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Webservices\LMS\Backup\09-Sep-2020\Data_Sheet\"/>
    </mc:Choice>
  </mc:AlternateContent>
  <xr:revisionPtr revIDLastSave="0" documentId="13_ncr:1_{76A309AA-D858-4D45-8EA2-D8619B45C2ED}" xr6:coauthVersionLast="45" xr6:coauthVersionMax="45" xr10:uidLastSave="{00000000-0000-0000-0000-000000000000}"/>
  <bookViews>
    <workbookView xWindow="-120" yWindow="-120" windowWidth="20730" windowHeight="11310" tabRatio="905" xr2:uid="{314ED050-BA0D-4725-97E7-D82C1D02C557}"/>
  </bookViews>
  <sheets>
    <sheet name="Monthly_TC1" sheetId="2" r:id="rId1"/>
    <sheet name="Monthly_TC1_1" sheetId="3" r:id="rId2"/>
    <sheet name="Monthly_TC1_2" sheetId="4" r:id="rId3"/>
    <sheet name="Monthly_TC1_3" sheetId="5" r:id="rId4"/>
    <sheet name="Monthly_TC1_4" sheetId="6" r:id="rId5"/>
    <sheet name="Monthly_TC2" sheetId="7" r:id="rId6"/>
    <sheet name="Monthly_TC2_1" sheetId="8" r:id="rId7"/>
    <sheet name="Monthly_TC2_2" sheetId="9" r:id="rId8"/>
    <sheet name="Monthly_TC2_3" sheetId="10" r:id="rId9"/>
    <sheet name="Monthly_TC2_4" sheetId="11" r:id="rId10"/>
    <sheet name="Monthly_TC3" sheetId="12" r:id="rId11"/>
    <sheet name="Monthly_TC3_1" sheetId="13" r:id="rId12"/>
    <sheet name="Monthly_TC3_2" sheetId="14" r:id="rId13"/>
    <sheet name="Monthly_TC4" sheetId="15" r:id="rId14"/>
    <sheet name="Monthly_TC4_1" sheetId="16" r:id="rId15"/>
    <sheet name="Monthly_TC4_2" sheetId="17" r:id="rId16"/>
    <sheet name="Monthly_TC4_3" sheetId="18" r:id="rId17"/>
    <sheet name="Monthly_TC4_4" sheetId="19" r:id="rId18"/>
    <sheet name="Monthly_TC5" sheetId="20" r:id="rId19"/>
    <sheet name="Monthly_TC5_1" sheetId="21" r:id="rId20"/>
    <sheet name="Monthly_TC5_2" sheetId="22" r:id="rId21"/>
    <sheet name="Monthly_TC5_3" sheetId="23" r:id="rId22"/>
    <sheet name="Monthly_TC5_4" sheetId="24" r:id="rId23"/>
    <sheet name="Monthly_TC6" sheetId="25" r:id="rId24"/>
    <sheet name="Monthly_TC6_1" sheetId="26" r:id="rId25"/>
    <sheet name="Monthly_TC6_2" sheetId="171" r:id="rId26"/>
    <sheet name="Monthly_TC7" sheetId="27" r:id="rId27"/>
    <sheet name="Monthly_TC7_1" sheetId="28" r:id="rId28"/>
    <sheet name="Monthly_TC7_2" sheetId="29" r:id="rId29"/>
    <sheet name="Monthly_TC7_3" sheetId="30" r:id="rId30"/>
    <sheet name="Monthly_TC7_4" sheetId="31" r:id="rId31"/>
    <sheet name="Monthly_TC8" sheetId="32" r:id="rId32"/>
    <sheet name="Monthly_TC8_1" sheetId="33" r:id="rId33"/>
    <sheet name="Monthly_TC8_2" sheetId="34" r:id="rId34"/>
    <sheet name="Monthly_TC8_3" sheetId="35" r:id="rId35"/>
    <sheet name="Monthly_TC8_4" sheetId="36" r:id="rId36"/>
    <sheet name="Monthly_TC9" sheetId="37" r:id="rId37"/>
    <sheet name="Monthly_TC9_1" sheetId="38" r:id="rId38"/>
    <sheet name="Monthly_TC9_2" sheetId="39" r:id="rId39"/>
    <sheet name="Monthly_TC10" sheetId="40" r:id="rId40"/>
    <sheet name="Monthly_TC10_1" sheetId="41" r:id="rId41"/>
    <sheet name="Monthly_TC10_2" sheetId="42" r:id="rId42"/>
    <sheet name="Monthly_TC10_3" sheetId="43" r:id="rId43"/>
    <sheet name="Monthly_TC10_4" sheetId="44" r:id="rId44"/>
    <sheet name="Monthly_TC11" sheetId="50" r:id="rId45"/>
    <sheet name="Monthly_TC11_1" sheetId="47" r:id="rId46"/>
    <sheet name="Monthly_TC11_2" sheetId="48" r:id="rId47"/>
    <sheet name="Monthly_TC11_3" sheetId="49" r:id="rId48"/>
    <sheet name="Monthly_TC11_4" sheetId="51" r:id="rId49"/>
    <sheet name="Monthly_TC12" sheetId="52" r:id="rId50"/>
    <sheet name="Monthly_TC12_1" sheetId="54" r:id="rId51"/>
    <sheet name="Monthly_TC12_2" sheetId="53" r:id="rId52"/>
    <sheet name="Monthly_TC13" sheetId="55" r:id="rId53"/>
    <sheet name="Monthly_TC13_1" sheetId="56" r:id="rId54"/>
    <sheet name="Monthly_TC13_2" sheetId="58" r:id="rId55"/>
    <sheet name="Monthly_TC14" sheetId="59" r:id="rId56"/>
    <sheet name="Monthly_TC14_1" sheetId="60" r:id="rId57"/>
    <sheet name="Monthly_TC14_2" sheetId="61" r:id="rId58"/>
    <sheet name="Monthly_TC14_3" sheetId="62" r:id="rId59"/>
    <sheet name="Monthly_TC14_4" sheetId="63" r:id="rId60"/>
    <sheet name="Monthly_TC14_5" sheetId="66" r:id="rId61"/>
    <sheet name="Monthly_TC14_6" sheetId="67" r:id="rId62"/>
    <sheet name="Monthly_TC15" sheetId="68" r:id="rId63"/>
    <sheet name="Monthly_TC15_1" sheetId="69" r:id="rId64"/>
    <sheet name="Monthly_TC15_2" sheetId="70" r:id="rId65"/>
    <sheet name="Monthly_TC15_3" sheetId="71" r:id="rId66"/>
    <sheet name="Monthly_TC16" sheetId="149" r:id="rId67"/>
    <sheet name="Monthly_TC16_1" sheetId="150" r:id="rId68"/>
    <sheet name="Monthly_TC16_2" sheetId="151" r:id="rId69"/>
    <sheet name="Monthly_TC16_3" sheetId="152" r:id="rId70"/>
    <sheet name="Monthly_TC17" sheetId="97" r:id="rId71"/>
    <sheet name="Monthly_TC17_1" sheetId="98" r:id="rId72"/>
    <sheet name="Monthly_TC17_2" sheetId="99" r:id="rId73"/>
    <sheet name="Monthly_TC18" sheetId="100" r:id="rId74"/>
    <sheet name="Monthly_TC18_1" sheetId="101" r:id="rId75"/>
    <sheet name="Monthly_TC18_2" sheetId="102" r:id="rId76"/>
    <sheet name="Monthly_TC19" sheetId="146" r:id="rId77"/>
    <sheet name="Monthly_TC19_1" sheetId="147" r:id="rId78"/>
    <sheet name="Monthly_TC19_2" sheetId="148" r:id="rId79"/>
    <sheet name="Monthly_TC20" sheetId="153" r:id="rId80"/>
    <sheet name="Monthly_TC20_1" sheetId="154" r:id="rId81"/>
    <sheet name="Monthly_TC20_2" sheetId="155" r:id="rId82"/>
    <sheet name="Monthly_TC21" sheetId="156" r:id="rId83"/>
    <sheet name="Monthly_TC21_1" sheetId="157" r:id="rId84"/>
    <sheet name="Monthly_TC21_2" sheetId="158" r:id="rId85"/>
    <sheet name="Monthly_TC21_3" sheetId="159" r:id="rId86"/>
    <sheet name="Monthly_TC21_4" sheetId="160" r:id="rId87"/>
    <sheet name="Monthly_TC21_5" sheetId="161" r:id="rId88"/>
    <sheet name="Monthly_TC21_6" sheetId="162" r:id="rId89"/>
    <sheet name="Monthly_TC21_7" sheetId="163" r:id="rId90"/>
    <sheet name="Monthly_TC21_8" sheetId="164" r:id="rId91"/>
    <sheet name="Monthly_TC22" sheetId="165" r:id="rId92"/>
    <sheet name="Monthly_TC22_1" sheetId="166" r:id="rId93"/>
    <sheet name="Monthly_TC22_2" sheetId="167" r:id="rId94"/>
    <sheet name="Monthly_TC23" sheetId="168" r:id="rId95"/>
    <sheet name="Monthly_TC23_1" sheetId="169" r:id="rId96"/>
    <sheet name="Monthly_TC23_2" sheetId="170" r:id="rId97"/>
    <sheet name="Moratorium_TC1" sheetId="72" r:id="rId98"/>
    <sheet name="Moratorium_TC1_1" sheetId="73" r:id="rId99"/>
    <sheet name="Moratorium_TC1_2" sheetId="74" r:id="rId100"/>
    <sheet name="Moratorium_TC1_3" sheetId="75" r:id="rId101"/>
    <sheet name="Moratorium_TC1_4" sheetId="76" r:id="rId102"/>
    <sheet name="Moratorium_TC2" sheetId="141" r:id="rId103"/>
    <sheet name="Moratorium_TC2_1" sheetId="77" r:id="rId104"/>
    <sheet name="Moratorium_TC2_2" sheetId="78" r:id="rId105"/>
    <sheet name="Moratorium_TC2_3" sheetId="79" r:id="rId106"/>
    <sheet name="Moratorium_TC2_4" sheetId="80" r:id="rId107"/>
    <sheet name="Moratorium_TC3" sheetId="142" r:id="rId108"/>
    <sheet name="Moratorium_TC3_1" sheetId="81" r:id="rId109"/>
    <sheet name="Moratorium_TC3_2" sheetId="82" r:id="rId110"/>
    <sheet name="Moratorium_TC3_3" sheetId="83" r:id="rId111"/>
    <sheet name="Moratorium_TC3_4" sheetId="84" r:id="rId112"/>
    <sheet name="Moratorium_TC4" sheetId="143" r:id="rId113"/>
    <sheet name="Moratorium_TC4_1" sheetId="85" r:id="rId114"/>
    <sheet name="Moratorium_TC4_2" sheetId="86" r:id="rId115"/>
    <sheet name="Moratorium_TC4_3" sheetId="87" r:id="rId116"/>
    <sheet name="Moratorium_TC4_4" sheetId="88" r:id="rId117"/>
    <sheet name="Moratorium_TC5" sheetId="144" r:id="rId118"/>
    <sheet name="Moratorium_TC5_1" sheetId="89" r:id="rId119"/>
    <sheet name="Moratorium_TC5_2" sheetId="90" r:id="rId120"/>
    <sheet name="Moratorium_TC5_3" sheetId="91" r:id="rId121"/>
    <sheet name="Moratorium_TC5_4" sheetId="92" r:id="rId122"/>
    <sheet name="Moratorium_TC6" sheetId="145" r:id="rId123"/>
    <sheet name="Moratorium_TC6_1" sheetId="93" r:id="rId124"/>
    <sheet name="Moratorium_TC6_2" sheetId="94" r:id="rId125"/>
    <sheet name="Moratorium_TC6_3" sheetId="95" r:id="rId126"/>
    <sheet name="Moratorium_TC6_4" sheetId="96" r:id="rId127"/>
    <sheet name="Moratorium_TC6_5" sheetId="172" r:id="rId128"/>
    <sheet name="Moratorium_TC6_6" sheetId="173" r:id="rId129"/>
    <sheet name="Weekly_TC1" sheetId="103" r:id="rId130"/>
    <sheet name="Weekly_TC1_1" sheetId="104" r:id="rId131"/>
    <sheet name="Weekly_TC1_2" sheetId="105" r:id="rId132"/>
    <sheet name="Weekly_TC1_3" sheetId="106" r:id="rId133"/>
    <sheet name="Weekly_TC1_4" sheetId="107" r:id="rId134"/>
    <sheet name="Weekly_TC2" sheetId="108" r:id="rId135"/>
    <sheet name="Weekly_TC2_1" sheetId="109" r:id="rId136"/>
    <sheet name="Weekly_TC2_2" sheetId="110" r:id="rId137"/>
    <sheet name="Weekly_TC3" sheetId="111" r:id="rId138"/>
    <sheet name="Weekly_TC3_1" sheetId="112" r:id="rId139"/>
    <sheet name="Weekly_TC3_2" sheetId="113" r:id="rId140"/>
    <sheet name="Weekly_TC3_3" sheetId="114" r:id="rId141"/>
    <sheet name="Weekly_TC3_4" sheetId="115" r:id="rId142"/>
    <sheet name="Weekly_TC3_5" sheetId="116" r:id="rId143"/>
    <sheet name="Weekly_TC3_6" sheetId="117" r:id="rId144"/>
    <sheet name="Weekly_TC3_7" sheetId="118" r:id="rId145"/>
    <sheet name="Weekly_TC3_8" sheetId="203" r:id="rId146"/>
    <sheet name="Daily_TC1" sheetId="119" r:id="rId147"/>
    <sheet name="Daily_TC1_1" sheetId="120" r:id="rId148"/>
    <sheet name="Daily_TC1_2" sheetId="121" r:id="rId149"/>
    <sheet name="Daily_TC1_3" sheetId="122" r:id="rId150"/>
    <sheet name="Daily_TC1_4" sheetId="123" r:id="rId151"/>
    <sheet name="Daily_TC2" sheetId="124" r:id="rId152"/>
    <sheet name="Daily_TC2_1" sheetId="125" r:id="rId153"/>
    <sheet name="Daily_TC2_2" sheetId="126" r:id="rId154"/>
    <sheet name="Daily_TC2_3" sheetId="127" r:id="rId155"/>
    <sheet name="Daily_TC2_4" sheetId="128" r:id="rId156"/>
    <sheet name="Daily_TC2_5" sheetId="129" r:id="rId157"/>
    <sheet name="Daily_TC2_6" sheetId="130" r:id="rId158"/>
    <sheet name="Daily_TC2_7" sheetId="131" r:id="rId159"/>
    <sheet name="Daily_TC2_8" sheetId="132" r:id="rId160"/>
    <sheet name="Daily_TC2_9" sheetId="133" r:id="rId161"/>
    <sheet name="Daily_TC3" sheetId="134" r:id="rId162"/>
    <sheet name="Daily_TC3_1" sheetId="135" r:id="rId163"/>
    <sheet name="Daily_TC3_2" sheetId="136" r:id="rId164"/>
    <sheet name="Daily_TC3_3" sheetId="137" r:id="rId165"/>
    <sheet name="Daily_TC3_4" sheetId="138" r:id="rId166"/>
    <sheet name="Daily_TC4" sheetId="139" r:id="rId167"/>
    <sheet name="Daily_TC4_1" sheetId="140" r:id="rId168"/>
    <sheet name="Daily_TC4_2" sheetId="204" r:id="rId169"/>
    <sheet name="Daily_TC4_3" sheetId="205" r:id="rId170"/>
    <sheet name="Daily_TC4_4" sheetId="206" r:id="rId171"/>
    <sheet name="Daily_TC4_5" sheetId="207" r:id="rId172"/>
    <sheet name="Daily_TC4_6" sheetId="208" r:id="rId173"/>
    <sheet name="Daily_TC5" sheetId="174" r:id="rId174"/>
    <sheet name="Daily_TC5_1" sheetId="175" r:id="rId175"/>
    <sheet name="Daily_TC5_2" sheetId="176" r:id="rId176"/>
    <sheet name="Daily_TC5_3" sheetId="177" r:id="rId177"/>
    <sheet name="Daily_TC5_4" sheetId="178" r:id="rId178"/>
    <sheet name="Daily_TC5_5" sheetId="179" r:id="rId179"/>
    <sheet name="Daily_TC5_6" sheetId="180" r:id="rId180"/>
    <sheet name="Daily_TC5_7" sheetId="181" r:id="rId181"/>
    <sheet name="Daily_TC5_8" sheetId="182" r:id="rId182"/>
    <sheet name="Daily_TC6" sheetId="183" r:id="rId183"/>
    <sheet name="Daily_TC6_1" sheetId="184" r:id="rId184"/>
    <sheet name="Daily_TC6_2" sheetId="185" r:id="rId185"/>
    <sheet name="Quaterly_TC1" sheetId="209" r:id="rId186"/>
    <sheet name="Quaterly_TC1_1" sheetId="210" r:id="rId187"/>
    <sheet name="Quaterly_TC1_2" sheetId="211" r:id="rId188"/>
    <sheet name="Quaterly_TC1_3" sheetId="212" r:id="rId189"/>
    <sheet name="Quaterly_TC1_4" sheetId="213" r:id="rId190"/>
    <sheet name="Quaterly_TC1_5" sheetId="214" r:id="rId191"/>
    <sheet name="Quaterly_TC1_6" sheetId="215" r:id="rId192"/>
    <sheet name="Quaterly_TC2" sheetId="223" r:id="rId193"/>
    <sheet name="Quaterly_TC2_1" sheetId="224" r:id="rId194"/>
    <sheet name="Quaterly_TC2_2" sheetId="225" r:id="rId195"/>
    <sheet name="AnnuallySuite_TC1" sheetId="216" r:id="rId196"/>
    <sheet name="AnnuallySuite_TC1_1" sheetId="217" r:id="rId197"/>
    <sheet name="AnnuallySuite_TC1_2" sheetId="218" r:id="rId198"/>
    <sheet name="AnnuallySuite_TC1_3" sheetId="219" r:id="rId199"/>
    <sheet name="AnnuallySuite_TC1_4" sheetId="220" r:id="rId200"/>
    <sheet name="AnnuallySuite_TC1_5" sheetId="221" r:id="rId201"/>
    <sheet name="AnnuallySuite_TC1_6" sheetId="222" r:id="rId202"/>
    <sheet name="AnnuallySuite_TC2" sheetId="227" r:id="rId203"/>
    <sheet name="AnnuallySuite_TC2_1" sheetId="228" r:id="rId204"/>
    <sheet name="AnnuallySuite_TC2_2" sheetId="229" r:id="rId205"/>
    <sheet name="Semi-Annually_TC1" sheetId="241" r:id="rId206"/>
    <sheet name="Semi-Annually_TC1_1" sheetId="242" r:id="rId207"/>
    <sheet name="Semi-Annually_TC1_2" sheetId="243" r:id="rId208"/>
    <sheet name="Semi-Annually_TC1_3" sheetId="244" r:id="rId209"/>
    <sheet name="Semi-Annually_TC1_4" sheetId="245" r:id="rId210"/>
    <sheet name="Semi-Annually_TC1_5" sheetId="246" r:id="rId211"/>
    <sheet name="Semi-Annually_TC1_6" sheetId="247" r:id="rId212"/>
    <sheet name="Semi-Annually_TC2" sheetId="238" r:id="rId213"/>
    <sheet name="Semi-Annually_TC2_1" sheetId="239" r:id="rId214"/>
    <sheet name="Semi-Annually_TC2_2" sheetId="240" r:id="rId215"/>
    <sheet name="Fortnightly_TC1" sheetId="248" r:id="rId216"/>
    <sheet name="Fortnightly_TC1_1" sheetId="249" r:id="rId217"/>
    <sheet name="Fortnightly_TC1_2" sheetId="250" r:id="rId218"/>
    <sheet name="Fortnightly_TC1_3" sheetId="251" r:id="rId219"/>
    <sheet name="Fortnightly_TC1_4" sheetId="252" r:id="rId220"/>
    <sheet name="Fortnightly_TC1_5" sheetId="253" r:id="rId221"/>
    <sheet name="Fortnightly_TC1_6" sheetId="254" r:id="rId222"/>
    <sheet name="Fortnightly_TC2" sheetId="255" r:id="rId223"/>
    <sheet name="Fortnightly_TC2_1" sheetId="256" r:id="rId224"/>
    <sheet name="Fortnightly_TC2_2" sheetId="257" r:id="rId22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8" i="257" l="1"/>
  <c r="B27" i="257"/>
  <c r="B26" i="257"/>
  <c r="B25" i="257"/>
  <c r="B24" i="257"/>
  <c r="B23" i="257"/>
  <c r="B22" i="257"/>
  <c r="B21" i="257"/>
  <c r="B20" i="257"/>
  <c r="B19" i="257"/>
  <c r="B18" i="257"/>
  <c r="B17" i="257"/>
  <c r="B16" i="257"/>
  <c r="B15" i="257"/>
  <c r="B14" i="257"/>
  <c r="B13" i="257"/>
  <c r="B12" i="257"/>
  <c r="B11" i="257"/>
  <c r="B10" i="257"/>
  <c r="B9" i="257"/>
  <c r="B8" i="257"/>
  <c r="B7" i="257"/>
  <c r="B6" i="257"/>
  <c r="B5" i="257"/>
  <c r="G4" i="257"/>
  <c r="F5" i="257" s="1"/>
  <c r="F4" i="257"/>
  <c r="E4" i="257" s="1"/>
  <c r="C4" i="257" s="1"/>
  <c r="B4" i="257"/>
  <c r="D2" i="257"/>
  <c r="C27" i="257" s="1"/>
  <c r="B28" i="256"/>
  <c r="C27" i="256"/>
  <c r="B27" i="256"/>
  <c r="C26" i="256"/>
  <c r="B26" i="256"/>
  <c r="B25" i="256"/>
  <c r="B24" i="256"/>
  <c r="C23" i="256"/>
  <c r="B23" i="256"/>
  <c r="C22" i="256"/>
  <c r="B22" i="256"/>
  <c r="B21" i="256"/>
  <c r="B20" i="256"/>
  <c r="C19" i="256"/>
  <c r="B19" i="256"/>
  <c r="C18" i="256"/>
  <c r="B18" i="256"/>
  <c r="B17" i="256"/>
  <c r="B16" i="256"/>
  <c r="B15" i="256"/>
  <c r="B14" i="256"/>
  <c r="B13" i="256"/>
  <c r="B12" i="256"/>
  <c r="B11" i="256"/>
  <c r="B10" i="256"/>
  <c r="B9" i="256"/>
  <c r="B8" i="256"/>
  <c r="B7" i="256"/>
  <c r="B6" i="256"/>
  <c r="F5" i="256"/>
  <c r="B5" i="256"/>
  <c r="G4" i="256"/>
  <c r="F4" i="256"/>
  <c r="B4" i="256"/>
  <c r="E4" i="256" s="1"/>
  <c r="C4" i="256" s="1"/>
  <c r="D2" i="256"/>
  <c r="C28" i="256" s="1"/>
  <c r="D28" i="256" s="1"/>
  <c r="B6" i="254"/>
  <c r="B5" i="254"/>
  <c r="F4" i="254"/>
  <c r="B4" i="254"/>
  <c r="D2" i="254"/>
  <c r="C5" i="254" s="1"/>
  <c r="B191" i="253"/>
  <c r="B190" i="253"/>
  <c r="B189" i="253"/>
  <c r="B188" i="253"/>
  <c r="B187" i="253"/>
  <c r="B186" i="253"/>
  <c r="B185" i="253"/>
  <c r="B184" i="253"/>
  <c r="B183" i="253"/>
  <c r="B182" i="253"/>
  <c r="B181" i="253"/>
  <c r="B180" i="253"/>
  <c r="B179" i="253"/>
  <c r="B178" i="253"/>
  <c r="B177" i="253"/>
  <c r="B176" i="253"/>
  <c r="B175" i="253"/>
  <c r="B174" i="253"/>
  <c r="B173" i="253"/>
  <c r="B172" i="253"/>
  <c r="B171" i="253"/>
  <c r="B170" i="253"/>
  <c r="B169" i="253"/>
  <c r="B168" i="253"/>
  <c r="B167" i="253"/>
  <c r="B166" i="253"/>
  <c r="B165" i="253"/>
  <c r="B164" i="253"/>
  <c r="B163" i="253"/>
  <c r="B162" i="253"/>
  <c r="B161" i="253"/>
  <c r="B160" i="253"/>
  <c r="B159" i="253"/>
  <c r="B158" i="253"/>
  <c r="B157" i="253"/>
  <c r="B156" i="253"/>
  <c r="B155" i="253"/>
  <c r="B154" i="253"/>
  <c r="B153" i="253"/>
  <c r="B152" i="253"/>
  <c r="B151" i="253"/>
  <c r="B150" i="253"/>
  <c r="B149" i="253"/>
  <c r="B148" i="253"/>
  <c r="B147" i="253"/>
  <c r="B146" i="253"/>
  <c r="B145" i="253"/>
  <c r="B144" i="253"/>
  <c r="B143" i="253"/>
  <c r="B142" i="253"/>
  <c r="B141" i="253"/>
  <c r="B140" i="253"/>
  <c r="B139" i="253"/>
  <c r="B138" i="253"/>
  <c r="B137" i="253"/>
  <c r="B136" i="253"/>
  <c r="B135" i="253"/>
  <c r="B134" i="253"/>
  <c r="B133" i="253"/>
  <c r="B132" i="253"/>
  <c r="B131" i="253"/>
  <c r="B130" i="253"/>
  <c r="B129" i="253"/>
  <c r="B128" i="253"/>
  <c r="B127" i="253"/>
  <c r="B126" i="253"/>
  <c r="B125" i="253"/>
  <c r="B124" i="253"/>
  <c r="B123" i="253"/>
  <c r="B122" i="253"/>
  <c r="B121" i="253"/>
  <c r="B120" i="253"/>
  <c r="B119" i="253"/>
  <c r="B118" i="253"/>
  <c r="B117" i="253"/>
  <c r="B116" i="253"/>
  <c r="B115" i="253"/>
  <c r="B114" i="253"/>
  <c r="B113" i="253"/>
  <c r="B112" i="253"/>
  <c r="B111" i="253"/>
  <c r="B110" i="253"/>
  <c r="B109" i="253"/>
  <c r="B108" i="253"/>
  <c r="B107" i="253"/>
  <c r="B106" i="253"/>
  <c r="B105" i="253"/>
  <c r="B104" i="253"/>
  <c r="B103" i="253"/>
  <c r="B102" i="253"/>
  <c r="B101" i="253"/>
  <c r="B100" i="253"/>
  <c r="B99" i="253"/>
  <c r="B98" i="253"/>
  <c r="B97" i="253"/>
  <c r="B96" i="253"/>
  <c r="B95" i="253"/>
  <c r="B94" i="253"/>
  <c r="B93" i="253"/>
  <c r="B92" i="253"/>
  <c r="B91" i="253"/>
  <c r="B90" i="253"/>
  <c r="C89" i="253"/>
  <c r="B89" i="253"/>
  <c r="B88" i="253"/>
  <c r="B87" i="253"/>
  <c r="B86" i="253"/>
  <c r="B85" i="253"/>
  <c r="B84" i="253"/>
  <c r="B83" i="253"/>
  <c r="B82" i="253"/>
  <c r="B81" i="253"/>
  <c r="B80" i="253"/>
  <c r="B79" i="253"/>
  <c r="B78" i="253"/>
  <c r="B77" i="253"/>
  <c r="B76" i="253"/>
  <c r="B75" i="253"/>
  <c r="B74" i="253"/>
  <c r="B73" i="253"/>
  <c r="B72" i="253"/>
  <c r="B71" i="253"/>
  <c r="B70" i="253"/>
  <c r="B69" i="253"/>
  <c r="B68" i="253"/>
  <c r="B67" i="253"/>
  <c r="B66" i="253"/>
  <c r="B65" i="253"/>
  <c r="B64" i="253"/>
  <c r="B63" i="253"/>
  <c r="B62" i="253"/>
  <c r="B61" i="253"/>
  <c r="B60" i="253"/>
  <c r="B59" i="253"/>
  <c r="B58" i="253"/>
  <c r="B57" i="253"/>
  <c r="B56" i="253"/>
  <c r="B55" i="253"/>
  <c r="B54" i="253"/>
  <c r="B53" i="253"/>
  <c r="B52" i="253"/>
  <c r="B51" i="253"/>
  <c r="B50" i="253"/>
  <c r="B49" i="253"/>
  <c r="B48" i="253"/>
  <c r="B47" i="253"/>
  <c r="B46" i="253"/>
  <c r="B45" i="253"/>
  <c r="B44" i="253"/>
  <c r="B43" i="253"/>
  <c r="B42" i="253"/>
  <c r="B41" i="253"/>
  <c r="B40" i="253"/>
  <c r="B39" i="253"/>
  <c r="B38" i="253"/>
  <c r="B37" i="253"/>
  <c r="B36" i="253"/>
  <c r="B35" i="253"/>
  <c r="C34" i="253"/>
  <c r="B34" i="253"/>
  <c r="B33" i="253"/>
  <c r="B32" i="253"/>
  <c r="B31" i="253"/>
  <c r="B30" i="253"/>
  <c r="B29" i="253"/>
  <c r="B28" i="253"/>
  <c r="B27" i="253"/>
  <c r="B26" i="253"/>
  <c r="B25" i="253"/>
  <c r="B24" i="253"/>
  <c r="B23" i="253"/>
  <c r="B22" i="253"/>
  <c r="C21" i="253"/>
  <c r="B21" i="253"/>
  <c r="B20" i="253"/>
  <c r="B19" i="253"/>
  <c r="C18" i="253"/>
  <c r="B18" i="253"/>
  <c r="B17" i="253"/>
  <c r="B16" i="253"/>
  <c r="B15" i="253"/>
  <c r="C14" i="253"/>
  <c r="B14" i="253"/>
  <c r="B13" i="253"/>
  <c r="B12" i="253"/>
  <c r="B11" i="253"/>
  <c r="C10" i="253"/>
  <c r="B10" i="253"/>
  <c r="B9" i="253"/>
  <c r="B8" i="253"/>
  <c r="B7" i="253"/>
  <c r="C6" i="253"/>
  <c r="B6" i="253"/>
  <c r="B5" i="253"/>
  <c r="F4" i="253"/>
  <c r="B4" i="253"/>
  <c r="D2" i="253"/>
  <c r="C181" i="253" s="1"/>
  <c r="B28" i="252"/>
  <c r="B27" i="252"/>
  <c r="B26" i="252"/>
  <c r="B25" i="252"/>
  <c r="B24" i="252"/>
  <c r="B23" i="252"/>
  <c r="B22" i="252"/>
  <c r="B21" i="252"/>
  <c r="B20" i="252"/>
  <c r="B19" i="252"/>
  <c r="B18" i="252"/>
  <c r="B17" i="252"/>
  <c r="B16" i="252"/>
  <c r="B15" i="252"/>
  <c r="B14" i="252"/>
  <c r="B13" i="252"/>
  <c r="B12" i="252"/>
  <c r="B11" i="252"/>
  <c r="B10" i="252"/>
  <c r="B9" i="252"/>
  <c r="B8" i="252"/>
  <c r="B7" i="252"/>
  <c r="B6" i="252"/>
  <c r="F5" i="252"/>
  <c r="G5" i="252" s="1"/>
  <c r="F6" i="252" s="1"/>
  <c r="B5" i="252"/>
  <c r="G4" i="252"/>
  <c r="F4" i="252"/>
  <c r="B4" i="252"/>
  <c r="E4" i="252" s="1"/>
  <c r="D2" i="252"/>
  <c r="C28" i="252" s="1"/>
  <c r="B28" i="251"/>
  <c r="B27" i="251"/>
  <c r="B26" i="251"/>
  <c r="B25" i="251"/>
  <c r="B24" i="251"/>
  <c r="B23" i="251"/>
  <c r="B22" i="251"/>
  <c r="B21" i="251"/>
  <c r="B20" i="251"/>
  <c r="B19" i="251"/>
  <c r="B18" i="251"/>
  <c r="B17" i="251"/>
  <c r="B16" i="251"/>
  <c r="B15" i="251"/>
  <c r="B14" i="251"/>
  <c r="B13" i="251"/>
  <c r="B12" i="251"/>
  <c r="B11" i="251"/>
  <c r="B10" i="251"/>
  <c r="B9" i="251"/>
  <c r="B8" i="251"/>
  <c r="B7" i="251"/>
  <c r="B6" i="251"/>
  <c r="B5" i="251"/>
  <c r="F4" i="251"/>
  <c r="B4" i="251"/>
  <c r="D2" i="251"/>
  <c r="C28" i="251" s="1"/>
  <c r="B28" i="250"/>
  <c r="B27" i="250"/>
  <c r="B26" i="250"/>
  <c r="B25" i="250"/>
  <c r="B24" i="250"/>
  <c r="B23" i="250"/>
  <c r="B22" i="250"/>
  <c r="B21" i="250"/>
  <c r="B20" i="250"/>
  <c r="B19" i="250"/>
  <c r="B18" i="250"/>
  <c r="B17" i="250"/>
  <c r="B16" i="250"/>
  <c r="B15" i="250"/>
  <c r="B14" i="250"/>
  <c r="B13" i="250"/>
  <c r="B12" i="250"/>
  <c r="B11" i="250"/>
  <c r="B10" i="250"/>
  <c r="B9" i="250"/>
  <c r="B8" i="250"/>
  <c r="B7" i="250"/>
  <c r="B6" i="250"/>
  <c r="B5" i="250"/>
  <c r="F4" i="250"/>
  <c r="G4" i="250" s="1"/>
  <c r="F5" i="250" s="1"/>
  <c r="B4" i="250"/>
  <c r="D2" i="250"/>
  <c r="C27" i="250" s="1"/>
  <c r="B28" i="249"/>
  <c r="B27" i="249"/>
  <c r="B26" i="249"/>
  <c r="B25" i="249"/>
  <c r="B24" i="249"/>
  <c r="B23" i="249"/>
  <c r="B22" i="249"/>
  <c r="B21" i="249"/>
  <c r="B20" i="249"/>
  <c r="B19" i="249"/>
  <c r="B18" i="249"/>
  <c r="B17" i="249"/>
  <c r="B16" i="249"/>
  <c r="B15" i="249"/>
  <c r="B14" i="249"/>
  <c r="B13" i="249"/>
  <c r="B12" i="249"/>
  <c r="B11" i="249"/>
  <c r="B10" i="249"/>
  <c r="B9" i="249"/>
  <c r="B8" i="249"/>
  <c r="B7" i="249"/>
  <c r="B6" i="249"/>
  <c r="B5" i="249"/>
  <c r="F4" i="249"/>
  <c r="G4" i="249" s="1"/>
  <c r="F5" i="249" s="1"/>
  <c r="B4" i="249"/>
  <c r="D2" i="249"/>
  <c r="C26" i="249" s="1"/>
  <c r="E5" i="247"/>
  <c r="B5" i="247"/>
  <c r="F4" i="247"/>
  <c r="E4" i="247" s="1"/>
  <c r="B4" i="247"/>
  <c r="D2" i="247"/>
  <c r="C4" i="247" s="1"/>
  <c r="E23" i="246"/>
  <c r="B23" i="246"/>
  <c r="C22" i="246"/>
  <c r="B22" i="246"/>
  <c r="B21" i="246"/>
  <c r="B20" i="246"/>
  <c r="B19" i="246"/>
  <c r="C18" i="246"/>
  <c r="B18" i="246"/>
  <c r="B17" i="246"/>
  <c r="B16" i="246"/>
  <c r="B15" i="246"/>
  <c r="C14" i="246"/>
  <c r="B14" i="246"/>
  <c r="B13" i="246"/>
  <c r="B12" i="246"/>
  <c r="B11" i="246"/>
  <c r="C10" i="246"/>
  <c r="B10" i="246"/>
  <c r="B9" i="246"/>
  <c r="B8" i="246"/>
  <c r="B7" i="246"/>
  <c r="C6" i="246"/>
  <c r="B6" i="246"/>
  <c r="B5" i="246"/>
  <c r="F4" i="246"/>
  <c r="B4" i="246"/>
  <c r="E4" i="246" s="1"/>
  <c r="D2" i="246"/>
  <c r="C23" i="246" s="1"/>
  <c r="D23" i="246" s="1"/>
  <c r="C10" i="245"/>
  <c r="B10" i="245"/>
  <c r="B9" i="245"/>
  <c r="B8" i="245"/>
  <c r="B7" i="245"/>
  <c r="B6" i="245"/>
  <c r="B5" i="245"/>
  <c r="G4" i="245"/>
  <c r="F5" i="245" s="1"/>
  <c r="F4" i="245"/>
  <c r="E4" i="245"/>
  <c r="C4" i="245" s="1"/>
  <c r="B4" i="245"/>
  <c r="C10" i="244"/>
  <c r="B10" i="244"/>
  <c r="B9" i="244"/>
  <c r="B8" i="244"/>
  <c r="B7" i="244"/>
  <c r="B6" i="244"/>
  <c r="B5" i="244"/>
  <c r="G4" i="244"/>
  <c r="F5" i="244" s="1"/>
  <c r="F4" i="244"/>
  <c r="B4" i="244"/>
  <c r="E4" i="244" s="1"/>
  <c r="C4" i="244" s="1"/>
  <c r="E10" i="243"/>
  <c r="B10" i="243"/>
  <c r="C9" i="243"/>
  <c r="B9" i="243"/>
  <c r="B8" i="243"/>
  <c r="C7" i="243"/>
  <c r="B7" i="243"/>
  <c r="B6" i="243"/>
  <c r="C5" i="243"/>
  <c r="B5" i="243"/>
  <c r="F4" i="243"/>
  <c r="G4" i="243" s="1"/>
  <c r="F5" i="243" s="1"/>
  <c r="E4" i="243"/>
  <c r="B4" i="243"/>
  <c r="D2" i="243"/>
  <c r="C10" i="243" s="1"/>
  <c r="D10" i="243" s="1"/>
  <c r="E10" i="242"/>
  <c r="B10" i="242"/>
  <c r="B9" i="242"/>
  <c r="C8" i="242"/>
  <c r="B8" i="242"/>
  <c r="B7" i="242"/>
  <c r="B6" i="242"/>
  <c r="B5" i="242"/>
  <c r="F4" i="242"/>
  <c r="G4" i="242" s="1"/>
  <c r="F5" i="242" s="1"/>
  <c r="B4" i="242"/>
  <c r="E4" i="242" s="1"/>
  <c r="D2" i="242"/>
  <c r="C9" i="242" s="1"/>
  <c r="B10" i="240"/>
  <c r="C9" i="240"/>
  <c r="B9" i="240"/>
  <c r="B8" i="240"/>
  <c r="B7" i="240"/>
  <c r="B6" i="240"/>
  <c r="B5" i="240"/>
  <c r="G4" i="240"/>
  <c r="F5" i="240" s="1"/>
  <c r="F4" i="240"/>
  <c r="E4" i="240" s="1"/>
  <c r="C4" i="240" s="1"/>
  <c r="B4" i="240"/>
  <c r="D2" i="240"/>
  <c r="C10" i="240" s="1"/>
  <c r="D10" i="240" s="1"/>
  <c r="D10" i="239"/>
  <c r="C10" i="239"/>
  <c r="B10" i="239"/>
  <c r="C9" i="239"/>
  <c r="B9" i="239"/>
  <c r="C8" i="239"/>
  <c r="B8" i="239"/>
  <c r="C7" i="239"/>
  <c r="B7" i="239"/>
  <c r="B6" i="239"/>
  <c r="B5" i="239"/>
  <c r="G4" i="239"/>
  <c r="F5" i="239" s="1"/>
  <c r="F4" i="239"/>
  <c r="E4" i="239" s="1"/>
  <c r="C4" i="239" s="1"/>
  <c r="B4" i="239"/>
  <c r="D2" i="239"/>
  <c r="C23" i="250" l="1"/>
  <c r="C18" i="250"/>
  <c r="C20" i="250"/>
  <c r="E5" i="249"/>
  <c r="E5" i="250"/>
  <c r="E6" i="252"/>
  <c r="G6" i="252"/>
  <c r="F7" i="252" s="1"/>
  <c r="H4" i="252"/>
  <c r="C4" i="252"/>
  <c r="C5" i="249"/>
  <c r="D5" i="249" s="1"/>
  <c r="G5" i="249" s="1"/>
  <c r="F6" i="249" s="1"/>
  <c r="C9" i="249"/>
  <c r="C13" i="249"/>
  <c r="C17" i="249"/>
  <c r="C21" i="249"/>
  <c r="C25" i="249"/>
  <c r="E4" i="250"/>
  <c r="C7" i="250"/>
  <c r="C11" i="250"/>
  <c r="C15" i="250"/>
  <c r="G4" i="251"/>
  <c r="F5" i="251" s="1"/>
  <c r="E4" i="251"/>
  <c r="C8" i="249"/>
  <c r="C12" i="249"/>
  <c r="C16" i="249"/>
  <c r="C20" i="249"/>
  <c r="C24" i="249"/>
  <c r="C28" i="249"/>
  <c r="D28" i="249" s="1"/>
  <c r="C6" i="250"/>
  <c r="C10" i="250"/>
  <c r="C14" i="250"/>
  <c r="E4" i="253"/>
  <c r="C4" i="249"/>
  <c r="C19" i="250"/>
  <c r="E4" i="249"/>
  <c r="C7" i="249"/>
  <c r="C11" i="249"/>
  <c r="C15" i="249"/>
  <c r="C19" i="249"/>
  <c r="C23" i="249"/>
  <c r="C27" i="249"/>
  <c r="C5" i="250"/>
  <c r="C9" i="250"/>
  <c r="C13" i="250"/>
  <c r="C6" i="249"/>
  <c r="C10" i="249"/>
  <c r="C14" i="249"/>
  <c r="C18" i="249"/>
  <c r="C22" i="249"/>
  <c r="C28" i="250"/>
  <c r="D28" i="250" s="1"/>
  <c r="C24" i="250"/>
  <c r="C25" i="250"/>
  <c r="C21" i="250"/>
  <c r="C17" i="250"/>
  <c r="C26" i="250"/>
  <c r="C8" i="250"/>
  <c r="C12" i="250"/>
  <c r="C16" i="250"/>
  <c r="C22" i="250"/>
  <c r="E5" i="252"/>
  <c r="C29" i="253"/>
  <c r="C61" i="253"/>
  <c r="C63" i="253"/>
  <c r="C77" i="253"/>
  <c r="C79" i="253"/>
  <c r="C93" i="253"/>
  <c r="C23" i="253"/>
  <c r="C26" i="253"/>
  <c r="C31" i="253"/>
  <c r="C97" i="253"/>
  <c r="C188" i="253"/>
  <c r="C184" i="253"/>
  <c r="C180" i="253"/>
  <c r="C176" i="253"/>
  <c r="C172" i="253"/>
  <c r="C168" i="253"/>
  <c r="C164" i="253"/>
  <c r="C160" i="253"/>
  <c r="C156" i="253"/>
  <c r="C152" i="253"/>
  <c r="C148" i="253"/>
  <c r="C144" i="253"/>
  <c r="C140" i="253"/>
  <c r="C136" i="253"/>
  <c r="C132" i="253"/>
  <c r="C190" i="253"/>
  <c r="C186" i="253"/>
  <c r="C182" i="253"/>
  <c r="C178" i="253"/>
  <c r="C174" i="253"/>
  <c r="C170" i="253"/>
  <c r="C166" i="253"/>
  <c r="C162" i="253"/>
  <c r="C158" i="253"/>
  <c r="C154" i="253"/>
  <c r="C150" i="253"/>
  <c r="C146" i="253"/>
  <c r="C142" i="253"/>
  <c r="C138" i="253"/>
  <c r="C134" i="253"/>
  <c r="C130" i="253"/>
  <c r="C126" i="253"/>
  <c r="C122" i="253"/>
  <c r="C118" i="253"/>
  <c r="C191" i="253"/>
  <c r="D191" i="253" s="1"/>
  <c r="C187" i="253"/>
  <c r="C183" i="253"/>
  <c r="C179" i="253"/>
  <c r="C175" i="253"/>
  <c r="C171" i="253"/>
  <c r="C167" i="253"/>
  <c r="C163" i="253"/>
  <c r="C159" i="253"/>
  <c r="C155" i="253"/>
  <c r="C151" i="253"/>
  <c r="C147" i="253"/>
  <c r="C143" i="253"/>
  <c r="C139" i="253"/>
  <c r="C135" i="253"/>
  <c r="C131" i="253"/>
  <c r="C169" i="253"/>
  <c r="C133" i="253"/>
  <c r="C129" i="253"/>
  <c r="C189" i="253"/>
  <c r="C157" i="253"/>
  <c r="C137" i="253"/>
  <c r="C114" i="253"/>
  <c r="C110" i="253"/>
  <c r="C106" i="253"/>
  <c r="C102" i="253"/>
  <c r="C98" i="253"/>
  <c r="C94" i="253"/>
  <c r="C90" i="253"/>
  <c r="C86" i="253"/>
  <c r="C82" i="253"/>
  <c r="C78" i="253"/>
  <c r="C74" i="253"/>
  <c r="C70" i="253"/>
  <c r="C66" i="253"/>
  <c r="C62" i="253"/>
  <c r="C58" i="253"/>
  <c r="C54" i="253"/>
  <c r="C50" i="253"/>
  <c r="C46" i="253"/>
  <c r="C42" i="253"/>
  <c r="C38" i="253"/>
  <c r="C177" i="253"/>
  <c r="C149" i="253"/>
  <c r="C127" i="253"/>
  <c r="C124" i="253"/>
  <c r="C121" i="253"/>
  <c r="C165" i="253"/>
  <c r="C115" i="253"/>
  <c r="C111" i="253"/>
  <c r="C107" i="253"/>
  <c r="C103" i="253"/>
  <c r="C99" i="253"/>
  <c r="C95" i="253"/>
  <c r="C91" i="253"/>
  <c r="C87" i="253"/>
  <c r="C185" i="253"/>
  <c r="C141" i="253"/>
  <c r="C119" i="253"/>
  <c r="C173" i="253"/>
  <c r="C153" i="253"/>
  <c r="C128" i="253"/>
  <c r="C125" i="253"/>
  <c r="C116" i="253"/>
  <c r="C112" i="253"/>
  <c r="C108" i="253"/>
  <c r="C104" i="253"/>
  <c r="C100" i="253"/>
  <c r="C96" i="253"/>
  <c r="C92" i="253"/>
  <c r="C88" i="253"/>
  <c r="C84" i="253"/>
  <c r="C80" i="253"/>
  <c r="C76" i="253"/>
  <c r="C72" i="253"/>
  <c r="C68" i="253"/>
  <c r="C64" i="253"/>
  <c r="C60" i="253"/>
  <c r="C56" i="253"/>
  <c r="C52" i="253"/>
  <c r="C48" i="253"/>
  <c r="C44" i="253"/>
  <c r="C40" i="253"/>
  <c r="C36" i="253"/>
  <c r="C32" i="253"/>
  <c r="C28" i="253"/>
  <c r="C24" i="253"/>
  <c r="C20" i="253"/>
  <c r="C5" i="253"/>
  <c r="C9" i="253"/>
  <c r="C13" i="253"/>
  <c r="C17" i="253"/>
  <c r="C57" i="253"/>
  <c r="C59" i="253"/>
  <c r="C73" i="253"/>
  <c r="C75" i="253"/>
  <c r="C101" i="253"/>
  <c r="C33" i="253"/>
  <c r="C105" i="253"/>
  <c r="C4" i="253"/>
  <c r="D4" i="253" s="1"/>
  <c r="G4" i="253" s="1"/>
  <c r="F5" i="253" s="1"/>
  <c r="C8" i="253"/>
  <c r="C12" i="253"/>
  <c r="C16" i="253"/>
  <c r="C19" i="253"/>
  <c r="C22" i="253"/>
  <c r="C25" i="253"/>
  <c r="C30" i="253"/>
  <c r="C35" i="253"/>
  <c r="C53" i="253"/>
  <c r="C55" i="253"/>
  <c r="C69" i="253"/>
  <c r="C71" i="253"/>
  <c r="C85" i="253"/>
  <c r="C109" i="253"/>
  <c r="C123" i="253"/>
  <c r="C145" i="253"/>
  <c r="C161" i="253"/>
  <c r="C113" i="253"/>
  <c r="C120" i="253"/>
  <c r="C7" i="253"/>
  <c r="C11" i="253"/>
  <c r="C15" i="253"/>
  <c r="C27" i="253"/>
  <c r="C37" i="253"/>
  <c r="C39" i="253"/>
  <c r="C41" i="253"/>
  <c r="C43" i="253"/>
  <c r="C45" i="253"/>
  <c r="C47" i="253"/>
  <c r="C49" i="253"/>
  <c r="C51" i="253"/>
  <c r="C65" i="253"/>
  <c r="C67" i="253"/>
  <c r="C81" i="253"/>
  <c r="C83" i="253"/>
  <c r="C117" i="253"/>
  <c r="C4" i="254"/>
  <c r="C6" i="254"/>
  <c r="D6" i="254" s="1"/>
  <c r="E5" i="256"/>
  <c r="C5" i="256" s="1"/>
  <c r="G5" i="256"/>
  <c r="F6" i="256" s="1"/>
  <c r="E5" i="257"/>
  <c r="C5" i="257" s="1"/>
  <c r="G5" i="257"/>
  <c r="F6" i="257" s="1"/>
  <c r="E4" i="254"/>
  <c r="C18" i="257"/>
  <c r="C22" i="257"/>
  <c r="C26" i="257"/>
  <c r="C17" i="256"/>
  <c r="C21" i="256"/>
  <c r="C25" i="256"/>
  <c r="C17" i="257"/>
  <c r="C21" i="257"/>
  <c r="C25" i="257"/>
  <c r="C20" i="256"/>
  <c r="C24" i="256"/>
  <c r="C20" i="257"/>
  <c r="C24" i="257"/>
  <c r="C28" i="257"/>
  <c r="D28" i="257" s="1"/>
  <c r="C19" i="257"/>
  <c r="C23" i="257"/>
  <c r="E5" i="242"/>
  <c r="D4" i="247"/>
  <c r="G4" i="247" s="1"/>
  <c r="F5" i="247" s="1"/>
  <c r="G5" i="247" s="1"/>
  <c r="G5" i="244"/>
  <c r="F6" i="244" s="1"/>
  <c r="E5" i="244"/>
  <c r="C5" i="244" s="1"/>
  <c r="E5" i="243"/>
  <c r="D5" i="243" s="1"/>
  <c r="G5" i="243" s="1"/>
  <c r="F6" i="243" s="1"/>
  <c r="G5" i="245"/>
  <c r="F6" i="245" s="1"/>
  <c r="E5" i="245"/>
  <c r="C5" i="245" s="1"/>
  <c r="C4" i="242"/>
  <c r="C8" i="243"/>
  <c r="C7" i="242"/>
  <c r="C5" i="246"/>
  <c r="C9" i="246"/>
  <c r="C13" i="246"/>
  <c r="C17" i="246"/>
  <c r="C21" i="246"/>
  <c r="C5" i="247"/>
  <c r="D5" i="247" s="1"/>
  <c r="C6" i="242"/>
  <c r="C10" i="242"/>
  <c r="D10" i="242" s="1"/>
  <c r="C4" i="246"/>
  <c r="D4" i="246" s="1"/>
  <c r="G4" i="246" s="1"/>
  <c r="F5" i="246" s="1"/>
  <c r="C8" i="246"/>
  <c r="C12" i="246"/>
  <c r="C16" i="246"/>
  <c r="C20" i="246"/>
  <c r="C6" i="243"/>
  <c r="C5" i="242"/>
  <c r="C7" i="246"/>
  <c r="C11" i="246"/>
  <c r="C15" i="246"/>
  <c r="C19" i="246"/>
  <c r="G5" i="240"/>
  <c r="F6" i="240" s="1"/>
  <c r="E5" i="240"/>
  <c r="C5" i="240" s="1"/>
  <c r="G5" i="239"/>
  <c r="F6" i="239" s="1"/>
  <c r="E5" i="239"/>
  <c r="C5" i="239" s="1"/>
  <c r="C8" i="240"/>
  <c r="C7" i="240"/>
  <c r="B10" i="229"/>
  <c r="C9" i="229"/>
  <c r="B9" i="229"/>
  <c r="B8" i="229"/>
  <c r="B7" i="229"/>
  <c r="B6" i="229"/>
  <c r="B5" i="229"/>
  <c r="F4" i="229"/>
  <c r="E4" i="229" s="1"/>
  <c r="C4" i="229" s="1"/>
  <c r="B4" i="229"/>
  <c r="D2" i="229"/>
  <c r="C10" i="229" s="1"/>
  <c r="D10" i="229" s="1"/>
  <c r="C10" i="228"/>
  <c r="D10" i="228" s="1"/>
  <c r="B10" i="228"/>
  <c r="C9" i="228"/>
  <c r="B9" i="228"/>
  <c r="C8" i="228"/>
  <c r="B8" i="228"/>
  <c r="B7" i="228"/>
  <c r="B6" i="228"/>
  <c r="B5" i="228"/>
  <c r="F4" i="228"/>
  <c r="G4" i="228" s="1"/>
  <c r="F5" i="228" s="1"/>
  <c r="E4" i="228"/>
  <c r="C4" i="228" s="1"/>
  <c r="B4" i="228"/>
  <c r="D2" i="228"/>
  <c r="C7" i="228" s="1"/>
  <c r="B28" i="225"/>
  <c r="B27" i="225"/>
  <c r="B26" i="225"/>
  <c r="B25" i="225"/>
  <c r="B24" i="225"/>
  <c r="B23" i="225"/>
  <c r="B22" i="225"/>
  <c r="B21" i="225"/>
  <c r="B20" i="225"/>
  <c r="B19" i="225"/>
  <c r="B18" i="225"/>
  <c r="B17" i="225"/>
  <c r="B16" i="225"/>
  <c r="B15" i="225"/>
  <c r="B14" i="225"/>
  <c r="B13" i="225"/>
  <c r="B12" i="225"/>
  <c r="B11" i="225"/>
  <c r="B10" i="225"/>
  <c r="B9" i="225"/>
  <c r="B8" i="225"/>
  <c r="B7" i="225"/>
  <c r="B6" i="225"/>
  <c r="B5" i="225"/>
  <c r="F4" i="225"/>
  <c r="G4" i="225" s="1"/>
  <c r="F5" i="225" s="1"/>
  <c r="B4" i="225"/>
  <c r="D2" i="225"/>
  <c r="C27" i="225" s="1"/>
  <c r="B28" i="224"/>
  <c r="C27" i="224"/>
  <c r="B27" i="224"/>
  <c r="C26" i="224"/>
  <c r="B26" i="224"/>
  <c r="B25" i="224"/>
  <c r="B24" i="224"/>
  <c r="C23" i="224"/>
  <c r="B23" i="224"/>
  <c r="C22" i="224"/>
  <c r="B22" i="224"/>
  <c r="B21" i="224"/>
  <c r="B20" i="224"/>
  <c r="C19" i="224"/>
  <c r="B19" i="224"/>
  <c r="C18" i="224"/>
  <c r="B18" i="224"/>
  <c r="B17" i="224"/>
  <c r="B16" i="224"/>
  <c r="B15" i="224"/>
  <c r="B14" i="224"/>
  <c r="B13" i="224"/>
  <c r="B12" i="224"/>
  <c r="B11" i="224"/>
  <c r="B10" i="224"/>
  <c r="B9" i="224"/>
  <c r="B8" i="224"/>
  <c r="B7" i="224"/>
  <c r="B6" i="224"/>
  <c r="F5" i="224"/>
  <c r="E5" i="224" s="1"/>
  <c r="C5" i="224" s="1"/>
  <c r="B5" i="224"/>
  <c r="G4" i="224"/>
  <c r="F4" i="224"/>
  <c r="B4" i="224"/>
  <c r="E4" i="224" s="1"/>
  <c r="C4" i="224" s="1"/>
  <c r="D2" i="224"/>
  <c r="C28" i="224" s="1"/>
  <c r="D28" i="224" s="1"/>
  <c r="D5" i="250" l="1"/>
  <c r="G5" i="250" s="1"/>
  <c r="F6" i="250" s="1"/>
  <c r="E6" i="250" s="1"/>
  <c r="D6" i="250" s="1"/>
  <c r="G6" i="250" s="1"/>
  <c r="F7" i="250" s="1"/>
  <c r="E5" i="253"/>
  <c r="E6" i="249"/>
  <c r="H5" i="252"/>
  <c r="C5" i="252"/>
  <c r="G7" i="252"/>
  <c r="F8" i="252" s="1"/>
  <c r="E7" i="252"/>
  <c r="E6" i="256"/>
  <c r="C6" i="256" s="1"/>
  <c r="G6" i="256"/>
  <c r="F7" i="256" s="1"/>
  <c r="G5" i="251"/>
  <c r="F6" i="251" s="1"/>
  <c r="E5" i="251"/>
  <c r="C5" i="251" s="1"/>
  <c r="C6" i="252"/>
  <c r="H6" i="252"/>
  <c r="D5" i="253"/>
  <c r="G5" i="253" s="1"/>
  <c r="F6" i="253" s="1"/>
  <c r="D6" i="249"/>
  <c r="G6" i="249" s="1"/>
  <c r="F7" i="249" s="1"/>
  <c r="D4" i="254"/>
  <c r="G4" i="254" s="1"/>
  <c r="F5" i="254" s="1"/>
  <c r="G6" i="257"/>
  <c r="F7" i="257" s="1"/>
  <c r="E6" i="257"/>
  <c r="C6" i="257" s="1"/>
  <c r="E6" i="243"/>
  <c r="D6" i="243" s="1"/>
  <c r="G6" i="243" s="1"/>
  <c r="F7" i="243" s="1"/>
  <c r="G6" i="245"/>
  <c r="F7" i="245" s="1"/>
  <c r="E6" i="245"/>
  <c r="C6" i="245" s="1"/>
  <c r="E5" i="246"/>
  <c r="D5" i="246" s="1"/>
  <c r="G5" i="246" s="1"/>
  <c r="F6" i="246" s="1"/>
  <c r="D5" i="242"/>
  <c r="G5" i="242" s="1"/>
  <c r="F6" i="242" s="1"/>
  <c r="E6" i="244"/>
  <c r="C6" i="244" s="1"/>
  <c r="G6" i="244"/>
  <c r="F7" i="244" s="1"/>
  <c r="G6" i="239"/>
  <c r="F7" i="239" s="1"/>
  <c r="E6" i="239"/>
  <c r="C6" i="239" s="1"/>
  <c r="E6" i="240"/>
  <c r="C6" i="240" s="1"/>
  <c r="G6" i="240"/>
  <c r="F7" i="240" s="1"/>
  <c r="G5" i="228"/>
  <c r="F6" i="228" s="1"/>
  <c r="E5" i="228"/>
  <c r="C5" i="228" s="1"/>
  <c r="C8" i="229"/>
  <c r="G4" i="229"/>
  <c r="F5" i="229" s="1"/>
  <c r="C7" i="229"/>
  <c r="E5" i="225"/>
  <c r="C5" i="225" s="1"/>
  <c r="G5" i="225"/>
  <c r="F6" i="225" s="1"/>
  <c r="C18" i="225"/>
  <c r="C22" i="225"/>
  <c r="C17" i="224"/>
  <c r="C21" i="224"/>
  <c r="C25" i="224"/>
  <c r="G5" i="224"/>
  <c r="F6" i="224" s="1"/>
  <c r="C26" i="225"/>
  <c r="E4" i="225"/>
  <c r="C4" i="225" s="1"/>
  <c r="C17" i="225"/>
  <c r="C21" i="225"/>
  <c r="C25" i="225"/>
  <c r="C20" i="224"/>
  <c r="C24" i="224"/>
  <c r="C20" i="225"/>
  <c r="C24" i="225"/>
  <c r="C28" i="225"/>
  <c r="D28" i="225" s="1"/>
  <c r="C19" i="225"/>
  <c r="C23" i="225"/>
  <c r="E7" i="249" l="1"/>
  <c r="D7" i="249" s="1"/>
  <c r="G7" i="249" s="1"/>
  <c r="F8" i="249" s="1"/>
  <c r="G6" i="253"/>
  <c r="F7" i="253" s="1"/>
  <c r="E6" i="253"/>
  <c r="D6" i="253" s="1"/>
  <c r="E7" i="250"/>
  <c r="D7" i="250" s="1"/>
  <c r="G7" i="250" s="1"/>
  <c r="F8" i="250" s="1"/>
  <c r="C7" i="252"/>
  <c r="H7" i="252"/>
  <c r="G8" i="252"/>
  <c r="F9" i="252" s="1"/>
  <c r="E8" i="252"/>
  <c r="G7" i="257"/>
  <c r="F8" i="257" s="1"/>
  <c r="E7" i="257"/>
  <c r="C7" i="257" s="1"/>
  <c r="E5" i="254"/>
  <c r="D5" i="254" s="1"/>
  <c r="G5" i="254"/>
  <c r="F6" i="254" s="1"/>
  <c r="G6" i="254" s="1"/>
  <c r="E6" i="251"/>
  <c r="C6" i="251" s="1"/>
  <c r="G6" i="251"/>
  <c r="F7" i="251" s="1"/>
  <c r="G7" i="256"/>
  <c r="F8" i="256" s="1"/>
  <c r="E7" i="256"/>
  <c r="C7" i="256" s="1"/>
  <c r="G6" i="246"/>
  <c r="F7" i="246" s="1"/>
  <c r="E6" i="246"/>
  <c r="D6" i="246" s="1"/>
  <c r="E7" i="243"/>
  <c r="D7" i="243" s="1"/>
  <c r="G7" i="243" s="1"/>
  <c r="F8" i="243" s="1"/>
  <c r="G7" i="244"/>
  <c r="F8" i="244" s="1"/>
  <c r="E7" i="244"/>
  <c r="C7" i="244" s="1"/>
  <c r="E7" i="245"/>
  <c r="C7" i="245" s="1"/>
  <c r="G7" i="245"/>
  <c r="F8" i="245" s="1"/>
  <c r="E6" i="242"/>
  <c r="D6" i="242" s="1"/>
  <c r="G6" i="242" s="1"/>
  <c r="F7" i="242" s="1"/>
  <c r="E7" i="240"/>
  <c r="D7" i="240" s="1"/>
  <c r="G7" i="240" s="1"/>
  <c r="F8" i="240" s="1"/>
  <c r="E7" i="239"/>
  <c r="D7" i="239" s="1"/>
  <c r="G7" i="239"/>
  <c r="F8" i="239" s="1"/>
  <c r="G5" i="229"/>
  <c r="F6" i="229" s="1"/>
  <c r="E5" i="229"/>
  <c r="C5" i="229" s="1"/>
  <c r="E6" i="228"/>
  <c r="C6" i="228" s="1"/>
  <c r="G6" i="228"/>
  <c r="F7" i="228" s="1"/>
  <c r="G6" i="224"/>
  <c r="F7" i="224" s="1"/>
  <c r="E6" i="224"/>
  <c r="C6" i="224" s="1"/>
  <c r="G6" i="225"/>
  <c r="F7" i="225" s="1"/>
  <c r="E6" i="225"/>
  <c r="C6" i="225" s="1"/>
  <c r="E8" i="250" l="1"/>
  <c r="D8" i="250" s="1"/>
  <c r="G8" i="250" s="1"/>
  <c r="F9" i="250" s="1"/>
  <c r="E8" i="249"/>
  <c r="D8" i="249" s="1"/>
  <c r="G8" i="249" s="1"/>
  <c r="F9" i="249" s="1"/>
  <c r="G8" i="256"/>
  <c r="F9" i="256" s="1"/>
  <c r="E8" i="256"/>
  <c r="C8" i="256" s="1"/>
  <c r="G7" i="251"/>
  <c r="F8" i="251" s="1"/>
  <c r="E7" i="251"/>
  <c r="C7" i="251" s="1"/>
  <c r="H8" i="252"/>
  <c r="C8" i="252"/>
  <c r="G9" i="252"/>
  <c r="F10" i="252" s="1"/>
  <c r="E9" i="252"/>
  <c r="E8" i="257"/>
  <c r="C8" i="257" s="1"/>
  <c r="G8" i="257"/>
  <c r="F9" i="257" s="1"/>
  <c r="E7" i="253"/>
  <c r="D7" i="253" s="1"/>
  <c r="G7" i="253" s="1"/>
  <c r="F8" i="253" s="1"/>
  <c r="E7" i="242"/>
  <c r="D7" i="242" s="1"/>
  <c r="G7" i="242" s="1"/>
  <c r="F8" i="242" s="1"/>
  <c r="E8" i="243"/>
  <c r="D8" i="243" s="1"/>
  <c r="G8" i="243" s="1"/>
  <c r="F9" i="243" s="1"/>
  <c r="G8" i="245"/>
  <c r="F9" i="245" s="1"/>
  <c r="E8" i="245"/>
  <c r="C8" i="245" s="1"/>
  <c r="G8" i="244"/>
  <c r="F9" i="244" s="1"/>
  <c r="E8" i="244"/>
  <c r="C8" i="244" s="1"/>
  <c r="E7" i="246"/>
  <c r="D7" i="246" s="1"/>
  <c r="G7" i="246"/>
  <c r="F8" i="246" s="1"/>
  <c r="E8" i="240"/>
  <c r="D8" i="240" s="1"/>
  <c r="G8" i="240" s="1"/>
  <c r="F9" i="240" s="1"/>
  <c r="E8" i="239"/>
  <c r="D8" i="239" s="1"/>
  <c r="G8" i="239" s="1"/>
  <c r="F9" i="239" s="1"/>
  <c r="G6" i="229"/>
  <c r="F7" i="229" s="1"/>
  <c r="E6" i="229"/>
  <c r="C6" i="229" s="1"/>
  <c r="E7" i="228"/>
  <c r="D7" i="228" s="1"/>
  <c r="G7" i="228"/>
  <c r="F8" i="228" s="1"/>
  <c r="G7" i="224"/>
  <c r="F8" i="224" s="1"/>
  <c r="E7" i="224"/>
  <c r="C7" i="224" s="1"/>
  <c r="G7" i="225"/>
  <c r="F8" i="225" s="1"/>
  <c r="E7" i="225"/>
  <c r="C7" i="225" s="1"/>
  <c r="E8" i="253" l="1"/>
  <c r="D8" i="253" s="1"/>
  <c r="G8" i="253" s="1"/>
  <c r="F9" i="253" s="1"/>
  <c r="E9" i="249"/>
  <c r="D9" i="249" s="1"/>
  <c r="G9" i="249" s="1"/>
  <c r="F10" i="249" s="1"/>
  <c r="E9" i="250"/>
  <c r="D9" i="250" s="1"/>
  <c r="G9" i="250" s="1"/>
  <c r="F10" i="250" s="1"/>
  <c r="G9" i="257"/>
  <c r="F10" i="257" s="1"/>
  <c r="E9" i="257"/>
  <c r="C9" i="257" s="1"/>
  <c r="G9" i="256"/>
  <c r="F10" i="256" s="1"/>
  <c r="E9" i="256"/>
  <c r="C9" i="256" s="1"/>
  <c r="G8" i="251"/>
  <c r="F9" i="251" s="1"/>
  <c r="E8" i="251"/>
  <c r="C8" i="251" s="1"/>
  <c r="H9" i="252"/>
  <c r="C9" i="252"/>
  <c r="E10" i="252"/>
  <c r="E9" i="243"/>
  <c r="D9" i="243" s="1"/>
  <c r="G9" i="243" s="1"/>
  <c r="F10" i="243" s="1"/>
  <c r="G10" i="243" s="1"/>
  <c r="E8" i="242"/>
  <c r="D8" i="242" s="1"/>
  <c r="G8" i="242" s="1"/>
  <c r="F9" i="242" s="1"/>
  <c r="G9" i="244"/>
  <c r="F10" i="244" s="1"/>
  <c r="E9" i="244"/>
  <c r="C9" i="244" s="1"/>
  <c r="G9" i="245"/>
  <c r="F10" i="245" s="1"/>
  <c r="E9" i="245"/>
  <c r="C9" i="245" s="1"/>
  <c r="E8" i="246"/>
  <c r="D8" i="246" s="1"/>
  <c r="G8" i="246"/>
  <c r="F9" i="246" s="1"/>
  <c r="E9" i="239"/>
  <c r="D9" i="239" s="1"/>
  <c r="G9" i="239" s="1"/>
  <c r="F10" i="239" s="1"/>
  <c r="G10" i="239" s="1"/>
  <c r="E9" i="240"/>
  <c r="D9" i="240" s="1"/>
  <c r="G9" i="240" s="1"/>
  <c r="F10" i="240" s="1"/>
  <c r="G10" i="240" s="1"/>
  <c r="E7" i="229"/>
  <c r="D7" i="229" s="1"/>
  <c r="G7" i="229" s="1"/>
  <c r="F8" i="229" s="1"/>
  <c r="E8" i="228"/>
  <c r="D8" i="228" s="1"/>
  <c r="G8" i="228" s="1"/>
  <c r="F9" i="228" s="1"/>
  <c r="E8" i="225"/>
  <c r="C8" i="225" s="1"/>
  <c r="G8" i="225"/>
  <c r="F9" i="225" s="1"/>
  <c r="G8" i="224"/>
  <c r="F9" i="224" s="1"/>
  <c r="E8" i="224"/>
  <c r="C8" i="224" s="1"/>
  <c r="E10" i="250" l="1"/>
  <c r="D10" i="250" s="1"/>
  <c r="G10" i="250" s="1"/>
  <c r="F11" i="250" s="1"/>
  <c r="E10" i="249"/>
  <c r="D10" i="249" s="1"/>
  <c r="G10" i="249" s="1"/>
  <c r="F11" i="249" s="1"/>
  <c r="E9" i="253"/>
  <c r="D9" i="253" s="1"/>
  <c r="G9" i="253" s="1"/>
  <c r="F10" i="253" s="1"/>
  <c r="G10" i="257"/>
  <c r="F11" i="257" s="1"/>
  <c r="E10" i="257"/>
  <c r="C10" i="257" s="1"/>
  <c r="G10" i="256"/>
  <c r="F11" i="256" s="1"/>
  <c r="E10" i="256"/>
  <c r="C10" i="256" s="1"/>
  <c r="C10" i="252"/>
  <c r="D10" i="252" s="1"/>
  <c r="G10" i="252" s="1"/>
  <c r="F11" i="252" s="1"/>
  <c r="H10" i="252"/>
  <c r="G9" i="251"/>
  <c r="F10" i="251" s="1"/>
  <c r="E9" i="251"/>
  <c r="C9" i="251" s="1"/>
  <c r="G9" i="242"/>
  <c r="F10" i="242" s="1"/>
  <c r="G10" i="242" s="1"/>
  <c r="E9" i="242"/>
  <c r="D9" i="242" s="1"/>
  <c r="E10" i="245"/>
  <c r="D10" i="245" s="1"/>
  <c r="G10" i="245" s="1"/>
  <c r="E10" i="244"/>
  <c r="D10" i="244" s="1"/>
  <c r="G10" i="244" s="1"/>
  <c r="E9" i="246"/>
  <c r="D9" i="246" s="1"/>
  <c r="G9" i="246" s="1"/>
  <c r="F10" i="246" s="1"/>
  <c r="E9" i="228"/>
  <c r="D9" i="228" s="1"/>
  <c r="G9" i="228" s="1"/>
  <c r="F10" i="228" s="1"/>
  <c r="G10" i="228" s="1"/>
  <c r="E8" i="229"/>
  <c r="D8" i="229" s="1"/>
  <c r="G8" i="229" s="1"/>
  <c r="F9" i="229" s="1"/>
  <c r="G9" i="224"/>
  <c r="F10" i="224" s="1"/>
  <c r="E9" i="224"/>
  <c r="C9" i="224" s="1"/>
  <c r="G9" i="225"/>
  <c r="F10" i="225" s="1"/>
  <c r="E9" i="225"/>
  <c r="C9" i="225" s="1"/>
  <c r="G10" i="253" l="1"/>
  <c r="F11" i="253" s="1"/>
  <c r="E10" i="253"/>
  <c r="D10" i="253" s="1"/>
  <c r="E11" i="249"/>
  <c r="D11" i="249" s="1"/>
  <c r="G11" i="249"/>
  <c r="F12" i="249" s="1"/>
  <c r="E11" i="250"/>
  <c r="D11" i="250" s="1"/>
  <c r="G11" i="250" s="1"/>
  <c r="F12" i="250" s="1"/>
  <c r="G10" i="251"/>
  <c r="F11" i="251" s="1"/>
  <c r="E10" i="251"/>
  <c r="C10" i="251" s="1"/>
  <c r="G11" i="257"/>
  <c r="F12" i="257" s="1"/>
  <c r="E11" i="257"/>
  <c r="C11" i="257" s="1"/>
  <c r="E11" i="252"/>
  <c r="C11" i="252" s="1"/>
  <c r="G11" i="252"/>
  <c r="F12" i="252" s="1"/>
  <c r="G11" i="256"/>
  <c r="F12" i="256" s="1"/>
  <c r="E11" i="256"/>
  <c r="C11" i="256" s="1"/>
  <c r="E10" i="246"/>
  <c r="D10" i="246" s="1"/>
  <c r="G10" i="246" s="1"/>
  <c r="F11" i="246" s="1"/>
  <c r="E9" i="229"/>
  <c r="D9" i="229" s="1"/>
  <c r="G9" i="229" s="1"/>
  <c r="F10" i="229" s="1"/>
  <c r="G10" i="229" s="1"/>
  <c r="G10" i="225"/>
  <c r="F11" i="225" s="1"/>
  <c r="E10" i="225"/>
  <c r="C10" i="225" s="1"/>
  <c r="E10" i="224"/>
  <c r="C10" i="224" s="1"/>
  <c r="G10" i="224"/>
  <c r="F11" i="224" s="1"/>
  <c r="E12" i="250" l="1"/>
  <c r="D12" i="250" s="1"/>
  <c r="G12" i="250" s="1"/>
  <c r="F13" i="250" s="1"/>
  <c r="E11" i="251"/>
  <c r="C11" i="251" s="1"/>
  <c r="G11" i="251"/>
  <c r="F12" i="251" s="1"/>
  <c r="E11" i="253"/>
  <c r="D11" i="253" s="1"/>
  <c r="G11" i="253" s="1"/>
  <c r="F12" i="253" s="1"/>
  <c r="G12" i="256"/>
  <c r="F13" i="256" s="1"/>
  <c r="E12" i="256"/>
  <c r="C12" i="256" s="1"/>
  <c r="G12" i="257"/>
  <c r="F13" i="257" s="1"/>
  <c r="E12" i="257"/>
  <c r="C12" i="257" s="1"/>
  <c r="G12" i="252"/>
  <c r="F13" i="252" s="1"/>
  <c r="E12" i="252"/>
  <c r="C12" i="252" s="1"/>
  <c r="E12" i="249"/>
  <c r="D12" i="249" s="1"/>
  <c r="G12" i="249" s="1"/>
  <c r="F13" i="249" s="1"/>
  <c r="G11" i="246"/>
  <c r="F12" i="246" s="1"/>
  <c r="E11" i="246"/>
  <c r="D11" i="246" s="1"/>
  <c r="G11" i="225"/>
  <c r="F12" i="225" s="1"/>
  <c r="E11" i="225"/>
  <c r="C11" i="225" s="1"/>
  <c r="G11" i="224"/>
  <c r="F12" i="224" s="1"/>
  <c r="E11" i="224"/>
  <c r="C11" i="224" s="1"/>
  <c r="E12" i="253" l="1"/>
  <c r="D12" i="253" s="1"/>
  <c r="G12" i="253" s="1"/>
  <c r="F13" i="253" s="1"/>
  <c r="E13" i="249"/>
  <c r="D13" i="249" s="1"/>
  <c r="G13" i="249" s="1"/>
  <c r="F14" i="249" s="1"/>
  <c r="E13" i="250"/>
  <c r="D13" i="250" s="1"/>
  <c r="G13" i="250" s="1"/>
  <c r="F14" i="250" s="1"/>
  <c r="E13" i="256"/>
  <c r="C13" i="256" s="1"/>
  <c r="G13" i="256"/>
  <c r="F14" i="256" s="1"/>
  <c r="G12" i="251"/>
  <c r="F13" i="251" s="1"/>
  <c r="E12" i="251"/>
  <c r="C12" i="251" s="1"/>
  <c r="G13" i="252"/>
  <c r="F14" i="252" s="1"/>
  <c r="E13" i="252"/>
  <c r="C13" i="252" s="1"/>
  <c r="E13" i="257"/>
  <c r="C13" i="257" s="1"/>
  <c r="G13" i="257"/>
  <c r="F14" i="257" s="1"/>
  <c r="E12" i="246"/>
  <c r="D12" i="246" s="1"/>
  <c r="G12" i="246" s="1"/>
  <c r="F13" i="246" s="1"/>
  <c r="G12" i="224"/>
  <c r="F13" i="224" s="1"/>
  <c r="E12" i="224"/>
  <c r="C12" i="224" s="1"/>
  <c r="G12" i="225"/>
  <c r="F13" i="225" s="1"/>
  <c r="E12" i="225"/>
  <c r="C12" i="225" s="1"/>
  <c r="E14" i="249" l="1"/>
  <c r="D14" i="249" s="1"/>
  <c r="G14" i="249" s="1"/>
  <c r="F15" i="249" s="1"/>
  <c r="E14" i="250"/>
  <c r="D14" i="250" s="1"/>
  <c r="G14" i="250" s="1"/>
  <c r="F15" i="250" s="1"/>
  <c r="E13" i="253"/>
  <c r="D13" i="253" s="1"/>
  <c r="G13" i="253" s="1"/>
  <c r="F14" i="253" s="1"/>
  <c r="G14" i="257"/>
  <c r="F15" i="257" s="1"/>
  <c r="E14" i="257"/>
  <c r="C14" i="257" s="1"/>
  <c r="G14" i="256"/>
  <c r="F15" i="256" s="1"/>
  <c r="E14" i="256"/>
  <c r="C14" i="256" s="1"/>
  <c r="E14" i="252"/>
  <c r="C14" i="252" s="1"/>
  <c r="D14" i="252" s="1"/>
  <c r="G14" i="252" s="1"/>
  <c r="F15" i="252" s="1"/>
  <c r="G13" i="251"/>
  <c r="F14" i="251" s="1"/>
  <c r="E13" i="251"/>
  <c r="C13" i="251" s="1"/>
  <c r="E13" i="246"/>
  <c r="D13" i="246" s="1"/>
  <c r="G13" i="246" s="1"/>
  <c r="F14" i="246" s="1"/>
  <c r="E13" i="224"/>
  <c r="C13" i="224" s="1"/>
  <c r="G13" i="224"/>
  <c r="F14" i="224" s="1"/>
  <c r="E13" i="225"/>
  <c r="C13" i="225" s="1"/>
  <c r="G13" i="225"/>
  <c r="F14" i="225" s="1"/>
  <c r="E15" i="249" l="1"/>
  <c r="D15" i="249" s="1"/>
  <c r="G15" i="249"/>
  <c r="F16" i="249" s="1"/>
  <c r="G15" i="252"/>
  <c r="F16" i="252" s="1"/>
  <c r="E15" i="252"/>
  <c r="C15" i="252" s="1"/>
  <c r="G14" i="253"/>
  <c r="F15" i="253" s="1"/>
  <c r="E14" i="253"/>
  <c r="D14" i="253" s="1"/>
  <c r="E15" i="250"/>
  <c r="D15" i="250" s="1"/>
  <c r="G15" i="250" s="1"/>
  <c r="F16" i="250" s="1"/>
  <c r="E14" i="251"/>
  <c r="C14" i="251" s="1"/>
  <c r="G14" i="251"/>
  <c r="F15" i="251" s="1"/>
  <c r="G15" i="257"/>
  <c r="F16" i="257" s="1"/>
  <c r="E15" i="257"/>
  <c r="C15" i="257" s="1"/>
  <c r="G15" i="256"/>
  <c r="F16" i="256" s="1"/>
  <c r="E15" i="256"/>
  <c r="C15" i="256" s="1"/>
  <c r="E14" i="246"/>
  <c r="D14" i="246" s="1"/>
  <c r="G14" i="246" s="1"/>
  <c r="F15" i="246" s="1"/>
  <c r="G14" i="225"/>
  <c r="F15" i="225" s="1"/>
  <c r="E14" i="225"/>
  <c r="C14" i="225" s="1"/>
  <c r="G14" i="224"/>
  <c r="F15" i="224" s="1"/>
  <c r="E14" i="224"/>
  <c r="C14" i="224" s="1"/>
  <c r="E16" i="250" l="1"/>
  <c r="D16" i="250" s="1"/>
  <c r="G16" i="250" s="1"/>
  <c r="F17" i="250" s="1"/>
  <c r="G15" i="251"/>
  <c r="F16" i="251" s="1"/>
  <c r="E15" i="251"/>
  <c r="C15" i="251" s="1"/>
  <c r="E16" i="249"/>
  <c r="D16" i="249" s="1"/>
  <c r="G16" i="249" s="1"/>
  <c r="F17" i="249" s="1"/>
  <c r="E16" i="256"/>
  <c r="C16" i="256" s="1"/>
  <c r="G16" i="256"/>
  <c r="F17" i="256" s="1"/>
  <c r="E15" i="253"/>
  <c r="D15" i="253" s="1"/>
  <c r="G15" i="253" s="1"/>
  <c r="F16" i="253" s="1"/>
  <c r="E16" i="257"/>
  <c r="C16" i="257" s="1"/>
  <c r="G16" i="257"/>
  <c r="F17" i="257" s="1"/>
  <c r="G16" i="252"/>
  <c r="F17" i="252" s="1"/>
  <c r="E16" i="252"/>
  <c r="C16" i="252" s="1"/>
  <c r="E15" i="246"/>
  <c r="D15" i="246" s="1"/>
  <c r="G15" i="246" s="1"/>
  <c r="F16" i="246" s="1"/>
  <c r="G15" i="224"/>
  <c r="F16" i="224" s="1"/>
  <c r="E15" i="224"/>
  <c r="C15" i="224" s="1"/>
  <c r="G15" i="225"/>
  <c r="F16" i="225" s="1"/>
  <c r="E15" i="225"/>
  <c r="C15" i="225" s="1"/>
  <c r="E17" i="250" l="1"/>
  <c r="D17" i="250" s="1"/>
  <c r="G17" i="250" s="1"/>
  <c r="F18" i="250" s="1"/>
  <c r="E17" i="249"/>
  <c r="D17" i="249" s="1"/>
  <c r="G17" i="249" s="1"/>
  <c r="F18" i="249" s="1"/>
  <c r="E16" i="253"/>
  <c r="D16" i="253" s="1"/>
  <c r="G16" i="253"/>
  <c r="F17" i="253" s="1"/>
  <c r="G17" i="252"/>
  <c r="F18" i="252" s="1"/>
  <c r="E17" i="252"/>
  <c r="C17" i="252" s="1"/>
  <c r="E17" i="256"/>
  <c r="D17" i="256" s="1"/>
  <c r="G17" i="256" s="1"/>
  <c r="F18" i="256" s="1"/>
  <c r="G16" i="251"/>
  <c r="F17" i="251" s="1"/>
  <c r="E16" i="251"/>
  <c r="C16" i="251" s="1"/>
  <c r="E17" i="257"/>
  <c r="D17" i="257" s="1"/>
  <c r="G17" i="257" s="1"/>
  <c r="F18" i="257" s="1"/>
  <c r="E16" i="246"/>
  <c r="D16" i="246" s="1"/>
  <c r="G16" i="246" s="1"/>
  <c r="F17" i="246" s="1"/>
  <c r="E16" i="225"/>
  <c r="C16" i="225" s="1"/>
  <c r="G16" i="225"/>
  <c r="F17" i="225" s="1"/>
  <c r="E16" i="224"/>
  <c r="C16" i="224" s="1"/>
  <c r="G16" i="224"/>
  <c r="F17" i="224" s="1"/>
  <c r="E18" i="250" l="1"/>
  <c r="D18" i="250" s="1"/>
  <c r="G18" i="250" s="1"/>
  <c r="F19" i="250" s="1"/>
  <c r="E18" i="256"/>
  <c r="D18" i="256" s="1"/>
  <c r="G18" i="256" s="1"/>
  <c r="F19" i="256" s="1"/>
  <c r="E18" i="257"/>
  <c r="D18" i="257" s="1"/>
  <c r="G18" i="257" s="1"/>
  <c r="F19" i="257" s="1"/>
  <c r="E18" i="249"/>
  <c r="D18" i="249" s="1"/>
  <c r="G18" i="249" s="1"/>
  <c r="F19" i="249" s="1"/>
  <c r="E18" i="252"/>
  <c r="C18" i="252" s="1"/>
  <c r="D18" i="252" s="1"/>
  <c r="G18" i="252" s="1"/>
  <c r="F19" i="252" s="1"/>
  <c r="E17" i="253"/>
  <c r="D17" i="253" s="1"/>
  <c r="G17" i="253" s="1"/>
  <c r="F18" i="253" s="1"/>
  <c r="G17" i="251"/>
  <c r="F18" i="251" s="1"/>
  <c r="E17" i="251"/>
  <c r="C17" i="251" s="1"/>
  <c r="G17" i="246"/>
  <c r="F18" i="246" s="1"/>
  <c r="E17" i="246"/>
  <c r="D17" i="246" s="1"/>
  <c r="E17" i="225"/>
  <c r="D17" i="225" s="1"/>
  <c r="G17" i="225" s="1"/>
  <c r="F18" i="225" s="1"/>
  <c r="E17" i="224"/>
  <c r="D17" i="224" s="1"/>
  <c r="G17" i="224" s="1"/>
  <c r="F18" i="224" s="1"/>
  <c r="G18" i="253" l="1"/>
  <c r="F19" i="253" s="1"/>
  <c r="E18" i="253"/>
  <c r="D18" i="253" s="1"/>
  <c r="E19" i="250"/>
  <c r="D19" i="250" s="1"/>
  <c r="G19" i="250" s="1"/>
  <c r="F20" i="250" s="1"/>
  <c r="E19" i="249"/>
  <c r="D19" i="249" s="1"/>
  <c r="G19" i="249"/>
  <c r="F20" i="249" s="1"/>
  <c r="E19" i="257"/>
  <c r="D19" i="257" s="1"/>
  <c r="G19" i="257" s="1"/>
  <c r="F20" i="257" s="1"/>
  <c r="G19" i="252"/>
  <c r="F20" i="252" s="1"/>
  <c r="E19" i="252"/>
  <c r="C19" i="252" s="1"/>
  <c r="E19" i="256"/>
  <c r="D19" i="256" s="1"/>
  <c r="G19" i="256" s="1"/>
  <c r="F20" i="256" s="1"/>
  <c r="G18" i="251"/>
  <c r="F19" i="251" s="1"/>
  <c r="E18" i="251"/>
  <c r="C18" i="251" s="1"/>
  <c r="E18" i="246"/>
  <c r="D18" i="246" s="1"/>
  <c r="G18" i="246" s="1"/>
  <c r="F19" i="246" s="1"/>
  <c r="G18" i="225"/>
  <c r="F19" i="225" s="1"/>
  <c r="E18" i="225"/>
  <c r="D18" i="225" s="1"/>
  <c r="E18" i="224"/>
  <c r="D18" i="224" s="1"/>
  <c r="G18" i="224" s="1"/>
  <c r="F19" i="224" s="1"/>
  <c r="E20" i="257" l="1"/>
  <c r="D20" i="257" s="1"/>
  <c r="G20" i="257" s="1"/>
  <c r="F21" i="257" s="1"/>
  <c r="E20" i="256"/>
  <c r="D20" i="256" s="1"/>
  <c r="G20" i="256" s="1"/>
  <c r="F21" i="256" s="1"/>
  <c r="E20" i="250"/>
  <c r="D20" i="250" s="1"/>
  <c r="G20" i="250" s="1"/>
  <c r="F21" i="250" s="1"/>
  <c r="E20" i="249"/>
  <c r="D20" i="249" s="1"/>
  <c r="G20" i="249" s="1"/>
  <c r="F21" i="249" s="1"/>
  <c r="E19" i="251"/>
  <c r="C19" i="251" s="1"/>
  <c r="G19" i="251"/>
  <c r="F20" i="251" s="1"/>
  <c r="G20" i="252"/>
  <c r="F21" i="252" s="1"/>
  <c r="E20" i="252"/>
  <c r="C20" i="252" s="1"/>
  <c r="E19" i="253"/>
  <c r="D19" i="253" s="1"/>
  <c r="G19" i="253"/>
  <c r="F20" i="253" s="1"/>
  <c r="E19" i="246"/>
  <c r="D19" i="246" s="1"/>
  <c r="G19" i="246" s="1"/>
  <c r="F20" i="246" s="1"/>
  <c r="E19" i="224"/>
  <c r="D19" i="224" s="1"/>
  <c r="G19" i="224" s="1"/>
  <c r="F20" i="224" s="1"/>
  <c r="E19" i="225"/>
  <c r="D19" i="225" s="1"/>
  <c r="G19" i="225" s="1"/>
  <c r="F20" i="225" s="1"/>
  <c r="E21" i="250" l="1"/>
  <c r="D21" i="250" s="1"/>
  <c r="G21" i="250" s="1"/>
  <c r="F22" i="250" s="1"/>
  <c r="E21" i="249"/>
  <c r="D21" i="249" s="1"/>
  <c r="G21" i="249" s="1"/>
  <c r="F22" i="249" s="1"/>
  <c r="E21" i="256"/>
  <c r="D21" i="256" s="1"/>
  <c r="G21" i="256" s="1"/>
  <c r="F22" i="256" s="1"/>
  <c r="E21" i="257"/>
  <c r="D21" i="257" s="1"/>
  <c r="G21" i="257" s="1"/>
  <c r="F22" i="257" s="1"/>
  <c r="G21" i="252"/>
  <c r="F22" i="252" s="1"/>
  <c r="E21" i="252"/>
  <c r="C21" i="252" s="1"/>
  <c r="E20" i="253"/>
  <c r="D20" i="253" s="1"/>
  <c r="G20" i="253" s="1"/>
  <c r="F21" i="253" s="1"/>
  <c r="G20" i="251"/>
  <c r="F21" i="251" s="1"/>
  <c r="E20" i="251"/>
  <c r="C20" i="251" s="1"/>
  <c r="E20" i="246"/>
  <c r="D20" i="246" s="1"/>
  <c r="G20" i="246" s="1"/>
  <c r="F21" i="246" s="1"/>
  <c r="E20" i="224"/>
  <c r="D20" i="224" s="1"/>
  <c r="G20" i="224" s="1"/>
  <c r="F21" i="224" s="1"/>
  <c r="E20" i="225"/>
  <c r="D20" i="225" s="1"/>
  <c r="G20" i="225" s="1"/>
  <c r="F21" i="225" s="1"/>
  <c r="E21" i="253" l="1"/>
  <c r="D21" i="253" s="1"/>
  <c r="G21" i="253" s="1"/>
  <c r="F22" i="253" s="1"/>
  <c r="E22" i="249"/>
  <c r="D22" i="249" s="1"/>
  <c r="G22" i="249" s="1"/>
  <c r="F23" i="249" s="1"/>
  <c r="E22" i="257"/>
  <c r="D22" i="257" s="1"/>
  <c r="G22" i="257" s="1"/>
  <c r="F23" i="257" s="1"/>
  <c r="E22" i="256"/>
  <c r="D22" i="256" s="1"/>
  <c r="G22" i="256" s="1"/>
  <c r="F23" i="256" s="1"/>
  <c r="E22" i="250"/>
  <c r="D22" i="250" s="1"/>
  <c r="G22" i="250" s="1"/>
  <c r="F23" i="250" s="1"/>
  <c r="G21" i="251"/>
  <c r="F22" i="251" s="1"/>
  <c r="E21" i="251"/>
  <c r="C21" i="251" s="1"/>
  <c r="E22" i="252"/>
  <c r="C22" i="252" s="1"/>
  <c r="D22" i="252" s="1"/>
  <c r="G22" i="252" s="1"/>
  <c r="F23" i="252" s="1"/>
  <c r="E21" i="246"/>
  <c r="D21" i="246" s="1"/>
  <c r="G21" i="246" s="1"/>
  <c r="F22" i="246" s="1"/>
  <c r="E21" i="225"/>
  <c r="D21" i="225" s="1"/>
  <c r="G21" i="225" s="1"/>
  <c r="F22" i="225" s="1"/>
  <c r="E21" i="224"/>
  <c r="D21" i="224" s="1"/>
  <c r="G21" i="224" s="1"/>
  <c r="F22" i="224" s="1"/>
  <c r="E22" i="253" l="1"/>
  <c r="D22" i="253" s="1"/>
  <c r="G22" i="253" s="1"/>
  <c r="F23" i="253" s="1"/>
  <c r="G23" i="252"/>
  <c r="F24" i="252" s="1"/>
  <c r="E23" i="252"/>
  <c r="C23" i="252" s="1"/>
  <c r="E23" i="257"/>
  <c r="D23" i="257" s="1"/>
  <c r="G23" i="257" s="1"/>
  <c r="F24" i="257" s="1"/>
  <c r="E23" i="250"/>
  <c r="D23" i="250" s="1"/>
  <c r="G23" i="250" s="1"/>
  <c r="F24" i="250" s="1"/>
  <c r="E23" i="256"/>
  <c r="D23" i="256" s="1"/>
  <c r="G23" i="256" s="1"/>
  <c r="F24" i="256" s="1"/>
  <c r="E23" i="249"/>
  <c r="D23" i="249" s="1"/>
  <c r="G23" i="249" s="1"/>
  <c r="F24" i="249" s="1"/>
  <c r="E22" i="251"/>
  <c r="C22" i="251" s="1"/>
  <c r="G22" i="251"/>
  <c r="F23" i="251" s="1"/>
  <c r="E22" i="246"/>
  <c r="D22" i="246" s="1"/>
  <c r="G22" i="246" s="1"/>
  <c r="F23" i="246" s="1"/>
  <c r="G23" i="246" s="1"/>
  <c r="E22" i="224"/>
  <c r="D22" i="224" s="1"/>
  <c r="G22" i="224" s="1"/>
  <c r="F23" i="224" s="1"/>
  <c r="E22" i="225"/>
  <c r="D22" i="225" s="1"/>
  <c r="G22" i="225" s="1"/>
  <c r="F23" i="225" s="1"/>
  <c r="E24" i="250" l="1"/>
  <c r="D24" i="250" s="1"/>
  <c r="G24" i="250" s="1"/>
  <c r="F25" i="250" s="1"/>
  <c r="E24" i="257"/>
  <c r="D24" i="257" s="1"/>
  <c r="G24" i="257" s="1"/>
  <c r="F25" i="257" s="1"/>
  <c r="E24" i="256"/>
  <c r="D24" i="256" s="1"/>
  <c r="G24" i="256" s="1"/>
  <c r="F25" i="256" s="1"/>
  <c r="E24" i="249"/>
  <c r="D24" i="249" s="1"/>
  <c r="G24" i="249" s="1"/>
  <c r="F25" i="249" s="1"/>
  <c r="E23" i="253"/>
  <c r="D23" i="253" s="1"/>
  <c r="G23" i="253" s="1"/>
  <c r="F24" i="253" s="1"/>
  <c r="G23" i="251"/>
  <c r="F24" i="251" s="1"/>
  <c r="E23" i="251"/>
  <c r="C23" i="251" s="1"/>
  <c r="G24" i="252"/>
  <c r="F25" i="252" s="1"/>
  <c r="E24" i="252"/>
  <c r="C24" i="252" s="1"/>
  <c r="E23" i="225"/>
  <c r="D23" i="225" s="1"/>
  <c r="G23" i="225" s="1"/>
  <c r="F24" i="225" s="1"/>
  <c r="E23" i="224"/>
  <c r="D23" i="224" s="1"/>
  <c r="G23" i="224" s="1"/>
  <c r="F24" i="224" s="1"/>
  <c r="E24" i="253" l="1"/>
  <c r="D24" i="253" s="1"/>
  <c r="G24" i="253" s="1"/>
  <c r="F25" i="253" s="1"/>
  <c r="E25" i="249"/>
  <c r="D25" i="249" s="1"/>
  <c r="G25" i="249" s="1"/>
  <c r="F26" i="249" s="1"/>
  <c r="E25" i="256"/>
  <c r="D25" i="256" s="1"/>
  <c r="G25" i="256" s="1"/>
  <c r="F26" i="256" s="1"/>
  <c r="E25" i="257"/>
  <c r="D25" i="257" s="1"/>
  <c r="G25" i="257" s="1"/>
  <c r="F26" i="257" s="1"/>
  <c r="E25" i="250"/>
  <c r="D25" i="250" s="1"/>
  <c r="G25" i="250" s="1"/>
  <c r="F26" i="250" s="1"/>
  <c r="E25" i="252"/>
  <c r="C25" i="252" s="1"/>
  <c r="G25" i="252"/>
  <c r="F26" i="252" s="1"/>
  <c r="G24" i="251"/>
  <c r="F25" i="251" s="1"/>
  <c r="E24" i="251"/>
  <c r="C24" i="251" s="1"/>
  <c r="E24" i="224"/>
  <c r="D24" i="224" s="1"/>
  <c r="G24" i="224" s="1"/>
  <c r="F25" i="224" s="1"/>
  <c r="E24" i="225"/>
  <c r="D24" i="225" s="1"/>
  <c r="G24" i="225" s="1"/>
  <c r="F25" i="225" s="1"/>
  <c r="E26" i="256" l="1"/>
  <c r="D26" i="256" s="1"/>
  <c r="G26" i="256" s="1"/>
  <c r="F27" i="256" s="1"/>
  <c r="E26" i="249"/>
  <c r="D26" i="249" s="1"/>
  <c r="G26" i="249" s="1"/>
  <c r="F27" i="249" s="1"/>
  <c r="E26" i="257"/>
  <c r="D26" i="257" s="1"/>
  <c r="G26" i="257" s="1"/>
  <c r="F27" i="257" s="1"/>
  <c r="E25" i="253"/>
  <c r="D25" i="253" s="1"/>
  <c r="G25" i="253" s="1"/>
  <c r="F26" i="253" s="1"/>
  <c r="G25" i="251"/>
  <c r="F26" i="251" s="1"/>
  <c r="E25" i="251"/>
  <c r="C25" i="251" s="1"/>
  <c r="E26" i="250"/>
  <c r="D26" i="250" s="1"/>
  <c r="G26" i="250" s="1"/>
  <c r="F27" i="250" s="1"/>
  <c r="E26" i="252"/>
  <c r="C26" i="252" s="1"/>
  <c r="D26" i="252" s="1"/>
  <c r="G26" i="252" s="1"/>
  <c r="F27" i="252" s="1"/>
  <c r="E25" i="225"/>
  <c r="D25" i="225" s="1"/>
  <c r="G25" i="225" s="1"/>
  <c r="F26" i="225" s="1"/>
  <c r="E25" i="224"/>
  <c r="D25" i="224" s="1"/>
  <c r="G25" i="224" s="1"/>
  <c r="F26" i="224" s="1"/>
  <c r="E27" i="250" l="1"/>
  <c r="D27" i="250" s="1"/>
  <c r="G27" i="250" s="1"/>
  <c r="F28" i="250" s="1"/>
  <c r="G28" i="250" s="1"/>
  <c r="E27" i="257"/>
  <c r="D27" i="257" s="1"/>
  <c r="G27" i="257" s="1"/>
  <c r="F28" i="257" s="1"/>
  <c r="G28" i="257" s="1"/>
  <c r="E26" i="253"/>
  <c r="D26" i="253" s="1"/>
  <c r="G26" i="253" s="1"/>
  <c r="F27" i="253" s="1"/>
  <c r="E27" i="249"/>
  <c r="D27" i="249" s="1"/>
  <c r="G27" i="249" s="1"/>
  <c r="F28" i="249" s="1"/>
  <c r="G28" i="249" s="1"/>
  <c r="G27" i="252"/>
  <c r="F28" i="252" s="1"/>
  <c r="E27" i="252"/>
  <c r="C27" i="252" s="1"/>
  <c r="E27" i="256"/>
  <c r="D27" i="256" s="1"/>
  <c r="G27" i="256" s="1"/>
  <c r="F28" i="256" s="1"/>
  <c r="G28" i="256" s="1"/>
  <c r="G26" i="251"/>
  <c r="F27" i="251" s="1"/>
  <c r="E26" i="251"/>
  <c r="C26" i="251" s="1"/>
  <c r="E26" i="224"/>
  <c r="D26" i="224" s="1"/>
  <c r="G26" i="224" s="1"/>
  <c r="F27" i="224" s="1"/>
  <c r="E26" i="225"/>
  <c r="D26" i="225" s="1"/>
  <c r="G26" i="225" s="1"/>
  <c r="F27" i="225" s="1"/>
  <c r="E27" i="253" l="1"/>
  <c r="D27" i="253" s="1"/>
  <c r="G27" i="253" s="1"/>
  <c r="F28" i="253" s="1"/>
  <c r="E27" i="251"/>
  <c r="C27" i="251" s="1"/>
  <c r="G27" i="251"/>
  <c r="F28" i="251" s="1"/>
  <c r="E28" i="252"/>
  <c r="D28" i="252" s="1"/>
  <c r="G28" i="252" s="1"/>
  <c r="E27" i="225"/>
  <c r="D27" i="225" s="1"/>
  <c r="G27" i="225" s="1"/>
  <c r="F28" i="225" s="1"/>
  <c r="G28" i="225" s="1"/>
  <c r="E27" i="224"/>
  <c r="D27" i="224" s="1"/>
  <c r="G27" i="224" s="1"/>
  <c r="F28" i="224" s="1"/>
  <c r="G28" i="224" s="1"/>
  <c r="G28" i="253" l="1"/>
  <c r="F29" i="253" s="1"/>
  <c r="E28" i="253"/>
  <c r="D28" i="253" s="1"/>
  <c r="E28" i="251"/>
  <c r="D28" i="251" s="1"/>
  <c r="G28" i="251" s="1"/>
  <c r="E29" i="253" l="1"/>
  <c r="D29" i="253" s="1"/>
  <c r="G29" i="253" s="1"/>
  <c r="F30" i="253" s="1"/>
  <c r="G30" i="253" l="1"/>
  <c r="F31" i="253" s="1"/>
  <c r="E30" i="253"/>
  <c r="D30" i="253" s="1"/>
  <c r="G31" i="253" l="1"/>
  <c r="F32" i="253" s="1"/>
  <c r="E31" i="253"/>
  <c r="D31" i="253" s="1"/>
  <c r="G32" i="253" l="1"/>
  <c r="F33" i="253" s="1"/>
  <c r="E32" i="253"/>
  <c r="D32" i="253" s="1"/>
  <c r="E33" i="253" l="1"/>
  <c r="D33" i="253" s="1"/>
  <c r="G33" i="253" s="1"/>
  <c r="F34" i="253" s="1"/>
  <c r="E34" i="253" l="1"/>
  <c r="D34" i="253" s="1"/>
  <c r="G34" i="253" s="1"/>
  <c r="F35" i="253" s="1"/>
  <c r="E35" i="253" l="1"/>
  <c r="D35" i="253" s="1"/>
  <c r="G35" i="253" s="1"/>
  <c r="F36" i="253" s="1"/>
  <c r="E36" i="253" l="1"/>
  <c r="D36" i="253" s="1"/>
  <c r="G36" i="253" s="1"/>
  <c r="F37" i="253" s="1"/>
  <c r="E37" i="253" l="1"/>
  <c r="D37" i="253" s="1"/>
  <c r="G37" i="253" s="1"/>
  <c r="F38" i="253" s="1"/>
  <c r="E38" i="253" l="1"/>
  <c r="D38" i="253" s="1"/>
  <c r="G38" i="253" s="1"/>
  <c r="F39" i="253" s="1"/>
  <c r="E39" i="253" l="1"/>
  <c r="D39" i="253" s="1"/>
  <c r="G39" i="253" s="1"/>
  <c r="F40" i="253" s="1"/>
  <c r="E40" i="253" l="1"/>
  <c r="D40" i="253" s="1"/>
  <c r="G40" i="253" s="1"/>
  <c r="F41" i="253" s="1"/>
  <c r="E41" i="253" l="1"/>
  <c r="D41" i="253" s="1"/>
  <c r="G41" i="253" s="1"/>
  <c r="F42" i="253" s="1"/>
  <c r="E42" i="253" l="1"/>
  <c r="D42" i="253" s="1"/>
  <c r="G42" i="253" s="1"/>
  <c r="F43" i="253" s="1"/>
  <c r="E43" i="253" l="1"/>
  <c r="D43" i="253" s="1"/>
  <c r="G43" i="253" s="1"/>
  <c r="F44" i="253" s="1"/>
  <c r="E44" i="253" l="1"/>
  <c r="D44" i="253" s="1"/>
  <c r="G44" i="253" s="1"/>
  <c r="F45" i="253" s="1"/>
  <c r="E45" i="253" l="1"/>
  <c r="D45" i="253" s="1"/>
  <c r="G45" i="253" s="1"/>
  <c r="F46" i="253" s="1"/>
  <c r="E46" i="253" l="1"/>
  <c r="D46" i="253" s="1"/>
  <c r="G46" i="253" s="1"/>
  <c r="F47" i="253" s="1"/>
  <c r="E47" i="253" l="1"/>
  <c r="D47" i="253" s="1"/>
  <c r="G47" i="253" s="1"/>
  <c r="F48" i="253" s="1"/>
  <c r="E48" i="253" l="1"/>
  <c r="D48" i="253" s="1"/>
  <c r="G48" i="253" s="1"/>
  <c r="F49" i="253" s="1"/>
  <c r="E49" i="253" l="1"/>
  <c r="D49" i="253" s="1"/>
  <c r="G49" i="253" s="1"/>
  <c r="F50" i="253" s="1"/>
  <c r="E50" i="253" l="1"/>
  <c r="D50" i="253" s="1"/>
  <c r="G50" i="253" s="1"/>
  <c r="F51" i="253" s="1"/>
  <c r="E51" i="253" l="1"/>
  <c r="D51" i="253" s="1"/>
  <c r="G51" i="253" s="1"/>
  <c r="F52" i="253" s="1"/>
  <c r="E52" i="253" l="1"/>
  <c r="D52" i="253" s="1"/>
  <c r="G52" i="253" s="1"/>
  <c r="F53" i="253" s="1"/>
  <c r="E53" i="253" l="1"/>
  <c r="D53" i="253" s="1"/>
  <c r="G53" i="253" s="1"/>
  <c r="F54" i="253" s="1"/>
  <c r="E54" i="253" l="1"/>
  <c r="D54" i="253" s="1"/>
  <c r="G54" i="253" s="1"/>
  <c r="F55" i="253" s="1"/>
  <c r="E55" i="253" l="1"/>
  <c r="D55" i="253" s="1"/>
  <c r="G55" i="253" s="1"/>
  <c r="F56" i="253" s="1"/>
  <c r="G56" i="253" l="1"/>
  <c r="F57" i="253" s="1"/>
  <c r="E56" i="253"/>
  <c r="D56" i="253" s="1"/>
  <c r="E57" i="253" l="1"/>
  <c r="D57" i="253" s="1"/>
  <c r="G57" i="253"/>
  <c r="F58" i="253" s="1"/>
  <c r="E58" i="253" l="1"/>
  <c r="D58" i="253" s="1"/>
  <c r="G58" i="253" s="1"/>
  <c r="F59" i="253" s="1"/>
  <c r="E59" i="253" l="1"/>
  <c r="D59" i="253" s="1"/>
  <c r="G59" i="253" s="1"/>
  <c r="F60" i="253" s="1"/>
  <c r="E60" i="253" l="1"/>
  <c r="D60" i="253" s="1"/>
  <c r="G60" i="253" s="1"/>
  <c r="F61" i="253" s="1"/>
  <c r="E61" i="253" l="1"/>
  <c r="D61" i="253" s="1"/>
  <c r="G61" i="253" s="1"/>
  <c r="F62" i="253" s="1"/>
  <c r="E62" i="253" l="1"/>
  <c r="D62" i="253" s="1"/>
  <c r="G62" i="253" s="1"/>
  <c r="F63" i="253" s="1"/>
  <c r="E63" i="253" l="1"/>
  <c r="D63" i="253" s="1"/>
  <c r="G63" i="253" s="1"/>
  <c r="F64" i="253" s="1"/>
  <c r="E64" i="253" l="1"/>
  <c r="D64" i="253" s="1"/>
  <c r="G64" i="253" s="1"/>
  <c r="F65" i="253" s="1"/>
  <c r="E65" i="253" l="1"/>
  <c r="D65" i="253" s="1"/>
  <c r="G65" i="253" s="1"/>
  <c r="F66" i="253" s="1"/>
  <c r="E66" i="253" l="1"/>
  <c r="D66" i="253" s="1"/>
  <c r="G66" i="253" s="1"/>
  <c r="F67" i="253" s="1"/>
  <c r="E67" i="253" l="1"/>
  <c r="D67" i="253" s="1"/>
  <c r="G67" i="253" s="1"/>
  <c r="F68" i="253" s="1"/>
  <c r="E68" i="253" l="1"/>
  <c r="D68" i="253" s="1"/>
  <c r="G68" i="253" s="1"/>
  <c r="F69" i="253" s="1"/>
  <c r="E69" i="253" l="1"/>
  <c r="D69" i="253" s="1"/>
  <c r="G69" i="253" s="1"/>
  <c r="F70" i="253" s="1"/>
  <c r="E70" i="253" l="1"/>
  <c r="D70" i="253" s="1"/>
  <c r="G70" i="253" s="1"/>
  <c r="F71" i="253" s="1"/>
  <c r="E71" i="253" l="1"/>
  <c r="D71" i="253" s="1"/>
  <c r="G71" i="253" s="1"/>
  <c r="F72" i="253" s="1"/>
  <c r="E72" i="253" l="1"/>
  <c r="D72" i="253" s="1"/>
  <c r="G72" i="253" s="1"/>
  <c r="F73" i="253" s="1"/>
  <c r="E73" i="253" l="1"/>
  <c r="D73" i="253" s="1"/>
  <c r="G73" i="253"/>
  <c r="F74" i="253" s="1"/>
  <c r="E74" i="253" l="1"/>
  <c r="D74" i="253" s="1"/>
  <c r="G74" i="253" s="1"/>
  <c r="F75" i="253" s="1"/>
  <c r="E75" i="253" l="1"/>
  <c r="D75" i="253" s="1"/>
  <c r="G75" i="253" s="1"/>
  <c r="F76" i="253" s="1"/>
  <c r="E76" i="253" l="1"/>
  <c r="D76" i="253" s="1"/>
  <c r="G76" i="253" s="1"/>
  <c r="F77" i="253" s="1"/>
  <c r="E77" i="253" l="1"/>
  <c r="D77" i="253" s="1"/>
  <c r="G77" i="253"/>
  <c r="F78" i="253" s="1"/>
  <c r="G78" i="253" l="1"/>
  <c r="F79" i="253" s="1"/>
  <c r="E78" i="253"/>
  <c r="D78" i="253" s="1"/>
  <c r="E79" i="253" l="1"/>
  <c r="D79" i="253" s="1"/>
  <c r="G79" i="253"/>
  <c r="F80" i="253" s="1"/>
  <c r="E80" i="253" l="1"/>
  <c r="D80" i="253" s="1"/>
  <c r="G80" i="253" s="1"/>
  <c r="F81" i="253" s="1"/>
  <c r="E81" i="253" l="1"/>
  <c r="D81" i="253" s="1"/>
  <c r="G81" i="253" s="1"/>
  <c r="F82" i="253" s="1"/>
  <c r="E82" i="253" l="1"/>
  <c r="D82" i="253" s="1"/>
  <c r="G82" i="253" s="1"/>
  <c r="F83" i="253" s="1"/>
  <c r="E83" i="253" l="1"/>
  <c r="D83" i="253" s="1"/>
  <c r="G83" i="253" s="1"/>
  <c r="F84" i="253" s="1"/>
  <c r="E84" i="253" l="1"/>
  <c r="D84" i="253" s="1"/>
  <c r="G84" i="253" s="1"/>
  <c r="F85" i="253" s="1"/>
  <c r="E85" i="253" l="1"/>
  <c r="D85" i="253" s="1"/>
  <c r="G85" i="253" s="1"/>
  <c r="F86" i="253" s="1"/>
  <c r="E86" i="253" l="1"/>
  <c r="D86" i="253" s="1"/>
  <c r="G86" i="253" s="1"/>
  <c r="F87" i="253" s="1"/>
  <c r="E87" i="253" l="1"/>
  <c r="D87" i="253" s="1"/>
  <c r="G87" i="253" s="1"/>
  <c r="F88" i="253" s="1"/>
  <c r="E88" i="253" l="1"/>
  <c r="D88" i="253" s="1"/>
  <c r="G88" i="253" s="1"/>
  <c r="F89" i="253" s="1"/>
  <c r="E89" i="253" l="1"/>
  <c r="D89" i="253" s="1"/>
  <c r="G89" i="253" s="1"/>
  <c r="F90" i="253" s="1"/>
  <c r="E90" i="253" l="1"/>
  <c r="D90" i="253" s="1"/>
  <c r="G90" i="253" s="1"/>
  <c r="F91" i="253" s="1"/>
  <c r="E91" i="253" l="1"/>
  <c r="D91" i="253" s="1"/>
  <c r="G91" i="253" s="1"/>
  <c r="F92" i="253" s="1"/>
  <c r="E92" i="253" l="1"/>
  <c r="D92" i="253" s="1"/>
  <c r="G92" i="253" s="1"/>
  <c r="F93" i="253" s="1"/>
  <c r="E93" i="253" l="1"/>
  <c r="D93" i="253" s="1"/>
  <c r="G93" i="253" s="1"/>
  <c r="F94" i="253" s="1"/>
  <c r="E94" i="253" l="1"/>
  <c r="D94" i="253" s="1"/>
  <c r="G94" i="253" s="1"/>
  <c r="F95" i="253" s="1"/>
  <c r="E95" i="253" l="1"/>
  <c r="D95" i="253" s="1"/>
  <c r="G95" i="253" s="1"/>
  <c r="F96" i="253" s="1"/>
  <c r="E96" i="253" l="1"/>
  <c r="D96" i="253" s="1"/>
  <c r="G96" i="253" s="1"/>
  <c r="F97" i="253" s="1"/>
  <c r="E97" i="253" l="1"/>
  <c r="D97" i="253" s="1"/>
  <c r="G97" i="253" s="1"/>
  <c r="F98" i="253" s="1"/>
  <c r="E98" i="253" l="1"/>
  <c r="D98" i="253" s="1"/>
  <c r="G98" i="253" s="1"/>
  <c r="F99" i="253" s="1"/>
  <c r="E99" i="253" l="1"/>
  <c r="D99" i="253" s="1"/>
  <c r="G99" i="253" s="1"/>
  <c r="F100" i="253" s="1"/>
  <c r="E100" i="253" l="1"/>
  <c r="D100" i="253" s="1"/>
  <c r="G100" i="253" s="1"/>
  <c r="F101" i="253" s="1"/>
  <c r="E101" i="253" l="1"/>
  <c r="D101" i="253" s="1"/>
  <c r="G101" i="253" s="1"/>
  <c r="F102" i="253" s="1"/>
  <c r="E102" i="253" l="1"/>
  <c r="D102" i="253" s="1"/>
  <c r="G102" i="253" s="1"/>
  <c r="F103" i="253" s="1"/>
  <c r="E103" i="253" l="1"/>
  <c r="D103" i="253" s="1"/>
  <c r="G103" i="253" s="1"/>
  <c r="F104" i="253" s="1"/>
  <c r="E104" i="253" l="1"/>
  <c r="D104" i="253" s="1"/>
  <c r="G104" i="253" s="1"/>
  <c r="F105" i="253" s="1"/>
  <c r="E105" i="253" l="1"/>
  <c r="D105" i="253" s="1"/>
  <c r="G105" i="253" s="1"/>
  <c r="F106" i="253" s="1"/>
  <c r="E106" i="253" l="1"/>
  <c r="D106" i="253" s="1"/>
  <c r="G106" i="253" s="1"/>
  <c r="F107" i="253" s="1"/>
  <c r="E107" i="253" l="1"/>
  <c r="D107" i="253" s="1"/>
  <c r="G107" i="253" s="1"/>
  <c r="F108" i="253" s="1"/>
  <c r="E108" i="253" l="1"/>
  <c r="D108" i="253" s="1"/>
  <c r="G108" i="253" s="1"/>
  <c r="F109" i="253" s="1"/>
  <c r="E109" i="253" l="1"/>
  <c r="D109" i="253" s="1"/>
  <c r="G109" i="253" s="1"/>
  <c r="F110" i="253" s="1"/>
  <c r="E110" i="253" l="1"/>
  <c r="D110" i="253" s="1"/>
  <c r="G110" i="253" s="1"/>
  <c r="F111" i="253" s="1"/>
  <c r="E111" i="253" l="1"/>
  <c r="D111" i="253" s="1"/>
  <c r="G111" i="253" s="1"/>
  <c r="F112" i="253" s="1"/>
  <c r="G112" i="253" l="1"/>
  <c r="F113" i="253" s="1"/>
  <c r="E112" i="253"/>
  <c r="D112" i="253" s="1"/>
  <c r="E113" i="253" l="1"/>
  <c r="D113" i="253" s="1"/>
  <c r="G113" i="253" s="1"/>
  <c r="F114" i="253" s="1"/>
  <c r="E114" i="253" l="1"/>
  <c r="D114" i="253" s="1"/>
  <c r="G114" i="253" s="1"/>
  <c r="F115" i="253" s="1"/>
  <c r="E115" i="253" l="1"/>
  <c r="D115" i="253" s="1"/>
  <c r="G115" i="253" s="1"/>
  <c r="F116" i="253" s="1"/>
  <c r="G116" i="253" l="1"/>
  <c r="F117" i="253" s="1"/>
  <c r="E116" i="253"/>
  <c r="D116" i="253" s="1"/>
  <c r="G117" i="253" l="1"/>
  <c r="F118" i="253" s="1"/>
  <c r="E117" i="253"/>
  <c r="D117" i="253" s="1"/>
  <c r="E118" i="253" l="1"/>
  <c r="D118" i="253" s="1"/>
  <c r="G118" i="253" s="1"/>
  <c r="F119" i="253" s="1"/>
  <c r="E119" i="253" l="1"/>
  <c r="D119" i="253" s="1"/>
  <c r="G119" i="253" s="1"/>
  <c r="F120" i="253" s="1"/>
  <c r="G120" i="253" l="1"/>
  <c r="F121" i="253" s="1"/>
  <c r="E120" i="253"/>
  <c r="D120" i="253" s="1"/>
  <c r="E121" i="253" l="1"/>
  <c r="D121" i="253" s="1"/>
  <c r="G121" i="253" s="1"/>
  <c r="F122" i="253" s="1"/>
  <c r="G122" i="253" l="1"/>
  <c r="F123" i="253" s="1"/>
  <c r="E122" i="253"/>
  <c r="D122" i="253" s="1"/>
  <c r="E123" i="253" l="1"/>
  <c r="D123" i="253" s="1"/>
  <c r="G123" i="253" s="1"/>
  <c r="F124" i="253" s="1"/>
  <c r="G124" i="253" l="1"/>
  <c r="F125" i="253" s="1"/>
  <c r="E124" i="253"/>
  <c r="D124" i="253" s="1"/>
  <c r="G125" i="253" l="1"/>
  <c r="F126" i="253" s="1"/>
  <c r="E125" i="253"/>
  <c r="D125" i="253" s="1"/>
  <c r="G126" i="253" l="1"/>
  <c r="F127" i="253" s="1"/>
  <c r="E126" i="253"/>
  <c r="D126" i="253" s="1"/>
  <c r="E127" i="253" l="1"/>
  <c r="D127" i="253" s="1"/>
  <c r="G127" i="253" s="1"/>
  <c r="F128" i="253" s="1"/>
  <c r="G128" i="253" l="1"/>
  <c r="F129" i="253" s="1"/>
  <c r="E128" i="253"/>
  <c r="D128" i="253" s="1"/>
  <c r="E129" i="253" l="1"/>
  <c r="D129" i="253" s="1"/>
  <c r="G129" i="253" s="1"/>
  <c r="F130" i="253" s="1"/>
  <c r="G130" i="253" l="1"/>
  <c r="F131" i="253" s="1"/>
  <c r="E130" i="253"/>
  <c r="D130" i="253" s="1"/>
  <c r="E131" i="253" l="1"/>
  <c r="D131" i="253" s="1"/>
  <c r="G131" i="253" s="1"/>
  <c r="F132" i="253" s="1"/>
  <c r="G132" i="253" l="1"/>
  <c r="F133" i="253" s="1"/>
  <c r="E132" i="253"/>
  <c r="D132" i="253" s="1"/>
  <c r="E133" i="253" l="1"/>
  <c r="D133" i="253" s="1"/>
  <c r="G133" i="253" s="1"/>
  <c r="F134" i="253" s="1"/>
  <c r="G134" i="253" l="1"/>
  <c r="F135" i="253" s="1"/>
  <c r="E134" i="253"/>
  <c r="D134" i="253" s="1"/>
  <c r="E135" i="253" l="1"/>
  <c r="D135" i="253" s="1"/>
  <c r="G135" i="253" s="1"/>
  <c r="F136" i="253" s="1"/>
  <c r="G136" i="253" l="1"/>
  <c r="F137" i="253" s="1"/>
  <c r="E136" i="253"/>
  <c r="D136" i="253" s="1"/>
  <c r="E137" i="253" l="1"/>
  <c r="D137" i="253" s="1"/>
  <c r="G137" i="253"/>
  <c r="F138" i="253" s="1"/>
  <c r="E138" i="253" l="1"/>
  <c r="D138" i="253" s="1"/>
  <c r="G138" i="253" s="1"/>
  <c r="F139" i="253" s="1"/>
  <c r="E139" i="253" l="1"/>
  <c r="D139" i="253" s="1"/>
  <c r="G139" i="253" s="1"/>
  <c r="F140" i="253" s="1"/>
  <c r="G140" i="253" l="1"/>
  <c r="F141" i="253" s="1"/>
  <c r="E140" i="253"/>
  <c r="D140" i="253" s="1"/>
  <c r="E141" i="253" l="1"/>
  <c r="D141" i="253" s="1"/>
  <c r="G141" i="253" s="1"/>
  <c r="F142" i="253" s="1"/>
  <c r="G142" i="253" l="1"/>
  <c r="F143" i="253" s="1"/>
  <c r="E142" i="253"/>
  <c r="D142" i="253" s="1"/>
  <c r="E143" i="253" l="1"/>
  <c r="D143" i="253" s="1"/>
  <c r="G143" i="253" s="1"/>
  <c r="F144" i="253" s="1"/>
  <c r="G144" i="253" l="1"/>
  <c r="F145" i="253" s="1"/>
  <c r="E144" i="253"/>
  <c r="D144" i="253" s="1"/>
  <c r="E145" i="253" l="1"/>
  <c r="D145" i="253" s="1"/>
  <c r="G145" i="253" s="1"/>
  <c r="F146" i="253" s="1"/>
  <c r="G146" i="253" l="1"/>
  <c r="F147" i="253" s="1"/>
  <c r="E146" i="253"/>
  <c r="D146" i="253" s="1"/>
  <c r="E147" i="253" l="1"/>
  <c r="D147" i="253" s="1"/>
  <c r="G147" i="253" s="1"/>
  <c r="F148" i="253" s="1"/>
  <c r="G148" i="253" l="1"/>
  <c r="F149" i="253" s="1"/>
  <c r="E148" i="253"/>
  <c r="D148" i="253" s="1"/>
  <c r="E149" i="253" l="1"/>
  <c r="D149" i="253" s="1"/>
  <c r="G149" i="253" s="1"/>
  <c r="F150" i="253" s="1"/>
  <c r="G150" i="253" l="1"/>
  <c r="F151" i="253" s="1"/>
  <c r="E150" i="253"/>
  <c r="D150" i="253" s="1"/>
  <c r="E151" i="253" l="1"/>
  <c r="D151" i="253" s="1"/>
  <c r="G151" i="253" s="1"/>
  <c r="F152" i="253" s="1"/>
  <c r="G152" i="253" l="1"/>
  <c r="F153" i="253" s="1"/>
  <c r="E152" i="253"/>
  <c r="D152" i="253" s="1"/>
  <c r="E153" i="253" l="1"/>
  <c r="D153" i="253" s="1"/>
  <c r="G153" i="253" s="1"/>
  <c r="F154" i="253" s="1"/>
  <c r="G154" i="253" l="1"/>
  <c r="F155" i="253" s="1"/>
  <c r="E154" i="253"/>
  <c r="D154" i="253" s="1"/>
  <c r="E155" i="253" l="1"/>
  <c r="D155" i="253" s="1"/>
  <c r="G155" i="253" s="1"/>
  <c r="F156" i="253" s="1"/>
  <c r="G156" i="253" l="1"/>
  <c r="F157" i="253" s="1"/>
  <c r="E156" i="253"/>
  <c r="D156" i="253" s="1"/>
  <c r="E157" i="253" l="1"/>
  <c r="D157" i="253" s="1"/>
  <c r="G157" i="253" s="1"/>
  <c r="F158" i="253" s="1"/>
  <c r="G158" i="253" l="1"/>
  <c r="F159" i="253" s="1"/>
  <c r="E158" i="253"/>
  <c r="D158" i="253" s="1"/>
  <c r="E159" i="253" l="1"/>
  <c r="D159" i="253" s="1"/>
  <c r="G159" i="253" s="1"/>
  <c r="F160" i="253" s="1"/>
  <c r="G160" i="253" l="1"/>
  <c r="F161" i="253" s="1"/>
  <c r="E160" i="253"/>
  <c r="D160" i="253" s="1"/>
  <c r="E161" i="253" l="1"/>
  <c r="D161" i="253" s="1"/>
  <c r="G161" i="253" s="1"/>
  <c r="F162" i="253" s="1"/>
  <c r="G162" i="253" l="1"/>
  <c r="F163" i="253" s="1"/>
  <c r="E162" i="253"/>
  <c r="D162" i="253" s="1"/>
  <c r="E163" i="253" l="1"/>
  <c r="D163" i="253" s="1"/>
  <c r="G163" i="253" s="1"/>
  <c r="F164" i="253" s="1"/>
  <c r="G164" i="253" l="1"/>
  <c r="F165" i="253" s="1"/>
  <c r="E164" i="253"/>
  <c r="D164" i="253" s="1"/>
  <c r="E165" i="253" l="1"/>
  <c r="D165" i="253" s="1"/>
  <c r="G165" i="253" s="1"/>
  <c r="F166" i="253" s="1"/>
  <c r="E166" i="253" l="1"/>
  <c r="D166" i="253" s="1"/>
  <c r="G166" i="253" s="1"/>
  <c r="F167" i="253" s="1"/>
  <c r="E167" i="253" l="1"/>
  <c r="D167" i="253" s="1"/>
  <c r="G167" i="253" s="1"/>
  <c r="F168" i="253" s="1"/>
  <c r="E168" i="253" l="1"/>
  <c r="D168" i="253" s="1"/>
  <c r="G168" i="253" s="1"/>
  <c r="F169" i="253" s="1"/>
  <c r="E169" i="253" l="1"/>
  <c r="D169" i="253" s="1"/>
  <c r="G169" i="253" s="1"/>
  <c r="F170" i="253" s="1"/>
  <c r="G170" i="253" l="1"/>
  <c r="F171" i="253" s="1"/>
  <c r="E170" i="253"/>
  <c r="D170" i="253" s="1"/>
  <c r="E171" i="253" l="1"/>
  <c r="D171" i="253" s="1"/>
  <c r="G171" i="253" s="1"/>
  <c r="F172" i="253" s="1"/>
  <c r="G172" i="253" l="1"/>
  <c r="F173" i="253" s="1"/>
  <c r="E172" i="253"/>
  <c r="D172" i="253" s="1"/>
  <c r="E173" i="253" l="1"/>
  <c r="D173" i="253" s="1"/>
  <c r="G173" i="253" s="1"/>
  <c r="F174" i="253" s="1"/>
  <c r="G174" i="253" l="1"/>
  <c r="F175" i="253" s="1"/>
  <c r="E174" i="253"/>
  <c r="D174" i="253" s="1"/>
  <c r="E175" i="253" l="1"/>
  <c r="D175" i="253" s="1"/>
  <c r="G175" i="253" s="1"/>
  <c r="F176" i="253" s="1"/>
  <c r="G176" i="253" l="1"/>
  <c r="F177" i="253" s="1"/>
  <c r="E176" i="253"/>
  <c r="D176" i="253" s="1"/>
  <c r="E177" i="253" l="1"/>
  <c r="D177" i="253" s="1"/>
  <c r="G177" i="253" s="1"/>
  <c r="F178" i="253" s="1"/>
  <c r="G178" i="253" l="1"/>
  <c r="F179" i="253" s="1"/>
  <c r="E178" i="253"/>
  <c r="D178" i="253" s="1"/>
  <c r="E179" i="253" l="1"/>
  <c r="D179" i="253" s="1"/>
  <c r="G179" i="253" s="1"/>
  <c r="F180" i="253" s="1"/>
  <c r="G180" i="253" l="1"/>
  <c r="F181" i="253" s="1"/>
  <c r="E180" i="253"/>
  <c r="D180" i="253" s="1"/>
  <c r="E181" i="253" l="1"/>
  <c r="D181" i="253" s="1"/>
  <c r="G181" i="253" s="1"/>
  <c r="F182" i="253" s="1"/>
  <c r="G182" i="253" l="1"/>
  <c r="F183" i="253" s="1"/>
  <c r="E182" i="253"/>
  <c r="D182" i="253" s="1"/>
  <c r="E183" i="253" l="1"/>
  <c r="D183" i="253" s="1"/>
  <c r="G183" i="253" s="1"/>
  <c r="F184" i="253" s="1"/>
  <c r="G184" i="253" l="1"/>
  <c r="F185" i="253" s="1"/>
  <c r="E184" i="253"/>
  <c r="D184" i="253" s="1"/>
  <c r="E185" i="253" l="1"/>
  <c r="D185" i="253" s="1"/>
  <c r="G185" i="253" s="1"/>
  <c r="F186" i="253" s="1"/>
  <c r="G186" i="253" l="1"/>
  <c r="F187" i="253" s="1"/>
  <c r="E186" i="253"/>
  <c r="D186" i="253" s="1"/>
  <c r="E187" i="253" l="1"/>
  <c r="D187" i="253" s="1"/>
  <c r="G187" i="253" s="1"/>
  <c r="F188" i="253" s="1"/>
  <c r="G188" i="253" l="1"/>
  <c r="F189" i="253" s="1"/>
  <c r="E188" i="253"/>
  <c r="D188" i="253" s="1"/>
  <c r="E189" i="253" l="1"/>
  <c r="D189" i="253" s="1"/>
  <c r="G189" i="253" s="1"/>
  <c r="F190" i="253" s="1"/>
  <c r="E190" i="253" l="1"/>
  <c r="D190" i="253" s="1"/>
  <c r="G190" i="253" s="1"/>
  <c r="F191" i="253" s="1"/>
  <c r="G191" i="253" s="1"/>
  <c r="E5" i="222" l="1"/>
  <c r="B5" i="222"/>
  <c r="F4" i="222"/>
  <c r="E4" i="222" s="1"/>
  <c r="C4" i="222"/>
  <c r="D4" i="222" s="1"/>
  <c r="B4" i="222"/>
  <c r="D2" i="222"/>
  <c r="C5" i="222" s="1"/>
  <c r="D5" i="222" s="1"/>
  <c r="E30" i="221"/>
  <c r="B30" i="221"/>
  <c r="B29" i="221"/>
  <c r="B28" i="221"/>
  <c r="B27" i="221"/>
  <c r="B26" i="221"/>
  <c r="B25" i="221"/>
  <c r="B24" i="221"/>
  <c r="B23" i="221"/>
  <c r="B22" i="221"/>
  <c r="B21" i="221"/>
  <c r="B20" i="221"/>
  <c r="B19" i="221"/>
  <c r="B18" i="221"/>
  <c r="B17" i="221"/>
  <c r="B16" i="221"/>
  <c r="B15" i="221"/>
  <c r="B14" i="221"/>
  <c r="B13" i="221"/>
  <c r="B12" i="221"/>
  <c r="B11" i="221"/>
  <c r="B10" i="221"/>
  <c r="B9" i="221"/>
  <c r="B8" i="221"/>
  <c r="B7" i="221"/>
  <c r="B6" i="221"/>
  <c r="B5" i="221"/>
  <c r="F4" i="221"/>
  <c r="B4" i="221"/>
  <c r="D2" i="221"/>
  <c r="C30" i="221" s="1"/>
  <c r="D30" i="221" s="1"/>
  <c r="C10" i="220"/>
  <c r="B10" i="220"/>
  <c r="B9" i="220"/>
  <c r="B8" i="220"/>
  <c r="B7" i="220"/>
  <c r="B6" i="220"/>
  <c r="B5" i="220"/>
  <c r="G4" i="220"/>
  <c r="F5" i="220" s="1"/>
  <c r="F4" i="220"/>
  <c r="E4" i="220"/>
  <c r="C4" i="220" s="1"/>
  <c r="B4" i="220"/>
  <c r="C10" i="219"/>
  <c r="B10" i="219"/>
  <c r="B9" i="219"/>
  <c r="B8" i="219"/>
  <c r="B7" i="219"/>
  <c r="B6" i="219"/>
  <c r="B5" i="219"/>
  <c r="F4" i="219"/>
  <c r="E4" i="219" s="1"/>
  <c r="C4" i="219" s="1"/>
  <c r="B4" i="219"/>
  <c r="E10" i="218"/>
  <c r="C10" i="218"/>
  <c r="D10" i="218" s="1"/>
  <c r="B10" i="218"/>
  <c r="B9" i="218"/>
  <c r="B8" i="218"/>
  <c r="C7" i="218"/>
  <c r="B7" i="218"/>
  <c r="C6" i="218"/>
  <c r="B6" i="218"/>
  <c r="B5" i="218"/>
  <c r="G4" i="218"/>
  <c r="F5" i="218" s="1"/>
  <c r="F4" i="218"/>
  <c r="B4" i="218"/>
  <c r="E4" i="218" s="1"/>
  <c r="D2" i="218"/>
  <c r="C8" i="218" s="1"/>
  <c r="E10" i="217"/>
  <c r="B10" i="217"/>
  <c r="B9" i="217"/>
  <c r="B8" i="217"/>
  <c r="C7" i="217"/>
  <c r="B7" i="217"/>
  <c r="B6" i="217"/>
  <c r="B5" i="217"/>
  <c r="F4" i="217"/>
  <c r="G4" i="217" s="1"/>
  <c r="F5" i="217" s="1"/>
  <c r="E4" i="217"/>
  <c r="B4" i="217"/>
  <c r="D2" i="217"/>
  <c r="C10" i="217" s="1"/>
  <c r="D10" i="217" s="1"/>
  <c r="B5" i="211"/>
  <c r="E191" i="215"/>
  <c r="B191" i="215"/>
  <c r="B190" i="215"/>
  <c r="B189" i="215"/>
  <c r="B188" i="215"/>
  <c r="B187" i="215"/>
  <c r="B186" i="215"/>
  <c r="B185" i="215"/>
  <c r="B184" i="215"/>
  <c r="B183" i="215"/>
  <c r="B182" i="215"/>
  <c r="B181" i="215"/>
  <c r="B180" i="215"/>
  <c r="B179" i="215"/>
  <c r="B178" i="215"/>
  <c r="B177" i="215"/>
  <c r="B176" i="215"/>
  <c r="B175" i="215"/>
  <c r="B174" i="215"/>
  <c r="B173" i="215"/>
  <c r="B172" i="215"/>
  <c r="B171" i="215"/>
  <c r="B170" i="215"/>
  <c r="B169" i="215"/>
  <c r="B168" i="215"/>
  <c r="B167" i="215"/>
  <c r="B166" i="215"/>
  <c r="B165" i="215"/>
  <c r="B164" i="215"/>
  <c r="B163" i="215"/>
  <c r="B162" i="215"/>
  <c r="B161" i="215"/>
  <c r="B160" i="215"/>
  <c r="B159" i="215"/>
  <c r="B158" i="215"/>
  <c r="B157" i="215"/>
  <c r="B156" i="215"/>
  <c r="B155" i="215"/>
  <c r="B154" i="215"/>
  <c r="B153" i="215"/>
  <c r="B152" i="215"/>
  <c r="B151" i="215"/>
  <c r="B150" i="215"/>
  <c r="B149" i="215"/>
  <c r="B148" i="215"/>
  <c r="B147" i="215"/>
  <c r="B146" i="215"/>
  <c r="B145" i="215"/>
  <c r="B144" i="215"/>
  <c r="B143" i="215"/>
  <c r="B142" i="215"/>
  <c r="B141" i="215"/>
  <c r="B140" i="215"/>
  <c r="B139" i="215"/>
  <c r="B138" i="215"/>
  <c r="B137" i="215"/>
  <c r="B136" i="215"/>
  <c r="B135" i="215"/>
  <c r="B134" i="215"/>
  <c r="B133" i="215"/>
  <c r="B132" i="215"/>
  <c r="B131" i="215"/>
  <c r="B130" i="215"/>
  <c r="B129" i="215"/>
  <c r="B128" i="215"/>
  <c r="B127" i="215"/>
  <c r="B126" i="215"/>
  <c r="C125" i="215"/>
  <c r="B125" i="215"/>
  <c r="B124" i="215"/>
  <c r="B123" i="215"/>
  <c r="B122" i="215"/>
  <c r="B121" i="215"/>
  <c r="B120" i="215"/>
  <c r="B119" i="215"/>
  <c r="B118" i="215"/>
  <c r="B117" i="215"/>
  <c r="B116" i="215"/>
  <c r="B115" i="215"/>
  <c r="B114" i="215"/>
  <c r="B113" i="215"/>
  <c r="B112" i="215"/>
  <c r="B111" i="215"/>
  <c r="B110" i="215"/>
  <c r="B109" i="215"/>
  <c r="B108" i="215"/>
  <c r="B107" i="215"/>
  <c r="B106" i="215"/>
  <c r="B105" i="215"/>
  <c r="B104" i="215"/>
  <c r="B103" i="215"/>
  <c r="B102" i="215"/>
  <c r="B101" i="215"/>
  <c r="B100" i="215"/>
  <c r="B99" i="215"/>
  <c r="B98" i="215"/>
  <c r="B97" i="215"/>
  <c r="B96" i="215"/>
  <c r="B95" i="215"/>
  <c r="B94" i="215"/>
  <c r="C93" i="215"/>
  <c r="B93" i="215"/>
  <c r="B92" i="215"/>
  <c r="B91" i="215"/>
  <c r="B90" i="215"/>
  <c r="B89" i="215"/>
  <c r="B88" i="215"/>
  <c r="B87" i="215"/>
  <c r="B86" i="215"/>
  <c r="B85" i="215"/>
  <c r="B84" i="215"/>
  <c r="B83" i="215"/>
  <c r="B82" i="215"/>
  <c r="B81" i="215"/>
  <c r="B80" i="215"/>
  <c r="B79" i="215"/>
  <c r="B78" i="215"/>
  <c r="B77" i="215"/>
  <c r="B76" i="215"/>
  <c r="B75" i="215"/>
  <c r="B74" i="215"/>
  <c r="B73" i="215"/>
  <c r="B72" i="215"/>
  <c r="B71" i="215"/>
  <c r="B70" i="215"/>
  <c r="B69" i="215"/>
  <c r="B68" i="215"/>
  <c r="B67" i="215"/>
  <c r="B66" i="215"/>
  <c r="B65" i="215"/>
  <c r="B64" i="215"/>
  <c r="B63" i="215"/>
  <c r="B62" i="215"/>
  <c r="B61" i="215"/>
  <c r="B60" i="215"/>
  <c r="B59" i="215"/>
  <c r="B58" i="215"/>
  <c r="B57" i="215"/>
  <c r="C56" i="215"/>
  <c r="B56" i="215"/>
  <c r="B55" i="215"/>
  <c r="B54" i="215"/>
  <c r="B53" i="215"/>
  <c r="B52" i="215"/>
  <c r="B51" i="215"/>
  <c r="B50" i="215"/>
  <c r="B49" i="215"/>
  <c r="B48" i="215"/>
  <c r="B47" i="215"/>
  <c r="B46" i="215"/>
  <c r="B45" i="215"/>
  <c r="B44" i="215"/>
  <c r="B43" i="215"/>
  <c r="B42" i="215"/>
  <c r="B41" i="215"/>
  <c r="B40" i="215"/>
  <c r="B39" i="215"/>
  <c r="B38" i="215"/>
  <c r="B37" i="215"/>
  <c r="C36" i="215"/>
  <c r="B36" i="215"/>
  <c r="B35" i="215"/>
  <c r="B34" i="215"/>
  <c r="B33" i="215"/>
  <c r="B32" i="215"/>
  <c r="B31" i="215"/>
  <c r="B30" i="215"/>
  <c r="B29" i="215"/>
  <c r="B28" i="215"/>
  <c r="B27" i="215"/>
  <c r="B26" i="215"/>
  <c r="B25" i="215"/>
  <c r="C24" i="215"/>
  <c r="B24" i="215"/>
  <c r="B23" i="215"/>
  <c r="B22" i="215"/>
  <c r="B21" i="215"/>
  <c r="B20" i="215"/>
  <c r="B19" i="215"/>
  <c r="B18" i="215"/>
  <c r="B17" i="215"/>
  <c r="B16" i="215"/>
  <c r="B15" i="215"/>
  <c r="B14" i="215"/>
  <c r="B13" i="215"/>
  <c r="B12" i="215"/>
  <c r="B11" i="215"/>
  <c r="B10" i="215"/>
  <c r="B9" i="215"/>
  <c r="B8" i="215"/>
  <c r="B7" i="215"/>
  <c r="B6" i="215"/>
  <c r="B5" i="215"/>
  <c r="F4" i="215"/>
  <c r="E4" i="215" s="1"/>
  <c r="B4" i="215"/>
  <c r="D2" i="215"/>
  <c r="C133" i="215" s="1"/>
  <c r="E6" i="214"/>
  <c r="C6" i="214"/>
  <c r="D6" i="214" s="1"/>
  <c r="B6" i="214"/>
  <c r="B5" i="214"/>
  <c r="F4" i="214"/>
  <c r="E4" i="214" s="1"/>
  <c r="B4" i="214"/>
  <c r="D2" i="214"/>
  <c r="C4" i="214" s="1"/>
  <c r="D4" i="214" s="1"/>
  <c r="G4" i="214" s="1"/>
  <c r="F5" i="214" s="1"/>
  <c r="C28" i="213"/>
  <c r="B28" i="213"/>
  <c r="B27" i="213"/>
  <c r="B26" i="213"/>
  <c r="B25" i="213"/>
  <c r="B24" i="213"/>
  <c r="B23" i="213"/>
  <c r="B22" i="213"/>
  <c r="B21" i="213"/>
  <c r="B20" i="213"/>
  <c r="B19" i="213"/>
  <c r="B18" i="213"/>
  <c r="B17" i="213"/>
  <c r="B16" i="213"/>
  <c r="B15" i="213"/>
  <c r="B14" i="213"/>
  <c r="B13" i="213"/>
  <c r="B12" i="213"/>
  <c r="B11" i="213"/>
  <c r="B10" i="213"/>
  <c r="B9" i="213"/>
  <c r="B8" i="213"/>
  <c r="B7" i="213"/>
  <c r="B6" i="213"/>
  <c r="B5" i="213"/>
  <c r="F4" i="213"/>
  <c r="G4" i="213" s="1"/>
  <c r="F5" i="213" s="1"/>
  <c r="B4" i="213"/>
  <c r="C28" i="212"/>
  <c r="B28" i="212"/>
  <c r="B27" i="212"/>
  <c r="B26" i="212"/>
  <c r="B25" i="212"/>
  <c r="B24" i="212"/>
  <c r="B23" i="212"/>
  <c r="B22" i="212"/>
  <c r="B21" i="212"/>
  <c r="B20" i="212"/>
  <c r="B19" i="212"/>
  <c r="B18" i="212"/>
  <c r="B17" i="212"/>
  <c r="B16" i="212"/>
  <c r="B15" i="212"/>
  <c r="B14" i="212"/>
  <c r="B13" i="212"/>
  <c r="B12" i="212"/>
  <c r="B11" i="212"/>
  <c r="B10" i="212"/>
  <c r="B9" i="212"/>
  <c r="B8" i="212"/>
  <c r="B7" i="212"/>
  <c r="B6" i="212"/>
  <c r="B5" i="212"/>
  <c r="F4" i="212"/>
  <c r="G4" i="212" s="1"/>
  <c r="F5" i="212" s="1"/>
  <c r="B4" i="212"/>
  <c r="E28" i="211"/>
  <c r="B28" i="211"/>
  <c r="B27" i="211"/>
  <c r="B26" i="211"/>
  <c r="B25" i="211"/>
  <c r="B24" i="211"/>
  <c r="B23" i="211"/>
  <c r="B22" i="211"/>
  <c r="B21" i="211"/>
  <c r="B20" i="211"/>
  <c r="B19" i="211"/>
  <c r="B18" i="211"/>
  <c r="B17" i="211"/>
  <c r="B16" i="211"/>
  <c r="B15" i="211"/>
  <c r="B14" i="211"/>
  <c r="B13" i="211"/>
  <c r="B12" i="211"/>
  <c r="B11" i="211"/>
  <c r="B10" i="211"/>
  <c r="B9" i="211"/>
  <c r="B8" i="211"/>
  <c r="B7" i="211"/>
  <c r="B6" i="211"/>
  <c r="F4" i="211"/>
  <c r="G4" i="211" s="1"/>
  <c r="F5" i="211" s="1"/>
  <c r="B4" i="211"/>
  <c r="D2" i="211"/>
  <c r="C26" i="211" s="1"/>
  <c r="E28" i="210"/>
  <c r="B28" i="210"/>
  <c r="B27" i="210"/>
  <c r="B26" i="210"/>
  <c r="B25" i="210"/>
  <c r="B24" i="210"/>
  <c r="B23" i="210"/>
  <c r="B22" i="210"/>
  <c r="B21" i="210"/>
  <c r="B20" i="210"/>
  <c r="B19" i="210"/>
  <c r="B18" i="210"/>
  <c r="B17" i="210"/>
  <c r="B16" i="210"/>
  <c r="B15" i="210"/>
  <c r="B14" i="210"/>
  <c r="B13" i="210"/>
  <c r="B12" i="210"/>
  <c r="B11" i="210"/>
  <c r="B10" i="210"/>
  <c r="B9" i="210"/>
  <c r="B8" i="210"/>
  <c r="B7" i="210"/>
  <c r="B6" i="210"/>
  <c r="B5" i="210"/>
  <c r="F4" i="210"/>
  <c r="G4" i="210" s="1"/>
  <c r="F5" i="210" s="1"/>
  <c r="B4" i="210"/>
  <c r="D2" i="210"/>
  <c r="C28" i="210" s="1"/>
  <c r="D28" i="210" s="1"/>
  <c r="C32" i="215" l="1"/>
  <c r="C165" i="215"/>
  <c r="C20" i="215"/>
  <c r="C52" i="215"/>
  <c r="C8" i="215"/>
  <c r="C28" i="215"/>
  <c r="C60" i="215"/>
  <c r="C40" i="215"/>
  <c r="C4" i="215"/>
  <c r="D4" i="215" s="1"/>
  <c r="G4" i="215" s="1"/>
  <c r="F5" i="215" s="1"/>
  <c r="E5" i="215" s="1"/>
  <c r="C16" i="215"/>
  <c r="C48" i="215"/>
  <c r="C12" i="215"/>
  <c r="C44" i="215"/>
  <c r="E5" i="217"/>
  <c r="E5" i="218"/>
  <c r="G5" i="220"/>
  <c r="F6" i="220" s="1"/>
  <c r="E5" i="220"/>
  <c r="C5" i="220" s="1"/>
  <c r="C13" i="221"/>
  <c r="C21" i="221"/>
  <c r="C5" i="217"/>
  <c r="C9" i="217"/>
  <c r="G4" i="219"/>
  <c r="F5" i="219" s="1"/>
  <c r="G4" i="222"/>
  <c r="F5" i="222" s="1"/>
  <c r="G5" i="222" s="1"/>
  <c r="C17" i="221"/>
  <c r="C25" i="221"/>
  <c r="C5" i="218"/>
  <c r="D5" i="218" s="1"/>
  <c r="G5" i="218" s="1"/>
  <c r="F6" i="218" s="1"/>
  <c r="C9" i="218"/>
  <c r="C4" i="221"/>
  <c r="C8" i="221"/>
  <c r="C12" i="221"/>
  <c r="C16" i="221"/>
  <c r="C20" i="221"/>
  <c r="C24" i="221"/>
  <c r="C28" i="221"/>
  <c r="C5" i="221"/>
  <c r="C8" i="217"/>
  <c r="C9" i="221"/>
  <c r="C29" i="221"/>
  <c r="E4" i="221"/>
  <c r="C7" i="221"/>
  <c r="C11" i="221"/>
  <c r="C15" i="221"/>
  <c r="C19" i="221"/>
  <c r="C23" i="221"/>
  <c r="C27" i="221"/>
  <c r="C6" i="221"/>
  <c r="C10" i="221"/>
  <c r="C14" i="221"/>
  <c r="C18" i="221"/>
  <c r="C22" i="221"/>
  <c r="C26" i="221"/>
  <c r="C6" i="217"/>
  <c r="E5" i="214"/>
  <c r="E5" i="212"/>
  <c r="C5" i="212" s="1"/>
  <c r="G5" i="212"/>
  <c r="F6" i="212" s="1"/>
  <c r="E5" i="210"/>
  <c r="E5" i="211"/>
  <c r="G5" i="213"/>
  <c r="F6" i="213" s="1"/>
  <c r="E5" i="213"/>
  <c r="C5" i="213" s="1"/>
  <c r="E4" i="210"/>
  <c r="C7" i="210"/>
  <c r="C11" i="210"/>
  <c r="C15" i="210"/>
  <c r="C19" i="210"/>
  <c r="C23" i="210"/>
  <c r="C27" i="210"/>
  <c r="C5" i="214"/>
  <c r="C5" i="211"/>
  <c r="C9" i="211"/>
  <c r="C13" i="211"/>
  <c r="C17" i="211"/>
  <c r="C21" i="211"/>
  <c r="C25" i="211"/>
  <c r="C6" i="210"/>
  <c r="C10" i="210"/>
  <c r="C14" i="210"/>
  <c r="C18" i="210"/>
  <c r="C22" i="210"/>
  <c r="C26" i="210"/>
  <c r="E4" i="212"/>
  <c r="C4" i="212" s="1"/>
  <c r="C8" i="211"/>
  <c r="C12" i="211"/>
  <c r="C16" i="211"/>
  <c r="C20" i="211"/>
  <c r="C24" i="211"/>
  <c r="C28" i="211"/>
  <c r="D28" i="211" s="1"/>
  <c r="C5" i="210"/>
  <c r="D5" i="210" s="1"/>
  <c r="G5" i="210" s="1"/>
  <c r="F6" i="210" s="1"/>
  <c r="C9" i="210"/>
  <c r="C13" i="210"/>
  <c r="C17" i="210"/>
  <c r="C21" i="210"/>
  <c r="C25" i="210"/>
  <c r="E4" i="211"/>
  <c r="C7" i="211"/>
  <c r="C11" i="211"/>
  <c r="C15" i="211"/>
  <c r="C19" i="211"/>
  <c r="C23" i="211"/>
  <c r="C27" i="211"/>
  <c r="E4" i="213"/>
  <c r="C4" i="213" s="1"/>
  <c r="C8" i="210"/>
  <c r="C12" i="210"/>
  <c r="C16" i="210"/>
  <c r="C20" i="210"/>
  <c r="C24" i="210"/>
  <c r="C6" i="211"/>
  <c r="C10" i="211"/>
  <c r="C14" i="211"/>
  <c r="C18" i="211"/>
  <c r="C22" i="211"/>
  <c r="C190" i="215"/>
  <c r="C186" i="215"/>
  <c r="C182" i="215"/>
  <c r="C178" i="215"/>
  <c r="C174" i="215"/>
  <c r="C170" i="215"/>
  <c r="C166" i="215"/>
  <c r="C162" i="215"/>
  <c r="C158" i="215"/>
  <c r="C154" i="215"/>
  <c r="C150" i="215"/>
  <c r="C146" i="215"/>
  <c r="C142" i="215"/>
  <c r="C138" i="215"/>
  <c r="C134" i="215"/>
  <c r="C130" i="215"/>
  <c r="C126" i="215"/>
  <c r="C122" i="215"/>
  <c r="C118" i="215"/>
  <c r="C114" i="215"/>
  <c r="C110" i="215"/>
  <c r="C106" i="215"/>
  <c r="C102" i="215"/>
  <c r="C98" i="215"/>
  <c r="C94" i="215"/>
  <c r="C90" i="215"/>
  <c r="C86" i="215"/>
  <c r="C82" i="215"/>
  <c r="C191" i="215"/>
  <c r="D191" i="215" s="1"/>
  <c r="C187" i="215"/>
  <c r="C183" i="215"/>
  <c r="C179" i="215"/>
  <c r="C175" i="215"/>
  <c r="C171" i="215"/>
  <c r="C167" i="215"/>
  <c r="C163" i="215"/>
  <c r="C159" i="215"/>
  <c r="C155" i="215"/>
  <c r="C151" i="215"/>
  <c r="C147" i="215"/>
  <c r="C143" i="215"/>
  <c r="C139" i="215"/>
  <c r="C135" i="215"/>
  <c r="C131" i="215"/>
  <c r="C127" i="215"/>
  <c r="C123" i="215"/>
  <c r="C119" i="215"/>
  <c r="C115" i="215"/>
  <c r="C111" i="215"/>
  <c r="C107" i="215"/>
  <c r="C103" i="215"/>
  <c r="C99" i="215"/>
  <c r="C95" i="215"/>
  <c r="C91" i="215"/>
  <c r="C87" i="215"/>
  <c r="C188" i="215"/>
  <c r="C184" i="215"/>
  <c r="C180" i="215"/>
  <c r="C176" i="215"/>
  <c r="C172" i="215"/>
  <c r="C168" i="215"/>
  <c r="C164" i="215"/>
  <c r="C160" i="215"/>
  <c r="C156" i="215"/>
  <c r="C152" i="215"/>
  <c r="C148" i="215"/>
  <c r="C144" i="215"/>
  <c r="C140" i="215"/>
  <c r="C136" i="215"/>
  <c r="C132" i="215"/>
  <c r="C128" i="215"/>
  <c r="C124" i="215"/>
  <c r="C120" i="215"/>
  <c r="C116" i="215"/>
  <c r="C112" i="215"/>
  <c r="C108" i="215"/>
  <c r="C104" i="215"/>
  <c r="C100" i="215"/>
  <c r="C96" i="215"/>
  <c r="C92" i="215"/>
  <c r="C88" i="215"/>
  <c r="C84" i="215"/>
  <c r="C80" i="215"/>
  <c r="C5" i="215"/>
  <c r="C9" i="215"/>
  <c r="C13" i="215"/>
  <c r="C17" i="215"/>
  <c r="C21" i="215"/>
  <c r="C25" i="215"/>
  <c r="C29" i="215"/>
  <c r="C33" i="215"/>
  <c r="C37" i="215"/>
  <c r="C41" i="215"/>
  <c r="C45" i="215"/>
  <c r="C49" i="215"/>
  <c r="C53" i="215"/>
  <c r="C57" i="215"/>
  <c r="C61" i="215"/>
  <c r="C65" i="215"/>
  <c r="C69" i="215"/>
  <c r="C73" i="215"/>
  <c r="C77" i="215"/>
  <c r="C97" i="215"/>
  <c r="C129" i="215"/>
  <c r="C161" i="215"/>
  <c r="C101" i="215"/>
  <c r="C157" i="215"/>
  <c r="C189" i="215"/>
  <c r="C64" i="215"/>
  <c r="C68" i="215"/>
  <c r="C72" i="215"/>
  <c r="C76" i="215"/>
  <c r="C105" i="215"/>
  <c r="C153" i="215"/>
  <c r="C185" i="215"/>
  <c r="C79" i="215"/>
  <c r="C109" i="215"/>
  <c r="C149" i="215"/>
  <c r="C181" i="215"/>
  <c r="C7" i="215"/>
  <c r="C11" i="215"/>
  <c r="C15" i="215"/>
  <c r="C19" i="215"/>
  <c r="C23" i="215"/>
  <c r="C27" i="215"/>
  <c r="C31" i="215"/>
  <c r="C35" i="215"/>
  <c r="C39" i="215"/>
  <c r="C43" i="215"/>
  <c r="C47" i="215"/>
  <c r="C51" i="215"/>
  <c r="C55" i="215"/>
  <c r="C59" i="215"/>
  <c r="C63" i="215"/>
  <c r="C67" i="215"/>
  <c r="C71" i="215"/>
  <c r="C75" i="215"/>
  <c r="C81" i="215"/>
  <c r="C85" i="215"/>
  <c r="C113" i="215"/>
  <c r="C145" i="215"/>
  <c r="C177" i="215"/>
  <c r="C83" i="215"/>
  <c r="C117" i="215"/>
  <c r="C141" i="215"/>
  <c r="C173" i="215"/>
  <c r="C6" i="215"/>
  <c r="C10" i="215"/>
  <c r="C14" i="215"/>
  <c r="C18" i="215"/>
  <c r="C22" i="215"/>
  <c r="C26" i="215"/>
  <c r="C30" i="215"/>
  <c r="C34" i="215"/>
  <c r="C38" i="215"/>
  <c r="C42" i="215"/>
  <c r="C46" i="215"/>
  <c r="C50" i="215"/>
  <c r="C54" i="215"/>
  <c r="C58" i="215"/>
  <c r="C62" i="215"/>
  <c r="C66" i="215"/>
  <c r="C70" i="215"/>
  <c r="C74" i="215"/>
  <c r="C78" i="215"/>
  <c r="C89" i="215"/>
  <c r="C121" i="215"/>
  <c r="C137" i="215"/>
  <c r="C169" i="215"/>
  <c r="D5" i="215" l="1"/>
  <c r="G5" i="215" s="1"/>
  <c r="F6" i="215" s="1"/>
  <c r="E6" i="215" s="1"/>
  <c r="D6" i="215" s="1"/>
  <c r="G6" i="215" s="1"/>
  <c r="F7" i="215" s="1"/>
  <c r="G6" i="218"/>
  <c r="F7" i="218" s="1"/>
  <c r="E6" i="218"/>
  <c r="D6" i="218" s="1"/>
  <c r="D4" i="221"/>
  <c r="G4" i="221" s="1"/>
  <c r="F5" i="221" s="1"/>
  <c r="D5" i="217"/>
  <c r="G5" i="217" s="1"/>
  <c r="F6" i="217" s="1"/>
  <c r="G6" i="220"/>
  <c r="F7" i="220" s="1"/>
  <c r="E6" i="220"/>
  <c r="C6" i="220" s="1"/>
  <c r="G5" i="219"/>
  <c r="F6" i="219" s="1"/>
  <c r="E5" i="219"/>
  <c r="C5" i="219" s="1"/>
  <c r="E6" i="210"/>
  <c r="D6" i="210"/>
  <c r="G6" i="210" s="1"/>
  <c r="F7" i="210" s="1"/>
  <c r="D5" i="211"/>
  <c r="G5" i="211" s="1"/>
  <c r="F6" i="211" s="1"/>
  <c r="D5" i="214"/>
  <c r="G5" i="214" s="1"/>
  <c r="F6" i="214" s="1"/>
  <c r="G6" i="214" s="1"/>
  <c r="G6" i="212"/>
  <c r="F7" i="212" s="1"/>
  <c r="E6" i="212"/>
  <c r="C6" i="212" s="1"/>
  <c r="E6" i="213"/>
  <c r="C6" i="213" s="1"/>
  <c r="G6" i="213"/>
  <c r="F7" i="213" s="1"/>
  <c r="E7" i="218" l="1"/>
  <c r="D7" i="218" s="1"/>
  <c r="G7" i="218"/>
  <c r="F8" i="218" s="1"/>
  <c r="G6" i="217"/>
  <c r="F7" i="217" s="1"/>
  <c r="E6" i="217"/>
  <c r="D6" i="217" s="1"/>
  <c r="E5" i="221"/>
  <c r="D5" i="221" s="1"/>
  <c r="G5" i="221" s="1"/>
  <c r="F6" i="221" s="1"/>
  <c r="G6" i="219"/>
  <c r="F7" i="219" s="1"/>
  <c r="E6" i="219"/>
  <c r="C6" i="219" s="1"/>
  <c r="E7" i="220"/>
  <c r="C7" i="220" s="1"/>
  <c r="D7" i="220" s="1"/>
  <c r="G7" i="220" s="1"/>
  <c r="F8" i="220" s="1"/>
  <c r="E7" i="215"/>
  <c r="D7" i="215" s="1"/>
  <c r="G7" i="215" s="1"/>
  <c r="F8" i="215" s="1"/>
  <c r="E7" i="210"/>
  <c r="D7" i="210" s="1"/>
  <c r="G7" i="210" s="1"/>
  <c r="F8" i="210" s="1"/>
  <c r="E6" i="211"/>
  <c r="D6" i="211" s="1"/>
  <c r="G6" i="211" s="1"/>
  <c r="F7" i="211" s="1"/>
  <c r="G7" i="212"/>
  <c r="F8" i="212" s="1"/>
  <c r="E7" i="212"/>
  <c r="C7" i="212" s="1"/>
  <c r="G7" i="213"/>
  <c r="F8" i="213" s="1"/>
  <c r="E7" i="213"/>
  <c r="C7" i="213" s="1"/>
  <c r="E6" i="221" l="1"/>
  <c r="D6" i="221" s="1"/>
  <c r="G6" i="221" s="1"/>
  <c r="F7" i="221" s="1"/>
  <c r="G8" i="220"/>
  <c r="F9" i="220" s="1"/>
  <c r="E8" i="220"/>
  <c r="C8" i="220" s="1"/>
  <c r="D8" i="220" s="1"/>
  <c r="E8" i="218"/>
  <c r="D8" i="218" s="1"/>
  <c r="G8" i="218" s="1"/>
  <c r="F9" i="218" s="1"/>
  <c r="E7" i="219"/>
  <c r="C7" i="219" s="1"/>
  <c r="G7" i="219"/>
  <c r="F8" i="219" s="1"/>
  <c r="E7" i="217"/>
  <c r="D7" i="217" s="1"/>
  <c r="G7" i="217" s="1"/>
  <c r="F8" i="217" s="1"/>
  <c r="E7" i="211"/>
  <c r="D7" i="211" s="1"/>
  <c r="G7" i="211" s="1"/>
  <c r="F8" i="211" s="1"/>
  <c r="E8" i="210"/>
  <c r="D8" i="210" s="1"/>
  <c r="G8" i="210" s="1"/>
  <c r="F9" i="210" s="1"/>
  <c r="E8" i="215"/>
  <c r="D8" i="215" s="1"/>
  <c r="G8" i="215" s="1"/>
  <c r="F9" i="215" s="1"/>
  <c r="G8" i="213"/>
  <c r="F9" i="213" s="1"/>
  <c r="E8" i="213"/>
  <c r="C8" i="213" s="1"/>
  <c r="E8" i="212"/>
  <c r="C8" i="212" s="1"/>
  <c r="G8" i="212"/>
  <c r="F9" i="212" s="1"/>
  <c r="E8" i="217" l="1"/>
  <c r="D8" i="217" s="1"/>
  <c r="G8" i="217" s="1"/>
  <c r="F9" i="217" s="1"/>
  <c r="G9" i="218"/>
  <c r="F10" i="218" s="1"/>
  <c r="G10" i="218" s="1"/>
  <c r="E9" i="218"/>
  <c r="D9" i="218" s="1"/>
  <c r="E7" i="221"/>
  <c r="D7" i="221" s="1"/>
  <c r="G7" i="221" s="1"/>
  <c r="F8" i="221" s="1"/>
  <c r="G8" i="219"/>
  <c r="F9" i="219" s="1"/>
  <c r="E8" i="219"/>
  <c r="C8" i="219" s="1"/>
  <c r="E9" i="220"/>
  <c r="C9" i="220" s="1"/>
  <c r="D9" i="220" s="1"/>
  <c r="G9" i="220" s="1"/>
  <c r="F10" i="220" s="1"/>
  <c r="E9" i="210"/>
  <c r="D9" i="210" s="1"/>
  <c r="G9" i="210" s="1"/>
  <c r="F10" i="210" s="1"/>
  <c r="E8" i="211"/>
  <c r="D8" i="211" s="1"/>
  <c r="G8" i="211" s="1"/>
  <c r="F9" i="211" s="1"/>
  <c r="E9" i="215"/>
  <c r="D9" i="215" s="1"/>
  <c r="G9" i="215" s="1"/>
  <c r="F10" i="215" s="1"/>
  <c r="E9" i="213"/>
  <c r="C9" i="213" s="1"/>
  <c r="G9" i="213"/>
  <c r="F10" i="213" s="1"/>
  <c r="G9" i="212"/>
  <c r="F10" i="212" s="1"/>
  <c r="E9" i="212"/>
  <c r="C9" i="212" s="1"/>
  <c r="E8" i="221" l="1"/>
  <c r="D8" i="221" s="1"/>
  <c r="G8" i="221" s="1"/>
  <c r="F9" i="221" s="1"/>
  <c r="E10" i="220"/>
  <c r="D10" i="220" s="1"/>
  <c r="G10" i="220" s="1"/>
  <c r="E9" i="217"/>
  <c r="D9" i="217" s="1"/>
  <c r="G9" i="217" s="1"/>
  <c r="F10" i="217" s="1"/>
  <c r="G10" i="217" s="1"/>
  <c r="E9" i="219"/>
  <c r="C9" i="219" s="1"/>
  <c r="G9" i="219"/>
  <c r="F10" i="219" s="1"/>
  <c r="E10" i="210"/>
  <c r="D10" i="210" s="1"/>
  <c r="G10" i="210" s="1"/>
  <c r="F11" i="210" s="1"/>
  <c r="E9" i="211"/>
  <c r="D9" i="211" s="1"/>
  <c r="G9" i="211" s="1"/>
  <c r="F10" i="211" s="1"/>
  <c r="E10" i="215"/>
  <c r="D10" i="215" s="1"/>
  <c r="G10" i="215" s="1"/>
  <c r="F11" i="215" s="1"/>
  <c r="G10" i="213"/>
  <c r="F11" i="213" s="1"/>
  <c r="E10" i="213"/>
  <c r="C10" i="213" s="1"/>
  <c r="E10" i="212"/>
  <c r="C10" i="212" s="1"/>
  <c r="D10" i="212" s="1"/>
  <c r="G10" i="212" s="1"/>
  <c r="F11" i="212" s="1"/>
  <c r="E9" i="221" l="1"/>
  <c r="D9" i="221" s="1"/>
  <c r="G9" i="221" s="1"/>
  <c r="F10" i="221" s="1"/>
  <c r="E10" i="219"/>
  <c r="D10" i="219" s="1"/>
  <c r="G10" i="219" s="1"/>
  <c r="E11" i="212"/>
  <c r="C11" i="212" s="1"/>
  <c r="G11" i="212"/>
  <c r="F12" i="212" s="1"/>
  <c r="G11" i="210"/>
  <c r="F12" i="210" s="1"/>
  <c r="E11" i="210"/>
  <c r="D11" i="210" s="1"/>
  <c r="G11" i="213"/>
  <c r="F12" i="213" s="1"/>
  <c r="E11" i="213"/>
  <c r="C11" i="213" s="1"/>
  <c r="E11" i="215"/>
  <c r="D11" i="215" s="1"/>
  <c r="G11" i="215" s="1"/>
  <c r="F12" i="215" s="1"/>
  <c r="E10" i="211"/>
  <c r="D10" i="211" s="1"/>
  <c r="G10" i="211" s="1"/>
  <c r="F11" i="211" s="1"/>
  <c r="E10" i="221" l="1"/>
  <c r="D10" i="221" s="1"/>
  <c r="G10" i="221" s="1"/>
  <c r="F11" i="221" s="1"/>
  <c r="E11" i="211"/>
  <c r="D11" i="211" s="1"/>
  <c r="G11" i="211" s="1"/>
  <c r="F12" i="211" s="1"/>
  <c r="E12" i="215"/>
  <c r="D12" i="215" s="1"/>
  <c r="G12" i="215" s="1"/>
  <c r="F13" i="215" s="1"/>
  <c r="E12" i="210"/>
  <c r="D12" i="210" s="1"/>
  <c r="G12" i="210" s="1"/>
  <c r="F13" i="210" s="1"/>
  <c r="G12" i="213"/>
  <c r="F13" i="213" s="1"/>
  <c r="E12" i="213"/>
  <c r="C12" i="213" s="1"/>
  <c r="G12" i="212"/>
  <c r="F13" i="212" s="1"/>
  <c r="E12" i="212"/>
  <c r="C12" i="212" s="1"/>
  <c r="E11" i="221" l="1"/>
  <c r="D11" i="221" s="1"/>
  <c r="G11" i="221" s="1"/>
  <c r="F12" i="221" s="1"/>
  <c r="E13" i="215"/>
  <c r="D13" i="215" s="1"/>
  <c r="G13" i="215" s="1"/>
  <c r="F14" i="215" s="1"/>
  <c r="E12" i="211"/>
  <c r="D12" i="211" s="1"/>
  <c r="G12" i="211" s="1"/>
  <c r="F13" i="211" s="1"/>
  <c r="E13" i="210"/>
  <c r="D13" i="210" s="1"/>
  <c r="G13" i="210" s="1"/>
  <c r="F14" i="210" s="1"/>
  <c r="G13" i="213"/>
  <c r="F14" i="213" s="1"/>
  <c r="E13" i="213"/>
  <c r="C13" i="213" s="1"/>
  <c r="G13" i="212"/>
  <c r="F14" i="212" s="1"/>
  <c r="E13" i="212"/>
  <c r="C13" i="212" s="1"/>
  <c r="E12" i="221" l="1"/>
  <c r="D12" i="221" s="1"/>
  <c r="G12" i="221" s="1"/>
  <c r="F13" i="221" s="1"/>
  <c r="E13" i="211"/>
  <c r="D13" i="211" s="1"/>
  <c r="G13" i="211" s="1"/>
  <c r="F14" i="211" s="1"/>
  <c r="E14" i="210"/>
  <c r="D14" i="210" s="1"/>
  <c r="G14" i="210" s="1"/>
  <c r="F15" i="210" s="1"/>
  <c r="E14" i="215"/>
  <c r="D14" i="215" s="1"/>
  <c r="G14" i="215" s="1"/>
  <c r="F15" i="215" s="1"/>
  <c r="E14" i="213"/>
  <c r="C14" i="213" s="1"/>
  <c r="G14" i="213"/>
  <c r="F15" i="213" s="1"/>
  <c r="E14" i="212"/>
  <c r="C14" i="212" s="1"/>
  <c r="D14" i="212" s="1"/>
  <c r="G14" i="212" s="1"/>
  <c r="F15" i="212" s="1"/>
  <c r="E13" i="221" l="1"/>
  <c r="D13" i="221" s="1"/>
  <c r="G13" i="221" s="1"/>
  <c r="F14" i="221" s="1"/>
  <c r="G15" i="212"/>
  <c r="F16" i="212" s="1"/>
  <c r="E15" i="212"/>
  <c r="C15" i="212" s="1"/>
  <c r="E15" i="210"/>
  <c r="D15" i="210" s="1"/>
  <c r="G15" i="210" s="1"/>
  <c r="F16" i="210" s="1"/>
  <c r="E15" i="215"/>
  <c r="D15" i="215" s="1"/>
  <c r="G15" i="215" s="1"/>
  <c r="F16" i="215" s="1"/>
  <c r="G15" i="213"/>
  <c r="F16" i="213" s="1"/>
  <c r="E15" i="213"/>
  <c r="C15" i="213" s="1"/>
  <c r="E14" i="211"/>
  <c r="D14" i="211" s="1"/>
  <c r="G14" i="211" s="1"/>
  <c r="F15" i="211" s="1"/>
  <c r="E14" i="221" l="1"/>
  <c r="D14" i="221" s="1"/>
  <c r="G14" i="221" s="1"/>
  <c r="F15" i="221" s="1"/>
  <c r="G16" i="210"/>
  <c r="F17" i="210" s="1"/>
  <c r="E16" i="210"/>
  <c r="D16" i="210" s="1"/>
  <c r="E15" i="211"/>
  <c r="D15" i="211" s="1"/>
  <c r="G15" i="211" s="1"/>
  <c r="F16" i="211" s="1"/>
  <c r="G16" i="212"/>
  <c r="F17" i="212" s="1"/>
  <c r="E16" i="212"/>
  <c r="C16" i="212" s="1"/>
  <c r="G16" i="213"/>
  <c r="F17" i="213" s="1"/>
  <c r="E16" i="213"/>
  <c r="C16" i="213" s="1"/>
  <c r="E16" i="215"/>
  <c r="D16" i="215" s="1"/>
  <c r="G16" i="215" s="1"/>
  <c r="F17" i="215" s="1"/>
  <c r="E15" i="221" l="1"/>
  <c r="D15" i="221" s="1"/>
  <c r="G15" i="221" s="1"/>
  <c r="F16" i="221" s="1"/>
  <c r="E16" i="211"/>
  <c r="D16" i="211" s="1"/>
  <c r="G16" i="211" s="1"/>
  <c r="F17" i="211" s="1"/>
  <c r="E17" i="210"/>
  <c r="D17" i="210" s="1"/>
  <c r="G17" i="210" s="1"/>
  <c r="F18" i="210" s="1"/>
  <c r="E17" i="213"/>
  <c r="C17" i="213" s="1"/>
  <c r="D17" i="213" s="1"/>
  <c r="G17" i="213" s="1"/>
  <c r="F18" i="213" s="1"/>
  <c r="G17" i="212"/>
  <c r="F18" i="212" s="1"/>
  <c r="E17" i="212"/>
  <c r="C17" i="212" s="1"/>
  <c r="E17" i="215"/>
  <c r="D17" i="215" s="1"/>
  <c r="G17" i="215" s="1"/>
  <c r="F18" i="215" s="1"/>
  <c r="E16" i="221" l="1"/>
  <c r="D16" i="221" s="1"/>
  <c r="G16" i="221" s="1"/>
  <c r="F17" i="221" s="1"/>
  <c r="G18" i="210"/>
  <c r="F19" i="210" s="1"/>
  <c r="E18" i="210"/>
  <c r="D18" i="210" s="1"/>
  <c r="E18" i="213"/>
  <c r="C18" i="213" s="1"/>
  <c r="D18" i="213" s="1"/>
  <c r="G18" i="213" s="1"/>
  <c r="F19" i="213" s="1"/>
  <c r="E17" i="211"/>
  <c r="D17" i="211" s="1"/>
  <c r="G17" i="211" s="1"/>
  <c r="F18" i="211" s="1"/>
  <c r="E18" i="212"/>
  <c r="C18" i="212" s="1"/>
  <c r="D18" i="212" s="1"/>
  <c r="G18" i="212" s="1"/>
  <c r="F19" i="212" s="1"/>
  <c r="E18" i="215"/>
  <c r="D18" i="215" s="1"/>
  <c r="G18" i="215" s="1"/>
  <c r="F19" i="215" s="1"/>
  <c r="E17" i="221" l="1"/>
  <c r="D17" i="221" s="1"/>
  <c r="G17" i="221" s="1"/>
  <c r="F18" i="221" s="1"/>
  <c r="E19" i="215"/>
  <c r="D19" i="215" s="1"/>
  <c r="G19" i="215" s="1"/>
  <c r="F20" i="215" s="1"/>
  <c r="E18" i="211"/>
  <c r="D18" i="211" s="1"/>
  <c r="G18" i="211" s="1"/>
  <c r="F19" i="211" s="1"/>
  <c r="G19" i="212"/>
  <c r="F20" i="212" s="1"/>
  <c r="E19" i="212"/>
  <c r="C19" i="212" s="1"/>
  <c r="E19" i="213"/>
  <c r="C19" i="213" s="1"/>
  <c r="D19" i="213" s="1"/>
  <c r="G19" i="213" s="1"/>
  <c r="F20" i="213" s="1"/>
  <c r="E19" i="210"/>
  <c r="D19" i="210" s="1"/>
  <c r="G19" i="210" s="1"/>
  <c r="F20" i="210" s="1"/>
  <c r="E18" i="221" l="1"/>
  <c r="D18" i="221" s="1"/>
  <c r="G18" i="221" s="1"/>
  <c r="F19" i="221" s="1"/>
  <c r="E20" i="215"/>
  <c r="D20" i="215" s="1"/>
  <c r="G20" i="215" s="1"/>
  <c r="F21" i="215" s="1"/>
  <c r="E20" i="210"/>
  <c r="D20" i="210" s="1"/>
  <c r="G20" i="210" s="1"/>
  <c r="F21" i="210" s="1"/>
  <c r="E19" i="211"/>
  <c r="D19" i="211" s="1"/>
  <c r="G19" i="211" s="1"/>
  <c r="F20" i="211" s="1"/>
  <c r="E20" i="213"/>
  <c r="C20" i="213" s="1"/>
  <c r="D20" i="213" s="1"/>
  <c r="G20" i="213" s="1"/>
  <c r="F21" i="213" s="1"/>
  <c r="G20" i="212"/>
  <c r="F21" i="212" s="1"/>
  <c r="E20" i="212"/>
  <c r="C20" i="212" s="1"/>
  <c r="E19" i="221" l="1"/>
  <c r="D19" i="221" s="1"/>
  <c r="G19" i="221" s="1"/>
  <c r="F20" i="221" s="1"/>
  <c r="E20" i="211"/>
  <c r="D20" i="211" s="1"/>
  <c r="G20" i="211" s="1"/>
  <c r="F21" i="211" s="1"/>
  <c r="E21" i="210"/>
  <c r="D21" i="210" s="1"/>
  <c r="G21" i="210" s="1"/>
  <c r="F22" i="210" s="1"/>
  <c r="E21" i="213"/>
  <c r="C21" i="213" s="1"/>
  <c r="D21" i="213" s="1"/>
  <c r="G21" i="213" s="1"/>
  <c r="F22" i="213" s="1"/>
  <c r="E21" i="215"/>
  <c r="D21" i="215" s="1"/>
  <c r="G21" i="215" s="1"/>
  <c r="F22" i="215" s="1"/>
  <c r="G21" i="212"/>
  <c r="F22" i="212" s="1"/>
  <c r="E21" i="212"/>
  <c r="C21" i="212" s="1"/>
  <c r="E20" i="221" l="1"/>
  <c r="D20" i="221" s="1"/>
  <c r="G20" i="221" s="1"/>
  <c r="F21" i="221" s="1"/>
  <c r="E21" i="211"/>
  <c r="D21" i="211" s="1"/>
  <c r="G21" i="211" s="1"/>
  <c r="F22" i="211" s="1"/>
  <c r="G22" i="210"/>
  <c r="F23" i="210" s="1"/>
  <c r="E22" i="210"/>
  <c r="D22" i="210" s="1"/>
  <c r="E22" i="215"/>
  <c r="D22" i="215" s="1"/>
  <c r="G22" i="215" s="1"/>
  <c r="F23" i="215" s="1"/>
  <c r="E22" i="213"/>
  <c r="C22" i="213" s="1"/>
  <c r="D22" i="213" s="1"/>
  <c r="G22" i="213" s="1"/>
  <c r="F23" i="213" s="1"/>
  <c r="E22" i="212"/>
  <c r="C22" i="212" s="1"/>
  <c r="D22" i="212" s="1"/>
  <c r="G22" i="212" s="1"/>
  <c r="F23" i="212" s="1"/>
  <c r="E21" i="221" l="1"/>
  <c r="D21" i="221" s="1"/>
  <c r="G21" i="221" s="1"/>
  <c r="F22" i="221" s="1"/>
  <c r="E22" i="211"/>
  <c r="D22" i="211" s="1"/>
  <c r="G22" i="211" s="1"/>
  <c r="F23" i="211" s="1"/>
  <c r="G23" i="212"/>
  <c r="F24" i="212" s="1"/>
  <c r="E23" i="212"/>
  <c r="C23" i="212" s="1"/>
  <c r="E23" i="213"/>
  <c r="C23" i="213" s="1"/>
  <c r="D23" i="213" s="1"/>
  <c r="G23" i="213"/>
  <c r="F24" i="213" s="1"/>
  <c r="E23" i="215"/>
  <c r="D23" i="215" s="1"/>
  <c r="G23" i="215" s="1"/>
  <c r="F24" i="215" s="1"/>
  <c r="E23" i="210"/>
  <c r="D23" i="210" s="1"/>
  <c r="G23" i="210" s="1"/>
  <c r="F24" i="210" s="1"/>
  <c r="E22" i="221" l="1"/>
  <c r="D22" i="221" s="1"/>
  <c r="G22" i="221" s="1"/>
  <c r="F23" i="221" s="1"/>
  <c r="E23" i="211"/>
  <c r="D23" i="211" s="1"/>
  <c r="G23" i="211" s="1"/>
  <c r="F24" i="211" s="1"/>
  <c r="G24" i="210"/>
  <c r="F25" i="210" s="1"/>
  <c r="E24" i="210"/>
  <c r="D24" i="210" s="1"/>
  <c r="E24" i="215"/>
  <c r="D24" i="215" s="1"/>
  <c r="G24" i="215" s="1"/>
  <c r="F25" i="215" s="1"/>
  <c r="G24" i="212"/>
  <c r="F25" i="212" s="1"/>
  <c r="E24" i="212"/>
  <c r="C24" i="212" s="1"/>
  <c r="E24" i="213"/>
  <c r="C24" i="213" s="1"/>
  <c r="D24" i="213" s="1"/>
  <c r="G24" i="213" s="1"/>
  <c r="F25" i="213" s="1"/>
  <c r="E23" i="221" l="1"/>
  <c r="D23" i="221" s="1"/>
  <c r="G23" i="221" s="1"/>
  <c r="F24" i="221" s="1"/>
  <c r="E24" i="211"/>
  <c r="D24" i="211" s="1"/>
  <c r="G24" i="211" s="1"/>
  <c r="F25" i="211" s="1"/>
  <c r="E25" i="213"/>
  <c r="C25" i="213" s="1"/>
  <c r="D25" i="213" s="1"/>
  <c r="G25" i="213" s="1"/>
  <c r="F26" i="213" s="1"/>
  <c r="E25" i="215"/>
  <c r="D25" i="215" s="1"/>
  <c r="G25" i="215" s="1"/>
  <c r="F26" i="215" s="1"/>
  <c r="E25" i="212"/>
  <c r="C25" i="212" s="1"/>
  <c r="G25" i="212"/>
  <c r="F26" i="212" s="1"/>
  <c r="E25" i="210"/>
  <c r="D25" i="210" s="1"/>
  <c r="G25" i="210"/>
  <c r="F26" i="210" s="1"/>
  <c r="E24" i="221" l="1"/>
  <c r="D24" i="221" s="1"/>
  <c r="G24" i="221" s="1"/>
  <c r="F25" i="221" s="1"/>
  <c r="E26" i="215"/>
  <c r="D26" i="215" s="1"/>
  <c r="G26" i="215" s="1"/>
  <c r="F27" i="215" s="1"/>
  <c r="E26" i="213"/>
  <c r="C26" i="213" s="1"/>
  <c r="D26" i="213" s="1"/>
  <c r="G26" i="213" s="1"/>
  <c r="F27" i="213" s="1"/>
  <c r="E25" i="211"/>
  <c r="D25" i="211" s="1"/>
  <c r="G25" i="211" s="1"/>
  <c r="F26" i="211" s="1"/>
  <c r="E26" i="212"/>
  <c r="C26" i="212" s="1"/>
  <c r="D26" i="212" s="1"/>
  <c r="G26" i="212" s="1"/>
  <c r="F27" i="212" s="1"/>
  <c r="E26" i="210"/>
  <c r="D26" i="210" s="1"/>
  <c r="G26" i="210" s="1"/>
  <c r="F27" i="210" s="1"/>
  <c r="E25" i="221" l="1"/>
  <c r="D25" i="221" s="1"/>
  <c r="G25" i="221" s="1"/>
  <c r="F26" i="221" s="1"/>
  <c r="E27" i="210"/>
  <c r="D27" i="210" s="1"/>
  <c r="G27" i="210" s="1"/>
  <c r="F28" i="210" s="1"/>
  <c r="G28" i="210" s="1"/>
  <c r="G27" i="212"/>
  <c r="F28" i="212" s="1"/>
  <c r="E27" i="212"/>
  <c r="C27" i="212" s="1"/>
  <c r="E26" i="211"/>
  <c r="D26" i="211" s="1"/>
  <c r="G26" i="211" s="1"/>
  <c r="F27" i="211" s="1"/>
  <c r="E27" i="213"/>
  <c r="C27" i="213" s="1"/>
  <c r="D27" i="213" s="1"/>
  <c r="G27" i="213" s="1"/>
  <c r="F28" i="213" s="1"/>
  <c r="E27" i="215"/>
  <c r="D27" i="215" s="1"/>
  <c r="G27" i="215"/>
  <c r="F28" i="215" s="1"/>
  <c r="E26" i="221" l="1"/>
  <c r="D26" i="221" s="1"/>
  <c r="G26" i="221" s="1"/>
  <c r="F27" i="221" s="1"/>
  <c r="E28" i="213"/>
  <c r="D28" i="213" s="1"/>
  <c r="G28" i="213" s="1"/>
  <c r="E27" i="211"/>
  <c r="D27" i="211" s="1"/>
  <c r="G27" i="211" s="1"/>
  <c r="F28" i="211" s="1"/>
  <c r="G28" i="211" s="1"/>
  <c r="E28" i="212"/>
  <c r="D28" i="212" s="1"/>
  <c r="G28" i="212" s="1"/>
  <c r="E28" i="215"/>
  <c r="D28" i="215" s="1"/>
  <c r="G28" i="215" s="1"/>
  <c r="F29" i="215" s="1"/>
  <c r="E27" i="221" l="1"/>
  <c r="D27" i="221" s="1"/>
  <c r="G27" i="221" s="1"/>
  <c r="F28" i="221" s="1"/>
  <c r="E29" i="215"/>
  <c r="D29" i="215" s="1"/>
  <c r="G29" i="215" s="1"/>
  <c r="F30" i="215" s="1"/>
  <c r="E28" i="221" l="1"/>
  <c r="D28" i="221" s="1"/>
  <c r="G28" i="221" s="1"/>
  <c r="F29" i="221" s="1"/>
  <c r="E30" i="215"/>
  <c r="D30" i="215" s="1"/>
  <c r="G30" i="215" s="1"/>
  <c r="F31" i="215" s="1"/>
  <c r="E29" i="221" l="1"/>
  <c r="D29" i="221" s="1"/>
  <c r="G29" i="221" s="1"/>
  <c r="F30" i="221" s="1"/>
  <c r="G30" i="221" s="1"/>
  <c r="E31" i="215"/>
  <c r="D31" i="215" s="1"/>
  <c r="G31" i="215" s="1"/>
  <c r="F32" i="215" s="1"/>
  <c r="E32" i="215" l="1"/>
  <c r="D32" i="215" s="1"/>
  <c r="G32" i="215" s="1"/>
  <c r="F33" i="215" s="1"/>
  <c r="E33" i="215" l="1"/>
  <c r="D33" i="215" s="1"/>
  <c r="G33" i="215" s="1"/>
  <c r="F34" i="215" s="1"/>
  <c r="E34" i="215" l="1"/>
  <c r="D34" i="215" s="1"/>
  <c r="G34" i="215" s="1"/>
  <c r="F35" i="215" s="1"/>
  <c r="E35" i="215" l="1"/>
  <c r="D35" i="215" s="1"/>
  <c r="G35" i="215" s="1"/>
  <c r="F36" i="215" s="1"/>
  <c r="E36" i="215" l="1"/>
  <c r="D36" i="215" s="1"/>
  <c r="G36" i="215" s="1"/>
  <c r="F37" i="215" s="1"/>
  <c r="E37" i="215" l="1"/>
  <c r="D37" i="215" s="1"/>
  <c r="G37" i="215" s="1"/>
  <c r="F38" i="215" s="1"/>
  <c r="E38" i="215" l="1"/>
  <c r="D38" i="215" s="1"/>
  <c r="G38" i="215" s="1"/>
  <c r="F39" i="215" s="1"/>
  <c r="E39" i="215" l="1"/>
  <c r="D39" i="215" s="1"/>
  <c r="G39" i="215" s="1"/>
  <c r="F40" i="215" s="1"/>
  <c r="E40" i="215" l="1"/>
  <c r="D40" i="215" s="1"/>
  <c r="G40" i="215" s="1"/>
  <c r="F41" i="215" s="1"/>
  <c r="E41" i="215" l="1"/>
  <c r="D41" i="215" s="1"/>
  <c r="G41" i="215" s="1"/>
  <c r="F42" i="215" s="1"/>
  <c r="E42" i="215" l="1"/>
  <c r="D42" i="215" s="1"/>
  <c r="G42" i="215" s="1"/>
  <c r="F43" i="215" s="1"/>
  <c r="E43" i="215" l="1"/>
  <c r="D43" i="215" s="1"/>
  <c r="G43" i="215" s="1"/>
  <c r="F44" i="215" s="1"/>
  <c r="E44" i="215" l="1"/>
  <c r="D44" i="215" s="1"/>
  <c r="G44" i="215" s="1"/>
  <c r="F45" i="215" s="1"/>
  <c r="E45" i="215" l="1"/>
  <c r="D45" i="215" s="1"/>
  <c r="G45" i="215" s="1"/>
  <c r="F46" i="215" s="1"/>
  <c r="E46" i="215" l="1"/>
  <c r="D46" i="215" s="1"/>
  <c r="G46" i="215" s="1"/>
  <c r="F47" i="215" s="1"/>
  <c r="E47" i="215" l="1"/>
  <c r="D47" i="215" s="1"/>
  <c r="G47" i="215" s="1"/>
  <c r="F48" i="215" s="1"/>
  <c r="E48" i="215" l="1"/>
  <c r="D48" i="215" s="1"/>
  <c r="G48" i="215" s="1"/>
  <c r="F49" i="215" s="1"/>
  <c r="E49" i="215" l="1"/>
  <c r="D49" i="215" s="1"/>
  <c r="G49" i="215" s="1"/>
  <c r="F50" i="215" s="1"/>
  <c r="E50" i="215" l="1"/>
  <c r="D50" i="215" s="1"/>
  <c r="G50" i="215" s="1"/>
  <c r="F51" i="215" s="1"/>
  <c r="E51" i="215" l="1"/>
  <c r="D51" i="215" s="1"/>
  <c r="G51" i="215" s="1"/>
  <c r="F52" i="215" s="1"/>
  <c r="E52" i="215" l="1"/>
  <c r="D52" i="215" s="1"/>
  <c r="G52" i="215" s="1"/>
  <c r="F53" i="215" s="1"/>
  <c r="E53" i="215" l="1"/>
  <c r="D53" i="215" s="1"/>
  <c r="G53" i="215" s="1"/>
  <c r="F54" i="215" s="1"/>
  <c r="E54" i="215" l="1"/>
  <c r="D54" i="215" s="1"/>
  <c r="G54" i="215" s="1"/>
  <c r="F55" i="215" s="1"/>
  <c r="E55" i="215" l="1"/>
  <c r="D55" i="215" s="1"/>
  <c r="G55" i="215" s="1"/>
  <c r="F56" i="215" s="1"/>
  <c r="E56" i="215" l="1"/>
  <c r="D56" i="215" s="1"/>
  <c r="G56" i="215" s="1"/>
  <c r="F57" i="215" s="1"/>
  <c r="E57" i="215" l="1"/>
  <c r="D57" i="215" s="1"/>
  <c r="G57" i="215" s="1"/>
  <c r="F58" i="215" s="1"/>
  <c r="E58" i="215" l="1"/>
  <c r="D58" i="215" s="1"/>
  <c r="G58" i="215" s="1"/>
  <c r="F59" i="215" s="1"/>
  <c r="E59" i="215" l="1"/>
  <c r="D59" i="215" s="1"/>
  <c r="G59" i="215"/>
  <c r="F60" i="215" s="1"/>
  <c r="E60" i="215" l="1"/>
  <c r="D60" i="215" s="1"/>
  <c r="G60" i="215" s="1"/>
  <c r="F61" i="215" s="1"/>
  <c r="E61" i="215" l="1"/>
  <c r="D61" i="215" s="1"/>
  <c r="G61" i="215" s="1"/>
  <c r="F62" i="215" s="1"/>
  <c r="E62" i="215" l="1"/>
  <c r="D62" i="215" s="1"/>
  <c r="G62" i="215" s="1"/>
  <c r="F63" i="215" s="1"/>
  <c r="E63" i="215" l="1"/>
  <c r="D63" i="215" s="1"/>
  <c r="G63" i="215" s="1"/>
  <c r="F64" i="215" s="1"/>
  <c r="E64" i="215" l="1"/>
  <c r="D64" i="215" s="1"/>
  <c r="G64" i="215" s="1"/>
  <c r="F65" i="215" s="1"/>
  <c r="E65" i="215" l="1"/>
  <c r="D65" i="215" s="1"/>
  <c r="G65" i="215" s="1"/>
  <c r="F66" i="215" s="1"/>
  <c r="E66" i="215" l="1"/>
  <c r="D66" i="215" s="1"/>
  <c r="G66" i="215" s="1"/>
  <c r="F67" i="215" s="1"/>
  <c r="E67" i="215" l="1"/>
  <c r="D67" i="215" s="1"/>
  <c r="G67" i="215" s="1"/>
  <c r="F68" i="215" s="1"/>
  <c r="E68" i="215" l="1"/>
  <c r="D68" i="215" s="1"/>
  <c r="G68" i="215" s="1"/>
  <c r="F69" i="215" s="1"/>
  <c r="E69" i="215" l="1"/>
  <c r="D69" i="215" s="1"/>
  <c r="G69" i="215" s="1"/>
  <c r="F70" i="215" s="1"/>
  <c r="E70" i="215" l="1"/>
  <c r="D70" i="215" s="1"/>
  <c r="G70" i="215" s="1"/>
  <c r="F71" i="215" s="1"/>
  <c r="E71" i="215" l="1"/>
  <c r="D71" i="215" s="1"/>
  <c r="G71" i="215" s="1"/>
  <c r="F72" i="215" s="1"/>
  <c r="E72" i="215" l="1"/>
  <c r="D72" i="215" s="1"/>
  <c r="G72" i="215" s="1"/>
  <c r="F73" i="215" s="1"/>
  <c r="E73" i="215" l="1"/>
  <c r="D73" i="215" s="1"/>
  <c r="G73" i="215" s="1"/>
  <c r="F74" i="215" s="1"/>
  <c r="E74" i="215" l="1"/>
  <c r="D74" i="215" s="1"/>
  <c r="G74" i="215" s="1"/>
  <c r="F75" i="215" s="1"/>
  <c r="E75" i="215" l="1"/>
  <c r="D75" i="215" s="1"/>
  <c r="G75" i="215" s="1"/>
  <c r="F76" i="215" s="1"/>
  <c r="E76" i="215" l="1"/>
  <c r="D76" i="215" s="1"/>
  <c r="G76" i="215" s="1"/>
  <c r="F77" i="215" s="1"/>
  <c r="E77" i="215" l="1"/>
  <c r="D77" i="215" s="1"/>
  <c r="G77" i="215" s="1"/>
  <c r="F78" i="215" s="1"/>
  <c r="E78" i="215" l="1"/>
  <c r="D78" i="215" s="1"/>
  <c r="G78" i="215" s="1"/>
  <c r="F79" i="215" s="1"/>
  <c r="E79" i="215" l="1"/>
  <c r="D79" i="215" s="1"/>
  <c r="G79" i="215" s="1"/>
  <c r="F80" i="215" s="1"/>
  <c r="E80" i="215" l="1"/>
  <c r="D80" i="215" s="1"/>
  <c r="G80" i="215" s="1"/>
  <c r="F81" i="215" s="1"/>
  <c r="E81" i="215" l="1"/>
  <c r="D81" i="215" s="1"/>
  <c r="G81" i="215" s="1"/>
  <c r="F82" i="215" s="1"/>
  <c r="E82" i="215" l="1"/>
  <c r="D82" i="215" s="1"/>
  <c r="G82" i="215" s="1"/>
  <c r="F83" i="215" s="1"/>
  <c r="E83" i="215" l="1"/>
  <c r="D83" i="215" s="1"/>
  <c r="G83" i="215" s="1"/>
  <c r="F84" i="215" s="1"/>
  <c r="E84" i="215" l="1"/>
  <c r="D84" i="215" s="1"/>
  <c r="G84" i="215" s="1"/>
  <c r="F85" i="215" s="1"/>
  <c r="E85" i="215" l="1"/>
  <c r="D85" i="215" s="1"/>
  <c r="G85" i="215" s="1"/>
  <c r="F86" i="215" s="1"/>
  <c r="E86" i="215" l="1"/>
  <c r="D86" i="215" s="1"/>
  <c r="G86" i="215" s="1"/>
  <c r="F87" i="215" s="1"/>
  <c r="E87" i="215" l="1"/>
  <c r="D87" i="215" s="1"/>
  <c r="G87" i="215"/>
  <c r="F88" i="215" s="1"/>
  <c r="E88" i="215" l="1"/>
  <c r="D88" i="215" s="1"/>
  <c r="G88" i="215" s="1"/>
  <c r="F89" i="215" s="1"/>
  <c r="E89" i="215" l="1"/>
  <c r="D89" i="215" s="1"/>
  <c r="G89" i="215" s="1"/>
  <c r="F90" i="215" s="1"/>
  <c r="E90" i="215" l="1"/>
  <c r="D90" i="215" s="1"/>
  <c r="G90" i="215" s="1"/>
  <c r="F91" i="215" s="1"/>
  <c r="E91" i="215" l="1"/>
  <c r="D91" i="215" s="1"/>
  <c r="G91" i="215" s="1"/>
  <c r="F92" i="215" s="1"/>
  <c r="E92" i="215" l="1"/>
  <c r="D92" i="215" s="1"/>
  <c r="G92" i="215" s="1"/>
  <c r="F93" i="215" s="1"/>
  <c r="E93" i="215" l="1"/>
  <c r="D93" i="215" s="1"/>
  <c r="G93" i="215" s="1"/>
  <c r="F94" i="215" s="1"/>
  <c r="E94" i="215" l="1"/>
  <c r="D94" i="215" s="1"/>
  <c r="G94" i="215" s="1"/>
  <c r="F95" i="215" s="1"/>
  <c r="E95" i="215" l="1"/>
  <c r="D95" i="215" s="1"/>
  <c r="G95" i="215" s="1"/>
  <c r="F96" i="215" s="1"/>
  <c r="E96" i="215" l="1"/>
  <c r="D96" i="215" s="1"/>
  <c r="G96" i="215" s="1"/>
  <c r="F97" i="215" s="1"/>
  <c r="E97" i="215" l="1"/>
  <c r="D97" i="215" s="1"/>
  <c r="G97" i="215" s="1"/>
  <c r="F98" i="215" s="1"/>
  <c r="E98" i="215" l="1"/>
  <c r="D98" i="215" s="1"/>
  <c r="G98" i="215" s="1"/>
  <c r="F99" i="215" s="1"/>
  <c r="E99" i="215" l="1"/>
  <c r="D99" i="215" s="1"/>
  <c r="G99" i="215" s="1"/>
  <c r="F100" i="215" s="1"/>
  <c r="E100" i="215" l="1"/>
  <c r="D100" i="215" s="1"/>
  <c r="G100" i="215" s="1"/>
  <c r="F101" i="215" s="1"/>
  <c r="E101" i="215" l="1"/>
  <c r="D101" i="215" s="1"/>
  <c r="G101" i="215" s="1"/>
  <c r="F102" i="215" s="1"/>
  <c r="E102" i="215" l="1"/>
  <c r="D102" i="215" s="1"/>
  <c r="G102" i="215" s="1"/>
  <c r="F103" i="215" s="1"/>
  <c r="E103" i="215" l="1"/>
  <c r="D103" i="215" s="1"/>
  <c r="G103" i="215" s="1"/>
  <c r="F104" i="215" s="1"/>
  <c r="E104" i="215" l="1"/>
  <c r="D104" i="215" s="1"/>
  <c r="G104" i="215" s="1"/>
  <c r="F105" i="215" s="1"/>
  <c r="E105" i="215" l="1"/>
  <c r="D105" i="215" s="1"/>
  <c r="G105" i="215" s="1"/>
  <c r="F106" i="215" s="1"/>
  <c r="E106" i="215" l="1"/>
  <c r="D106" i="215" s="1"/>
  <c r="G106" i="215" s="1"/>
  <c r="F107" i="215" s="1"/>
  <c r="E107" i="215" l="1"/>
  <c r="D107" i="215" s="1"/>
  <c r="G107" i="215" s="1"/>
  <c r="F108" i="215" s="1"/>
  <c r="E108" i="215" l="1"/>
  <c r="D108" i="215" s="1"/>
  <c r="G108" i="215" s="1"/>
  <c r="F109" i="215" s="1"/>
  <c r="E109" i="215" l="1"/>
  <c r="D109" i="215" s="1"/>
  <c r="G109" i="215" s="1"/>
  <c r="F110" i="215" s="1"/>
  <c r="E110" i="215" l="1"/>
  <c r="D110" i="215" s="1"/>
  <c r="G110" i="215" s="1"/>
  <c r="F111" i="215" s="1"/>
  <c r="E111" i="215" l="1"/>
  <c r="D111" i="215" s="1"/>
  <c r="G111" i="215" s="1"/>
  <c r="F112" i="215" s="1"/>
  <c r="E112" i="215" l="1"/>
  <c r="D112" i="215" s="1"/>
  <c r="G112" i="215" s="1"/>
  <c r="F113" i="215" s="1"/>
  <c r="G113" i="215" l="1"/>
  <c r="F114" i="215" s="1"/>
  <c r="E113" i="215"/>
  <c r="D113" i="215" s="1"/>
  <c r="G114" i="215" l="1"/>
  <c r="F115" i="215" s="1"/>
  <c r="E114" i="215"/>
  <c r="D114" i="215" s="1"/>
  <c r="E115" i="215" l="1"/>
  <c r="D115" i="215" s="1"/>
  <c r="G115" i="215" s="1"/>
  <c r="F116" i="215" s="1"/>
  <c r="E116" i="215" l="1"/>
  <c r="D116" i="215" s="1"/>
  <c r="G116" i="215" s="1"/>
  <c r="F117" i="215" s="1"/>
  <c r="E117" i="215" l="1"/>
  <c r="D117" i="215" s="1"/>
  <c r="G117" i="215" s="1"/>
  <c r="F118" i="215" s="1"/>
  <c r="E118" i="215" l="1"/>
  <c r="D118" i="215" s="1"/>
  <c r="G118" i="215" s="1"/>
  <c r="F119" i="215" s="1"/>
  <c r="E119" i="215" l="1"/>
  <c r="D119" i="215" s="1"/>
  <c r="G119" i="215" s="1"/>
  <c r="F120" i="215" s="1"/>
  <c r="E120" i="215" l="1"/>
  <c r="D120" i="215" s="1"/>
  <c r="G120" i="215" s="1"/>
  <c r="F121" i="215" s="1"/>
  <c r="E121" i="215" l="1"/>
  <c r="D121" i="215" s="1"/>
  <c r="G121" i="215" s="1"/>
  <c r="F122" i="215" s="1"/>
  <c r="E122" i="215" l="1"/>
  <c r="D122" i="215" s="1"/>
  <c r="G122" i="215" s="1"/>
  <c r="F123" i="215" s="1"/>
  <c r="E123" i="215" l="1"/>
  <c r="D123" i="215" s="1"/>
  <c r="G123" i="215" s="1"/>
  <c r="F124" i="215" s="1"/>
  <c r="E124" i="215" l="1"/>
  <c r="D124" i="215" s="1"/>
  <c r="G124" i="215" s="1"/>
  <c r="F125" i="215" s="1"/>
  <c r="E125" i="215" l="1"/>
  <c r="D125" i="215" s="1"/>
  <c r="G125" i="215" s="1"/>
  <c r="F126" i="215" s="1"/>
  <c r="E126" i="215" l="1"/>
  <c r="D126" i="215" s="1"/>
  <c r="G126" i="215" s="1"/>
  <c r="F127" i="215" s="1"/>
  <c r="E127" i="215" l="1"/>
  <c r="D127" i="215" s="1"/>
  <c r="G127" i="215" s="1"/>
  <c r="F128" i="215" s="1"/>
  <c r="E128" i="215" l="1"/>
  <c r="D128" i="215" s="1"/>
  <c r="G128" i="215" s="1"/>
  <c r="F129" i="215" s="1"/>
  <c r="E129" i="215" l="1"/>
  <c r="D129" i="215" s="1"/>
  <c r="G129" i="215" s="1"/>
  <c r="F130" i="215" s="1"/>
  <c r="E130" i="215" l="1"/>
  <c r="D130" i="215" s="1"/>
  <c r="G130" i="215" s="1"/>
  <c r="F131" i="215" s="1"/>
  <c r="E131" i="215" l="1"/>
  <c r="D131" i="215" s="1"/>
  <c r="G131" i="215" s="1"/>
  <c r="F132" i="215" s="1"/>
  <c r="E132" i="215" l="1"/>
  <c r="D132" i="215" s="1"/>
  <c r="G132" i="215" s="1"/>
  <c r="F133" i="215" s="1"/>
  <c r="E133" i="215" l="1"/>
  <c r="D133" i="215" s="1"/>
  <c r="G133" i="215" s="1"/>
  <c r="F134" i="215" s="1"/>
  <c r="E134" i="215" l="1"/>
  <c r="D134" i="215" s="1"/>
  <c r="G134" i="215" s="1"/>
  <c r="F135" i="215" s="1"/>
  <c r="E135" i="215" l="1"/>
  <c r="D135" i="215" s="1"/>
  <c r="G135" i="215" s="1"/>
  <c r="F136" i="215" s="1"/>
  <c r="E136" i="215" l="1"/>
  <c r="D136" i="215" s="1"/>
  <c r="G136" i="215" s="1"/>
  <c r="F137" i="215" s="1"/>
  <c r="G137" i="215" l="1"/>
  <c r="F138" i="215" s="1"/>
  <c r="E137" i="215"/>
  <c r="D137" i="215" s="1"/>
  <c r="E138" i="215" l="1"/>
  <c r="D138" i="215" s="1"/>
  <c r="G138" i="215" s="1"/>
  <c r="F139" i="215" s="1"/>
  <c r="E139" i="215" l="1"/>
  <c r="D139" i="215" s="1"/>
  <c r="G139" i="215" s="1"/>
  <c r="F140" i="215" s="1"/>
  <c r="E140" i="215" l="1"/>
  <c r="D140" i="215" s="1"/>
  <c r="G140" i="215" s="1"/>
  <c r="F141" i="215" s="1"/>
  <c r="E141" i="215" l="1"/>
  <c r="D141" i="215" s="1"/>
  <c r="G141" i="215" s="1"/>
  <c r="F142" i="215" s="1"/>
  <c r="E142" i="215" l="1"/>
  <c r="D142" i="215" s="1"/>
  <c r="G142" i="215" s="1"/>
  <c r="F143" i="215" s="1"/>
  <c r="E143" i="215" l="1"/>
  <c r="D143" i="215" s="1"/>
  <c r="G143" i="215" s="1"/>
  <c r="F144" i="215" s="1"/>
  <c r="E144" i="215" l="1"/>
  <c r="D144" i="215" s="1"/>
  <c r="G144" i="215" s="1"/>
  <c r="F145" i="215" s="1"/>
  <c r="E145" i="215" l="1"/>
  <c r="D145" i="215" s="1"/>
  <c r="G145" i="215" s="1"/>
  <c r="F146" i="215" s="1"/>
  <c r="E146" i="215" l="1"/>
  <c r="D146" i="215" s="1"/>
  <c r="G146" i="215" s="1"/>
  <c r="F147" i="215" s="1"/>
  <c r="E147" i="215" l="1"/>
  <c r="D147" i="215" s="1"/>
  <c r="G147" i="215" s="1"/>
  <c r="F148" i="215" s="1"/>
  <c r="E148" i="215" l="1"/>
  <c r="D148" i="215" s="1"/>
  <c r="G148" i="215" s="1"/>
  <c r="F149" i="215" s="1"/>
  <c r="E149" i="215" l="1"/>
  <c r="D149" i="215" s="1"/>
  <c r="G149" i="215" s="1"/>
  <c r="F150" i="215" s="1"/>
  <c r="E150" i="215" l="1"/>
  <c r="D150" i="215" s="1"/>
  <c r="G150" i="215" s="1"/>
  <c r="F151" i="215" s="1"/>
  <c r="E151" i="215" l="1"/>
  <c r="D151" i="215" s="1"/>
  <c r="G151" i="215" s="1"/>
  <c r="F152" i="215" s="1"/>
  <c r="E152" i="215" l="1"/>
  <c r="D152" i="215" s="1"/>
  <c r="G152" i="215" s="1"/>
  <c r="F153" i="215" s="1"/>
  <c r="E153" i="215" l="1"/>
  <c r="D153" i="215" s="1"/>
  <c r="G153" i="215" s="1"/>
  <c r="F154" i="215" s="1"/>
  <c r="E154" i="215" l="1"/>
  <c r="D154" i="215" s="1"/>
  <c r="G154" i="215" s="1"/>
  <c r="F155" i="215" s="1"/>
  <c r="E155" i="215" l="1"/>
  <c r="D155" i="215" s="1"/>
  <c r="G155" i="215" s="1"/>
  <c r="F156" i="215" s="1"/>
  <c r="E156" i="215" l="1"/>
  <c r="D156" i="215" s="1"/>
  <c r="G156" i="215" s="1"/>
  <c r="F157" i="215" s="1"/>
  <c r="E157" i="215" l="1"/>
  <c r="D157" i="215" s="1"/>
  <c r="G157" i="215" s="1"/>
  <c r="F158" i="215" s="1"/>
  <c r="E158" i="215" l="1"/>
  <c r="D158" i="215" s="1"/>
  <c r="G158" i="215" s="1"/>
  <c r="F159" i="215" s="1"/>
  <c r="E159" i="215" l="1"/>
  <c r="D159" i="215" s="1"/>
  <c r="G159" i="215" s="1"/>
  <c r="F160" i="215" s="1"/>
  <c r="E160" i="215" l="1"/>
  <c r="D160" i="215" s="1"/>
  <c r="G160" i="215" s="1"/>
  <c r="F161" i="215" s="1"/>
  <c r="E161" i="215" l="1"/>
  <c r="D161" i="215" s="1"/>
  <c r="G161" i="215" s="1"/>
  <c r="F162" i="215" s="1"/>
  <c r="E162" i="215" l="1"/>
  <c r="D162" i="215" s="1"/>
  <c r="G162" i="215" s="1"/>
  <c r="F163" i="215" s="1"/>
  <c r="E163" i="215" l="1"/>
  <c r="D163" i="215" s="1"/>
  <c r="G163" i="215" s="1"/>
  <c r="F164" i="215" s="1"/>
  <c r="E164" i="215" l="1"/>
  <c r="D164" i="215" s="1"/>
  <c r="G164" i="215" s="1"/>
  <c r="F165" i="215" s="1"/>
  <c r="E165" i="215" l="1"/>
  <c r="D165" i="215" s="1"/>
  <c r="G165" i="215" s="1"/>
  <c r="F166" i="215" s="1"/>
  <c r="E166" i="215" l="1"/>
  <c r="D166" i="215" s="1"/>
  <c r="G166" i="215" s="1"/>
  <c r="F167" i="215" s="1"/>
  <c r="E167" i="215" l="1"/>
  <c r="D167" i="215" s="1"/>
  <c r="G167" i="215" s="1"/>
  <c r="F168" i="215" s="1"/>
  <c r="E168" i="215" l="1"/>
  <c r="D168" i="215" s="1"/>
  <c r="G168" i="215" s="1"/>
  <c r="F169" i="215" s="1"/>
  <c r="E169" i="215" l="1"/>
  <c r="D169" i="215" s="1"/>
  <c r="G169" i="215" s="1"/>
  <c r="F170" i="215" s="1"/>
  <c r="E170" i="215" l="1"/>
  <c r="D170" i="215" s="1"/>
  <c r="G170" i="215" s="1"/>
  <c r="F171" i="215" s="1"/>
  <c r="E171" i="215" l="1"/>
  <c r="D171" i="215" s="1"/>
  <c r="G171" i="215" s="1"/>
  <c r="F172" i="215" s="1"/>
  <c r="E172" i="215" l="1"/>
  <c r="D172" i="215" s="1"/>
  <c r="G172" i="215" s="1"/>
  <c r="F173" i="215" s="1"/>
  <c r="E173" i="215" l="1"/>
  <c r="D173" i="215" s="1"/>
  <c r="G173" i="215" s="1"/>
  <c r="F174" i="215" s="1"/>
  <c r="E174" i="215" l="1"/>
  <c r="D174" i="215" s="1"/>
  <c r="G174" i="215" s="1"/>
  <c r="F175" i="215" s="1"/>
  <c r="E175" i="215" l="1"/>
  <c r="D175" i="215" s="1"/>
  <c r="G175" i="215" s="1"/>
  <c r="F176" i="215" s="1"/>
  <c r="E176" i="215" l="1"/>
  <c r="D176" i="215" s="1"/>
  <c r="G176" i="215" s="1"/>
  <c r="F177" i="215" s="1"/>
  <c r="E177" i="215" l="1"/>
  <c r="D177" i="215" s="1"/>
  <c r="G177" i="215" s="1"/>
  <c r="F178" i="215" s="1"/>
  <c r="E178" i="215" l="1"/>
  <c r="D178" i="215" s="1"/>
  <c r="G178" i="215" s="1"/>
  <c r="F179" i="215" s="1"/>
  <c r="E179" i="215" l="1"/>
  <c r="D179" i="215" s="1"/>
  <c r="G179" i="215" s="1"/>
  <c r="F180" i="215" s="1"/>
  <c r="E180" i="215" l="1"/>
  <c r="D180" i="215" s="1"/>
  <c r="G180" i="215" s="1"/>
  <c r="F181" i="215" s="1"/>
  <c r="E181" i="215" l="1"/>
  <c r="D181" i="215" s="1"/>
  <c r="G181" i="215" s="1"/>
  <c r="F182" i="215" s="1"/>
  <c r="E182" i="215" l="1"/>
  <c r="D182" i="215" s="1"/>
  <c r="G182" i="215" s="1"/>
  <c r="F183" i="215" s="1"/>
  <c r="E183" i="215" l="1"/>
  <c r="D183" i="215" s="1"/>
  <c r="G183" i="215" s="1"/>
  <c r="F184" i="215" s="1"/>
  <c r="E184" i="215" l="1"/>
  <c r="D184" i="215" s="1"/>
  <c r="G184" i="215" s="1"/>
  <c r="F185" i="215" s="1"/>
  <c r="E185" i="215" l="1"/>
  <c r="D185" i="215" s="1"/>
  <c r="G185" i="215" s="1"/>
  <c r="F186" i="215" s="1"/>
  <c r="E186" i="215" l="1"/>
  <c r="D186" i="215" s="1"/>
  <c r="G186" i="215" s="1"/>
  <c r="F187" i="215" s="1"/>
  <c r="E187" i="215" l="1"/>
  <c r="D187" i="215" s="1"/>
  <c r="G187" i="215" s="1"/>
  <c r="F188" i="215" s="1"/>
  <c r="E188" i="215" l="1"/>
  <c r="D188" i="215" s="1"/>
  <c r="G188" i="215" s="1"/>
  <c r="F189" i="215" s="1"/>
  <c r="E189" i="215" l="1"/>
  <c r="D189" i="215" s="1"/>
  <c r="G189" i="215" s="1"/>
  <c r="F190" i="215" s="1"/>
  <c r="E190" i="215" l="1"/>
  <c r="D190" i="215" s="1"/>
  <c r="G190" i="215" s="1"/>
  <c r="F191" i="215" s="1"/>
  <c r="G191" i="215" s="1"/>
  <c r="H256" i="208" l="1"/>
  <c r="I256" i="208" s="1"/>
  <c r="E256" i="208"/>
  <c r="B256" i="208"/>
  <c r="B255" i="208"/>
  <c r="B254" i="208"/>
  <c r="B253" i="208"/>
  <c r="B252" i="208"/>
  <c r="B251" i="208"/>
  <c r="B250" i="208"/>
  <c r="B249" i="208"/>
  <c r="B248" i="208"/>
  <c r="B247" i="208"/>
  <c r="B246" i="208"/>
  <c r="B245" i="208"/>
  <c r="B244" i="208"/>
  <c r="B243" i="208"/>
  <c r="B242" i="208"/>
  <c r="B241" i="208"/>
  <c r="B240" i="208"/>
  <c r="B239" i="208"/>
  <c r="B238" i="208"/>
  <c r="B237" i="208"/>
  <c r="B236" i="208"/>
  <c r="B235" i="208"/>
  <c r="B234" i="208"/>
  <c r="B233" i="208"/>
  <c r="B232" i="208"/>
  <c r="B231" i="208"/>
  <c r="B230" i="208"/>
  <c r="B229" i="208"/>
  <c r="B228" i="208"/>
  <c r="B227" i="208"/>
  <c r="B226" i="208"/>
  <c r="B225" i="208"/>
  <c r="B224" i="208"/>
  <c r="B223" i="208"/>
  <c r="B222" i="208"/>
  <c r="B221" i="208"/>
  <c r="B220" i="208"/>
  <c r="B219" i="208"/>
  <c r="B218" i="208"/>
  <c r="B217" i="208"/>
  <c r="B216" i="208"/>
  <c r="B215" i="208"/>
  <c r="B214" i="208"/>
  <c r="B213" i="208"/>
  <c r="B212" i="208"/>
  <c r="B211" i="208"/>
  <c r="B210" i="208"/>
  <c r="B209" i="208"/>
  <c r="B208" i="208"/>
  <c r="B207" i="208"/>
  <c r="B206" i="208"/>
  <c r="B205" i="208"/>
  <c r="B204" i="208"/>
  <c r="B203" i="208"/>
  <c r="B202" i="208"/>
  <c r="B201" i="208"/>
  <c r="B200" i="208"/>
  <c r="B199" i="208"/>
  <c r="B198" i="208"/>
  <c r="B197" i="208"/>
  <c r="B196" i="208"/>
  <c r="B195" i="208"/>
  <c r="B194" i="208"/>
  <c r="B193" i="208"/>
  <c r="B192" i="208"/>
  <c r="B191" i="208"/>
  <c r="B190" i="208"/>
  <c r="B189" i="208"/>
  <c r="B188" i="208"/>
  <c r="B187" i="208"/>
  <c r="B186" i="208"/>
  <c r="B185" i="208"/>
  <c r="B184" i="208"/>
  <c r="B183" i="208"/>
  <c r="B182" i="208"/>
  <c r="B181" i="208"/>
  <c r="B180" i="208"/>
  <c r="B179" i="208"/>
  <c r="B178" i="208"/>
  <c r="B177" i="208"/>
  <c r="B176" i="208"/>
  <c r="B175" i="208"/>
  <c r="B174" i="208"/>
  <c r="B173" i="208"/>
  <c r="B172" i="208"/>
  <c r="B171" i="208"/>
  <c r="B170" i="208"/>
  <c r="B169" i="208"/>
  <c r="B168" i="208"/>
  <c r="B167" i="208"/>
  <c r="B166" i="208"/>
  <c r="B165" i="208"/>
  <c r="B164" i="208"/>
  <c r="B163" i="208"/>
  <c r="B162" i="208"/>
  <c r="B161" i="208"/>
  <c r="B160" i="208"/>
  <c r="B159" i="208"/>
  <c r="B158" i="208"/>
  <c r="B157" i="208"/>
  <c r="B156" i="208"/>
  <c r="B155" i="208"/>
  <c r="B154" i="208"/>
  <c r="B153" i="208"/>
  <c r="B152" i="208"/>
  <c r="B151" i="208"/>
  <c r="B150" i="208"/>
  <c r="B149" i="208"/>
  <c r="B148" i="208"/>
  <c r="B147" i="208"/>
  <c r="B146" i="208"/>
  <c r="B145" i="208"/>
  <c r="B144" i="208"/>
  <c r="B143" i="208"/>
  <c r="B142" i="208"/>
  <c r="B141" i="208"/>
  <c r="B140" i="208"/>
  <c r="B139" i="208"/>
  <c r="B138" i="208"/>
  <c r="B137" i="208"/>
  <c r="B136" i="208"/>
  <c r="B135" i="208"/>
  <c r="B134" i="208"/>
  <c r="B133" i="208"/>
  <c r="B132" i="208"/>
  <c r="B131" i="208"/>
  <c r="B130" i="208"/>
  <c r="B129" i="208"/>
  <c r="B128" i="208"/>
  <c r="B127" i="208"/>
  <c r="B126" i="208"/>
  <c r="B125" i="208"/>
  <c r="B124" i="208"/>
  <c r="B123" i="208"/>
  <c r="B122" i="208"/>
  <c r="B121" i="208"/>
  <c r="B120" i="208"/>
  <c r="B119" i="208"/>
  <c r="B118" i="208"/>
  <c r="B117" i="208"/>
  <c r="B116" i="208"/>
  <c r="B115" i="208"/>
  <c r="B114" i="208"/>
  <c r="B113" i="208"/>
  <c r="B112" i="208"/>
  <c r="B111" i="208"/>
  <c r="B110" i="208"/>
  <c r="B109" i="208"/>
  <c r="B108" i="208"/>
  <c r="B107" i="208"/>
  <c r="B106" i="208"/>
  <c r="B105" i="208"/>
  <c r="B104" i="208"/>
  <c r="B103" i="208"/>
  <c r="B102" i="208"/>
  <c r="B101" i="208"/>
  <c r="B100" i="208"/>
  <c r="B99" i="208"/>
  <c r="B98" i="208"/>
  <c r="B97" i="208"/>
  <c r="B96" i="208"/>
  <c r="B95" i="208"/>
  <c r="B94" i="208"/>
  <c r="B93" i="208"/>
  <c r="B92" i="208"/>
  <c r="B91" i="208"/>
  <c r="B90" i="208"/>
  <c r="B89" i="208"/>
  <c r="B88" i="208"/>
  <c r="B87" i="208"/>
  <c r="B86" i="208"/>
  <c r="B85" i="208"/>
  <c r="B84" i="208"/>
  <c r="B83" i="208"/>
  <c r="B82" i="208"/>
  <c r="B81" i="208"/>
  <c r="B80" i="208"/>
  <c r="B79" i="208"/>
  <c r="B78" i="208"/>
  <c r="B77" i="208"/>
  <c r="B76" i="208"/>
  <c r="B75" i="208"/>
  <c r="B74" i="208"/>
  <c r="B73" i="208"/>
  <c r="B72" i="208"/>
  <c r="B71" i="208"/>
  <c r="B70" i="208"/>
  <c r="B69" i="208"/>
  <c r="B68" i="208"/>
  <c r="B67" i="208"/>
  <c r="B66" i="208"/>
  <c r="B65" i="208"/>
  <c r="B64" i="208"/>
  <c r="B63" i="208"/>
  <c r="B62" i="208"/>
  <c r="B61" i="208"/>
  <c r="B60" i="208"/>
  <c r="B59" i="208"/>
  <c r="B58" i="208"/>
  <c r="B57" i="208"/>
  <c r="B56" i="208"/>
  <c r="B55" i="208"/>
  <c r="B54" i="208"/>
  <c r="C53" i="208"/>
  <c r="B53" i="208"/>
  <c r="B52" i="208"/>
  <c r="B51" i="208"/>
  <c r="B50" i="208"/>
  <c r="C49" i="208"/>
  <c r="B49" i="208"/>
  <c r="B48" i="208"/>
  <c r="B47" i="208"/>
  <c r="B46" i="208"/>
  <c r="C45" i="208"/>
  <c r="B45" i="208"/>
  <c r="B44" i="208"/>
  <c r="B43" i="208"/>
  <c r="B42" i="208"/>
  <c r="C41" i="208"/>
  <c r="B41" i="208"/>
  <c r="B40" i="208"/>
  <c r="B39" i="208"/>
  <c r="B38" i="208"/>
  <c r="C37" i="208"/>
  <c r="B37" i="208"/>
  <c r="B36" i="208"/>
  <c r="B35" i="208"/>
  <c r="B34" i="208"/>
  <c r="C33" i="208"/>
  <c r="B33" i="208"/>
  <c r="B32" i="208"/>
  <c r="B31" i="208"/>
  <c r="B30" i="208"/>
  <c r="C29" i="208"/>
  <c r="B29" i="208"/>
  <c r="B28" i="208"/>
  <c r="B27" i="208"/>
  <c r="B26" i="208"/>
  <c r="C25" i="208"/>
  <c r="B25" i="208"/>
  <c r="B24" i="208"/>
  <c r="B23" i="208"/>
  <c r="B22" i="208"/>
  <c r="C21" i="208"/>
  <c r="B21" i="208"/>
  <c r="B20" i="208"/>
  <c r="B19" i="208"/>
  <c r="B18" i="208"/>
  <c r="C17" i="208"/>
  <c r="B17" i="208"/>
  <c r="B16" i="208"/>
  <c r="B15" i="208"/>
  <c r="B14" i="208"/>
  <c r="B13" i="208"/>
  <c r="B12" i="208"/>
  <c r="B11" i="208"/>
  <c r="B10" i="208"/>
  <c r="B9" i="208"/>
  <c r="B8" i="208"/>
  <c r="B7" i="208"/>
  <c r="B6" i="208"/>
  <c r="C5" i="208"/>
  <c r="B5" i="208"/>
  <c r="F4" i="208"/>
  <c r="H4" i="208" s="1"/>
  <c r="B4" i="208"/>
  <c r="D2" i="208"/>
  <c r="C13" i="208" s="1"/>
  <c r="I255" i="207"/>
  <c r="H255" i="207"/>
  <c r="E255" i="207"/>
  <c r="B255" i="207"/>
  <c r="B254" i="207"/>
  <c r="B253" i="207"/>
  <c r="B252" i="207"/>
  <c r="B251" i="207"/>
  <c r="B250" i="207"/>
  <c r="B249" i="207"/>
  <c r="B248" i="207"/>
  <c r="B247" i="207"/>
  <c r="B246" i="207"/>
  <c r="B245" i="207"/>
  <c r="B244" i="207"/>
  <c r="B243" i="207"/>
  <c r="B242" i="207"/>
  <c r="B241" i="207"/>
  <c r="B240" i="207"/>
  <c r="B239" i="207"/>
  <c r="B238" i="207"/>
  <c r="B237" i="207"/>
  <c r="B236" i="207"/>
  <c r="B235" i="207"/>
  <c r="B234" i="207"/>
  <c r="B233" i="207"/>
  <c r="B232" i="207"/>
  <c r="B231" i="207"/>
  <c r="B230" i="207"/>
  <c r="B229" i="207"/>
  <c r="B228" i="207"/>
  <c r="B227" i="207"/>
  <c r="B226" i="207"/>
  <c r="B225" i="207"/>
  <c r="B224" i="207"/>
  <c r="B223" i="207"/>
  <c r="B222" i="207"/>
  <c r="B221" i="207"/>
  <c r="B220" i="207"/>
  <c r="B219" i="207"/>
  <c r="B218" i="207"/>
  <c r="B217" i="207"/>
  <c r="B216" i="207"/>
  <c r="B215" i="207"/>
  <c r="B214" i="207"/>
  <c r="B213" i="207"/>
  <c r="B212" i="207"/>
  <c r="B211" i="207"/>
  <c r="B210" i="207"/>
  <c r="B209" i="207"/>
  <c r="B208" i="207"/>
  <c r="B207" i="207"/>
  <c r="B206" i="207"/>
  <c r="B205" i="207"/>
  <c r="B204" i="207"/>
  <c r="B203" i="207"/>
  <c r="B202" i="207"/>
  <c r="B201" i="207"/>
  <c r="B200" i="207"/>
  <c r="B199" i="207"/>
  <c r="B198" i="207"/>
  <c r="B197" i="207"/>
  <c r="B196" i="207"/>
  <c r="B195" i="207"/>
  <c r="B194" i="207"/>
  <c r="B193" i="207"/>
  <c r="B192" i="207"/>
  <c r="B191" i="207"/>
  <c r="B190" i="207"/>
  <c r="B189" i="207"/>
  <c r="B188" i="207"/>
  <c r="B187" i="207"/>
  <c r="B186" i="207"/>
  <c r="B185" i="207"/>
  <c r="B184" i="207"/>
  <c r="B183" i="207"/>
  <c r="B182" i="207"/>
  <c r="B181" i="207"/>
  <c r="B180" i="207"/>
  <c r="B179" i="207"/>
  <c r="B178" i="207"/>
  <c r="B177" i="207"/>
  <c r="B176" i="207"/>
  <c r="B175" i="207"/>
  <c r="B174" i="207"/>
  <c r="B173" i="207"/>
  <c r="B172" i="207"/>
  <c r="B171" i="207"/>
  <c r="B170" i="207"/>
  <c r="B169" i="207"/>
  <c r="B168" i="207"/>
  <c r="B167" i="207"/>
  <c r="B166" i="207"/>
  <c r="B165" i="207"/>
  <c r="B164" i="207"/>
  <c r="C163" i="207"/>
  <c r="B163" i="207"/>
  <c r="B162" i="207"/>
  <c r="B161" i="207"/>
  <c r="B160" i="207"/>
  <c r="B159" i="207"/>
  <c r="B158" i="207"/>
  <c r="B157" i="207"/>
  <c r="B156" i="207"/>
  <c r="B155" i="207"/>
  <c r="B154" i="207"/>
  <c r="B153" i="207"/>
  <c r="B152" i="207"/>
  <c r="B151" i="207"/>
  <c r="B150" i="207"/>
  <c r="B149" i="207"/>
  <c r="B148" i="207"/>
  <c r="B147" i="207"/>
  <c r="B146" i="207"/>
  <c r="B145" i="207"/>
  <c r="B144" i="207"/>
  <c r="B143" i="207"/>
  <c r="B142" i="207"/>
  <c r="B141" i="207"/>
  <c r="B140" i="207"/>
  <c r="B139" i="207"/>
  <c r="B138" i="207"/>
  <c r="B137" i="207"/>
  <c r="B136" i="207"/>
  <c r="B135" i="207"/>
  <c r="B134" i="207"/>
  <c r="B133" i="207"/>
  <c r="B132" i="207"/>
  <c r="B131" i="207"/>
  <c r="B130" i="207"/>
  <c r="B129" i="207"/>
  <c r="B128" i="207"/>
  <c r="B127" i="207"/>
  <c r="B126" i="207"/>
  <c r="B125" i="207"/>
  <c r="B124" i="207"/>
  <c r="B123" i="207"/>
  <c r="B122" i="207"/>
  <c r="B121" i="207"/>
  <c r="B120" i="207"/>
  <c r="B119" i="207"/>
  <c r="B118" i="207"/>
  <c r="B117" i="207"/>
  <c r="B116" i="207"/>
  <c r="B115" i="207"/>
  <c r="B114" i="207"/>
  <c r="B113" i="207"/>
  <c r="B112" i="207"/>
  <c r="B111" i="207"/>
  <c r="B110" i="207"/>
  <c r="B109" i="207"/>
  <c r="B108" i="207"/>
  <c r="B107" i="207"/>
  <c r="B106" i="207"/>
  <c r="B105" i="207"/>
  <c r="B104" i="207"/>
  <c r="C103" i="207"/>
  <c r="B103" i="207"/>
  <c r="B102" i="207"/>
  <c r="B101" i="207"/>
  <c r="B100" i="207"/>
  <c r="B99" i="207"/>
  <c r="B98" i="207"/>
  <c r="B97" i="207"/>
  <c r="B96" i="207"/>
  <c r="B95" i="207"/>
  <c r="B94" i="207"/>
  <c r="B93" i="207"/>
  <c r="B92" i="207"/>
  <c r="B91" i="207"/>
  <c r="B90" i="207"/>
  <c r="B89" i="207"/>
  <c r="B88" i="207"/>
  <c r="B87" i="207"/>
  <c r="B86" i="207"/>
  <c r="B85" i="207"/>
  <c r="B84" i="207"/>
  <c r="B83" i="207"/>
  <c r="B82" i="207"/>
  <c r="B81" i="207"/>
  <c r="B80" i="207"/>
  <c r="B79" i="207"/>
  <c r="B78" i="207"/>
  <c r="B77" i="207"/>
  <c r="B76" i="207"/>
  <c r="B75" i="207"/>
  <c r="B74" i="207"/>
  <c r="B73" i="207"/>
  <c r="B72" i="207"/>
  <c r="B71" i="207"/>
  <c r="B70" i="207"/>
  <c r="B69" i="207"/>
  <c r="B68" i="207"/>
  <c r="B67" i="207"/>
  <c r="B66" i="207"/>
  <c r="B65" i="207"/>
  <c r="B64" i="207"/>
  <c r="B63" i="207"/>
  <c r="B62" i="207"/>
  <c r="B61" i="207"/>
  <c r="B60" i="207"/>
  <c r="B59" i="207"/>
  <c r="B58" i="207"/>
  <c r="B57" i="207"/>
  <c r="B56" i="207"/>
  <c r="B55" i="207"/>
  <c r="B54" i="207"/>
  <c r="B53" i="207"/>
  <c r="B52" i="207"/>
  <c r="B51" i="207"/>
  <c r="B50" i="207"/>
  <c r="B49" i="207"/>
  <c r="B48" i="207"/>
  <c r="B47" i="207"/>
  <c r="B46" i="207"/>
  <c r="B45" i="207"/>
  <c r="B44" i="207"/>
  <c r="B43" i="207"/>
  <c r="B42" i="207"/>
  <c r="B41" i="207"/>
  <c r="B40" i="207"/>
  <c r="B39" i="207"/>
  <c r="B38" i="207"/>
  <c r="B37" i="207"/>
  <c r="B36" i="207"/>
  <c r="B35" i="207"/>
  <c r="B34" i="207"/>
  <c r="B33" i="207"/>
  <c r="B32" i="207"/>
  <c r="B31" i="207"/>
  <c r="B30" i="207"/>
  <c r="B29" i="207"/>
  <c r="B28" i="207"/>
  <c r="B27" i="207"/>
  <c r="B26" i="207"/>
  <c r="B25" i="207"/>
  <c r="B24" i="207"/>
  <c r="B23" i="207"/>
  <c r="B22" i="207"/>
  <c r="B21" i="207"/>
  <c r="B20" i="207"/>
  <c r="B19" i="207"/>
  <c r="B18" i="207"/>
  <c r="B17" i="207"/>
  <c r="B16" i="207"/>
  <c r="B15" i="207"/>
  <c r="B14" i="207"/>
  <c r="B13" i="207"/>
  <c r="B12" i="207"/>
  <c r="B11" i="207"/>
  <c r="B10" i="207"/>
  <c r="B9" i="207"/>
  <c r="B8" i="207"/>
  <c r="C7" i="207"/>
  <c r="B7" i="207"/>
  <c r="C6" i="207"/>
  <c r="B6" i="207"/>
  <c r="H5" i="207"/>
  <c r="C5" i="207"/>
  <c r="B5" i="207"/>
  <c r="G4" i="207"/>
  <c r="F5" i="207" s="1"/>
  <c r="F4" i="207"/>
  <c r="E4" i="207"/>
  <c r="D4" i="207"/>
  <c r="C4" i="207"/>
  <c r="B4" i="207"/>
  <c r="H4" i="207" s="1"/>
  <c r="I4" i="207" s="1"/>
  <c r="D2" i="207"/>
  <c r="C179" i="207" s="1"/>
  <c r="H255" i="206"/>
  <c r="I255" i="206" s="1"/>
  <c r="E255" i="206"/>
  <c r="B255" i="206"/>
  <c r="B254" i="206"/>
  <c r="B253" i="206"/>
  <c r="B252" i="206"/>
  <c r="B251" i="206"/>
  <c r="B250" i="206"/>
  <c r="B249" i="206"/>
  <c r="B248" i="206"/>
  <c r="B247" i="206"/>
  <c r="B246" i="206"/>
  <c r="B245" i="206"/>
  <c r="B244" i="206"/>
  <c r="B243" i="206"/>
  <c r="B242" i="206"/>
  <c r="B241" i="206"/>
  <c r="B240" i="206"/>
  <c r="B239" i="206"/>
  <c r="B238" i="206"/>
  <c r="B237" i="206"/>
  <c r="B236" i="206"/>
  <c r="B235" i="206"/>
  <c r="B234" i="206"/>
  <c r="B233" i="206"/>
  <c r="B232" i="206"/>
  <c r="B231" i="206"/>
  <c r="B230" i="206"/>
  <c r="B229" i="206"/>
  <c r="B228" i="206"/>
  <c r="B227" i="206"/>
  <c r="B226" i="206"/>
  <c r="B225" i="206"/>
  <c r="B224" i="206"/>
  <c r="B223" i="206"/>
  <c r="B222" i="206"/>
  <c r="B221" i="206"/>
  <c r="B220" i="206"/>
  <c r="B219" i="206"/>
  <c r="B218" i="206"/>
  <c r="B217" i="206"/>
  <c r="B216" i="206"/>
  <c r="B215" i="206"/>
  <c r="B214" i="206"/>
  <c r="B213" i="206"/>
  <c r="B212" i="206"/>
  <c r="B211" i="206"/>
  <c r="B210" i="206"/>
  <c r="B209" i="206"/>
  <c r="B208" i="206"/>
  <c r="B207" i="206"/>
  <c r="B206" i="206"/>
  <c r="B205" i="206"/>
  <c r="B204" i="206"/>
  <c r="B203" i="206"/>
  <c r="B202" i="206"/>
  <c r="B201" i="206"/>
  <c r="B200" i="206"/>
  <c r="B199" i="206"/>
  <c r="B198" i="206"/>
  <c r="B197" i="206"/>
  <c r="B196" i="206"/>
  <c r="B195" i="206"/>
  <c r="B194" i="206"/>
  <c r="B193" i="206"/>
  <c r="B192" i="206"/>
  <c r="B191" i="206"/>
  <c r="B190" i="206"/>
  <c r="B189" i="206"/>
  <c r="B188" i="206"/>
  <c r="B187" i="206"/>
  <c r="B186" i="206"/>
  <c r="B185" i="206"/>
  <c r="B184" i="206"/>
  <c r="B183" i="206"/>
  <c r="B182" i="206"/>
  <c r="B181" i="206"/>
  <c r="B180" i="206"/>
  <c r="B179" i="206"/>
  <c r="B178" i="206"/>
  <c r="B177" i="206"/>
  <c r="B176" i="206"/>
  <c r="B175" i="206"/>
  <c r="B174" i="206"/>
  <c r="B173" i="206"/>
  <c r="B172" i="206"/>
  <c r="B171" i="206"/>
  <c r="B170" i="206"/>
  <c r="B169" i="206"/>
  <c r="B168" i="206"/>
  <c r="B167" i="206"/>
  <c r="B166" i="206"/>
  <c r="B165" i="206"/>
  <c r="B164" i="206"/>
  <c r="B163" i="206"/>
  <c r="B162" i="206"/>
  <c r="B161" i="206"/>
  <c r="B160" i="206"/>
  <c r="B159" i="206"/>
  <c r="B158" i="206"/>
  <c r="B157" i="206"/>
  <c r="B156" i="206"/>
  <c r="B155" i="206"/>
  <c r="B154" i="206"/>
  <c r="B153" i="206"/>
  <c r="B152" i="206"/>
  <c r="B151" i="206"/>
  <c r="B150" i="206"/>
  <c r="B149" i="206"/>
  <c r="B148" i="206"/>
  <c r="B147" i="206"/>
  <c r="B146" i="206"/>
  <c r="B145" i="206"/>
  <c r="B144" i="206"/>
  <c r="B143" i="206"/>
  <c r="B142" i="206"/>
  <c r="B141" i="206"/>
  <c r="B140" i="206"/>
  <c r="B139" i="206"/>
  <c r="B138" i="206"/>
  <c r="B137" i="206"/>
  <c r="B136" i="206"/>
  <c r="B135" i="206"/>
  <c r="B134" i="206"/>
  <c r="B133" i="206"/>
  <c r="B132" i="206"/>
  <c r="B131" i="206"/>
  <c r="B130" i="206"/>
  <c r="B129" i="206"/>
  <c r="B128" i="206"/>
  <c r="B127" i="206"/>
  <c r="B126" i="206"/>
  <c r="B125" i="206"/>
  <c r="B124" i="206"/>
  <c r="B123" i="206"/>
  <c r="B122" i="206"/>
  <c r="B121" i="206"/>
  <c r="B120" i="206"/>
  <c r="B119" i="206"/>
  <c r="B118" i="206"/>
  <c r="B117" i="206"/>
  <c r="B116" i="206"/>
  <c r="B115" i="206"/>
  <c r="B114" i="206"/>
  <c r="B113" i="206"/>
  <c r="B112" i="206"/>
  <c r="B111" i="206"/>
  <c r="B110" i="206"/>
  <c r="B109" i="206"/>
  <c r="B108" i="206"/>
  <c r="B107" i="206"/>
  <c r="B106" i="206"/>
  <c r="B105" i="206"/>
  <c r="B104" i="206"/>
  <c r="B103" i="206"/>
  <c r="B102" i="206"/>
  <c r="B101" i="206"/>
  <c r="B100" i="206"/>
  <c r="B99" i="206"/>
  <c r="B98" i="206"/>
  <c r="B97" i="206"/>
  <c r="B96" i="206"/>
  <c r="B95" i="206"/>
  <c r="B94" i="206"/>
  <c r="B93" i="206"/>
  <c r="B92" i="206"/>
  <c r="B91" i="206"/>
  <c r="B90" i="206"/>
  <c r="B89" i="206"/>
  <c r="B88" i="206"/>
  <c r="B87" i="206"/>
  <c r="B86" i="206"/>
  <c r="B85" i="206"/>
  <c r="B84" i="206"/>
  <c r="B83" i="206"/>
  <c r="B82" i="206"/>
  <c r="B81" i="206"/>
  <c r="B80" i="206"/>
  <c r="B79" i="206"/>
  <c r="B78" i="206"/>
  <c r="B77" i="206"/>
  <c r="B76" i="206"/>
  <c r="B75" i="206"/>
  <c r="B74" i="206"/>
  <c r="B73" i="206"/>
  <c r="B72" i="206"/>
  <c r="B71" i="206"/>
  <c r="B70" i="206"/>
  <c r="B69" i="206"/>
  <c r="B68" i="206"/>
  <c r="B67" i="206"/>
  <c r="B66" i="206"/>
  <c r="B65" i="206"/>
  <c r="B64" i="206"/>
  <c r="B63" i="206"/>
  <c r="B62" i="206"/>
  <c r="B61" i="206"/>
  <c r="B60" i="206"/>
  <c r="B59" i="206"/>
  <c r="B58" i="206"/>
  <c r="B57" i="206"/>
  <c r="B56" i="206"/>
  <c r="B55" i="206"/>
  <c r="B54" i="206"/>
  <c r="B53" i="206"/>
  <c r="B52" i="206"/>
  <c r="B51" i="206"/>
  <c r="B50" i="206"/>
  <c r="B49" i="206"/>
  <c r="B48" i="206"/>
  <c r="B47" i="206"/>
  <c r="B46" i="206"/>
  <c r="B45" i="206"/>
  <c r="B44" i="206"/>
  <c r="B43" i="206"/>
  <c r="B42" i="206"/>
  <c r="B41" i="206"/>
  <c r="B40" i="206"/>
  <c r="B39" i="206"/>
  <c r="B38" i="206"/>
  <c r="B37" i="206"/>
  <c r="B36" i="206"/>
  <c r="B35" i="206"/>
  <c r="B34" i="206"/>
  <c r="B33" i="206"/>
  <c r="B32" i="206"/>
  <c r="B31" i="206"/>
  <c r="B30" i="206"/>
  <c r="B29" i="206"/>
  <c r="B28" i="206"/>
  <c r="B27" i="206"/>
  <c r="B26" i="206"/>
  <c r="B25" i="206"/>
  <c r="B24" i="206"/>
  <c r="B23" i="206"/>
  <c r="B22" i="206"/>
  <c r="B21" i="206"/>
  <c r="B20" i="206"/>
  <c r="B19" i="206"/>
  <c r="B18" i="206"/>
  <c r="B17" i="206"/>
  <c r="B16" i="206"/>
  <c r="B15" i="206"/>
  <c r="B14" i="206"/>
  <c r="B13" i="206"/>
  <c r="B12" i="206"/>
  <c r="B11" i="206"/>
  <c r="B10" i="206"/>
  <c r="B9" i="206"/>
  <c r="B8" i="206"/>
  <c r="B7" i="206"/>
  <c r="B6" i="206"/>
  <c r="B5" i="206"/>
  <c r="I4" i="206"/>
  <c r="F4" i="206"/>
  <c r="H4" i="206" s="1"/>
  <c r="E4" i="206"/>
  <c r="B4" i="206"/>
  <c r="D2" i="206"/>
  <c r="H255" i="205"/>
  <c r="I255" i="205" s="1"/>
  <c r="E255" i="205"/>
  <c r="B255" i="205"/>
  <c r="B254" i="205"/>
  <c r="B253" i="205"/>
  <c r="B252" i="205"/>
  <c r="B251" i="205"/>
  <c r="B250" i="205"/>
  <c r="B249" i="205"/>
  <c r="B248" i="205"/>
  <c r="B247" i="205"/>
  <c r="B246" i="205"/>
  <c r="B245" i="205"/>
  <c r="B244" i="205"/>
  <c r="B243" i="205"/>
  <c r="B242" i="205"/>
  <c r="B241" i="205"/>
  <c r="B240" i="205"/>
  <c r="B239" i="205"/>
  <c r="B238" i="205"/>
  <c r="B237" i="205"/>
  <c r="B236" i="205"/>
  <c r="B235" i="205"/>
  <c r="B234" i="205"/>
  <c r="B233" i="205"/>
  <c r="B232" i="205"/>
  <c r="B231" i="205"/>
  <c r="B230" i="205"/>
  <c r="B229" i="205"/>
  <c r="B228" i="205"/>
  <c r="B227" i="205"/>
  <c r="B226" i="205"/>
  <c r="B225" i="205"/>
  <c r="B224" i="205"/>
  <c r="B223" i="205"/>
  <c r="B222" i="205"/>
  <c r="B221" i="205"/>
  <c r="B220" i="205"/>
  <c r="B219" i="205"/>
  <c r="B218" i="205"/>
  <c r="B217" i="205"/>
  <c r="B216" i="205"/>
  <c r="B215" i="205"/>
  <c r="B214" i="205"/>
  <c r="B213" i="205"/>
  <c r="B212" i="205"/>
  <c r="B211" i="205"/>
  <c r="B210" i="205"/>
  <c r="B209" i="205"/>
  <c r="B208" i="205"/>
  <c r="B207" i="205"/>
  <c r="B206" i="205"/>
  <c r="B205" i="205"/>
  <c r="B204" i="205"/>
  <c r="B203" i="205"/>
  <c r="B202" i="205"/>
  <c r="B201" i="205"/>
  <c r="B200" i="205"/>
  <c r="B199" i="205"/>
  <c r="B198" i="205"/>
  <c r="B197" i="205"/>
  <c r="B196" i="205"/>
  <c r="B195" i="205"/>
  <c r="B194" i="205"/>
  <c r="B193" i="205"/>
  <c r="B192" i="205"/>
  <c r="B191" i="205"/>
  <c r="B190" i="205"/>
  <c r="B189" i="205"/>
  <c r="B188" i="205"/>
  <c r="B187" i="205"/>
  <c r="B186" i="205"/>
  <c r="B185" i="205"/>
  <c r="B184" i="205"/>
  <c r="B183" i="205"/>
  <c r="B182" i="205"/>
  <c r="B181" i="205"/>
  <c r="B180" i="205"/>
  <c r="B179" i="205"/>
  <c r="B178" i="205"/>
  <c r="B177" i="205"/>
  <c r="B176" i="205"/>
  <c r="B175" i="205"/>
  <c r="B174" i="205"/>
  <c r="B173" i="205"/>
  <c r="B172" i="205"/>
  <c r="B171" i="205"/>
  <c r="B170" i="205"/>
  <c r="B169" i="205"/>
  <c r="B168" i="205"/>
  <c r="B167" i="205"/>
  <c r="B166" i="205"/>
  <c r="B165" i="205"/>
  <c r="B164" i="205"/>
  <c r="B163" i="205"/>
  <c r="B162" i="205"/>
  <c r="B161" i="205"/>
  <c r="B160" i="205"/>
  <c r="B159" i="205"/>
  <c r="B158" i="205"/>
  <c r="B157" i="205"/>
  <c r="B156" i="205"/>
  <c r="B155" i="205"/>
  <c r="B154" i="205"/>
  <c r="B153" i="205"/>
  <c r="B152" i="205"/>
  <c r="B151" i="205"/>
  <c r="B150" i="205"/>
  <c r="B149" i="205"/>
  <c r="B148" i="205"/>
  <c r="B147" i="205"/>
  <c r="B146" i="205"/>
  <c r="B145" i="205"/>
  <c r="B144" i="205"/>
  <c r="B143" i="205"/>
  <c r="B142" i="205"/>
  <c r="B141" i="205"/>
  <c r="B140" i="205"/>
  <c r="B139" i="205"/>
  <c r="B138" i="205"/>
  <c r="B137" i="205"/>
  <c r="B136" i="205"/>
  <c r="B135" i="205"/>
  <c r="B134" i="205"/>
  <c r="B133" i="205"/>
  <c r="B132" i="205"/>
  <c r="B131" i="205"/>
  <c r="B130" i="205"/>
  <c r="B129" i="205"/>
  <c r="B128" i="205"/>
  <c r="B127" i="205"/>
  <c r="B126" i="205"/>
  <c r="B125" i="205"/>
  <c r="B124" i="205"/>
  <c r="B123" i="205"/>
  <c r="B122" i="205"/>
  <c r="B121" i="205"/>
  <c r="B120" i="205"/>
  <c r="B119" i="205"/>
  <c r="B118" i="205"/>
  <c r="B117" i="205"/>
  <c r="B116" i="205"/>
  <c r="B115" i="205"/>
  <c r="B114" i="205"/>
  <c r="B113" i="205"/>
  <c r="B112" i="205"/>
  <c r="B111" i="205"/>
  <c r="B110" i="205"/>
  <c r="B109" i="205"/>
  <c r="B108" i="205"/>
  <c r="B107" i="205"/>
  <c r="B106" i="205"/>
  <c r="B105" i="205"/>
  <c r="B104" i="205"/>
  <c r="B103" i="205"/>
  <c r="B102" i="205"/>
  <c r="B101" i="205"/>
  <c r="B100" i="205"/>
  <c r="B99" i="205"/>
  <c r="B98" i="205"/>
  <c r="B97" i="205"/>
  <c r="B96" i="205"/>
  <c r="B95" i="205"/>
  <c r="B94" i="205"/>
  <c r="B93" i="205"/>
  <c r="B92" i="205"/>
  <c r="B91" i="205"/>
  <c r="B90" i="205"/>
  <c r="B89" i="205"/>
  <c r="B88" i="205"/>
  <c r="B87" i="205"/>
  <c r="B86" i="205"/>
  <c r="B85" i="205"/>
  <c r="B84" i="205"/>
  <c r="B83" i="205"/>
  <c r="B82" i="205"/>
  <c r="B81" i="205"/>
  <c r="B80" i="205"/>
  <c r="B79" i="205"/>
  <c r="B78" i="205"/>
  <c r="B77" i="205"/>
  <c r="B76" i="205"/>
  <c r="B75" i="205"/>
  <c r="B74" i="205"/>
  <c r="B73" i="205"/>
  <c r="B72" i="205"/>
  <c r="B71" i="205"/>
  <c r="B70" i="205"/>
  <c r="B69" i="205"/>
  <c r="B68" i="205"/>
  <c r="B67" i="205"/>
  <c r="B66" i="205"/>
  <c r="B65" i="205"/>
  <c r="B64" i="205"/>
  <c r="B63" i="205"/>
  <c r="B62" i="205"/>
  <c r="B61" i="205"/>
  <c r="B60" i="205"/>
  <c r="B59" i="205"/>
  <c r="B58" i="205"/>
  <c r="B57" i="205"/>
  <c r="B56" i="205"/>
  <c r="B55" i="205"/>
  <c r="B54" i="205"/>
  <c r="B53" i="205"/>
  <c r="B52" i="205"/>
  <c r="B51" i="205"/>
  <c r="B50" i="205"/>
  <c r="B49" i="205"/>
  <c r="B48" i="205"/>
  <c r="B47" i="205"/>
  <c r="B46" i="205"/>
  <c r="B45" i="205"/>
  <c r="B44" i="205"/>
  <c r="B43" i="205"/>
  <c r="B42" i="205"/>
  <c r="B41" i="205"/>
  <c r="B40" i="205"/>
  <c r="B39" i="205"/>
  <c r="B38" i="205"/>
  <c r="B37" i="205"/>
  <c r="B36" i="205"/>
  <c r="B35" i="205"/>
  <c r="B34" i="205"/>
  <c r="B33" i="205"/>
  <c r="B32" i="205"/>
  <c r="B31" i="205"/>
  <c r="B30" i="205"/>
  <c r="B29" i="205"/>
  <c r="B28" i="205"/>
  <c r="B27" i="205"/>
  <c r="B26" i="205"/>
  <c r="B25" i="205"/>
  <c r="B24" i="205"/>
  <c r="B23" i="205"/>
  <c r="B22" i="205"/>
  <c r="B21" i="205"/>
  <c r="B20" i="205"/>
  <c r="B19" i="205"/>
  <c r="B18" i="205"/>
  <c r="B17" i="205"/>
  <c r="B16" i="205"/>
  <c r="B15" i="205"/>
  <c r="B14" i="205"/>
  <c r="B13" i="205"/>
  <c r="B12" i="205"/>
  <c r="B11" i="205"/>
  <c r="B10" i="205"/>
  <c r="B9" i="205"/>
  <c r="B8" i="205"/>
  <c r="B7" i="205"/>
  <c r="B6" i="205"/>
  <c r="B5" i="205"/>
  <c r="H4" i="205"/>
  <c r="F4" i="205"/>
  <c r="B4" i="205"/>
  <c r="E4" i="205" s="1"/>
  <c r="D2" i="205"/>
  <c r="C153" i="205" s="1"/>
  <c r="H255" i="204"/>
  <c r="E255" i="204"/>
  <c r="I255" i="204" s="1"/>
  <c r="B255" i="204"/>
  <c r="B254" i="204"/>
  <c r="B253" i="204"/>
  <c r="B252" i="204"/>
  <c r="B251" i="204"/>
  <c r="B250" i="204"/>
  <c r="B249" i="204"/>
  <c r="B248" i="204"/>
  <c r="B247" i="204"/>
  <c r="B246" i="204"/>
  <c r="B245" i="204"/>
  <c r="B244" i="204"/>
  <c r="B243" i="204"/>
  <c r="B242" i="204"/>
  <c r="B241" i="204"/>
  <c r="B240" i="204"/>
  <c r="B239" i="204"/>
  <c r="B238" i="204"/>
  <c r="B237" i="204"/>
  <c r="B236" i="204"/>
  <c r="B235" i="204"/>
  <c r="B234" i="204"/>
  <c r="B233" i="204"/>
  <c r="B232" i="204"/>
  <c r="B231" i="204"/>
  <c r="B230" i="204"/>
  <c r="B229" i="204"/>
  <c r="B228" i="204"/>
  <c r="B227" i="204"/>
  <c r="B226" i="204"/>
  <c r="B225" i="204"/>
  <c r="B224" i="204"/>
  <c r="B223" i="204"/>
  <c r="B222" i="204"/>
  <c r="B221" i="204"/>
  <c r="B220" i="204"/>
  <c r="B219" i="204"/>
  <c r="B218" i="204"/>
  <c r="B217" i="204"/>
  <c r="B216" i="204"/>
  <c r="B215" i="204"/>
  <c r="B214" i="204"/>
  <c r="B213" i="204"/>
  <c r="B212" i="204"/>
  <c r="B211" i="204"/>
  <c r="B210" i="204"/>
  <c r="B209" i="204"/>
  <c r="B208" i="204"/>
  <c r="B207" i="204"/>
  <c r="B206" i="204"/>
  <c r="B205" i="204"/>
  <c r="B204" i="204"/>
  <c r="B203" i="204"/>
  <c r="B202" i="204"/>
  <c r="B201" i="204"/>
  <c r="B200" i="204"/>
  <c r="B199" i="204"/>
  <c r="B198" i="204"/>
  <c r="B197" i="204"/>
  <c r="B196" i="204"/>
  <c r="B195" i="204"/>
  <c r="B194" i="204"/>
  <c r="B193" i="204"/>
  <c r="B192" i="204"/>
  <c r="B191" i="204"/>
  <c r="B190" i="204"/>
  <c r="B189" i="204"/>
  <c r="B188" i="204"/>
  <c r="B187" i="204"/>
  <c r="B186" i="204"/>
  <c r="B185" i="204"/>
  <c r="B184" i="204"/>
  <c r="B183" i="204"/>
  <c r="B182" i="204"/>
  <c r="B181" i="204"/>
  <c r="B180" i="204"/>
  <c r="B179" i="204"/>
  <c r="B178" i="204"/>
  <c r="B177" i="204"/>
  <c r="B176" i="204"/>
  <c r="B175" i="204"/>
  <c r="B174" i="204"/>
  <c r="B173" i="204"/>
  <c r="B172" i="204"/>
  <c r="B171" i="204"/>
  <c r="B170" i="204"/>
  <c r="B169" i="204"/>
  <c r="B168" i="204"/>
  <c r="B167" i="204"/>
  <c r="B166" i="204"/>
  <c r="B165" i="204"/>
  <c r="B164" i="204"/>
  <c r="B163" i="204"/>
  <c r="B162" i="204"/>
  <c r="B161" i="204"/>
  <c r="B160" i="204"/>
  <c r="B159" i="204"/>
  <c r="B158" i="204"/>
  <c r="B157" i="204"/>
  <c r="B156" i="204"/>
  <c r="B155" i="204"/>
  <c r="B154" i="204"/>
  <c r="B153" i="204"/>
  <c r="B152" i="204"/>
  <c r="B151" i="204"/>
  <c r="B150" i="204"/>
  <c r="B149" i="204"/>
  <c r="B148" i="204"/>
  <c r="B147" i="204"/>
  <c r="B146" i="204"/>
  <c r="B145" i="204"/>
  <c r="B144" i="204"/>
  <c r="B143" i="204"/>
  <c r="B142" i="204"/>
  <c r="B141" i="204"/>
  <c r="B140" i="204"/>
  <c r="B139" i="204"/>
  <c r="B138" i="204"/>
  <c r="B137" i="204"/>
  <c r="B136" i="204"/>
  <c r="B135" i="204"/>
  <c r="B134" i="204"/>
  <c r="B133" i="204"/>
  <c r="B132" i="204"/>
  <c r="B131" i="204"/>
  <c r="B130" i="204"/>
  <c r="B129" i="204"/>
  <c r="B128" i="204"/>
  <c r="B127" i="204"/>
  <c r="B126" i="204"/>
  <c r="B125" i="204"/>
  <c r="B124" i="204"/>
  <c r="B123" i="204"/>
  <c r="B122" i="204"/>
  <c r="B121" i="204"/>
  <c r="B120" i="204"/>
  <c r="B119" i="204"/>
  <c r="B118" i="204"/>
  <c r="B117" i="204"/>
  <c r="B116" i="204"/>
  <c r="B115" i="204"/>
  <c r="B114" i="204"/>
  <c r="B113" i="204"/>
  <c r="B112" i="204"/>
  <c r="B111" i="204"/>
  <c r="B110" i="204"/>
  <c r="B109" i="204"/>
  <c r="B108" i="204"/>
  <c r="B107" i="204"/>
  <c r="B106" i="204"/>
  <c r="B105" i="204"/>
  <c r="B104" i="204"/>
  <c r="B103" i="204"/>
  <c r="B102" i="204"/>
  <c r="B101" i="204"/>
  <c r="B100" i="204"/>
  <c r="B99" i="204"/>
  <c r="B98" i="204"/>
  <c r="B97" i="204"/>
  <c r="B96" i="204"/>
  <c r="B95" i="204"/>
  <c r="B94" i="204"/>
  <c r="B93" i="204"/>
  <c r="B92" i="204"/>
  <c r="B91" i="204"/>
  <c r="B90" i="204"/>
  <c r="B89" i="204"/>
  <c r="B88" i="204"/>
  <c r="B87" i="204"/>
  <c r="B86" i="204"/>
  <c r="B85" i="204"/>
  <c r="B84" i="204"/>
  <c r="B83" i="204"/>
  <c r="B82" i="204"/>
  <c r="B81" i="204"/>
  <c r="B80" i="204"/>
  <c r="B79" i="204"/>
  <c r="B78" i="204"/>
  <c r="B77" i="204"/>
  <c r="B76" i="204"/>
  <c r="B75" i="204"/>
  <c r="B74" i="204"/>
  <c r="B73" i="204"/>
  <c r="B72" i="204"/>
  <c r="B71" i="204"/>
  <c r="B70" i="204"/>
  <c r="B69" i="204"/>
  <c r="B68" i="204"/>
  <c r="B67" i="204"/>
  <c r="B66" i="204"/>
  <c r="B65" i="204"/>
  <c r="B64" i="204"/>
  <c r="B63" i="204"/>
  <c r="B62" i="204"/>
  <c r="B61" i="204"/>
  <c r="B60" i="204"/>
  <c r="B59" i="204"/>
  <c r="B58" i="204"/>
  <c r="B57" i="204"/>
  <c r="B56" i="204"/>
  <c r="B55" i="204"/>
  <c r="B54" i="204"/>
  <c r="B53" i="204"/>
  <c r="B52" i="204"/>
  <c r="B51" i="204"/>
  <c r="B50" i="204"/>
  <c r="B49" i="204"/>
  <c r="B48" i="204"/>
  <c r="B47" i="204"/>
  <c r="B46" i="204"/>
  <c r="B45" i="204"/>
  <c r="B44" i="204"/>
  <c r="B43" i="204"/>
  <c r="B42" i="204"/>
  <c r="B41" i="204"/>
  <c r="B40" i="204"/>
  <c r="B39" i="204"/>
  <c r="B38" i="204"/>
  <c r="B37" i="204"/>
  <c r="B36" i="204"/>
  <c r="B35" i="204"/>
  <c r="B34" i="204"/>
  <c r="B33" i="204"/>
  <c r="B32" i="204"/>
  <c r="B31" i="204"/>
  <c r="B30" i="204"/>
  <c r="B29" i="204"/>
  <c r="B28" i="204"/>
  <c r="B27" i="204"/>
  <c r="B26" i="204"/>
  <c r="B25" i="204"/>
  <c r="B24" i="204"/>
  <c r="B23" i="204"/>
  <c r="B22" i="204"/>
  <c r="B21" i="204"/>
  <c r="B20" i="204"/>
  <c r="B19" i="204"/>
  <c r="B18" i="204"/>
  <c r="B17" i="204"/>
  <c r="B16" i="204"/>
  <c r="B15" i="204"/>
  <c r="B14" i="204"/>
  <c r="B13" i="204"/>
  <c r="B12" i="204"/>
  <c r="B11" i="204"/>
  <c r="B10" i="204"/>
  <c r="B9" i="204"/>
  <c r="B8" i="204"/>
  <c r="B7" i="204"/>
  <c r="B6" i="204"/>
  <c r="B5" i="204"/>
  <c r="H4" i="204"/>
  <c r="I4" i="204" s="1"/>
  <c r="F4" i="204"/>
  <c r="B4" i="204"/>
  <c r="E4" i="204" s="1"/>
  <c r="D2" i="204"/>
  <c r="C115" i="204" s="1"/>
  <c r="C133" i="204" l="1"/>
  <c r="C144" i="204"/>
  <c r="C152" i="204"/>
  <c r="C123" i="204"/>
  <c r="C114" i="204"/>
  <c r="C137" i="204"/>
  <c r="C141" i="204"/>
  <c r="C252" i="204"/>
  <c r="C251" i="204"/>
  <c r="C250" i="204"/>
  <c r="C249" i="204"/>
  <c r="C248" i="204"/>
  <c r="C247" i="204"/>
  <c r="C246" i="204"/>
  <c r="C245" i="204"/>
  <c r="C244" i="204"/>
  <c r="C243" i="204"/>
  <c r="C242" i="204"/>
  <c r="C241" i="204"/>
  <c r="C240" i="204"/>
  <c r="C239" i="204"/>
  <c r="C238" i="204"/>
  <c r="C237" i="204"/>
  <c r="C236" i="204"/>
  <c r="C235" i="204"/>
  <c r="C234" i="204"/>
  <c r="C233" i="204"/>
  <c r="C232" i="204"/>
  <c r="C231" i="204"/>
  <c r="C230" i="204"/>
  <c r="C229" i="204"/>
  <c r="C228" i="204"/>
  <c r="C227" i="204"/>
  <c r="C226" i="204"/>
  <c r="C225" i="204"/>
  <c r="C224" i="204"/>
  <c r="C223" i="204"/>
  <c r="C222" i="204"/>
  <c r="C221" i="204"/>
  <c r="C220" i="204"/>
  <c r="C219" i="204"/>
  <c r="C218" i="204"/>
  <c r="C217" i="204"/>
  <c r="C216" i="204"/>
  <c r="C215" i="204"/>
  <c r="C214" i="204"/>
  <c r="C213" i="204"/>
  <c r="C212" i="204"/>
  <c r="C211" i="204"/>
  <c r="C210" i="204"/>
  <c r="C209" i="204"/>
  <c r="C208" i="204"/>
  <c r="C207" i="204"/>
  <c r="C206" i="204"/>
  <c r="C205" i="204"/>
  <c r="C204" i="204"/>
  <c r="C203" i="204"/>
  <c r="C202" i="204"/>
  <c r="C201" i="204"/>
  <c r="C200" i="204"/>
  <c r="C199" i="204"/>
  <c r="C198" i="204"/>
  <c r="C197" i="204"/>
  <c r="C196" i="204"/>
  <c r="C195" i="204"/>
  <c r="C194" i="204"/>
  <c r="C193" i="204"/>
  <c r="C192" i="204"/>
  <c r="C191" i="204"/>
  <c r="C190" i="204"/>
  <c r="C189" i="204"/>
  <c r="C188" i="204"/>
  <c r="C187" i="204"/>
  <c r="C186" i="204"/>
  <c r="C185" i="204"/>
  <c r="C184" i="204"/>
  <c r="C183" i="204"/>
  <c r="C182" i="204"/>
  <c r="C181" i="204"/>
  <c r="C180" i="204"/>
  <c r="C179" i="204"/>
  <c r="C178" i="204"/>
  <c r="C177" i="204"/>
  <c r="C176" i="204"/>
  <c r="C175" i="204"/>
  <c r="C174" i="204"/>
  <c r="C173" i="204"/>
  <c r="C172" i="204"/>
  <c r="C171" i="204"/>
  <c r="C170" i="204"/>
  <c r="C169" i="204"/>
  <c r="C168" i="204"/>
  <c r="C167" i="204"/>
  <c r="C166" i="204"/>
  <c r="C165" i="204"/>
  <c r="C164" i="204"/>
  <c r="C163" i="204"/>
  <c r="C162" i="204"/>
  <c r="C161" i="204"/>
  <c r="C160" i="204"/>
  <c r="C159" i="204"/>
  <c r="C158" i="204"/>
  <c r="C157" i="204"/>
  <c r="C156" i="204"/>
  <c r="C155" i="204"/>
  <c r="C154" i="204"/>
  <c r="C153" i="204"/>
  <c r="C253" i="204"/>
  <c r="C254" i="204"/>
  <c r="C255" i="204"/>
  <c r="D255" i="204" s="1"/>
  <c r="C150" i="204"/>
  <c r="C142" i="204"/>
  <c r="C138" i="204"/>
  <c r="C134" i="204"/>
  <c r="C130" i="204"/>
  <c r="C124" i="204"/>
  <c r="C116" i="204"/>
  <c r="C34" i="204"/>
  <c r="C29" i="204"/>
  <c r="C145" i="204"/>
  <c r="C125" i="204"/>
  <c r="C117" i="204"/>
  <c r="C38" i="204"/>
  <c r="C28" i="204"/>
  <c r="C21" i="204"/>
  <c r="C16" i="204"/>
  <c r="C12" i="204"/>
  <c r="C7" i="204"/>
  <c r="C148" i="204"/>
  <c r="C139" i="204"/>
  <c r="C135" i="204"/>
  <c r="C131" i="204"/>
  <c r="C126" i="204"/>
  <c r="C118" i="204"/>
  <c r="C36" i="204"/>
  <c r="C30" i="204"/>
  <c r="C25" i="204"/>
  <c r="C23" i="204"/>
  <c r="C19" i="204"/>
  <c r="C17" i="204"/>
  <c r="C13" i="204"/>
  <c r="C9" i="204"/>
  <c r="C6" i="204"/>
  <c r="C151" i="204"/>
  <c r="C143" i="204"/>
  <c r="C127" i="204"/>
  <c r="C119" i="204"/>
  <c r="C39" i="204"/>
  <c r="C27" i="204"/>
  <c r="C20" i="204"/>
  <c r="C15" i="204"/>
  <c r="C10" i="204"/>
  <c r="C5" i="204"/>
  <c r="C146" i="204"/>
  <c r="C140" i="204"/>
  <c r="C136" i="204"/>
  <c r="C132" i="204"/>
  <c r="C128" i="204"/>
  <c r="C120" i="204"/>
  <c r="C112" i="204"/>
  <c r="C111" i="204"/>
  <c r="C110" i="204"/>
  <c r="C109" i="204"/>
  <c r="C108" i="204"/>
  <c r="C107" i="204"/>
  <c r="C106" i="204"/>
  <c r="C105" i="204"/>
  <c r="C104" i="204"/>
  <c r="C103" i="204"/>
  <c r="C102" i="204"/>
  <c r="C101" i="204"/>
  <c r="C100" i="204"/>
  <c r="C99" i="204"/>
  <c r="C98" i="204"/>
  <c r="C97" i="204"/>
  <c r="C96" i="204"/>
  <c r="C95" i="204"/>
  <c r="C94" i="204"/>
  <c r="C93" i="204"/>
  <c r="C92" i="204"/>
  <c r="C91" i="204"/>
  <c r="C90" i="204"/>
  <c r="C89" i="204"/>
  <c r="C88" i="204"/>
  <c r="C87" i="204"/>
  <c r="C86" i="204"/>
  <c r="C85" i="204"/>
  <c r="C84" i="204"/>
  <c r="C83" i="204"/>
  <c r="C82" i="204"/>
  <c r="C81" i="204"/>
  <c r="C80" i="204"/>
  <c r="C79" i="204"/>
  <c r="C78" i="204"/>
  <c r="C77" i="204"/>
  <c r="C76" i="204"/>
  <c r="C75" i="204"/>
  <c r="C74" i="204"/>
  <c r="C73" i="204"/>
  <c r="C72" i="204"/>
  <c r="C71" i="204"/>
  <c r="C70" i="204"/>
  <c r="C69" i="204"/>
  <c r="C68" i="204"/>
  <c r="C67" i="204"/>
  <c r="C66" i="204"/>
  <c r="C65" i="204"/>
  <c r="C64" i="204"/>
  <c r="C63" i="204"/>
  <c r="C62" i="204"/>
  <c r="C61" i="204"/>
  <c r="C60" i="204"/>
  <c r="C59" i="204"/>
  <c r="C58" i="204"/>
  <c r="C57" i="204"/>
  <c r="C56" i="204"/>
  <c r="C55" i="204"/>
  <c r="C54" i="204"/>
  <c r="C53" i="204"/>
  <c r="C52" i="204"/>
  <c r="C51" i="204"/>
  <c r="C50" i="204"/>
  <c r="C49" i="204"/>
  <c r="C48" i="204"/>
  <c r="C47" i="204"/>
  <c r="C46" i="204"/>
  <c r="C45" i="204"/>
  <c r="C44" i="204"/>
  <c r="C43" i="204"/>
  <c r="C42" i="204"/>
  <c r="C41" i="204"/>
  <c r="C40" i="204"/>
  <c r="C37" i="204"/>
  <c r="C35" i="204"/>
  <c r="C33" i="204"/>
  <c r="C32" i="204"/>
  <c r="C31" i="204"/>
  <c r="C26" i="204"/>
  <c r="C24" i="204"/>
  <c r="C22" i="204"/>
  <c r="C18" i="204"/>
  <c r="C14" i="204"/>
  <c r="C11" i="204"/>
  <c r="C8" i="204"/>
  <c r="C4" i="204"/>
  <c r="D4" i="204" s="1"/>
  <c r="G4" i="204" s="1"/>
  <c r="F5" i="204" s="1"/>
  <c r="C149" i="204"/>
  <c r="C121" i="204"/>
  <c r="C113" i="204"/>
  <c r="C122" i="204"/>
  <c r="C129" i="204"/>
  <c r="C147" i="204"/>
  <c r="I4" i="205"/>
  <c r="C6" i="205"/>
  <c r="C255" i="205"/>
  <c r="D255" i="205" s="1"/>
  <c r="C254" i="205"/>
  <c r="C253" i="205"/>
  <c r="C252" i="205"/>
  <c r="C251" i="205"/>
  <c r="C250" i="205"/>
  <c r="C249" i="205"/>
  <c r="C248" i="205"/>
  <c r="C247" i="205"/>
  <c r="C246" i="205"/>
  <c r="C245" i="205"/>
  <c r="C244" i="205"/>
  <c r="C243" i="205"/>
  <c r="C242" i="205"/>
  <c r="C241" i="205"/>
  <c r="C240" i="205"/>
  <c r="C239" i="205"/>
  <c r="C238" i="205"/>
  <c r="C237" i="205"/>
  <c r="C236" i="205"/>
  <c r="C235" i="205"/>
  <c r="C234" i="205"/>
  <c r="C233" i="205"/>
  <c r="C232" i="205"/>
  <c r="C231" i="205"/>
  <c r="C230" i="205"/>
  <c r="C229" i="205"/>
  <c r="C228" i="205"/>
  <c r="C227" i="205"/>
  <c r="C226" i="205"/>
  <c r="C225" i="205"/>
  <c r="C224" i="205"/>
  <c r="C223" i="205"/>
  <c r="C222" i="205"/>
  <c r="C221" i="205"/>
  <c r="C220" i="205"/>
  <c r="C219" i="205"/>
  <c r="C218" i="205"/>
  <c r="C217" i="205"/>
  <c r="C216" i="205"/>
  <c r="C215" i="205"/>
  <c r="C214" i="205"/>
  <c r="C213" i="205"/>
  <c r="C212" i="205"/>
  <c r="C211" i="205"/>
  <c r="C210" i="205"/>
  <c r="C209" i="205"/>
  <c r="C208" i="205"/>
  <c r="C207" i="205"/>
  <c r="C206" i="205"/>
  <c r="C205" i="205"/>
  <c r="C204" i="205"/>
  <c r="C203" i="205"/>
  <c r="C202" i="205"/>
  <c r="C201" i="205"/>
  <c r="C200" i="205"/>
  <c r="C199" i="205"/>
  <c r="C198" i="205"/>
  <c r="C197" i="205"/>
  <c r="C196" i="205"/>
  <c r="C195" i="205"/>
  <c r="C194" i="205"/>
  <c r="C193" i="205"/>
  <c r="C192" i="205"/>
  <c r="C191" i="205"/>
  <c r="C190" i="205"/>
  <c r="C189" i="205"/>
  <c r="C188" i="205"/>
  <c r="C187" i="205"/>
  <c r="C186" i="205"/>
  <c r="C185" i="205"/>
  <c r="C184" i="205"/>
  <c r="C183" i="205"/>
  <c r="C182" i="205"/>
  <c r="C181" i="205"/>
  <c r="C180" i="205"/>
  <c r="C179" i="205"/>
  <c r="C178" i="205"/>
  <c r="C177" i="205"/>
  <c r="C176" i="205"/>
  <c r="C175" i="205"/>
  <c r="C174" i="205"/>
  <c r="C173" i="205"/>
  <c r="C172" i="205"/>
  <c r="C171" i="205"/>
  <c r="C170" i="205"/>
  <c r="C169" i="205"/>
  <c r="C168" i="205"/>
  <c r="C167" i="205"/>
  <c r="C166" i="205"/>
  <c r="C165" i="205"/>
  <c r="C164" i="205"/>
  <c r="C163" i="205"/>
  <c r="C162" i="205"/>
  <c r="C161" i="205"/>
  <c r="C160" i="205"/>
  <c r="C159" i="205"/>
  <c r="C158" i="205"/>
  <c r="C156" i="205"/>
  <c r="C148" i="205"/>
  <c r="C140" i="205"/>
  <c r="C157" i="205"/>
  <c r="C149" i="205"/>
  <c r="C141" i="205"/>
  <c r="C150" i="205"/>
  <c r="C142" i="205"/>
  <c r="C151" i="205"/>
  <c r="C143" i="205"/>
  <c r="C135" i="205"/>
  <c r="C134" i="205"/>
  <c r="C133" i="205"/>
  <c r="C132" i="205"/>
  <c r="C131" i="205"/>
  <c r="C130" i="205"/>
  <c r="C129" i="205"/>
  <c r="C128" i="205"/>
  <c r="C127" i="205"/>
  <c r="C126" i="205"/>
  <c r="C125" i="205"/>
  <c r="C124" i="205"/>
  <c r="C123" i="205"/>
  <c r="C122" i="205"/>
  <c r="C121" i="205"/>
  <c r="C120" i="205"/>
  <c r="C119" i="205"/>
  <c r="C118" i="205"/>
  <c r="C117" i="205"/>
  <c r="C116" i="205"/>
  <c r="C115" i="205"/>
  <c r="C114" i="205"/>
  <c r="C113" i="205"/>
  <c r="C112" i="205"/>
  <c r="C111" i="205"/>
  <c r="C110" i="205"/>
  <c r="C109" i="205"/>
  <c r="C108" i="205"/>
  <c r="C107" i="205"/>
  <c r="C106" i="205"/>
  <c r="C105" i="205"/>
  <c r="C104" i="205"/>
  <c r="C103" i="205"/>
  <c r="C102" i="205"/>
  <c r="C101" i="205"/>
  <c r="C100" i="205"/>
  <c r="C99" i="205"/>
  <c r="C98" i="205"/>
  <c r="C97" i="205"/>
  <c r="C96" i="205"/>
  <c r="C95" i="205"/>
  <c r="C94" i="205"/>
  <c r="C93" i="205"/>
  <c r="C92" i="205"/>
  <c r="C91" i="205"/>
  <c r="C90" i="205"/>
  <c r="C89" i="205"/>
  <c r="C88" i="205"/>
  <c r="C87" i="205"/>
  <c r="C86" i="205"/>
  <c r="C85" i="205"/>
  <c r="C84" i="205"/>
  <c r="C83" i="205"/>
  <c r="C82" i="205"/>
  <c r="C81" i="205"/>
  <c r="C80" i="205"/>
  <c r="C79" i="205"/>
  <c r="C78" i="205"/>
  <c r="C77" i="205"/>
  <c r="C76" i="205"/>
  <c r="C75" i="205"/>
  <c r="C74" i="205"/>
  <c r="C73" i="205"/>
  <c r="C72" i="205"/>
  <c r="C71" i="205"/>
  <c r="C70" i="205"/>
  <c r="C69" i="205"/>
  <c r="C68" i="205"/>
  <c r="C67" i="205"/>
  <c r="C66" i="205"/>
  <c r="C65" i="205"/>
  <c r="C64" i="205"/>
  <c r="C63" i="205"/>
  <c r="C62" i="205"/>
  <c r="C61" i="205"/>
  <c r="C60" i="205"/>
  <c r="C59" i="205"/>
  <c r="C58" i="205"/>
  <c r="C57" i="205"/>
  <c r="C56" i="205"/>
  <c r="C55" i="205"/>
  <c r="C54" i="205"/>
  <c r="C53" i="205"/>
  <c r="C52" i="205"/>
  <c r="C51" i="205"/>
  <c r="C50" i="205"/>
  <c r="C49" i="205"/>
  <c r="C48" i="205"/>
  <c r="C47" i="205"/>
  <c r="C46" i="205"/>
  <c r="C45" i="205"/>
  <c r="C44" i="205"/>
  <c r="C43" i="205"/>
  <c r="C42" i="205"/>
  <c r="C41" i="205"/>
  <c r="C40" i="205"/>
  <c r="C39" i="205"/>
  <c r="C38" i="205"/>
  <c r="C37" i="205"/>
  <c r="C36" i="205"/>
  <c r="C35" i="205"/>
  <c r="C34" i="205"/>
  <c r="C33" i="205"/>
  <c r="C32" i="205"/>
  <c r="C31" i="205"/>
  <c r="C30" i="205"/>
  <c r="C29" i="205"/>
  <c r="C28" i="205"/>
  <c r="C27" i="205"/>
  <c r="C26" i="205"/>
  <c r="C25" i="205"/>
  <c r="C24" i="205"/>
  <c r="C23" i="205"/>
  <c r="C22" i="205"/>
  <c r="C21" i="205"/>
  <c r="C20" i="205"/>
  <c r="C19" i="205"/>
  <c r="C18" i="205"/>
  <c r="C17" i="205"/>
  <c r="C16" i="205"/>
  <c r="C15" i="205"/>
  <c r="C14" i="205"/>
  <c r="C13" i="205"/>
  <c r="C152" i="205"/>
  <c r="C144" i="205"/>
  <c r="C136" i="205"/>
  <c r="C154" i="205"/>
  <c r="C146" i="205"/>
  <c r="C138" i="205"/>
  <c r="C155" i="205"/>
  <c r="C147" i="205"/>
  <c r="C139" i="205"/>
  <c r="C9" i="205"/>
  <c r="C12" i="205"/>
  <c r="C7" i="205"/>
  <c r="C137" i="205"/>
  <c r="C10" i="205"/>
  <c r="C145" i="205"/>
  <c r="C8" i="205"/>
  <c r="C4" i="205"/>
  <c r="D4" i="205" s="1"/>
  <c r="G4" i="205" s="1"/>
  <c r="F5" i="205" s="1"/>
  <c r="C11" i="205"/>
  <c r="C5" i="205"/>
  <c r="C255" i="206"/>
  <c r="D255" i="206" s="1"/>
  <c r="C254" i="206"/>
  <c r="C253" i="206"/>
  <c r="C252" i="206"/>
  <c r="C251" i="206"/>
  <c r="C250" i="206"/>
  <c r="C249" i="206"/>
  <c r="C248" i="206"/>
  <c r="C247" i="206"/>
  <c r="C246" i="206"/>
  <c r="C245" i="206"/>
  <c r="C244" i="206"/>
  <c r="C243" i="206"/>
  <c r="C242" i="206"/>
  <c r="C241" i="206"/>
  <c r="C240" i="206"/>
  <c r="C239" i="206"/>
  <c r="C238" i="206"/>
  <c r="C237" i="206"/>
  <c r="C236" i="206"/>
  <c r="C235" i="206"/>
  <c r="C234" i="206"/>
  <c r="C233" i="206"/>
  <c r="C232" i="206"/>
  <c r="C231" i="206"/>
  <c r="C230" i="206"/>
  <c r="C229" i="206"/>
  <c r="C228" i="206"/>
  <c r="C227" i="206"/>
  <c r="C226" i="206"/>
  <c r="C225" i="206"/>
  <c r="C224" i="206"/>
  <c r="C223" i="206"/>
  <c r="C222" i="206"/>
  <c r="C221" i="206"/>
  <c r="C220" i="206"/>
  <c r="C219" i="206"/>
  <c r="C218" i="206"/>
  <c r="C217" i="206"/>
  <c r="C216" i="206"/>
  <c r="C215" i="206"/>
  <c r="C214" i="206"/>
  <c r="C213" i="206"/>
  <c r="C212" i="206"/>
  <c r="C211" i="206"/>
  <c r="C210" i="206"/>
  <c r="C209" i="206"/>
  <c r="C208" i="206"/>
  <c r="C207" i="206"/>
  <c r="C206" i="206"/>
  <c r="C205" i="206"/>
  <c r="C204" i="206"/>
  <c r="C203" i="206"/>
  <c r="C202" i="206"/>
  <c r="C201" i="206"/>
  <c r="C200" i="206"/>
  <c r="C199" i="206"/>
  <c r="C198" i="206"/>
  <c r="C197" i="206"/>
  <c r="C196" i="206"/>
  <c r="C195" i="206"/>
  <c r="C194" i="206"/>
  <c r="C193" i="206"/>
  <c r="C192" i="206"/>
  <c r="C191" i="206"/>
  <c r="C190" i="206"/>
  <c r="C189" i="206"/>
  <c r="C188" i="206"/>
  <c r="C187" i="206"/>
  <c r="C186" i="206"/>
  <c r="C185" i="206"/>
  <c r="C184" i="206"/>
  <c r="C183" i="206"/>
  <c r="C182" i="206"/>
  <c r="C181" i="206"/>
  <c r="C180" i="206"/>
  <c r="C179" i="206"/>
  <c r="C178" i="206"/>
  <c r="C177" i="206"/>
  <c r="C176" i="206"/>
  <c r="C175" i="206"/>
  <c r="C174" i="206"/>
  <c r="C173" i="206"/>
  <c r="C172" i="206"/>
  <c r="C171" i="206"/>
  <c r="C170" i="206"/>
  <c r="C169" i="206"/>
  <c r="C168" i="206"/>
  <c r="C167" i="206"/>
  <c r="C166" i="206"/>
  <c r="C165" i="206"/>
  <c r="C164" i="206"/>
  <c r="C163" i="206"/>
  <c r="C162" i="206"/>
  <c r="C161" i="206"/>
  <c r="C160" i="206"/>
  <c r="C159" i="206"/>
  <c r="C158" i="206"/>
  <c r="C157" i="206"/>
  <c r="C156" i="206"/>
  <c r="C155" i="206"/>
  <c r="C154" i="206"/>
  <c r="C153" i="206"/>
  <c r="C152" i="206"/>
  <c r="C151" i="206"/>
  <c r="C150" i="206"/>
  <c r="C149" i="206"/>
  <c r="C148" i="206"/>
  <c r="C147" i="206"/>
  <c r="C146" i="206"/>
  <c r="C145" i="206"/>
  <c r="C144" i="206"/>
  <c r="C143" i="206"/>
  <c r="C142" i="206"/>
  <c r="C141" i="206"/>
  <c r="C140" i="206"/>
  <c r="C139" i="206"/>
  <c r="C138" i="206"/>
  <c r="C137" i="206"/>
  <c r="C136" i="206"/>
  <c r="C135" i="206"/>
  <c r="C134" i="206"/>
  <c r="C133" i="206"/>
  <c r="C132" i="206"/>
  <c r="C131" i="206"/>
  <c r="C130" i="206"/>
  <c r="C129" i="206"/>
  <c r="C128" i="206"/>
  <c r="C127" i="206"/>
  <c r="C126" i="206"/>
  <c r="C125" i="206"/>
  <c r="C124" i="206"/>
  <c r="C123" i="206"/>
  <c r="C122" i="206"/>
  <c r="C121" i="206"/>
  <c r="C120" i="206"/>
  <c r="C119" i="206"/>
  <c r="C118" i="206"/>
  <c r="C117" i="206"/>
  <c r="C116" i="206"/>
  <c r="C115" i="206"/>
  <c r="C114" i="206"/>
  <c r="C113" i="206"/>
  <c r="C112" i="206"/>
  <c r="C111" i="206"/>
  <c r="C110" i="206"/>
  <c r="C109" i="206"/>
  <c r="C108" i="206"/>
  <c r="C107" i="206"/>
  <c r="C106" i="206"/>
  <c r="C105" i="206"/>
  <c r="C104" i="206"/>
  <c r="C103" i="206"/>
  <c r="C102" i="206"/>
  <c r="C101" i="206"/>
  <c r="C100" i="206"/>
  <c r="C99" i="206"/>
  <c r="C98" i="206"/>
  <c r="C97" i="206"/>
  <c r="C96" i="206"/>
  <c r="C95" i="206"/>
  <c r="C94" i="206"/>
  <c r="C93" i="206"/>
  <c r="C92" i="206"/>
  <c r="C91" i="206"/>
  <c r="C90" i="206"/>
  <c r="C89" i="206"/>
  <c r="C88" i="206"/>
  <c r="C87" i="206"/>
  <c r="C86" i="206"/>
  <c r="C85" i="206"/>
  <c r="C84" i="206"/>
  <c r="C83" i="206"/>
  <c r="C82" i="206"/>
  <c r="C81" i="206"/>
  <c r="C80" i="206"/>
  <c r="C79" i="206"/>
  <c r="C78" i="206"/>
  <c r="C77" i="206"/>
  <c r="C76" i="206"/>
  <c r="C75" i="206"/>
  <c r="C74" i="206"/>
  <c r="C73" i="206"/>
  <c r="C72" i="206"/>
  <c r="C71" i="206"/>
  <c r="C70" i="206"/>
  <c r="C69" i="206"/>
  <c r="C68" i="206"/>
  <c r="C67" i="206"/>
  <c r="C66" i="206"/>
  <c r="C65" i="206"/>
  <c r="C64" i="206"/>
  <c r="C63" i="206"/>
  <c r="C62" i="206"/>
  <c r="C61" i="206"/>
  <c r="C60" i="206"/>
  <c r="C59" i="206"/>
  <c r="C58" i="206"/>
  <c r="C57" i="206"/>
  <c r="C56" i="206"/>
  <c r="C55" i="206"/>
  <c r="C54" i="206"/>
  <c r="C53" i="206"/>
  <c r="C52" i="206"/>
  <c r="C51" i="206"/>
  <c r="C50" i="206"/>
  <c r="C49" i="206"/>
  <c r="C48" i="206"/>
  <c r="C47" i="206"/>
  <c r="C46" i="206"/>
  <c r="C45" i="206"/>
  <c r="C44" i="206"/>
  <c r="C43" i="206"/>
  <c r="C42" i="206"/>
  <c r="C41" i="206"/>
  <c r="C40" i="206"/>
  <c r="C39" i="206"/>
  <c r="C38" i="206"/>
  <c r="C37" i="206"/>
  <c r="C36" i="206"/>
  <c r="C35" i="206"/>
  <c r="C34" i="206"/>
  <c r="C33" i="206"/>
  <c r="C31" i="206"/>
  <c r="C27" i="206"/>
  <c r="C23" i="206"/>
  <c r="C32" i="206"/>
  <c r="C28" i="206"/>
  <c r="C24" i="206"/>
  <c r="C29" i="206"/>
  <c r="C25" i="206"/>
  <c r="C21" i="206"/>
  <c r="C20" i="206"/>
  <c r="C19" i="206"/>
  <c r="C18" i="206"/>
  <c r="C17" i="206"/>
  <c r="C16" i="206"/>
  <c r="C15" i="206"/>
  <c r="C14" i="206"/>
  <c r="C13" i="206"/>
  <c r="C12" i="206"/>
  <c r="C11" i="206"/>
  <c r="C10" i="206"/>
  <c r="C9" i="206"/>
  <c r="C8" i="206"/>
  <c r="C7" i="206"/>
  <c r="C6" i="206"/>
  <c r="C5" i="206"/>
  <c r="C4" i="206"/>
  <c r="D4" i="206" s="1"/>
  <c r="G4" i="206" s="1"/>
  <c r="F5" i="206" s="1"/>
  <c r="C30" i="206"/>
  <c r="C22" i="206"/>
  <c r="C26" i="206"/>
  <c r="I5" i="207"/>
  <c r="G5" i="207"/>
  <c r="F6" i="207" s="1"/>
  <c r="E5" i="207"/>
  <c r="D5" i="207" s="1"/>
  <c r="C97" i="207"/>
  <c r="C105" i="207"/>
  <c r="C108" i="207"/>
  <c r="C171" i="207"/>
  <c r="C8" i="207"/>
  <c r="C9" i="207"/>
  <c r="C10" i="207"/>
  <c r="C11" i="207"/>
  <c r="C12" i="207"/>
  <c r="C13" i="207"/>
  <c r="C14" i="207"/>
  <c r="C15" i="207"/>
  <c r="C16" i="207"/>
  <c r="C17" i="207"/>
  <c r="C18" i="207"/>
  <c r="C19" i="207"/>
  <c r="C20" i="207"/>
  <c r="C21" i="207"/>
  <c r="C22" i="207"/>
  <c r="C23" i="207"/>
  <c r="C24" i="207"/>
  <c r="C25" i="207"/>
  <c r="C26" i="207"/>
  <c r="C27" i="207"/>
  <c r="C28" i="207"/>
  <c r="C29" i="207"/>
  <c r="C30" i="207"/>
  <c r="C31" i="207"/>
  <c r="C32" i="207"/>
  <c r="C33" i="207"/>
  <c r="C34" i="207"/>
  <c r="C35" i="207"/>
  <c r="C36" i="207"/>
  <c r="C37" i="207"/>
  <c r="C38" i="207"/>
  <c r="C39" i="207"/>
  <c r="C40" i="207"/>
  <c r="C41" i="207"/>
  <c r="C42" i="207"/>
  <c r="C43" i="207"/>
  <c r="C44" i="207"/>
  <c r="C45" i="207"/>
  <c r="C46" i="207"/>
  <c r="C47" i="207"/>
  <c r="C48" i="207"/>
  <c r="C49" i="207"/>
  <c r="C50" i="207"/>
  <c r="C51" i="207"/>
  <c r="C52" i="207"/>
  <c r="C53" i="207"/>
  <c r="C54" i="207"/>
  <c r="C55" i="207"/>
  <c r="C56" i="207"/>
  <c r="C57" i="207"/>
  <c r="C58" i="207"/>
  <c r="C59" i="207"/>
  <c r="C60" i="207"/>
  <c r="C61" i="207"/>
  <c r="C62" i="207"/>
  <c r="C63" i="207"/>
  <c r="C64" i="207"/>
  <c r="C65" i="207"/>
  <c r="C66" i="207"/>
  <c r="C67" i="207"/>
  <c r="C68" i="207"/>
  <c r="C69" i="207"/>
  <c r="C70" i="207"/>
  <c r="C71" i="207"/>
  <c r="C72" i="207"/>
  <c r="C73" i="207"/>
  <c r="C74" i="207"/>
  <c r="C75" i="207"/>
  <c r="C76" i="207"/>
  <c r="C77" i="207"/>
  <c r="C78" i="207"/>
  <c r="C79" i="207"/>
  <c r="C80" i="207"/>
  <c r="C81" i="207"/>
  <c r="C82" i="207"/>
  <c r="C83" i="207"/>
  <c r="C84" i="207"/>
  <c r="C85" i="207"/>
  <c r="C86" i="207"/>
  <c r="C87" i="207"/>
  <c r="C88" i="207"/>
  <c r="C89" i="207"/>
  <c r="C90" i="207"/>
  <c r="C91" i="207"/>
  <c r="C92" i="207"/>
  <c r="C93" i="207"/>
  <c r="C94" i="207"/>
  <c r="C95" i="207"/>
  <c r="C96" i="207"/>
  <c r="C104" i="207"/>
  <c r="C102" i="207"/>
  <c r="C107" i="207"/>
  <c r="C101" i="207"/>
  <c r="C100" i="207"/>
  <c r="C109" i="207"/>
  <c r="C99" i="207"/>
  <c r="C106" i="207"/>
  <c r="C253" i="207"/>
  <c r="C254" i="207"/>
  <c r="C255" i="207"/>
  <c r="D255" i="207" s="1"/>
  <c r="C251" i="207"/>
  <c r="C250" i="207"/>
  <c r="C249" i="207"/>
  <c r="C248" i="207"/>
  <c r="C247" i="207"/>
  <c r="C246" i="207"/>
  <c r="C245" i="207"/>
  <c r="C244" i="207"/>
  <c r="C243" i="207"/>
  <c r="C242" i="207"/>
  <c r="C241" i="207"/>
  <c r="C240" i="207"/>
  <c r="C239" i="207"/>
  <c r="C238" i="207"/>
  <c r="C237" i="207"/>
  <c r="C236" i="207"/>
  <c r="C235" i="207"/>
  <c r="C234" i="207"/>
  <c r="C233" i="207"/>
  <c r="C232" i="207"/>
  <c r="C231" i="207"/>
  <c r="C230" i="207"/>
  <c r="C229" i="207"/>
  <c r="C228" i="207"/>
  <c r="C227" i="207"/>
  <c r="C226" i="207"/>
  <c r="C225" i="207"/>
  <c r="C224" i="207"/>
  <c r="C223" i="207"/>
  <c r="C222" i="207"/>
  <c r="C221" i="207"/>
  <c r="C220" i="207"/>
  <c r="C219" i="207"/>
  <c r="C218" i="207"/>
  <c r="C217" i="207"/>
  <c r="C216" i="207"/>
  <c r="C215" i="207"/>
  <c r="C214" i="207"/>
  <c r="C213" i="207"/>
  <c r="C212" i="207"/>
  <c r="C211" i="207"/>
  <c r="C210" i="207"/>
  <c r="C209" i="207"/>
  <c r="C208" i="207"/>
  <c r="C207" i="207"/>
  <c r="C206" i="207"/>
  <c r="C205" i="207"/>
  <c r="C204" i="207"/>
  <c r="C203" i="207"/>
  <c r="C202" i="207"/>
  <c r="C201" i="207"/>
  <c r="C200" i="207"/>
  <c r="C199" i="207"/>
  <c r="C198" i="207"/>
  <c r="C197" i="207"/>
  <c r="C196" i="207"/>
  <c r="C195" i="207"/>
  <c r="C194" i="207"/>
  <c r="C193" i="207"/>
  <c r="C192" i="207"/>
  <c r="C191" i="207"/>
  <c r="C190" i="207"/>
  <c r="C189" i="207"/>
  <c r="C188" i="207"/>
  <c r="C187" i="207"/>
  <c r="C186" i="207"/>
  <c r="C185" i="207"/>
  <c r="C184" i="207"/>
  <c r="C183" i="207"/>
  <c r="C182" i="207"/>
  <c r="C181" i="207"/>
  <c r="C180" i="207"/>
  <c r="C252" i="207"/>
  <c r="C166" i="207"/>
  <c r="C158" i="207"/>
  <c r="C177" i="207"/>
  <c r="C173" i="207"/>
  <c r="C167" i="207"/>
  <c r="C159" i="207"/>
  <c r="C168" i="207"/>
  <c r="C160" i="207"/>
  <c r="C178" i="207"/>
  <c r="C174" i="207"/>
  <c r="C169" i="207"/>
  <c r="C161" i="207"/>
  <c r="C170" i="207"/>
  <c r="C162" i="207"/>
  <c r="C164" i="207"/>
  <c r="C156" i="207"/>
  <c r="C155" i="207"/>
  <c r="C154" i="207"/>
  <c r="C153" i="207"/>
  <c r="C152" i="207"/>
  <c r="C151" i="207"/>
  <c r="C150" i="207"/>
  <c r="C149" i="207"/>
  <c r="C148" i="207"/>
  <c r="C147" i="207"/>
  <c r="C146" i="207"/>
  <c r="C145" i="207"/>
  <c r="C144" i="207"/>
  <c r="C143" i="207"/>
  <c r="C142" i="207"/>
  <c r="C141" i="207"/>
  <c r="C140" i="207"/>
  <c r="C139" i="207"/>
  <c r="C138" i="207"/>
  <c r="C137" i="207"/>
  <c r="C136" i="207"/>
  <c r="C135" i="207"/>
  <c r="C134" i="207"/>
  <c r="C133" i="207"/>
  <c r="C132" i="207"/>
  <c r="C131" i="207"/>
  <c r="C130" i="207"/>
  <c r="C129" i="207"/>
  <c r="C128" i="207"/>
  <c r="C127" i="207"/>
  <c r="C126" i="207"/>
  <c r="C125" i="207"/>
  <c r="C124" i="207"/>
  <c r="C123" i="207"/>
  <c r="C122" i="207"/>
  <c r="C121" i="207"/>
  <c r="C120" i="207"/>
  <c r="C119" i="207"/>
  <c r="C118" i="207"/>
  <c r="C117" i="207"/>
  <c r="C116" i="207"/>
  <c r="C115" i="207"/>
  <c r="C114" i="207"/>
  <c r="C113" i="207"/>
  <c r="C112" i="207"/>
  <c r="C111" i="207"/>
  <c r="C110" i="207"/>
  <c r="C176" i="207"/>
  <c r="C172" i="207"/>
  <c r="C165" i="207"/>
  <c r="C157" i="207"/>
  <c r="C98" i="207"/>
  <c r="C175" i="207"/>
  <c r="C6" i="208"/>
  <c r="C10" i="208"/>
  <c r="C16" i="208"/>
  <c r="C20" i="208"/>
  <c r="C24" i="208"/>
  <c r="C28" i="208"/>
  <c r="C32" i="208"/>
  <c r="C36" i="208"/>
  <c r="C40" i="208"/>
  <c r="C44" i="208"/>
  <c r="C48" i="208"/>
  <c r="C52" i="208"/>
  <c r="C8" i="208"/>
  <c r="C253" i="208"/>
  <c r="C249" i="208"/>
  <c r="C245" i="208"/>
  <c r="C241" i="208"/>
  <c r="C237" i="208"/>
  <c r="C233" i="208"/>
  <c r="C229" i="208"/>
  <c r="C225" i="208"/>
  <c r="C221" i="208"/>
  <c r="C217" i="208"/>
  <c r="C213" i="208"/>
  <c r="C209" i="208"/>
  <c r="C205" i="208"/>
  <c r="C201" i="208"/>
  <c r="C197" i="208"/>
  <c r="C193" i="208"/>
  <c r="C189" i="208"/>
  <c r="C185" i="208"/>
  <c r="C179" i="208"/>
  <c r="C175" i="208"/>
  <c r="C182" i="208"/>
  <c r="C176" i="208"/>
  <c r="C256" i="208"/>
  <c r="D256" i="208" s="1"/>
  <c r="C252" i="208"/>
  <c r="C248" i="208"/>
  <c r="C244" i="208"/>
  <c r="C240" i="208"/>
  <c r="C236" i="208"/>
  <c r="C232" i="208"/>
  <c r="C228" i="208"/>
  <c r="C224" i="208"/>
  <c r="C220" i="208"/>
  <c r="C216" i="208"/>
  <c r="C212" i="208"/>
  <c r="C208" i="208"/>
  <c r="C204" i="208"/>
  <c r="C200" i="208"/>
  <c r="C196" i="208"/>
  <c r="C192" i="208"/>
  <c r="C188" i="208"/>
  <c r="C177" i="208"/>
  <c r="C184" i="208"/>
  <c r="C180" i="208"/>
  <c r="C255" i="208"/>
  <c r="C251" i="208"/>
  <c r="C247" i="208"/>
  <c r="C243" i="208"/>
  <c r="C239" i="208"/>
  <c r="C235" i="208"/>
  <c r="C231" i="208"/>
  <c r="C227" i="208"/>
  <c r="C223" i="208"/>
  <c r="C219" i="208"/>
  <c r="C215" i="208"/>
  <c r="C211" i="208"/>
  <c r="C207" i="208"/>
  <c r="C203" i="208"/>
  <c r="C199" i="208"/>
  <c r="C195" i="208"/>
  <c r="C191" i="208"/>
  <c r="C187" i="208"/>
  <c r="C254" i="208"/>
  <c r="C250" i="208"/>
  <c r="C246" i="208"/>
  <c r="C242" i="208"/>
  <c r="C238" i="208"/>
  <c r="C234" i="208"/>
  <c r="C230" i="208"/>
  <c r="C226" i="208"/>
  <c r="C222" i="208"/>
  <c r="C218" i="208"/>
  <c r="C214" i="208"/>
  <c r="C210" i="208"/>
  <c r="C206" i="208"/>
  <c r="C202" i="208"/>
  <c r="C198" i="208"/>
  <c r="C194" i="208"/>
  <c r="C190" i="208"/>
  <c r="C186" i="208"/>
  <c r="C183" i="208"/>
  <c r="C181" i="208"/>
  <c r="C173" i="208"/>
  <c r="C165" i="208"/>
  <c r="C157" i="208"/>
  <c r="C149" i="208"/>
  <c r="C141" i="208"/>
  <c r="C133" i="208"/>
  <c r="C131" i="208"/>
  <c r="C128" i="208"/>
  <c r="C120" i="208"/>
  <c r="C112" i="208"/>
  <c r="C111" i="208"/>
  <c r="C110" i="208"/>
  <c r="C109" i="208"/>
  <c r="C108" i="208"/>
  <c r="C107" i="208"/>
  <c r="C106" i="208"/>
  <c r="C105" i="208"/>
  <c r="C104" i="208"/>
  <c r="C103" i="208"/>
  <c r="C102" i="208"/>
  <c r="C101" i="208"/>
  <c r="C100" i="208"/>
  <c r="C99" i="208"/>
  <c r="C98" i="208"/>
  <c r="C97" i="208"/>
  <c r="C96" i="208"/>
  <c r="C95" i="208"/>
  <c r="C94" i="208"/>
  <c r="C93" i="208"/>
  <c r="C92" i="208"/>
  <c r="C91" i="208"/>
  <c r="C90" i="208"/>
  <c r="C89" i="208"/>
  <c r="C88" i="208"/>
  <c r="C87" i="208"/>
  <c r="C86" i="208"/>
  <c r="C85" i="208"/>
  <c r="C84" i="208"/>
  <c r="C83" i="208"/>
  <c r="C82" i="208"/>
  <c r="C81" i="208"/>
  <c r="C80" i="208"/>
  <c r="C79" i="208"/>
  <c r="C78" i="208"/>
  <c r="C77" i="208"/>
  <c r="C76" i="208"/>
  <c r="C75" i="208"/>
  <c r="C74" i="208"/>
  <c r="C73" i="208"/>
  <c r="C72" i="208"/>
  <c r="C71" i="208"/>
  <c r="C70" i="208"/>
  <c r="C69" i="208"/>
  <c r="C68" i="208"/>
  <c r="C67" i="208"/>
  <c r="C66" i="208"/>
  <c r="C65" i="208"/>
  <c r="C64" i="208"/>
  <c r="C63" i="208"/>
  <c r="C62" i="208"/>
  <c r="C61" i="208"/>
  <c r="C60" i="208"/>
  <c r="C170" i="208"/>
  <c r="C162" i="208"/>
  <c r="C154" i="208"/>
  <c r="C146" i="208"/>
  <c r="C138" i="208"/>
  <c r="C121" i="208"/>
  <c r="C113" i="208"/>
  <c r="C167" i="208"/>
  <c r="C159" i="208"/>
  <c r="C151" i="208"/>
  <c r="C143" i="208"/>
  <c r="C135" i="208"/>
  <c r="C129" i="208"/>
  <c r="C122" i="208"/>
  <c r="C114" i="208"/>
  <c r="C172" i="208"/>
  <c r="C164" i="208"/>
  <c r="C156" i="208"/>
  <c r="C148" i="208"/>
  <c r="C140" i="208"/>
  <c r="C123" i="208"/>
  <c r="C115" i="208"/>
  <c r="C178" i="208"/>
  <c r="C169" i="208"/>
  <c r="C161" i="208"/>
  <c r="C153" i="208"/>
  <c r="C145" i="208"/>
  <c r="C137" i="208"/>
  <c r="C132" i="208"/>
  <c r="C124" i="208"/>
  <c r="C116" i="208"/>
  <c r="C171" i="208"/>
  <c r="C163" i="208"/>
  <c r="C155" i="208"/>
  <c r="C147" i="208"/>
  <c r="C139" i="208"/>
  <c r="C126" i="208"/>
  <c r="C118" i="208"/>
  <c r="C160" i="208"/>
  <c r="C144" i="208"/>
  <c r="C59" i="208"/>
  <c r="C55" i="208"/>
  <c r="C125" i="208"/>
  <c r="C119" i="208"/>
  <c r="C56" i="208"/>
  <c r="C158" i="208"/>
  <c r="C142" i="208"/>
  <c r="C174" i="208"/>
  <c r="C168" i="208"/>
  <c r="C152" i="208"/>
  <c r="C136" i="208"/>
  <c r="C57" i="208"/>
  <c r="C130" i="208"/>
  <c r="C127" i="208"/>
  <c r="C117" i="208"/>
  <c r="C58" i="208"/>
  <c r="C54" i="208"/>
  <c r="C166" i="208"/>
  <c r="C150" i="208"/>
  <c r="C134" i="208"/>
  <c r="C11" i="208"/>
  <c r="C14" i="208"/>
  <c r="C18" i="208"/>
  <c r="C22" i="208"/>
  <c r="C26" i="208"/>
  <c r="C30" i="208"/>
  <c r="C34" i="208"/>
  <c r="C38" i="208"/>
  <c r="C42" i="208"/>
  <c r="C46" i="208"/>
  <c r="C50" i="208"/>
  <c r="E4" i="208"/>
  <c r="I4" i="208" s="1"/>
  <c r="C7" i="208"/>
  <c r="C9" i="208"/>
  <c r="C12" i="208"/>
  <c r="C15" i="208"/>
  <c r="C19" i="208"/>
  <c r="C23" i="208"/>
  <c r="C27" i="208"/>
  <c r="C31" i="208"/>
  <c r="C35" i="208"/>
  <c r="C39" i="208"/>
  <c r="C43" i="208"/>
  <c r="C47" i="208"/>
  <c r="C51" i="208"/>
  <c r="G4" i="208"/>
  <c r="F5" i="208" s="1"/>
  <c r="H5" i="208" l="1"/>
  <c r="I5" i="208" s="1"/>
  <c r="E5" i="208"/>
  <c r="D5" i="208" s="1"/>
  <c r="G5" i="208" s="1"/>
  <c r="F6" i="208" s="1"/>
  <c r="E6" i="207"/>
  <c r="D6" i="207" s="1"/>
  <c r="G6" i="207" s="1"/>
  <c r="F7" i="207" s="1"/>
  <c r="H6" i="207"/>
  <c r="H5" i="205"/>
  <c r="I5" i="205" s="1"/>
  <c r="E5" i="205"/>
  <c r="G5" i="204"/>
  <c r="F6" i="204" s="1"/>
  <c r="E5" i="204"/>
  <c r="H5" i="204"/>
  <c r="I5" i="204" s="1"/>
  <c r="H5" i="206"/>
  <c r="I5" i="206" s="1"/>
  <c r="E5" i="206"/>
  <c r="D5" i="206"/>
  <c r="G5" i="206" s="1"/>
  <c r="F6" i="206" s="1"/>
  <c r="D5" i="204"/>
  <c r="D5" i="205"/>
  <c r="G5" i="205" s="1"/>
  <c r="F6" i="205" s="1"/>
  <c r="E6" i="205" l="1"/>
  <c r="D6" i="205" s="1"/>
  <c r="G6" i="205" s="1"/>
  <c r="F7" i="205" s="1"/>
  <c r="H6" i="205"/>
  <c r="I6" i="205" s="1"/>
  <c r="H6" i="206"/>
  <c r="E6" i="206"/>
  <c r="D6" i="206" s="1"/>
  <c r="G6" i="206" s="1"/>
  <c r="F7" i="206" s="1"/>
  <c r="H7" i="207"/>
  <c r="E7" i="207"/>
  <c r="D7" i="207" s="1"/>
  <c r="G7" i="207" s="1"/>
  <c r="F8" i="207" s="1"/>
  <c r="H6" i="208"/>
  <c r="G6" i="208"/>
  <c r="F7" i="208" s="1"/>
  <c r="E6" i="208"/>
  <c r="D6" i="208" s="1"/>
  <c r="E6" i="204"/>
  <c r="D6" i="204" s="1"/>
  <c r="G6" i="204" s="1"/>
  <c r="F7" i="204" s="1"/>
  <c r="H6" i="204"/>
  <c r="I6" i="207"/>
  <c r="H7" i="206" l="1"/>
  <c r="I7" i="206" s="1"/>
  <c r="G7" i="206"/>
  <c r="F8" i="206" s="1"/>
  <c r="E7" i="206"/>
  <c r="D7" i="206" s="1"/>
  <c r="H8" i="207"/>
  <c r="E8" i="207"/>
  <c r="D8" i="207" s="1"/>
  <c r="G8" i="207"/>
  <c r="F9" i="207" s="1"/>
  <c r="E7" i="204"/>
  <c r="D7" i="204" s="1"/>
  <c r="G7" i="204" s="1"/>
  <c r="F8" i="204" s="1"/>
  <c r="H7" i="204"/>
  <c r="I7" i="204" s="1"/>
  <c r="E7" i="205"/>
  <c r="D7" i="205" s="1"/>
  <c r="G7" i="205" s="1"/>
  <c r="F8" i="205" s="1"/>
  <c r="H7" i="205"/>
  <c r="I6" i="204"/>
  <c r="I7" i="207"/>
  <c r="I6" i="206"/>
  <c r="I6" i="208"/>
  <c r="H7" i="208"/>
  <c r="I7" i="208" s="1"/>
  <c r="G7" i="208"/>
  <c r="F8" i="208" s="1"/>
  <c r="E7" i="208"/>
  <c r="D7" i="208" s="1"/>
  <c r="E8" i="204" l="1"/>
  <c r="D8" i="204" s="1"/>
  <c r="G8" i="204" s="1"/>
  <c r="F9" i="204" s="1"/>
  <c r="H8" i="204"/>
  <c r="E8" i="205"/>
  <c r="D8" i="205" s="1"/>
  <c r="G8" i="205" s="1"/>
  <c r="F9" i="205" s="1"/>
  <c r="H8" i="205"/>
  <c r="I8" i="205" s="1"/>
  <c r="H8" i="208"/>
  <c r="I8" i="208" s="1"/>
  <c r="G8" i="208"/>
  <c r="F9" i="208" s="1"/>
  <c r="E8" i="208"/>
  <c r="D8" i="208" s="1"/>
  <c r="H8" i="206"/>
  <c r="I8" i="206" s="1"/>
  <c r="E8" i="206"/>
  <c r="D8" i="206" s="1"/>
  <c r="G8" i="206" s="1"/>
  <c r="F9" i="206" s="1"/>
  <c r="E9" i="207"/>
  <c r="D9" i="207" s="1"/>
  <c r="G9" i="207" s="1"/>
  <c r="F10" i="207" s="1"/>
  <c r="H9" i="207"/>
  <c r="I7" i="205"/>
  <c r="I8" i="207"/>
  <c r="E9" i="205" l="1"/>
  <c r="D9" i="205" s="1"/>
  <c r="G9" i="205"/>
  <c r="F10" i="205" s="1"/>
  <c r="H9" i="205"/>
  <c r="I9" i="205" s="1"/>
  <c r="E10" i="207"/>
  <c r="D10" i="207" s="1"/>
  <c r="G10" i="207" s="1"/>
  <c r="F11" i="207" s="1"/>
  <c r="H10" i="207"/>
  <c r="I10" i="207" s="1"/>
  <c r="H9" i="206"/>
  <c r="I9" i="206" s="1"/>
  <c r="G9" i="206"/>
  <c r="F10" i="206" s="1"/>
  <c r="E9" i="206"/>
  <c r="D9" i="206" s="1"/>
  <c r="E9" i="204"/>
  <c r="D9" i="204" s="1"/>
  <c r="G9" i="204" s="1"/>
  <c r="F10" i="204" s="1"/>
  <c r="H9" i="204"/>
  <c r="I9" i="204" s="1"/>
  <c r="H9" i="208"/>
  <c r="E9" i="208"/>
  <c r="D9" i="208" s="1"/>
  <c r="G9" i="208" s="1"/>
  <c r="F10" i="208" s="1"/>
  <c r="I9" i="207"/>
  <c r="I8" i="204"/>
  <c r="H10" i="208" l="1"/>
  <c r="E10" i="208"/>
  <c r="D10" i="208" s="1"/>
  <c r="G10" i="208" s="1"/>
  <c r="F11" i="208" s="1"/>
  <c r="E11" i="207"/>
  <c r="D11" i="207" s="1"/>
  <c r="G11" i="207" s="1"/>
  <c r="F12" i="207" s="1"/>
  <c r="H11" i="207"/>
  <c r="E10" i="204"/>
  <c r="D10" i="204" s="1"/>
  <c r="G10" i="204" s="1"/>
  <c r="F11" i="204" s="1"/>
  <c r="H10" i="204"/>
  <c r="I9" i="208"/>
  <c r="H10" i="206"/>
  <c r="E10" i="206"/>
  <c r="D10" i="206" s="1"/>
  <c r="G10" i="206" s="1"/>
  <c r="F11" i="206" s="1"/>
  <c r="E10" i="205"/>
  <c r="D10" i="205" s="1"/>
  <c r="G10" i="205" s="1"/>
  <c r="F11" i="205" s="1"/>
  <c r="H10" i="205"/>
  <c r="I10" i="205" s="1"/>
  <c r="H12" i="207" l="1"/>
  <c r="E12" i="207"/>
  <c r="D12" i="207" s="1"/>
  <c r="G12" i="207" s="1"/>
  <c r="F13" i="207" s="1"/>
  <c r="G11" i="204"/>
  <c r="F12" i="204" s="1"/>
  <c r="E11" i="204"/>
  <c r="D11" i="204" s="1"/>
  <c r="H11" i="204"/>
  <c r="I11" i="204" s="1"/>
  <c r="E11" i="205"/>
  <c r="D11" i="205" s="1"/>
  <c r="G11" i="205" s="1"/>
  <c r="F12" i="205" s="1"/>
  <c r="H11" i="205"/>
  <c r="H11" i="208"/>
  <c r="E11" i="208"/>
  <c r="D11" i="208" s="1"/>
  <c r="G11" i="208" s="1"/>
  <c r="F12" i="208" s="1"/>
  <c r="H11" i="206"/>
  <c r="E11" i="206"/>
  <c r="D11" i="206" s="1"/>
  <c r="G11" i="206" s="1"/>
  <c r="F12" i="206" s="1"/>
  <c r="I10" i="206"/>
  <c r="I11" i="207"/>
  <c r="I10" i="204"/>
  <c r="I10" i="208"/>
  <c r="E12" i="205" l="1"/>
  <c r="D12" i="205" s="1"/>
  <c r="G12" i="205" s="1"/>
  <c r="F13" i="205" s="1"/>
  <c r="H12" i="205"/>
  <c r="I12" i="205" s="1"/>
  <c r="H12" i="206"/>
  <c r="I12" i="206" s="1"/>
  <c r="E12" i="206"/>
  <c r="D12" i="206" s="1"/>
  <c r="G12" i="206" s="1"/>
  <c r="F13" i="206" s="1"/>
  <c r="G13" i="207"/>
  <c r="F14" i="207" s="1"/>
  <c r="H13" i="207"/>
  <c r="I13" i="207" s="1"/>
  <c r="E13" i="207"/>
  <c r="D13" i="207" s="1"/>
  <c r="H12" i="208"/>
  <c r="E12" i="208"/>
  <c r="D12" i="208" s="1"/>
  <c r="G12" i="208" s="1"/>
  <c r="F13" i="208" s="1"/>
  <c r="I11" i="206"/>
  <c r="E12" i="204"/>
  <c r="D12" i="204" s="1"/>
  <c r="G12" i="204" s="1"/>
  <c r="F13" i="204" s="1"/>
  <c r="H12" i="204"/>
  <c r="I12" i="204" s="1"/>
  <c r="I11" i="208"/>
  <c r="I11" i="205"/>
  <c r="I12" i="207"/>
  <c r="H13" i="206" l="1"/>
  <c r="E13" i="206"/>
  <c r="D13" i="206" s="1"/>
  <c r="G13" i="206" s="1"/>
  <c r="F14" i="206" s="1"/>
  <c r="E13" i="204"/>
  <c r="D13" i="204" s="1"/>
  <c r="G13" i="204" s="1"/>
  <c r="F14" i="204" s="1"/>
  <c r="H13" i="204"/>
  <c r="I13" i="204" s="1"/>
  <c r="H13" i="208"/>
  <c r="I13" i="208" s="1"/>
  <c r="G13" i="208"/>
  <c r="F14" i="208" s="1"/>
  <c r="E13" i="208"/>
  <c r="D13" i="208" s="1"/>
  <c r="E13" i="205"/>
  <c r="D13" i="205" s="1"/>
  <c r="G13" i="205"/>
  <c r="F14" i="205" s="1"/>
  <c r="H13" i="205"/>
  <c r="I13" i="205" s="1"/>
  <c r="H14" i="207"/>
  <c r="I14" i="207" s="1"/>
  <c r="E14" i="207"/>
  <c r="D14" i="207" s="1"/>
  <c r="G14" i="207" s="1"/>
  <c r="F15" i="207" s="1"/>
  <c r="I12" i="208"/>
  <c r="H15" i="207" l="1"/>
  <c r="E15" i="207"/>
  <c r="D15" i="207" s="1"/>
  <c r="G15" i="207" s="1"/>
  <c r="F16" i="207" s="1"/>
  <c r="H14" i="206"/>
  <c r="E14" i="206"/>
  <c r="D14" i="206" s="1"/>
  <c r="G14" i="206" s="1"/>
  <c r="F15" i="206" s="1"/>
  <c r="E14" i="204"/>
  <c r="D14" i="204" s="1"/>
  <c r="G14" i="204" s="1"/>
  <c r="F15" i="204" s="1"/>
  <c r="H14" i="204"/>
  <c r="H14" i="208"/>
  <c r="E14" i="208"/>
  <c r="D14" i="208" s="1"/>
  <c r="G14" i="208" s="1"/>
  <c r="F15" i="208" s="1"/>
  <c r="E14" i="205"/>
  <c r="D14" i="205" s="1"/>
  <c r="G14" i="205" s="1"/>
  <c r="F15" i="205" s="1"/>
  <c r="H14" i="205"/>
  <c r="I14" i="205" s="1"/>
  <c r="I13" i="206"/>
  <c r="H15" i="208" l="1"/>
  <c r="E15" i="208"/>
  <c r="D15" i="208" s="1"/>
  <c r="G15" i="208" s="1"/>
  <c r="F16" i="208" s="1"/>
  <c r="H15" i="206"/>
  <c r="E15" i="206"/>
  <c r="D15" i="206" s="1"/>
  <c r="G15" i="206" s="1"/>
  <c r="F16" i="206" s="1"/>
  <c r="G16" i="207"/>
  <c r="F17" i="207" s="1"/>
  <c r="H16" i="207"/>
  <c r="I16" i="207" s="1"/>
  <c r="E16" i="207"/>
  <c r="D16" i="207" s="1"/>
  <c r="E15" i="204"/>
  <c r="D15" i="204" s="1"/>
  <c r="G15" i="204" s="1"/>
  <c r="F16" i="204" s="1"/>
  <c r="H15" i="204"/>
  <c r="I15" i="204" s="1"/>
  <c r="E15" i="205"/>
  <c r="D15" i="205" s="1"/>
  <c r="H15" i="205"/>
  <c r="I15" i="205" s="1"/>
  <c r="G15" i="205"/>
  <c r="F16" i="205" s="1"/>
  <c r="I14" i="206"/>
  <c r="I14" i="208"/>
  <c r="I15" i="207"/>
  <c r="I14" i="204"/>
  <c r="E16" i="204" l="1"/>
  <c r="D16" i="204" s="1"/>
  <c r="G16" i="204" s="1"/>
  <c r="F17" i="204" s="1"/>
  <c r="H16" i="204"/>
  <c r="I16" i="204" s="1"/>
  <c r="H16" i="206"/>
  <c r="E16" i="206"/>
  <c r="D16" i="206" s="1"/>
  <c r="G16" i="206" s="1"/>
  <c r="F17" i="206" s="1"/>
  <c r="H16" i="208"/>
  <c r="I16" i="208" s="1"/>
  <c r="G16" i="208"/>
  <c r="F17" i="208" s="1"/>
  <c r="E16" i="208"/>
  <c r="D16" i="208" s="1"/>
  <c r="E16" i="205"/>
  <c r="D16" i="205" s="1"/>
  <c r="H16" i="205"/>
  <c r="I16" i="205" s="1"/>
  <c r="G16" i="205"/>
  <c r="F17" i="205" s="1"/>
  <c r="H17" i="207"/>
  <c r="E17" i="207"/>
  <c r="D17" i="207" s="1"/>
  <c r="G17" i="207" s="1"/>
  <c r="F18" i="207" s="1"/>
  <c r="I15" i="206"/>
  <c r="I15" i="208"/>
  <c r="H17" i="206" l="1"/>
  <c r="E17" i="206"/>
  <c r="D17" i="206" s="1"/>
  <c r="G17" i="206" s="1"/>
  <c r="F18" i="206" s="1"/>
  <c r="H18" i="207"/>
  <c r="E18" i="207"/>
  <c r="D18" i="207" s="1"/>
  <c r="G18" i="207" s="1"/>
  <c r="F19" i="207" s="1"/>
  <c r="E17" i="204"/>
  <c r="D17" i="204" s="1"/>
  <c r="G17" i="204" s="1"/>
  <c r="F18" i="204" s="1"/>
  <c r="H17" i="204"/>
  <c r="H17" i="208"/>
  <c r="E17" i="208"/>
  <c r="D17" i="208" s="1"/>
  <c r="G17" i="208" s="1"/>
  <c r="F18" i="208" s="1"/>
  <c r="I16" i="206"/>
  <c r="I17" i="207"/>
  <c r="E17" i="205"/>
  <c r="D17" i="205" s="1"/>
  <c r="G17" i="205" s="1"/>
  <c r="F18" i="205" s="1"/>
  <c r="H17" i="205"/>
  <c r="H19" i="207" l="1"/>
  <c r="E19" i="207"/>
  <c r="D19" i="207" s="1"/>
  <c r="G19" i="207" s="1"/>
  <c r="F20" i="207" s="1"/>
  <c r="H18" i="208"/>
  <c r="E18" i="208"/>
  <c r="D18" i="208" s="1"/>
  <c r="G18" i="208" s="1"/>
  <c r="F19" i="208" s="1"/>
  <c r="H18" i="206"/>
  <c r="I18" i="206" s="1"/>
  <c r="G18" i="206"/>
  <c r="F19" i="206" s="1"/>
  <c r="E18" i="206"/>
  <c r="D18" i="206" s="1"/>
  <c r="E18" i="204"/>
  <c r="D18" i="204" s="1"/>
  <c r="G18" i="204" s="1"/>
  <c r="F19" i="204" s="1"/>
  <c r="H18" i="204"/>
  <c r="I18" i="204" s="1"/>
  <c r="E18" i="205"/>
  <c r="D18" i="205" s="1"/>
  <c r="H18" i="205"/>
  <c r="I18" i="205" s="1"/>
  <c r="G18" i="205"/>
  <c r="F19" i="205" s="1"/>
  <c r="I18" i="207"/>
  <c r="I17" i="205"/>
  <c r="I17" i="208"/>
  <c r="I17" i="204"/>
  <c r="I17" i="206"/>
  <c r="E19" i="204" l="1"/>
  <c r="D19" i="204" s="1"/>
  <c r="G19" i="204" s="1"/>
  <c r="F20" i="204" s="1"/>
  <c r="H19" i="204"/>
  <c r="I19" i="204" s="1"/>
  <c r="H19" i="208"/>
  <c r="I19" i="208" s="1"/>
  <c r="E19" i="208"/>
  <c r="D19" i="208" s="1"/>
  <c r="G19" i="208" s="1"/>
  <c r="F20" i="208" s="1"/>
  <c r="H20" i="207"/>
  <c r="I20" i="207" s="1"/>
  <c r="G20" i="207"/>
  <c r="F21" i="207" s="1"/>
  <c r="E20" i="207"/>
  <c r="D20" i="207" s="1"/>
  <c r="E19" i="205"/>
  <c r="D19" i="205" s="1"/>
  <c r="H19" i="205"/>
  <c r="I19" i="205" s="1"/>
  <c r="G19" i="205"/>
  <c r="F20" i="205" s="1"/>
  <c r="H19" i="206"/>
  <c r="E19" i="206"/>
  <c r="D19" i="206" s="1"/>
  <c r="G19" i="206" s="1"/>
  <c r="F20" i="206" s="1"/>
  <c r="I18" i="208"/>
  <c r="I19" i="207"/>
  <c r="H20" i="206" l="1"/>
  <c r="E20" i="206"/>
  <c r="D20" i="206" s="1"/>
  <c r="G20" i="206" s="1"/>
  <c r="F21" i="206" s="1"/>
  <c r="H20" i="208"/>
  <c r="E20" i="208"/>
  <c r="D20" i="208" s="1"/>
  <c r="G20" i="208" s="1"/>
  <c r="F21" i="208" s="1"/>
  <c r="E20" i="204"/>
  <c r="D20" i="204" s="1"/>
  <c r="G20" i="204" s="1"/>
  <c r="F21" i="204" s="1"/>
  <c r="H20" i="204"/>
  <c r="H21" i="207"/>
  <c r="E21" i="207"/>
  <c r="D21" i="207" s="1"/>
  <c r="G21" i="207" s="1"/>
  <c r="F22" i="207" s="1"/>
  <c r="E20" i="205"/>
  <c r="D20" i="205" s="1"/>
  <c r="G20" i="205" s="1"/>
  <c r="F21" i="205" s="1"/>
  <c r="H20" i="205"/>
  <c r="I20" i="205" s="1"/>
  <c r="I19" i="206"/>
  <c r="E21" i="204" l="1"/>
  <c r="D21" i="204" s="1"/>
  <c r="G21" i="204" s="1"/>
  <c r="F22" i="204" s="1"/>
  <c r="H21" i="204"/>
  <c r="I21" i="204" s="1"/>
  <c r="H22" i="207"/>
  <c r="E22" i="207"/>
  <c r="D22" i="207" s="1"/>
  <c r="G22" i="207" s="1"/>
  <c r="F23" i="207" s="1"/>
  <c r="H21" i="208"/>
  <c r="I21" i="208" s="1"/>
  <c r="G21" i="208"/>
  <c r="F22" i="208" s="1"/>
  <c r="E21" i="208"/>
  <c r="D21" i="208" s="1"/>
  <c r="H21" i="206"/>
  <c r="E21" i="206"/>
  <c r="D21" i="206" s="1"/>
  <c r="G21" i="206" s="1"/>
  <c r="F22" i="206" s="1"/>
  <c r="E21" i="205"/>
  <c r="D21" i="205" s="1"/>
  <c r="G21" i="205" s="1"/>
  <c r="F22" i="205" s="1"/>
  <c r="H21" i="205"/>
  <c r="I21" i="205" s="1"/>
  <c r="I20" i="208"/>
  <c r="I21" i="207"/>
  <c r="I20" i="204"/>
  <c r="I20" i="206"/>
  <c r="H23" i="207" l="1"/>
  <c r="E23" i="207"/>
  <c r="D23" i="207" s="1"/>
  <c r="G23" i="207" s="1"/>
  <c r="F24" i="207" s="1"/>
  <c r="E22" i="205"/>
  <c r="D22" i="205" s="1"/>
  <c r="H22" i="205"/>
  <c r="I22" i="205" s="1"/>
  <c r="G22" i="205"/>
  <c r="F23" i="205" s="1"/>
  <c r="H22" i="206"/>
  <c r="I22" i="206" s="1"/>
  <c r="G22" i="206"/>
  <c r="F23" i="206" s="1"/>
  <c r="E22" i="206"/>
  <c r="D22" i="206" s="1"/>
  <c r="E22" i="204"/>
  <c r="D22" i="204" s="1"/>
  <c r="G22" i="204" s="1"/>
  <c r="F23" i="204" s="1"/>
  <c r="H22" i="204"/>
  <c r="I22" i="204" s="1"/>
  <c r="H22" i="208"/>
  <c r="E22" i="208"/>
  <c r="D22" i="208" s="1"/>
  <c r="G22" i="208" s="1"/>
  <c r="F23" i="208" s="1"/>
  <c r="I22" i="207"/>
  <c r="I21" i="206"/>
  <c r="H23" i="208" l="1"/>
  <c r="E23" i="208"/>
  <c r="D23" i="208" s="1"/>
  <c r="G23" i="208" s="1"/>
  <c r="F24" i="208" s="1"/>
  <c r="H24" i="207"/>
  <c r="E24" i="207"/>
  <c r="D24" i="207" s="1"/>
  <c r="G24" i="207" s="1"/>
  <c r="F25" i="207" s="1"/>
  <c r="E23" i="204"/>
  <c r="D23" i="204" s="1"/>
  <c r="G23" i="204" s="1"/>
  <c r="F24" i="204" s="1"/>
  <c r="H23" i="204"/>
  <c r="H23" i="206"/>
  <c r="E23" i="206"/>
  <c r="D23" i="206" s="1"/>
  <c r="G23" i="206" s="1"/>
  <c r="F24" i="206" s="1"/>
  <c r="E23" i="205"/>
  <c r="D23" i="205" s="1"/>
  <c r="G23" i="205" s="1"/>
  <c r="F24" i="205" s="1"/>
  <c r="H23" i="205"/>
  <c r="I23" i="205" s="1"/>
  <c r="I22" i="208"/>
  <c r="I23" i="207"/>
  <c r="H25" i="207" l="1"/>
  <c r="E25" i="207"/>
  <c r="D25" i="207" s="1"/>
  <c r="G25" i="207" s="1"/>
  <c r="F26" i="207" s="1"/>
  <c r="E24" i="206"/>
  <c r="D24" i="206" s="1"/>
  <c r="G24" i="206" s="1"/>
  <c r="F25" i="206" s="1"/>
  <c r="H24" i="206"/>
  <c r="I24" i="206" s="1"/>
  <c r="H24" i="208"/>
  <c r="I24" i="208" s="1"/>
  <c r="G24" i="208"/>
  <c r="F25" i="208" s="1"/>
  <c r="E24" i="208"/>
  <c r="D24" i="208" s="1"/>
  <c r="E24" i="204"/>
  <c r="D24" i="204" s="1"/>
  <c r="G24" i="204" s="1"/>
  <c r="F25" i="204" s="1"/>
  <c r="H24" i="204"/>
  <c r="I24" i="204" s="1"/>
  <c r="E24" i="205"/>
  <c r="D24" i="205" s="1"/>
  <c r="G24" i="205" s="1"/>
  <c r="F25" i="205" s="1"/>
  <c r="H24" i="205"/>
  <c r="I24" i="205" s="1"/>
  <c r="I24" i="207"/>
  <c r="I23" i="206"/>
  <c r="I23" i="204"/>
  <c r="I23" i="208"/>
  <c r="E25" i="204" l="1"/>
  <c r="D25" i="204" s="1"/>
  <c r="G25" i="204" s="1"/>
  <c r="F26" i="204" s="1"/>
  <c r="H25" i="204"/>
  <c r="H25" i="206"/>
  <c r="E25" i="206"/>
  <c r="D25" i="206" s="1"/>
  <c r="G25" i="206" s="1"/>
  <c r="F26" i="206" s="1"/>
  <c r="H26" i="207"/>
  <c r="I26" i="207" s="1"/>
  <c r="G26" i="207"/>
  <c r="F27" i="207" s="1"/>
  <c r="E26" i="207"/>
  <c r="D26" i="207" s="1"/>
  <c r="E25" i="205"/>
  <c r="D25" i="205" s="1"/>
  <c r="G25" i="205" s="1"/>
  <c r="F26" i="205" s="1"/>
  <c r="H25" i="205"/>
  <c r="H25" i="208"/>
  <c r="E25" i="208"/>
  <c r="D25" i="208" s="1"/>
  <c r="G25" i="208" s="1"/>
  <c r="F26" i="208" s="1"/>
  <c r="I25" i="207"/>
  <c r="H26" i="208" l="1"/>
  <c r="E26" i="208"/>
  <c r="D26" i="208" s="1"/>
  <c r="G26" i="208" s="1"/>
  <c r="F27" i="208" s="1"/>
  <c r="E26" i="205"/>
  <c r="D26" i="205" s="1"/>
  <c r="H26" i="205"/>
  <c r="I26" i="205" s="1"/>
  <c r="G26" i="205"/>
  <c r="F27" i="205" s="1"/>
  <c r="H26" i="206"/>
  <c r="I26" i="206" s="1"/>
  <c r="G26" i="206"/>
  <c r="F27" i="206" s="1"/>
  <c r="E26" i="206"/>
  <c r="D26" i="206" s="1"/>
  <c r="E26" i="204"/>
  <c r="D26" i="204" s="1"/>
  <c r="G26" i="204" s="1"/>
  <c r="F27" i="204" s="1"/>
  <c r="H26" i="204"/>
  <c r="I26" i="204" s="1"/>
  <c r="H27" i="207"/>
  <c r="E27" i="207"/>
  <c r="D27" i="207" s="1"/>
  <c r="G27" i="207" s="1"/>
  <c r="F28" i="207" s="1"/>
  <c r="I25" i="206"/>
  <c r="I25" i="208"/>
  <c r="I25" i="205"/>
  <c r="I25" i="204"/>
  <c r="H27" i="208" l="1"/>
  <c r="E27" i="208"/>
  <c r="D27" i="208" s="1"/>
  <c r="G27" i="208" s="1"/>
  <c r="F28" i="208" s="1"/>
  <c r="H28" i="207"/>
  <c r="E28" i="207"/>
  <c r="D28" i="207" s="1"/>
  <c r="G28" i="207" s="1"/>
  <c r="F29" i="207" s="1"/>
  <c r="E27" i="204"/>
  <c r="D27" i="204" s="1"/>
  <c r="G27" i="204" s="1"/>
  <c r="F28" i="204" s="1"/>
  <c r="H27" i="204"/>
  <c r="H27" i="206"/>
  <c r="E27" i="206"/>
  <c r="D27" i="206" s="1"/>
  <c r="G27" i="206" s="1"/>
  <c r="F28" i="206" s="1"/>
  <c r="E27" i="205"/>
  <c r="D27" i="205" s="1"/>
  <c r="G27" i="205" s="1"/>
  <c r="F28" i="205" s="1"/>
  <c r="H27" i="205"/>
  <c r="I27" i="205" s="1"/>
  <c r="I27" i="207"/>
  <c r="I26" i="208"/>
  <c r="H29" i="207" l="1"/>
  <c r="E29" i="207"/>
  <c r="D29" i="207" s="1"/>
  <c r="G29" i="207" s="1"/>
  <c r="F30" i="207" s="1"/>
  <c r="E28" i="206"/>
  <c r="D28" i="206" s="1"/>
  <c r="G28" i="206" s="1"/>
  <c r="F29" i="206" s="1"/>
  <c r="H28" i="206"/>
  <c r="I28" i="206" s="1"/>
  <c r="H28" i="208"/>
  <c r="I28" i="208" s="1"/>
  <c r="G28" i="208"/>
  <c r="F29" i="208" s="1"/>
  <c r="E28" i="208"/>
  <c r="D28" i="208" s="1"/>
  <c r="E28" i="204"/>
  <c r="D28" i="204" s="1"/>
  <c r="G28" i="204" s="1"/>
  <c r="F29" i="204" s="1"/>
  <c r="H28" i="204"/>
  <c r="I28" i="204" s="1"/>
  <c r="E28" i="205"/>
  <c r="D28" i="205" s="1"/>
  <c r="G28" i="205" s="1"/>
  <c r="F29" i="205" s="1"/>
  <c r="H28" i="205"/>
  <c r="I28" i="205" s="1"/>
  <c r="I28" i="207"/>
  <c r="I27" i="206"/>
  <c r="I27" i="204"/>
  <c r="I27" i="208"/>
  <c r="E29" i="204" l="1"/>
  <c r="D29" i="204" s="1"/>
  <c r="G29" i="204" s="1"/>
  <c r="F30" i="204" s="1"/>
  <c r="H29" i="204"/>
  <c r="I29" i="204" s="1"/>
  <c r="H30" i="207"/>
  <c r="E30" i="207"/>
  <c r="D30" i="207" s="1"/>
  <c r="G30" i="207" s="1"/>
  <c r="F31" i="207" s="1"/>
  <c r="H29" i="206"/>
  <c r="I29" i="206" s="1"/>
  <c r="G29" i="206"/>
  <c r="F30" i="206" s="1"/>
  <c r="E29" i="206"/>
  <c r="D29" i="206" s="1"/>
  <c r="E29" i="205"/>
  <c r="D29" i="205" s="1"/>
  <c r="H29" i="205"/>
  <c r="I29" i="205" s="1"/>
  <c r="G29" i="205"/>
  <c r="F30" i="205" s="1"/>
  <c r="H29" i="208"/>
  <c r="E29" i="208"/>
  <c r="D29" i="208" s="1"/>
  <c r="G29" i="208" s="1"/>
  <c r="F30" i="208" s="1"/>
  <c r="I29" i="207"/>
  <c r="H31" i="207" l="1"/>
  <c r="E31" i="207"/>
  <c r="D31" i="207" s="1"/>
  <c r="G31" i="207" s="1"/>
  <c r="F32" i="207" s="1"/>
  <c r="H30" i="208"/>
  <c r="E30" i="208"/>
  <c r="D30" i="208" s="1"/>
  <c r="G30" i="208" s="1"/>
  <c r="F31" i="208" s="1"/>
  <c r="E30" i="204"/>
  <c r="D30" i="204" s="1"/>
  <c r="G30" i="204" s="1"/>
  <c r="F31" i="204" s="1"/>
  <c r="H30" i="204"/>
  <c r="H30" i="206"/>
  <c r="E30" i="206"/>
  <c r="D30" i="206" s="1"/>
  <c r="G30" i="206" s="1"/>
  <c r="F31" i="206" s="1"/>
  <c r="I30" i="207"/>
  <c r="I29" i="208"/>
  <c r="E30" i="205"/>
  <c r="D30" i="205" s="1"/>
  <c r="G30" i="205" s="1"/>
  <c r="F31" i="205" s="1"/>
  <c r="H30" i="205"/>
  <c r="I30" i="205" s="1"/>
  <c r="E31" i="205" l="1"/>
  <c r="D31" i="205" s="1"/>
  <c r="H31" i="205"/>
  <c r="I31" i="205" s="1"/>
  <c r="G31" i="205"/>
  <c r="F32" i="205" s="1"/>
  <c r="E31" i="204"/>
  <c r="D31" i="204" s="1"/>
  <c r="G31" i="204" s="1"/>
  <c r="F32" i="204" s="1"/>
  <c r="H31" i="204"/>
  <c r="I31" i="204" s="1"/>
  <c r="H31" i="206"/>
  <c r="I31" i="206" s="1"/>
  <c r="G31" i="206"/>
  <c r="F32" i="206" s="1"/>
  <c r="E31" i="206"/>
  <c r="D31" i="206" s="1"/>
  <c r="H31" i="208"/>
  <c r="E31" i="208"/>
  <c r="D31" i="208" s="1"/>
  <c r="G31" i="208" s="1"/>
  <c r="F32" i="208" s="1"/>
  <c r="H32" i="207"/>
  <c r="E32" i="207"/>
  <c r="D32" i="207" s="1"/>
  <c r="G32" i="207" s="1"/>
  <c r="F33" i="207" s="1"/>
  <c r="I30" i="208"/>
  <c r="I30" i="206"/>
  <c r="I30" i="204"/>
  <c r="I31" i="207"/>
  <c r="E32" i="204" l="1"/>
  <c r="D32" i="204" s="1"/>
  <c r="G32" i="204" s="1"/>
  <c r="F33" i="204" s="1"/>
  <c r="H32" i="204"/>
  <c r="I32" i="204" s="1"/>
  <c r="H33" i="207"/>
  <c r="E33" i="207"/>
  <c r="D33" i="207" s="1"/>
  <c r="G33" i="207" s="1"/>
  <c r="F34" i="207" s="1"/>
  <c r="H32" i="208"/>
  <c r="I32" i="208" s="1"/>
  <c r="G32" i="208"/>
  <c r="F33" i="208" s="1"/>
  <c r="E32" i="208"/>
  <c r="D32" i="208" s="1"/>
  <c r="E32" i="206"/>
  <c r="D32" i="206" s="1"/>
  <c r="G32" i="206" s="1"/>
  <c r="F33" i="206" s="1"/>
  <c r="H32" i="206"/>
  <c r="I32" i="207"/>
  <c r="E32" i="205"/>
  <c r="D32" i="205" s="1"/>
  <c r="G32" i="205" s="1"/>
  <c r="F33" i="205" s="1"/>
  <c r="H32" i="205"/>
  <c r="I32" i="205" s="1"/>
  <c r="I31" i="208"/>
  <c r="H33" i="206" l="1"/>
  <c r="G33" i="206"/>
  <c r="F34" i="206" s="1"/>
  <c r="E33" i="206"/>
  <c r="D33" i="206" s="1"/>
  <c r="H34" i="207"/>
  <c r="E34" i="207"/>
  <c r="D34" i="207" s="1"/>
  <c r="G34" i="207" s="1"/>
  <c r="F35" i="207" s="1"/>
  <c r="E33" i="205"/>
  <c r="D33" i="205" s="1"/>
  <c r="G33" i="205" s="1"/>
  <c r="F34" i="205" s="1"/>
  <c r="H33" i="205"/>
  <c r="I33" i="205" s="1"/>
  <c r="G33" i="204"/>
  <c r="F34" i="204" s="1"/>
  <c r="E33" i="204"/>
  <c r="D33" i="204" s="1"/>
  <c r="H33" i="204"/>
  <c r="I33" i="204" s="1"/>
  <c r="H33" i="208"/>
  <c r="E33" i="208"/>
  <c r="D33" i="208" s="1"/>
  <c r="G33" i="208" s="1"/>
  <c r="F34" i="208" s="1"/>
  <c r="I32" i="206"/>
  <c r="I33" i="207"/>
  <c r="H34" i="208" l="1"/>
  <c r="I34" i="208" s="1"/>
  <c r="E34" i="208"/>
  <c r="D34" i="208" s="1"/>
  <c r="G34" i="208" s="1"/>
  <c r="F35" i="208" s="1"/>
  <c r="E34" i="205"/>
  <c r="D34" i="205" s="1"/>
  <c r="H34" i="205"/>
  <c r="I34" i="205" s="1"/>
  <c r="G34" i="205"/>
  <c r="F35" i="205" s="1"/>
  <c r="H35" i="207"/>
  <c r="I35" i="207" s="1"/>
  <c r="G35" i="207"/>
  <c r="F36" i="207" s="1"/>
  <c r="E35" i="207"/>
  <c r="D35" i="207" s="1"/>
  <c r="I33" i="208"/>
  <c r="I34" i="207"/>
  <c r="E34" i="204"/>
  <c r="D34" i="204" s="1"/>
  <c r="G34" i="204" s="1"/>
  <c r="F35" i="204" s="1"/>
  <c r="H34" i="204"/>
  <c r="I34" i="204" s="1"/>
  <c r="H34" i="206"/>
  <c r="I34" i="206" s="1"/>
  <c r="G34" i="206"/>
  <c r="F35" i="206" s="1"/>
  <c r="E34" i="206"/>
  <c r="D34" i="206" s="1"/>
  <c r="I33" i="206"/>
  <c r="H35" i="208" l="1"/>
  <c r="I35" i="208" s="1"/>
  <c r="G35" i="208"/>
  <c r="F36" i="208" s="1"/>
  <c r="E35" i="208"/>
  <c r="D35" i="208" s="1"/>
  <c r="E35" i="204"/>
  <c r="D35" i="204" s="1"/>
  <c r="G35" i="204" s="1"/>
  <c r="F36" i="204" s="1"/>
  <c r="H35" i="204"/>
  <c r="I35" i="204" s="1"/>
  <c r="H35" i="206"/>
  <c r="E35" i="206"/>
  <c r="D35" i="206" s="1"/>
  <c r="G35" i="206" s="1"/>
  <c r="F36" i="206" s="1"/>
  <c r="H36" i="207"/>
  <c r="I36" i="207" s="1"/>
  <c r="E36" i="207"/>
  <c r="D36" i="207" s="1"/>
  <c r="G36" i="207" s="1"/>
  <c r="F37" i="207" s="1"/>
  <c r="E35" i="205"/>
  <c r="D35" i="205" s="1"/>
  <c r="H35" i="205"/>
  <c r="I35" i="205" s="1"/>
  <c r="G35" i="205"/>
  <c r="F36" i="205" s="1"/>
  <c r="H37" i="207" l="1"/>
  <c r="E37" i="207"/>
  <c r="D37" i="207" s="1"/>
  <c r="G37" i="207" s="1"/>
  <c r="F38" i="207" s="1"/>
  <c r="H36" i="206"/>
  <c r="I36" i="206" s="1"/>
  <c r="E36" i="206"/>
  <c r="D36" i="206" s="1"/>
  <c r="G36" i="206" s="1"/>
  <c r="F37" i="206" s="1"/>
  <c r="E36" i="204"/>
  <c r="D36" i="204" s="1"/>
  <c r="G36" i="204" s="1"/>
  <c r="F37" i="204" s="1"/>
  <c r="H36" i="204"/>
  <c r="H36" i="208"/>
  <c r="E36" i="208"/>
  <c r="D36" i="208" s="1"/>
  <c r="G36" i="208" s="1"/>
  <c r="F37" i="208" s="1"/>
  <c r="I35" i="206"/>
  <c r="E36" i="205"/>
  <c r="D36" i="205" s="1"/>
  <c r="G36" i="205" s="1"/>
  <c r="F37" i="205" s="1"/>
  <c r="H36" i="205"/>
  <c r="I36" i="205" s="1"/>
  <c r="E37" i="204" l="1"/>
  <c r="D37" i="204" s="1"/>
  <c r="G37" i="204" s="1"/>
  <c r="F38" i="204" s="1"/>
  <c r="H37" i="204"/>
  <c r="I37" i="204" s="1"/>
  <c r="H37" i="208"/>
  <c r="E37" i="208"/>
  <c r="D37" i="208" s="1"/>
  <c r="G37" i="208" s="1"/>
  <c r="F38" i="208" s="1"/>
  <c r="E37" i="205"/>
  <c r="D37" i="205" s="1"/>
  <c r="G37" i="205" s="1"/>
  <c r="F38" i="205" s="1"/>
  <c r="H37" i="205"/>
  <c r="I37" i="205" s="1"/>
  <c r="E37" i="206"/>
  <c r="D37" i="206" s="1"/>
  <c r="G37" i="206" s="1"/>
  <c r="F38" i="206" s="1"/>
  <c r="H37" i="206"/>
  <c r="I37" i="206" s="1"/>
  <c r="H38" i="207"/>
  <c r="I38" i="207" s="1"/>
  <c r="E38" i="207"/>
  <c r="D38" i="207" s="1"/>
  <c r="G38" i="207" s="1"/>
  <c r="F39" i="207" s="1"/>
  <c r="I36" i="208"/>
  <c r="I36" i="204"/>
  <c r="I37" i="207"/>
  <c r="E38" i="205" l="1"/>
  <c r="D38" i="205" s="1"/>
  <c r="G38" i="205" s="1"/>
  <c r="F39" i="205" s="1"/>
  <c r="H38" i="205"/>
  <c r="I38" i="205" s="1"/>
  <c r="H38" i="208"/>
  <c r="I38" i="208" s="1"/>
  <c r="E38" i="208"/>
  <c r="D38" i="208" s="1"/>
  <c r="G38" i="208" s="1"/>
  <c r="F39" i="208" s="1"/>
  <c r="H39" i="207"/>
  <c r="I39" i="207" s="1"/>
  <c r="G39" i="207"/>
  <c r="F40" i="207" s="1"/>
  <c r="E39" i="207"/>
  <c r="D39" i="207" s="1"/>
  <c r="H38" i="206"/>
  <c r="E38" i="206"/>
  <c r="D38" i="206" s="1"/>
  <c r="G38" i="206" s="1"/>
  <c r="F39" i="206" s="1"/>
  <c r="E38" i="204"/>
  <c r="D38" i="204" s="1"/>
  <c r="G38" i="204" s="1"/>
  <c r="F39" i="204" s="1"/>
  <c r="H38" i="204"/>
  <c r="I38" i="204" s="1"/>
  <c r="I37" i="208"/>
  <c r="H39" i="208" l="1"/>
  <c r="E39" i="208"/>
  <c r="D39" i="208" s="1"/>
  <c r="G39" i="208" s="1"/>
  <c r="F40" i="208" s="1"/>
  <c r="E39" i="204"/>
  <c r="D39" i="204" s="1"/>
  <c r="G39" i="204" s="1"/>
  <c r="F40" i="204" s="1"/>
  <c r="H39" i="204"/>
  <c r="I39" i="204" s="1"/>
  <c r="E39" i="206"/>
  <c r="D39" i="206" s="1"/>
  <c r="G39" i="206" s="1"/>
  <c r="F40" i="206" s="1"/>
  <c r="H39" i="206"/>
  <c r="E39" i="205"/>
  <c r="D39" i="205" s="1"/>
  <c r="G39" i="205" s="1"/>
  <c r="F40" i="205" s="1"/>
  <c r="H39" i="205"/>
  <c r="I39" i="205" s="1"/>
  <c r="H40" i="207"/>
  <c r="E40" i="207"/>
  <c r="D40" i="207" s="1"/>
  <c r="G40" i="207" s="1"/>
  <c r="F41" i="207" s="1"/>
  <c r="I38" i="206"/>
  <c r="H40" i="206" l="1"/>
  <c r="E40" i="206"/>
  <c r="D40" i="206" s="1"/>
  <c r="G40" i="206" s="1"/>
  <c r="F41" i="206" s="1"/>
  <c r="E40" i="205"/>
  <c r="D40" i="205" s="1"/>
  <c r="H40" i="205"/>
  <c r="I40" i="205" s="1"/>
  <c r="G40" i="205"/>
  <c r="F41" i="205" s="1"/>
  <c r="E40" i="204"/>
  <c r="D40" i="204" s="1"/>
  <c r="G40" i="204" s="1"/>
  <c r="F41" i="204" s="1"/>
  <c r="H40" i="204"/>
  <c r="H41" i="207"/>
  <c r="E41" i="207"/>
  <c r="D41" i="207" s="1"/>
  <c r="G41" i="207" s="1"/>
  <c r="F42" i="207" s="1"/>
  <c r="H40" i="208"/>
  <c r="I40" i="208" s="1"/>
  <c r="E40" i="208"/>
  <c r="D40" i="208" s="1"/>
  <c r="G40" i="208" s="1"/>
  <c r="F41" i="208" s="1"/>
  <c r="I40" i="207"/>
  <c r="I39" i="206"/>
  <c r="I39" i="208"/>
  <c r="H41" i="208" l="1"/>
  <c r="E41" i="208"/>
  <c r="D41" i="208" s="1"/>
  <c r="G41" i="208" s="1"/>
  <c r="F42" i="208" s="1"/>
  <c r="E41" i="206"/>
  <c r="D41" i="206" s="1"/>
  <c r="G41" i="206" s="1"/>
  <c r="F42" i="206" s="1"/>
  <c r="H41" i="206"/>
  <c r="I41" i="206" s="1"/>
  <c r="E41" i="204"/>
  <c r="D41" i="204" s="1"/>
  <c r="G41" i="204" s="1"/>
  <c r="F42" i="204" s="1"/>
  <c r="H41" i="204"/>
  <c r="H42" i="207"/>
  <c r="E42" i="207"/>
  <c r="D42" i="207" s="1"/>
  <c r="G42" i="207" s="1"/>
  <c r="F43" i="207" s="1"/>
  <c r="E41" i="205"/>
  <c r="D41" i="205" s="1"/>
  <c r="H41" i="205"/>
  <c r="I41" i="205" s="1"/>
  <c r="G41" i="205"/>
  <c r="F42" i="205" s="1"/>
  <c r="I41" i="207"/>
  <c r="I40" i="204"/>
  <c r="I40" i="206"/>
  <c r="H43" i="207" l="1"/>
  <c r="E43" i="207"/>
  <c r="D43" i="207" s="1"/>
  <c r="G43" i="207" s="1"/>
  <c r="F44" i="207" s="1"/>
  <c r="E42" i="204"/>
  <c r="D42" i="204" s="1"/>
  <c r="G42" i="204" s="1"/>
  <c r="F43" i="204" s="1"/>
  <c r="H42" i="204"/>
  <c r="I42" i="204" s="1"/>
  <c r="H42" i="206"/>
  <c r="I42" i="206" s="1"/>
  <c r="G42" i="206"/>
  <c r="F43" i="206" s="1"/>
  <c r="E42" i="206"/>
  <c r="D42" i="206" s="1"/>
  <c r="H42" i="208"/>
  <c r="E42" i="208"/>
  <c r="D42" i="208" s="1"/>
  <c r="G42" i="208" s="1"/>
  <c r="F43" i="208" s="1"/>
  <c r="E42" i="205"/>
  <c r="D42" i="205" s="1"/>
  <c r="H42" i="205"/>
  <c r="I42" i="205" s="1"/>
  <c r="G42" i="205"/>
  <c r="F43" i="205" s="1"/>
  <c r="I42" i="207"/>
  <c r="I41" i="204"/>
  <c r="I41" i="208"/>
  <c r="E43" i="204" l="1"/>
  <c r="D43" i="204" s="1"/>
  <c r="G43" i="204" s="1"/>
  <c r="F44" i="204" s="1"/>
  <c r="H43" i="204"/>
  <c r="I43" i="204" s="1"/>
  <c r="H44" i="207"/>
  <c r="E44" i="207"/>
  <c r="D44" i="207" s="1"/>
  <c r="G44" i="207" s="1"/>
  <c r="F45" i="207" s="1"/>
  <c r="H43" i="208"/>
  <c r="I43" i="208" s="1"/>
  <c r="G43" i="208"/>
  <c r="F44" i="208" s="1"/>
  <c r="E43" i="208"/>
  <c r="D43" i="208" s="1"/>
  <c r="E43" i="206"/>
  <c r="D43" i="206" s="1"/>
  <c r="G43" i="206" s="1"/>
  <c r="F44" i="206" s="1"/>
  <c r="H43" i="206"/>
  <c r="I43" i="206" s="1"/>
  <c r="E43" i="205"/>
  <c r="D43" i="205" s="1"/>
  <c r="G43" i="205" s="1"/>
  <c r="F44" i="205" s="1"/>
  <c r="H43" i="205"/>
  <c r="I42" i="208"/>
  <c r="I43" i="207"/>
  <c r="H45" i="207" l="1"/>
  <c r="E45" i="207"/>
  <c r="D45" i="207" s="1"/>
  <c r="G45" i="207" s="1"/>
  <c r="F46" i="207" s="1"/>
  <c r="H44" i="206"/>
  <c r="E44" i="206"/>
  <c r="D44" i="206" s="1"/>
  <c r="G44" i="206" s="1"/>
  <c r="F45" i="206" s="1"/>
  <c r="E44" i="205"/>
  <c r="D44" i="205" s="1"/>
  <c r="G44" i="205" s="1"/>
  <c r="F45" i="205" s="1"/>
  <c r="H44" i="205"/>
  <c r="E44" i="204"/>
  <c r="D44" i="204" s="1"/>
  <c r="G44" i="204" s="1"/>
  <c r="F45" i="204" s="1"/>
  <c r="H44" i="204"/>
  <c r="I44" i="204" s="1"/>
  <c r="H44" i="208"/>
  <c r="E44" i="208"/>
  <c r="D44" i="208" s="1"/>
  <c r="G44" i="208" s="1"/>
  <c r="F45" i="208" s="1"/>
  <c r="I44" i="207"/>
  <c r="I43" i="205"/>
  <c r="E45" i="204" l="1"/>
  <c r="D45" i="204" s="1"/>
  <c r="G45" i="204" s="1"/>
  <c r="F46" i="204" s="1"/>
  <c r="H45" i="204"/>
  <c r="E45" i="205"/>
  <c r="D45" i="205" s="1"/>
  <c r="H45" i="205"/>
  <c r="I45" i="205" s="1"/>
  <c r="G45" i="205"/>
  <c r="F46" i="205" s="1"/>
  <c r="E45" i="206"/>
  <c r="D45" i="206" s="1"/>
  <c r="G45" i="206" s="1"/>
  <c r="F46" i="206" s="1"/>
  <c r="H45" i="206"/>
  <c r="H45" i="208"/>
  <c r="I45" i="208" s="1"/>
  <c r="E45" i="208"/>
  <c r="D45" i="208" s="1"/>
  <c r="G45" i="208" s="1"/>
  <c r="F46" i="208" s="1"/>
  <c r="H46" i="207"/>
  <c r="G46" i="207"/>
  <c r="F47" i="207" s="1"/>
  <c r="E46" i="207"/>
  <c r="D46" i="207" s="1"/>
  <c r="I44" i="205"/>
  <c r="I44" i="208"/>
  <c r="I44" i="206"/>
  <c r="I45" i="207"/>
  <c r="H46" i="206" l="1"/>
  <c r="E46" i="206"/>
  <c r="D46" i="206" s="1"/>
  <c r="G46" i="206" s="1"/>
  <c r="F47" i="206" s="1"/>
  <c r="H46" i="208"/>
  <c r="E46" i="208"/>
  <c r="D46" i="208" s="1"/>
  <c r="G46" i="208" s="1"/>
  <c r="F47" i="208" s="1"/>
  <c r="E46" i="204"/>
  <c r="D46" i="204" s="1"/>
  <c r="G46" i="204" s="1"/>
  <c r="F47" i="204" s="1"/>
  <c r="H46" i="204"/>
  <c r="H47" i="207"/>
  <c r="E47" i="207"/>
  <c r="D47" i="207" s="1"/>
  <c r="G47" i="207" s="1"/>
  <c r="F48" i="207" s="1"/>
  <c r="I46" i="207"/>
  <c r="E46" i="205"/>
  <c r="D46" i="205" s="1"/>
  <c r="G46" i="205" s="1"/>
  <c r="F47" i="205" s="1"/>
  <c r="H46" i="205"/>
  <c r="I45" i="204"/>
  <c r="I45" i="206"/>
  <c r="H48" i="207" l="1"/>
  <c r="I48" i="207" s="1"/>
  <c r="E48" i="207"/>
  <c r="D48" i="207" s="1"/>
  <c r="G48" i="207" s="1"/>
  <c r="F49" i="207" s="1"/>
  <c r="E47" i="204"/>
  <c r="D47" i="204" s="1"/>
  <c r="G47" i="204" s="1"/>
  <c r="F48" i="204" s="1"/>
  <c r="H47" i="204"/>
  <c r="H47" i="208"/>
  <c r="I47" i="208" s="1"/>
  <c r="E47" i="208"/>
  <c r="D47" i="208" s="1"/>
  <c r="G47" i="208" s="1"/>
  <c r="F48" i="208" s="1"/>
  <c r="E47" i="205"/>
  <c r="D47" i="205" s="1"/>
  <c r="G47" i="205" s="1"/>
  <c r="F48" i="205" s="1"/>
  <c r="H47" i="205"/>
  <c r="I47" i="205" s="1"/>
  <c r="E47" i="206"/>
  <c r="D47" i="206" s="1"/>
  <c r="G47" i="206" s="1"/>
  <c r="F48" i="206" s="1"/>
  <c r="H47" i="206"/>
  <c r="I47" i="206" s="1"/>
  <c r="I46" i="205"/>
  <c r="I46" i="208"/>
  <c r="I47" i="207"/>
  <c r="I46" i="204"/>
  <c r="I46" i="206"/>
  <c r="H48" i="208" l="1"/>
  <c r="E48" i="208"/>
  <c r="D48" i="208" s="1"/>
  <c r="G48" i="208" s="1"/>
  <c r="F49" i="208" s="1"/>
  <c r="E48" i="204"/>
  <c r="D48" i="204" s="1"/>
  <c r="G48" i="204" s="1"/>
  <c r="F49" i="204" s="1"/>
  <c r="H48" i="204"/>
  <c r="I48" i="204" s="1"/>
  <c r="E48" i="205"/>
  <c r="D48" i="205" s="1"/>
  <c r="G48" i="205" s="1"/>
  <c r="F49" i="205" s="1"/>
  <c r="H48" i="205"/>
  <c r="I48" i="205" s="1"/>
  <c r="H49" i="207"/>
  <c r="E49" i="207"/>
  <c r="D49" i="207" s="1"/>
  <c r="G49" i="207" s="1"/>
  <c r="F50" i="207" s="1"/>
  <c r="H48" i="206"/>
  <c r="E48" i="206"/>
  <c r="D48" i="206" s="1"/>
  <c r="G48" i="206" s="1"/>
  <c r="F49" i="206" s="1"/>
  <c r="I47" i="204"/>
  <c r="E49" i="205" l="1"/>
  <c r="D49" i="205" s="1"/>
  <c r="G49" i="205" s="1"/>
  <c r="F50" i="205" s="1"/>
  <c r="H49" i="205"/>
  <c r="I49" i="205" s="1"/>
  <c r="E49" i="206"/>
  <c r="D49" i="206" s="1"/>
  <c r="G49" i="206" s="1"/>
  <c r="F50" i="206" s="1"/>
  <c r="H49" i="206"/>
  <c r="I49" i="206" s="1"/>
  <c r="H49" i="208"/>
  <c r="I49" i="208" s="1"/>
  <c r="E49" i="208"/>
  <c r="D49" i="208" s="1"/>
  <c r="G49" i="208" s="1"/>
  <c r="F50" i="208" s="1"/>
  <c r="H50" i="207"/>
  <c r="I50" i="207" s="1"/>
  <c r="E50" i="207"/>
  <c r="D50" i="207" s="1"/>
  <c r="G50" i="207" s="1"/>
  <c r="F51" i="207" s="1"/>
  <c r="E49" i="204"/>
  <c r="D49" i="204" s="1"/>
  <c r="G49" i="204" s="1"/>
  <c r="F50" i="204" s="1"/>
  <c r="H49" i="204"/>
  <c r="I49" i="204" s="1"/>
  <c r="I48" i="206"/>
  <c r="I49" i="207"/>
  <c r="I48" i="208"/>
  <c r="H50" i="208" l="1"/>
  <c r="E50" i="208"/>
  <c r="D50" i="208" s="1"/>
  <c r="G50" i="208" s="1"/>
  <c r="F51" i="208" s="1"/>
  <c r="H50" i="206"/>
  <c r="E50" i="206"/>
  <c r="D50" i="206" s="1"/>
  <c r="G50" i="206" s="1"/>
  <c r="F51" i="206" s="1"/>
  <c r="H51" i="207"/>
  <c r="I51" i="207" s="1"/>
  <c r="G51" i="207"/>
  <c r="F52" i="207" s="1"/>
  <c r="E51" i="207"/>
  <c r="D51" i="207" s="1"/>
  <c r="E50" i="204"/>
  <c r="D50" i="204" s="1"/>
  <c r="G50" i="204" s="1"/>
  <c r="F51" i="204" s="1"/>
  <c r="H50" i="204"/>
  <c r="I50" i="204" s="1"/>
  <c r="E50" i="205"/>
  <c r="D50" i="205" s="1"/>
  <c r="G50" i="205" s="1"/>
  <c r="F51" i="205" s="1"/>
  <c r="H50" i="205"/>
  <c r="I50" i="205" s="1"/>
  <c r="E51" i="204" l="1"/>
  <c r="D51" i="204" s="1"/>
  <c r="G51" i="204" s="1"/>
  <c r="F52" i="204" s="1"/>
  <c r="H51" i="204"/>
  <c r="E51" i="206"/>
  <c r="D51" i="206" s="1"/>
  <c r="G51" i="206" s="1"/>
  <c r="F52" i="206" s="1"/>
  <c r="H51" i="206"/>
  <c r="H51" i="208"/>
  <c r="I51" i="208" s="1"/>
  <c r="G51" i="208"/>
  <c r="F52" i="208" s="1"/>
  <c r="E51" i="208"/>
  <c r="D51" i="208" s="1"/>
  <c r="E51" i="205"/>
  <c r="D51" i="205" s="1"/>
  <c r="G51" i="205" s="1"/>
  <c r="F52" i="205" s="1"/>
  <c r="H51" i="205"/>
  <c r="H52" i="207"/>
  <c r="E52" i="207"/>
  <c r="D52" i="207" s="1"/>
  <c r="G52" i="207" s="1"/>
  <c r="F53" i="207" s="1"/>
  <c r="I50" i="206"/>
  <c r="I50" i="208"/>
  <c r="E52" i="205" l="1"/>
  <c r="D52" i="205" s="1"/>
  <c r="G52" i="205" s="1"/>
  <c r="F53" i="205" s="1"/>
  <c r="H52" i="205"/>
  <c r="I52" i="205" s="1"/>
  <c r="H52" i="206"/>
  <c r="E52" i="206"/>
  <c r="D52" i="206" s="1"/>
  <c r="G52" i="206" s="1"/>
  <c r="F53" i="206" s="1"/>
  <c r="H53" i="207"/>
  <c r="I53" i="207" s="1"/>
  <c r="G53" i="207"/>
  <c r="F54" i="207" s="1"/>
  <c r="E53" i="207"/>
  <c r="D53" i="207" s="1"/>
  <c r="G52" i="204"/>
  <c r="F53" i="204" s="1"/>
  <c r="E52" i="204"/>
  <c r="D52" i="204" s="1"/>
  <c r="H52" i="204"/>
  <c r="I52" i="204" s="1"/>
  <c r="I51" i="206"/>
  <c r="H52" i="208"/>
  <c r="E52" i="208"/>
  <c r="D52" i="208" s="1"/>
  <c r="G52" i="208" s="1"/>
  <c r="F53" i="208" s="1"/>
  <c r="I52" i="207"/>
  <c r="I51" i="205"/>
  <c r="I51" i="204"/>
  <c r="E53" i="206" l="1"/>
  <c r="D53" i="206" s="1"/>
  <c r="G53" i="206" s="1"/>
  <c r="F54" i="206" s="1"/>
  <c r="H53" i="206"/>
  <c r="H53" i="208"/>
  <c r="E53" i="208"/>
  <c r="D53" i="208" s="1"/>
  <c r="G53" i="208" s="1"/>
  <c r="F54" i="208" s="1"/>
  <c r="E53" i="205"/>
  <c r="D53" i="205" s="1"/>
  <c r="G53" i="205" s="1"/>
  <c r="F54" i="205" s="1"/>
  <c r="H53" i="205"/>
  <c r="I53" i="205" s="1"/>
  <c r="I52" i="208"/>
  <c r="I52" i="206"/>
  <c r="E53" i="204"/>
  <c r="D53" i="204" s="1"/>
  <c r="G53" i="204" s="1"/>
  <c r="F54" i="204" s="1"/>
  <c r="H53" i="204"/>
  <c r="I53" i="204" s="1"/>
  <c r="H54" i="207"/>
  <c r="I54" i="207" s="1"/>
  <c r="G54" i="207"/>
  <c r="F55" i="207" s="1"/>
  <c r="E54" i="207"/>
  <c r="D54" i="207" s="1"/>
  <c r="E54" i="205" l="1"/>
  <c r="D54" i="205" s="1"/>
  <c r="G54" i="205" s="1"/>
  <c r="F55" i="205" s="1"/>
  <c r="H54" i="205"/>
  <c r="I54" i="205" s="1"/>
  <c r="H54" i="208"/>
  <c r="E54" i="208"/>
  <c r="D54" i="208" s="1"/>
  <c r="G54" i="208" s="1"/>
  <c r="F55" i="208" s="1"/>
  <c r="E54" i="204"/>
  <c r="D54" i="204" s="1"/>
  <c r="G54" i="204" s="1"/>
  <c r="F55" i="204" s="1"/>
  <c r="H54" i="204"/>
  <c r="H54" i="206"/>
  <c r="I54" i="206" s="1"/>
  <c r="E54" i="206"/>
  <c r="D54" i="206" s="1"/>
  <c r="G54" i="206" s="1"/>
  <c r="F55" i="206" s="1"/>
  <c r="I53" i="208"/>
  <c r="I53" i="206"/>
  <c r="H55" i="207"/>
  <c r="E55" i="207"/>
  <c r="D55" i="207" s="1"/>
  <c r="G55" i="207" s="1"/>
  <c r="F56" i="207" s="1"/>
  <c r="H55" i="208" l="1"/>
  <c r="E55" i="208"/>
  <c r="D55" i="208" s="1"/>
  <c r="G55" i="208" s="1"/>
  <c r="F56" i="208" s="1"/>
  <c r="E55" i="204"/>
  <c r="D55" i="204" s="1"/>
  <c r="G55" i="204" s="1"/>
  <c r="F56" i="204" s="1"/>
  <c r="H55" i="204"/>
  <c r="I55" i="204" s="1"/>
  <c r="E55" i="206"/>
  <c r="D55" i="206" s="1"/>
  <c r="G55" i="206" s="1"/>
  <c r="F56" i="206" s="1"/>
  <c r="H55" i="206"/>
  <c r="H56" i="207"/>
  <c r="I56" i="207" s="1"/>
  <c r="E56" i="207"/>
  <c r="D56" i="207" s="1"/>
  <c r="G56" i="207" s="1"/>
  <c r="F57" i="207" s="1"/>
  <c r="E55" i="205"/>
  <c r="D55" i="205" s="1"/>
  <c r="H55" i="205"/>
  <c r="I55" i="205" s="1"/>
  <c r="G55" i="205"/>
  <c r="F56" i="205" s="1"/>
  <c r="I54" i="208"/>
  <c r="I55" i="207"/>
  <c r="I54" i="204"/>
  <c r="H57" i="207" l="1"/>
  <c r="I57" i="207" s="1"/>
  <c r="G57" i="207"/>
  <c r="F58" i="207" s="1"/>
  <c r="E57" i="207"/>
  <c r="D57" i="207" s="1"/>
  <c r="E56" i="204"/>
  <c r="D56" i="204" s="1"/>
  <c r="G56" i="204" s="1"/>
  <c r="F57" i="204" s="1"/>
  <c r="H56" i="204"/>
  <c r="I56" i="204" s="1"/>
  <c r="H56" i="206"/>
  <c r="E56" i="206"/>
  <c r="D56" i="206" s="1"/>
  <c r="G56" i="206" s="1"/>
  <c r="F57" i="206" s="1"/>
  <c r="H56" i="208"/>
  <c r="I56" i="208" s="1"/>
  <c r="E56" i="208"/>
  <c r="D56" i="208" s="1"/>
  <c r="G56" i="208" s="1"/>
  <c r="F57" i="208" s="1"/>
  <c r="E56" i="205"/>
  <c r="D56" i="205" s="1"/>
  <c r="H56" i="205"/>
  <c r="I56" i="205" s="1"/>
  <c r="G56" i="205"/>
  <c r="F57" i="205" s="1"/>
  <c r="I55" i="206"/>
  <c r="I55" i="208"/>
  <c r="E57" i="206" l="1"/>
  <c r="D57" i="206" s="1"/>
  <c r="G57" i="206" s="1"/>
  <c r="F58" i="206" s="1"/>
  <c r="H57" i="206"/>
  <c r="I57" i="206" s="1"/>
  <c r="E57" i="204"/>
  <c r="D57" i="204" s="1"/>
  <c r="G57" i="204" s="1"/>
  <c r="F58" i="204" s="1"/>
  <c r="H57" i="204"/>
  <c r="H57" i="208"/>
  <c r="E57" i="208"/>
  <c r="D57" i="208" s="1"/>
  <c r="G57" i="208" s="1"/>
  <c r="F58" i="208" s="1"/>
  <c r="H58" i="207"/>
  <c r="E58" i="207"/>
  <c r="D58" i="207" s="1"/>
  <c r="G58" i="207" s="1"/>
  <c r="F59" i="207" s="1"/>
  <c r="E57" i="205"/>
  <c r="D57" i="205" s="1"/>
  <c r="G57" i="205" s="1"/>
  <c r="F58" i="205" s="1"/>
  <c r="H57" i="205"/>
  <c r="I57" i="205" s="1"/>
  <c r="I56" i="206"/>
  <c r="H59" i="207" l="1"/>
  <c r="I59" i="207" s="1"/>
  <c r="G59" i="207"/>
  <c r="F60" i="207" s="1"/>
  <c r="E59" i="207"/>
  <c r="D59" i="207" s="1"/>
  <c r="H58" i="208"/>
  <c r="E58" i="208"/>
  <c r="D58" i="208" s="1"/>
  <c r="G58" i="208" s="1"/>
  <c r="F59" i="208" s="1"/>
  <c r="E58" i="204"/>
  <c r="D58" i="204" s="1"/>
  <c r="G58" i="204" s="1"/>
  <c r="F59" i="204" s="1"/>
  <c r="H58" i="204"/>
  <c r="E58" i="205"/>
  <c r="D58" i="205" s="1"/>
  <c r="G58" i="205" s="1"/>
  <c r="F59" i="205" s="1"/>
  <c r="H58" i="205"/>
  <c r="H58" i="206"/>
  <c r="I58" i="206" s="1"/>
  <c r="E58" i="206"/>
  <c r="D58" i="206" s="1"/>
  <c r="G58" i="206" s="1"/>
  <c r="F59" i="206" s="1"/>
  <c r="I57" i="208"/>
  <c r="I57" i="204"/>
  <c r="I58" i="207"/>
  <c r="E59" i="204" l="1"/>
  <c r="D59" i="204" s="1"/>
  <c r="G59" i="204" s="1"/>
  <c r="F60" i="204" s="1"/>
  <c r="H59" i="204"/>
  <c r="I59" i="204" s="1"/>
  <c r="E59" i="205"/>
  <c r="D59" i="205" s="1"/>
  <c r="H59" i="205"/>
  <c r="I59" i="205" s="1"/>
  <c r="G59" i="205"/>
  <c r="F60" i="205" s="1"/>
  <c r="H59" i="208"/>
  <c r="I59" i="208" s="1"/>
  <c r="E59" i="208"/>
  <c r="D59" i="208" s="1"/>
  <c r="G59" i="208" s="1"/>
  <c r="F60" i="208" s="1"/>
  <c r="E59" i="206"/>
  <c r="D59" i="206" s="1"/>
  <c r="G59" i="206" s="1"/>
  <c r="F60" i="206" s="1"/>
  <c r="H59" i="206"/>
  <c r="I59" i="206" s="1"/>
  <c r="I58" i="208"/>
  <c r="I58" i="205"/>
  <c r="H60" i="207"/>
  <c r="I60" i="207" s="1"/>
  <c r="G60" i="207"/>
  <c r="F61" i="207" s="1"/>
  <c r="E60" i="207"/>
  <c r="D60" i="207" s="1"/>
  <c r="I58" i="204"/>
  <c r="H60" i="208" l="1"/>
  <c r="I60" i="208" s="1"/>
  <c r="E60" i="208"/>
  <c r="D60" i="208" s="1"/>
  <c r="G60" i="208" s="1"/>
  <c r="F61" i="208" s="1"/>
  <c r="H60" i="206"/>
  <c r="E60" i="206"/>
  <c r="D60" i="206" s="1"/>
  <c r="G60" i="206" s="1"/>
  <c r="F61" i="206" s="1"/>
  <c r="E60" i="204"/>
  <c r="D60" i="204" s="1"/>
  <c r="G60" i="204" s="1"/>
  <c r="F61" i="204" s="1"/>
  <c r="H60" i="204"/>
  <c r="E60" i="205"/>
  <c r="D60" i="205" s="1"/>
  <c r="H60" i="205"/>
  <c r="I60" i="205" s="1"/>
  <c r="G60" i="205"/>
  <c r="F61" i="205" s="1"/>
  <c r="H61" i="207"/>
  <c r="E61" i="207"/>
  <c r="D61" i="207" s="1"/>
  <c r="G61" i="207" s="1"/>
  <c r="F62" i="207" s="1"/>
  <c r="E61" i="204" l="1"/>
  <c r="D61" i="204" s="1"/>
  <c r="G61" i="204" s="1"/>
  <c r="F62" i="204" s="1"/>
  <c r="H61" i="204"/>
  <c r="I61" i="204" s="1"/>
  <c r="H62" i="207"/>
  <c r="E62" i="207"/>
  <c r="D62" i="207" s="1"/>
  <c r="G62" i="207" s="1"/>
  <c r="F63" i="207" s="1"/>
  <c r="E61" i="206"/>
  <c r="D61" i="206" s="1"/>
  <c r="G61" i="206" s="1"/>
  <c r="F62" i="206" s="1"/>
  <c r="H61" i="206"/>
  <c r="H61" i="208"/>
  <c r="E61" i="208"/>
  <c r="D61" i="208" s="1"/>
  <c r="G61" i="208" s="1"/>
  <c r="F62" i="208" s="1"/>
  <c r="I61" i="207"/>
  <c r="I60" i="206"/>
  <c r="E61" i="205"/>
  <c r="D61" i="205" s="1"/>
  <c r="G61" i="205" s="1"/>
  <c r="F62" i="205" s="1"/>
  <c r="H61" i="205"/>
  <c r="I61" i="205" s="1"/>
  <c r="I60" i="204"/>
  <c r="E62" i="205" l="1"/>
  <c r="D62" i="205" s="1"/>
  <c r="G62" i="205" s="1"/>
  <c r="F63" i="205" s="1"/>
  <c r="H62" i="205"/>
  <c r="I62" i="205" s="1"/>
  <c r="H63" i="207"/>
  <c r="E63" i="207"/>
  <c r="D63" i="207" s="1"/>
  <c r="G63" i="207" s="1"/>
  <c r="F64" i="207" s="1"/>
  <c r="H62" i="208"/>
  <c r="I62" i="208" s="1"/>
  <c r="E62" i="208"/>
  <c r="D62" i="208" s="1"/>
  <c r="G62" i="208" s="1"/>
  <c r="F63" i="208" s="1"/>
  <c r="H62" i="206"/>
  <c r="E62" i="206"/>
  <c r="D62" i="206" s="1"/>
  <c r="G62" i="206" s="1"/>
  <c r="F63" i="206" s="1"/>
  <c r="E62" i="204"/>
  <c r="D62" i="204" s="1"/>
  <c r="G62" i="204" s="1"/>
  <c r="F63" i="204" s="1"/>
  <c r="H62" i="204"/>
  <c r="I62" i="204" s="1"/>
  <c r="I62" i="207"/>
  <c r="I61" i="208"/>
  <c r="I61" i="206"/>
  <c r="E63" i="206" l="1"/>
  <c r="D63" i="206" s="1"/>
  <c r="G63" i="206" s="1"/>
  <c r="F64" i="206" s="1"/>
  <c r="H63" i="206"/>
  <c r="H64" i="207"/>
  <c r="E64" i="207"/>
  <c r="D64" i="207" s="1"/>
  <c r="G64" i="207" s="1"/>
  <c r="F65" i="207" s="1"/>
  <c r="H63" i="208"/>
  <c r="E63" i="208"/>
  <c r="D63" i="208" s="1"/>
  <c r="G63" i="208" s="1"/>
  <c r="F64" i="208" s="1"/>
  <c r="E63" i="204"/>
  <c r="D63" i="204" s="1"/>
  <c r="G63" i="204" s="1"/>
  <c r="F64" i="204" s="1"/>
  <c r="H63" i="204"/>
  <c r="I63" i="204" s="1"/>
  <c r="E63" i="205"/>
  <c r="D63" i="205" s="1"/>
  <c r="G63" i="205" s="1"/>
  <c r="F64" i="205" s="1"/>
  <c r="H63" i="205"/>
  <c r="I63" i="205" s="1"/>
  <c r="I63" i="207"/>
  <c r="I62" i="206"/>
  <c r="E64" i="204" l="1"/>
  <c r="D64" i="204" s="1"/>
  <c r="G64" i="204" s="1"/>
  <c r="F65" i="204" s="1"/>
  <c r="H64" i="204"/>
  <c r="I64" i="204" s="1"/>
  <c r="H64" i="208"/>
  <c r="I64" i="208" s="1"/>
  <c r="E64" i="208"/>
  <c r="D64" i="208" s="1"/>
  <c r="G64" i="208"/>
  <c r="F65" i="208" s="1"/>
  <c r="H65" i="207"/>
  <c r="I65" i="207" s="1"/>
  <c r="G65" i="207"/>
  <c r="F66" i="207" s="1"/>
  <c r="E65" i="207"/>
  <c r="D65" i="207" s="1"/>
  <c r="E64" i="205"/>
  <c r="D64" i="205" s="1"/>
  <c r="G64" i="205" s="1"/>
  <c r="F65" i="205" s="1"/>
  <c r="H64" i="205"/>
  <c r="I64" i="205" s="1"/>
  <c r="H64" i="206"/>
  <c r="E64" i="206"/>
  <c r="D64" i="206" s="1"/>
  <c r="G64" i="206" s="1"/>
  <c r="F65" i="206" s="1"/>
  <c r="I63" i="208"/>
  <c r="I64" i="207"/>
  <c r="I63" i="206"/>
  <c r="E65" i="206" l="1"/>
  <c r="D65" i="206" s="1"/>
  <c r="G65" i="206" s="1"/>
  <c r="F66" i="206" s="1"/>
  <c r="H65" i="206"/>
  <c r="E65" i="205"/>
  <c r="D65" i="205" s="1"/>
  <c r="H65" i="205"/>
  <c r="I65" i="205" s="1"/>
  <c r="G65" i="205"/>
  <c r="F66" i="205" s="1"/>
  <c r="E65" i="204"/>
  <c r="D65" i="204" s="1"/>
  <c r="G65" i="204" s="1"/>
  <c r="F66" i="204" s="1"/>
  <c r="H65" i="204"/>
  <c r="H65" i="208"/>
  <c r="I65" i="208" s="1"/>
  <c r="E65" i="208"/>
  <c r="D65" i="208" s="1"/>
  <c r="G65" i="208" s="1"/>
  <c r="F66" i="208" s="1"/>
  <c r="H66" i="207"/>
  <c r="I66" i="207" s="1"/>
  <c r="E66" i="207"/>
  <c r="D66" i="207" s="1"/>
  <c r="G66" i="207" s="1"/>
  <c r="F67" i="207" s="1"/>
  <c r="I64" i="206"/>
  <c r="H67" i="207" l="1"/>
  <c r="E67" i="207"/>
  <c r="D67" i="207" s="1"/>
  <c r="G67" i="207" s="1"/>
  <c r="F68" i="207" s="1"/>
  <c r="E66" i="204"/>
  <c r="D66" i="204" s="1"/>
  <c r="G66" i="204" s="1"/>
  <c r="F67" i="204" s="1"/>
  <c r="H66" i="204"/>
  <c r="I66" i="204" s="1"/>
  <c r="H66" i="208"/>
  <c r="I66" i="208" s="1"/>
  <c r="E66" i="208"/>
  <c r="D66" i="208" s="1"/>
  <c r="G66" i="208" s="1"/>
  <c r="F67" i="208" s="1"/>
  <c r="H66" i="206"/>
  <c r="E66" i="206"/>
  <c r="D66" i="206" s="1"/>
  <c r="G66" i="206" s="1"/>
  <c r="F67" i="206" s="1"/>
  <c r="E66" i="205"/>
  <c r="D66" i="205" s="1"/>
  <c r="G66" i="205" s="1"/>
  <c r="F67" i="205" s="1"/>
  <c r="H66" i="205"/>
  <c r="I66" i="205" s="1"/>
  <c r="I65" i="206"/>
  <c r="I65" i="204"/>
  <c r="E67" i="206" l="1"/>
  <c r="D67" i="206" s="1"/>
  <c r="G67" i="206" s="1"/>
  <c r="F68" i="206" s="1"/>
  <c r="H67" i="206"/>
  <c r="I67" i="206" s="1"/>
  <c r="E67" i="204"/>
  <c r="D67" i="204" s="1"/>
  <c r="G67" i="204" s="1"/>
  <c r="F68" i="204" s="1"/>
  <c r="H67" i="204"/>
  <c r="I67" i="204" s="1"/>
  <c r="H68" i="207"/>
  <c r="I68" i="207" s="1"/>
  <c r="G68" i="207"/>
  <c r="F69" i="207" s="1"/>
  <c r="E68" i="207"/>
  <c r="D68" i="207" s="1"/>
  <c r="H67" i="208"/>
  <c r="E67" i="208"/>
  <c r="D67" i="208" s="1"/>
  <c r="G67" i="208" s="1"/>
  <c r="F68" i="208" s="1"/>
  <c r="E67" i="205"/>
  <c r="D67" i="205" s="1"/>
  <c r="H67" i="205"/>
  <c r="I67" i="205" s="1"/>
  <c r="G67" i="205"/>
  <c r="F68" i="205" s="1"/>
  <c r="I66" i="206"/>
  <c r="I67" i="207"/>
  <c r="E68" i="204" l="1"/>
  <c r="D68" i="204" s="1"/>
  <c r="G68" i="204" s="1"/>
  <c r="F69" i="204" s="1"/>
  <c r="H68" i="204"/>
  <c r="I68" i="204" s="1"/>
  <c r="H68" i="208"/>
  <c r="E68" i="208"/>
  <c r="D68" i="208" s="1"/>
  <c r="G68" i="208" s="1"/>
  <c r="F69" i="208" s="1"/>
  <c r="H68" i="206"/>
  <c r="I68" i="206" s="1"/>
  <c r="G68" i="206"/>
  <c r="F69" i="206" s="1"/>
  <c r="E68" i="206"/>
  <c r="D68" i="206" s="1"/>
  <c r="H69" i="207"/>
  <c r="E69" i="207"/>
  <c r="D69" i="207" s="1"/>
  <c r="G69" i="207" s="1"/>
  <c r="F70" i="207" s="1"/>
  <c r="E68" i="205"/>
  <c r="D68" i="205" s="1"/>
  <c r="G68" i="205" s="1"/>
  <c r="F69" i="205" s="1"/>
  <c r="H68" i="205"/>
  <c r="I68" i="205" s="1"/>
  <c r="I67" i="208"/>
  <c r="H69" i="208" l="1"/>
  <c r="I69" i="208" s="1"/>
  <c r="E69" i="208"/>
  <c r="D69" i="208" s="1"/>
  <c r="G69" i="208" s="1"/>
  <c r="F70" i="208" s="1"/>
  <c r="E69" i="205"/>
  <c r="D69" i="205" s="1"/>
  <c r="H69" i="205"/>
  <c r="I69" i="205" s="1"/>
  <c r="G69" i="205"/>
  <c r="F70" i="205" s="1"/>
  <c r="H70" i="207"/>
  <c r="I70" i="207" s="1"/>
  <c r="G70" i="207"/>
  <c r="F71" i="207" s="1"/>
  <c r="E70" i="207"/>
  <c r="D70" i="207" s="1"/>
  <c r="E69" i="204"/>
  <c r="D69" i="204" s="1"/>
  <c r="G69" i="204" s="1"/>
  <c r="F70" i="204" s="1"/>
  <c r="H69" i="204"/>
  <c r="E69" i="206"/>
  <c r="D69" i="206" s="1"/>
  <c r="G69" i="206" s="1"/>
  <c r="F70" i="206" s="1"/>
  <c r="H69" i="206"/>
  <c r="I69" i="206" s="1"/>
  <c r="I68" i="208"/>
  <c r="I69" i="207"/>
  <c r="H70" i="208" l="1"/>
  <c r="E70" i="208"/>
  <c r="D70" i="208" s="1"/>
  <c r="G70" i="208" s="1"/>
  <c r="F71" i="208" s="1"/>
  <c r="H70" i="206"/>
  <c r="E70" i="206"/>
  <c r="D70" i="206" s="1"/>
  <c r="G70" i="206" s="1"/>
  <c r="F71" i="206" s="1"/>
  <c r="E70" i="204"/>
  <c r="D70" i="204" s="1"/>
  <c r="G70" i="204" s="1"/>
  <c r="F71" i="204" s="1"/>
  <c r="H70" i="204"/>
  <c r="H71" i="207"/>
  <c r="E71" i="207"/>
  <c r="D71" i="207" s="1"/>
  <c r="G71" i="207" s="1"/>
  <c r="F72" i="207" s="1"/>
  <c r="I69" i="204"/>
  <c r="E70" i="205"/>
  <c r="D70" i="205" s="1"/>
  <c r="G70" i="205" s="1"/>
  <c r="F71" i="205" s="1"/>
  <c r="H70" i="205"/>
  <c r="E71" i="204" l="1"/>
  <c r="D71" i="204" s="1"/>
  <c r="G71" i="204" s="1"/>
  <c r="F72" i="204" s="1"/>
  <c r="H71" i="204"/>
  <c r="I71" i="204" s="1"/>
  <c r="H71" i="208"/>
  <c r="E71" i="208"/>
  <c r="D71" i="208" s="1"/>
  <c r="G71" i="208" s="1"/>
  <c r="F72" i="208" s="1"/>
  <c r="H72" i="207"/>
  <c r="I72" i="207" s="1"/>
  <c r="G72" i="207"/>
  <c r="F73" i="207" s="1"/>
  <c r="E72" i="207"/>
  <c r="D72" i="207" s="1"/>
  <c r="E71" i="206"/>
  <c r="D71" i="206" s="1"/>
  <c r="G71" i="206" s="1"/>
  <c r="F72" i="206" s="1"/>
  <c r="H71" i="206"/>
  <c r="I71" i="206" s="1"/>
  <c r="E71" i="205"/>
  <c r="D71" i="205" s="1"/>
  <c r="H71" i="205"/>
  <c r="I71" i="205" s="1"/>
  <c r="G71" i="205"/>
  <c r="F72" i="205" s="1"/>
  <c r="I70" i="205"/>
  <c r="I70" i="206"/>
  <c r="I71" i="207"/>
  <c r="I70" i="204"/>
  <c r="I70" i="208"/>
  <c r="H72" i="208" l="1"/>
  <c r="E72" i="208"/>
  <c r="D72" i="208" s="1"/>
  <c r="G72" i="208" s="1"/>
  <c r="F73" i="208" s="1"/>
  <c r="E72" i="206"/>
  <c r="D72" i="206" s="1"/>
  <c r="H72" i="206"/>
  <c r="I72" i="206" s="1"/>
  <c r="G72" i="206"/>
  <c r="F73" i="206" s="1"/>
  <c r="E72" i="204"/>
  <c r="D72" i="204" s="1"/>
  <c r="G72" i="204" s="1"/>
  <c r="F73" i="204" s="1"/>
  <c r="H72" i="204"/>
  <c r="H73" i="207"/>
  <c r="I73" i="207" s="1"/>
  <c r="G73" i="207"/>
  <c r="F74" i="207" s="1"/>
  <c r="E73" i="207"/>
  <c r="D73" i="207" s="1"/>
  <c r="I71" i="208"/>
  <c r="E72" i="205"/>
  <c r="D72" i="205" s="1"/>
  <c r="G72" i="205" s="1"/>
  <c r="F73" i="205" s="1"/>
  <c r="H72" i="205"/>
  <c r="I72" i="205" s="1"/>
  <c r="E73" i="204" l="1"/>
  <c r="D73" i="204" s="1"/>
  <c r="G73" i="204" s="1"/>
  <c r="F74" i="204" s="1"/>
  <c r="H73" i="204"/>
  <c r="I73" i="204" s="1"/>
  <c r="H73" i="208"/>
  <c r="E73" i="208"/>
  <c r="D73" i="208" s="1"/>
  <c r="G73" i="208" s="1"/>
  <c r="F74" i="208" s="1"/>
  <c r="E73" i="205"/>
  <c r="D73" i="205" s="1"/>
  <c r="G73" i="205" s="1"/>
  <c r="F74" i="205" s="1"/>
  <c r="H73" i="205"/>
  <c r="E73" i="206"/>
  <c r="D73" i="206" s="1"/>
  <c r="H73" i="206"/>
  <c r="I73" i="206" s="1"/>
  <c r="G73" i="206"/>
  <c r="F74" i="206" s="1"/>
  <c r="H74" i="207"/>
  <c r="E74" i="207"/>
  <c r="D74" i="207" s="1"/>
  <c r="G74" i="207" s="1"/>
  <c r="F75" i="207" s="1"/>
  <c r="I72" i="204"/>
  <c r="I72" i="208"/>
  <c r="H74" i="208" l="1"/>
  <c r="G74" i="208"/>
  <c r="F75" i="208" s="1"/>
  <c r="E74" i="208"/>
  <c r="D74" i="208" s="1"/>
  <c r="E74" i="205"/>
  <c r="D74" i="205" s="1"/>
  <c r="H74" i="205"/>
  <c r="I74" i="205" s="1"/>
  <c r="G74" i="205"/>
  <c r="F75" i="205" s="1"/>
  <c r="H75" i="207"/>
  <c r="I75" i="207" s="1"/>
  <c r="E75" i="207"/>
  <c r="D75" i="207" s="1"/>
  <c r="G75" i="207" s="1"/>
  <c r="F76" i="207" s="1"/>
  <c r="G74" i="204"/>
  <c r="F75" i="204" s="1"/>
  <c r="E74" i="204"/>
  <c r="D74" i="204" s="1"/>
  <c r="H74" i="204"/>
  <c r="I74" i="204" s="1"/>
  <c r="I73" i="205"/>
  <c r="I73" i="208"/>
  <c r="I74" i="207"/>
  <c r="E74" i="206"/>
  <c r="D74" i="206" s="1"/>
  <c r="H74" i="206"/>
  <c r="I74" i="206" s="1"/>
  <c r="G74" i="206"/>
  <c r="F75" i="206" s="1"/>
  <c r="H76" i="207" l="1"/>
  <c r="E76" i="207"/>
  <c r="D76" i="207" s="1"/>
  <c r="G76" i="207" s="1"/>
  <c r="F77" i="207" s="1"/>
  <c r="E75" i="206"/>
  <c r="D75" i="206" s="1"/>
  <c r="H75" i="206"/>
  <c r="I75" i="206" s="1"/>
  <c r="G75" i="206"/>
  <c r="F76" i="206" s="1"/>
  <c r="E75" i="205"/>
  <c r="D75" i="205" s="1"/>
  <c r="G75" i="205" s="1"/>
  <c r="F76" i="205" s="1"/>
  <c r="H75" i="205"/>
  <c r="I75" i="205" s="1"/>
  <c r="H75" i="208"/>
  <c r="E75" i="208"/>
  <c r="D75" i="208" s="1"/>
  <c r="G75" i="208" s="1"/>
  <c r="F76" i="208" s="1"/>
  <c r="E75" i="204"/>
  <c r="D75" i="204" s="1"/>
  <c r="G75" i="204" s="1"/>
  <c r="F76" i="204" s="1"/>
  <c r="H75" i="204"/>
  <c r="I75" i="204" s="1"/>
  <c r="I74" i="208"/>
  <c r="E76" i="204" l="1"/>
  <c r="D76" i="204" s="1"/>
  <c r="G76" i="204" s="1"/>
  <c r="F77" i="204" s="1"/>
  <c r="H76" i="204"/>
  <c r="I76" i="204" s="1"/>
  <c r="H77" i="207"/>
  <c r="E77" i="207"/>
  <c r="D77" i="207" s="1"/>
  <c r="G77" i="207" s="1"/>
  <c r="F78" i="207" s="1"/>
  <c r="E76" i="205"/>
  <c r="D76" i="205" s="1"/>
  <c r="G76" i="205" s="1"/>
  <c r="F77" i="205" s="1"/>
  <c r="H76" i="205"/>
  <c r="I76" i="205" s="1"/>
  <c r="H76" i="208"/>
  <c r="E76" i="208"/>
  <c r="D76" i="208" s="1"/>
  <c r="G76" i="208" s="1"/>
  <c r="F77" i="208" s="1"/>
  <c r="E76" i="206"/>
  <c r="D76" i="206" s="1"/>
  <c r="G76" i="206" s="1"/>
  <c r="F77" i="206" s="1"/>
  <c r="H76" i="206"/>
  <c r="I76" i="206" s="1"/>
  <c r="I75" i="208"/>
  <c r="I76" i="207"/>
  <c r="H77" i="208" l="1"/>
  <c r="I77" i="208" s="1"/>
  <c r="E77" i="208"/>
  <c r="D77" i="208" s="1"/>
  <c r="G77" i="208" s="1"/>
  <c r="F78" i="208" s="1"/>
  <c r="E77" i="205"/>
  <c r="D77" i="205" s="1"/>
  <c r="H77" i="205"/>
  <c r="I77" i="205" s="1"/>
  <c r="G77" i="205"/>
  <c r="F78" i="205" s="1"/>
  <c r="H78" i="207"/>
  <c r="I78" i="207" s="1"/>
  <c r="G78" i="207"/>
  <c r="F79" i="207" s="1"/>
  <c r="E78" i="207"/>
  <c r="D78" i="207" s="1"/>
  <c r="E77" i="206"/>
  <c r="D77" i="206" s="1"/>
  <c r="H77" i="206"/>
  <c r="I77" i="206" s="1"/>
  <c r="G77" i="206"/>
  <c r="F78" i="206" s="1"/>
  <c r="E77" i="204"/>
  <c r="D77" i="204" s="1"/>
  <c r="G77" i="204" s="1"/>
  <c r="F78" i="204" s="1"/>
  <c r="H77" i="204"/>
  <c r="I77" i="204" s="1"/>
  <c r="I77" i="207"/>
  <c r="I76" i="208"/>
  <c r="H78" i="208" l="1"/>
  <c r="E78" i="208"/>
  <c r="D78" i="208" s="1"/>
  <c r="G78" i="208" s="1"/>
  <c r="F79" i="208" s="1"/>
  <c r="E78" i="204"/>
  <c r="D78" i="204" s="1"/>
  <c r="G78" i="204" s="1"/>
  <c r="F79" i="204" s="1"/>
  <c r="H78" i="204"/>
  <c r="I78" i="204" s="1"/>
  <c r="H79" i="207"/>
  <c r="I79" i="207" s="1"/>
  <c r="G79" i="207"/>
  <c r="F80" i="207" s="1"/>
  <c r="E79" i="207"/>
  <c r="D79" i="207" s="1"/>
  <c r="E78" i="205"/>
  <c r="D78" i="205" s="1"/>
  <c r="H78" i="205"/>
  <c r="I78" i="205" s="1"/>
  <c r="G78" i="205"/>
  <c r="F79" i="205" s="1"/>
  <c r="E78" i="206"/>
  <c r="D78" i="206" s="1"/>
  <c r="H78" i="206"/>
  <c r="I78" i="206" s="1"/>
  <c r="G78" i="206"/>
  <c r="F79" i="206" s="1"/>
  <c r="E79" i="204" l="1"/>
  <c r="D79" i="204" s="1"/>
  <c r="G79" i="204" s="1"/>
  <c r="F80" i="204" s="1"/>
  <c r="H79" i="204"/>
  <c r="I79" i="204" s="1"/>
  <c r="H79" i="208"/>
  <c r="E79" i="208"/>
  <c r="D79" i="208" s="1"/>
  <c r="G79" i="208" s="1"/>
  <c r="F80" i="208" s="1"/>
  <c r="H80" i="207"/>
  <c r="I80" i="207" s="1"/>
  <c r="G80" i="207"/>
  <c r="F81" i="207" s="1"/>
  <c r="E80" i="207"/>
  <c r="D80" i="207" s="1"/>
  <c r="E79" i="205"/>
  <c r="D79" i="205" s="1"/>
  <c r="G79" i="205" s="1"/>
  <c r="F80" i="205" s="1"/>
  <c r="H79" i="205"/>
  <c r="I79" i="205" s="1"/>
  <c r="E79" i="206"/>
  <c r="D79" i="206" s="1"/>
  <c r="G79" i="206" s="1"/>
  <c r="F80" i="206" s="1"/>
  <c r="H79" i="206"/>
  <c r="I79" i="206" s="1"/>
  <c r="I78" i="208"/>
  <c r="E80" i="204" l="1"/>
  <c r="D80" i="204" s="1"/>
  <c r="G80" i="204" s="1"/>
  <c r="F81" i="204" s="1"/>
  <c r="H80" i="204"/>
  <c r="I80" i="204" s="1"/>
  <c r="E80" i="205"/>
  <c r="D80" i="205" s="1"/>
  <c r="H80" i="205"/>
  <c r="I80" i="205" s="1"/>
  <c r="G80" i="205"/>
  <c r="F81" i="205" s="1"/>
  <c r="H80" i="208"/>
  <c r="I80" i="208" s="1"/>
  <c r="G80" i="208"/>
  <c r="F81" i="208" s="1"/>
  <c r="E80" i="208"/>
  <c r="D80" i="208" s="1"/>
  <c r="E80" i="206"/>
  <c r="D80" i="206" s="1"/>
  <c r="H80" i="206"/>
  <c r="I80" i="206" s="1"/>
  <c r="G80" i="206"/>
  <c r="F81" i="206" s="1"/>
  <c r="I79" i="208"/>
  <c r="H81" i="207"/>
  <c r="E81" i="207"/>
  <c r="D81" i="207" s="1"/>
  <c r="G81" i="207" s="1"/>
  <c r="F82" i="207" s="1"/>
  <c r="H82" i="207" l="1"/>
  <c r="E82" i="207"/>
  <c r="D82" i="207" s="1"/>
  <c r="G82" i="207" s="1"/>
  <c r="F83" i="207" s="1"/>
  <c r="E81" i="204"/>
  <c r="D81" i="204" s="1"/>
  <c r="G81" i="204" s="1"/>
  <c r="F82" i="204" s="1"/>
  <c r="H81" i="204"/>
  <c r="I81" i="204" s="1"/>
  <c r="H81" i="208"/>
  <c r="I81" i="208" s="1"/>
  <c r="G81" i="208"/>
  <c r="F82" i="208" s="1"/>
  <c r="E81" i="208"/>
  <c r="D81" i="208" s="1"/>
  <c r="E81" i="205"/>
  <c r="D81" i="205" s="1"/>
  <c r="G81" i="205" s="1"/>
  <c r="F82" i="205" s="1"/>
  <c r="H81" i="205"/>
  <c r="I81" i="205" s="1"/>
  <c r="E81" i="206"/>
  <c r="D81" i="206" s="1"/>
  <c r="H81" i="206"/>
  <c r="I81" i="206" s="1"/>
  <c r="G81" i="206"/>
  <c r="F82" i="206" s="1"/>
  <c r="I81" i="207"/>
  <c r="E82" i="204" l="1"/>
  <c r="D82" i="204" s="1"/>
  <c r="G82" i="204" s="1"/>
  <c r="F83" i="204" s="1"/>
  <c r="H82" i="204"/>
  <c r="E82" i="205"/>
  <c r="D82" i="205" s="1"/>
  <c r="H82" i="205"/>
  <c r="I82" i="205" s="1"/>
  <c r="G82" i="205"/>
  <c r="F83" i="205" s="1"/>
  <c r="H83" i="207"/>
  <c r="E83" i="207"/>
  <c r="D83" i="207" s="1"/>
  <c r="G83" i="207" s="1"/>
  <c r="F84" i="207" s="1"/>
  <c r="H82" i="208"/>
  <c r="I82" i="208" s="1"/>
  <c r="E82" i="208"/>
  <c r="D82" i="208" s="1"/>
  <c r="G82" i="208" s="1"/>
  <c r="F83" i="208" s="1"/>
  <c r="E82" i="206"/>
  <c r="D82" i="206" s="1"/>
  <c r="G82" i="206" s="1"/>
  <c r="F83" i="206" s="1"/>
  <c r="H82" i="206"/>
  <c r="I82" i="206" s="1"/>
  <c r="I82" i="207"/>
  <c r="E83" i="204" l="1"/>
  <c r="D83" i="204" s="1"/>
  <c r="G83" i="204" s="1"/>
  <c r="F84" i="204" s="1"/>
  <c r="H83" i="204"/>
  <c r="I83" i="204" s="1"/>
  <c r="E83" i="206"/>
  <c r="D83" i="206" s="1"/>
  <c r="G83" i="206" s="1"/>
  <c r="F84" i="206" s="1"/>
  <c r="H83" i="206"/>
  <c r="H83" i="208"/>
  <c r="I83" i="208" s="1"/>
  <c r="G83" i="208"/>
  <c r="F84" i="208" s="1"/>
  <c r="E83" i="208"/>
  <c r="D83" i="208" s="1"/>
  <c r="H84" i="207"/>
  <c r="E84" i="207"/>
  <c r="D84" i="207" s="1"/>
  <c r="G84" i="207" s="1"/>
  <c r="F85" i="207" s="1"/>
  <c r="E83" i="205"/>
  <c r="D83" i="205" s="1"/>
  <c r="H83" i="205"/>
  <c r="I83" i="205" s="1"/>
  <c r="G83" i="205"/>
  <c r="F84" i="205" s="1"/>
  <c r="I83" i="207"/>
  <c r="I82" i="204"/>
  <c r="H85" i="207" l="1"/>
  <c r="I85" i="207" s="1"/>
  <c r="G85" i="207"/>
  <c r="F86" i="207" s="1"/>
  <c r="E85" i="207"/>
  <c r="D85" i="207" s="1"/>
  <c r="E84" i="204"/>
  <c r="D84" i="204" s="1"/>
  <c r="G84" i="204" s="1"/>
  <c r="F85" i="204" s="1"/>
  <c r="H84" i="204"/>
  <c r="I84" i="204" s="1"/>
  <c r="E84" i="206"/>
  <c r="D84" i="206" s="1"/>
  <c r="H84" i="206"/>
  <c r="I84" i="206" s="1"/>
  <c r="G84" i="206"/>
  <c r="F85" i="206" s="1"/>
  <c r="I83" i="206"/>
  <c r="H84" i="208"/>
  <c r="E84" i="208"/>
  <c r="D84" i="208" s="1"/>
  <c r="G84" i="208" s="1"/>
  <c r="F85" i="208" s="1"/>
  <c r="I84" i="207"/>
  <c r="E84" i="205"/>
  <c r="D84" i="205" s="1"/>
  <c r="H84" i="205"/>
  <c r="I84" i="205" s="1"/>
  <c r="G84" i="205"/>
  <c r="F85" i="205" s="1"/>
  <c r="E85" i="204" l="1"/>
  <c r="D85" i="204" s="1"/>
  <c r="G85" i="204" s="1"/>
  <c r="F86" i="204" s="1"/>
  <c r="H85" i="204"/>
  <c r="H85" i="208"/>
  <c r="E85" i="208"/>
  <c r="D85" i="208" s="1"/>
  <c r="G85" i="208" s="1"/>
  <c r="F86" i="208" s="1"/>
  <c r="E85" i="205"/>
  <c r="D85" i="205" s="1"/>
  <c r="H85" i="205"/>
  <c r="I85" i="205" s="1"/>
  <c r="G85" i="205"/>
  <c r="F86" i="205" s="1"/>
  <c r="H86" i="207"/>
  <c r="I86" i="207" s="1"/>
  <c r="E86" i="207"/>
  <c r="D86" i="207" s="1"/>
  <c r="G86" i="207" s="1"/>
  <c r="F87" i="207" s="1"/>
  <c r="E85" i="206"/>
  <c r="D85" i="206" s="1"/>
  <c r="H85" i="206"/>
  <c r="I85" i="206" s="1"/>
  <c r="G85" i="206"/>
  <c r="F86" i="206" s="1"/>
  <c r="I84" i="208"/>
  <c r="H87" i="207" l="1"/>
  <c r="I87" i="207" s="1"/>
  <c r="E87" i="207"/>
  <c r="D87" i="207" s="1"/>
  <c r="G87" i="207" s="1"/>
  <c r="F88" i="207" s="1"/>
  <c r="E86" i="204"/>
  <c r="D86" i="204" s="1"/>
  <c r="G86" i="204" s="1"/>
  <c r="F87" i="204" s="1"/>
  <c r="H86" i="204"/>
  <c r="I86" i="204" s="1"/>
  <c r="H86" i="208"/>
  <c r="E86" i="208"/>
  <c r="D86" i="208" s="1"/>
  <c r="G86" i="208" s="1"/>
  <c r="F87" i="208" s="1"/>
  <c r="E86" i="205"/>
  <c r="D86" i="205" s="1"/>
  <c r="G86" i="205" s="1"/>
  <c r="F87" i="205" s="1"/>
  <c r="H86" i="205"/>
  <c r="I86" i="205" s="1"/>
  <c r="E86" i="206"/>
  <c r="D86" i="206" s="1"/>
  <c r="G86" i="206" s="1"/>
  <c r="F87" i="206" s="1"/>
  <c r="H86" i="206"/>
  <c r="I86" i="206" s="1"/>
  <c r="I85" i="208"/>
  <c r="I85" i="204"/>
  <c r="E87" i="205" l="1"/>
  <c r="D87" i="205" s="1"/>
  <c r="G87" i="205" s="1"/>
  <c r="F88" i="205" s="1"/>
  <c r="H87" i="205"/>
  <c r="E87" i="204"/>
  <c r="D87" i="204" s="1"/>
  <c r="G87" i="204" s="1"/>
  <c r="F88" i="204" s="1"/>
  <c r="H87" i="204"/>
  <c r="I87" i="204" s="1"/>
  <c r="H88" i="207"/>
  <c r="I88" i="207" s="1"/>
  <c r="E88" i="207"/>
  <c r="D88" i="207" s="1"/>
  <c r="G88" i="207" s="1"/>
  <c r="F89" i="207" s="1"/>
  <c r="H87" i="208"/>
  <c r="I87" i="208" s="1"/>
  <c r="E87" i="208"/>
  <c r="D87" i="208" s="1"/>
  <c r="G87" i="208" s="1"/>
  <c r="F88" i="208" s="1"/>
  <c r="E87" i="206"/>
  <c r="D87" i="206" s="1"/>
  <c r="G87" i="206"/>
  <c r="F88" i="206" s="1"/>
  <c r="H87" i="206"/>
  <c r="I87" i="206" s="1"/>
  <c r="I86" i="208"/>
  <c r="H88" i="208" l="1"/>
  <c r="E88" i="208"/>
  <c r="D88" i="208" s="1"/>
  <c r="G88" i="208" s="1"/>
  <c r="F89" i="208" s="1"/>
  <c r="H89" i="207"/>
  <c r="E89" i="207"/>
  <c r="D89" i="207" s="1"/>
  <c r="G89" i="207" s="1"/>
  <c r="F90" i="207" s="1"/>
  <c r="E88" i="204"/>
  <c r="D88" i="204" s="1"/>
  <c r="G88" i="204" s="1"/>
  <c r="F89" i="204" s="1"/>
  <c r="H88" i="204"/>
  <c r="E88" i="205"/>
  <c r="D88" i="205" s="1"/>
  <c r="H88" i="205"/>
  <c r="I88" i="205" s="1"/>
  <c r="G88" i="205"/>
  <c r="F89" i="205" s="1"/>
  <c r="E88" i="206"/>
  <c r="D88" i="206" s="1"/>
  <c r="H88" i="206"/>
  <c r="I88" i="206" s="1"/>
  <c r="G88" i="206"/>
  <c r="F89" i="206" s="1"/>
  <c r="I87" i="205"/>
  <c r="E89" i="204" l="1"/>
  <c r="D89" i="204" s="1"/>
  <c r="G89" i="204" s="1"/>
  <c r="F90" i="204" s="1"/>
  <c r="H89" i="204"/>
  <c r="I89" i="204" s="1"/>
  <c r="H90" i="207"/>
  <c r="E90" i="207"/>
  <c r="D90" i="207" s="1"/>
  <c r="G90" i="207" s="1"/>
  <c r="F91" i="207" s="1"/>
  <c r="H89" i="208"/>
  <c r="I89" i="208" s="1"/>
  <c r="G89" i="208"/>
  <c r="F90" i="208" s="1"/>
  <c r="E89" i="208"/>
  <c r="D89" i="208" s="1"/>
  <c r="E89" i="205"/>
  <c r="D89" i="205" s="1"/>
  <c r="H89" i="205"/>
  <c r="I89" i="205" s="1"/>
  <c r="G89" i="205"/>
  <c r="F90" i="205" s="1"/>
  <c r="I89" i="207"/>
  <c r="E89" i="206"/>
  <c r="D89" i="206" s="1"/>
  <c r="G89" i="206" s="1"/>
  <c r="F90" i="206" s="1"/>
  <c r="H89" i="206"/>
  <c r="I89" i="206" s="1"/>
  <c r="I88" i="204"/>
  <c r="I88" i="208"/>
  <c r="E90" i="204" l="1"/>
  <c r="D90" i="204" s="1"/>
  <c r="G90" i="204" s="1"/>
  <c r="F91" i="204" s="1"/>
  <c r="H90" i="204"/>
  <c r="E90" i="206"/>
  <c r="D90" i="206" s="1"/>
  <c r="G90" i="206" s="1"/>
  <c r="F91" i="206" s="1"/>
  <c r="H90" i="206"/>
  <c r="I90" i="206" s="1"/>
  <c r="H91" i="207"/>
  <c r="E91" i="207"/>
  <c r="D91" i="207" s="1"/>
  <c r="G91" i="207" s="1"/>
  <c r="F92" i="207" s="1"/>
  <c r="E90" i="205"/>
  <c r="D90" i="205" s="1"/>
  <c r="G90" i="205" s="1"/>
  <c r="F91" i="205" s="1"/>
  <c r="H90" i="205"/>
  <c r="I90" i="207"/>
  <c r="H90" i="208"/>
  <c r="I90" i="208" s="1"/>
  <c r="E90" i="208"/>
  <c r="D90" i="208" s="1"/>
  <c r="G90" i="208" s="1"/>
  <c r="F91" i="208" s="1"/>
  <c r="G91" i="204" l="1"/>
  <c r="F92" i="204" s="1"/>
  <c r="E91" i="204"/>
  <c r="D91" i="204" s="1"/>
  <c r="H91" i="204"/>
  <c r="I91" i="204" s="1"/>
  <c r="H92" i="207"/>
  <c r="E92" i="207"/>
  <c r="D92" i="207" s="1"/>
  <c r="G92" i="207" s="1"/>
  <c r="F93" i="207" s="1"/>
  <c r="E91" i="205"/>
  <c r="D91" i="205" s="1"/>
  <c r="H91" i="205"/>
  <c r="I91" i="205" s="1"/>
  <c r="G91" i="205"/>
  <c r="F92" i="205" s="1"/>
  <c r="H91" i="208"/>
  <c r="I91" i="208" s="1"/>
  <c r="G91" i="208"/>
  <c r="F92" i="208" s="1"/>
  <c r="E91" i="208"/>
  <c r="D91" i="208" s="1"/>
  <c r="E91" i="206"/>
  <c r="D91" i="206" s="1"/>
  <c r="G91" i="206" s="1"/>
  <c r="F92" i="206" s="1"/>
  <c r="H91" i="206"/>
  <c r="I91" i="206" s="1"/>
  <c r="I91" i="207"/>
  <c r="I90" i="205"/>
  <c r="I90" i="204"/>
  <c r="H93" i="207" l="1"/>
  <c r="I93" i="207" s="1"/>
  <c r="E93" i="207"/>
  <c r="D93" i="207" s="1"/>
  <c r="G93" i="207" s="1"/>
  <c r="F94" i="207" s="1"/>
  <c r="E92" i="206"/>
  <c r="D92" i="206" s="1"/>
  <c r="H92" i="206"/>
  <c r="I92" i="206" s="1"/>
  <c r="G92" i="206"/>
  <c r="F93" i="206" s="1"/>
  <c r="H92" i="208"/>
  <c r="E92" i="208"/>
  <c r="D92" i="208" s="1"/>
  <c r="G92" i="208" s="1"/>
  <c r="F93" i="208" s="1"/>
  <c r="E92" i="205"/>
  <c r="D92" i="205" s="1"/>
  <c r="G92" i="205" s="1"/>
  <c r="F93" i="205" s="1"/>
  <c r="H92" i="205"/>
  <c r="I92" i="205" s="1"/>
  <c r="E92" i="204"/>
  <c r="D92" i="204" s="1"/>
  <c r="G92" i="204" s="1"/>
  <c r="F93" i="204" s="1"/>
  <c r="H92" i="204"/>
  <c r="I92" i="204" s="1"/>
  <c r="I92" i="207"/>
  <c r="H93" i="208" l="1"/>
  <c r="E93" i="208"/>
  <c r="D93" i="208" s="1"/>
  <c r="G93" i="208" s="1"/>
  <c r="F94" i="208" s="1"/>
  <c r="E93" i="205"/>
  <c r="D93" i="205" s="1"/>
  <c r="H93" i="205"/>
  <c r="I93" i="205" s="1"/>
  <c r="G93" i="205"/>
  <c r="F94" i="205" s="1"/>
  <c r="E93" i="204"/>
  <c r="D93" i="204" s="1"/>
  <c r="G93" i="204" s="1"/>
  <c r="F94" i="204" s="1"/>
  <c r="H93" i="204"/>
  <c r="H94" i="207"/>
  <c r="E94" i="207"/>
  <c r="D94" i="207" s="1"/>
  <c r="G94" i="207" s="1"/>
  <c r="F95" i="207" s="1"/>
  <c r="I92" i="208"/>
  <c r="E93" i="206"/>
  <c r="D93" i="206" s="1"/>
  <c r="G93" i="206" s="1"/>
  <c r="F94" i="206" s="1"/>
  <c r="H93" i="206"/>
  <c r="I93" i="206" s="1"/>
  <c r="H95" i="207" l="1"/>
  <c r="E95" i="207"/>
  <c r="D95" i="207" s="1"/>
  <c r="G95" i="207" s="1"/>
  <c r="F96" i="207" s="1"/>
  <c r="E94" i="204"/>
  <c r="D94" i="204" s="1"/>
  <c r="G94" i="204" s="1"/>
  <c r="F95" i="204" s="1"/>
  <c r="H94" i="204"/>
  <c r="I94" i="204" s="1"/>
  <c r="E94" i="206"/>
  <c r="D94" i="206" s="1"/>
  <c r="G94" i="206" s="1"/>
  <c r="F95" i="206" s="1"/>
  <c r="H94" i="206"/>
  <c r="I94" i="206" s="1"/>
  <c r="H94" i="208"/>
  <c r="I94" i="208" s="1"/>
  <c r="G94" i="208"/>
  <c r="F95" i="208" s="1"/>
  <c r="E94" i="208"/>
  <c r="D94" i="208" s="1"/>
  <c r="E94" i="205"/>
  <c r="D94" i="205" s="1"/>
  <c r="G94" i="205" s="1"/>
  <c r="F95" i="205" s="1"/>
  <c r="H94" i="205"/>
  <c r="I94" i="205" s="1"/>
  <c r="I94" i="207"/>
  <c r="I93" i="204"/>
  <c r="I93" i="208"/>
  <c r="E95" i="206" l="1"/>
  <c r="D95" i="206" s="1"/>
  <c r="G95" i="206" s="1"/>
  <c r="F96" i="206" s="1"/>
  <c r="H95" i="206"/>
  <c r="I95" i="206" s="1"/>
  <c r="E95" i="204"/>
  <c r="D95" i="204" s="1"/>
  <c r="G95" i="204" s="1"/>
  <c r="F96" i="204" s="1"/>
  <c r="H95" i="204"/>
  <c r="I95" i="204" s="1"/>
  <c r="E95" i="205"/>
  <c r="D95" i="205" s="1"/>
  <c r="G95" i="205" s="1"/>
  <c r="F96" i="205" s="1"/>
  <c r="H95" i="205"/>
  <c r="I95" i="205" s="1"/>
  <c r="H96" i="207"/>
  <c r="E96" i="207"/>
  <c r="D96" i="207" s="1"/>
  <c r="G96" i="207" s="1"/>
  <c r="F97" i="207" s="1"/>
  <c r="H95" i="208"/>
  <c r="E95" i="208"/>
  <c r="D95" i="208" s="1"/>
  <c r="G95" i="208" s="1"/>
  <c r="F96" i="208" s="1"/>
  <c r="I95" i="207"/>
  <c r="E96" i="205" l="1"/>
  <c r="D96" i="205" s="1"/>
  <c r="G96" i="205" s="1"/>
  <c r="F97" i="205" s="1"/>
  <c r="H96" i="205"/>
  <c r="I96" i="205" s="1"/>
  <c r="E96" i="204"/>
  <c r="D96" i="204" s="1"/>
  <c r="G96" i="204" s="1"/>
  <c r="F97" i="204" s="1"/>
  <c r="H96" i="204"/>
  <c r="I96" i="204" s="1"/>
  <c r="H96" i="208"/>
  <c r="I96" i="208" s="1"/>
  <c r="G96" i="208"/>
  <c r="F97" i="208" s="1"/>
  <c r="E96" i="208"/>
  <c r="D96" i="208" s="1"/>
  <c r="H97" i="207"/>
  <c r="E97" i="207"/>
  <c r="D97" i="207" s="1"/>
  <c r="G97" i="207" s="1"/>
  <c r="F98" i="207" s="1"/>
  <c r="E96" i="206"/>
  <c r="D96" i="206" s="1"/>
  <c r="G96" i="206" s="1"/>
  <c r="F97" i="206" s="1"/>
  <c r="H96" i="206"/>
  <c r="I96" i="206" s="1"/>
  <c r="I95" i="208"/>
  <c r="I96" i="207"/>
  <c r="H98" i="207" l="1"/>
  <c r="E98" i="207"/>
  <c r="D98" i="207" s="1"/>
  <c r="G98" i="207" s="1"/>
  <c r="F99" i="207" s="1"/>
  <c r="E97" i="204"/>
  <c r="D97" i="204" s="1"/>
  <c r="G97" i="204" s="1"/>
  <c r="F98" i="204" s="1"/>
  <c r="H97" i="204"/>
  <c r="I97" i="204" s="1"/>
  <c r="E97" i="206"/>
  <c r="D97" i="206" s="1"/>
  <c r="G97" i="206" s="1"/>
  <c r="F98" i="206" s="1"/>
  <c r="H97" i="206"/>
  <c r="I97" i="206" s="1"/>
  <c r="E97" i="205"/>
  <c r="D97" i="205" s="1"/>
  <c r="G97" i="205" s="1"/>
  <c r="F98" i="205" s="1"/>
  <c r="H97" i="205"/>
  <c r="I97" i="205" s="1"/>
  <c r="H97" i="208"/>
  <c r="E97" i="208"/>
  <c r="D97" i="208" s="1"/>
  <c r="G97" i="208" s="1"/>
  <c r="F98" i="208" s="1"/>
  <c r="I97" i="207"/>
  <c r="E98" i="204" l="1"/>
  <c r="D98" i="204" s="1"/>
  <c r="G98" i="204" s="1"/>
  <c r="F99" i="204" s="1"/>
  <c r="H98" i="204"/>
  <c r="H98" i="206"/>
  <c r="E98" i="206"/>
  <c r="D98" i="206" s="1"/>
  <c r="G98" i="206" s="1"/>
  <c r="F99" i="206" s="1"/>
  <c r="E99" i="207"/>
  <c r="D99" i="207" s="1"/>
  <c r="G99" i="207" s="1"/>
  <c r="F100" i="207" s="1"/>
  <c r="H99" i="207"/>
  <c r="I99" i="207" s="1"/>
  <c r="E98" i="205"/>
  <c r="D98" i="205" s="1"/>
  <c r="G98" i="205" s="1"/>
  <c r="F99" i="205" s="1"/>
  <c r="H98" i="205"/>
  <c r="H98" i="208"/>
  <c r="E98" i="208"/>
  <c r="D98" i="208" s="1"/>
  <c r="G98" i="208" s="1"/>
  <c r="F99" i="208" s="1"/>
  <c r="I97" i="208"/>
  <c r="I98" i="207"/>
  <c r="E99" i="204" l="1"/>
  <c r="D99" i="204" s="1"/>
  <c r="G99" i="204" s="1"/>
  <c r="F100" i="204" s="1"/>
  <c r="H99" i="204"/>
  <c r="E100" i="207"/>
  <c r="D100" i="207" s="1"/>
  <c r="G100" i="207" s="1"/>
  <c r="F101" i="207" s="1"/>
  <c r="H100" i="207"/>
  <c r="I100" i="207" s="1"/>
  <c r="H99" i="208"/>
  <c r="E99" i="208"/>
  <c r="D99" i="208" s="1"/>
  <c r="G99" i="208" s="1"/>
  <c r="F100" i="208" s="1"/>
  <c r="E99" i="205"/>
  <c r="D99" i="205" s="1"/>
  <c r="G99" i="205" s="1"/>
  <c r="F100" i="205" s="1"/>
  <c r="H99" i="205"/>
  <c r="H99" i="206"/>
  <c r="E99" i="206"/>
  <c r="D99" i="206" s="1"/>
  <c r="G99" i="206" s="1"/>
  <c r="F100" i="206" s="1"/>
  <c r="I98" i="208"/>
  <c r="I98" i="206"/>
  <c r="I98" i="205"/>
  <c r="I98" i="204"/>
  <c r="H100" i="206" l="1"/>
  <c r="I100" i="206" s="1"/>
  <c r="E100" i="206"/>
  <c r="D100" i="206" s="1"/>
  <c r="G100" i="206"/>
  <c r="F101" i="206" s="1"/>
  <c r="E100" i="204"/>
  <c r="D100" i="204" s="1"/>
  <c r="G100" i="204" s="1"/>
  <c r="F101" i="204" s="1"/>
  <c r="H100" i="204"/>
  <c r="H100" i="208"/>
  <c r="I100" i="208" s="1"/>
  <c r="G100" i="208"/>
  <c r="F101" i="208" s="1"/>
  <c r="E100" i="208"/>
  <c r="D100" i="208" s="1"/>
  <c r="E100" i="205"/>
  <c r="D100" i="205" s="1"/>
  <c r="H100" i="205"/>
  <c r="I100" i="205" s="1"/>
  <c r="G100" i="205"/>
  <c r="F101" i="205" s="1"/>
  <c r="G101" i="207"/>
  <c r="F102" i="207" s="1"/>
  <c r="E101" i="207"/>
  <c r="D101" i="207" s="1"/>
  <c r="H101" i="207"/>
  <c r="I101" i="207" s="1"/>
  <c r="I99" i="208"/>
  <c r="I99" i="206"/>
  <c r="I99" i="205"/>
  <c r="I99" i="204"/>
  <c r="E101" i="204" l="1"/>
  <c r="D101" i="204" s="1"/>
  <c r="G101" i="204" s="1"/>
  <c r="F102" i="204" s="1"/>
  <c r="H101" i="204"/>
  <c r="I101" i="204" s="1"/>
  <c r="H101" i="208"/>
  <c r="I101" i="208" s="1"/>
  <c r="E101" i="208"/>
  <c r="D101" i="208" s="1"/>
  <c r="G101" i="208" s="1"/>
  <c r="F102" i="208" s="1"/>
  <c r="I100" i="204"/>
  <c r="E101" i="205"/>
  <c r="D101" i="205" s="1"/>
  <c r="G101" i="205" s="1"/>
  <c r="F102" i="205" s="1"/>
  <c r="H101" i="205"/>
  <c r="H101" i="206"/>
  <c r="E101" i="206"/>
  <c r="D101" i="206" s="1"/>
  <c r="G101" i="206" s="1"/>
  <c r="F102" i="206" s="1"/>
  <c r="H102" i="207"/>
  <c r="E102" i="207"/>
  <c r="D102" i="207" s="1"/>
  <c r="G102" i="207" s="1"/>
  <c r="F103" i="207" s="1"/>
  <c r="E102" i="205" l="1"/>
  <c r="D102" i="205" s="1"/>
  <c r="H102" i="205"/>
  <c r="I102" i="205" s="1"/>
  <c r="G102" i="205"/>
  <c r="F103" i="205" s="1"/>
  <c r="H102" i="208"/>
  <c r="I102" i="208" s="1"/>
  <c r="E102" i="208"/>
  <c r="D102" i="208" s="1"/>
  <c r="G102" i="208" s="1"/>
  <c r="F103" i="208" s="1"/>
  <c r="G103" i="207"/>
  <c r="F104" i="207" s="1"/>
  <c r="H103" i="207"/>
  <c r="I103" i="207" s="1"/>
  <c r="E103" i="207"/>
  <c r="D103" i="207" s="1"/>
  <c r="H102" i="206"/>
  <c r="E102" i="206"/>
  <c r="D102" i="206" s="1"/>
  <c r="G102" i="206" s="1"/>
  <c r="F103" i="206" s="1"/>
  <c r="E102" i="204"/>
  <c r="D102" i="204" s="1"/>
  <c r="G102" i="204" s="1"/>
  <c r="F103" i="204" s="1"/>
  <c r="H102" i="204"/>
  <c r="I102" i="204" s="1"/>
  <c r="I102" i="207"/>
  <c r="I101" i="206"/>
  <c r="I101" i="205"/>
  <c r="H103" i="208" l="1"/>
  <c r="E103" i="208"/>
  <c r="D103" i="208" s="1"/>
  <c r="G103" i="208" s="1"/>
  <c r="F104" i="208" s="1"/>
  <c r="H103" i="206"/>
  <c r="I103" i="206" s="1"/>
  <c r="E103" i="206"/>
  <c r="D103" i="206" s="1"/>
  <c r="G103" i="206" s="1"/>
  <c r="F104" i="206" s="1"/>
  <c r="E103" i="204"/>
  <c r="D103" i="204" s="1"/>
  <c r="G103" i="204" s="1"/>
  <c r="F104" i="204" s="1"/>
  <c r="H103" i="204"/>
  <c r="H104" i="207"/>
  <c r="E104" i="207"/>
  <c r="D104" i="207" s="1"/>
  <c r="G104" i="207" s="1"/>
  <c r="F105" i="207" s="1"/>
  <c r="E103" i="205"/>
  <c r="D103" i="205" s="1"/>
  <c r="G103" i="205" s="1"/>
  <c r="F104" i="205" s="1"/>
  <c r="H103" i="205"/>
  <c r="I103" i="205" s="1"/>
  <c r="I102" i="206"/>
  <c r="E104" i="204" l="1"/>
  <c r="D104" i="204" s="1"/>
  <c r="G104" i="204" s="1"/>
  <c r="F105" i="204" s="1"/>
  <c r="H104" i="204"/>
  <c r="I104" i="204" s="1"/>
  <c r="H105" i="207"/>
  <c r="I105" i="207" s="1"/>
  <c r="E105" i="207"/>
  <c r="D105" i="207" s="1"/>
  <c r="G105" i="207" s="1"/>
  <c r="F106" i="207" s="1"/>
  <c r="H104" i="208"/>
  <c r="I104" i="208" s="1"/>
  <c r="G104" i="208"/>
  <c r="F105" i="208" s="1"/>
  <c r="E104" i="208"/>
  <c r="D104" i="208" s="1"/>
  <c r="H104" i="206"/>
  <c r="E104" i="206"/>
  <c r="D104" i="206" s="1"/>
  <c r="G104" i="206" s="1"/>
  <c r="F105" i="206" s="1"/>
  <c r="E104" i="205"/>
  <c r="D104" i="205" s="1"/>
  <c r="H104" i="205"/>
  <c r="I104" i="205" s="1"/>
  <c r="G104" i="205"/>
  <c r="F105" i="205" s="1"/>
  <c r="I104" i="207"/>
  <c r="I103" i="204"/>
  <c r="I103" i="208"/>
  <c r="E106" i="207" l="1"/>
  <c r="D106" i="207" s="1"/>
  <c r="G106" i="207" s="1"/>
  <c r="F107" i="207" s="1"/>
  <c r="H106" i="207"/>
  <c r="I106" i="207" s="1"/>
  <c r="H105" i="206"/>
  <c r="I105" i="206" s="1"/>
  <c r="E105" i="206"/>
  <c r="D105" i="206" s="1"/>
  <c r="G105" i="206" s="1"/>
  <c r="F106" i="206" s="1"/>
  <c r="E105" i="204"/>
  <c r="D105" i="204" s="1"/>
  <c r="G105" i="204" s="1"/>
  <c r="F106" i="204" s="1"/>
  <c r="H105" i="204"/>
  <c r="E105" i="205"/>
  <c r="D105" i="205" s="1"/>
  <c r="H105" i="205"/>
  <c r="I105" i="205" s="1"/>
  <c r="G105" i="205"/>
  <c r="F106" i="205" s="1"/>
  <c r="I104" i="206"/>
  <c r="H105" i="208"/>
  <c r="E105" i="208"/>
  <c r="D105" i="208" s="1"/>
  <c r="G105" i="208" s="1"/>
  <c r="F106" i="208" s="1"/>
  <c r="H106" i="208" l="1"/>
  <c r="E106" i="208"/>
  <c r="D106" i="208" s="1"/>
  <c r="G106" i="208" s="1"/>
  <c r="F107" i="208" s="1"/>
  <c r="G106" i="204"/>
  <c r="F107" i="204" s="1"/>
  <c r="E106" i="204"/>
  <c r="D106" i="204" s="1"/>
  <c r="H106" i="204"/>
  <c r="I106" i="204" s="1"/>
  <c r="H106" i="206"/>
  <c r="E106" i="206"/>
  <c r="D106" i="206" s="1"/>
  <c r="G106" i="206" s="1"/>
  <c r="F107" i="206" s="1"/>
  <c r="E107" i="207"/>
  <c r="D107" i="207" s="1"/>
  <c r="G107" i="207" s="1"/>
  <c r="F108" i="207" s="1"/>
  <c r="H107" i="207"/>
  <c r="I107" i="207" s="1"/>
  <c r="I105" i="208"/>
  <c r="E106" i="205"/>
  <c r="D106" i="205" s="1"/>
  <c r="G106" i="205" s="1"/>
  <c r="F107" i="205" s="1"/>
  <c r="H106" i="205"/>
  <c r="I106" i="205" s="1"/>
  <c r="I105" i="204"/>
  <c r="E108" i="207" l="1"/>
  <c r="D108" i="207" s="1"/>
  <c r="G108" i="207" s="1"/>
  <c r="F109" i="207" s="1"/>
  <c r="H108" i="207"/>
  <c r="I108" i="207" s="1"/>
  <c r="H107" i="206"/>
  <c r="E107" i="206"/>
  <c r="D107" i="206" s="1"/>
  <c r="G107" i="206" s="1"/>
  <c r="F108" i="206" s="1"/>
  <c r="H107" i="208"/>
  <c r="I107" i="208" s="1"/>
  <c r="G107" i="208"/>
  <c r="F108" i="208" s="1"/>
  <c r="E107" i="208"/>
  <c r="D107" i="208" s="1"/>
  <c r="E107" i="205"/>
  <c r="D107" i="205" s="1"/>
  <c r="H107" i="205"/>
  <c r="I107" i="205" s="1"/>
  <c r="G107" i="205"/>
  <c r="F108" i="205" s="1"/>
  <c r="I106" i="206"/>
  <c r="E107" i="204"/>
  <c r="D107" i="204" s="1"/>
  <c r="G107" i="204" s="1"/>
  <c r="F108" i="204" s="1"/>
  <c r="H107" i="204"/>
  <c r="I107" i="204" s="1"/>
  <c r="I106" i="208"/>
  <c r="E108" i="204" l="1"/>
  <c r="D108" i="204" s="1"/>
  <c r="G108" i="204" s="1"/>
  <c r="F109" i="204" s="1"/>
  <c r="H108" i="204"/>
  <c r="H108" i="206"/>
  <c r="E108" i="206"/>
  <c r="D108" i="206" s="1"/>
  <c r="G108" i="206" s="1"/>
  <c r="F109" i="206" s="1"/>
  <c r="E109" i="207"/>
  <c r="D109" i="207" s="1"/>
  <c r="G109" i="207" s="1"/>
  <c r="F110" i="207" s="1"/>
  <c r="H109" i="207"/>
  <c r="H108" i="208"/>
  <c r="I108" i="208" s="1"/>
  <c r="E108" i="208"/>
  <c r="D108" i="208" s="1"/>
  <c r="G108" i="208" s="1"/>
  <c r="F109" i="208" s="1"/>
  <c r="I107" i="206"/>
  <c r="E108" i="205"/>
  <c r="D108" i="205" s="1"/>
  <c r="G108" i="205" s="1"/>
  <c r="F109" i="205" s="1"/>
  <c r="H108" i="205"/>
  <c r="I108" i="205" s="1"/>
  <c r="H109" i="206" l="1"/>
  <c r="E109" i="206"/>
  <c r="D109" i="206" s="1"/>
  <c r="G109" i="206" s="1"/>
  <c r="F110" i="206" s="1"/>
  <c r="E110" i="207"/>
  <c r="D110" i="207" s="1"/>
  <c r="G110" i="207" s="1"/>
  <c r="F111" i="207" s="1"/>
  <c r="H110" i="207"/>
  <c r="I110" i="207" s="1"/>
  <c r="H109" i="208"/>
  <c r="I109" i="208" s="1"/>
  <c r="G109" i="208"/>
  <c r="F110" i="208" s="1"/>
  <c r="E109" i="208"/>
  <c r="D109" i="208" s="1"/>
  <c r="E109" i="205"/>
  <c r="D109" i="205" s="1"/>
  <c r="G109" i="205" s="1"/>
  <c r="F110" i="205" s="1"/>
  <c r="H109" i="205"/>
  <c r="I109" i="205" s="1"/>
  <c r="E109" i="204"/>
  <c r="D109" i="204" s="1"/>
  <c r="G109" i="204" s="1"/>
  <c r="F110" i="204" s="1"/>
  <c r="H109" i="204"/>
  <c r="I108" i="206"/>
  <c r="I108" i="204"/>
  <c r="I109" i="207"/>
  <c r="H110" i="206" l="1"/>
  <c r="I110" i="206" s="1"/>
  <c r="E110" i="206"/>
  <c r="D110" i="206" s="1"/>
  <c r="G110" i="206"/>
  <c r="F111" i="206" s="1"/>
  <c r="E110" i="204"/>
  <c r="D110" i="204" s="1"/>
  <c r="G110" i="204" s="1"/>
  <c r="F111" i="204" s="1"/>
  <c r="H110" i="204"/>
  <c r="I110" i="204" s="1"/>
  <c r="E110" i="205"/>
  <c r="D110" i="205" s="1"/>
  <c r="G110" i="205" s="1"/>
  <c r="F111" i="205" s="1"/>
  <c r="H110" i="205"/>
  <c r="E111" i="207"/>
  <c r="D111" i="207" s="1"/>
  <c r="G111" i="207" s="1"/>
  <c r="F112" i="207" s="1"/>
  <c r="H111" i="207"/>
  <c r="I111" i="207" s="1"/>
  <c r="H110" i="208"/>
  <c r="E110" i="208"/>
  <c r="D110" i="208" s="1"/>
  <c r="G110" i="208" s="1"/>
  <c r="F111" i="208" s="1"/>
  <c r="I109" i="204"/>
  <c r="I109" i="206"/>
  <c r="E112" i="207" l="1"/>
  <c r="D112" i="207" s="1"/>
  <c r="G112" i="207" s="1"/>
  <c r="F113" i="207" s="1"/>
  <c r="H112" i="207"/>
  <c r="E111" i="205"/>
  <c r="D111" i="205" s="1"/>
  <c r="G111" i="205" s="1"/>
  <c r="F112" i="205" s="1"/>
  <c r="H111" i="205"/>
  <c r="H111" i="208"/>
  <c r="E111" i="208"/>
  <c r="D111" i="208" s="1"/>
  <c r="G111" i="208" s="1"/>
  <c r="F112" i="208" s="1"/>
  <c r="G111" i="204"/>
  <c r="F112" i="204" s="1"/>
  <c r="E111" i="204"/>
  <c r="D111" i="204" s="1"/>
  <c r="H111" i="204"/>
  <c r="I111" i="204" s="1"/>
  <c r="I110" i="205"/>
  <c r="I110" i="208"/>
  <c r="H111" i="206"/>
  <c r="E111" i="206"/>
  <c r="D111" i="206" s="1"/>
  <c r="G111" i="206"/>
  <c r="F112" i="206" s="1"/>
  <c r="H112" i="208" l="1"/>
  <c r="E112" i="208"/>
  <c r="D112" i="208" s="1"/>
  <c r="G112" i="208" s="1"/>
  <c r="F113" i="208" s="1"/>
  <c r="E112" i="205"/>
  <c r="D112" i="205" s="1"/>
  <c r="G112" i="205" s="1"/>
  <c r="F113" i="205" s="1"/>
  <c r="H112" i="205"/>
  <c r="I112" i="205" s="1"/>
  <c r="E113" i="207"/>
  <c r="D113" i="207" s="1"/>
  <c r="G113" i="207" s="1"/>
  <c r="F114" i="207" s="1"/>
  <c r="H113" i="207"/>
  <c r="H112" i="206"/>
  <c r="I112" i="206" s="1"/>
  <c r="E112" i="206"/>
  <c r="D112" i="206" s="1"/>
  <c r="G112" i="206"/>
  <c r="F113" i="206" s="1"/>
  <c r="I111" i="208"/>
  <c r="H112" i="204"/>
  <c r="E112" i="204"/>
  <c r="D112" i="204" s="1"/>
  <c r="G112" i="204" s="1"/>
  <c r="F113" i="204" s="1"/>
  <c r="I111" i="206"/>
  <c r="I111" i="205"/>
  <c r="I112" i="207"/>
  <c r="E113" i="205" l="1"/>
  <c r="D113" i="205" s="1"/>
  <c r="G113" i="205" s="1"/>
  <c r="F114" i="205" s="1"/>
  <c r="H113" i="205"/>
  <c r="I113" i="205" s="1"/>
  <c r="G114" i="207"/>
  <c r="F115" i="207" s="1"/>
  <c r="E114" i="207"/>
  <c r="D114" i="207" s="1"/>
  <c r="H114" i="207"/>
  <c r="H113" i="204"/>
  <c r="E113" i="204"/>
  <c r="D113" i="204" s="1"/>
  <c r="G113" i="204" s="1"/>
  <c r="F114" i="204" s="1"/>
  <c r="G113" i="208"/>
  <c r="F114" i="208" s="1"/>
  <c r="E113" i="208"/>
  <c r="D113" i="208" s="1"/>
  <c r="H113" i="208"/>
  <c r="I113" i="208" s="1"/>
  <c r="I112" i="204"/>
  <c r="H113" i="206"/>
  <c r="E113" i="206"/>
  <c r="D113" i="206" s="1"/>
  <c r="G113" i="206"/>
  <c r="F114" i="206" s="1"/>
  <c r="I113" i="207"/>
  <c r="I112" i="208"/>
  <c r="E114" i="205" l="1"/>
  <c r="D114" i="205" s="1"/>
  <c r="G114" i="205" s="1"/>
  <c r="F115" i="205" s="1"/>
  <c r="H114" i="205"/>
  <c r="I114" i="205" s="1"/>
  <c r="H114" i="204"/>
  <c r="I114" i="204" s="1"/>
  <c r="E114" i="204"/>
  <c r="D114" i="204" s="1"/>
  <c r="G114" i="204" s="1"/>
  <c r="F115" i="204" s="1"/>
  <c r="I113" i="206"/>
  <c r="I114" i="207"/>
  <c r="I113" i="204"/>
  <c r="E114" i="208"/>
  <c r="D114" i="208" s="1"/>
  <c r="H114" i="208"/>
  <c r="G114" i="208"/>
  <c r="F115" i="208" s="1"/>
  <c r="H114" i="206"/>
  <c r="E114" i="206"/>
  <c r="D114" i="206" s="1"/>
  <c r="G114" i="206"/>
  <c r="F115" i="206" s="1"/>
  <c r="E115" i="207"/>
  <c r="D115" i="207" s="1"/>
  <c r="G115" i="207" s="1"/>
  <c r="F116" i="207" s="1"/>
  <c r="H115" i="207"/>
  <c r="I115" i="207" s="1"/>
  <c r="E116" i="207" l="1"/>
  <c r="D116" i="207" s="1"/>
  <c r="G116" i="207" s="1"/>
  <c r="F117" i="207" s="1"/>
  <c r="H116" i="207"/>
  <c r="H115" i="204"/>
  <c r="I115" i="204" s="1"/>
  <c r="E115" i="204"/>
  <c r="D115" i="204" s="1"/>
  <c r="G115" i="204" s="1"/>
  <c r="F116" i="204" s="1"/>
  <c r="E115" i="205"/>
  <c r="D115" i="205" s="1"/>
  <c r="H115" i="205"/>
  <c r="I115" i="205" s="1"/>
  <c r="G115" i="205"/>
  <c r="F116" i="205" s="1"/>
  <c r="H115" i="206"/>
  <c r="I115" i="206" s="1"/>
  <c r="E115" i="206"/>
  <c r="D115" i="206" s="1"/>
  <c r="G115" i="206"/>
  <c r="F116" i="206" s="1"/>
  <c r="I114" i="206"/>
  <c r="E115" i="208"/>
  <c r="D115" i="208" s="1"/>
  <c r="G115" i="208" s="1"/>
  <c r="F116" i="208" s="1"/>
  <c r="H115" i="208"/>
  <c r="I115" i="208" s="1"/>
  <c r="I114" i="208"/>
  <c r="H116" i="208" l="1"/>
  <c r="I116" i="208" s="1"/>
  <c r="E116" i="208"/>
  <c r="D116" i="208" s="1"/>
  <c r="G116" i="208" s="1"/>
  <c r="F117" i="208" s="1"/>
  <c r="G117" i="207"/>
  <c r="F118" i="207" s="1"/>
  <c r="E117" i="207"/>
  <c r="D117" i="207" s="1"/>
  <c r="H117" i="207"/>
  <c r="I117" i="207" s="1"/>
  <c r="H116" i="204"/>
  <c r="I116" i="204" s="1"/>
  <c r="E116" i="204"/>
  <c r="D116" i="204" s="1"/>
  <c r="G116" i="204" s="1"/>
  <c r="F117" i="204" s="1"/>
  <c r="E116" i="205"/>
  <c r="D116" i="205" s="1"/>
  <c r="H116" i="205"/>
  <c r="I116" i="205" s="1"/>
  <c r="G116" i="205"/>
  <c r="F117" i="205" s="1"/>
  <c r="H116" i="206"/>
  <c r="E116" i="206"/>
  <c r="D116" i="206" s="1"/>
  <c r="G116" i="206"/>
  <c r="F117" i="206" s="1"/>
  <c r="I116" i="207"/>
  <c r="H117" i="204" l="1"/>
  <c r="E117" i="204"/>
  <c r="D117" i="204" s="1"/>
  <c r="G117" i="204" s="1"/>
  <c r="F118" i="204" s="1"/>
  <c r="H117" i="208"/>
  <c r="I117" i="208" s="1"/>
  <c r="E117" i="208"/>
  <c r="D117" i="208" s="1"/>
  <c r="G117" i="208" s="1"/>
  <c r="F118" i="208" s="1"/>
  <c r="H117" i="206"/>
  <c r="E117" i="206"/>
  <c r="D117" i="206" s="1"/>
  <c r="G117" i="206" s="1"/>
  <c r="F118" i="206" s="1"/>
  <c r="I116" i="206"/>
  <c r="E117" i="205"/>
  <c r="D117" i="205" s="1"/>
  <c r="G117" i="205" s="1"/>
  <c r="F118" i="205" s="1"/>
  <c r="H117" i="205"/>
  <c r="I117" i="205" s="1"/>
  <c r="E118" i="207"/>
  <c r="D118" i="207" s="1"/>
  <c r="G118" i="207" s="1"/>
  <c r="F119" i="207" s="1"/>
  <c r="H118" i="207"/>
  <c r="I118" i="207" s="1"/>
  <c r="H118" i="206" l="1"/>
  <c r="I118" i="206" s="1"/>
  <c r="E118" i="206"/>
  <c r="D118" i="206" s="1"/>
  <c r="G118" i="206"/>
  <c r="F119" i="206" s="1"/>
  <c r="E118" i="204"/>
  <c r="D118" i="204" s="1"/>
  <c r="G118" i="204" s="1"/>
  <c r="F119" i="204" s="1"/>
  <c r="H118" i="204"/>
  <c r="E118" i="205"/>
  <c r="D118" i="205" s="1"/>
  <c r="G118" i="205" s="1"/>
  <c r="F119" i="205" s="1"/>
  <c r="H118" i="205"/>
  <c r="I118" i="205" s="1"/>
  <c r="H118" i="208"/>
  <c r="E118" i="208"/>
  <c r="D118" i="208" s="1"/>
  <c r="G118" i="208" s="1"/>
  <c r="F119" i="208" s="1"/>
  <c r="E119" i="207"/>
  <c r="D119" i="207" s="1"/>
  <c r="G119" i="207" s="1"/>
  <c r="F120" i="207" s="1"/>
  <c r="H119" i="207"/>
  <c r="I119" i="207" s="1"/>
  <c r="I117" i="206"/>
  <c r="I117" i="204"/>
  <c r="E119" i="205" l="1"/>
  <c r="D119" i="205" s="1"/>
  <c r="H119" i="205"/>
  <c r="G119" i="205"/>
  <c r="F120" i="205" s="1"/>
  <c r="E119" i="204"/>
  <c r="D119" i="204" s="1"/>
  <c r="G119" i="204" s="1"/>
  <c r="F120" i="204" s="1"/>
  <c r="H119" i="204"/>
  <c r="I119" i="204" s="1"/>
  <c r="E120" i="207"/>
  <c r="D120" i="207" s="1"/>
  <c r="G120" i="207" s="1"/>
  <c r="F121" i="207" s="1"/>
  <c r="H120" i="207"/>
  <c r="H119" i="208"/>
  <c r="E119" i="208"/>
  <c r="D119" i="208" s="1"/>
  <c r="G119" i="208" s="1"/>
  <c r="F120" i="208" s="1"/>
  <c r="I118" i="204"/>
  <c r="H119" i="206"/>
  <c r="I119" i="206" s="1"/>
  <c r="E119" i="206"/>
  <c r="D119" i="206" s="1"/>
  <c r="G119" i="206"/>
  <c r="F120" i="206" s="1"/>
  <c r="I118" i="208"/>
  <c r="H120" i="204" l="1"/>
  <c r="E120" i="204"/>
  <c r="D120" i="204" s="1"/>
  <c r="G120" i="204" s="1"/>
  <c r="F121" i="204" s="1"/>
  <c r="E121" i="207"/>
  <c r="D121" i="207" s="1"/>
  <c r="G121" i="207" s="1"/>
  <c r="F122" i="207" s="1"/>
  <c r="H121" i="207"/>
  <c r="I121" i="207" s="1"/>
  <c r="H120" i="208"/>
  <c r="E120" i="208"/>
  <c r="D120" i="208" s="1"/>
  <c r="G120" i="208" s="1"/>
  <c r="F121" i="208" s="1"/>
  <c r="H120" i="206"/>
  <c r="E120" i="206"/>
  <c r="D120" i="206" s="1"/>
  <c r="G120" i="206" s="1"/>
  <c r="F121" i="206" s="1"/>
  <c r="E120" i="205"/>
  <c r="D120" i="205" s="1"/>
  <c r="H120" i="205"/>
  <c r="I120" i="205" s="1"/>
  <c r="G120" i="205"/>
  <c r="F121" i="205" s="1"/>
  <c r="I119" i="208"/>
  <c r="I119" i="205"/>
  <c r="I120" i="207"/>
  <c r="H121" i="208" l="1"/>
  <c r="E121" i="208"/>
  <c r="D121" i="208" s="1"/>
  <c r="G121" i="208" s="1"/>
  <c r="F122" i="208" s="1"/>
  <c r="H121" i="204"/>
  <c r="E121" i="204"/>
  <c r="D121" i="204" s="1"/>
  <c r="G121" i="204" s="1"/>
  <c r="F122" i="204" s="1"/>
  <c r="H121" i="206"/>
  <c r="E121" i="206"/>
  <c r="D121" i="206" s="1"/>
  <c r="G121" i="206" s="1"/>
  <c r="F122" i="206" s="1"/>
  <c r="E122" i="207"/>
  <c r="D122" i="207" s="1"/>
  <c r="G122" i="207" s="1"/>
  <c r="F123" i="207" s="1"/>
  <c r="H122" i="207"/>
  <c r="I122" i="207" s="1"/>
  <c r="I120" i="208"/>
  <c r="I120" i="206"/>
  <c r="E121" i="205"/>
  <c r="D121" i="205" s="1"/>
  <c r="G121" i="205" s="1"/>
  <c r="F122" i="205" s="1"/>
  <c r="H121" i="205"/>
  <c r="I121" i="205" s="1"/>
  <c r="I120" i="204"/>
  <c r="E123" i="207" l="1"/>
  <c r="D123" i="207" s="1"/>
  <c r="G123" i="207" s="1"/>
  <c r="F124" i="207" s="1"/>
  <c r="H123" i="207"/>
  <c r="I123" i="207" s="1"/>
  <c r="H122" i="204"/>
  <c r="E122" i="204"/>
  <c r="D122" i="204" s="1"/>
  <c r="G122" i="204" s="1"/>
  <c r="F123" i="204" s="1"/>
  <c r="E122" i="208"/>
  <c r="D122" i="208" s="1"/>
  <c r="G122" i="208" s="1"/>
  <c r="F123" i="208" s="1"/>
  <c r="H122" i="208"/>
  <c r="I122" i="208" s="1"/>
  <c r="H122" i="206"/>
  <c r="E122" i="206"/>
  <c r="D122" i="206" s="1"/>
  <c r="G122" i="206"/>
  <c r="F123" i="206" s="1"/>
  <c r="E122" i="205"/>
  <c r="D122" i="205" s="1"/>
  <c r="H122" i="205"/>
  <c r="I122" i="205" s="1"/>
  <c r="G122" i="205"/>
  <c r="F123" i="205" s="1"/>
  <c r="I121" i="206"/>
  <c r="I121" i="204"/>
  <c r="I121" i="208"/>
  <c r="E123" i="208" l="1"/>
  <c r="D123" i="208" s="1"/>
  <c r="G123" i="208" s="1"/>
  <c r="F124" i="208" s="1"/>
  <c r="H123" i="208"/>
  <c r="I123" i="208" s="1"/>
  <c r="H123" i="204"/>
  <c r="G123" i="204"/>
  <c r="F124" i="204" s="1"/>
  <c r="E123" i="204"/>
  <c r="D123" i="204" s="1"/>
  <c r="H124" i="207"/>
  <c r="I124" i="207" s="1"/>
  <c r="G124" i="207"/>
  <c r="F125" i="207" s="1"/>
  <c r="E124" i="207"/>
  <c r="D124" i="207" s="1"/>
  <c r="I122" i="204"/>
  <c r="I122" i="206"/>
  <c r="E123" i="205"/>
  <c r="D123" i="205" s="1"/>
  <c r="H123" i="205"/>
  <c r="I123" i="205" s="1"/>
  <c r="G123" i="205"/>
  <c r="F124" i="205" s="1"/>
  <c r="H123" i="206"/>
  <c r="E123" i="206"/>
  <c r="D123" i="206" s="1"/>
  <c r="G123" i="206" s="1"/>
  <c r="F124" i="206" s="1"/>
  <c r="H124" i="206" l="1"/>
  <c r="E124" i="206"/>
  <c r="D124" i="206" s="1"/>
  <c r="G124" i="206" s="1"/>
  <c r="F125" i="206" s="1"/>
  <c r="H124" i="208"/>
  <c r="I124" i="208" s="1"/>
  <c r="E124" i="208"/>
  <c r="D124" i="208" s="1"/>
  <c r="G124" i="208" s="1"/>
  <c r="F125" i="208" s="1"/>
  <c r="H124" i="204"/>
  <c r="I124" i="204" s="1"/>
  <c r="G124" i="204"/>
  <c r="F125" i="204" s="1"/>
  <c r="E124" i="204"/>
  <c r="D124" i="204" s="1"/>
  <c r="I123" i="206"/>
  <c r="H125" i="207"/>
  <c r="I125" i="207" s="1"/>
  <c r="G125" i="207"/>
  <c r="F126" i="207" s="1"/>
  <c r="E125" i="207"/>
  <c r="D125" i="207" s="1"/>
  <c r="E124" i="205"/>
  <c r="D124" i="205" s="1"/>
  <c r="H124" i="205"/>
  <c r="I124" i="205" s="1"/>
  <c r="G124" i="205"/>
  <c r="F125" i="205" s="1"/>
  <c r="I123" i="204"/>
  <c r="H125" i="208" l="1"/>
  <c r="I125" i="208" s="1"/>
  <c r="E125" i="208"/>
  <c r="D125" i="208" s="1"/>
  <c r="G125" i="208" s="1"/>
  <c r="F126" i="208" s="1"/>
  <c r="H125" i="206"/>
  <c r="I125" i="206" s="1"/>
  <c r="E125" i="206"/>
  <c r="D125" i="206" s="1"/>
  <c r="G125" i="206" s="1"/>
  <c r="F126" i="206" s="1"/>
  <c r="E125" i="205"/>
  <c r="D125" i="205" s="1"/>
  <c r="G125" i="205" s="1"/>
  <c r="F126" i="205" s="1"/>
  <c r="H125" i="205"/>
  <c r="H126" i="207"/>
  <c r="E126" i="207"/>
  <c r="D126" i="207" s="1"/>
  <c r="G126" i="207" s="1"/>
  <c r="F127" i="207" s="1"/>
  <c r="H125" i="204"/>
  <c r="E125" i="204"/>
  <c r="D125" i="204" s="1"/>
  <c r="G125" i="204" s="1"/>
  <c r="F126" i="204" s="1"/>
  <c r="I124" i="206"/>
  <c r="E126" i="205" l="1"/>
  <c r="D126" i="205" s="1"/>
  <c r="H126" i="205"/>
  <c r="I126" i="205" s="1"/>
  <c r="G126" i="205"/>
  <c r="F127" i="205" s="1"/>
  <c r="H126" i="206"/>
  <c r="E126" i="206"/>
  <c r="D126" i="206" s="1"/>
  <c r="G126" i="206"/>
  <c r="F127" i="206" s="1"/>
  <c r="H126" i="208"/>
  <c r="I126" i="208" s="1"/>
  <c r="G126" i="208"/>
  <c r="F127" i="208" s="1"/>
  <c r="E126" i="208"/>
  <c r="D126" i="208" s="1"/>
  <c r="H127" i="207"/>
  <c r="I127" i="207" s="1"/>
  <c r="E127" i="207"/>
  <c r="D127" i="207" s="1"/>
  <c r="G127" i="207" s="1"/>
  <c r="F128" i="207" s="1"/>
  <c r="E126" i="204"/>
  <c r="D126" i="204" s="1"/>
  <c r="G126" i="204" s="1"/>
  <c r="F127" i="204" s="1"/>
  <c r="H126" i="204"/>
  <c r="I125" i="204"/>
  <c r="I126" i="207"/>
  <c r="I125" i="205"/>
  <c r="H128" i="207" l="1"/>
  <c r="E128" i="207"/>
  <c r="D128" i="207" s="1"/>
  <c r="G128" i="207" s="1"/>
  <c r="F129" i="207" s="1"/>
  <c r="E127" i="204"/>
  <c r="D127" i="204" s="1"/>
  <c r="G127" i="204" s="1"/>
  <c r="F128" i="204" s="1"/>
  <c r="H127" i="204"/>
  <c r="I127" i="204" s="1"/>
  <c r="H127" i="208"/>
  <c r="I127" i="208" s="1"/>
  <c r="G127" i="208"/>
  <c r="F128" i="208" s="1"/>
  <c r="E127" i="208"/>
  <c r="D127" i="208" s="1"/>
  <c r="I126" i="204"/>
  <c r="I126" i="206"/>
  <c r="E127" i="205"/>
  <c r="D127" i="205" s="1"/>
  <c r="H127" i="205"/>
  <c r="I127" i="205" s="1"/>
  <c r="G127" i="205"/>
  <c r="F128" i="205" s="1"/>
  <c r="H127" i="206"/>
  <c r="E127" i="206"/>
  <c r="D127" i="206" s="1"/>
  <c r="G127" i="206" s="1"/>
  <c r="F128" i="206" s="1"/>
  <c r="H128" i="204" l="1"/>
  <c r="G128" i="204"/>
  <c r="F129" i="204" s="1"/>
  <c r="E128" i="204"/>
  <c r="D128" i="204" s="1"/>
  <c r="H128" i="206"/>
  <c r="I128" i="206" s="1"/>
  <c r="E128" i="206"/>
  <c r="D128" i="206" s="1"/>
  <c r="G128" i="206" s="1"/>
  <c r="F129" i="206" s="1"/>
  <c r="H129" i="207"/>
  <c r="I129" i="207" s="1"/>
  <c r="G129" i="207"/>
  <c r="F130" i="207" s="1"/>
  <c r="E129" i="207"/>
  <c r="D129" i="207" s="1"/>
  <c r="I127" i="206"/>
  <c r="E128" i="208"/>
  <c r="D128" i="208" s="1"/>
  <c r="G128" i="208" s="1"/>
  <c r="F129" i="208" s="1"/>
  <c r="H128" i="208"/>
  <c r="I128" i="208" s="1"/>
  <c r="E128" i="205"/>
  <c r="D128" i="205" s="1"/>
  <c r="H128" i="205"/>
  <c r="I128" i="205" s="1"/>
  <c r="G128" i="205"/>
  <c r="F129" i="205" s="1"/>
  <c r="I128" i="207"/>
  <c r="H129" i="206" l="1"/>
  <c r="E129" i="206"/>
  <c r="D129" i="206" s="1"/>
  <c r="G129" i="206" s="1"/>
  <c r="F130" i="206" s="1"/>
  <c r="H129" i="208"/>
  <c r="E129" i="208"/>
  <c r="D129" i="208" s="1"/>
  <c r="G129" i="208" s="1"/>
  <c r="F130" i="208" s="1"/>
  <c r="E129" i="205"/>
  <c r="D129" i="205" s="1"/>
  <c r="G129" i="205" s="1"/>
  <c r="F130" i="205" s="1"/>
  <c r="H129" i="205"/>
  <c r="I129" i="205" s="1"/>
  <c r="H129" i="204"/>
  <c r="E129" i="204"/>
  <c r="D129" i="204" s="1"/>
  <c r="G129" i="204" s="1"/>
  <c r="F130" i="204" s="1"/>
  <c r="H130" i="207"/>
  <c r="E130" i="207"/>
  <c r="D130" i="207" s="1"/>
  <c r="G130" i="207" s="1"/>
  <c r="F131" i="207" s="1"/>
  <c r="I128" i="204"/>
  <c r="H130" i="208" l="1"/>
  <c r="E130" i="208"/>
  <c r="D130" i="208" s="1"/>
  <c r="G130" i="208" s="1"/>
  <c r="F131" i="208" s="1"/>
  <c r="H130" i="204"/>
  <c r="I130" i="204" s="1"/>
  <c r="E130" i="204"/>
  <c r="D130" i="204" s="1"/>
  <c r="G130" i="204" s="1"/>
  <c r="F131" i="204" s="1"/>
  <c r="E130" i="205"/>
  <c r="D130" i="205" s="1"/>
  <c r="G130" i="205" s="1"/>
  <c r="F131" i="205" s="1"/>
  <c r="H130" i="205"/>
  <c r="I130" i="205" s="1"/>
  <c r="H130" i="206"/>
  <c r="E130" i="206"/>
  <c r="D130" i="206" s="1"/>
  <c r="G130" i="206"/>
  <c r="F131" i="206" s="1"/>
  <c r="H131" i="207"/>
  <c r="E131" i="207"/>
  <c r="D131" i="207" s="1"/>
  <c r="G131" i="207" s="1"/>
  <c r="F132" i="207" s="1"/>
  <c r="I130" i="207"/>
  <c r="I129" i="208"/>
  <c r="I129" i="204"/>
  <c r="I129" i="206"/>
  <c r="E131" i="205" l="1"/>
  <c r="D131" i="205" s="1"/>
  <c r="H131" i="205"/>
  <c r="I131" i="205" s="1"/>
  <c r="G131" i="205"/>
  <c r="F132" i="205" s="1"/>
  <c r="E131" i="204"/>
  <c r="D131" i="204" s="1"/>
  <c r="G131" i="204" s="1"/>
  <c r="F132" i="204" s="1"/>
  <c r="H131" i="204"/>
  <c r="I131" i="204" s="1"/>
  <c r="H132" i="207"/>
  <c r="I132" i="207" s="1"/>
  <c r="G132" i="207"/>
  <c r="F133" i="207" s="1"/>
  <c r="E132" i="207"/>
  <c r="D132" i="207" s="1"/>
  <c r="E131" i="208"/>
  <c r="D131" i="208" s="1"/>
  <c r="G131" i="208" s="1"/>
  <c r="F132" i="208" s="1"/>
  <c r="H131" i="208"/>
  <c r="I131" i="208" s="1"/>
  <c r="I131" i="207"/>
  <c r="H131" i="206"/>
  <c r="I131" i="206" s="1"/>
  <c r="E131" i="206"/>
  <c r="D131" i="206" s="1"/>
  <c r="G131" i="206"/>
  <c r="F132" i="206" s="1"/>
  <c r="I130" i="206"/>
  <c r="I130" i="208"/>
  <c r="H132" i="204" l="1"/>
  <c r="E132" i="204"/>
  <c r="D132" i="204" s="1"/>
  <c r="G132" i="204" s="1"/>
  <c r="F133" i="204" s="1"/>
  <c r="E132" i="208"/>
  <c r="D132" i="208" s="1"/>
  <c r="G132" i="208" s="1"/>
  <c r="F133" i="208" s="1"/>
  <c r="H132" i="208"/>
  <c r="I132" i="208" s="1"/>
  <c r="H132" i="206"/>
  <c r="E132" i="206"/>
  <c r="D132" i="206" s="1"/>
  <c r="G132" i="206" s="1"/>
  <c r="F133" i="206" s="1"/>
  <c r="E132" i="205"/>
  <c r="D132" i="205" s="1"/>
  <c r="G132" i="205" s="1"/>
  <c r="F133" i="205" s="1"/>
  <c r="H132" i="205"/>
  <c r="I132" i="205" s="1"/>
  <c r="H133" i="207"/>
  <c r="E133" i="207"/>
  <c r="D133" i="207" s="1"/>
  <c r="G133" i="207" s="1"/>
  <c r="F134" i="207" s="1"/>
  <c r="H133" i="206" l="1"/>
  <c r="I133" i="206" s="1"/>
  <c r="E133" i="206"/>
  <c r="D133" i="206" s="1"/>
  <c r="G133" i="206" s="1"/>
  <c r="F134" i="206" s="1"/>
  <c r="H133" i="208"/>
  <c r="E133" i="208"/>
  <c r="D133" i="208" s="1"/>
  <c r="G133" i="208" s="1"/>
  <c r="F134" i="208" s="1"/>
  <c r="H134" i="207"/>
  <c r="E134" i="207"/>
  <c r="D134" i="207" s="1"/>
  <c r="G134" i="207" s="1"/>
  <c r="F135" i="207" s="1"/>
  <c r="E133" i="205"/>
  <c r="D133" i="205" s="1"/>
  <c r="G133" i="205" s="1"/>
  <c r="F134" i="205" s="1"/>
  <c r="H133" i="205"/>
  <c r="H133" i="204"/>
  <c r="I133" i="204" s="1"/>
  <c r="E133" i="204"/>
  <c r="D133" i="204" s="1"/>
  <c r="G133" i="204" s="1"/>
  <c r="F134" i="204" s="1"/>
  <c r="I132" i="206"/>
  <c r="I133" i="207"/>
  <c r="I132" i="204"/>
  <c r="H135" i="207" l="1"/>
  <c r="E135" i="207"/>
  <c r="D135" i="207" s="1"/>
  <c r="G135" i="207" s="1"/>
  <c r="F136" i="207" s="1"/>
  <c r="E134" i="205"/>
  <c r="D134" i="205" s="1"/>
  <c r="H134" i="205"/>
  <c r="I134" i="205" s="1"/>
  <c r="G134" i="205"/>
  <c r="F135" i="205" s="1"/>
  <c r="H134" i="208"/>
  <c r="I134" i="208" s="1"/>
  <c r="G134" i="208"/>
  <c r="F135" i="208" s="1"/>
  <c r="E134" i="208"/>
  <c r="D134" i="208" s="1"/>
  <c r="H134" i="206"/>
  <c r="E134" i="206"/>
  <c r="D134" i="206" s="1"/>
  <c r="G134" i="206"/>
  <c r="F135" i="206" s="1"/>
  <c r="H134" i="204"/>
  <c r="E134" i="204"/>
  <c r="D134" i="204" s="1"/>
  <c r="G134" i="204" s="1"/>
  <c r="F135" i="204" s="1"/>
  <c r="I134" i="207"/>
  <c r="I133" i="208"/>
  <c r="I133" i="205"/>
  <c r="H136" i="207" l="1"/>
  <c r="E136" i="207"/>
  <c r="D136" i="207" s="1"/>
  <c r="G136" i="207" s="1"/>
  <c r="F137" i="207" s="1"/>
  <c r="E135" i="204"/>
  <c r="D135" i="204" s="1"/>
  <c r="G135" i="204" s="1"/>
  <c r="F136" i="204" s="1"/>
  <c r="H135" i="204"/>
  <c r="I135" i="204" s="1"/>
  <c r="E135" i="205"/>
  <c r="D135" i="205" s="1"/>
  <c r="G135" i="205" s="1"/>
  <c r="F136" i="205" s="1"/>
  <c r="H135" i="205"/>
  <c r="I135" i="205" s="1"/>
  <c r="I134" i="204"/>
  <c r="H135" i="206"/>
  <c r="E135" i="206"/>
  <c r="D135" i="206" s="1"/>
  <c r="G135" i="206" s="1"/>
  <c r="F136" i="206" s="1"/>
  <c r="I134" i="206"/>
  <c r="H135" i="208"/>
  <c r="I135" i="208" s="1"/>
  <c r="E135" i="208"/>
  <c r="D135" i="208" s="1"/>
  <c r="G135" i="208" s="1"/>
  <c r="F136" i="208" s="1"/>
  <c r="I135" i="207"/>
  <c r="E136" i="205" l="1"/>
  <c r="D136" i="205" s="1"/>
  <c r="G136" i="205" s="1"/>
  <c r="F137" i="205" s="1"/>
  <c r="H136" i="205"/>
  <c r="H136" i="206"/>
  <c r="E136" i="206"/>
  <c r="D136" i="206" s="1"/>
  <c r="G136" i="206"/>
  <c r="F137" i="206" s="1"/>
  <c r="H136" i="208"/>
  <c r="E136" i="208"/>
  <c r="D136" i="208" s="1"/>
  <c r="G136" i="208" s="1"/>
  <c r="F137" i="208" s="1"/>
  <c r="H136" i="204"/>
  <c r="I136" i="204" s="1"/>
  <c r="E136" i="204"/>
  <c r="D136" i="204" s="1"/>
  <c r="G136" i="204" s="1"/>
  <c r="F137" i="204" s="1"/>
  <c r="H137" i="207"/>
  <c r="I137" i="207" s="1"/>
  <c r="G137" i="207"/>
  <c r="F138" i="207" s="1"/>
  <c r="E137" i="207"/>
  <c r="D137" i="207" s="1"/>
  <c r="I135" i="206"/>
  <c r="I136" i="207"/>
  <c r="H137" i="204" l="1"/>
  <c r="E137" i="204"/>
  <c r="D137" i="204" s="1"/>
  <c r="G137" i="204" s="1"/>
  <c r="F138" i="204" s="1"/>
  <c r="H137" i="208"/>
  <c r="I137" i="208" s="1"/>
  <c r="G137" i="208"/>
  <c r="F138" i="208" s="1"/>
  <c r="E137" i="208"/>
  <c r="D137" i="208" s="1"/>
  <c r="H137" i="205"/>
  <c r="G137" i="205"/>
  <c r="F138" i="205" s="1"/>
  <c r="E137" i="205"/>
  <c r="D137" i="205" s="1"/>
  <c r="I136" i="208"/>
  <c r="I136" i="206"/>
  <c r="H138" i="207"/>
  <c r="I138" i="207" s="1"/>
  <c r="E138" i="207"/>
  <c r="D138" i="207" s="1"/>
  <c r="G138" i="207" s="1"/>
  <c r="F139" i="207" s="1"/>
  <c r="H137" i="206"/>
  <c r="E137" i="206"/>
  <c r="D137" i="206" s="1"/>
  <c r="G137" i="206" s="1"/>
  <c r="F138" i="206" s="1"/>
  <c r="I136" i="205"/>
  <c r="H138" i="206" l="1"/>
  <c r="I138" i="206" s="1"/>
  <c r="E138" i="206"/>
  <c r="D138" i="206" s="1"/>
  <c r="G138" i="206"/>
  <c r="F139" i="206" s="1"/>
  <c r="H138" i="204"/>
  <c r="E138" i="204"/>
  <c r="D138" i="204" s="1"/>
  <c r="G138" i="204" s="1"/>
  <c r="F139" i="204" s="1"/>
  <c r="H139" i="207"/>
  <c r="E139" i="207"/>
  <c r="D139" i="207" s="1"/>
  <c r="G139" i="207" s="1"/>
  <c r="F140" i="207" s="1"/>
  <c r="I137" i="206"/>
  <c r="I137" i="205"/>
  <c r="H138" i="208"/>
  <c r="I138" i="208" s="1"/>
  <c r="E138" i="208"/>
  <c r="D138" i="208" s="1"/>
  <c r="G138" i="208" s="1"/>
  <c r="F139" i="208" s="1"/>
  <c r="H138" i="205"/>
  <c r="E138" i="205"/>
  <c r="D138" i="205" s="1"/>
  <c r="G138" i="205" s="1"/>
  <c r="F139" i="205" s="1"/>
  <c r="I137" i="204"/>
  <c r="H140" i="207" l="1"/>
  <c r="I140" i="207" s="1"/>
  <c r="G140" i="207"/>
  <c r="F141" i="207" s="1"/>
  <c r="E140" i="207"/>
  <c r="D140" i="207" s="1"/>
  <c r="E139" i="204"/>
  <c r="D139" i="204" s="1"/>
  <c r="G139" i="204"/>
  <c r="F140" i="204" s="1"/>
  <c r="H139" i="204"/>
  <c r="I139" i="204" s="1"/>
  <c r="H139" i="205"/>
  <c r="E139" i="205"/>
  <c r="D139" i="205" s="1"/>
  <c r="G139" i="205" s="1"/>
  <c r="F140" i="205" s="1"/>
  <c r="H139" i="208"/>
  <c r="I139" i="208" s="1"/>
  <c r="E139" i="208"/>
  <c r="D139" i="208" s="1"/>
  <c r="G139" i="208" s="1"/>
  <c r="F140" i="208" s="1"/>
  <c r="I139" i="207"/>
  <c r="I138" i="205"/>
  <c r="I138" i="204"/>
  <c r="H139" i="206"/>
  <c r="E139" i="206"/>
  <c r="D139" i="206" s="1"/>
  <c r="G139" i="206"/>
  <c r="F140" i="206" s="1"/>
  <c r="H140" i="205" l="1"/>
  <c r="E140" i="205"/>
  <c r="D140" i="205" s="1"/>
  <c r="G140" i="205" s="1"/>
  <c r="F141" i="205" s="1"/>
  <c r="H140" i="208"/>
  <c r="I140" i="208" s="1"/>
  <c r="E140" i="208"/>
  <c r="D140" i="208" s="1"/>
  <c r="G140" i="208" s="1"/>
  <c r="F141" i="208" s="1"/>
  <c r="I139" i="205"/>
  <c r="H141" i="207"/>
  <c r="I141" i="207" s="1"/>
  <c r="E141" i="207"/>
  <c r="D141" i="207" s="1"/>
  <c r="G141" i="207" s="1"/>
  <c r="F142" i="207" s="1"/>
  <c r="I139" i="206"/>
  <c r="H140" i="206"/>
  <c r="I140" i="206" s="1"/>
  <c r="E140" i="206"/>
  <c r="D140" i="206" s="1"/>
  <c r="G140" i="206" s="1"/>
  <c r="F141" i="206" s="1"/>
  <c r="H140" i="204"/>
  <c r="I140" i="204" s="1"/>
  <c r="G140" i="204"/>
  <c r="F141" i="204" s="1"/>
  <c r="E140" i="204"/>
  <c r="D140" i="204" s="1"/>
  <c r="H142" i="207" l="1"/>
  <c r="E142" i="207"/>
  <c r="D142" i="207" s="1"/>
  <c r="G142" i="207" s="1"/>
  <c r="F143" i="207" s="1"/>
  <c r="H141" i="208"/>
  <c r="E141" i="208"/>
  <c r="D141" i="208" s="1"/>
  <c r="G141" i="208" s="1"/>
  <c r="F142" i="208" s="1"/>
  <c r="H141" i="205"/>
  <c r="E141" i="205"/>
  <c r="D141" i="205" s="1"/>
  <c r="G141" i="205" s="1"/>
  <c r="F142" i="205" s="1"/>
  <c r="H141" i="206"/>
  <c r="E141" i="206"/>
  <c r="D141" i="206" s="1"/>
  <c r="G141" i="206" s="1"/>
  <c r="F142" i="206" s="1"/>
  <c r="H141" i="204"/>
  <c r="E141" i="204"/>
  <c r="D141" i="204" s="1"/>
  <c r="G141" i="204" s="1"/>
  <c r="F142" i="204" s="1"/>
  <c r="I140" i="205"/>
  <c r="E142" i="205" l="1"/>
  <c r="D142" i="205" s="1"/>
  <c r="G142" i="205" s="1"/>
  <c r="F143" i="205" s="1"/>
  <c r="H142" i="205"/>
  <c r="I142" i="205" s="1"/>
  <c r="H142" i="208"/>
  <c r="E142" i="208"/>
  <c r="D142" i="208" s="1"/>
  <c r="G142" i="208" s="1"/>
  <c r="F143" i="208" s="1"/>
  <c r="H143" i="207"/>
  <c r="I143" i="207" s="1"/>
  <c r="G143" i="207"/>
  <c r="F144" i="207" s="1"/>
  <c r="E143" i="207"/>
  <c r="D143" i="207" s="1"/>
  <c r="H142" i="206"/>
  <c r="E142" i="206"/>
  <c r="D142" i="206" s="1"/>
  <c r="G142" i="206" s="1"/>
  <c r="F143" i="206" s="1"/>
  <c r="H142" i="204"/>
  <c r="I142" i="204" s="1"/>
  <c r="E142" i="204"/>
  <c r="D142" i="204" s="1"/>
  <c r="G142" i="204" s="1"/>
  <c r="F143" i="204" s="1"/>
  <c r="I141" i="205"/>
  <c r="I141" i="204"/>
  <c r="I141" i="208"/>
  <c r="I141" i="206"/>
  <c r="I142" i="207"/>
  <c r="H143" i="206" l="1"/>
  <c r="E143" i="206"/>
  <c r="D143" i="206" s="1"/>
  <c r="G143" i="206" s="1"/>
  <c r="F144" i="206" s="1"/>
  <c r="H143" i="208"/>
  <c r="E143" i="208"/>
  <c r="D143" i="208" s="1"/>
  <c r="G143" i="208" s="1"/>
  <c r="F144" i="208" s="1"/>
  <c r="H143" i="204"/>
  <c r="I143" i="204" s="1"/>
  <c r="G143" i="204"/>
  <c r="F144" i="204" s="1"/>
  <c r="E143" i="204"/>
  <c r="D143" i="204" s="1"/>
  <c r="E143" i="205"/>
  <c r="D143" i="205" s="1"/>
  <c r="H143" i="205"/>
  <c r="I143" i="205" s="1"/>
  <c r="G143" i="205"/>
  <c r="F144" i="205" s="1"/>
  <c r="H144" i="207"/>
  <c r="E144" i="207"/>
  <c r="D144" i="207" s="1"/>
  <c r="G144" i="207" s="1"/>
  <c r="F145" i="207" s="1"/>
  <c r="I142" i="208"/>
  <c r="I142" i="206"/>
  <c r="H144" i="208" l="1"/>
  <c r="I144" i="208" s="1"/>
  <c r="E144" i="208"/>
  <c r="D144" i="208" s="1"/>
  <c r="G144" i="208" s="1"/>
  <c r="F145" i="208" s="1"/>
  <c r="H144" i="206"/>
  <c r="E144" i="206"/>
  <c r="D144" i="206" s="1"/>
  <c r="G144" i="206" s="1"/>
  <c r="F145" i="206" s="1"/>
  <c r="H145" i="207"/>
  <c r="E145" i="207"/>
  <c r="D145" i="207" s="1"/>
  <c r="G145" i="207" s="1"/>
  <c r="F146" i="207" s="1"/>
  <c r="H144" i="204"/>
  <c r="E144" i="204"/>
  <c r="D144" i="204" s="1"/>
  <c r="G144" i="204" s="1"/>
  <c r="F145" i="204" s="1"/>
  <c r="I144" i="207"/>
  <c r="E144" i="205"/>
  <c r="D144" i="205" s="1"/>
  <c r="G144" i="205" s="1"/>
  <c r="F145" i="205" s="1"/>
  <c r="H144" i="205"/>
  <c r="I144" i="205" s="1"/>
  <c r="I143" i="208"/>
  <c r="I143" i="206"/>
  <c r="E145" i="204" l="1"/>
  <c r="D145" i="204" s="1"/>
  <c r="G145" i="204" s="1"/>
  <c r="F146" i="204" s="1"/>
  <c r="H145" i="204"/>
  <c r="I145" i="204" s="1"/>
  <c r="H146" i="207"/>
  <c r="E146" i="207"/>
  <c r="D146" i="207" s="1"/>
  <c r="G146" i="207" s="1"/>
  <c r="F147" i="207" s="1"/>
  <c r="H145" i="206"/>
  <c r="E145" i="206"/>
  <c r="D145" i="206" s="1"/>
  <c r="G145" i="206" s="1"/>
  <c r="F146" i="206" s="1"/>
  <c r="H145" i="208"/>
  <c r="I145" i="208" s="1"/>
  <c r="E145" i="208"/>
  <c r="D145" i="208" s="1"/>
  <c r="G145" i="208" s="1"/>
  <c r="F146" i="208" s="1"/>
  <c r="H145" i="205"/>
  <c r="E145" i="205"/>
  <c r="D145" i="205" s="1"/>
  <c r="G145" i="205" s="1"/>
  <c r="F146" i="205" s="1"/>
  <c r="I145" i="207"/>
  <c r="I144" i="206"/>
  <c r="I144" i="204"/>
  <c r="H146" i="204" l="1"/>
  <c r="I146" i="204" s="1"/>
  <c r="G146" i="204"/>
  <c r="F147" i="204" s="1"/>
  <c r="E146" i="204"/>
  <c r="D146" i="204" s="1"/>
  <c r="H146" i="206"/>
  <c r="E146" i="206"/>
  <c r="D146" i="206" s="1"/>
  <c r="G146" i="206" s="1"/>
  <c r="F147" i="206" s="1"/>
  <c r="H147" i="207"/>
  <c r="E147" i="207"/>
  <c r="D147" i="207" s="1"/>
  <c r="G147" i="207" s="1"/>
  <c r="F148" i="207" s="1"/>
  <c r="H146" i="208"/>
  <c r="I146" i="208" s="1"/>
  <c r="G146" i="208"/>
  <c r="F147" i="208" s="1"/>
  <c r="E146" i="208"/>
  <c r="D146" i="208" s="1"/>
  <c r="H146" i="205"/>
  <c r="I146" i="205" s="1"/>
  <c r="E146" i="205"/>
  <c r="D146" i="205" s="1"/>
  <c r="G146" i="205" s="1"/>
  <c r="F147" i="205" s="1"/>
  <c r="I145" i="206"/>
  <c r="I146" i="207"/>
  <c r="I145" i="205"/>
  <c r="H147" i="206" l="1"/>
  <c r="I147" i="206" s="1"/>
  <c r="E147" i="206"/>
  <c r="D147" i="206" s="1"/>
  <c r="G147" i="206" s="1"/>
  <c r="F148" i="206" s="1"/>
  <c r="H147" i="205"/>
  <c r="E147" i="205"/>
  <c r="D147" i="205" s="1"/>
  <c r="G147" i="205" s="1"/>
  <c r="F148" i="205" s="1"/>
  <c r="H148" i="207"/>
  <c r="E148" i="207"/>
  <c r="D148" i="207" s="1"/>
  <c r="G148" i="207" s="1"/>
  <c r="F149" i="207" s="1"/>
  <c r="I147" i="207"/>
  <c r="H147" i="204"/>
  <c r="I147" i="204" s="1"/>
  <c r="E147" i="204"/>
  <c r="D147" i="204" s="1"/>
  <c r="G147" i="204" s="1"/>
  <c r="F148" i="204" s="1"/>
  <c r="I146" i="206"/>
  <c r="H147" i="208"/>
  <c r="E147" i="208"/>
  <c r="D147" i="208" s="1"/>
  <c r="G147" i="208" s="1"/>
  <c r="F148" i="208" s="1"/>
  <c r="H149" i="207" l="1"/>
  <c r="I149" i="207" s="1"/>
  <c r="E149" i="207"/>
  <c r="D149" i="207" s="1"/>
  <c r="G149" i="207" s="1"/>
  <c r="F150" i="207" s="1"/>
  <c r="H148" i="205"/>
  <c r="E148" i="205"/>
  <c r="D148" i="205" s="1"/>
  <c r="G148" i="205" s="1"/>
  <c r="F149" i="205" s="1"/>
  <c r="E148" i="206"/>
  <c r="D148" i="206" s="1"/>
  <c r="G148" i="206" s="1"/>
  <c r="F149" i="206" s="1"/>
  <c r="H148" i="206"/>
  <c r="I148" i="206" s="1"/>
  <c r="H148" i="208"/>
  <c r="I148" i="208" s="1"/>
  <c r="E148" i="208"/>
  <c r="D148" i="208" s="1"/>
  <c r="G148" i="208" s="1"/>
  <c r="F149" i="208" s="1"/>
  <c r="E148" i="204"/>
  <c r="D148" i="204" s="1"/>
  <c r="G148" i="204" s="1"/>
  <c r="F149" i="204" s="1"/>
  <c r="H148" i="204"/>
  <c r="I147" i="208"/>
  <c r="I148" i="207"/>
  <c r="I147" i="205"/>
  <c r="H149" i="206" l="1"/>
  <c r="E149" i="206"/>
  <c r="D149" i="206" s="1"/>
  <c r="G149" i="206" s="1"/>
  <c r="F150" i="206" s="1"/>
  <c r="H149" i="205"/>
  <c r="I149" i="205" s="1"/>
  <c r="E149" i="205"/>
  <c r="D149" i="205" s="1"/>
  <c r="G149" i="205" s="1"/>
  <c r="F150" i="205" s="1"/>
  <c r="H149" i="208"/>
  <c r="I149" i="208" s="1"/>
  <c r="G149" i="208"/>
  <c r="F150" i="208" s="1"/>
  <c r="E149" i="208"/>
  <c r="D149" i="208" s="1"/>
  <c r="H150" i="207"/>
  <c r="E150" i="207"/>
  <c r="D150" i="207" s="1"/>
  <c r="G150" i="207" s="1"/>
  <c r="F151" i="207" s="1"/>
  <c r="H149" i="204"/>
  <c r="E149" i="204"/>
  <c r="D149" i="204" s="1"/>
  <c r="G149" i="204" s="1"/>
  <c r="F150" i="204" s="1"/>
  <c r="I148" i="204"/>
  <c r="I148" i="205"/>
  <c r="H150" i="204" l="1"/>
  <c r="E150" i="204"/>
  <c r="D150" i="204" s="1"/>
  <c r="G150" i="204" s="1"/>
  <c r="F151" i="204" s="1"/>
  <c r="H150" i="206"/>
  <c r="E150" i="206"/>
  <c r="D150" i="206" s="1"/>
  <c r="G150" i="206" s="1"/>
  <c r="F151" i="206" s="1"/>
  <c r="E150" i="205"/>
  <c r="D150" i="205" s="1"/>
  <c r="G150" i="205"/>
  <c r="F151" i="205" s="1"/>
  <c r="H150" i="205"/>
  <c r="H151" i="207"/>
  <c r="E151" i="207"/>
  <c r="D151" i="207" s="1"/>
  <c r="G151" i="207" s="1"/>
  <c r="F152" i="207" s="1"/>
  <c r="H150" i="208"/>
  <c r="E150" i="208"/>
  <c r="D150" i="208" s="1"/>
  <c r="G150" i="208" s="1"/>
  <c r="F151" i="208" s="1"/>
  <c r="I149" i="204"/>
  <c r="I150" i="207"/>
  <c r="I149" i="206"/>
  <c r="H151" i="208" l="1"/>
  <c r="E151" i="208"/>
  <c r="D151" i="208" s="1"/>
  <c r="G151" i="208" s="1"/>
  <c r="F152" i="208" s="1"/>
  <c r="H151" i="204"/>
  <c r="I151" i="204" s="1"/>
  <c r="E151" i="204"/>
  <c r="D151" i="204" s="1"/>
  <c r="G151" i="204" s="1"/>
  <c r="F152" i="204" s="1"/>
  <c r="H151" i="206"/>
  <c r="I151" i="206" s="1"/>
  <c r="G151" i="206"/>
  <c r="F152" i="206" s="1"/>
  <c r="E151" i="206"/>
  <c r="D151" i="206" s="1"/>
  <c r="H152" i="207"/>
  <c r="E152" i="207"/>
  <c r="D152" i="207" s="1"/>
  <c r="G152" i="207" s="1"/>
  <c r="F153" i="207" s="1"/>
  <c r="E151" i="205"/>
  <c r="D151" i="205" s="1"/>
  <c r="H151" i="205"/>
  <c r="I151" i="205" s="1"/>
  <c r="G151" i="205"/>
  <c r="F152" i="205" s="1"/>
  <c r="I150" i="208"/>
  <c r="I150" i="206"/>
  <c r="I151" i="207"/>
  <c r="I150" i="205"/>
  <c r="I150" i="204"/>
  <c r="H152" i="204" l="1"/>
  <c r="E152" i="204"/>
  <c r="D152" i="204" s="1"/>
  <c r="G152" i="204" s="1"/>
  <c r="F153" i="204" s="1"/>
  <c r="H152" i="208"/>
  <c r="E152" i="208"/>
  <c r="D152" i="208" s="1"/>
  <c r="G152" i="208" s="1"/>
  <c r="F153" i="208" s="1"/>
  <c r="H153" i="207"/>
  <c r="I153" i="207" s="1"/>
  <c r="G153" i="207"/>
  <c r="F154" i="207" s="1"/>
  <c r="E153" i="207"/>
  <c r="D153" i="207" s="1"/>
  <c r="E152" i="206"/>
  <c r="D152" i="206" s="1"/>
  <c r="G152" i="206" s="1"/>
  <c r="F153" i="206" s="1"/>
  <c r="H152" i="206"/>
  <c r="E152" i="205"/>
  <c r="D152" i="205" s="1"/>
  <c r="G152" i="205" s="1"/>
  <c r="F153" i="205" s="1"/>
  <c r="H152" i="205"/>
  <c r="I152" i="205" s="1"/>
  <c r="I152" i="207"/>
  <c r="I151" i="208"/>
  <c r="H153" i="208" l="1"/>
  <c r="E153" i="208"/>
  <c r="D153" i="208" s="1"/>
  <c r="G153" i="208" s="1"/>
  <c r="F154" i="208" s="1"/>
  <c r="H153" i="205"/>
  <c r="E153" i="205"/>
  <c r="D153" i="205" s="1"/>
  <c r="G153" i="205" s="1"/>
  <c r="F154" i="205" s="1"/>
  <c r="H153" i="206"/>
  <c r="I153" i="206" s="1"/>
  <c r="G153" i="206"/>
  <c r="F154" i="206" s="1"/>
  <c r="E153" i="206"/>
  <c r="D153" i="206" s="1"/>
  <c r="E153" i="204"/>
  <c r="D153" i="204" s="1"/>
  <c r="G153" i="204" s="1"/>
  <c r="F154" i="204" s="1"/>
  <c r="H153" i="204"/>
  <c r="I152" i="208"/>
  <c r="I152" i="206"/>
  <c r="H154" i="207"/>
  <c r="I154" i="207" s="1"/>
  <c r="G154" i="207"/>
  <c r="F155" i="207" s="1"/>
  <c r="E154" i="207"/>
  <c r="D154" i="207" s="1"/>
  <c r="I152" i="204"/>
  <c r="H154" i="204" l="1"/>
  <c r="E154" i="204"/>
  <c r="D154" i="204" s="1"/>
  <c r="G154" i="204" s="1"/>
  <c r="F155" i="204" s="1"/>
  <c r="H154" i="205"/>
  <c r="E154" i="205"/>
  <c r="D154" i="205" s="1"/>
  <c r="G154" i="205" s="1"/>
  <c r="F155" i="205" s="1"/>
  <c r="H154" i="208"/>
  <c r="I154" i="208" s="1"/>
  <c r="G154" i="208"/>
  <c r="F155" i="208" s="1"/>
  <c r="E154" i="208"/>
  <c r="D154" i="208" s="1"/>
  <c r="H154" i="206"/>
  <c r="E154" i="206"/>
  <c r="D154" i="206" s="1"/>
  <c r="G154" i="206" s="1"/>
  <c r="F155" i="206" s="1"/>
  <c r="H155" i="207"/>
  <c r="G155" i="207"/>
  <c r="F156" i="207" s="1"/>
  <c r="E155" i="207"/>
  <c r="D155" i="207" s="1"/>
  <c r="I153" i="204"/>
  <c r="I153" i="205"/>
  <c r="I153" i="208"/>
  <c r="H155" i="205" l="1"/>
  <c r="E155" i="205"/>
  <c r="D155" i="205" s="1"/>
  <c r="G155" i="205" s="1"/>
  <c r="F156" i="205" s="1"/>
  <c r="E155" i="204"/>
  <c r="D155" i="204" s="1"/>
  <c r="G155" i="204" s="1"/>
  <c r="F156" i="204" s="1"/>
  <c r="H155" i="204"/>
  <c r="I155" i="204" s="1"/>
  <c r="H155" i="206"/>
  <c r="I155" i="206" s="1"/>
  <c r="E155" i="206"/>
  <c r="D155" i="206" s="1"/>
  <c r="G155" i="206" s="1"/>
  <c r="F156" i="206" s="1"/>
  <c r="H155" i="208"/>
  <c r="E155" i="208"/>
  <c r="D155" i="208" s="1"/>
  <c r="G155" i="208" s="1"/>
  <c r="F156" i="208" s="1"/>
  <c r="G156" i="207"/>
  <c r="F157" i="207" s="1"/>
  <c r="H156" i="207"/>
  <c r="I156" i="207" s="1"/>
  <c r="E156" i="207"/>
  <c r="D156" i="207" s="1"/>
  <c r="I155" i="207"/>
  <c r="I154" i="205"/>
  <c r="I154" i="206"/>
  <c r="I154" i="204"/>
  <c r="H156" i="208" l="1"/>
  <c r="E156" i="208"/>
  <c r="D156" i="208" s="1"/>
  <c r="G156" i="208" s="1"/>
  <c r="F157" i="208" s="1"/>
  <c r="H156" i="204"/>
  <c r="E156" i="204"/>
  <c r="D156" i="204" s="1"/>
  <c r="G156" i="204" s="1"/>
  <c r="F157" i="204" s="1"/>
  <c r="H156" i="205"/>
  <c r="I156" i="205" s="1"/>
  <c r="G156" i="205"/>
  <c r="F157" i="205" s="1"/>
  <c r="E156" i="205"/>
  <c r="D156" i="205" s="1"/>
  <c r="E156" i="206"/>
  <c r="D156" i="206" s="1"/>
  <c r="H156" i="206"/>
  <c r="I156" i="206" s="1"/>
  <c r="G156" i="206"/>
  <c r="F157" i="206" s="1"/>
  <c r="H157" i="207"/>
  <c r="I157" i="207" s="1"/>
  <c r="E157" i="207"/>
  <c r="D157" i="207" s="1"/>
  <c r="G157" i="207" s="1"/>
  <c r="F158" i="207" s="1"/>
  <c r="I155" i="208"/>
  <c r="I155" i="205"/>
  <c r="H158" i="207" l="1"/>
  <c r="E158" i="207"/>
  <c r="D158" i="207" s="1"/>
  <c r="G158" i="207" s="1"/>
  <c r="F159" i="207" s="1"/>
  <c r="E157" i="204"/>
  <c r="D157" i="204" s="1"/>
  <c r="G157" i="204" s="1"/>
  <c r="F158" i="204" s="1"/>
  <c r="H157" i="204"/>
  <c r="I157" i="204" s="1"/>
  <c r="H157" i="208"/>
  <c r="I157" i="208" s="1"/>
  <c r="G157" i="208"/>
  <c r="F158" i="208" s="1"/>
  <c r="E157" i="208"/>
  <c r="D157" i="208" s="1"/>
  <c r="H157" i="205"/>
  <c r="E157" i="205"/>
  <c r="D157" i="205" s="1"/>
  <c r="G157" i="205" s="1"/>
  <c r="F158" i="205" s="1"/>
  <c r="H157" i="206"/>
  <c r="I157" i="206" s="1"/>
  <c r="G157" i="206"/>
  <c r="F158" i="206" s="1"/>
  <c r="E157" i="206"/>
  <c r="D157" i="206" s="1"/>
  <c r="I156" i="204"/>
  <c r="I156" i="208"/>
  <c r="E158" i="204" l="1"/>
  <c r="D158" i="204" s="1"/>
  <c r="H158" i="204"/>
  <c r="I158" i="204" s="1"/>
  <c r="G158" i="204"/>
  <c r="F159" i="204" s="1"/>
  <c r="E159" i="207"/>
  <c r="D159" i="207" s="1"/>
  <c r="G159" i="207" s="1"/>
  <c r="F160" i="207" s="1"/>
  <c r="H159" i="207"/>
  <c r="I159" i="207" s="1"/>
  <c r="E158" i="205"/>
  <c r="D158" i="205" s="1"/>
  <c r="G158" i="205" s="1"/>
  <c r="F159" i="205" s="1"/>
  <c r="H158" i="205"/>
  <c r="I158" i="205" s="1"/>
  <c r="H158" i="206"/>
  <c r="E158" i="206"/>
  <c r="D158" i="206" s="1"/>
  <c r="G158" i="206" s="1"/>
  <c r="F159" i="206" s="1"/>
  <c r="H158" i="208"/>
  <c r="I158" i="208" s="1"/>
  <c r="G158" i="208"/>
  <c r="F159" i="208" s="1"/>
  <c r="E158" i="208"/>
  <c r="D158" i="208" s="1"/>
  <c r="I157" i="205"/>
  <c r="I158" i="207"/>
  <c r="E160" i="207" l="1"/>
  <c r="D160" i="207" s="1"/>
  <c r="G160" i="207" s="1"/>
  <c r="F161" i="207" s="1"/>
  <c r="H160" i="207"/>
  <c r="I160" i="207" s="1"/>
  <c r="H159" i="205"/>
  <c r="E159" i="205"/>
  <c r="D159" i="205" s="1"/>
  <c r="G159" i="205" s="1"/>
  <c r="F160" i="205" s="1"/>
  <c r="E159" i="206"/>
  <c r="D159" i="206" s="1"/>
  <c r="G159" i="206" s="1"/>
  <c r="F160" i="206" s="1"/>
  <c r="H159" i="206"/>
  <c r="H159" i="208"/>
  <c r="E159" i="208"/>
  <c r="D159" i="208" s="1"/>
  <c r="G159" i="208" s="1"/>
  <c r="F160" i="208" s="1"/>
  <c r="E159" i="204"/>
  <c r="D159" i="204" s="1"/>
  <c r="G159" i="204" s="1"/>
  <c r="F160" i="204" s="1"/>
  <c r="H159" i="204"/>
  <c r="I159" i="204" s="1"/>
  <c r="I158" i="206"/>
  <c r="H160" i="208" l="1"/>
  <c r="E160" i="208"/>
  <c r="D160" i="208" s="1"/>
  <c r="G160" i="208" s="1"/>
  <c r="F161" i="208" s="1"/>
  <c r="H160" i="206"/>
  <c r="E160" i="206"/>
  <c r="D160" i="206" s="1"/>
  <c r="G160" i="206" s="1"/>
  <c r="F161" i="206" s="1"/>
  <c r="H160" i="205"/>
  <c r="I160" i="205" s="1"/>
  <c r="G160" i="205"/>
  <c r="F161" i="205" s="1"/>
  <c r="E160" i="205"/>
  <c r="D160" i="205" s="1"/>
  <c r="E160" i="204"/>
  <c r="D160" i="204" s="1"/>
  <c r="H160" i="204"/>
  <c r="I160" i="204" s="1"/>
  <c r="G160" i="204"/>
  <c r="F161" i="204" s="1"/>
  <c r="E161" i="207"/>
  <c r="D161" i="207" s="1"/>
  <c r="G161" i="207" s="1"/>
  <c r="F162" i="207" s="1"/>
  <c r="H161" i="207"/>
  <c r="I159" i="205"/>
  <c r="I159" i="208"/>
  <c r="I159" i="206"/>
  <c r="E161" i="206" l="1"/>
  <c r="D161" i="206" s="1"/>
  <c r="G161" i="206" s="1"/>
  <c r="F162" i="206" s="1"/>
  <c r="H161" i="206"/>
  <c r="I161" i="206" s="1"/>
  <c r="H162" i="207"/>
  <c r="E162" i="207"/>
  <c r="D162" i="207" s="1"/>
  <c r="G162" i="207" s="1"/>
  <c r="F163" i="207" s="1"/>
  <c r="H161" i="208"/>
  <c r="I161" i="208" s="1"/>
  <c r="G161" i="208"/>
  <c r="F162" i="208" s="1"/>
  <c r="E161" i="208"/>
  <c r="D161" i="208" s="1"/>
  <c r="H161" i="205"/>
  <c r="I161" i="205" s="1"/>
  <c r="E161" i="205"/>
  <c r="D161" i="205" s="1"/>
  <c r="G161" i="205" s="1"/>
  <c r="F162" i="205" s="1"/>
  <c r="I161" i="207"/>
  <c r="E161" i="204"/>
  <c r="D161" i="204" s="1"/>
  <c r="G161" i="204" s="1"/>
  <c r="F162" i="204" s="1"/>
  <c r="H161" i="204"/>
  <c r="I160" i="206"/>
  <c r="I160" i="208"/>
  <c r="H163" i="207" l="1"/>
  <c r="E163" i="207"/>
  <c r="D163" i="207" s="1"/>
  <c r="G163" i="207" s="1"/>
  <c r="F164" i="207" s="1"/>
  <c r="E162" i="204"/>
  <c r="D162" i="204" s="1"/>
  <c r="H162" i="204"/>
  <c r="I162" i="204" s="1"/>
  <c r="G162" i="204"/>
  <c r="F163" i="204" s="1"/>
  <c r="E162" i="205"/>
  <c r="D162" i="205" s="1"/>
  <c r="G162" i="205" s="1"/>
  <c r="F163" i="205" s="1"/>
  <c r="H162" i="205"/>
  <c r="I162" i="205" s="1"/>
  <c r="H162" i="206"/>
  <c r="G162" i="206"/>
  <c r="F163" i="206" s="1"/>
  <c r="E162" i="206"/>
  <c r="D162" i="206" s="1"/>
  <c r="H162" i="208"/>
  <c r="I162" i="208" s="1"/>
  <c r="G162" i="208"/>
  <c r="F163" i="208" s="1"/>
  <c r="E162" i="208"/>
  <c r="D162" i="208" s="1"/>
  <c r="I161" i="204"/>
  <c r="I162" i="207"/>
  <c r="H163" i="205" l="1"/>
  <c r="E163" i="205"/>
  <c r="D163" i="205" s="1"/>
  <c r="G163" i="205" s="1"/>
  <c r="F164" i="205" s="1"/>
  <c r="H164" i="207"/>
  <c r="E164" i="207"/>
  <c r="D164" i="207" s="1"/>
  <c r="G164" i="207" s="1"/>
  <c r="F165" i="207" s="1"/>
  <c r="H163" i="206"/>
  <c r="I163" i="206" s="1"/>
  <c r="G163" i="206"/>
  <c r="F164" i="206" s="1"/>
  <c r="E163" i="206"/>
  <c r="D163" i="206" s="1"/>
  <c r="E163" i="204"/>
  <c r="D163" i="204" s="1"/>
  <c r="G163" i="204" s="1"/>
  <c r="F164" i="204" s="1"/>
  <c r="H163" i="204"/>
  <c r="I163" i="204" s="1"/>
  <c r="I162" i="206"/>
  <c r="I163" i="207"/>
  <c r="H163" i="208"/>
  <c r="I163" i="208" s="1"/>
  <c r="G163" i="208"/>
  <c r="F164" i="208" s="1"/>
  <c r="E163" i="208"/>
  <c r="D163" i="208" s="1"/>
  <c r="E164" i="204" l="1"/>
  <c r="D164" i="204" s="1"/>
  <c r="G164" i="204" s="1"/>
  <c r="F165" i="204" s="1"/>
  <c r="H164" i="204"/>
  <c r="I164" i="204" s="1"/>
  <c r="H165" i="207"/>
  <c r="E165" i="207"/>
  <c r="D165" i="207" s="1"/>
  <c r="G165" i="207" s="1"/>
  <c r="F166" i="207" s="1"/>
  <c r="G164" i="205"/>
  <c r="F165" i="205" s="1"/>
  <c r="H164" i="205"/>
  <c r="I164" i="205" s="1"/>
  <c r="E164" i="205"/>
  <c r="D164" i="205" s="1"/>
  <c r="I164" i="207"/>
  <c r="H164" i="208"/>
  <c r="E164" i="208"/>
  <c r="D164" i="208" s="1"/>
  <c r="G164" i="208" s="1"/>
  <c r="F165" i="208" s="1"/>
  <c r="E164" i="206"/>
  <c r="D164" i="206" s="1"/>
  <c r="H164" i="206"/>
  <c r="G164" i="206"/>
  <c r="F165" i="206" s="1"/>
  <c r="I163" i="205"/>
  <c r="H166" i="207" l="1"/>
  <c r="I166" i="207" s="1"/>
  <c r="E166" i="207"/>
  <c r="D166" i="207" s="1"/>
  <c r="G166" i="207" s="1"/>
  <c r="F167" i="207" s="1"/>
  <c r="H165" i="208"/>
  <c r="E165" i="208"/>
  <c r="D165" i="208" s="1"/>
  <c r="G165" i="208" s="1"/>
  <c r="F166" i="208" s="1"/>
  <c r="E165" i="204"/>
  <c r="D165" i="204" s="1"/>
  <c r="G165" i="204" s="1"/>
  <c r="F166" i="204" s="1"/>
  <c r="H165" i="204"/>
  <c r="I165" i="204" s="1"/>
  <c r="I164" i="206"/>
  <c r="E165" i="205"/>
  <c r="D165" i="205" s="1"/>
  <c r="G165" i="205" s="1"/>
  <c r="F166" i="205" s="1"/>
  <c r="H165" i="205"/>
  <c r="I165" i="205" s="1"/>
  <c r="I165" i="207"/>
  <c r="I164" i="208"/>
  <c r="H165" i="206"/>
  <c r="I165" i="206" s="1"/>
  <c r="E165" i="206"/>
  <c r="D165" i="206" s="1"/>
  <c r="G165" i="206" s="1"/>
  <c r="F166" i="206" s="1"/>
  <c r="E166" i="204" l="1"/>
  <c r="D166" i="204" s="1"/>
  <c r="G166" i="204" s="1"/>
  <c r="F167" i="204" s="1"/>
  <c r="H166" i="204"/>
  <c r="I166" i="204" s="1"/>
  <c r="H166" i="205"/>
  <c r="E166" i="205"/>
  <c r="D166" i="205" s="1"/>
  <c r="G166" i="205" s="1"/>
  <c r="F167" i="205" s="1"/>
  <c r="H166" i="208"/>
  <c r="I166" i="208" s="1"/>
  <c r="G166" i="208"/>
  <c r="F167" i="208" s="1"/>
  <c r="E166" i="208"/>
  <c r="D166" i="208" s="1"/>
  <c r="E167" i="207"/>
  <c r="D167" i="207" s="1"/>
  <c r="G167" i="207" s="1"/>
  <c r="F168" i="207" s="1"/>
  <c r="H167" i="207"/>
  <c r="I167" i="207" s="1"/>
  <c r="H166" i="206"/>
  <c r="I166" i="206" s="1"/>
  <c r="G166" i="206"/>
  <c r="F167" i="206" s="1"/>
  <c r="E166" i="206"/>
  <c r="D166" i="206" s="1"/>
  <c r="I165" i="208"/>
  <c r="E168" i="207" l="1"/>
  <c r="D168" i="207" s="1"/>
  <c r="G168" i="207" s="1"/>
  <c r="F169" i="207" s="1"/>
  <c r="H168" i="207"/>
  <c r="I168" i="207" s="1"/>
  <c r="H167" i="205"/>
  <c r="E167" i="205"/>
  <c r="D167" i="205" s="1"/>
  <c r="G167" i="205" s="1"/>
  <c r="F168" i="205" s="1"/>
  <c r="E167" i="204"/>
  <c r="D167" i="204" s="1"/>
  <c r="G167" i="204" s="1"/>
  <c r="F168" i="204" s="1"/>
  <c r="H167" i="204"/>
  <c r="I167" i="204" s="1"/>
  <c r="H167" i="208"/>
  <c r="I167" i="208" s="1"/>
  <c r="G167" i="208"/>
  <c r="F168" i="208" s="1"/>
  <c r="E167" i="208"/>
  <c r="D167" i="208" s="1"/>
  <c r="I166" i="205"/>
  <c r="E167" i="206"/>
  <c r="D167" i="206" s="1"/>
  <c r="G167" i="206" s="1"/>
  <c r="F168" i="206" s="1"/>
  <c r="H167" i="206"/>
  <c r="I167" i="206" s="1"/>
  <c r="E168" i="204" l="1"/>
  <c r="D168" i="204" s="1"/>
  <c r="G168" i="204" s="1"/>
  <c r="F169" i="204" s="1"/>
  <c r="H168" i="204"/>
  <c r="E168" i="205"/>
  <c r="D168" i="205" s="1"/>
  <c r="G168" i="205" s="1"/>
  <c r="F169" i="205" s="1"/>
  <c r="H168" i="205"/>
  <c r="I168" i="205" s="1"/>
  <c r="H168" i="206"/>
  <c r="E168" i="206"/>
  <c r="D168" i="206" s="1"/>
  <c r="G168" i="206" s="1"/>
  <c r="F169" i="206" s="1"/>
  <c r="E169" i="207"/>
  <c r="D169" i="207" s="1"/>
  <c r="G169" i="207" s="1"/>
  <c r="F170" i="207" s="1"/>
  <c r="H169" i="207"/>
  <c r="I169" i="207" s="1"/>
  <c r="I167" i="205"/>
  <c r="H168" i="208"/>
  <c r="E168" i="208"/>
  <c r="D168" i="208" s="1"/>
  <c r="G168" i="208" s="1"/>
  <c r="F169" i="208" s="1"/>
  <c r="H170" i="207" l="1"/>
  <c r="E170" i="207"/>
  <c r="D170" i="207" s="1"/>
  <c r="G170" i="207" s="1"/>
  <c r="F171" i="207" s="1"/>
  <c r="E169" i="206"/>
  <c r="D169" i="206" s="1"/>
  <c r="H169" i="206"/>
  <c r="I169" i="206" s="1"/>
  <c r="G169" i="206"/>
  <c r="F170" i="206" s="1"/>
  <c r="H169" i="208"/>
  <c r="I169" i="208" s="1"/>
  <c r="G169" i="208"/>
  <c r="F170" i="208" s="1"/>
  <c r="E169" i="208"/>
  <c r="D169" i="208" s="1"/>
  <c r="H169" i="205"/>
  <c r="E169" i="205"/>
  <c r="D169" i="205" s="1"/>
  <c r="G169" i="205" s="1"/>
  <c r="F170" i="205" s="1"/>
  <c r="E169" i="204"/>
  <c r="D169" i="204" s="1"/>
  <c r="G169" i="204" s="1"/>
  <c r="F170" i="204" s="1"/>
  <c r="H169" i="204"/>
  <c r="I169" i="204" s="1"/>
  <c r="I168" i="206"/>
  <c r="I168" i="208"/>
  <c r="I168" i="204"/>
  <c r="E170" i="204" l="1"/>
  <c r="D170" i="204" s="1"/>
  <c r="G170" i="204" s="1"/>
  <c r="F171" i="204" s="1"/>
  <c r="H170" i="204"/>
  <c r="I170" i="204" s="1"/>
  <c r="E170" i="205"/>
  <c r="D170" i="205" s="1"/>
  <c r="G170" i="205" s="1"/>
  <c r="F171" i="205" s="1"/>
  <c r="H170" i="205"/>
  <c r="I170" i="205" s="1"/>
  <c r="G171" i="207"/>
  <c r="F172" i="207" s="1"/>
  <c r="H171" i="207"/>
  <c r="I171" i="207" s="1"/>
  <c r="E171" i="207"/>
  <c r="D171" i="207" s="1"/>
  <c r="H170" i="208"/>
  <c r="E170" i="208"/>
  <c r="D170" i="208" s="1"/>
  <c r="G170" i="208" s="1"/>
  <c r="F171" i="208" s="1"/>
  <c r="H170" i="206"/>
  <c r="E170" i="206"/>
  <c r="D170" i="206" s="1"/>
  <c r="G170" i="206" s="1"/>
  <c r="F171" i="206" s="1"/>
  <c r="I169" i="205"/>
  <c r="I170" i="207"/>
  <c r="H171" i="206" l="1"/>
  <c r="E171" i="206"/>
  <c r="D171" i="206" s="1"/>
  <c r="G171" i="206" s="1"/>
  <c r="F172" i="206" s="1"/>
  <c r="H171" i="205"/>
  <c r="E171" i="205"/>
  <c r="D171" i="205" s="1"/>
  <c r="G171" i="205" s="1"/>
  <c r="F172" i="205" s="1"/>
  <c r="H171" i="208"/>
  <c r="I171" i="208" s="1"/>
  <c r="G171" i="208"/>
  <c r="F172" i="208" s="1"/>
  <c r="E171" i="208"/>
  <c r="D171" i="208" s="1"/>
  <c r="E171" i="204"/>
  <c r="D171" i="204" s="1"/>
  <c r="H171" i="204"/>
  <c r="I171" i="204" s="1"/>
  <c r="G171" i="204"/>
  <c r="F172" i="204" s="1"/>
  <c r="H172" i="207"/>
  <c r="E172" i="207"/>
  <c r="D172" i="207" s="1"/>
  <c r="G172" i="207" s="1"/>
  <c r="F173" i="207" s="1"/>
  <c r="I170" i="206"/>
  <c r="I170" i="208"/>
  <c r="E173" i="207" l="1"/>
  <c r="D173" i="207" s="1"/>
  <c r="G173" i="207" s="1"/>
  <c r="F174" i="207" s="1"/>
  <c r="H173" i="207"/>
  <c r="I173" i="207" s="1"/>
  <c r="H172" i="205"/>
  <c r="E172" i="205"/>
  <c r="D172" i="205" s="1"/>
  <c r="G172" i="205" s="1"/>
  <c r="F173" i="205" s="1"/>
  <c r="E172" i="206"/>
  <c r="D172" i="206" s="1"/>
  <c r="G172" i="206" s="1"/>
  <c r="F173" i="206" s="1"/>
  <c r="H172" i="206"/>
  <c r="I172" i="206" s="1"/>
  <c r="I172" i="207"/>
  <c r="E172" i="204"/>
  <c r="D172" i="204" s="1"/>
  <c r="H172" i="204"/>
  <c r="G172" i="204"/>
  <c r="F173" i="204" s="1"/>
  <c r="H172" i="208"/>
  <c r="E172" i="208"/>
  <c r="D172" i="208" s="1"/>
  <c r="G172" i="208" s="1"/>
  <c r="F173" i="208" s="1"/>
  <c r="I171" i="205"/>
  <c r="I171" i="206"/>
  <c r="E173" i="205" l="1"/>
  <c r="D173" i="205" s="1"/>
  <c r="G173" i="205" s="1"/>
  <c r="F174" i="205" s="1"/>
  <c r="H173" i="205"/>
  <c r="I173" i="205" s="1"/>
  <c r="H173" i="206"/>
  <c r="E173" i="206"/>
  <c r="D173" i="206" s="1"/>
  <c r="G173" i="206" s="1"/>
  <c r="F174" i="206" s="1"/>
  <c r="H173" i="208"/>
  <c r="I173" i="208" s="1"/>
  <c r="G173" i="208"/>
  <c r="F174" i="208" s="1"/>
  <c r="E173" i="208"/>
  <c r="D173" i="208" s="1"/>
  <c r="E174" i="207"/>
  <c r="D174" i="207" s="1"/>
  <c r="G174" i="207" s="1"/>
  <c r="F175" i="207" s="1"/>
  <c r="H174" i="207"/>
  <c r="I174" i="207" s="1"/>
  <c r="I172" i="208"/>
  <c r="I172" i="204"/>
  <c r="E173" i="204"/>
  <c r="D173" i="204" s="1"/>
  <c r="G173" i="204" s="1"/>
  <c r="F174" i="204" s="1"/>
  <c r="H173" i="204"/>
  <c r="I173" i="204" s="1"/>
  <c r="I172" i="205"/>
  <c r="H175" i="207" l="1"/>
  <c r="E175" i="207"/>
  <c r="D175" i="207" s="1"/>
  <c r="G175" i="207" s="1"/>
  <c r="F176" i="207" s="1"/>
  <c r="E174" i="204"/>
  <c r="D174" i="204" s="1"/>
  <c r="H174" i="204"/>
  <c r="I174" i="204" s="1"/>
  <c r="G174" i="204"/>
  <c r="F175" i="204" s="1"/>
  <c r="H174" i="206"/>
  <c r="I174" i="206" s="1"/>
  <c r="G174" i="206"/>
  <c r="F175" i="206" s="1"/>
  <c r="E174" i="206"/>
  <c r="D174" i="206" s="1"/>
  <c r="H174" i="205"/>
  <c r="I174" i="205" s="1"/>
  <c r="E174" i="205"/>
  <c r="D174" i="205" s="1"/>
  <c r="G174" i="205" s="1"/>
  <c r="F175" i="205" s="1"/>
  <c r="H174" i="208"/>
  <c r="I174" i="208" s="1"/>
  <c r="G174" i="208"/>
  <c r="F175" i="208" s="1"/>
  <c r="E174" i="208"/>
  <c r="D174" i="208" s="1"/>
  <c r="I173" i="206"/>
  <c r="H175" i="205" l="1"/>
  <c r="E175" i="205"/>
  <c r="D175" i="205" s="1"/>
  <c r="G175" i="205" s="1"/>
  <c r="F176" i="205" s="1"/>
  <c r="H176" i="207"/>
  <c r="E176" i="207"/>
  <c r="D176" i="207" s="1"/>
  <c r="G176" i="207" s="1"/>
  <c r="F177" i="207" s="1"/>
  <c r="E175" i="204"/>
  <c r="D175" i="204" s="1"/>
  <c r="G175" i="204" s="1"/>
  <c r="F176" i="204" s="1"/>
  <c r="H175" i="204"/>
  <c r="I175" i="204" s="1"/>
  <c r="H175" i="208"/>
  <c r="E175" i="208"/>
  <c r="D175" i="208" s="1"/>
  <c r="G175" i="208" s="1"/>
  <c r="F176" i="208" s="1"/>
  <c r="I175" i="207"/>
  <c r="G175" i="206"/>
  <c r="F176" i="206" s="1"/>
  <c r="E175" i="206"/>
  <c r="D175" i="206" s="1"/>
  <c r="H175" i="206"/>
  <c r="I175" i="206" s="1"/>
  <c r="E176" i="208" l="1"/>
  <c r="D176" i="208" s="1"/>
  <c r="G176" i="208" s="1"/>
  <c r="F177" i="208" s="1"/>
  <c r="H176" i="208"/>
  <c r="I176" i="208" s="1"/>
  <c r="E176" i="204"/>
  <c r="D176" i="204" s="1"/>
  <c r="H176" i="204"/>
  <c r="I176" i="204" s="1"/>
  <c r="G176" i="204"/>
  <c r="F177" i="204" s="1"/>
  <c r="E177" i="207"/>
  <c r="D177" i="207" s="1"/>
  <c r="G177" i="207" s="1"/>
  <c r="F178" i="207" s="1"/>
  <c r="H177" i="207"/>
  <c r="E176" i="205"/>
  <c r="D176" i="205" s="1"/>
  <c r="G176" i="205" s="1"/>
  <c r="F177" i="205" s="1"/>
  <c r="H176" i="205"/>
  <c r="H176" i="206"/>
  <c r="I176" i="206" s="1"/>
  <c r="E176" i="206"/>
  <c r="D176" i="206" s="1"/>
  <c r="G176" i="206" s="1"/>
  <c r="F177" i="206" s="1"/>
  <c r="I176" i="207"/>
  <c r="I175" i="208"/>
  <c r="I175" i="205"/>
  <c r="E177" i="205" l="1"/>
  <c r="D177" i="205" s="1"/>
  <c r="G177" i="205" s="1"/>
  <c r="F178" i="205" s="1"/>
  <c r="H177" i="205"/>
  <c r="I177" i="205" s="1"/>
  <c r="E178" i="207"/>
  <c r="D178" i="207" s="1"/>
  <c r="G178" i="207" s="1"/>
  <c r="F179" i="207" s="1"/>
  <c r="H178" i="207"/>
  <c r="E177" i="206"/>
  <c r="D177" i="206" s="1"/>
  <c r="G177" i="206" s="1"/>
  <c r="F178" i="206" s="1"/>
  <c r="H177" i="206"/>
  <c r="I177" i="206" s="1"/>
  <c r="H177" i="208"/>
  <c r="E177" i="208"/>
  <c r="D177" i="208" s="1"/>
  <c r="G177" i="208" s="1"/>
  <c r="F178" i="208" s="1"/>
  <c r="E177" i="204"/>
  <c r="D177" i="204" s="1"/>
  <c r="G177" i="204" s="1"/>
  <c r="F178" i="204" s="1"/>
  <c r="H177" i="204"/>
  <c r="I177" i="204" s="1"/>
  <c r="I176" i="205"/>
  <c r="I177" i="207"/>
  <c r="H178" i="208" l="1"/>
  <c r="E178" i="208"/>
  <c r="D178" i="208" s="1"/>
  <c r="G178" i="208" s="1"/>
  <c r="F179" i="208" s="1"/>
  <c r="H178" i="206"/>
  <c r="I178" i="206" s="1"/>
  <c r="E178" i="206"/>
  <c r="D178" i="206" s="1"/>
  <c r="G178" i="206" s="1"/>
  <c r="F179" i="206" s="1"/>
  <c r="H179" i="207"/>
  <c r="I179" i="207" s="1"/>
  <c r="E179" i="207"/>
  <c r="D179" i="207" s="1"/>
  <c r="G179" i="207" s="1"/>
  <c r="F180" i="207" s="1"/>
  <c r="E178" i="204"/>
  <c r="D178" i="204" s="1"/>
  <c r="H178" i="204"/>
  <c r="I178" i="204" s="1"/>
  <c r="G178" i="204"/>
  <c r="F179" i="204" s="1"/>
  <c r="E178" i="205"/>
  <c r="D178" i="205" s="1"/>
  <c r="G178" i="205" s="1"/>
  <c r="F179" i="205" s="1"/>
  <c r="H178" i="205"/>
  <c r="I178" i="205" s="1"/>
  <c r="I178" i="207"/>
  <c r="I177" i="208"/>
  <c r="E179" i="206" l="1"/>
  <c r="D179" i="206" s="1"/>
  <c r="H179" i="206"/>
  <c r="I179" i="206" s="1"/>
  <c r="G179" i="206"/>
  <c r="F180" i="206" s="1"/>
  <c r="E179" i="205"/>
  <c r="D179" i="205" s="1"/>
  <c r="G179" i="205" s="1"/>
  <c r="F180" i="205" s="1"/>
  <c r="H179" i="205"/>
  <c r="I179" i="205" s="1"/>
  <c r="H179" i="208"/>
  <c r="I179" i="208" s="1"/>
  <c r="G179" i="208"/>
  <c r="F180" i="208" s="1"/>
  <c r="E179" i="208"/>
  <c r="D179" i="208" s="1"/>
  <c r="H180" i="207"/>
  <c r="E180" i="207"/>
  <c r="D180" i="207" s="1"/>
  <c r="G180" i="207" s="1"/>
  <c r="F181" i="207" s="1"/>
  <c r="E179" i="204"/>
  <c r="D179" i="204" s="1"/>
  <c r="G179" i="204" s="1"/>
  <c r="F180" i="204" s="1"/>
  <c r="H179" i="204"/>
  <c r="I179" i="204" s="1"/>
  <c r="I178" i="208"/>
  <c r="E180" i="205" l="1"/>
  <c r="D180" i="205" s="1"/>
  <c r="G180" i="205" s="1"/>
  <c r="F181" i="205" s="1"/>
  <c r="H180" i="205"/>
  <c r="I180" i="205" s="1"/>
  <c r="E180" i="204"/>
  <c r="D180" i="204" s="1"/>
  <c r="H180" i="204"/>
  <c r="I180" i="204" s="1"/>
  <c r="G180" i="204"/>
  <c r="F181" i="204" s="1"/>
  <c r="E181" i="207"/>
  <c r="D181" i="207" s="1"/>
  <c r="G181" i="207" s="1"/>
  <c r="F182" i="207" s="1"/>
  <c r="H181" i="207"/>
  <c r="H180" i="208"/>
  <c r="E180" i="208"/>
  <c r="D180" i="208" s="1"/>
  <c r="G180" i="208" s="1"/>
  <c r="F181" i="208" s="1"/>
  <c r="I180" i="207"/>
  <c r="E180" i="206"/>
  <c r="D180" i="206" s="1"/>
  <c r="G180" i="206" s="1"/>
  <c r="F181" i="206" s="1"/>
  <c r="H180" i="206"/>
  <c r="H182" i="207" l="1"/>
  <c r="I182" i="207" s="1"/>
  <c r="E182" i="207"/>
  <c r="D182" i="207" s="1"/>
  <c r="G182" i="207" s="1"/>
  <c r="F183" i="207" s="1"/>
  <c r="E181" i="206"/>
  <c r="D181" i="206" s="1"/>
  <c r="H181" i="206"/>
  <c r="I181" i="206" s="1"/>
  <c r="G181" i="206"/>
  <c r="F182" i="206" s="1"/>
  <c r="H181" i="208"/>
  <c r="I181" i="208" s="1"/>
  <c r="G181" i="208"/>
  <c r="F182" i="208" s="1"/>
  <c r="E181" i="208"/>
  <c r="D181" i="208" s="1"/>
  <c r="E181" i="205"/>
  <c r="D181" i="205" s="1"/>
  <c r="G181" i="205" s="1"/>
  <c r="F182" i="205" s="1"/>
  <c r="H181" i="205"/>
  <c r="I181" i="205" s="1"/>
  <c r="I180" i="206"/>
  <c r="E181" i="204"/>
  <c r="D181" i="204" s="1"/>
  <c r="G181" i="204" s="1"/>
  <c r="F182" i="204" s="1"/>
  <c r="H181" i="204"/>
  <c r="I180" i="208"/>
  <c r="I181" i="207"/>
  <c r="E182" i="204" l="1"/>
  <c r="D182" i="204" s="1"/>
  <c r="G182" i="204" s="1"/>
  <c r="F183" i="204" s="1"/>
  <c r="H182" i="204"/>
  <c r="E183" i="207"/>
  <c r="D183" i="207" s="1"/>
  <c r="G183" i="207" s="1"/>
  <c r="F184" i="207" s="1"/>
  <c r="H183" i="207"/>
  <c r="I183" i="207" s="1"/>
  <c r="H182" i="205"/>
  <c r="G182" i="205"/>
  <c r="F183" i="205" s="1"/>
  <c r="E182" i="205"/>
  <c r="D182" i="205" s="1"/>
  <c r="H182" i="208"/>
  <c r="I182" i="208" s="1"/>
  <c r="E182" i="208"/>
  <c r="D182" i="208" s="1"/>
  <c r="G182" i="208" s="1"/>
  <c r="F183" i="208" s="1"/>
  <c r="I181" i="204"/>
  <c r="E182" i="206"/>
  <c r="D182" i="206" s="1"/>
  <c r="H182" i="206"/>
  <c r="G182" i="206"/>
  <c r="F183" i="206" s="1"/>
  <c r="E184" i="207" l="1"/>
  <c r="D184" i="207" s="1"/>
  <c r="G184" i="207" s="1"/>
  <c r="F185" i="207" s="1"/>
  <c r="H184" i="207"/>
  <c r="H183" i="208"/>
  <c r="E183" i="208"/>
  <c r="D183" i="208" s="1"/>
  <c r="G183" i="208" s="1"/>
  <c r="F184" i="208" s="1"/>
  <c r="E183" i="204"/>
  <c r="D183" i="204" s="1"/>
  <c r="G183" i="204" s="1"/>
  <c r="F184" i="204" s="1"/>
  <c r="H183" i="204"/>
  <c r="I183" i="204" s="1"/>
  <c r="I182" i="206"/>
  <c r="I182" i="205"/>
  <c r="E183" i="206"/>
  <c r="D183" i="206" s="1"/>
  <c r="H183" i="206"/>
  <c r="I183" i="206" s="1"/>
  <c r="G183" i="206"/>
  <c r="F184" i="206" s="1"/>
  <c r="H183" i="205"/>
  <c r="I183" i="205" s="1"/>
  <c r="G183" i="205"/>
  <c r="F184" i="205" s="1"/>
  <c r="E183" i="205"/>
  <c r="D183" i="205" s="1"/>
  <c r="I182" i="204"/>
  <c r="E184" i="204" l="1"/>
  <c r="D184" i="204" s="1"/>
  <c r="G184" i="204" s="1"/>
  <c r="F185" i="204" s="1"/>
  <c r="H184" i="204"/>
  <c r="I184" i="204" s="1"/>
  <c r="H184" i="208"/>
  <c r="E184" i="208"/>
  <c r="D184" i="208" s="1"/>
  <c r="G184" i="208" s="1"/>
  <c r="F185" i="208" s="1"/>
  <c r="E185" i="207"/>
  <c r="D185" i="207" s="1"/>
  <c r="G185" i="207" s="1"/>
  <c r="F186" i="207" s="1"/>
  <c r="H185" i="207"/>
  <c r="E184" i="206"/>
  <c r="D184" i="206" s="1"/>
  <c r="G184" i="206" s="1"/>
  <c r="F185" i="206" s="1"/>
  <c r="H184" i="206"/>
  <c r="I183" i="208"/>
  <c r="I184" i="207"/>
  <c r="H184" i="205"/>
  <c r="I184" i="205" s="1"/>
  <c r="G184" i="205"/>
  <c r="F185" i="205" s="1"/>
  <c r="E184" i="205"/>
  <c r="D184" i="205" s="1"/>
  <c r="E185" i="206" l="1"/>
  <c r="D185" i="206" s="1"/>
  <c r="G185" i="206" s="1"/>
  <c r="F186" i="206" s="1"/>
  <c r="H185" i="206"/>
  <c r="E186" i="207"/>
  <c r="D186" i="207" s="1"/>
  <c r="G186" i="207" s="1"/>
  <c r="F187" i="207" s="1"/>
  <c r="H186" i="207"/>
  <c r="H185" i="208"/>
  <c r="I185" i="208" s="1"/>
  <c r="E185" i="208"/>
  <c r="D185" i="208" s="1"/>
  <c r="G185" i="208" s="1"/>
  <c r="F186" i="208" s="1"/>
  <c r="E185" i="204"/>
  <c r="D185" i="204" s="1"/>
  <c r="G185" i="204" s="1"/>
  <c r="F186" i="204" s="1"/>
  <c r="H185" i="204"/>
  <c r="I184" i="206"/>
  <c r="I184" i="208"/>
  <c r="H185" i="205"/>
  <c r="I185" i="205" s="1"/>
  <c r="E185" i="205"/>
  <c r="D185" i="205" s="1"/>
  <c r="G185" i="205" s="1"/>
  <c r="F186" i="205" s="1"/>
  <c r="I185" i="207"/>
  <c r="E186" i="204" l="1"/>
  <c r="D186" i="204" s="1"/>
  <c r="G186" i="204" s="1"/>
  <c r="F187" i="204" s="1"/>
  <c r="H186" i="204"/>
  <c r="I186" i="204" s="1"/>
  <c r="H186" i="208"/>
  <c r="E186" i="208"/>
  <c r="D186" i="208" s="1"/>
  <c r="G186" i="208" s="1"/>
  <c r="F187" i="208" s="1"/>
  <c r="H186" i="205"/>
  <c r="I186" i="205" s="1"/>
  <c r="G186" i="205"/>
  <c r="F187" i="205" s="1"/>
  <c r="E186" i="205"/>
  <c r="D186" i="205" s="1"/>
  <c r="H187" i="207"/>
  <c r="E187" i="207"/>
  <c r="D187" i="207" s="1"/>
  <c r="G187" i="207" s="1"/>
  <c r="F188" i="207" s="1"/>
  <c r="E186" i="206"/>
  <c r="D186" i="206" s="1"/>
  <c r="G186" i="206" s="1"/>
  <c r="F187" i="206" s="1"/>
  <c r="H186" i="206"/>
  <c r="I186" i="206" s="1"/>
  <c r="I186" i="207"/>
  <c r="I185" i="204"/>
  <c r="I185" i="206"/>
  <c r="H187" i="208" l="1"/>
  <c r="E187" i="208"/>
  <c r="D187" i="208" s="1"/>
  <c r="G187" i="208" s="1"/>
  <c r="F188" i="208" s="1"/>
  <c r="E187" i="206"/>
  <c r="D187" i="206" s="1"/>
  <c r="H187" i="206"/>
  <c r="I187" i="206" s="1"/>
  <c r="G187" i="206"/>
  <c r="F188" i="206" s="1"/>
  <c r="H188" i="207"/>
  <c r="I188" i="207" s="1"/>
  <c r="G188" i="207"/>
  <c r="F189" i="207" s="1"/>
  <c r="E188" i="207"/>
  <c r="D188" i="207" s="1"/>
  <c r="E187" i="204"/>
  <c r="D187" i="204" s="1"/>
  <c r="G187" i="204" s="1"/>
  <c r="F188" i="204" s="1"/>
  <c r="H187" i="204"/>
  <c r="I187" i="204" s="1"/>
  <c r="I186" i="208"/>
  <c r="H187" i="205"/>
  <c r="E187" i="205"/>
  <c r="D187" i="205" s="1"/>
  <c r="G187" i="205" s="1"/>
  <c r="F188" i="205" s="1"/>
  <c r="I187" i="207"/>
  <c r="H188" i="205" l="1"/>
  <c r="E188" i="205"/>
  <c r="D188" i="205" s="1"/>
  <c r="G188" i="205" s="1"/>
  <c r="F189" i="205" s="1"/>
  <c r="H188" i="208"/>
  <c r="E188" i="208"/>
  <c r="D188" i="208" s="1"/>
  <c r="G188" i="208" s="1"/>
  <c r="F189" i="208" s="1"/>
  <c r="E188" i="204"/>
  <c r="D188" i="204" s="1"/>
  <c r="G188" i="204" s="1"/>
  <c r="F189" i="204" s="1"/>
  <c r="H188" i="204"/>
  <c r="I188" i="204" s="1"/>
  <c r="H189" i="207"/>
  <c r="E189" i="207"/>
  <c r="D189" i="207" s="1"/>
  <c r="G189" i="207" s="1"/>
  <c r="F190" i="207" s="1"/>
  <c r="I187" i="205"/>
  <c r="E188" i="206"/>
  <c r="D188" i="206" s="1"/>
  <c r="H188" i="206"/>
  <c r="G188" i="206"/>
  <c r="F189" i="206" s="1"/>
  <c r="I187" i="208"/>
  <c r="H190" i="207" l="1"/>
  <c r="I190" i="207" s="1"/>
  <c r="E190" i="207"/>
  <c r="D190" i="207" s="1"/>
  <c r="G190" i="207" s="1"/>
  <c r="F191" i="207" s="1"/>
  <c r="E189" i="204"/>
  <c r="D189" i="204" s="1"/>
  <c r="H189" i="204"/>
  <c r="I189" i="204" s="1"/>
  <c r="G189" i="204"/>
  <c r="F190" i="204" s="1"/>
  <c r="H189" i="208"/>
  <c r="I189" i="208" s="1"/>
  <c r="G189" i="208"/>
  <c r="F190" i="208" s="1"/>
  <c r="E189" i="208"/>
  <c r="D189" i="208" s="1"/>
  <c r="H189" i="205"/>
  <c r="I189" i="205" s="1"/>
  <c r="E189" i="205"/>
  <c r="D189" i="205" s="1"/>
  <c r="G189" i="205" s="1"/>
  <c r="F190" i="205" s="1"/>
  <c r="I188" i="206"/>
  <c r="I188" i="208"/>
  <c r="I189" i="207"/>
  <c r="E189" i="206"/>
  <c r="D189" i="206" s="1"/>
  <c r="G189" i="206" s="1"/>
  <c r="F190" i="206" s="1"/>
  <c r="H189" i="206"/>
  <c r="I188" i="205"/>
  <c r="E190" i="206" l="1"/>
  <c r="D190" i="206" s="1"/>
  <c r="G190" i="206" s="1"/>
  <c r="F191" i="206" s="1"/>
  <c r="H190" i="206"/>
  <c r="I190" i="206" s="1"/>
  <c r="H191" i="207"/>
  <c r="I191" i="207" s="1"/>
  <c r="E191" i="207"/>
  <c r="D191" i="207" s="1"/>
  <c r="G191" i="207" s="1"/>
  <c r="F192" i="207" s="1"/>
  <c r="H190" i="205"/>
  <c r="I190" i="205" s="1"/>
  <c r="G190" i="205"/>
  <c r="F191" i="205" s="1"/>
  <c r="E190" i="205"/>
  <c r="D190" i="205" s="1"/>
  <c r="H190" i="208"/>
  <c r="E190" i="208"/>
  <c r="D190" i="208" s="1"/>
  <c r="G190" i="208" s="1"/>
  <c r="F191" i="208" s="1"/>
  <c r="E190" i="204"/>
  <c r="D190" i="204" s="1"/>
  <c r="H190" i="204"/>
  <c r="I190" i="204" s="1"/>
  <c r="G190" i="204"/>
  <c r="F191" i="204" s="1"/>
  <c r="I189" i="206"/>
  <c r="H192" i="207" l="1"/>
  <c r="I192" i="207" s="1"/>
  <c r="E192" i="207"/>
  <c r="D192" i="207" s="1"/>
  <c r="G192" i="207" s="1"/>
  <c r="F193" i="207" s="1"/>
  <c r="H191" i="208"/>
  <c r="E191" i="208"/>
  <c r="D191" i="208" s="1"/>
  <c r="G191" i="208" s="1"/>
  <c r="F192" i="208" s="1"/>
  <c r="E191" i="206"/>
  <c r="D191" i="206" s="1"/>
  <c r="G191" i="206" s="1"/>
  <c r="F192" i="206" s="1"/>
  <c r="H191" i="206"/>
  <c r="I191" i="206" s="1"/>
  <c r="H191" i="205"/>
  <c r="E191" i="205"/>
  <c r="D191" i="205" s="1"/>
  <c r="G191" i="205" s="1"/>
  <c r="F192" i="205" s="1"/>
  <c r="I190" i="208"/>
  <c r="E191" i="204"/>
  <c r="D191" i="204" s="1"/>
  <c r="H191" i="204"/>
  <c r="I191" i="204" s="1"/>
  <c r="G191" i="204"/>
  <c r="F192" i="204" s="1"/>
  <c r="H192" i="205" l="1"/>
  <c r="E192" i="205"/>
  <c r="D192" i="205" s="1"/>
  <c r="G192" i="205" s="1"/>
  <c r="F193" i="205" s="1"/>
  <c r="E192" i="206"/>
  <c r="D192" i="206" s="1"/>
  <c r="G192" i="206" s="1"/>
  <c r="F193" i="206" s="1"/>
  <c r="H192" i="206"/>
  <c r="I192" i="206" s="1"/>
  <c r="H192" i="208"/>
  <c r="I192" i="208" s="1"/>
  <c r="G192" i="208"/>
  <c r="F193" i="208" s="1"/>
  <c r="E192" i="208"/>
  <c r="D192" i="208" s="1"/>
  <c r="H193" i="207"/>
  <c r="I193" i="207" s="1"/>
  <c r="E193" i="207"/>
  <c r="D193" i="207" s="1"/>
  <c r="G193" i="207" s="1"/>
  <c r="F194" i="207" s="1"/>
  <c r="E192" i="204"/>
  <c r="D192" i="204" s="1"/>
  <c r="H192" i="204"/>
  <c r="I192" i="204" s="1"/>
  <c r="G192" i="204"/>
  <c r="F193" i="204" s="1"/>
  <c r="I191" i="208"/>
  <c r="I191" i="205"/>
  <c r="E193" i="206" l="1"/>
  <c r="D193" i="206" s="1"/>
  <c r="G193" i="206" s="1"/>
  <c r="F194" i="206" s="1"/>
  <c r="H193" i="206"/>
  <c r="I193" i="206" s="1"/>
  <c r="H193" i="205"/>
  <c r="I193" i="205" s="1"/>
  <c r="E193" i="205"/>
  <c r="D193" i="205" s="1"/>
  <c r="G193" i="205" s="1"/>
  <c r="F194" i="205" s="1"/>
  <c r="H194" i="207"/>
  <c r="I194" i="207" s="1"/>
  <c r="E194" i="207"/>
  <c r="D194" i="207" s="1"/>
  <c r="G194" i="207" s="1"/>
  <c r="F195" i="207" s="1"/>
  <c r="H193" i="208"/>
  <c r="E193" i="208"/>
  <c r="D193" i="208" s="1"/>
  <c r="G193" i="208" s="1"/>
  <c r="F194" i="208" s="1"/>
  <c r="E193" i="204"/>
  <c r="D193" i="204" s="1"/>
  <c r="H193" i="204"/>
  <c r="I193" i="204" s="1"/>
  <c r="G193" i="204"/>
  <c r="F194" i="204" s="1"/>
  <c r="I192" i="205"/>
  <c r="H194" i="208" l="1"/>
  <c r="I194" i="208" s="1"/>
  <c r="E194" i="208"/>
  <c r="D194" i="208" s="1"/>
  <c r="G194" i="208" s="1"/>
  <c r="F195" i="208" s="1"/>
  <c r="H195" i="207"/>
  <c r="E195" i="207"/>
  <c r="D195" i="207" s="1"/>
  <c r="G195" i="207" s="1"/>
  <c r="F196" i="207" s="1"/>
  <c r="H194" i="205"/>
  <c r="I194" i="205" s="1"/>
  <c r="G194" i="205"/>
  <c r="F195" i="205" s="1"/>
  <c r="E194" i="205"/>
  <c r="D194" i="205" s="1"/>
  <c r="E194" i="206"/>
  <c r="D194" i="206" s="1"/>
  <c r="H194" i="206"/>
  <c r="G194" i="206"/>
  <c r="F195" i="206" s="1"/>
  <c r="E194" i="204"/>
  <c r="D194" i="204" s="1"/>
  <c r="H194" i="204"/>
  <c r="G194" i="204"/>
  <c r="F195" i="204" s="1"/>
  <c r="I193" i="208"/>
  <c r="H196" i="207" l="1"/>
  <c r="E196" i="207"/>
  <c r="D196" i="207" s="1"/>
  <c r="G196" i="207" s="1"/>
  <c r="F197" i="207" s="1"/>
  <c r="H195" i="208"/>
  <c r="E195" i="208"/>
  <c r="D195" i="208" s="1"/>
  <c r="G195" i="208" s="1"/>
  <c r="F196" i="208" s="1"/>
  <c r="E195" i="204"/>
  <c r="D195" i="204" s="1"/>
  <c r="G195" i="204" s="1"/>
  <c r="F196" i="204" s="1"/>
  <c r="H195" i="204"/>
  <c r="I195" i="204" s="1"/>
  <c r="I194" i="204"/>
  <c r="H195" i="205"/>
  <c r="E195" i="205"/>
  <c r="D195" i="205" s="1"/>
  <c r="G195" i="205" s="1"/>
  <c r="F196" i="205" s="1"/>
  <c r="E195" i="206"/>
  <c r="D195" i="206" s="1"/>
  <c r="H195" i="206"/>
  <c r="I195" i="206" s="1"/>
  <c r="G195" i="206"/>
  <c r="F196" i="206" s="1"/>
  <c r="I195" i="207"/>
  <c r="I194" i="206"/>
  <c r="E196" i="204" l="1"/>
  <c r="D196" i="204" s="1"/>
  <c r="G196" i="204" s="1"/>
  <c r="F197" i="204" s="1"/>
  <c r="H196" i="204"/>
  <c r="I196" i="204" s="1"/>
  <c r="H196" i="208"/>
  <c r="E196" i="208"/>
  <c r="D196" i="208" s="1"/>
  <c r="G196" i="208" s="1"/>
  <c r="F197" i="208" s="1"/>
  <c r="H197" i="207"/>
  <c r="I197" i="207" s="1"/>
  <c r="E197" i="207"/>
  <c r="D197" i="207" s="1"/>
  <c r="G197" i="207" s="1"/>
  <c r="F198" i="207" s="1"/>
  <c r="H196" i="205"/>
  <c r="E196" i="205"/>
  <c r="D196" i="205" s="1"/>
  <c r="G196" i="205" s="1"/>
  <c r="F197" i="205" s="1"/>
  <c r="I195" i="208"/>
  <c r="I195" i="205"/>
  <c r="E196" i="206"/>
  <c r="D196" i="206" s="1"/>
  <c r="G196" i="206" s="1"/>
  <c r="F197" i="206" s="1"/>
  <c r="H196" i="206"/>
  <c r="I196" i="207"/>
  <c r="H198" i="207" l="1"/>
  <c r="E198" i="207"/>
  <c r="D198" i="207" s="1"/>
  <c r="G198" i="207" s="1"/>
  <c r="F199" i="207" s="1"/>
  <c r="H197" i="208"/>
  <c r="E197" i="208"/>
  <c r="D197" i="208" s="1"/>
  <c r="G197" i="208" s="1"/>
  <c r="F198" i="208" s="1"/>
  <c r="E197" i="206"/>
  <c r="D197" i="206" s="1"/>
  <c r="G197" i="206" s="1"/>
  <c r="F198" i="206" s="1"/>
  <c r="H197" i="206"/>
  <c r="I197" i="206" s="1"/>
  <c r="H197" i="205"/>
  <c r="E197" i="205"/>
  <c r="D197" i="205" s="1"/>
  <c r="G197" i="205" s="1"/>
  <c r="F198" i="205" s="1"/>
  <c r="E197" i="204"/>
  <c r="D197" i="204" s="1"/>
  <c r="H197" i="204"/>
  <c r="I197" i="204" s="1"/>
  <c r="G197" i="204"/>
  <c r="F198" i="204" s="1"/>
  <c r="I196" i="206"/>
  <c r="I196" i="208"/>
  <c r="I196" i="205"/>
  <c r="H198" i="205" l="1"/>
  <c r="I198" i="205" s="1"/>
  <c r="G198" i="205"/>
  <c r="F199" i="205" s="1"/>
  <c r="E198" i="205"/>
  <c r="D198" i="205" s="1"/>
  <c r="E198" i="206"/>
  <c r="D198" i="206" s="1"/>
  <c r="G198" i="206" s="1"/>
  <c r="F199" i="206" s="1"/>
  <c r="H198" i="206"/>
  <c r="I198" i="206" s="1"/>
  <c r="H199" i="207"/>
  <c r="I199" i="207" s="1"/>
  <c r="G199" i="207"/>
  <c r="F200" i="207" s="1"/>
  <c r="E199" i="207"/>
  <c r="D199" i="207" s="1"/>
  <c r="H198" i="208"/>
  <c r="I198" i="208" s="1"/>
  <c r="E198" i="208"/>
  <c r="D198" i="208" s="1"/>
  <c r="G198" i="208" s="1"/>
  <c r="F199" i="208" s="1"/>
  <c r="I197" i="208"/>
  <c r="I197" i="205"/>
  <c r="E198" i="204"/>
  <c r="D198" i="204" s="1"/>
  <c r="G198" i="204" s="1"/>
  <c r="F199" i="204" s="1"/>
  <c r="H198" i="204"/>
  <c r="I198" i="204" s="1"/>
  <c r="I198" i="207"/>
  <c r="E199" i="204" l="1"/>
  <c r="D199" i="204" s="1"/>
  <c r="G199" i="204" s="1"/>
  <c r="F200" i="204" s="1"/>
  <c r="H199" i="204"/>
  <c r="E199" i="206"/>
  <c r="D199" i="206" s="1"/>
  <c r="G199" i="206" s="1"/>
  <c r="F200" i="206" s="1"/>
  <c r="H199" i="206"/>
  <c r="I199" i="206" s="1"/>
  <c r="H199" i="208"/>
  <c r="I199" i="208" s="1"/>
  <c r="G199" i="208"/>
  <c r="F200" i="208" s="1"/>
  <c r="E199" i="208"/>
  <c r="D199" i="208" s="1"/>
  <c r="H200" i="207"/>
  <c r="E200" i="207"/>
  <c r="D200" i="207" s="1"/>
  <c r="G200" i="207" s="1"/>
  <c r="F201" i="207" s="1"/>
  <c r="H199" i="205"/>
  <c r="E199" i="205"/>
  <c r="D199" i="205" s="1"/>
  <c r="G199" i="205" s="1"/>
  <c r="F200" i="205" s="1"/>
  <c r="E200" i="206" l="1"/>
  <c r="D200" i="206" s="1"/>
  <c r="G200" i="206" s="1"/>
  <c r="F201" i="206" s="1"/>
  <c r="H200" i="206"/>
  <c r="I200" i="206" s="1"/>
  <c r="H200" i="205"/>
  <c r="E200" i="205"/>
  <c r="D200" i="205" s="1"/>
  <c r="G200" i="205" s="1"/>
  <c r="F201" i="205" s="1"/>
  <c r="H201" i="207"/>
  <c r="I201" i="207" s="1"/>
  <c r="E201" i="207"/>
  <c r="D201" i="207" s="1"/>
  <c r="G201" i="207" s="1"/>
  <c r="F202" i="207" s="1"/>
  <c r="E200" i="204"/>
  <c r="D200" i="204" s="1"/>
  <c r="H200" i="204"/>
  <c r="I200" i="204" s="1"/>
  <c r="G200" i="204"/>
  <c r="F201" i="204" s="1"/>
  <c r="H200" i="208"/>
  <c r="E200" i="208"/>
  <c r="D200" i="208" s="1"/>
  <c r="G200" i="208" s="1"/>
  <c r="F201" i="208" s="1"/>
  <c r="I200" i="207"/>
  <c r="I199" i="204"/>
  <c r="I199" i="205"/>
  <c r="H202" i="207" l="1"/>
  <c r="I202" i="207" s="1"/>
  <c r="E202" i="207"/>
  <c r="D202" i="207" s="1"/>
  <c r="G202" i="207" s="1"/>
  <c r="F203" i="207" s="1"/>
  <c r="H201" i="205"/>
  <c r="E201" i="205"/>
  <c r="D201" i="205" s="1"/>
  <c r="G201" i="205" s="1"/>
  <c r="F202" i="205" s="1"/>
  <c r="H201" i="208"/>
  <c r="I201" i="208" s="1"/>
  <c r="G201" i="208"/>
  <c r="F202" i="208" s="1"/>
  <c r="E201" i="208"/>
  <c r="D201" i="208" s="1"/>
  <c r="E201" i="206"/>
  <c r="D201" i="206" s="1"/>
  <c r="H201" i="206"/>
  <c r="G201" i="206"/>
  <c r="F202" i="206" s="1"/>
  <c r="I200" i="208"/>
  <c r="E201" i="204"/>
  <c r="D201" i="204" s="1"/>
  <c r="H201" i="204"/>
  <c r="I201" i="204" s="1"/>
  <c r="G201" i="204"/>
  <c r="F202" i="204" s="1"/>
  <c r="I200" i="205"/>
  <c r="H202" i="205" l="1"/>
  <c r="I202" i="205" s="1"/>
  <c r="E202" i="205"/>
  <c r="D202" i="205" s="1"/>
  <c r="G202" i="205" s="1"/>
  <c r="F203" i="205" s="1"/>
  <c r="H203" i="207"/>
  <c r="E203" i="207"/>
  <c r="D203" i="207" s="1"/>
  <c r="G203" i="207" s="1"/>
  <c r="F204" i="207" s="1"/>
  <c r="E202" i="204"/>
  <c r="D202" i="204" s="1"/>
  <c r="G202" i="204" s="1"/>
  <c r="F203" i="204" s="1"/>
  <c r="H202" i="204"/>
  <c r="I202" i="204" s="1"/>
  <c r="H202" i="208"/>
  <c r="E202" i="208"/>
  <c r="D202" i="208" s="1"/>
  <c r="G202" i="208" s="1"/>
  <c r="F203" i="208" s="1"/>
  <c r="E202" i="206"/>
  <c r="D202" i="206" s="1"/>
  <c r="G202" i="206" s="1"/>
  <c r="F203" i="206" s="1"/>
  <c r="H202" i="206"/>
  <c r="I202" i="206" s="1"/>
  <c r="I201" i="205"/>
  <c r="I201" i="206"/>
  <c r="E203" i="204" l="1"/>
  <c r="D203" i="204" s="1"/>
  <c r="G203" i="204" s="1"/>
  <c r="F204" i="204" s="1"/>
  <c r="H203" i="204"/>
  <c r="I203" i="204" s="1"/>
  <c r="H203" i="208"/>
  <c r="E203" i="208"/>
  <c r="D203" i="208" s="1"/>
  <c r="G203" i="208" s="1"/>
  <c r="F204" i="208" s="1"/>
  <c r="H204" i="207"/>
  <c r="I204" i="207" s="1"/>
  <c r="G204" i="207"/>
  <c r="F205" i="207" s="1"/>
  <c r="E204" i="207"/>
  <c r="D204" i="207" s="1"/>
  <c r="H203" i="205"/>
  <c r="I203" i="205" s="1"/>
  <c r="E203" i="205"/>
  <c r="D203" i="205" s="1"/>
  <c r="G203" i="205" s="1"/>
  <c r="F204" i="205" s="1"/>
  <c r="E203" i="206"/>
  <c r="D203" i="206" s="1"/>
  <c r="H203" i="206"/>
  <c r="I203" i="206" s="1"/>
  <c r="G203" i="206"/>
  <c r="F204" i="206" s="1"/>
  <c r="I203" i="207"/>
  <c r="I202" i="208"/>
  <c r="H204" i="205" l="1"/>
  <c r="E204" i="205"/>
  <c r="D204" i="205" s="1"/>
  <c r="G204" i="205" s="1"/>
  <c r="F205" i="205" s="1"/>
  <c r="H204" i="208"/>
  <c r="E204" i="208"/>
  <c r="D204" i="208" s="1"/>
  <c r="G204" i="208" s="1"/>
  <c r="F205" i="208" s="1"/>
  <c r="E204" i="204"/>
  <c r="D204" i="204" s="1"/>
  <c r="G204" i="204" s="1"/>
  <c r="F205" i="204" s="1"/>
  <c r="H204" i="204"/>
  <c r="I204" i="204" s="1"/>
  <c r="H205" i="207"/>
  <c r="G205" i="207"/>
  <c r="F206" i="207" s="1"/>
  <c r="E205" i="207"/>
  <c r="D205" i="207" s="1"/>
  <c r="I203" i="208"/>
  <c r="E204" i="206"/>
  <c r="D204" i="206" s="1"/>
  <c r="H204" i="206"/>
  <c r="I204" i="206" s="1"/>
  <c r="G204" i="206"/>
  <c r="F205" i="206" s="1"/>
  <c r="E205" i="204" l="1"/>
  <c r="D205" i="204" s="1"/>
  <c r="G205" i="204" s="1"/>
  <c r="F206" i="204" s="1"/>
  <c r="H205" i="204"/>
  <c r="I205" i="204" s="1"/>
  <c r="H205" i="208"/>
  <c r="E205" i="208"/>
  <c r="D205" i="208" s="1"/>
  <c r="G205" i="208" s="1"/>
  <c r="F206" i="208" s="1"/>
  <c r="H205" i="205"/>
  <c r="I205" i="205" s="1"/>
  <c r="G205" i="205"/>
  <c r="F206" i="205" s="1"/>
  <c r="E205" i="205"/>
  <c r="D205" i="205" s="1"/>
  <c r="E205" i="206"/>
  <c r="D205" i="206" s="1"/>
  <c r="G205" i="206" s="1"/>
  <c r="F206" i="206" s="1"/>
  <c r="H205" i="206"/>
  <c r="I205" i="206" s="1"/>
  <c r="I204" i="208"/>
  <c r="H206" i="207"/>
  <c r="E206" i="207"/>
  <c r="D206" i="207" s="1"/>
  <c r="G206" i="207" s="1"/>
  <c r="F207" i="207" s="1"/>
  <c r="I205" i="207"/>
  <c r="I204" i="205"/>
  <c r="E206" i="206" l="1"/>
  <c r="D206" i="206" s="1"/>
  <c r="G206" i="206" s="1"/>
  <c r="F207" i="206" s="1"/>
  <c r="H206" i="206"/>
  <c r="H207" i="207"/>
  <c r="E207" i="207"/>
  <c r="D207" i="207" s="1"/>
  <c r="G207" i="207" s="1"/>
  <c r="F208" i="207" s="1"/>
  <c r="H206" i="208"/>
  <c r="E206" i="208"/>
  <c r="D206" i="208" s="1"/>
  <c r="G206" i="208" s="1"/>
  <c r="F207" i="208" s="1"/>
  <c r="E206" i="204"/>
  <c r="D206" i="204" s="1"/>
  <c r="H206" i="204"/>
  <c r="I206" i="204" s="1"/>
  <c r="G206" i="204"/>
  <c r="F207" i="204" s="1"/>
  <c r="H206" i="205"/>
  <c r="G206" i="205"/>
  <c r="F207" i="205" s="1"/>
  <c r="E206" i="205"/>
  <c r="D206" i="205" s="1"/>
  <c r="I206" i="207"/>
  <c r="I205" i="208"/>
  <c r="H207" i="208" l="1"/>
  <c r="E207" i="208"/>
  <c r="D207" i="208" s="1"/>
  <c r="G207" i="208" s="1"/>
  <c r="F208" i="208" s="1"/>
  <c r="H208" i="207"/>
  <c r="E208" i="207"/>
  <c r="D208" i="207" s="1"/>
  <c r="G208" i="207" s="1"/>
  <c r="F209" i="207" s="1"/>
  <c r="E207" i="206"/>
  <c r="D207" i="206" s="1"/>
  <c r="G207" i="206" s="1"/>
  <c r="F208" i="206" s="1"/>
  <c r="H207" i="206"/>
  <c r="I207" i="206" s="1"/>
  <c r="I206" i="208"/>
  <c r="H207" i="205"/>
  <c r="I207" i="205" s="1"/>
  <c r="E207" i="205"/>
  <c r="D207" i="205" s="1"/>
  <c r="G207" i="205" s="1"/>
  <c r="F208" i="205" s="1"/>
  <c r="I206" i="205"/>
  <c r="E207" i="204"/>
  <c r="D207" i="204" s="1"/>
  <c r="G207" i="204" s="1"/>
  <c r="F208" i="204" s="1"/>
  <c r="H207" i="204"/>
  <c r="I207" i="204" s="1"/>
  <c r="I207" i="207"/>
  <c r="I206" i="206"/>
  <c r="E208" i="206" l="1"/>
  <c r="D208" i="206" s="1"/>
  <c r="G208" i="206" s="1"/>
  <c r="F209" i="206" s="1"/>
  <c r="H208" i="206"/>
  <c r="I208" i="206" s="1"/>
  <c r="H209" i="207"/>
  <c r="E209" i="207"/>
  <c r="D209" i="207" s="1"/>
  <c r="G209" i="207" s="1"/>
  <c r="F210" i="207" s="1"/>
  <c r="E208" i="204"/>
  <c r="D208" i="204" s="1"/>
  <c r="G208" i="204" s="1"/>
  <c r="F209" i="204" s="1"/>
  <c r="H208" i="204"/>
  <c r="I208" i="204" s="1"/>
  <c r="H208" i="208"/>
  <c r="E208" i="208"/>
  <c r="D208" i="208" s="1"/>
  <c r="G208" i="208" s="1"/>
  <c r="F209" i="208" s="1"/>
  <c r="H208" i="205"/>
  <c r="G208" i="205"/>
  <c r="F209" i="205" s="1"/>
  <c r="E208" i="205"/>
  <c r="D208" i="205" s="1"/>
  <c r="I208" i="207"/>
  <c r="I207" i="208"/>
  <c r="H209" i="208" l="1"/>
  <c r="E209" i="208"/>
  <c r="D209" i="208" s="1"/>
  <c r="G209" i="208" s="1"/>
  <c r="F210" i="208" s="1"/>
  <c r="E209" i="204"/>
  <c r="D209" i="204" s="1"/>
  <c r="G209" i="204" s="1"/>
  <c r="F210" i="204" s="1"/>
  <c r="H209" i="204"/>
  <c r="I209" i="204" s="1"/>
  <c r="H210" i="207"/>
  <c r="E210" i="207"/>
  <c r="D210" i="207" s="1"/>
  <c r="G210" i="207" s="1"/>
  <c r="F211" i="207" s="1"/>
  <c r="E209" i="206"/>
  <c r="D209" i="206" s="1"/>
  <c r="G209" i="206" s="1"/>
  <c r="F210" i="206" s="1"/>
  <c r="H209" i="206"/>
  <c r="I209" i="206" s="1"/>
  <c r="I208" i="205"/>
  <c r="I209" i="207"/>
  <c r="H209" i="205"/>
  <c r="I209" i="205" s="1"/>
  <c r="E209" i="205"/>
  <c r="D209" i="205" s="1"/>
  <c r="G209" i="205" s="1"/>
  <c r="F210" i="205" s="1"/>
  <c r="I208" i="208"/>
  <c r="H211" i="207" l="1"/>
  <c r="I211" i="207" s="1"/>
  <c r="G211" i="207"/>
  <c r="F212" i="207" s="1"/>
  <c r="E211" i="207"/>
  <c r="D211" i="207" s="1"/>
  <c r="H210" i="205"/>
  <c r="E210" i="205"/>
  <c r="D210" i="205" s="1"/>
  <c r="G210" i="205" s="1"/>
  <c r="F211" i="205" s="1"/>
  <c r="E210" i="206"/>
  <c r="D210" i="206" s="1"/>
  <c r="H210" i="206"/>
  <c r="I210" i="206" s="1"/>
  <c r="G210" i="206"/>
  <c r="F211" i="206" s="1"/>
  <c r="E210" i="204"/>
  <c r="D210" i="204" s="1"/>
  <c r="G210" i="204" s="1"/>
  <c r="F211" i="204" s="1"/>
  <c r="H210" i="204"/>
  <c r="H210" i="208"/>
  <c r="E210" i="208"/>
  <c r="D210" i="208" s="1"/>
  <c r="G210" i="208" s="1"/>
  <c r="F211" i="208" s="1"/>
  <c r="I210" i="207"/>
  <c r="I209" i="208"/>
  <c r="E211" i="204" l="1"/>
  <c r="D211" i="204" s="1"/>
  <c r="G211" i="204" s="1"/>
  <c r="F212" i="204" s="1"/>
  <c r="H211" i="204"/>
  <c r="I211" i="204" s="1"/>
  <c r="H211" i="205"/>
  <c r="E211" i="205"/>
  <c r="D211" i="205" s="1"/>
  <c r="G211" i="205" s="1"/>
  <c r="F212" i="205" s="1"/>
  <c r="H211" i="208"/>
  <c r="I211" i="208" s="1"/>
  <c r="G211" i="208"/>
  <c r="F212" i="208" s="1"/>
  <c r="E211" i="208"/>
  <c r="D211" i="208" s="1"/>
  <c r="E211" i="206"/>
  <c r="D211" i="206" s="1"/>
  <c r="G211" i="206" s="1"/>
  <c r="F212" i="206" s="1"/>
  <c r="H211" i="206"/>
  <c r="I210" i="208"/>
  <c r="H212" i="207"/>
  <c r="E212" i="207"/>
  <c r="D212" i="207" s="1"/>
  <c r="G212" i="207" s="1"/>
  <c r="F213" i="207" s="1"/>
  <c r="I210" i="205"/>
  <c r="I210" i="204"/>
  <c r="H213" i="207" l="1"/>
  <c r="E213" i="207"/>
  <c r="D213" i="207" s="1"/>
  <c r="G213" i="207" s="1"/>
  <c r="F214" i="207" s="1"/>
  <c r="H212" i="205"/>
  <c r="E212" i="205"/>
  <c r="D212" i="205" s="1"/>
  <c r="G212" i="205" s="1"/>
  <c r="F213" i="205" s="1"/>
  <c r="E212" i="206"/>
  <c r="D212" i="206" s="1"/>
  <c r="G212" i="206" s="1"/>
  <c r="F213" i="206" s="1"/>
  <c r="H212" i="206"/>
  <c r="I212" i="206" s="1"/>
  <c r="E212" i="204"/>
  <c r="D212" i="204" s="1"/>
  <c r="H212" i="204"/>
  <c r="I212" i="204" s="1"/>
  <c r="G212" i="204"/>
  <c r="F213" i="204" s="1"/>
  <c r="I212" i="207"/>
  <c r="I211" i="205"/>
  <c r="I211" i="206"/>
  <c r="H212" i="208"/>
  <c r="I212" i="208" s="1"/>
  <c r="E212" i="208"/>
  <c r="D212" i="208" s="1"/>
  <c r="G212" i="208" s="1"/>
  <c r="F213" i="208" s="1"/>
  <c r="H213" i="208" l="1"/>
  <c r="I213" i="208" s="1"/>
  <c r="E213" i="208"/>
  <c r="D213" i="208" s="1"/>
  <c r="G213" i="208" s="1"/>
  <c r="F214" i="208" s="1"/>
  <c r="H213" i="205"/>
  <c r="E213" i="205"/>
  <c r="D213" i="205" s="1"/>
  <c r="G213" i="205" s="1"/>
  <c r="F214" i="205" s="1"/>
  <c r="E213" i="206"/>
  <c r="D213" i="206" s="1"/>
  <c r="G213" i="206" s="1"/>
  <c r="F214" i="206" s="1"/>
  <c r="H213" i="206"/>
  <c r="H214" i="207"/>
  <c r="E214" i="207"/>
  <c r="D214" i="207" s="1"/>
  <c r="G214" i="207" s="1"/>
  <c r="F215" i="207" s="1"/>
  <c r="E213" i="204"/>
  <c r="D213" i="204" s="1"/>
  <c r="G213" i="204" s="1"/>
  <c r="F214" i="204" s="1"/>
  <c r="H213" i="204"/>
  <c r="I213" i="204" s="1"/>
  <c r="I212" i="205"/>
  <c r="I213" i="207"/>
  <c r="E214" i="206" l="1"/>
  <c r="D214" i="206" s="1"/>
  <c r="G214" i="206" s="1"/>
  <c r="F215" i="206" s="1"/>
  <c r="H214" i="206"/>
  <c r="I214" i="206" s="1"/>
  <c r="H214" i="205"/>
  <c r="E214" i="205"/>
  <c r="D214" i="205" s="1"/>
  <c r="G214" i="205" s="1"/>
  <c r="F215" i="205" s="1"/>
  <c r="H214" i="208"/>
  <c r="I214" i="208" s="1"/>
  <c r="G214" i="208"/>
  <c r="F215" i="208" s="1"/>
  <c r="E214" i="208"/>
  <c r="D214" i="208" s="1"/>
  <c r="H215" i="207"/>
  <c r="E215" i="207"/>
  <c r="D215" i="207" s="1"/>
  <c r="G215" i="207" s="1"/>
  <c r="F216" i="207" s="1"/>
  <c r="E214" i="204"/>
  <c r="D214" i="204" s="1"/>
  <c r="H214" i="204"/>
  <c r="I214" i="204" s="1"/>
  <c r="G214" i="204"/>
  <c r="F215" i="204" s="1"/>
  <c r="I213" i="206"/>
  <c r="I213" i="205"/>
  <c r="I214" i="207"/>
  <c r="H215" i="205" l="1"/>
  <c r="E215" i="205"/>
  <c r="D215" i="205" s="1"/>
  <c r="G215" i="205" s="1"/>
  <c r="F216" i="205" s="1"/>
  <c r="H216" i="207"/>
  <c r="I216" i="207" s="1"/>
  <c r="E216" i="207"/>
  <c r="D216" i="207" s="1"/>
  <c r="G216" i="207" s="1"/>
  <c r="F217" i="207" s="1"/>
  <c r="E215" i="206"/>
  <c r="D215" i="206" s="1"/>
  <c r="G215" i="206" s="1"/>
  <c r="F216" i="206" s="1"/>
  <c r="H215" i="206"/>
  <c r="I215" i="206" s="1"/>
  <c r="H215" i="208"/>
  <c r="E215" i="208"/>
  <c r="D215" i="208" s="1"/>
  <c r="G215" i="208" s="1"/>
  <c r="F216" i="208" s="1"/>
  <c r="E215" i="204"/>
  <c r="D215" i="204" s="1"/>
  <c r="H215" i="204"/>
  <c r="I215" i="204" s="1"/>
  <c r="G215" i="204"/>
  <c r="F216" i="204" s="1"/>
  <c r="I214" i="205"/>
  <c r="I215" i="207"/>
  <c r="H216" i="208" l="1"/>
  <c r="E216" i="208"/>
  <c r="D216" i="208" s="1"/>
  <c r="G216" i="208" s="1"/>
  <c r="F217" i="208" s="1"/>
  <c r="E216" i="206"/>
  <c r="D216" i="206" s="1"/>
  <c r="G216" i="206" s="1"/>
  <c r="F217" i="206" s="1"/>
  <c r="H216" i="206"/>
  <c r="H217" i="207"/>
  <c r="I217" i="207" s="1"/>
  <c r="G217" i="207"/>
  <c r="F218" i="207" s="1"/>
  <c r="E217" i="207"/>
  <c r="D217" i="207" s="1"/>
  <c r="H216" i="205"/>
  <c r="E216" i="205"/>
  <c r="D216" i="205" s="1"/>
  <c r="G216" i="205" s="1"/>
  <c r="F217" i="205" s="1"/>
  <c r="E216" i="204"/>
  <c r="D216" i="204" s="1"/>
  <c r="H216" i="204"/>
  <c r="I216" i="204" s="1"/>
  <c r="G216" i="204"/>
  <c r="F217" i="204" s="1"/>
  <c r="I215" i="208"/>
  <c r="I215" i="205"/>
  <c r="E217" i="206" l="1"/>
  <c r="D217" i="206" s="1"/>
  <c r="G217" i="206" s="1"/>
  <c r="F218" i="206" s="1"/>
  <c r="H217" i="206"/>
  <c r="H217" i="208"/>
  <c r="I217" i="208" s="1"/>
  <c r="E217" i="208"/>
  <c r="D217" i="208" s="1"/>
  <c r="G217" i="208" s="1"/>
  <c r="F218" i="208" s="1"/>
  <c r="H217" i="205"/>
  <c r="I217" i="205" s="1"/>
  <c r="G217" i="205"/>
  <c r="F218" i="205" s="1"/>
  <c r="E217" i="205"/>
  <c r="D217" i="205" s="1"/>
  <c r="H218" i="207"/>
  <c r="E218" i="207"/>
  <c r="D218" i="207" s="1"/>
  <c r="G218" i="207" s="1"/>
  <c r="F219" i="207" s="1"/>
  <c r="E217" i="204"/>
  <c r="D217" i="204" s="1"/>
  <c r="H217" i="204"/>
  <c r="I217" i="204" s="1"/>
  <c r="G217" i="204"/>
  <c r="F218" i="204" s="1"/>
  <c r="I216" i="206"/>
  <c r="I216" i="205"/>
  <c r="I216" i="208"/>
  <c r="H218" i="208" l="1"/>
  <c r="E218" i="208"/>
  <c r="D218" i="208" s="1"/>
  <c r="G218" i="208" s="1"/>
  <c r="F219" i="208" s="1"/>
  <c r="H219" i="207"/>
  <c r="I219" i="207" s="1"/>
  <c r="E219" i="207"/>
  <c r="D219" i="207" s="1"/>
  <c r="G219" i="207" s="1"/>
  <c r="F220" i="207" s="1"/>
  <c r="E218" i="206"/>
  <c r="D218" i="206" s="1"/>
  <c r="G218" i="206" s="1"/>
  <c r="F219" i="206" s="1"/>
  <c r="H218" i="206"/>
  <c r="I218" i="206" s="1"/>
  <c r="E218" i="204"/>
  <c r="D218" i="204" s="1"/>
  <c r="H218" i="204"/>
  <c r="I218" i="204" s="1"/>
  <c r="G218" i="204"/>
  <c r="F219" i="204" s="1"/>
  <c r="H218" i="205"/>
  <c r="E218" i="205"/>
  <c r="D218" i="205" s="1"/>
  <c r="G218" i="205" s="1"/>
  <c r="F219" i="205" s="1"/>
  <c r="I218" i="207"/>
  <c r="I217" i="206"/>
  <c r="E219" i="206" l="1"/>
  <c r="D219" i="206" s="1"/>
  <c r="G219" i="206" s="1"/>
  <c r="F220" i="206" s="1"/>
  <c r="H219" i="206"/>
  <c r="I219" i="206" s="1"/>
  <c r="H220" i="207"/>
  <c r="I220" i="207" s="1"/>
  <c r="G220" i="207"/>
  <c r="F221" i="207" s="1"/>
  <c r="E220" i="207"/>
  <c r="D220" i="207" s="1"/>
  <c r="H219" i="205"/>
  <c r="I219" i="205" s="1"/>
  <c r="G219" i="205"/>
  <c r="F220" i="205" s="1"/>
  <c r="E219" i="205"/>
  <c r="D219" i="205" s="1"/>
  <c r="H219" i="208"/>
  <c r="E219" i="208"/>
  <c r="D219" i="208" s="1"/>
  <c r="G219" i="208" s="1"/>
  <c r="F220" i="208" s="1"/>
  <c r="I218" i="205"/>
  <c r="E219" i="204"/>
  <c r="D219" i="204" s="1"/>
  <c r="H219" i="204"/>
  <c r="I219" i="204" s="1"/>
  <c r="G219" i="204"/>
  <c r="F220" i="204" s="1"/>
  <c r="I218" i="208"/>
  <c r="H220" i="208" l="1"/>
  <c r="I220" i="208" s="1"/>
  <c r="E220" i="208"/>
  <c r="D220" i="208" s="1"/>
  <c r="G220" i="208" s="1"/>
  <c r="F221" i="208" s="1"/>
  <c r="E220" i="206"/>
  <c r="D220" i="206" s="1"/>
  <c r="G220" i="206" s="1"/>
  <c r="F221" i="206" s="1"/>
  <c r="H220" i="206"/>
  <c r="I220" i="206" s="1"/>
  <c r="H220" i="205"/>
  <c r="I220" i="205" s="1"/>
  <c r="G220" i="205"/>
  <c r="F221" i="205" s="1"/>
  <c r="E220" i="205"/>
  <c r="D220" i="205" s="1"/>
  <c r="H221" i="207"/>
  <c r="E221" i="207"/>
  <c r="D221" i="207" s="1"/>
  <c r="G221" i="207" s="1"/>
  <c r="F222" i="207" s="1"/>
  <c r="E220" i="204"/>
  <c r="D220" i="204" s="1"/>
  <c r="H220" i="204"/>
  <c r="G220" i="204"/>
  <c r="F221" i="204" s="1"/>
  <c r="I219" i="208"/>
  <c r="E221" i="206" l="1"/>
  <c r="D221" i="206" s="1"/>
  <c r="G221" i="206" s="1"/>
  <c r="F222" i="206" s="1"/>
  <c r="H221" i="206"/>
  <c r="H221" i="208"/>
  <c r="E221" i="208"/>
  <c r="D221" i="208" s="1"/>
  <c r="G221" i="208" s="1"/>
  <c r="F222" i="208" s="1"/>
  <c r="H222" i="207"/>
  <c r="I222" i="207" s="1"/>
  <c r="E222" i="207"/>
  <c r="D222" i="207" s="1"/>
  <c r="G222" i="207" s="1"/>
  <c r="F223" i="207" s="1"/>
  <c r="H221" i="205"/>
  <c r="E221" i="205"/>
  <c r="D221" i="205" s="1"/>
  <c r="G221" i="205" s="1"/>
  <c r="F222" i="205" s="1"/>
  <c r="E221" i="204"/>
  <c r="D221" i="204" s="1"/>
  <c r="H221" i="204"/>
  <c r="I221" i="204" s="1"/>
  <c r="G221" i="204"/>
  <c r="F222" i="204" s="1"/>
  <c r="I220" i="204"/>
  <c r="I221" i="207"/>
  <c r="H222" i="205" l="1"/>
  <c r="I222" i="205" s="1"/>
  <c r="E222" i="205"/>
  <c r="D222" i="205" s="1"/>
  <c r="G222" i="205" s="1"/>
  <c r="F223" i="205" s="1"/>
  <c r="H223" i="207"/>
  <c r="I223" i="207" s="1"/>
  <c r="E223" i="207"/>
  <c r="D223" i="207" s="1"/>
  <c r="G223" i="207" s="1"/>
  <c r="F224" i="207" s="1"/>
  <c r="H222" i="208"/>
  <c r="I222" i="208" s="1"/>
  <c r="E222" i="208"/>
  <c r="D222" i="208" s="1"/>
  <c r="G222" i="208" s="1"/>
  <c r="F223" i="208" s="1"/>
  <c r="E222" i="206"/>
  <c r="D222" i="206" s="1"/>
  <c r="H222" i="206"/>
  <c r="I222" i="206" s="1"/>
  <c r="G222" i="206"/>
  <c r="F223" i="206" s="1"/>
  <c r="E222" i="204"/>
  <c r="D222" i="204" s="1"/>
  <c r="H222" i="204"/>
  <c r="I222" i="204" s="1"/>
  <c r="G222" i="204"/>
  <c r="F223" i="204" s="1"/>
  <c r="I221" i="208"/>
  <c r="I221" i="205"/>
  <c r="I221" i="206"/>
  <c r="H223" i="208" l="1"/>
  <c r="I223" i="208" s="1"/>
  <c r="E223" i="208"/>
  <c r="D223" i="208" s="1"/>
  <c r="G223" i="208" s="1"/>
  <c r="F224" i="208" s="1"/>
  <c r="H224" i="207"/>
  <c r="E224" i="207"/>
  <c r="D224" i="207" s="1"/>
  <c r="G224" i="207" s="1"/>
  <c r="F225" i="207" s="1"/>
  <c r="H223" i="205"/>
  <c r="I223" i="205" s="1"/>
  <c r="E223" i="205"/>
  <c r="D223" i="205" s="1"/>
  <c r="G223" i="205" s="1"/>
  <c r="F224" i="205" s="1"/>
  <c r="E223" i="204"/>
  <c r="D223" i="204" s="1"/>
  <c r="H223" i="204"/>
  <c r="I223" i="204" s="1"/>
  <c r="G223" i="204"/>
  <c r="F224" i="204" s="1"/>
  <c r="H223" i="206"/>
  <c r="E223" i="206"/>
  <c r="D223" i="206" s="1"/>
  <c r="G223" i="206"/>
  <c r="F224" i="206" s="1"/>
  <c r="H224" i="205" l="1"/>
  <c r="I224" i="205" s="1"/>
  <c r="E224" i="205"/>
  <c r="D224" i="205" s="1"/>
  <c r="G224" i="205" s="1"/>
  <c r="F225" i="205" s="1"/>
  <c r="H225" i="207"/>
  <c r="I225" i="207" s="1"/>
  <c r="E225" i="207"/>
  <c r="D225" i="207" s="1"/>
  <c r="G225" i="207" s="1"/>
  <c r="F226" i="207" s="1"/>
  <c r="H224" i="208"/>
  <c r="E224" i="208"/>
  <c r="D224" i="208" s="1"/>
  <c r="G224" i="208" s="1"/>
  <c r="F225" i="208" s="1"/>
  <c r="H224" i="206"/>
  <c r="I224" i="206" s="1"/>
  <c r="E224" i="206"/>
  <c r="D224" i="206" s="1"/>
  <c r="G224" i="206"/>
  <c r="F225" i="206" s="1"/>
  <c r="I223" i="206"/>
  <c r="E224" i="204"/>
  <c r="D224" i="204" s="1"/>
  <c r="G224" i="204" s="1"/>
  <c r="F225" i="204" s="1"/>
  <c r="H224" i="204"/>
  <c r="I224" i="204" s="1"/>
  <c r="I224" i="207"/>
  <c r="H225" i="208" l="1"/>
  <c r="E225" i="208"/>
  <c r="D225" i="208" s="1"/>
  <c r="G225" i="208" s="1"/>
  <c r="F226" i="208" s="1"/>
  <c r="H226" i="207"/>
  <c r="I226" i="207" s="1"/>
  <c r="E226" i="207"/>
  <c r="D226" i="207" s="1"/>
  <c r="G226" i="207" s="1"/>
  <c r="F227" i="207" s="1"/>
  <c r="E225" i="204"/>
  <c r="D225" i="204" s="1"/>
  <c r="G225" i="204" s="1"/>
  <c r="F226" i="204" s="1"/>
  <c r="H225" i="204"/>
  <c r="I225" i="204" s="1"/>
  <c r="H225" i="205"/>
  <c r="G225" i="205"/>
  <c r="F226" i="205" s="1"/>
  <c r="E225" i="205"/>
  <c r="D225" i="205" s="1"/>
  <c r="I224" i="208"/>
  <c r="H225" i="206"/>
  <c r="E225" i="206"/>
  <c r="D225" i="206" s="1"/>
  <c r="G225" i="206" s="1"/>
  <c r="F226" i="206" s="1"/>
  <c r="E226" i="204" l="1"/>
  <c r="D226" i="204" s="1"/>
  <c r="G226" i="204" s="1"/>
  <c r="F227" i="204" s="1"/>
  <c r="H226" i="204"/>
  <c r="H226" i="206"/>
  <c r="I226" i="206" s="1"/>
  <c r="E226" i="206"/>
  <c r="D226" i="206" s="1"/>
  <c r="G226" i="206"/>
  <c r="F227" i="206" s="1"/>
  <c r="H227" i="207"/>
  <c r="I227" i="207" s="1"/>
  <c r="E227" i="207"/>
  <c r="D227" i="207" s="1"/>
  <c r="G227" i="207" s="1"/>
  <c r="F228" i="207" s="1"/>
  <c r="H226" i="208"/>
  <c r="I226" i="208" s="1"/>
  <c r="E226" i="208"/>
  <c r="D226" i="208" s="1"/>
  <c r="G226" i="208" s="1"/>
  <c r="F227" i="208" s="1"/>
  <c r="I225" i="206"/>
  <c r="H226" i="205"/>
  <c r="I226" i="205" s="1"/>
  <c r="E226" i="205"/>
  <c r="D226" i="205" s="1"/>
  <c r="G226" i="205" s="1"/>
  <c r="F227" i="205" s="1"/>
  <c r="I225" i="205"/>
  <c r="I225" i="208"/>
  <c r="H228" i="207" l="1"/>
  <c r="I228" i="207" s="1"/>
  <c r="E228" i="207"/>
  <c r="D228" i="207" s="1"/>
  <c r="G228" i="207" s="1"/>
  <c r="F229" i="207" s="1"/>
  <c r="H227" i="205"/>
  <c r="I227" i="205" s="1"/>
  <c r="E227" i="205"/>
  <c r="D227" i="205" s="1"/>
  <c r="G227" i="205" s="1"/>
  <c r="F228" i="205" s="1"/>
  <c r="H227" i="208"/>
  <c r="I227" i="208" s="1"/>
  <c r="E227" i="208"/>
  <c r="D227" i="208" s="1"/>
  <c r="G227" i="208" s="1"/>
  <c r="F228" i="208" s="1"/>
  <c r="E227" i="204"/>
  <c r="D227" i="204" s="1"/>
  <c r="G227" i="204" s="1"/>
  <c r="F228" i="204" s="1"/>
  <c r="H227" i="204"/>
  <c r="I227" i="204" s="1"/>
  <c r="H227" i="206"/>
  <c r="E227" i="206"/>
  <c r="D227" i="206" s="1"/>
  <c r="G227" i="206"/>
  <c r="F228" i="206" s="1"/>
  <c r="I226" i="204"/>
  <c r="E228" i="204" l="1"/>
  <c r="D228" i="204" s="1"/>
  <c r="G228" i="204" s="1"/>
  <c r="F229" i="204" s="1"/>
  <c r="H228" i="204"/>
  <c r="H228" i="208"/>
  <c r="E228" i="208"/>
  <c r="D228" i="208" s="1"/>
  <c r="G228" i="208" s="1"/>
  <c r="F229" i="208" s="1"/>
  <c r="H228" i="205"/>
  <c r="E228" i="205"/>
  <c r="D228" i="205" s="1"/>
  <c r="G228" i="205" s="1"/>
  <c r="F229" i="205" s="1"/>
  <c r="H229" i="207"/>
  <c r="I229" i="207" s="1"/>
  <c r="E229" i="207"/>
  <c r="D229" i="207" s="1"/>
  <c r="G229" i="207" s="1"/>
  <c r="F230" i="207" s="1"/>
  <c r="H228" i="206"/>
  <c r="E228" i="206"/>
  <c r="D228" i="206" s="1"/>
  <c r="G228" i="206"/>
  <c r="F229" i="206" s="1"/>
  <c r="I227" i="206"/>
  <c r="H230" i="207" l="1"/>
  <c r="E230" i="207"/>
  <c r="D230" i="207" s="1"/>
  <c r="G230" i="207" s="1"/>
  <c r="F231" i="207" s="1"/>
  <c r="H229" i="205"/>
  <c r="I229" i="205" s="1"/>
  <c r="E229" i="205"/>
  <c r="D229" i="205" s="1"/>
  <c r="G229" i="205" s="1"/>
  <c r="F230" i="205" s="1"/>
  <c r="H229" i="208"/>
  <c r="I229" i="208" s="1"/>
  <c r="G229" i="208"/>
  <c r="F230" i="208" s="1"/>
  <c r="E229" i="208"/>
  <c r="D229" i="208" s="1"/>
  <c r="E229" i="204"/>
  <c r="D229" i="204" s="1"/>
  <c r="H229" i="204"/>
  <c r="I229" i="204" s="1"/>
  <c r="G229" i="204"/>
  <c r="F230" i="204" s="1"/>
  <c r="H229" i="206"/>
  <c r="E229" i="206"/>
  <c r="D229" i="206" s="1"/>
  <c r="G229" i="206" s="1"/>
  <c r="F230" i="206" s="1"/>
  <c r="I228" i="205"/>
  <c r="I228" i="206"/>
  <c r="I228" i="208"/>
  <c r="I228" i="204"/>
  <c r="H230" i="206" l="1"/>
  <c r="E230" i="206"/>
  <c r="D230" i="206" s="1"/>
  <c r="G230" i="206" s="1"/>
  <c r="F231" i="206" s="1"/>
  <c r="H230" i="205"/>
  <c r="E230" i="205"/>
  <c r="D230" i="205" s="1"/>
  <c r="G230" i="205" s="1"/>
  <c r="F231" i="205" s="1"/>
  <c r="H231" i="207"/>
  <c r="I231" i="207" s="1"/>
  <c r="G231" i="207"/>
  <c r="F232" i="207" s="1"/>
  <c r="E231" i="207"/>
  <c r="D231" i="207" s="1"/>
  <c r="H230" i="208"/>
  <c r="I230" i="208" s="1"/>
  <c r="E230" i="208"/>
  <c r="D230" i="208" s="1"/>
  <c r="G230" i="208" s="1"/>
  <c r="F231" i="208" s="1"/>
  <c r="I229" i="206"/>
  <c r="E230" i="204"/>
  <c r="D230" i="204" s="1"/>
  <c r="H230" i="204"/>
  <c r="I230" i="204" s="1"/>
  <c r="G230" i="204"/>
  <c r="F231" i="204" s="1"/>
  <c r="I230" i="207"/>
  <c r="H231" i="205" l="1"/>
  <c r="E231" i="205"/>
  <c r="D231" i="205" s="1"/>
  <c r="G231" i="205" s="1"/>
  <c r="F232" i="205" s="1"/>
  <c r="H231" i="206"/>
  <c r="I231" i="206" s="1"/>
  <c r="E231" i="206"/>
  <c r="D231" i="206" s="1"/>
  <c r="G231" i="206" s="1"/>
  <c r="F232" i="206" s="1"/>
  <c r="H231" i="208"/>
  <c r="I231" i="208" s="1"/>
  <c r="G231" i="208"/>
  <c r="F232" i="208" s="1"/>
  <c r="E231" i="208"/>
  <c r="D231" i="208" s="1"/>
  <c r="E231" i="204"/>
  <c r="D231" i="204" s="1"/>
  <c r="H231" i="204"/>
  <c r="I231" i="204" s="1"/>
  <c r="G231" i="204"/>
  <c r="F232" i="204" s="1"/>
  <c r="I230" i="205"/>
  <c r="H232" i="207"/>
  <c r="E232" i="207"/>
  <c r="D232" i="207" s="1"/>
  <c r="G232" i="207" s="1"/>
  <c r="F233" i="207" s="1"/>
  <c r="I230" i="206"/>
  <c r="H233" i="207" l="1"/>
  <c r="I233" i="207" s="1"/>
  <c r="E233" i="207"/>
  <c r="D233" i="207" s="1"/>
  <c r="G233" i="207" s="1"/>
  <c r="F234" i="207" s="1"/>
  <c r="H232" i="206"/>
  <c r="E232" i="206"/>
  <c r="D232" i="206" s="1"/>
  <c r="G232" i="206"/>
  <c r="F233" i="206" s="1"/>
  <c r="H232" i="205"/>
  <c r="I232" i="205" s="1"/>
  <c r="G232" i="205"/>
  <c r="F233" i="205" s="1"/>
  <c r="E232" i="205"/>
  <c r="D232" i="205" s="1"/>
  <c r="H232" i="208"/>
  <c r="E232" i="208"/>
  <c r="D232" i="208" s="1"/>
  <c r="G232" i="208" s="1"/>
  <c r="F233" i="208" s="1"/>
  <c r="I232" i="207"/>
  <c r="E232" i="204"/>
  <c r="D232" i="204" s="1"/>
  <c r="H232" i="204"/>
  <c r="I232" i="204" s="1"/>
  <c r="G232" i="204"/>
  <c r="F233" i="204" s="1"/>
  <c r="I231" i="205"/>
  <c r="H233" i="208" l="1"/>
  <c r="E233" i="208"/>
  <c r="D233" i="208" s="1"/>
  <c r="G233" i="208" s="1"/>
  <c r="F234" i="208" s="1"/>
  <c r="H234" i="207"/>
  <c r="G234" i="207"/>
  <c r="F235" i="207" s="1"/>
  <c r="E234" i="207"/>
  <c r="D234" i="207" s="1"/>
  <c r="H233" i="206"/>
  <c r="E233" i="206"/>
  <c r="D233" i="206" s="1"/>
  <c r="G233" i="206" s="1"/>
  <c r="F234" i="206" s="1"/>
  <c r="E233" i="204"/>
  <c r="D233" i="204" s="1"/>
  <c r="H233" i="204"/>
  <c r="I233" i="204" s="1"/>
  <c r="G233" i="204"/>
  <c r="F234" i="204" s="1"/>
  <c r="I232" i="206"/>
  <c r="H233" i="205"/>
  <c r="E233" i="205"/>
  <c r="D233" i="205" s="1"/>
  <c r="G233" i="205" s="1"/>
  <c r="F234" i="205" s="1"/>
  <c r="I232" i="208"/>
  <c r="H234" i="206" l="1"/>
  <c r="I234" i="206" s="1"/>
  <c r="E234" i="206"/>
  <c r="D234" i="206" s="1"/>
  <c r="G234" i="206" s="1"/>
  <c r="F235" i="206" s="1"/>
  <c r="H234" i="205"/>
  <c r="E234" i="205"/>
  <c r="D234" i="205" s="1"/>
  <c r="G234" i="205" s="1"/>
  <c r="F235" i="205" s="1"/>
  <c r="H234" i="208"/>
  <c r="I234" i="208" s="1"/>
  <c r="G234" i="208"/>
  <c r="F235" i="208" s="1"/>
  <c r="E234" i="208"/>
  <c r="D234" i="208" s="1"/>
  <c r="I233" i="206"/>
  <c r="I233" i="205"/>
  <c r="H235" i="207"/>
  <c r="E235" i="207"/>
  <c r="D235" i="207" s="1"/>
  <c r="G235" i="207" s="1"/>
  <c r="F236" i="207" s="1"/>
  <c r="E234" i="204"/>
  <c r="D234" i="204" s="1"/>
  <c r="G234" i="204" s="1"/>
  <c r="F235" i="204" s="1"/>
  <c r="H234" i="204"/>
  <c r="I234" i="204" s="1"/>
  <c r="I234" i="207"/>
  <c r="I233" i="208"/>
  <c r="E235" i="204" l="1"/>
  <c r="D235" i="204" s="1"/>
  <c r="G235" i="204" s="1"/>
  <c r="F236" i="204" s="1"/>
  <c r="H235" i="204"/>
  <c r="I235" i="204" s="1"/>
  <c r="H235" i="205"/>
  <c r="E235" i="205"/>
  <c r="D235" i="205" s="1"/>
  <c r="G235" i="205" s="1"/>
  <c r="F236" i="205" s="1"/>
  <c r="H236" i="207"/>
  <c r="I236" i="207" s="1"/>
  <c r="G236" i="207"/>
  <c r="F237" i="207" s="1"/>
  <c r="E236" i="207"/>
  <c r="D236" i="207" s="1"/>
  <c r="H235" i="206"/>
  <c r="E235" i="206"/>
  <c r="D235" i="206" s="1"/>
  <c r="G235" i="206" s="1"/>
  <c r="F236" i="206" s="1"/>
  <c r="H235" i="208"/>
  <c r="E235" i="208"/>
  <c r="D235" i="208" s="1"/>
  <c r="G235" i="208" s="1"/>
  <c r="F236" i="208" s="1"/>
  <c r="I235" i="207"/>
  <c r="I234" i="205"/>
  <c r="H236" i="205" l="1"/>
  <c r="E236" i="205"/>
  <c r="D236" i="205" s="1"/>
  <c r="G236" i="205" s="1"/>
  <c r="F237" i="205" s="1"/>
  <c r="H236" i="208"/>
  <c r="E236" i="208"/>
  <c r="D236" i="208" s="1"/>
  <c r="G236" i="208" s="1"/>
  <c r="F237" i="208" s="1"/>
  <c r="H236" i="206"/>
  <c r="E236" i="206"/>
  <c r="D236" i="206" s="1"/>
  <c r="G236" i="206" s="1"/>
  <c r="F237" i="206" s="1"/>
  <c r="E236" i="204"/>
  <c r="D236" i="204" s="1"/>
  <c r="H236" i="204"/>
  <c r="I236" i="204" s="1"/>
  <c r="G236" i="204"/>
  <c r="F237" i="204" s="1"/>
  <c r="I235" i="208"/>
  <c r="I235" i="205"/>
  <c r="I235" i="206"/>
  <c r="H237" i="207"/>
  <c r="I237" i="207" s="1"/>
  <c r="E237" i="207"/>
  <c r="D237" i="207" s="1"/>
  <c r="G237" i="207" s="1"/>
  <c r="F238" i="207" s="1"/>
  <c r="H238" i="207" l="1"/>
  <c r="I238" i="207" s="1"/>
  <c r="E238" i="207"/>
  <c r="D238" i="207" s="1"/>
  <c r="G238" i="207" s="1"/>
  <c r="F239" i="207" s="1"/>
  <c r="H237" i="206"/>
  <c r="E237" i="206"/>
  <c r="D237" i="206" s="1"/>
  <c r="G237" i="206" s="1"/>
  <c r="F238" i="206" s="1"/>
  <c r="H237" i="208"/>
  <c r="I237" i="208" s="1"/>
  <c r="E237" i="208"/>
  <c r="D237" i="208" s="1"/>
  <c r="G237" i="208" s="1"/>
  <c r="F238" i="208" s="1"/>
  <c r="H237" i="205"/>
  <c r="E237" i="205"/>
  <c r="D237" i="205" s="1"/>
  <c r="G237" i="205" s="1"/>
  <c r="F238" i="205" s="1"/>
  <c r="I236" i="206"/>
  <c r="E237" i="204"/>
  <c r="D237" i="204" s="1"/>
  <c r="H237" i="204"/>
  <c r="I237" i="204" s="1"/>
  <c r="G237" i="204"/>
  <c r="F238" i="204" s="1"/>
  <c r="I236" i="208"/>
  <c r="I236" i="205"/>
  <c r="H238" i="205" l="1"/>
  <c r="E238" i="205"/>
  <c r="D238" i="205" s="1"/>
  <c r="G238" i="205" s="1"/>
  <c r="F239" i="205" s="1"/>
  <c r="H238" i="208"/>
  <c r="E238" i="208"/>
  <c r="D238" i="208" s="1"/>
  <c r="G238" i="208" s="1"/>
  <c r="F239" i="208" s="1"/>
  <c r="H238" i="206"/>
  <c r="E238" i="206"/>
  <c r="D238" i="206" s="1"/>
  <c r="G238" i="206" s="1"/>
  <c r="F239" i="206" s="1"/>
  <c r="H239" i="207"/>
  <c r="I239" i="207" s="1"/>
  <c r="E239" i="207"/>
  <c r="D239" i="207" s="1"/>
  <c r="G239" i="207" s="1"/>
  <c r="F240" i="207" s="1"/>
  <c r="E238" i="204"/>
  <c r="D238" i="204" s="1"/>
  <c r="G238" i="204" s="1"/>
  <c r="F239" i="204" s="1"/>
  <c r="H238" i="204"/>
  <c r="I237" i="206"/>
  <c r="I237" i="205"/>
  <c r="H240" i="207" l="1"/>
  <c r="E240" i="207"/>
  <c r="D240" i="207" s="1"/>
  <c r="G240" i="207" s="1"/>
  <c r="F241" i="207" s="1"/>
  <c r="H239" i="206"/>
  <c r="I239" i="206" s="1"/>
  <c r="E239" i="206"/>
  <c r="D239" i="206" s="1"/>
  <c r="G239" i="206"/>
  <c r="F240" i="206" s="1"/>
  <c r="H239" i="208"/>
  <c r="I239" i="208" s="1"/>
  <c r="G239" i="208"/>
  <c r="F240" i="208" s="1"/>
  <c r="E239" i="208"/>
  <c r="D239" i="208" s="1"/>
  <c r="H239" i="205"/>
  <c r="E239" i="205"/>
  <c r="D239" i="205" s="1"/>
  <c r="G239" i="205" s="1"/>
  <c r="F240" i="205" s="1"/>
  <c r="E239" i="204"/>
  <c r="D239" i="204" s="1"/>
  <c r="H239" i="204"/>
  <c r="I239" i="204" s="1"/>
  <c r="G239" i="204"/>
  <c r="F240" i="204" s="1"/>
  <c r="I238" i="206"/>
  <c r="I238" i="204"/>
  <c r="I238" i="208"/>
  <c r="I238" i="205"/>
  <c r="H240" i="205" l="1"/>
  <c r="E240" i="205"/>
  <c r="D240" i="205" s="1"/>
  <c r="G240" i="205" s="1"/>
  <c r="F241" i="205" s="1"/>
  <c r="H241" i="207"/>
  <c r="E241" i="207"/>
  <c r="D241" i="207" s="1"/>
  <c r="G241" i="207" s="1"/>
  <c r="F242" i="207" s="1"/>
  <c r="H240" i="208"/>
  <c r="I240" i="208" s="1"/>
  <c r="G240" i="208"/>
  <c r="F241" i="208" s="1"/>
  <c r="E240" i="208"/>
  <c r="D240" i="208" s="1"/>
  <c r="E240" i="204"/>
  <c r="D240" i="204" s="1"/>
  <c r="H240" i="204"/>
  <c r="I240" i="204" s="1"/>
  <c r="G240" i="204"/>
  <c r="F241" i="204" s="1"/>
  <c r="H240" i="206"/>
  <c r="E240" i="206"/>
  <c r="D240" i="206" s="1"/>
  <c r="G240" i="206" s="1"/>
  <c r="F241" i="206" s="1"/>
  <c r="I239" i="205"/>
  <c r="I240" i="207"/>
  <c r="H241" i="206" l="1"/>
  <c r="I241" i="206" s="1"/>
  <c r="E241" i="206"/>
  <c r="D241" i="206" s="1"/>
  <c r="G241" i="206" s="1"/>
  <c r="F242" i="206" s="1"/>
  <c r="H242" i="207"/>
  <c r="E242" i="207"/>
  <c r="D242" i="207" s="1"/>
  <c r="G242" i="207" s="1"/>
  <c r="F243" i="207" s="1"/>
  <c r="H241" i="205"/>
  <c r="E241" i="205"/>
  <c r="D241" i="205" s="1"/>
  <c r="G241" i="205" s="1"/>
  <c r="F242" i="205" s="1"/>
  <c r="I240" i="206"/>
  <c r="E241" i="204"/>
  <c r="D241" i="204" s="1"/>
  <c r="G241" i="204" s="1"/>
  <c r="F242" i="204" s="1"/>
  <c r="H241" i="204"/>
  <c r="I241" i="204" s="1"/>
  <c r="I241" i="207"/>
  <c r="H241" i="208"/>
  <c r="E241" i="208"/>
  <c r="D241" i="208" s="1"/>
  <c r="G241" i="208" s="1"/>
  <c r="F242" i="208" s="1"/>
  <c r="I240" i="205"/>
  <c r="H242" i="205" l="1"/>
  <c r="E242" i="205"/>
  <c r="D242" i="205" s="1"/>
  <c r="G242" i="205" s="1"/>
  <c r="F243" i="205" s="1"/>
  <c r="E242" i="204"/>
  <c r="D242" i="204" s="1"/>
  <c r="H242" i="204"/>
  <c r="I242" i="204" s="1"/>
  <c r="G242" i="204"/>
  <c r="F243" i="204" s="1"/>
  <c r="H242" i="208"/>
  <c r="I242" i="208" s="1"/>
  <c r="G242" i="208"/>
  <c r="F243" i="208" s="1"/>
  <c r="E242" i="208"/>
  <c r="D242" i="208" s="1"/>
  <c r="H243" i="207"/>
  <c r="E243" i="207"/>
  <c r="D243" i="207" s="1"/>
  <c r="G243" i="207" s="1"/>
  <c r="F244" i="207" s="1"/>
  <c r="H242" i="206"/>
  <c r="I242" i="206" s="1"/>
  <c r="E242" i="206"/>
  <c r="D242" i="206" s="1"/>
  <c r="G242" i="206"/>
  <c r="F243" i="206" s="1"/>
  <c r="I241" i="208"/>
  <c r="I242" i="207"/>
  <c r="I241" i="205"/>
  <c r="H244" i="207" l="1"/>
  <c r="E244" i="207"/>
  <c r="D244" i="207" s="1"/>
  <c r="G244" i="207" s="1"/>
  <c r="F245" i="207" s="1"/>
  <c r="H243" i="205"/>
  <c r="E243" i="205"/>
  <c r="D243" i="205" s="1"/>
  <c r="G243" i="205" s="1"/>
  <c r="F244" i="205" s="1"/>
  <c r="E243" i="204"/>
  <c r="D243" i="204" s="1"/>
  <c r="G243" i="204" s="1"/>
  <c r="F244" i="204" s="1"/>
  <c r="H243" i="204"/>
  <c r="I243" i="204" s="1"/>
  <c r="H243" i="208"/>
  <c r="E243" i="208"/>
  <c r="D243" i="208" s="1"/>
  <c r="G243" i="208" s="1"/>
  <c r="F244" i="208" s="1"/>
  <c r="I243" i="207"/>
  <c r="H243" i="206"/>
  <c r="E243" i="206"/>
  <c r="D243" i="206" s="1"/>
  <c r="G243" i="206"/>
  <c r="F244" i="206" s="1"/>
  <c r="I242" i="205"/>
  <c r="H244" i="208" l="1"/>
  <c r="E244" i="208"/>
  <c r="D244" i="208" s="1"/>
  <c r="G244" i="208" s="1"/>
  <c r="F245" i="208" s="1"/>
  <c r="E244" i="204"/>
  <c r="D244" i="204" s="1"/>
  <c r="G244" i="204" s="1"/>
  <c r="F245" i="204" s="1"/>
  <c r="H244" i="204"/>
  <c r="H244" i="205"/>
  <c r="I244" i="205" s="1"/>
  <c r="G244" i="205"/>
  <c r="F245" i="205" s="1"/>
  <c r="E244" i="205"/>
  <c r="D244" i="205" s="1"/>
  <c r="H245" i="207"/>
  <c r="E245" i="207"/>
  <c r="D245" i="207" s="1"/>
  <c r="G245" i="207" s="1"/>
  <c r="F246" i="207" s="1"/>
  <c r="H244" i="206"/>
  <c r="I244" i="206" s="1"/>
  <c r="E244" i="206"/>
  <c r="D244" i="206" s="1"/>
  <c r="G244" i="206"/>
  <c r="F245" i="206" s="1"/>
  <c r="I243" i="206"/>
  <c r="I243" i="205"/>
  <c r="I243" i="208"/>
  <c r="I244" i="207"/>
  <c r="E245" i="204" l="1"/>
  <c r="D245" i="204" s="1"/>
  <c r="G245" i="204" s="1"/>
  <c r="F246" i="204" s="1"/>
  <c r="H245" i="204"/>
  <c r="I245" i="204" s="1"/>
  <c r="H245" i="208"/>
  <c r="E245" i="208"/>
  <c r="D245" i="208" s="1"/>
  <c r="G245" i="208" s="1"/>
  <c r="F246" i="208" s="1"/>
  <c r="H246" i="207"/>
  <c r="I246" i="207" s="1"/>
  <c r="G246" i="207"/>
  <c r="F247" i="207" s="1"/>
  <c r="E246" i="207"/>
  <c r="D246" i="207" s="1"/>
  <c r="H245" i="206"/>
  <c r="I245" i="206" s="1"/>
  <c r="E245" i="206"/>
  <c r="D245" i="206" s="1"/>
  <c r="G245" i="206" s="1"/>
  <c r="F246" i="206" s="1"/>
  <c r="I244" i="204"/>
  <c r="I245" i="207"/>
  <c r="H245" i="205"/>
  <c r="I245" i="205" s="1"/>
  <c r="G245" i="205"/>
  <c r="F246" i="205" s="1"/>
  <c r="E245" i="205"/>
  <c r="D245" i="205" s="1"/>
  <c r="I244" i="208"/>
  <c r="H246" i="208" l="1"/>
  <c r="E246" i="208"/>
  <c r="D246" i="208" s="1"/>
  <c r="G246" i="208" s="1"/>
  <c r="F247" i="208" s="1"/>
  <c r="H246" i="206"/>
  <c r="I246" i="206" s="1"/>
  <c r="E246" i="206"/>
  <c r="D246" i="206" s="1"/>
  <c r="G246" i="206"/>
  <c r="F247" i="206" s="1"/>
  <c r="E246" i="204"/>
  <c r="D246" i="204" s="1"/>
  <c r="G246" i="204" s="1"/>
  <c r="F247" i="204" s="1"/>
  <c r="H246" i="204"/>
  <c r="I246" i="204" s="1"/>
  <c r="H246" i="205"/>
  <c r="E246" i="205"/>
  <c r="D246" i="205" s="1"/>
  <c r="G246" i="205" s="1"/>
  <c r="F247" i="205" s="1"/>
  <c r="H247" i="207"/>
  <c r="G247" i="207"/>
  <c r="F248" i="207" s="1"/>
  <c r="E247" i="207"/>
  <c r="D247" i="207" s="1"/>
  <c r="I245" i="208"/>
  <c r="E247" i="204" l="1"/>
  <c r="D247" i="204" s="1"/>
  <c r="G247" i="204" s="1"/>
  <c r="F248" i="204" s="1"/>
  <c r="H247" i="204"/>
  <c r="I247" i="204" s="1"/>
  <c r="H247" i="208"/>
  <c r="E247" i="208"/>
  <c r="D247" i="208" s="1"/>
  <c r="G247" i="208" s="1"/>
  <c r="F248" i="208" s="1"/>
  <c r="H247" i="205"/>
  <c r="I247" i="205" s="1"/>
  <c r="G247" i="205"/>
  <c r="F248" i="205" s="1"/>
  <c r="E247" i="205"/>
  <c r="D247" i="205" s="1"/>
  <c r="H247" i="206"/>
  <c r="E247" i="206"/>
  <c r="D247" i="206" s="1"/>
  <c r="G247" i="206"/>
  <c r="F248" i="206" s="1"/>
  <c r="I247" i="207"/>
  <c r="H248" i="207"/>
  <c r="E248" i="207"/>
  <c r="D248" i="207" s="1"/>
  <c r="G248" i="207" s="1"/>
  <c r="F249" i="207" s="1"/>
  <c r="I246" i="205"/>
  <c r="I246" i="208"/>
  <c r="H249" i="207" l="1"/>
  <c r="E249" i="207"/>
  <c r="D249" i="207" s="1"/>
  <c r="G249" i="207" s="1"/>
  <c r="F250" i="207" s="1"/>
  <c r="H248" i="208"/>
  <c r="E248" i="208"/>
  <c r="D248" i="208" s="1"/>
  <c r="G248" i="208" s="1"/>
  <c r="F249" i="208" s="1"/>
  <c r="E248" i="204"/>
  <c r="D248" i="204" s="1"/>
  <c r="G248" i="204" s="1"/>
  <c r="F249" i="204" s="1"/>
  <c r="H248" i="204"/>
  <c r="I248" i="204" s="1"/>
  <c r="H248" i="205"/>
  <c r="G248" i="205"/>
  <c r="F249" i="205" s="1"/>
  <c r="E248" i="205"/>
  <c r="D248" i="205" s="1"/>
  <c r="H248" i="206"/>
  <c r="E248" i="206"/>
  <c r="D248" i="206" s="1"/>
  <c r="G248" i="206" s="1"/>
  <c r="F249" i="206" s="1"/>
  <c r="I247" i="208"/>
  <c r="I247" i="206"/>
  <c r="I248" i="207"/>
  <c r="E249" i="204" l="1"/>
  <c r="D249" i="204" s="1"/>
  <c r="G249" i="204" s="1"/>
  <c r="F250" i="204" s="1"/>
  <c r="H249" i="204"/>
  <c r="I249" i="204" s="1"/>
  <c r="H249" i="208"/>
  <c r="I249" i="208" s="1"/>
  <c r="E249" i="208"/>
  <c r="D249" i="208" s="1"/>
  <c r="G249" i="208" s="1"/>
  <c r="F250" i="208" s="1"/>
  <c r="H249" i="206"/>
  <c r="E249" i="206"/>
  <c r="D249" i="206" s="1"/>
  <c r="G249" i="206" s="1"/>
  <c r="F250" i="206" s="1"/>
  <c r="H250" i="207"/>
  <c r="I250" i="207" s="1"/>
  <c r="E250" i="207"/>
  <c r="D250" i="207" s="1"/>
  <c r="G250" i="207" s="1"/>
  <c r="F251" i="207" s="1"/>
  <c r="I248" i="206"/>
  <c r="I248" i="208"/>
  <c r="H249" i="205"/>
  <c r="I249" i="205" s="1"/>
  <c r="G249" i="205"/>
  <c r="F250" i="205" s="1"/>
  <c r="E249" i="205"/>
  <c r="D249" i="205" s="1"/>
  <c r="I248" i="205"/>
  <c r="I249" i="207"/>
  <c r="H251" i="207" l="1"/>
  <c r="E251" i="207"/>
  <c r="D251" i="207" s="1"/>
  <c r="G251" i="207" s="1"/>
  <c r="F252" i="207" s="1"/>
  <c r="H250" i="206"/>
  <c r="I250" i="206" s="1"/>
  <c r="E250" i="206"/>
  <c r="D250" i="206" s="1"/>
  <c r="G250" i="206"/>
  <c r="F251" i="206" s="1"/>
  <c r="H250" i="208"/>
  <c r="I250" i="208" s="1"/>
  <c r="G250" i="208"/>
  <c r="F251" i="208" s="1"/>
  <c r="E250" i="208"/>
  <c r="D250" i="208" s="1"/>
  <c r="E250" i="204"/>
  <c r="D250" i="204" s="1"/>
  <c r="H250" i="204"/>
  <c r="I250" i="204" s="1"/>
  <c r="G250" i="204"/>
  <c r="F251" i="204" s="1"/>
  <c r="H250" i="205"/>
  <c r="E250" i="205"/>
  <c r="D250" i="205" s="1"/>
  <c r="G250" i="205" s="1"/>
  <c r="F251" i="205" s="1"/>
  <c r="I249" i="206"/>
  <c r="H251" i="205" l="1"/>
  <c r="I251" i="205" s="1"/>
  <c r="E251" i="205"/>
  <c r="D251" i="205" s="1"/>
  <c r="G251" i="205" s="1"/>
  <c r="F252" i="205" s="1"/>
  <c r="H252" i="207"/>
  <c r="E252" i="207"/>
  <c r="D252" i="207" s="1"/>
  <c r="G252" i="207" s="1"/>
  <c r="F253" i="207" s="1"/>
  <c r="H251" i="206"/>
  <c r="E251" i="206"/>
  <c r="D251" i="206" s="1"/>
  <c r="G251" i="206"/>
  <c r="F252" i="206" s="1"/>
  <c r="H251" i="208"/>
  <c r="E251" i="208"/>
  <c r="D251" i="208" s="1"/>
  <c r="G251" i="208" s="1"/>
  <c r="F252" i="208" s="1"/>
  <c r="I250" i="205"/>
  <c r="E251" i="204"/>
  <c r="D251" i="204" s="1"/>
  <c r="H251" i="204"/>
  <c r="I251" i="204" s="1"/>
  <c r="G251" i="204"/>
  <c r="F252" i="204" s="1"/>
  <c r="I251" i="207"/>
  <c r="H253" i="207" l="1"/>
  <c r="E253" i="207"/>
  <c r="D253" i="207" s="1"/>
  <c r="G253" i="207" s="1"/>
  <c r="F254" i="207" s="1"/>
  <c r="H252" i="205"/>
  <c r="E252" i="205"/>
  <c r="D252" i="205" s="1"/>
  <c r="G252" i="205" s="1"/>
  <c r="F253" i="205" s="1"/>
  <c r="H252" i="208"/>
  <c r="I252" i="208" s="1"/>
  <c r="G252" i="208"/>
  <c r="F253" i="208" s="1"/>
  <c r="E252" i="208"/>
  <c r="D252" i="208" s="1"/>
  <c r="H252" i="206"/>
  <c r="E252" i="206"/>
  <c r="D252" i="206" s="1"/>
  <c r="G252" i="206"/>
  <c r="F253" i="206" s="1"/>
  <c r="I251" i="206"/>
  <c r="I252" i="207"/>
  <c r="H252" i="204"/>
  <c r="E252" i="204"/>
  <c r="D252" i="204" s="1"/>
  <c r="G252" i="204" s="1"/>
  <c r="F253" i="204" s="1"/>
  <c r="I251" i="208"/>
  <c r="H253" i="205" l="1"/>
  <c r="G253" i="205"/>
  <c r="F254" i="205" s="1"/>
  <c r="E253" i="205"/>
  <c r="D253" i="205" s="1"/>
  <c r="H253" i="204"/>
  <c r="E253" i="204"/>
  <c r="D253" i="204" s="1"/>
  <c r="G253" i="204" s="1"/>
  <c r="F254" i="204" s="1"/>
  <c r="E254" i="207"/>
  <c r="D254" i="207" s="1"/>
  <c r="G254" i="207" s="1"/>
  <c r="F255" i="207" s="1"/>
  <c r="G255" i="207" s="1"/>
  <c r="H254" i="207"/>
  <c r="H253" i="208"/>
  <c r="I253" i="208" s="1"/>
  <c r="E253" i="208"/>
  <c r="D253" i="208" s="1"/>
  <c r="G253" i="208" s="1"/>
  <c r="F254" i="208" s="1"/>
  <c r="I252" i="204"/>
  <c r="H253" i="206"/>
  <c r="I253" i="206" s="1"/>
  <c r="E253" i="206"/>
  <c r="D253" i="206" s="1"/>
  <c r="G253" i="206"/>
  <c r="F254" i="206" s="1"/>
  <c r="I252" i="205"/>
  <c r="I252" i="206"/>
  <c r="I253" i="207"/>
  <c r="H254" i="204" l="1"/>
  <c r="E254" i="204"/>
  <c r="D254" i="204" s="1"/>
  <c r="G254" i="204" s="1"/>
  <c r="F255" i="204" s="1"/>
  <c r="G255" i="204" s="1"/>
  <c r="H254" i="208"/>
  <c r="E254" i="208"/>
  <c r="D254" i="208" s="1"/>
  <c r="G254" i="208" s="1"/>
  <c r="F255" i="208" s="1"/>
  <c r="H254" i="206"/>
  <c r="I254" i="206" s="1"/>
  <c r="E254" i="206"/>
  <c r="D254" i="206" s="1"/>
  <c r="G254" i="206" s="1"/>
  <c r="F255" i="206" s="1"/>
  <c r="G255" i="206" s="1"/>
  <c r="I253" i="204"/>
  <c r="H254" i="205"/>
  <c r="E254" i="205"/>
  <c r="D254" i="205" s="1"/>
  <c r="G254" i="205" s="1"/>
  <c r="F255" i="205" s="1"/>
  <c r="G255" i="205" s="1"/>
  <c r="I254" i="207"/>
  <c r="I253" i="205"/>
  <c r="H255" i="208" l="1"/>
  <c r="E255" i="208"/>
  <c r="D255" i="208" s="1"/>
  <c r="G255" i="208" s="1"/>
  <c r="F256" i="208" s="1"/>
  <c r="G256" i="208" s="1"/>
  <c r="I254" i="208"/>
  <c r="I254" i="205"/>
  <c r="I254" i="204"/>
  <c r="I255" i="208" l="1"/>
  <c r="B963" i="203" l="1"/>
  <c r="B962" i="203"/>
  <c r="B961" i="203"/>
  <c r="B960" i="203"/>
  <c r="B959" i="203"/>
  <c r="B958" i="203"/>
  <c r="B957" i="203"/>
  <c r="B956" i="203"/>
  <c r="B955" i="203"/>
  <c r="B954" i="203"/>
  <c r="B953" i="203"/>
  <c r="B952" i="203"/>
  <c r="B951" i="203"/>
  <c r="B950" i="203"/>
  <c r="B949" i="203"/>
  <c r="B948" i="203"/>
  <c r="B947" i="203"/>
  <c r="B946" i="203"/>
  <c r="B945" i="203"/>
  <c r="B944" i="203"/>
  <c r="B943" i="203"/>
  <c r="B942" i="203"/>
  <c r="B941" i="203"/>
  <c r="B940" i="203"/>
  <c r="B939" i="203"/>
  <c r="B938" i="203"/>
  <c r="B937" i="203"/>
  <c r="B936" i="203"/>
  <c r="B935" i="203"/>
  <c r="B934" i="203"/>
  <c r="B933" i="203"/>
  <c r="B932" i="203"/>
  <c r="B931" i="203"/>
  <c r="B930" i="203"/>
  <c r="B929" i="203"/>
  <c r="B928" i="203"/>
  <c r="B927" i="203"/>
  <c r="B926" i="203"/>
  <c r="B925" i="203"/>
  <c r="B924" i="203"/>
  <c r="B923" i="203"/>
  <c r="B922" i="203"/>
  <c r="B921" i="203"/>
  <c r="B920" i="203"/>
  <c r="B919" i="203"/>
  <c r="B918" i="203"/>
  <c r="B917" i="203"/>
  <c r="B916" i="203"/>
  <c r="B915" i="203"/>
  <c r="B914" i="203"/>
  <c r="B913" i="203"/>
  <c r="B912" i="203"/>
  <c r="B911" i="203"/>
  <c r="B910" i="203"/>
  <c r="B909" i="203"/>
  <c r="B908" i="203"/>
  <c r="B907" i="203"/>
  <c r="B906" i="203"/>
  <c r="B905" i="203"/>
  <c r="B904" i="203"/>
  <c r="B903" i="203"/>
  <c r="B902" i="203"/>
  <c r="B901" i="203"/>
  <c r="B900" i="203"/>
  <c r="B899" i="203"/>
  <c r="B898" i="203"/>
  <c r="B897" i="203"/>
  <c r="B896" i="203"/>
  <c r="B895" i="203"/>
  <c r="B894" i="203"/>
  <c r="B893" i="203"/>
  <c r="B892" i="203"/>
  <c r="B891" i="203"/>
  <c r="B890" i="203"/>
  <c r="B889" i="203"/>
  <c r="B888" i="203"/>
  <c r="B887" i="203"/>
  <c r="B886" i="203"/>
  <c r="B885" i="203"/>
  <c r="B884" i="203"/>
  <c r="B883" i="203"/>
  <c r="B882" i="203"/>
  <c r="B881" i="203"/>
  <c r="B880" i="203"/>
  <c r="B879" i="203"/>
  <c r="B878" i="203"/>
  <c r="B877" i="203"/>
  <c r="B876" i="203"/>
  <c r="B875" i="203"/>
  <c r="B874" i="203"/>
  <c r="B873" i="203"/>
  <c r="B872" i="203"/>
  <c r="B871" i="203"/>
  <c r="B870" i="203"/>
  <c r="B869" i="203"/>
  <c r="B868" i="203"/>
  <c r="B867" i="203"/>
  <c r="B866" i="203"/>
  <c r="B865" i="203"/>
  <c r="B864" i="203"/>
  <c r="B863" i="203"/>
  <c r="B862" i="203"/>
  <c r="B861" i="203"/>
  <c r="B860" i="203"/>
  <c r="B859" i="203"/>
  <c r="B858" i="203"/>
  <c r="B857" i="203"/>
  <c r="B856" i="203"/>
  <c r="B855" i="203"/>
  <c r="B854" i="203"/>
  <c r="B853" i="203"/>
  <c r="B852" i="203"/>
  <c r="B851" i="203"/>
  <c r="B850" i="203"/>
  <c r="B849" i="203"/>
  <c r="B848" i="203"/>
  <c r="B847" i="203"/>
  <c r="B846" i="203"/>
  <c r="B845" i="203"/>
  <c r="B844" i="203"/>
  <c r="B843" i="203"/>
  <c r="B842" i="203"/>
  <c r="B841" i="203"/>
  <c r="B840" i="203"/>
  <c r="B839" i="203"/>
  <c r="B838" i="203"/>
  <c r="B837" i="203"/>
  <c r="B836" i="203"/>
  <c r="B835" i="203"/>
  <c r="B834" i="203"/>
  <c r="B833" i="203"/>
  <c r="B832" i="203"/>
  <c r="B831" i="203"/>
  <c r="B830" i="203"/>
  <c r="B829" i="203"/>
  <c r="B828" i="203"/>
  <c r="B827" i="203"/>
  <c r="B826" i="203"/>
  <c r="B825" i="203"/>
  <c r="B824" i="203"/>
  <c r="B823" i="203"/>
  <c r="B822" i="203"/>
  <c r="B821" i="203"/>
  <c r="B820" i="203"/>
  <c r="B819" i="203"/>
  <c r="B818" i="203"/>
  <c r="B817" i="203"/>
  <c r="B816" i="203"/>
  <c r="B815" i="203"/>
  <c r="B814" i="203"/>
  <c r="B813" i="203"/>
  <c r="B812" i="203"/>
  <c r="B811" i="203"/>
  <c r="B810" i="203"/>
  <c r="B809" i="203"/>
  <c r="B808" i="203"/>
  <c r="B807" i="203"/>
  <c r="B806" i="203"/>
  <c r="B805" i="203"/>
  <c r="B804" i="203"/>
  <c r="B803" i="203"/>
  <c r="B802" i="203"/>
  <c r="B801" i="203"/>
  <c r="B800" i="203"/>
  <c r="B799" i="203"/>
  <c r="B798" i="203"/>
  <c r="B797" i="203"/>
  <c r="B796" i="203"/>
  <c r="B795" i="203"/>
  <c r="B794" i="203"/>
  <c r="B793" i="203"/>
  <c r="B792" i="203"/>
  <c r="B791" i="203"/>
  <c r="B790" i="203"/>
  <c r="B789" i="203"/>
  <c r="B788" i="203"/>
  <c r="B787" i="203"/>
  <c r="B786" i="203"/>
  <c r="B785" i="203"/>
  <c r="B784" i="203"/>
  <c r="B783" i="203"/>
  <c r="B782" i="203"/>
  <c r="B781" i="203"/>
  <c r="B780" i="203"/>
  <c r="B779" i="203"/>
  <c r="B778" i="203"/>
  <c r="B777" i="203"/>
  <c r="B776" i="203"/>
  <c r="B775" i="203"/>
  <c r="B774" i="203"/>
  <c r="B773" i="203"/>
  <c r="B772" i="203"/>
  <c r="B771" i="203"/>
  <c r="B770" i="203"/>
  <c r="B769" i="203"/>
  <c r="B768" i="203"/>
  <c r="B767" i="203"/>
  <c r="B766" i="203"/>
  <c r="B765" i="203"/>
  <c r="B764" i="203"/>
  <c r="B763" i="203"/>
  <c r="B762" i="203"/>
  <c r="B761" i="203"/>
  <c r="B760" i="203"/>
  <c r="B759" i="203"/>
  <c r="B758" i="203"/>
  <c r="B757" i="203"/>
  <c r="B756" i="203"/>
  <c r="B755" i="203"/>
  <c r="B754" i="203"/>
  <c r="B753" i="203"/>
  <c r="B752" i="203"/>
  <c r="B751" i="203"/>
  <c r="B750" i="203"/>
  <c r="B749" i="203"/>
  <c r="B748" i="203"/>
  <c r="B747" i="203"/>
  <c r="B746" i="203"/>
  <c r="B745" i="203"/>
  <c r="B744" i="203"/>
  <c r="B743" i="203"/>
  <c r="B742" i="203"/>
  <c r="B741" i="203"/>
  <c r="B740" i="203"/>
  <c r="B739" i="203"/>
  <c r="B738" i="203"/>
  <c r="B737" i="203"/>
  <c r="B736" i="203"/>
  <c r="B735" i="203"/>
  <c r="B734" i="203"/>
  <c r="B733" i="203"/>
  <c r="B732" i="203"/>
  <c r="B731" i="203"/>
  <c r="B730" i="203"/>
  <c r="B729" i="203"/>
  <c r="B728" i="203"/>
  <c r="B727" i="203"/>
  <c r="B726" i="203"/>
  <c r="B725" i="203"/>
  <c r="B724" i="203"/>
  <c r="B723" i="203"/>
  <c r="B722" i="203"/>
  <c r="B721" i="203"/>
  <c r="B720" i="203"/>
  <c r="B719" i="203"/>
  <c r="B718" i="203"/>
  <c r="B717" i="203"/>
  <c r="B716" i="203"/>
  <c r="B715" i="203"/>
  <c r="B714" i="203"/>
  <c r="B713" i="203"/>
  <c r="B712" i="203"/>
  <c r="B711" i="203"/>
  <c r="B710" i="203"/>
  <c r="B709" i="203"/>
  <c r="B708" i="203"/>
  <c r="B707" i="203"/>
  <c r="B706" i="203"/>
  <c r="B705" i="203"/>
  <c r="B704" i="203"/>
  <c r="B703" i="203"/>
  <c r="B702" i="203"/>
  <c r="B701" i="203"/>
  <c r="B700" i="203"/>
  <c r="B699" i="203"/>
  <c r="B698" i="203"/>
  <c r="B697" i="203"/>
  <c r="B696" i="203"/>
  <c r="B695" i="203"/>
  <c r="B694" i="203"/>
  <c r="B693" i="203"/>
  <c r="B692" i="203"/>
  <c r="B691" i="203"/>
  <c r="B690" i="203"/>
  <c r="B689" i="203"/>
  <c r="B688" i="203"/>
  <c r="B687" i="203"/>
  <c r="B686" i="203"/>
  <c r="B685" i="203"/>
  <c r="B684" i="203"/>
  <c r="B683" i="203"/>
  <c r="B682" i="203"/>
  <c r="B681" i="203"/>
  <c r="B680" i="203"/>
  <c r="B679" i="203"/>
  <c r="B678" i="203"/>
  <c r="B677" i="203"/>
  <c r="B676" i="203"/>
  <c r="B675" i="203"/>
  <c r="B674" i="203"/>
  <c r="B673" i="203"/>
  <c r="B672" i="203"/>
  <c r="B671" i="203"/>
  <c r="B670" i="203"/>
  <c r="B669" i="203"/>
  <c r="B668" i="203"/>
  <c r="B667" i="203"/>
  <c r="B666" i="203"/>
  <c r="B665" i="203"/>
  <c r="B664" i="203"/>
  <c r="B663" i="203"/>
  <c r="B662" i="203"/>
  <c r="B661" i="203"/>
  <c r="B660" i="203"/>
  <c r="B659" i="203"/>
  <c r="B658" i="203"/>
  <c r="B657" i="203"/>
  <c r="B656" i="203"/>
  <c r="B655" i="203"/>
  <c r="B654" i="203"/>
  <c r="B653" i="203"/>
  <c r="B652" i="203"/>
  <c r="B651" i="203"/>
  <c r="B650" i="203"/>
  <c r="B649" i="203"/>
  <c r="B648" i="203"/>
  <c r="B647" i="203"/>
  <c r="B646" i="203"/>
  <c r="B645" i="203"/>
  <c r="B644" i="203"/>
  <c r="B643" i="203"/>
  <c r="B642" i="203"/>
  <c r="B641" i="203"/>
  <c r="B640" i="203"/>
  <c r="B639" i="203"/>
  <c r="B638" i="203"/>
  <c r="B637" i="203"/>
  <c r="B636" i="203"/>
  <c r="B635" i="203"/>
  <c r="B634" i="203"/>
  <c r="B633" i="203"/>
  <c r="B632" i="203"/>
  <c r="B631" i="203"/>
  <c r="B630" i="203"/>
  <c r="B629" i="203"/>
  <c r="B628" i="203"/>
  <c r="B627" i="203"/>
  <c r="B626" i="203"/>
  <c r="B625" i="203"/>
  <c r="B624" i="203"/>
  <c r="B623" i="203"/>
  <c r="B622" i="203"/>
  <c r="B621" i="203"/>
  <c r="B620" i="203"/>
  <c r="B619" i="203"/>
  <c r="B618" i="203"/>
  <c r="B617" i="203"/>
  <c r="B616" i="203"/>
  <c r="B615" i="203"/>
  <c r="B614" i="203"/>
  <c r="B613" i="203"/>
  <c r="B612" i="203"/>
  <c r="B611" i="203"/>
  <c r="B610" i="203"/>
  <c r="B609" i="203"/>
  <c r="B608" i="203"/>
  <c r="B607" i="203"/>
  <c r="B606" i="203"/>
  <c r="B605" i="203"/>
  <c r="B604" i="203"/>
  <c r="B603" i="203"/>
  <c r="B602" i="203"/>
  <c r="B601" i="203"/>
  <c r="B600" i="203"/>
  <c r="B599" i="203"/>
  <c r="B598" i="203"/>
  <c r="B597" i="203"/>
  <c r="B596" i="203"/>
  <c r="B595" i="203"/>
  <c r="B594" i="203"/>
  <c r="B593" i="203"/>
  <c r="B592" i="203"/>
  <c r="B591" i="203"/>
  <c r="B590" i="203"/>
  <c r="B589" i="203"/>
  <c r="B588" i="203"/>
  <c r="B587" i="203"/>
  <c r="B586" i="203"/>
  <c r="B585" i="203"/>
  <c r="B584" i="203"/>
  <c r="B583" i="203"/>
  <c r="B582" i="203"/>
  <c r="B581" i="203"/>
  <c r="B580" i="203"/>
  <c r="B579" i="203"/>
  <c r="B578" i="203"/>
  <c r="B577" i="203"/>
  <c r="B576" i="203"/>
  <c r="B575" i="203"/>
  <c r="B574" i="203"/>
  <c r="B573" i="203"/>
  <c r="B572" i="203"/>
  <c r="B571" i="203"/>
  <c r="B570" i="203"/>
  <c r="B569" i="203"/>
  <c r="B568" i="203"/>
  <c r="B567" i="203"/>
  <c r="B566" i="203"/>
  <c r="B565" i="203"/>
  <c r="B564" i="203"/>
  <c r="B563" i="203"/>
  <c r="B562" i="203"/>
  <c r="B561" i="203"/>
  <c r="B560" i="203"/>
  <c r="B559" i="203"/>
  <c r="B558" i="203"/>
  <c r="B557" i="203"/>
  <c r="B556" i="203"/>
  <c r="B555" i="203"/>
  <c r="B554" i="203"/>
  <c r="B553" i="203"/>
  <c r="B552" i="203"/>
  <c r="B551" i="203"/>
  <c r="B550" i="203"/>
  <c r="B549" i="203"/>
  <c r="B548" i="203"/>
  <c r="B547" i="203"/>
  <c r="B546" i="203"/>
  <c r="B545" i="203"/>
  <c r="B544" i="203"/>
  <c r="B543" i="203"/>
  <c r="B542" i="203"/>
  <c r="B541" i="203"/>
  <c r="B540" i="203"/>
  <c r="B539" i="203"/>
  <c r="B538" i="203"/>
  <c r="B537" i="203"/>
  <c r="B536" i="203"/>
  <c r="B535" i="203"/>
  <c r="B534" i="203"/>
  <c r="B533" i="203"/>
  <c r="B532" i="203"/>
  <c r="B531" i="203"/>
  <c r="B530" i="203"/>
  <c r="B529" i="203"/>
  <c r="B528" i="203"/>
  <c r="B527" i="203"/>
  <c r="B526" i="203"/>
  <c r="B525" i="203"/>
  <c r="B524" i="203"/>
  <c r="B523" i="203"/>
  <c r="B522" i="203"/>
  <c r="B521" i="203"/>
  <c r="B520" i="203"/>
  <c r="B519" i="203"/>
  <c r="B518" i="203"/>
  <c r="B517" i="203"/>
  <c r="B516" i="203"/>
  <c r="B515" i="203"/>
  <c r="B514" i="203"/>
  <c r="B513" i="203"/>
  <c r="B512" i="203"/>
  <c r="B511" i="203"/>
  <c r="B510" i="203"/>
  <c r="B509" i="203"/>
  <c r="B508" i="203"/>
  <c r="B507" i="203"/>
  <c r="B506" i="203"/>
  <c r="B505" i="203"/>
  <c r="B504" i="203"/>
  <c r="B503" i="203"/>
  <c r="B502" i="203"/>
  <c r="B501" i="203"/>
  <c r="B500" i="203"/>
  <c r="B499" i="203"/>
  <c r="B498" i="203"/>
  <c r="B497" i="203"/>
  <c r="B496" i="203"/>
  <c r="B495" i="203"/>
  <c r="B494" i="203"/>
  <c r="B493" i="203"/>
  <c r="B492" i="203"/>
  <c r="B491" i="203"/>
  <c r="B490" i="203"/>
  <c r="B489" i="203"/>
  <c r="B488" i="203"/>
  <c r="B487" i="203"/>
  <c r="B486" i="203"/>
  <c r="B485" i="203"/>
  <c r="B484" i="203"/>
  <c r="B483" i="203"/>
  <c r="B482" i="203"/>
  <c r="B481" i="203"/>
  <c r="B480" i="203"/>
  <c r="B479" i="203"/>
  <c r="B478" i="203"/>
  <c r="B477" i="203"/>
  <c r="B476" i="203"/>
  <c r="B475" i="203"/>
  <c r="B474" i="203"/>
  <c r="B473" i="203"/>
  <c r="B472" i="203"/>
  <c r="B471" i="203"/>
  <c r="B470" i="203"/>
  <c r="B469" i="203"/>
  <c r="B468" i="203"/>
  <c r="B467" i="203"/>
  <c r="B466" i="203"/>
  <c r="B465" i="203"/>
  <c r="B464" i="203"/>
  <c r="B463" i="203"/>
  <c r="B462" i="203"/>
  <c r="B461" i="203"/>
  <c r="B460" i="203"/>
  <c r="B459" i="203"/>
  <c r="B458" i="203"/>
  <c r="B457" i="203"/>
  <c r="B456" i="203"/>
  <c r="B455" i="203"/>
  <c r="B454" i="203"/>
  <c r="B453" i="203"/>
  <c r="B452" i="203"/>
  <c r="B451" i="203"/>
  <c r="B450" i="203"/>
  <c r="B449" i="203"/>
  <c r="B448" i="203"/>
  <c r="B447" i="203"/>
  <c r="B446" i="203"/>
  <c r="B445" i="203"/>
  <c r="B444" i="203"/>
  <c r="B443" i="203"/>
  <c r="B442" i="203"/>
  <c r="B441" i="203"/>
  <c r="B440" i="203"/>
  <c r="B439" i="203"/>
  <c r="B438" i="203"/>
  <c r="B437" i="203"/>
  <c r="B436" i="203"/>
  <c r="B435" i="203"/>
  <c r="B434" i="203"/>
  <c r="B433" i="203"/>
  <c r="B432" i="203"/>
  <c r="B431" i="203"/>
  <c r="B430" i="203"/>
  <c r="B429" i="203"/>
  <c r="B428" i="203"/>
  <c r="B427" i="203"/>
  <c r="B426" i="203"/>
  <c r="B425" i="203"/>
  <c r="B424" i="203"/>
  <c r="B423" i="203"/>
  <c r="B422" i="203"/>
  <c r="B421" i="203"/>
  <c r="B420" i="203"/>
  <c r="B419" i="203"/>
  <c r="B418" i="203"/>
  <c r="B417" i="203"/>
  <c r="B416" i="203"/>
  <c r="B415" i="203"/>
  <c r="B414" i="203"/>
  <c r="B413" i="203"/>
  <c r="B412" i="203"/>
  <c r="B411" i="203"/>
  <c r="B410" i="203"/>
  <c r="B409" i="203"/>
  <c r="B408" i="203"/>
  <c r="B407" i="203"/>
  <c r="B406" i="203"/>
  <c r="B405" i="203"/>
  <c r="B404" i="203"/>
  <c r="B403" i="203"/>
  <c r="B402" i="203"/>
  <c r="B401" i="203"/>
  <c r="B400" i="203"/>
  <c r="B399" i="203"/>
  <c r="B398" i="203"/>
  <c r="B397" i="203"/>
  <c r="B396" i="203"/>
  <c r="B395" i="203"/>
  <c r="B394" i="203"/>
  <c r="B393" i="203"/>
  <c r="B392" i="203"/>
  <c r="B391" i="203"/>
  <c r="B390" i="203"/>
  <c r="B389" i="203"/>
  <c r="B388" i="203"/>
  <c r="B387" i="203"/>
  <c r="B386" i="203"/>
  <c r="B385" i="203"/>
  <c r="B384" i="203"/>
  <c r="B383" i="203"/>
  <c r="B382" i="203"/>
  <c r="B381" i="203"/>
  <c r="B380" i="203"/>
  <c r="B379" i="203"/>
  <c r="B378" i="203"/>
  <c r="B377" i="203"/>
  <c r="B376" i="203"/>
  <c r="B375" i="203"/>
  <c r="B374" i="203"/>
  <c r="B373" i="203"/>
  <c r="B372" i="203"/>
  <c r="B371" i="203"/>
  <c r="B370" i="203"/>
  <c r="B369" i="203"/>
  <c r="B368" i="203"/>
  <c r="B367" i="203"/>
  <c r="B366" i="203"/>
  <c r="B365" i="203"/>
  <c r="B364" i="203"/>
  <c r="B363" i="203"/>
  <c r="B362" i="203"/>
  <c r="B361" i="203"/>
  <c r="B360" i="203"/>
  <c r="B359" i="203"/>
  <c r="B358" i="203"/>
  <c r="B357" i="203"/>
  <c r="B356" i="203"/>
  <c r="B355" i="203"/>
  <c r="B354" i="203"/>
  <c r="B353" i="203"/>
  <c r="B352" i="203"/>
  <c r="B351" i="203"/>
  <c r="B350" i="203"/>
  <c r="B349" i="203"/>
  <c r="B348" i="203"/>
  <c r="B347" i="203"/>
  <c r="B346" i="203"/>
  <c r="B345" i="203"/>
  <c r="B344" i="203"/>
  <c r="B343" i="203"/>
  <c r="B342" i="203"/>
  <c r="B341" i="203"/>
  <c r="B340" i="203"/>
  <c r="B339" i="203"/>
  <c r="B338" i="203"/>
  <c r="B337" i="203"/>
  <c r="B336" i="203"/>
  <c r="B335" i="203"/>
  <c r="B334" i="203"/>
  <c r="B333" i="203"/>
  <c r="B332" i="203"/>
  <c r="B331" i="203"/>
  <c r="B330" i="203"/>
  <c r="B329" i="203"/>
  <c r="B328" i="203"/>
  <c r="B327" i="203"/>
  <c r="B326" i="203"/>
  <c r="B325" i="203"/>
  <c r="B324" i="203"/>
  <c r="B323" i="203"/>
  <c r="B322" i="203"/>
  <c r="B321" i="203"/>
  <c r="B320" i="203"/>
  <c r="B319" i="203"/>
  <c r="B318" i="203"/>
  <c r="B317" i="203"/>
  <c r="B316" i="203"/>
  <c r="B315" i="203"/>
  <c r="B314" i="203"/>
  <c r="B313" i="203"/>
  <c r="B312" i="203"/>
  <c r="B311" i="203"/>
  <c r="B310" i="203"/>
  <c r="B309" i="203"/>
  <c r="B308" i="203"/>
  <c r="B307" i="203"/>
  <c r="B306" i="203"/>
  <c r="B305" i="203"/>
  <c r="B304" i="203"/>
  <c r="B303" i="203"/>
  <c r="B302" i="203"/>
  <c r="B301" i="203"/>
  <c r="B300" i="203"/>
  <c r="B299" i="203"/>
  <c r="B298" i="203"/>
  <c r="B297" i="203"/>
  <c r="B296" i="203"/>
  <c r="B295" i="203"/>
  <c r="B294" i="203"/>
  <c r="B293" i="203"/>
  <c r="B292" i="203"/>
  <c r="B291" i="203"/>
  <c r="B290" i="203"/>
  <c r="B289" i="203"/>
  <c r="B288" i="203"/>
  <c r="B287" i="203"/>
  <c r="B286" i="203"/>
  <c r="B285" i="203"/>
  <c r="B284" i="203"/>
  <c r="B283" i="203"/>
  <c r="B282" i="203"/>
  <c r="B281" i="203"/>
  <c r="B280" i="203"/>
  <c r="B279" i="203"/>
  <c r="B278" i="203"/>
  <c r="B277" i="203"/>
  <c r="B276" i="203"/>
  <c r="B275" i="203"/>
  <c r="B274" i="203"/>
  <c r="B273" i="203"/>
  <c r="B272" i="203"/>
  <c r="B271" i="203"/>
  <c r="B270" i="203"/>
  <c r="B269" i="203"/>
  <c r="B268" i="203"/>
  <c r="B267" i="203"/>
  <c r="B266" i="203"/>
  <c r="B265" i="203"/>
  <c r="B264" i="203"/>
  <c r="B263" i="203"/>
  <c r="B262" i="203"/>
  <c r="B261" i="203"/>
  <c r="B260" i="203"/>
  <c r="B259" i="203"/>
  <c r="B258" i="203"/>
  <c r="B257" i="203"/>
  <c r="B256" i="203"/>
  <c r="B255" i="203"/>
  <c r="B254" i="203"/>
  <c r="B253" i="203"/>
  <c r="B252" i="203"/>
  <c r="B251" i="203"/>
  <c r="B250" i="203"/>
  <c r="B249" i="203"/>
  <c r="B248" i="203"/>
  <c r="B247" i="203"/>
  <c r="B246" i="203"/>
  <c r="B245" i="203"/>
  <c r="B244" i="203"/>
  <c r="B243" i="203"/>
  <c r="B242" i="203"/>
  <c r="B241" i="203"/>
  <c r="B240" i="203"/>
  <c r="B239" i="203"/>
  <c r="B238" i="203"/>
  <c r="B237" i="203"/>
  <c r="B236" i="203"/>
  <c r="B235" i="203"/>
  <c r="B234" i="203"/>
  <c r="B233" i="203"/>
  <c r="B232" i="203"/>
  <c r="B231" i="203"/>
  <c r="B230" i="203"/>
  <c r="B229" i="203"/>
  <c r="B228" i="203"/>
  <c r="B227" i="203"/>
  <c r="B226" i="203"/>
  <c r="B225" i="203"/>
  <c r="B224" i="203"/>
  <c r="B223" i="203"/>
  <c r="B222" i="203"/>
  <c r="B221" i="203"/>
  <c r="B220" i="203"/>
  <c r="B219" i="203"/>
  <c r="B218" i="203"/>
  <c r="B217" i="203"/>
  <c r="B216" i="203"/>
  <c r="B215" i="203"/>
  <c r="B214" i="203"/>
  <c r="B213" i="203"/>
  <c r="B212" i="203"/>
  <c r="B211" i="203"/>
  <c r="B210" i="203"/>
  <c r="B209" i="203"/>
  <c r="B208" i="203"/>
  <c r="B207" i="203"/>
  <c r="B206" i="203"/>
  <c r="B205" i="203"/>
  <c r="B204" i="203"/>
  <c r="B203" i="203"/>
  <c r="B202" i="203"/>
  <c r="B201" i="203"/>
  <c r="B200" i="203"/>
  <c r="B199" i="203"/>
  <c r="B198" i="203"/>
  <c r="B197" i="203"/>
  <c r="B196" i="203"/>
  <c r="B195" i="203"/>
  <c r="B194" i="203"/>
  <c r="B193" i="203"/>
  <c r="B192" i="203"/>
  <c r="B191" i="203"/>
  <c r="B190" i="203"/>
  <c r="B189" i="203"/>
  <c r="B188" i="203"/>
  <c r="B187" i="203"/>
  <c r="B186" i="203"/>
  <c r="B185" i="203"/>
  <c r="B184" i="203"/>
  <c r="B183" i="203"/>
  <c r="B182" i="203"/>
  <c r="B181" i="203"/>
  <c r="B180" i="203"/>
  <c r="B179" i="203"/>
  <c r="B178" i="203"/>
  <c r="B177" i="203"/>
  <c r="B176" i="203"/>
  <c r="B175" i="203"/>
  <c r="B174" i="203"/>
  <c r="B173" i="203"/>
  <c r="B172" i="203"/>
  <c r="B171" i="203"/>
  <c r="B170" i="203"/>
  <c r="B169" i="203"/>
  <c r="B168" i="203"/>
  <c r="B167" i="203"/>
  <c r="B166" i="203"/>
  <c r="B165" i="203"/>
  <c r="B164" i="203"/>
  <c r="B163" i="203"/>
  <c r="B162" i="203"/>
  <c r="B161" i="203"/>
  <c r="B160" i="203"/>
  <c r="B159" i="203"/>
  <c r="B158" i="203"/>
  <c r="B157" i="203"/>
  <c r="B156" i="203"/>
  <c r="B155" i="203"/>
  <c r="B154" i="203"/>
  <c r="B153" i="203"/>
  <c r="B152" i="203"/>
  <c r="B151" i="203"/>
  <c r="B150" i="203"/>
  <c r="B149" i="203"/>
  <c r="B148" i="203"/>
  <c r="B147" i="203"/>
  <c r="B146" i="203"/>
  <c r="B145" i="203"/>
  <c r="B144" i="203"/>
  <c r="B143" i="203"/>
  <c r="B142" i="203"/>
  <c r="B141" i="203"/>
  <c r="B140" i="203"/>
  <c r="B139" i="203"/>
  <c r="B138" i="203"/>
  <c r="B137" i="203"/>
  <c r="B136" i="203"/>
  <c r="B135" i="203"/>
  <c r="B134" i="203"/>
  <c r="B133" i="203"/>
  <c r="B132" i="203"/>
  <c r="B131" i="203"/>
  <c r="B130" i="203"/>
  <c r="B129" i="203"/>
  <c r="B128" i="203"/>
  <c r="B127" i="203"/>
  <c r="B126" i="203"/>
  <c r="B125" i="203"/>
  <c r="B124" i="203"/>
  <c r="B123" i="203"/>
  <c r="B122" i="203"/>
  <c r="B121" i="203"/>
  <c r="B120" i="203"/>
  <c r="B119" i="203"/>
  <c r="B118" i="203"/>
  <c r="B117" i="203"/>
  <c r="B116" i="203"/>
  <c r="B115" i="203"/>
  <c r="B114" i="203"/>
  <c r="B113" i="203"/>
  <c r="B112" i="203"/>
  <c r="B111" i="203"/>
  <c r="B110" i="203"/>
  <c r="B109" i="203"/>
  <c r="B108" i="203"/>
  <c r="B107" i="203"/>
  <c r="B106" i="203"/>
  <c r="B105" i="203"/>
  <c r="B104" i="203"/>
  <c r="B103" i="203"/>
  <c r="B102" i="203"/>
  <c r="B101" i="203"/>
  <c r="B100" i="203"/>
  <c r="B99" i="203"/>
  <c r="B98" i="203"/>
  <c r="B97" i="203"/>
  <c r="B96" i="203"/>
  <c r="B95" i="203"/>
  <c r="B94" i="203"/>
  <c r="B93" i="203"/>
  <c r="B92" i="203"/>
  <c r="B91" i="203"/>
  <c r="B90" i="203"/>
  <c r="B89" i="203"/>
  <c r="B88" i="203"/>
  <c r="B87" i="203"/>
  <c r="B86" i="203"/>
  <c r="B85" i="203"/>
  <c r="B84" i="203"/>
  <c r="B83" i="203"/>
  <c r="B82" i="203"/>
  <c r="B81" i="203"/>
  <c r="B80" i="203"/>
  <c r="B79" i="203"/>
  <c r="B78" i="203"/>
  <c r="B77" i="203"/>
  <c r="B76" i="203"/>
  <c r="B75" i="203"/>
  <c r="B74" i="203"/>
  <c r="B73" i="203"/>
  <c r="B72" i="203"/>
  <c r="B71" i="203"/>
  <c r="B70" i="203"/>
  <c r="B69" i="203"/>
  <c r="B68" i="203"/>
  <c r="B67" i="203"/>
  <c r="B66" i="203"/>
  <c r="B65" i="203"/>
  <c r="B64" i="203"/>
  <c r="B63" i="203"/>
  <c r="B62" i="203"/>
  <c r="B61" i="203"/>
  <c r="B60" i="203"/>
  <c r="B59" i="203"/>
  <c r="B58" i="203"/>
  <c r="B57" i="203"/>
  <c r="B56" i="203"/>
  <c r="B55" i="203"/>
  <c r="B54" i="203"/>
  <c r="B53" i="203"/>
  <c r="B52" i="203"/>
  <c r="B51" i="203"/>
  <c r="B50" i="203"/>
  <c r="B49" i="203"/>
  <c r="B48" i="203"/>
  <c r="B47" i="203"/>
  <c r="B46" i="203"/>
  <c r="B45" i="203"/>
  <c r="B44" i="203"/>
  <c r="B43" i="203"/>
  <c r="B42" i="203"/>
  <c r="B41" i="203"/>
  <c r="B40" i="203"/>
  <c r="B39" i="203"/>
  <c r="B38" i="203"/>
  <c r="B37" i="203"/>
  <c r="B36" i="203"/>
  <c r="B35" i="203"/>
  <c r="B34" i="203"/>
  <c r="B33" i="203"/>
  <c r="B32" i="203"/>
  <c r="B31" i="203"/>
  <c r="B30" i="203"/>
  <c r="B29" i="203"/>
  <c r="B28" i="203"/>
  <c r="B27" i="203"/>
  <c r="B26" i="203"/>
  <c r="B25" i="203"/>
  <c r="B24" i="203"/>
  <c r="B23" i="203"/>
  <c r="B22" i="203"/>
  <c r="B21" i="203"/>
  <c r="B20" i="203"/>
  <c r="B19" i="203"/>
  <c r="B18" i="203"/>
  <c r="B17" i="203"/>
  <c r="B16" i="203"/>
  <c r="B15" i="203"/>
  <c r="B14" i="203"/>
  <c r="B13" i="203"/>
  <c r="B12" i="203"/>
  <c r="B11" i="203"/>
  <c r="B10" i="203"/>
  <c r="B9" i="203"/>
  <c r="B8" i="203"/>
  <c r="B7" i="203"/>
  <c r="B6" i="203"/>
  <c r="B5" i="203"/>
  <c r="F4" i="203"/>
  <c r="B4" i="203"/>
  <c r="D2" i="203"/>
  <c r="C68" i="203" s="1"/>
  <c r="E4" i="203" l="1"/>
  <c r="C66" i="203"/>
  <c r="H4" i="203"/>
  <c r="C59" i="203"/>
  <c r="C79" i="203"/>
  <c r="C87" i="203"/>
  <c r="C95" i="203"/>
  <c r="C111" i="203"/>
  <c r="C119" i="203"/>
  <c r="C127" i="203"/>
  <c r="C139" i="203"/>
  <c r="C147" i="203"/>
  <c r="C155" i="203"/>
  <c r="C163" i="203"/>
  <c r="C171" i="203"/>
  <c r="C179" i="203"/>
  <c r="C290" i="203"/>
  <c r="C54" i="203"/>
  <c r="C72" i="203"/>
  <c r="C206" i="203"/>
  <c r="C55" i="203"/>
  <c r="C63" i="203"/>
  <c r="C69" i="203"/>
  <c r="C75" i="203"/>
  <c r="C83" i="203"/>
  <c r="C91" i="203"/>
  <c r="C99" i="203"/>
  <c r="C115" i="203"/>
  <c r="C123" i="203"/>
  <c r="C131" i="203"/>
  <c r="C143" i="203"/>
  <c r="C151" i="203"/>
  <c r="C159" i="203"/>
  <c r="C167" i="203"/>
  <c r="C175" i="203"/>
  <c r="C4" i="203"/>
  <c r="D4" i="203" s="1"/>
  <c r="G4" i="203" s="1"/>
  <c r="F5" i="203" s="1"/>
  <c r="E5" i="203" s="1"/>
  <c r="C5" i="203"/>
  <c r="C6" i="203"/>
  <c r="C7" i="203"/>
  <c r="C8" i="203"/>
  <c r="C9" i="203"/>
  <c r="C10" i="203"/>
  <c r="C11" i="203"/>
  <c r="C12" i="203"/>
  <c r="C13" i="203"/>
  <c r="C14" i="203"/>
  <c r="C15" i="203"/>
  <c r="C16" i="203"/>
  <c r="C17" i="203"/>
  <c r="C18" i="203"/>
  <c r="C19" i="203"/>
  <c r="C20" i="203"/>
  <c r="C21" i="203"/>
  <c r="C22" i="203"/>
  <c r="C23" i="203"/>
  <c r="C24" i="203"/>
  <c r="C25" i="203"/>
  <c r="C26" i="203"/>
  <c r="C27" i="203"/>
  <c r="C28" i="203"/>
  <c r="C29" i="203"/>
  <c r="C30" i="203"/>
  <c r="C31" i="203"/>
  <c r="C32" i="203"/>
  <c r="C33" i="203"/>
  <c r="C34" i="203"/>
  <c r="C35" i="203"/>
  <c r="C36" i="203"/>
  <c r="C37" i="203"/>
  <c r="C38" i="203"/>
  <c r="C39" i="203"/>
  <c r="C40" i="203"/>
  <c r="C41" i="203"/>
  <c r="C42" i="203"/>
  <c r="C43" i="203"/>
  <c r="C44" i="203"/>
  <c r="C45" i="203"/>
  <c r="C46" i="203"/>
  <c r="C47" i="203"/>
  <c r="C48" i="203"/>
  <c r="C49" i="203"/>
  <c r="C50" i="203"/>
  <c r="C51" i="203"/>
  <c r="C52" i="203"/>
  <c r="C53" i="203"/>
  <c r="C58" i="203"/>
  <c r="C62" i="203"/>
  <c r="C67" i="203"/>
  <c r="C76" i="203"/>
  <c r="C80" i="203"/>
  <c r="C84" i="203"/>
  <c r="C88" i="203"/>
  <c r="C92" i="203"/>
  <c r="C96" i="203"/>
  <c r="C100" i="203"/>
  <c r="C104" i="203"/>
  <c r="C108" i="203"/>
  <c r="C112" i="203"/>
  <c r="C116" i="203"/>
  <c r="C120" i="203"/>
  <c r="C124" i="203"/>
  <c r="C128" i="203"/>
  <c r="C132" i="203"/>
  <c r="C136" i="203"/>
  <c r="C140" i="203"/>
  <c r="C144" i="203"/>
  <c r="C148" i="203"/>
  <c r="C152" i="203"/>
  <c r="C156" i="203"/>
  <c r="C160" i="203"/>
  <c r="C164" i="203"/>
  <c r="C168" i="203"/>
  <c r="C172" i="203"/>
  <c r="C176" i="203"/>
  <c r="C180" i="203"/>
  <c r="C107" i="203"/>
  <c r="C65" i="203"/>
  <c r="C70" i="203"/>
  <c r="C103" i="203"/>
  <c r="C57" i="203"/>
  <c r="C61" i="203"/>
  <c r="C73" i="203"/>
  <c r="C77" i="203"/>
  <c r="C81" i="203"/>
  <c r="C85" i="203"/>
  <c r="C89" i="203"/>
  <c r="C93" i="203"/>
  <c r="C97" i="203"/>
  <c r="C101" i="203"/>
  <c r="C105" i="203"/>
  <c r="C109" i="203"/>
  <c r="C113" i="203"/>
  <c r="C117" i="203"/>
  <c r="C121" i="203"/>
  <c r="C125" i="203"/>
  <c r="C133" i="203"/>
  <c r="C137" i="203"/>
  <c r="C141" i="203"/>
  <c r="C145" i="203"/>
  <c r="C149" i="203"/>
  <c r="C153" i="203"/>
  <c r="C157" i="203"/>
  <c r="C161" i="203"/>
  <c r="C165" i="203"/>
  <c r="C169" i="203"/>
  <c r="C173" i="203"/>
  <c r="C177" i="203"/>
  <c r="C181" i="203"/>
  <c r="C129" i="203"/>
  <c r="C963" i="203"/>
  <c r="C962" i="203"/>
  <c r="C961" i="203"/>
  <c r="C960" i="203"/>
  <c r="C959" i="203"/>
  <c r="C958" i="203"/>
  <c r="C957" i="203"/>
  <c r="C956" i="203"/>
  <c r="C955" i="203"/>
  <c r="C954" i="203"/>
  <c r="C953" i="203"/>
  <c r="C952" i="203"/>
  <c r="C951" i="203"/>
  <c r="C950" i="203"/>
  <c r="C949" i="203"/>
  <c r="C948" i="203"/>
  <c r="C947" i="203"/>
  <c r="C946" i="203"/>
  <c r="C945" i="203"/>
  <c r="C944" i="203"/>
  <c r="C943" i="203"/>
  <c r="C942" i="203"/>
  <c r="C941" i="203"/>
  <c r="C940" i="203"/>
  <c r="C939" i="203"/>
  <c r="C938" i="203"/>
  <c r="C937" i="203"/>
  <c r="C936" i="203"/>
  <c r="C935" i="203"/>
  <c r="C934" i="203"/>
  <c r="C933" i="203"/>
  <c r="C932" i="203"/>
  <c r="C931" i="203"/>
  <c r="C930" i="203"/>
  <c r="C929" i="203"/>
  <c r="C928" i="203"/>
  <c r="C927" i="203"/>
  <c r="C926" i="203"/>
  <c r="C925" i="203"/>
  <c r="C924" i="203"/>
  <c r="C923" i="203"/>
  <c r="C922" i="203"/>
  <c r="C921" i="203"/>
  <c r="C920" i="203"/>
  <c r="C919" i="203"/>
  <c r="C918" i="203"/>
  <c r="C917" i="203"/>
  <c r="C916" i="203"/>
  <c r="C915" i="203"/>
  <c r="C914" i="203"/>
  <c r="C913" i="203"/>
  <c r="C912" i="203"/>
  <c r="C911" i="203"/>
  <c r="C910" i="203"/>
  <c r="C909" i="203"/>
  <c r="C908" i="203"/>
  <c r="C907" i="203"/>
  <c r="C906" i="203"/>
  <c r="C905" i="203"/>
  <c r="C904" i="203"/>
  <c r="C903" i="203"/>
  <c r="C902" i="203"/>
  <c r="C901" i="203"/>
  <c r="C900" i="203"/>
  <c r="C899" i="203"/>
  <c r="C898" i="203"/>
  <c r="C897" i="203"/>
  <c r="C896" i="203"/>
  <c r="C895" i="203"/>
  <c r="C894" i="203"/>
  <c r="C893" i="203"/>
  <c r="C892" i="203"/>
  <c r="C891" i="203"/>
  <c r="C890" i="203"/>
  <c r="C889" i="203"/>
  <c r="C888" i="203"/>
  <c r="C887" i="203"/>
  <c r="C886" i="203"/>
  <c r="C885" i="203"/>
  <c r="C884" i="203"/>
  <c r="C883" i="203"/>
  <c r="C882" i="203"/>
  <c r="C881" i="203"/>
  <c r="C880" i="203"/>
  <c r="C879" i="203"/>
  <c r="C878" i="203"/>
  <c r="C877" i="203"/>
  <c r="C876" i="203"/>
  <c r="C875" i="203"/>
  <c r="C874" i="203"/>
  <c r="C873" i="203"/>
  <c r="C872" i="203"/>
  <c r="C871" i="203"/>
  <c r="C870" i="203"/>
  <c r="C869" i="203"/>
  <c r="C868" i="203"/>
  <c r="C867" i="203"/>
  <c r="C866" i="203"/>
  <c r="C865" i="203"/>
  <c r="C864" i="203"/>
  <c r="C863" i="203"/>
  <c r="C862" i="203"/>
  <c r="C861" i="203"/>
  <c r="C860" i="203"/>
  <c r="C859" i="203"/>
  <c r="C856" i="203"/>
  <c r="C857" i="203"/>
  <c r="C851" i="203"/>
  <c r="C843" i="203"/>
  <c r="C835" i="203"/>
  <c r="C827" i="203"/>
  <c r="C819" i="203"/>
  <c r="C854" i="203"/>
  <c r="C846" i="203"/>
  <c r="C838" i="203"/>
  <c r="C830" i="203"/>
  <c r="C822" i="203"/>
  <c r="C814" i="203"/>
  <c r="C810" i="203"/>
  <c r="C806" i="203"/>
  <c r="C802" i="203"/>
  <c r="C798" i="203"/>
  <c r="C794" i="203"/>
  <c r="C849" i="203"/>
  <c r="C841" i="203"/>
  <c r="C833" i="203"/>
  <c r="C825" i="203"/>
  <c r="C817" i="203"/>
  <c r="C852" i="203"/>
  <c r="C844" i="203"/>
  <c r="C836" i="203"/>
  <c r="C828" i="203"/>
  <c r="C820" i="203"/>
  <c r="C811" i="203"/>
  <c r="C807" i="203"/>
  <c r="C803" i="203"/>
  <c r="C799" i="203"/>
  <c r="C795" i="203"/>
  <c r="C855" i="203"/>
  <c r="C847" i="203"/>
  <c r="C839" i="203"/>
  <c r="C831" i="203"/>
  <c r="C823" i="203"/>
  <c r="C815" i="203"/>
  <c r="C850" i="203"/>
  <c r="C842" i="203"/>
  <c r="C834" i="203"/>
  <c r="C826" i="203"/>
  <c r="C818" i="203"/>
  <c r="C858" i="203"/>
  <c r="C853" i="203"/>
  <c r="C845" i="203"/>
  <c r="C837" i="203"/>
  <c r="C829" i="203"/>
  <c r="C821" i="203"/>
  <c r="C808" i="203"/>
  <c r="C800" i="203"/>
  <c r="C792" i="203"/>
  <c r="C784" i="203"/>
  <c r="C776" i="203"/>
  <c r="C767" i="203"/>
  <c r="C759" i="203"/>
  <c r="C751" i="203"/>
  <c r="C789" i="203"/>
  <c r="C781" i="203"/>
  <c r="C770" i="203"/>
  <c r="C762" i="203"/>
  <c r="C752" i="203"/>
  <c r="C848" i="203"/>
  <c r="C840" i="203"/>
  <c r="C832" i="203"/>
  <c r="C824" i="203"/>
  <c r="C816" i="203"/>
  <c r="C813" i="203"/>
  <c r="C805" i="203"/>
  <c r="C797" i="203"/>
  <c r="C786" i="203"/>
  <c r="C778" i="203"/>
  <c r="C773" i="203"/>
  <c r="C765" i="203"/>
  <c r="C753" i="203"/>
  <c r="C791" i="203"/>
  <c r="C783" i="203"/>
  <c r="C775" i="203"/>
  <c r="C768" i="203"/>
  <c r="C760" i="203"/>
  <c r="C754" i="203"/>
  <c r="C812" i="203"/>
  <c r="C804" i="203"/>
  <c r="C796" i="203"/>
  <c r="C788" i="203"/>
  <c r="C780" i="203"/>
  <c r="C771" i="203"/>
  <c r="C763" i="203"/>
  <c r="C755" i="203"/>
  <c r="C774" i="203"/>
  <c r="C761" i="203"/>
  <c r="C748" i="203"/>
  <c r="C740" i="203"/>
  <c r="C732" i="203"/>
  <c r="C787" i="203"/>
  <c r="C764" i="203"/>
  <c r="C758" i="203"/>
  <c r="C745" i="203"/>
  <c r="C737" i="203"/>
  <c r="C729" i="203"/>
  <c r="C724" i="203"/>
  <c r="C722" i="203"/>
  <c r="C801" i="203"/>
  <c r="C782" i="203"/>
  <c r="C777" i="203"/>
  <c r="C742" i="203"/>
  <c r="C734" i="203"/>
  <c r="C726" i="203"/>
  <c r="C717" i="203"/>
  <c r="C708" i="203"/>
  <c r="C702" i="203"/>
  <c r="C694" i="203"/>
  <c r="C766" i="203"/>
  <c r="C750" i="203"/>
  <c r="C747" i="203"/>
  <c r="C739" i="203"/>
  <c r="C731" i="203"/>
  <c r="C720" i="203"/>
  <c r="C712" i="203"/>
  <c r="C703" i="203"/>
  <c r="C695" i="203"/>
  <c r="C790" i="203"/>
  <c r="C785" i="203"/>
  <c r="C769" i="203"/>
  <c r="C757" i="203"/>
  <c r="C744" i="203"/>
  <c r="C736" i="203"/>
  <c r="C728" i="203"/>
  <c r="C715" i="203"/>
  <c r="C709" i="203"/>
  <c r="C704" i="203"/>
  <c r="C696" i="203"/>
  <c r="C809" i="203"/>
  <c r="C772" i="203"/>
  <c r="C741" i="203"/>
  <c r="C733" i="203"/>
  <c r="C725" i="203"/>
  <c r="C723" i="203"/>
  <c r="C718" i="203"/>
  <c r="C705" i="203"/>
  <c r="C697" i="203"/>
  <c r="C756" i="203"/>
  <c r="C749" i="203"/>
  <c r="C746" i="203"/>
  <c r="C738" i="203"/>
  <c r="C730" i="203"/>
  <c r="C721" i="203"/>
  <c r="C713" i="203"/>
  <c r="C710" i="203"/>
  <c r="C706" i="203"/>
  <c r="C698" i="203"/>
  <c r="C700" i="203"/>
  <c r="C690" i="203"/>
  <c r="C682" i="203"/>
  <c r="C674" i="203"/>
  <c r="C666" i="203"/>
  <c r="C658" i="203"/>
  <c r="C650" i="203"/>
  <c r="C635" i="203"/>
  <c r="C627" i="203"/>
  <c r="C620" i="203"/>
  <c r="C612" i="203"/>
  <c r="C611" i="203"/>
  <c r="C610" i="203"/>
  <c r="C609" i="203"/>
  <c r="C608" i="203"/>
  <c r="C607" i="203"/>
  <c r="C606" i="203"/>
  <c r="C605" i="203"/>
  <c r="C604" i="203"/>
  <c r="C603" i="203"/>
  <c r="C602" i="203"/>
  <c r="C601" i="203"/>
  <c r="C600" i="203"/>
  <c r="C599" i="203"/>
  <c r="C598" i="203"/>
  <c r="C597" i="203"/>
  <c r="C596" i="203"/>
  <c r="C595" i="203"/>
  <c r="C594" i="203"/>
  <c r="C743" i="203"/>
  <c r="C716" i="203"/>
  <c r="C707" i="203"/>
  <c r="C687" i="203"/>
  <c r="C679" i="203"/>
  <c r="C671" i="203"/>
  <c r="C663" i="203"/>
  <c r="C655" i="203"/>
  <c r="C647" i="203"/>
  <c r="C630" i="203"/>
  <c r="C621" i="203"/>
  <c r="C613" i="203"/>
  <c r="C719" i="203"/>
  <c r="C699" i="203"/>
  <c r="C692" i="203"/>
  <c r="C684" i="203"/>
  <c r="C676" i="203"/>
  <c r="C668" i="203"/>
  <c r="C660" i="203"/>
  <c r="C652" i="203"/>
  <c r="C633" i="203"/>
  <c r="C622" i="203"/>
  <c r="C614" i="203"/>
  <c r="C735" i="203"/>
  <c r="C689" i="203"/>
  <c r="C681" i="203"/>
  <c r="C673" i="203"/>
  <c r="C665" i="203"/>
  <c r="C657" i="203"/>
  <c r="C649" i="203"/>
  <c r="C644" i="203"/>
  <c r="C642" i="203"/>
  <c r="C640" i="203"/>
  <c r="C638" i="203"/>
  <c r="C636" i="203"/>
  <c r="C628" i="203"/>
  <c r="C623" i="203"/>
  <c r="C615" i="203"/>
  <c r="C686" i="203"/>
  <c r="C678" i="203"/>
  <c r="C670" i="203"/>
  <c r="C662" i="203"/>
  <c r="C654" i="203"/>
  <c r="C646" i="203"/>
  <c r="C631" i="203"/>
  <c r="C624" i="203"/>
  <c r="C616" i="203"/>
  <c r="C779" i="203"/>
  <c r="C727" i="203"/>
  <c r="C701" i="203"/>
  <c r="C691" i="203"/>
  <c r="C683" i="203"/>
  <c r="C675" i="203"/>
  <c r="C667" i="203"/>
  <c r="C659" i="203"/>
  <c r="C651" i="203"/>
  <c r="C634" i="203"/>
  <c r="C625" i="203"/>
  <c r="C617" i="203"/>
  <c r="C793" i="203"/>
  <c r="C711" i="203"/>
  <c r="C688" i="203"/>
  <c r="C680" i="203"/>
  <c r="C672" i="203"/>
  <c r="C664" i="203"/>
  <c r="C656" i="203"/>
  <c r="C648" i="203"/>
  <c r="C629" i="203"/>
  <c r="C626" i="203"/>
  <c r="C618" i="203"/>
  <c r="C714" i="203"/>
  <c r="C639" i="203"/>
  <c r="C619" i="203"/>
  <c r="C592" i="203"/>
  <c r="C590" i="203"/>
  <c r="C588" i="203"/>
  <c r="C586" i="203"/>
  <c r="C584" i="203"/>
  <c r="C582" i="203"/>
  <c r="C580" i="203"/>
  <c r="C578" i="203"/>
  <c r="C576" i="203"/>
  <c r="C574" i="203"/>
  <c r="C572" i="203"/>
  <c r="C570" i="203"/>
  <c r="C568" i="203"/>
  <c r="C566" i="203"/>
  <c r="C564" i="203"/>
  <c r="C562" i="203"/>
  <c r="C560" i="203"/>
  <c r="C558" i="203"/>
  <c r="C556" i="203"/>
  <c r="C554" i="203"/>
  <c r="C552" i="203"/>
  <c r="C550" i="203"/>
  <c r="C548" i="203"/>
  <c r="C546" i="203"/>
  <c r="C544" i="203"/>
  <c r="C542" i="203"/>
  <c r="C540" i="203"/>
  <c r="C538" i="203"/>
  <c r="C536" i="203"/>
  <c r="C534" i="203"/>
  <c r="C532" i="203"/>
  <c r="C524" i="203"/>
  <c r="C516" i="203"/>
  <c r="C513" i="203"/>
  <c r="C509" i="203"/>
  <c r="C505" i="203"/>
  <c r="C499" i="203"/>
  <c r="C491" i="203"/>
  <c r="C483" i="203"/>
  <c r="C669" i="203"/>
  <c r="C527" i="203"/>
  <c r="C519" i="203"/>
  <c r="C500" i="203"/>
  <c r="C492" i="203"/>
  <c r="C484" i="203"/>
  <c r="C643" i="203"/>
  <c r="C530" i="203"/>
  <c r="C522" i="203"/>
  <c r="C514" i="203"/>
  <c r="C510" i="203"/>
  <c r="C506" i="203"/>
  <c r="C501" i="203"/>
  <c r="C493" i="203"/>
  <c r="C485" i="203"/>
  <c r="C693" i="203"/>
  <c r="C661" i="203"/>
  <c r="C637" i="203"/>
  <c r="C632" i="203"/>
  <c r="C525" i="203"/>
  <c r="C517" i="203"/>
  <c r="C502" i="203"/>
  <c r="C494" i="203"/>
  <c r="C486" i="203"/>
  <c r="C593" i="203"/>
  <c r="C591" i="203"/>
  <c r="C589" i="203"/>
  <c r="C587" i="203"/>
  <c r="C585" i="203"/>
  <c r="C583" i="203"/>
  <c r="C581" i="203"/>
  <c r="C579" i="203"/>
  <c r="C577" i="203"/>
  <c r="C575" i="203"/>
  <c r="C573" i="203"/>
  <c r="C571" i="203"/>
  <c r="C569" i="203"/>
  <c r="C567" i="203"/>
  <c r="C565" i="203"/>
  <c r="C563" i="203"/>
  <c r="C561" i="203"/>
  <c r="C559" i="203"/>
  <c r="C557" i="203"/>
  <c r="C555" i="203"/>
  <c r="C553" i="203"/>
  <c r="C551" i="203"/>
  <c r="C549" i="203"/>
  <c r="C547" i="203"/>
  <c r="C545" i="203"/>
  <c r="C543" i="203"/>
  <c r="C541" i="203"/>
  <c r="C539" i="203"/>
  <c r="C537" i="203"/>
  <c r="C535" i="203"/>
  <c r="C533" i="203"/>
  <c r="C528" i="203"/>
  <c r="C520" i="203"/>
  <c r="C511" i="203"/>
  <c r="C507" i="203"/>
  <c r="C503" i="203"/>
  <c r="C495" i="203"/>
  <c r="C487" i="203"/>
  <c r="C685" i="203"/>
  <c r="C653" i="203"/>
  <c r="C641" i="203"/>
  <c r="C531" i="203"/>
  <c r="C523" i="203"/>
  <c r="C515" i="203"/>
  <c r="C496" i="203"/>
  <c r="C488" i="203"/>
  <c r="C480" i="203"/>
  <c r="C479" i="203"/>
  <c r="C478" i="203"/>
  <c r="C477" i="203"/>
  <c r="C476" i="203"/>
  <c r="C475" i="203"/>
  <c r="C474" i="203"/>
  <c r="C473" i="203"/>
  <c r="C472" i="203"/>
  <c r="C471" i="203"/>
  <c r="C470" i="203"/>
  <c r="C469" i="203"/>
  <c r="C468" i="203"/>
  <c r="C467" i="203"/>
  <c r="C466" i="203"/>
  <c r="C465" i="203"/>
  <c r="C464" i="203"/>
  <c r="C463" i="203"/>
  <c r="C462" i="203"/>
  <c r="C461" i="203"/>
  <c r="C460" i="203"/>
  <c r="C459" i="203"/>
  <c r="C458" i="203"/>
  <c r="C457" i="203"/>
  <c r="C456" i="203"/>
  <c r="C455" i="203"/>
  <c r="C454" i="203"/>
  <c r="C453" i="203"/>
  <c r="C452" i="203"/>
  <c r="C451" i="203"/>
  <c r="C450" i="203"/>
  <c r="C449" i="203"/>
  <c r="C448" i="203"/>
  <c r="C447" i="203"/>
  <c r="C446" i="203"/>
  <c r="C445" i="203"/>
  <c r="C444" i="203"/>
  <c r="C443" i="203"/>
  <c r="C442" i="203"/>
  <c r="C441" i="203"/>
  <c r="C440" i="203"/>
  <c r="C439" i="203"/>
  <c r="C438" i="203"/>
  <c r="C437" i="203"/>
  <c r="C436" i="203"/>
  <c r="C435" i="203"/>
  <c r="C434" i="203"/>
  <c r="C433" i="203"/>
  <c r="C432" i="203"/>
  <c r="C431" i="203"/>
  <c r="C430" i="203"/>
  <c r="C429" i="203"/>
  <c r="C428" i="203"/>
  <c r="C427" i="203"/>
  <c r="C426" i="203"/>
  <c r="C425" i="203"/>
  <c r="C424" i="203"/>
  <c r="C423" i="203"/>
  <c r="C422" i="203"/>
  <c r="C421" i="203"/>
  <c r="C420" i="203"/>
  <c r="C419" i="203"/>
  <c r="C418" i="203"/>
  <c r="C417" i="203"/>
  <c r="C416" i="203"/>
  <c r="C415" i="203"/>
  <c r="C414" i="203"/>
  <c r="C413" i="203"/>
  <c r="C412" i="203"/>
  <c r="C411" i="203"/>
  <c r="C410" i="203"/>
  <c r="C409" i="203"/>
  <c r="C408" i="203"/>
  <c r="C407" i="203"/>
  <c r="C526" i="203"/>
  <c r="C518" i="203"/>
  <c r="C512" i="203"/>
  <c r="C508" i="203"/>
  <c r="C504" i="203"/>
  <c r="C497" i="203"/>
  <c r="C489" i="203"/>
  <c r="C481" i="203"/>
  <c r="C677" i="203"/>
  <c r="C405" i="203"/>
  <c r="C397" i="203"/>
  <c r="C406" i="203"/>
  <c r="C398" i="203"/>
  <c r="C645" i="203"/>
  <c r="C399" i="203"/>
  <c r="C401" i="203"/>
  <c r="C393" i="203"/>
  <c r="C392" i="203"/>
  <c r="C391" i="203"/>
  <c r="C390" i="203"/>
  <c r="C389" i="203"/>
  <c r="C388" i="203"/>
  <c r="C387" i="203"/>
  <c r="C386" i="203"/>
  <c r="C385" i="203"/>
  <c r="C384" i="203"/>
  <c r="C383" i="203"/>
  <c r="C382" i="203"/>
  <c r="C381" i="203"/>
  <c r="C380" i="203"/>
  <c r="C379" i="203"/>
  <c r="C378" i="203"/>
  <c r="C377" i="203"/>
  <c r="C376" i="203"/>
  <c r="C375" i="203"/>
  <c r="C374" i="203"/>
  <c r="C373" i="203"/>
  <c r="C372" i="203"/>
  <c r="C371" i="203"/>
  <c r="C370" i="203"/>
  <c r="C369" i="203"/>
  <c r="C368" i="203"/>
  <c r="C367" i="203"/>
  <c r="C366" i="203"/>
  <c r="C365" i="203"/>
  <c r="C364" i="203"/>
  <c r="C363" i="203"/>
  <c r="C362" i="203"/>
  <c r="C361" i="203"/>
  <c r="C360" i="203"/>
  <c r="C359" i="203"/>
  <c r="C358" i="203"/>
  <c r="C357" i="203"/>
  <c r="C356" i="203"/>
  <c r="C355" i="203"/>
  <c r="C354" i="203"/>
  <c r="C353" i="203"/>
  <c r="C352" i="203"/>
  <c r="C351" i="203"/>
  <c r="C350" i="203"/>
  <c r="C349" i="203"/>
  <c r="C348" i="203"/>
  <c r="C347" i="203"/>
  <c r="C346" i="203"/>
  <c r="C345" i="203"/>
  <c r="C344" i="203"/>
  <c r="C343" i="203"/>
  <c r="C342" i="203"/>
  <c r="C341" i="203"/>
  <c r="C340" i="203"/>
  <c r="C339" i="203"/>
  <c r="C338" i="203"/>
  <c r="C337" i="203"/>
  <c r="C336" i="203"/>
  <c r="C335" i="203"/>
  <c r="C334" i="203"/>
  <c r="C333" i="203"/>
  <c r="C332" i="203"/>
  <c r="C331" i="203"/>
  <c r="C330" i="203"/>
  <c r="C329" i="203"/>
  <c r="C328" i="203"/>
  <c r="C327" i="203"/>
  <c r="C326" i="203"/>
  <c r="C325" i="203"/>
  <c r="C324" i="203"/>
  <c r="C323" i="203"/>
  <c r="C322" i="203"/>
  <c r="C321" i="203"/>
  <c r="C320" i="203"/>
  <c r="C319" i="203"/>
  <c r="C318" i="203"/>
  <c r="C317" i="203"/>
  <c r="C316" i="203"/>
  <c r="C315" i="203"/>
  <c r="C314" i="203"/>
  <c r="C313" i="203"/>
  <c r="C312" i="203"/>
  <c r="C311" i="203"/>
  <c r="C310" i="203"/>
  <c r="C309" i="203"/>
  <c r="C308" i="203"/>
  <c r="C307" i="203"/>
  <c r="C306" i="203"/>
  <c r="C305" i="203"/>
  <c r="C304" i="203"/>
  <c r="C303" i="203"/>
  <c r="C302" i="203"/>
  <c r="C301" i="203"/>
  <c r="C490" i="203"/>
  <c r="C402" i="203"/>
  <c r="C394" i="203"/>
  <c r="C299" i="203"/>
  <c r="C291" i="203"/>
  <c r="C283" i="203"/>
  <c r="C275" i="203"/>
  <c r="C521" i="203"/>
  <c r="C404" i="203"/>
  <c r="C300" i="203"/>
  <c r="C292" i="203"/>
  <c r="C284" i="203"/>
  <c r="C276" i="203"/>
  <c r="C293" i="203"/>
  <c r="C285" i="203"/>
  <c r="C277" i="203"/>
  <c r="C269" i="203"/>
  <c r="C268" i="203"/>
  <c r="C267" i="203"/>
  <c r="C266" i="203"/>
  <c r="C265" i="203"/>
  <c r="C264" i="203"/>
  <c r="C263" i="203"/>
  <c r="C262" i="203"/>
  <c r="C261" i="203"/>
  <c r="C260" i="203"/>
  <c r="C259" i="203"/>
  <c r="C258" i="203"/>
  <c r="C257" i="203"/>
  <c r="C256" i="203"/>
  <c r="C255" i="203"/>
  <c r="C254" i="203"/>
  <c r="C253" i="203"/>
  <c r="C252" i="203"/>
  <c r="C251" i="203"/>
  <c r="C250" i="203"/>
  <c r="C249" i="203"/>
  <c r="C248" i="203"/>
  <c r="C247" i="203"/>
  <c r="C246" i="203"/>
  <c r="C245" i="203"/>
  <c r="C244" i="203"/>
  <c r="C243" i="203"/>
  <c r="C242" i="203"/>
  <c r="C241" i="203"/>
  <c r="C240" i="203"/>
  <c r="C239" i="203"/>
  <c r="C238" i="203"/>
  <c r="C237" i="203"/>
  <c r="C236" i="203"/>
  <c r="C235" i="203"/>
  <c r="C234" i="203"/>
  <c r="C233" i="203"/>
  <c r="C232" i="203"/>
  <c r="C231" i="203"/>
  <c r="C230" i="203"/>
  <c r="C229" i="203"/>
  <c r="C228" i="203"/>
  <c r="C227" i="203"/>
  <c r="C226" i="203"/>
  <c r="C225" i="203"/>
  <c r="C224" i="203"/>
  <c r="C223" i="203"/>
  <c r="C222" i="203"/>
  <c r="C221" i="203"/>
  <c r="C220" i="203"/>
  <c r="C219" i="203"/>
  <c r="C218" i="203"/>
  <c r="C217" i="203"/>
  <c r="C216" i="203"/>
  <c r="C215" i="203"/>
  <c r="C214" i="203"/>
  <c r="C213" i="203"/>
  <c r="C212" i="203"/>
  <c r="C396" i="203"/>
  <c r="C294" i="203"/>
  <c r="C286" i="203"/>
  <c r="C278" i="203"/>
  <c r="C270" i="203"/>
  <c r="C403" i="203"/>
  <c r="C295" i="203"/>
  <c r="C287" i="203"/>
  <c r="C279" i="203"/>
  <c r="C271" i="203"/>
  <c r="C482" i="203"/>
  <c r="C400" i="203"/>
  <c r="C296" i="203"/>
  <c r="C288" i="203"/>
  <c r="C280" i="203"/>
  <c r="C272" i="203"/>
  <c r="C395" i="203"/>
  <c r="C297" i="203"/>
  <c r="C289" i="203"/>
  <c r="C281" i="203"/>
  <c r="C273" i="203"/>
  <c r="C211" i="203"/>
  <c r="C203" i="203"/>
  <c r="C187" i="203"/>
  <c r="C183" i="203"/>
  <c r="C298" i="203"/>
  <c r="C208" i="203"/>
  <c r="C200" i="203"/>
  <c r="C198" i="203"/>
  <c r="C196" i="203"/>
  <c r="C194" i="203"/>
  <c r="C192" i="203"/>
  <c r="C190" i="203"/>
  <c r="C205" i="203"/>
  <c r="C188" i="203"/>
  <c r="C184" i="203"/>
  <c r="C274" i="203"/>
  <c r="C210" i="203"/>
  <c r="C202" i="203"/>
  <c r="C207" i="203"/>
  <c r="C185" i="203"/>
  <c r="C529" i="203"/>
  <c r="C282" i="203"/>
  <c r="C204" i="203"/>
  <c r="C199" i="203"/>
  <c r="C197" i="203"/>
  <c r="C195" i="203"/>
  <c r="C193" i="203"/>
  <c r="C191" i="203"/>
  <c r="C189" i="203"/>
  <c r="C498" i="203"/>
  <c r="C209" i="203"/>
  <c r="C201" i="203"/>
  <c r="C186" i="203"/>
  <c r="C135" i="203"/>
  <c r="C56" i="203"/>
  <c r="C60" i="203"/>
  <c r="C64" i="203"/>
  <c r="C71" i="203"/>
  <c r="C74" i="203"/>
  <c r="C78" i="203"/>
  <c r="C82" i="203"/>
  <c r="C86" i="203"/>
  <c r="C90" i="203"/>
  <c r="C94" i="203"/>
  <c r="C98" i="203"/>
  <c r="C102" i="203"/>
  <c r="C106" i="203"/>
  <c r="C110" i="203"/>
  <c r="C114" i="203"/>
  <c r="C118" i="203"/>
  <c r="C122" i="203"/>
  <c r="C126" i="203"/>
  <c r="C130" i="203"/>
  <c r="C134" i="203"/>
  <c r="C138" i="203"/>
  <c r="C142" i="203"/>
  <c r="C146" i="203"/>
  <c r="C150" i="203"/>
  <c r="C154" i="203"/>
  <c r="C158" i="203"/>
  <c r="C162" i="203"/>
  <c r="C166" i="203"/>
  <c r="C170" i="203"/>
  <c r="C174" i="203"/>
  <c r="C178" i="203"/>
  <c r="C182" i="203"/>
  <c r="I4" i="203" l="1"/>
  <c r="D5" i="203"/>
  <c r="G5" i="203" s="1"/>
  <c r="F6" i="203" s="1"/>
  <c r="E6" i="203" s="1"/>
  <c r="H5" i="203"/>
  <c r="I5" i="203" s="1"/>
  <c r="D6" i="203" l="1"/>
  <c r="G6" i="203" s="1"/>
  <c r="F7" i="203" s="1"/>
  <c r="E7" i="203" s="1"/>
  <c r="H6" i="203"/>
  <c r="I6" i="203" l="1"/>
  <c r="H7" i="203"/>
  <c r="D7" i="203"/>
  <c r="G7" i="203" s="1"/>
  <c r="F8" i="203" s="1"/>
  <c r="E8" i="203" s="1"/>
  <c r="I7" i="203" l="1"/>
  <c r="D8" i="203"/>
  <c r="G8" i="203" s="1"/>
  <c r="F9" i="203" s="1"/>
  <c r="E9" i="203" s="1"/>
  <c r="H8" i="203"/>
  <c r="I8" i="203" s="1"/>
  <c r="D9" i="203" l="1"/>
  <c r="G9" i="203" s="1"/>
  <c r="F10" i="203" s="1"/>
  <c r="E10" i="203" s="1"/>
  <c r="H9" i="203"/>
  <c r="I9" i="203" s="1"/>
  <c r="D10" i="203" l="1"/>
  <c r="G10" i="203" s="1"/>
  <c r="F11" i="203" s="1"/>
  <c r="E11" i="203" s="1"/>
  <c r="H10" i="203"/>
  <c r="I10" i="203" l="1"/>
  <c r="D11" i="203"/>
  <c r="G11" i="203" s="1"/>
  <c r="F12" i="203" s="1"/>
  <c r="E12" i="203" s="1"/>
  <c r="H11" i="203"/>
  <c r="I11" i="203" s="1"/>
  <c r="D12" i="203" l="1"/>
  <c r="G12" i="203" s="1"/>
  <c r="F13" i="203" s="1"/>
  <c r="E13" i="203" s="1"/>
  <c r="H12" i="203"/>
  <c r="H13" i="203" l="1"/>
  <c r="D13" i="203"/>
  <c r="G13" i="203" s="1"/>
  <c r="F14" i="203" s="1"/>
  <c r="E14" i="203" s="1"/>
  <c r="I12" i="203"/>
  <c r="D14" i="203" l="1"/>
  <c r="G14" i="203" s="1"/>
  <c r="F15" i="203" s="1"/>
  <c r="E15" i="203" s="1"/>
  <c r="H14" i="203"/>
  <c r="I13" i="203"/>
  <c r="I14" i="203" l="1"/>
  <c r="D15" i="203"/>
  <c r="G15" i="203" s="1"/>
  <c r="F16" i="203" s="1"/>
  <c r="E16" i="203" s="1"/>
  <c r="H15" i="203"/>
  <c r="D16" i="203" l="1"/>
  <c r="G16" i="203" s="1"/>
  <c r="F17" i="203" s="1"/>
  <c r="E17" i="203" s="1"/>
  <c r="H16" i="203"/>
  <c r="I15" i="203"/>
  <c r="I16" i="203" l="1"/>
  <c r="H17" i="203"/>
  <c r="D17" i="203"/>
  <c r="G17" i="203" s="1"/>
  <c r="F18" i="203" s="1"/>
  <c r="E18" i="203" s="1"/>
  <c r="D18" i="203" l="1"/>
  <c r="G18" i="203" s="1"/>
  <c r="F19" i="203" s="1"/>
  <c r="E19" i="203" s="1"/>
  <c r="H18" i="203"/>
  <c r="I17" i="203"/>
  <c r="D19" i="203" l="1"/>
  <c r="G19" i="203" s="1"/>
  <c r="F20" i="203" s="1"/>
  <c r="E20" i="203" s="1"/>
  <c r="H19" i="203"/>
  <c r="I18" i="203"/>
  <c r="I19" i="203" l="1"/>
  <c r="D20" i="203"/>
  <c r="G20" i="203" s="1"/>
  <c r="F21" i="203" s="1"/>
  <c r="E21" i="203" s="1"/>
  <c r="H20" i="203"/>
  <c r="I20" i="203" s="1"/>
  <c r="D21" i="203" l="1"/>
  <c r="G21" i="203" s="1"/>
  <c r="F22" i="203" s="1"/>
  <c r="E22" i="203" s="1"/>
  <c r="H21" i="203"/>
  <c r="I21" i="203" l="1"/>
  <c r="H22" i="203"/>
  <c r="D22" i="203"/>
  <c r="G22" i="203" s="1"/>
  <c r="F23" i="203" s="1"/>
  <c r="E23" i="203" s="1"/>
  <c r="D23" i="203" l="1"/>
  <c r="G23" i="203" s="1"/>
  <c r="F24" i="203" s="1"/>
  <c r="E24" i="203" s="1"/>
  <c r="H23" i="203"/>
  <c r="I22" i="203"/>
  <c r="I23" i="203" l="1"/>
  <c r="D24" i="203"/>
  <c r="G24" i="203" s="1"/>
  <c r="F25" i="203" s="1"/>
  <c r="E25" i="203" s="1"/>
  <c r="H24" i="203"/>
  <c r="I24" i="203" s="1"/>
  <c r="D25" i="203" l="1"/>
  <c r="G25" i="203" s="1"/>
  <c r="F26" i="203" s="1"/>
  <c r="E26" i="203" s="1"/>
  <c r="H25" i="203"/>
  <c r="D26" i="203" l="1"/>
  <c r="G26" i="203" s="1"/>
  <c r="F27" i="203" s="1"/>
  <c r="E27" i="203" s="1"/>
  <c r="H26" i="203"/>
  <c r="I25" i="203"/>
  <c r="I26" i="203" l="1"/>
  <c r="H27" i="203"/>
  <c r="D27" i="203"/>
  <c r="G27" i="203" s="1"/>
  <c r="F28" i="203" s="1"/>
  <c r="E28" i="203" s="1"/>
  <c r="I27" i="203" l="1"/>
  <c r="D28" i="203"/>
  <c r="G28" i="203" s="1"/>
  <c r="F29" i="203" s="1"/>
  <c r="E29" i="203" s="1"/>
  <c r="H28" i="203"/>
  <c r="D29" i="203" l="1"/>
  <c r="G29" i="203" s="1"/>
  <c r="F30" i="203" s="1"/>
  <c r="E30" i="203" s="1"/>
  <c r="H29" i="203"/>
  <c r="I28" i="203"/>
  <c r="I29" i="203" l="1"/>
  <c r="H30" i="203"/>
  <c r="D30" i="203"/>
  <c r="G30" i="203" s="1"/>
  <c r="F31" i="203" s="1"/>
  <c r="E31" i="203" s="1"/>
  <c r="D31" i="203" l="1"/>
  <c r="G31" i="203" s="1"/>
  <c r="F32" i="203" s="1"/>
  <c r="E32" i="203" s="1"/>
  <c r="H31" i="203"/>
  <c r="I31" i="203" s="1"/>
  <c r="I30" i="203"/>
  <c r="D32" i="203" l="1"/>
  <c r="G32" i="203" s="1"/>
  <c r="F33" i="203" s="1"/>
  <c r="E33" i="203" s="1"/>
  <c r="H32" i="203"/>
  <c r="I32" i="203" s="1"/>
  <c r="H33" i="203" l="1"/>
  <c r="D33" i="203"/>
  <c r="G33" i="203" s="1"/>
  <c r="F34" i="203" s="1"/>
  <c r="E34" i="203" s="1"/>
  <c r="D34" i="203" l="1"/>
  <c r="G34" i="203" s="1"/>
  <c r="F35" i="203" s="1"/>
  <c r="E35" i="203" s="1"/>
  <c r="H34" i="203"/>
  <c r="I33" i="203"/>
  <c r="I34" i="203" l="1"/>
  <c r="D35" i="203"/>
  <c r="G35" i="203" s="1"/>
  <c r="F36" i="203" s="1"/>
  <c r="E36" i="203" s="1"/>
  <c r="H35" i="203"/>
  <c r="I35" i="203" s="1"/>
  <c r="D36" i="203" l="1"/>
  <c r="G36" i="203" s="1"/>
  <c r="F37" i="203" s="1"/>
  <c r="E37" i="203" s="1"/>
  <c r="H36" i="203"/>
  <c r="I36" i="203" s="1"/>
  <c r="D37" i="203" l="1"/>
  <c r="G37" i="203" s="1"/>
  <c r="F38" i="203" s="1"/>
  <c r="E38" i="203" s="1"/>
  <c r="H37" i="203"/>
  <c r="I37" i="203" s="1"/>
  <c r="D38" i="203" l="1"/>
  <c r="G38" i="203" s="1"/>
  <c r="F39" i="203" s="1"/>
  <c r="E39" i="203" s="1"/>
  <c r="H38" i="203"/>
  <c r="I38" i="203" s="1"/>
  <c r="H39" i="203" l="1"/>
  <c r="I39" i="203" s="1"/>
  <c r="D39" i="203"/>
  <c r="G39" i="203" s="1"/>
  <c r="F40" i="203" s="1"/>
  <c r="E40" i="203" s="1"/>
  <c r="D40" i="203" l="1"/>
  <c r="G40" i="203" s="1"/>
  <c r="F41" i="203" s="1"/>
  <c r="E41" i="203" s="1"/>
  <c r="H40" i="203"/>
  <c r="I40" i="203" s="1"/>
  <c r="D41" i="203" l="1"/>
  <c r="G41" i="203" s="1"/>
  <c r="F42" i="203" s="1"/>
  <c r="E42" i="203" s="1"/>
  <c r="H41" i="203"/>
  <c r="I41" i="203" s="1"/>
  <c r="H42" i="203" l="1"/>
  <c r="D42" i="203"/>
  <c r="G42" i="203" s="1"/>
  <c r="F43" i="203" s="1"/>
  <c r="E43" i="203" s="1"/>
  <c r="D43" i="203" l="1"/>
  <c r="G43" i="203" s="1"/>
  <c r="F44" i="203" s="1"/>
  <c r="E44" i="203" s="1"/>
  <c r="H43" i="203"/>
  <c r="I43" i="203" s="1"/>
  <c r="I42" i="203"/>
  <c r="D44" i="203" l="1"/>
  <c r="G44" i="203" s="1"/>
  <c r="F45" i="203" s="1"/>
  <c r="E45" i="203" s="1"/>
  <c r="H44" i="203"/>
  <c r="D45" i="203" l="1"/>
  <c r="G45" i="203" s="1"/>
  <c r="F46" i="203" s="1"/>
  <c r="E46" i="203" s="1"/>
  <c r="H45" i="203"/>
  <c r="I44" i="203"/>
  <c r="I45" i="203" l="1"/>
  <c r="H46" i="203"/>
  <c r="D46" i="203"/>
  <c r="G46" i="203" s="1"/>
  <c r="F47" i="203" s="1"/>
  <c r="E47" i="203" s="1"/>
  <c r="I46" i="203" l="1"/>
  <c r="D47" i="203"/>
  <c r="G47" i="203" s="1"/>
  <c r="F48" i="203" s="1"/>
  <c r="E48" i="203" s="1"/>
  <c r="H47" i="203"/>
  <c r="I47" i="203" s="1"/>
  <c r="D48" i="203" l="1"/>
  <c r="G48" i="203" s="1"/>
  <c r="F49" i="203" s="1"/>
  <c r="E49" i="203" s="1"/>
  <c r="H48" i="203"/>
  <c r="D49" i="203" l="1"/>
  <c r="G49" i="203" s="1"/>
  <c r="F50" i="203" s="1"/>
  <c r="E50" i="203" s="1"/>
  <c r="H49" i="203"/>
  <c r="I48" i="203"/>
  <c r="D50" i="203" l="1"/>
  <c r="G50" i="203" s="1"/>
  <c r="F51" i="203" s="1"/>
  <c r="E51" i="203" s="1"/>
  <c r="H50" i="203"/>
  <c r="I49" i="203"/>
  <c r="I50" i="203" l="1"/>
  <c r="D51" i="203"/>
  <c r="G51" i="203" s="1"/>
  <c r="F52" i="203" s="1"/>
  <c r="E52" i="203" s="1"/>
  <c r="H51" i="203"/>
  <c r="I51" i="203" l="1"/>
  <c r="H52" i="203"/>
  <c r="D52" i="203"/>
  <c r="G52" i="203" s="1"/>
  <c r="F53" i="203" s="1"/>
  <c r="E53" i="203" s="1"/>
  <c r="I52" i="203" l="1"/>
  <c r="D53" i="203"/>
  <c r="G53" i="203" s="1"/>
  <c r="F54" i="203" s="1"/>
  <c r="E54" i="203" s="1"/>
  <c r="H53" i="203"/>
  <c r="H54" i="203" l="1"/>
  <c r="D54" i="203"/>
  <c r="G54" i="203" s="1"/>
  <c r="F55" i="203" s="1"/>
  <c r="E55" i="203" s="1"/>
  <c r="I53" i="203"/>
  <c r="I54" i="203" l="1"/>
  <c r="D55" i="203"/>
  <c r="G55" i="203" s="1"/>
  <c r="F56" i="203" s="1"/>
  <c r="E56" i="203" s="1"/>
  <c r="H55" i="203"/>
  <c r="I55" i="203" l="1"/>
  <c r="D56" i="203"/>
  <c r="G56" i="203" s="1"/>
  <c r="F57" i="203" s="1"/>
  <c r="E57" i="203" s="1"/>
  <c r="H56" i="203"/>
  <c r="I56" i="203" l="1"/>
  <c r="D57" i="203"/>
  <c r="G57" i="203" s="1"/>
  <c r="F58" i="203" s="1"/>
  <c r="E58" i="203" s="1"/>
  <c r="H57" i="203"/>
  <c r="D58" i="203" l="1"/>
  <c r="G58" i="203" s="1"/>
  <c r="F59" i="203" s="1"/>
  <c r="E59" i="203" s="1"/>
  <c r="H58" i="203"/>
  <c r="I57" i="203"/>
  <c r="I58" i="203" l="1"/>
  <c r="D59" i="203"/>
  <c r="G59" i="203" s="1"/>
  <c r="F60" i="203" s="1"/>
  <c r="E60" i="203" s="1"/>
  <c r="H59" i="203"/>
  <c r="D60" i="203" l="1"/>
  <c r="G60" i="203" s="1"/>
  <c r="F61" i="203" s="1"/>
  <c r="E61" i="203" s="1"/>
  <c r="H60" i="203"/>
  <c r="I59" i="203"/>
  <c r="I60" i="203" l="1"/>
  <c r="D61" i="203"/>
  <c r="G61" i="203" s="1"/>
  <c r="F62" i="203" s="1"/>
  <c r="E62" i="203" s="1"/>
  <c r="H61" i="203"/>
  <c r="D62" i="203" l="1"/>
  <c r="G62" i="203" s="1"/>
  <c r="F63" i="203" s="1"/>
  <c r="E63" i="203" s="1"/>
  <c r="H62" i="203"/>
  <c r="I61" i="203"/>
  <c r="D63" i="203" l="1"/>
  <c r="G63" i="203" s="1"/>
  <c r="F64" i="203" s="1"/>
  <c r="E64" i="203" s="1"/>
  <c r="H63" i="203"/>
  <c r="I62" i="203"/>
  <c r="D64" i="203" l="1"/>
  <c r="G64" i="203" s="1"/>
  <c r="F65" i="203" s="1"/>
  <c r="E65" i="203" s="1"/>
  <c r="H64" i="203"/>
  <c r="I63" i="203"/>
  <c r="I64" i="203" l="1"/>
  <c r="D65" i="203"/>
  <c r="G65" i="203" s="1"/>
  <c r="F66" i="203" s="1"/>
  <c r="E66" i="203" s="1"/>
  <c r="H65" i="203"/>
  <c r="I65" i="203" s="1"/>
  <c r="D66" i="203" l="1"/>
  <c r="G66" i="203" s="1"/>
  <c r="F67" i="203" s="1"/>
  <c r="E67" i="203" s="1"/>
  <c r="H66" i="203"/>
  <c r="D67" i="203" l="1"/>
  <c r="G67" i="203" s="1"/>
  <c r="F68" i="203" s="1"/>
  <c r="E68" i="203" s="1"/>
  <c r="H67" i="203"/>
  <c r="I66" i="203"/>
  <c r="I67" i="203" l="1"/>
  <c r="D68" i="203"/>
  <c r="G68" i="203" s="1"/>
  <c r="F69" i="203" s="1"/>
  <c r="E69" i="203" s="1"/>
  <c r="H68" i="203"/>
  <c r="D69" i="203" l="1"/>
  <c r="G69" i="203" s="1"/>
  <c r="F70" i="203" s="1"/>
  <c r="E70" i="203" s="1"/>
  <c r="H69" i="203"/>
  <c r="I68" i="203"/>
  <c r="I69" i="203" l="1"/>
  <c r="D70" i="203"/>
  <c r="G70" i="203" s="1"/>
  <c r="F71" i="203" s="1"/>
  <c r="E71" i="203" s="1"/>
  <c r="H70" i="203"/>
  <c r="D71" i="203" l="1"/>
  <c r="G71" i="203" s="1"/>
  <c r="F72" i="203" s="1"/>
  <c r="E72" i="203" s="1"/>
  <c r="H71" i="203"/>
  <c r="I70" i="203"/>
  <c r="D72" i="203" l="1"/>
  <c r="G72" i="203" s="1"/>
  <c r="F73" i="203" s="1"/>
  <c r="E73" i="203" s="1"/>
  <c r="H72" i="203"/>
  <c r="I71" i="203"/>
  <c r="I72" i="203" l="1"/>
  <c r="H73" i="203"/>
  <c r="D73" i="203"/>
  <c r="G73" i="203" s="1"/>
  <c r="F74" i="203" s="1"/>
  <c r="E74" i="203" s="1"/>
  <c r="I73" i="203" l="1"/>
  <c r="H74" i="203"/>
  <c r="D74" i="203"/>
  <c r="G74" i="203" s="1"/>
  <c r="F75" i="203" s="1"/>
  <c r="E75" i="203" s="1"/>
  <c r="I74" i="203" l="1"/>
  <c r="H75" i="203"/>
  <c r="D75" i="203"/>
  <c r="G75" i="203" s="1"/>
  <c r="F76" i="203" s="1"/>
  <c r="E76" i="203" s="1"/>
  <c r="I75" i="203" l="1"/>
  <c r="H76" i="203"/>
  <c r="D76" i="203"/>
  <c r="G76" i="203" s="1"/>
  <c r="F77" i="203" s="1"/>
  <c r="E77" i="203" s="1"/>
  <c r="I76" i="203" l="1"/>
  <c r="H77" i="203"/>
  <c r="D77" i="203"/>
  <c r="G77" i="203" s="1"/>
  <c r="F78" i="203" s="1"/>
  <c r="E78" i="203" s="1"/>
  <c r="I77" i="203" l="1"/>
  <c r="H78" i="203"/>
  <c r="D78" i="203"/>
  <c r="G78" i="203" s="1"/>
  <c r="F79" i="203" s="1"/>
  <c r="E79" i="203" s="1"/>
  <c r="H79" i="203" l="1"/>
  <c r="D79" i="203"/>
  <c r="G79" i="203" s="1"/>
  <c r="F80" i="203" s="1"/>
  <c r="E80" i="203" s="1"/>
  <c r="I78" i="203"/>
  <c r="H80" i="203" l="1"/>
  <c r="D80" i="203"/>
  <c r="G80" i="203" s="1"/>
  <c r="F81" i="203" s="1"/>
  <c r="E81" i="203" s="1"/>
  <c r="I79" i="203"/>
  <c r="I80" i="203" l="1"/>
  <c r="H81" i="203"/>
  <c r="D81" i="203"/>
  <c r="G81" i="203" s="1"/>
  <c r="F82" i="203" s="1"/>
  <c r="E82" i="203" s="1"/>
  <c r="I81" i="203" l="1"/>
  <c r="H82" i="203"/>
  <c r="D82" i="203"/>
  <c r="G82" i="203" s="1"/>
  <c r="F83" i="203" s="1"/>
  <c r="E83" i="203" s="1"/>
  <c r="I82" i="203" l="1"/>
  <c r="H83" i="203"/>
  <c r="D83" i="203"/>
  <c r="G83" i="203" s="1"/>
  <c r="F84" i="203" s="1"/>
  <c r="E84" i="203" s="1"/>
  <c r="I83" i="203" l="1"/>
  <c r="H84" i="203"/>
  <c r="D84" i="203"/>
  <c r="G84" i="203" s="1"/>
  <c r="F85" i="203" s="1"/>
  <c r="E85" i="203" s="1"/>
  <c r="H85" i="203" l="1"/>
  <c r="D85" i="203"/>
  <c r="G85" i="203" s="1"/>
  <c r="F86" i="203" s="1"/>
  <c r="E86" i="203" s="1"/>
  <c r="I84" i="203"/>
  <c r="I85" i="203" l="1"/>
  <c r="H86" i="203"/>
  <c r="D86" i="203"/>
  <c r="G86" i="203" s="1"/>
  <c r="F87" i="203" s="1"/>
  <c r="E87" i="203" s="1"/>
  <c r="H87" i="203" l="1"/>
  <c r="D87" i="203"/>
  <c r="G87" i="203" s="1"/>
  <c r="F88" i="203" s="1"/>
  <c r="E88" i="203" s="1"/>
  <c r="I86" i="203"/>
  <c r="H88" i="203" l="1"/>
  <c r="D88" i="203"/>
  <c r="G88" i="203" s="1"/>
  <c r="F89" i="203" s="1"/>
  <c r="E89" i="203" s="1"/>
  <c r="I87" i="203"/>
  <c r="I88" i="203" l="1"/>
  <c r="H89" i="203"/>
  <c r="D89" i="203"/>
  <c r="G89" i="203" s="1"/>
  <c r="F90" i="203" s="1"/>
  <c r="E90" i="203" s="1"/>
  <c r="H90" i="203" l="1"/>
  <c r="D90" i="203"/>
  <c r="G90" i="203" s="1"/>
  <c r="F91" i="203" s="1"/>
  <c r="E91" i="203" s="1"/>
  <c r="I89" i="203"/>
  <c r="H91" i="203" l="1"/>
  <c r="D91" i="203"/>
  <c r="G91" i="203" s="1"/>
  <c r="F92" i="203" s="1"/>
  <c r="E92" i="203" s="1"/>
  <c r="I90" i="203"/>
  <c r="H92" i="203" l="1"/>
  <c r="D92" i="203"/>
  <c r="G92" i="203" s="1"/>
  <c r="F93" i="203" s="1"/>
  <c r="E93" i="203" s="1"/>
  <c r="I91" i="203"/>
  <c r="H93" i="203" l="1"/>
  <c r="D93" i="203"/>
  <c r="G93" i="203" s="1"/>
  <c r="F94" i="203" s="1"/>
  <c r="E94" i="203" s="1"/>
  <c r="I92" i="203"/>
  <c r="I93" i="203" l="1"/>
  <c r="H94" i="203"/>
  <c r="D94" i="203"/>
  <c r="G94" i="203" s="1"/>
  <c r="F95" i="203" s="1"/>
  <c r="E95" i="203" s="1"/>
  <c r="H95" i="203" l="1"/>
  <c r="D95" i="203"/>
  <c r="G95" i="203" s="1"/>
  <c r="F96" i="203" s="1"/>
  <c r="E96" i="203" s="1"/>
  <c r="I94" i="203"/>
  <c r="H96" i="203" l="1"/>
  <c r="D96" i="203"/>
  <c r="G96" i="203" s="1"/>
  <c r="F97" i="203" s="1"/>
  <c r="E97" i="203" s="1"/>
  <c r="I95" i="203"/>
  <c r="I96" i="203" l="1"/>
  <c r="H97" i="203"/>
  <c r="D97" i="203"/>
  <c r="G97" i="203" s="1"/>
  <c r="F98" i="203" s="1"/>
  <c r="E98" i="203" s="1"/>
  <c r="I97" i="203" l="1"/>
  <c r="H98" i="203"/>
  <c r="D98" i="203"/>
  <c r="G98" i="203" s="1"/>
  <c r="F99" i="203" s="1"/>
  <c r="E99" i="203" s="1"/>
  <c r="H99" i="203" l="1"/>
  <c r="D99" i="203"/>
  <c r="G99" i="203" s="1"/>
  <c r="F100" i="203" s="1"/>
  <c r="E100" i="203" s="1"/>
  <c r="I98" i="203"/>
  <c r="I99" i="203" l="1"/>
  <c r="H100" i="203"/>
  <c r="D100" i="203"/>
  <c r="G100" i="203" s="1"/>
  <c r="F101" i="203" s="1"/>
  <c r="E101" i="203" s="1"/>
  <c r="I100" i="203" l="1"/>
  <c r="H101" i="203"/>
  <c r="D101" i="203"/>
  <c r="G101" i="203" s="1"/>
  <c r="F102" i="203" s="1"/>
  <c r="E102" i="203" s="1"/>
  <c r="H102" i="203" l="1"/>
  <c r="D102" i="203"/>
  <c r="G102" i="203" s="1"/>
  <c r="F103" i="203" s="1"/>
  <c r="E103" i="203" s="1"/>
  <c r="I101" i="203"/>
  <c r="H103" i="203" l="1"/>
  <c r="D103" i="203"/>
  <c r="G103" i="203" s="1"/>
  <c r="F104" i="203" s="1"/>
  <c r="E104" i="203" s="1"/>
  <c r="I102" i="203"/>
  <c r="H104" i="203" l="1"/>
  <c r="D104" i="203"/>
  <c r="G104" i="203" s="1"/>
  <c r="F105" i="203" s="1"/>
  <c r="E105" i="203" s="1"/>
  <c r="I103" i="203"/>
  <c r="H105" i="203" l="1"/>
  <c r="D105" i="203"/>
  <c r="G105" i="203" s="1"/>
  <c r="F106" i="203" s="1"/>
  <c r="E106" i="203" s="1"/>
  <c r="I104" i="203"/>
  <c r="I105" i="203" l="1"/>
  <c r="H106" i="203"/>
  <c r="D106" i="203"/>
  <c r="G106" i="203" s="1"/>
  <c r="F107" i="203" s="1"/>
  <c r="E107" i="203" s="1"/>
  <c r="I106" i="203" l="1"/>
  <c r="H107" i="203"/>
  <c r="D107" i="203"/>
  <c r="G107" i="203" s="1"/>
  <c r="F108" i="203" s="1"/>
  <c r="E108" i="203" s="1"/>
  <c r="I107" i="203" l="1"/>
  <c r="H108" i="203"/>
  <c r="D108" i="203"/>
  <c r="G108" i="203" s="1"/>
  <c r="F109" i="203" s="1"/>
  <c r="E109" i="203" s="1"/>
  <c r="I108" i="203" l="1"/>
  <c r="H109" i="203"/>
  <c r="D109" i="203"/>
  <c r="G109" i="203" s="1"/>
  <c r="F110" i="203" s="1"/>
  <c r="E110" i="203" s="1"/>
  <c r="H110" i="203" l="1"/>
  <c r="D110" i="203"/>
  <c r="G110" i="203" s="1"/>
  <c r="F111" i="203" s="1"/>
  <c r="E111" i="203" s="1"/>
  <c r="I109" i="203"/>
  <c r="H111" i="203" l="1"/>
  <c r="D111" i="203"/>
  <c r="G111" i="203" s="1"/>
  <c r="F112" i="203" s="1"/>
  <c r="E112" i="203" s="1"/>
  <c r="I110" i="203"/>
  <c r="H112" i="203" l="1"/>
  <c r="D112" i="203"/>
  <c r="G112" i="203" s="1"/>
  <c r="F113" i="203" s="1"/>
  <c r="E113" i="203" s="1"/>
  <c r="I111" i="203"/>
  <c r="H113" i="203" l="1"/>
  <c r="D113" i="203"/>
  <c r="G113" i="203" s="1"/>
  <c r="F114" i="203" s="1"/>
  <c r="E114" i="203" s="1"/>
  <c r="I112" i="203"/>
  <c r="H114" i="203" l="1"/>
  <c r="D114" i="203"/>
  <c r="G114" i="203" s="1"/>
  <c r="F115" i="203" s="1"/>
  <c r="E115" i="203" s="1"/>
  <c r="I113" i="203"/>
  <c r="H115" i="203" l="1"/>
  <c r="D115" i="203"/>
  <c r="G115" i="203" s="1"/>
  <c r="F116" i="203" s="1"/>
  <c r="E116" i="203" s="1"/>
  <c r="I114" i="203"/>
  <c r="H116" i="203" l="1"/>
  <c r="D116" i="203"/>
  <c r="G116" i="203" s="1"/>
  <c r="F117" i="203" s="1"/>
  <c r="E117" i="203" s="1"/>
  <c r="I115" i="203"/>
  <c r="H117" i="203" l="1"/>
  <c r="D117" i="203"/>
  <c r="G117" i="203" s="1"/>
  <c r="F118" i="203" s="1"/>
  <c r="E118" i="203" s="1"/>
  <c r="I116" i="203"/>
  <c r="H118" i="203" l="1"/>
  <c r="D118" i="203"/>
  <c r="G118" i="203" s="1"/>
  <c r="F119" i="203" s="1"/>
  <c r="E119" i="203" s="1"/>
  <c r="I117" i="203"/>
  <c r="H119" i="203" l="1"/>
  <c r="I119" i="203" s="1"/>
  <c r="D119" i="203"/>
  <c r="G119" i="203" s="1"/>
  <c r="F120" i="203" s="1"/>
  <c r="E120" i="203" s="1"/>
  <c r="I118" i="203"/>
  <c r="H120" i="203" l="1"/>
  <c r="D120" i="203"/>
  <c r="G120" i="203" s="1"/>
  <c r="F121" i="203" s="1"/>
  <c r="E121" i="203" s="1"/>
  <c r="I120" i="203" l="1"/>
  <c r="H121" i="203"/>
  <c r="D121" i="203"/>
  <c r="G121" i="203" s="1"/>
  <c r="F122" i="203" s="1"/>
  <c r="E122" i="203" s="1"/>
  <c r="H122" i="203" l="1"/>
  <c r="D122" i="203"/>
  <c r="G122" i="203" s="1"/>
  <c r="F123" i="203" s="1"/>
  <c r="E123" i="203" s="1"/>
  <c r="I121" i="203"/>
  <c r="I122" i="203" l="1"/>
  <c r="H123" i="203"/>
  <c r="D123" i="203"/>
  <c r="G123" i="203" s="1"/>
  <c r="F124" i="203" s="1"/>
  <c r="E124" i="203" s="1"/>
  <c r="H124" i="203" l="1"/>
  <c r="D124" i="203"/>
  <c r="G124" i="203" s="1"/>
  <c r="F125" i="203" s="1"/>
  <c r="E125" i="203" s="1"/>
  <c r="I123" i="203"/>
  <c r="I124" i="203" l="1"/>
  <c r="H125" i="203"/>
  <c r="D125" i="203"/>
  <c r="G125" i="203" s="1"/>
  <c r="F126" i="203" s="1"/>
  <c r="E126" i="203" s="1"/>
  <c r="I125" i="203" l="1"/>
  <c r="H126" i="203"/>
  <c r="D126" i="203"/>
  <c r="G126" i="203" s="1"/>
  <c r="F127" i="203" s="1"/>
  <c r="E127" i="203" s="1"/>
  <c r="I126" i="203" l="1"/>
  <c r="H127" i="203"/>
  <c r="D127" i="203"/>
  <c r="G127" i="203" s="1"/>
  <c r="F128" i="203" s="1"/>
  <c r="E128" i="203" s="1"/>
  <c r="I127" i="203" l="1"/>
  <c r="H128" i="203"/>
  <c r="D128" i="203"/>
  <c r="G128" i="203" s="1"/>
  <c r="F129" i="203" s="1"/>
  <c r="E129" i="203" s="1"/>
  <c r="I128" i="203" l="1"/>
  <c r="H129" i="203"/>
  <c r="D129" i="203"/>
  <c r="G129" i="203" s="1"/>
  <c r="F130" i="203" s="1"/>
  <c r="E130" i="203" s="1"/>
  <c r="I129" i="203" l="1"/>
  <c r="H130" i="203"/>
  <c r="D130" i="203"/>
  <c r="G130" i="203" s="1"/>
  <c r="F131" i="203" s="1"/>
  <c r="E131" i="203" s="1"/>
  <c r="I130" i="203" l="1"/>
  <c r="H131" i="203"/>
  <c r="D131" i="203"/>
  <c r="G131" i="203" s="1"/>
  <c r="F132" i="203" s="1"/>
  <c r="E132" i="203" s="1"/>
  <c r="I131" i="203" l="1"/>
  <c r="H132" i="203"/>
  <c r="D132" i="203"/>
  <c r="G132" i="203" s="1"/>
  <c r="F133" i="203" s="1"/>
  <c r="E133" i="203" s="1"/>
  <c r="I132" i="203" l="1"/>
  <c r="H133" i="203"/>
  <c r="D133" i="203"/>
  <c r="G133" i="203" s="1"/>
  <c r="F134" i="203" s="1"/>
  <c r="E134" i="203" s="1"/>
  <c r="H134" i="203" l="1"/>
  <c r="D134" i="203"/>
  <c r="G134" i="203" s="1"/>
  <c r="F135" i="203" s="1"/>
  <c r="E135" i="203" s="1"/>
  <c r="I133" i="203"/>
  <c r="I134" i="203" l="1"/>
  <c r="H135" i="203"/>
  <c r="D135" i="203"/>
  <c r="G135" i="203" s="1"/>
  <c r="F136" i="203" s="1"/>
  <c r="E136" i="203" s="1"/>
  <c r="H136" i="203" l="1"/>
  <c r="D136" i="203"/>
  <c r="G136" i="203" s="1"/>
  <c r="F137" i="203" s="1"/>
  <c r="E137" i="203" s="1"/>
  <c r="I135" i="203"/>
  <c r="I136" i="203" l="1"/>
  <c r="H137" i="203"/>
  <c r="D137" i="203"/>
  <c r="G137" i="203" s="1"/>
  <c r="F138" i="203" s="1"/>
  <c r="E138" i="203" s="1"/>
  <c r="H138" i="203" l="1"/>
  <c r="D138" i="203"/>
  <c r="G138" i="203" s="1"/>
  <c r="F139" i="203" s="1"/>
  <c r="E139" i="203" s="1"/>
  <c r="I137" i="203"/>
  <c r="I138" i="203" l="1"/>
  <c r="H139" i="203"/>
  <c r="D139" i="203"/>
  <c r="G139" i="203" s="1"/>
  <c r="F140" i="203" s="1"/>
  <c r="E140" i="203" s="1"/>
  <c r="H140" i="203" l="1"/>
  <c r="D140" i="203"/>
  <c r="G140" i="203" s="1"/>
  <c r="F141" i="203" s="1"/>
  <c r="E141" i="203" s="1"/>
  <c r="I139" i="203"/>
  <c r="I140" i="203" l="1"/>
  <c r="H141" i="203"/>
  <c r="D141" i="203"/>
  <c r="G141" i="203" s="1"/>
  <c r="F142" i="203" s="1"/>
  <c r="E142" i="203" s="1"/>
  <c r="I141" i="203" l="1"/>
  <c r="H142" i="203"/>
  <c r="D142" i="203"/>
  <c r="G142" i="203" s="1"/>
  <c r="F143" i="203" s="1"/>
  <c r="E143" i="203" s="1"/>
  <c r="I142" i="203" l="1"/>
  <c r="H143" i="203"/>
  <c r="D143" i="203"/>
  <c r="G143" i="203" s="1"/>
  <c r="F144" i="203" s="1"/>
  <c r="E144" i="203" s="1"/>
  <c r="I143" i="203" l="1"/>
  <c r="H144" i="203"/>
  <c r="D144" i="203"/>
  <c r="G144" i="203" s="1"/>
  <c r="F145" i="203" s="1"/>
  <c r="E145" i="203" s="1"/>
  <c r="H145" i="203" l="1"/>
  <c r="D145" i="203"/>
  <c r="G145" i="203" s="1"/>
  <c r="F146" i="203" s="1"/>
  <c r="E146" i="203" s="1"/>
  <c r="I144" i="203"/>
  <c r="I145" i="203" l="1"/>
  <c r="H146" i="203"/>
  <c r="D146" i="203"/>
  <c r="G146" i="203" s="1"/>
  <c r="F147" i="203" s="1"/>
  <c r="E147" i="203" s="1"/>
  <c r="H147" i="203" l="1"/>
  <c r="I147" i="203" s="1"/>
  <c r="D147" i="203"/>
  <c r="G147" i="203" s="1"/>
  <c r="F148" i="203" s="1"/>
  <c r="E148" i="203" s="1"/>
  <c r="I146" i="203"/>
  <c r="H148" i="203" l="1"/>
  <c r="D148" i="203"/>
  <c r="G148" i="203" s="1"/>
  <c r="F149" i="203" s="1"/>
  <c r="E149" i="203" s="1"/>
  <c r="I148" i="203" l="1"/>
  <c r="H149" i="203"/>
  <c r="D149" i="203"/>
  <c r="G149" i="203" s="1"/>
  <c r="F150" i="203" s="1"/>
  <c r="E150" i="203" s="1"/>
  <c r="H150" i="203" l="1"/>
  <c r="D150" i="203"/>
  <c r="G150" i="203" s="1"/>
  <c r="F151" i="203" s="1"/>
  <c r="E151" i="203" s="1"/>
  <c r="I149" i="203"/>
  <c r="H151" i="203" l="1"/>
  <c r="D151" i="203"/>
  <c r="G151" i="203" s="1"/>
  <c r="F152" i="203" s="1"/>
  <c r="E152" i="203" s="1"/>
  <c r="I150" i="203"/>
  <c r="H152" i="203" l="1"/>
  <c r="D152" i="203"/>
  <c r="G152" i="203" s="1"/>
  <c r="F153" i="203" s="1"/>
  <c r="E153" i="203" s="1"/>
  <c r="I151" i="203"/>
  <c r="H153" i="203" l="1"/>
  <c r="D153" i="203"/>
  <c r="G153" i="203" s="1"/>
  <c r="F154" i="203" s="1"/>
  <c r="E154" i="203" s="1"/>
  <c r="I152" i="203"/>
  <c r="I153" i="203" l="1"/>
  <c r="H154" i="203"/>
  <c r="D154" i="203"/>
  <c r="G154" i="203" s="1"/>
  <c r="F155" i="203" s="1"/>
  <c r="E155" i="203" s="1"/>
  <c r="I154" i="203" l="1"/>
  <c r="H155" i="203"/>
  <c r="D155" i="203"/>
  <c r="G155" i="203" s="1"/>
  <c r="F156" i="203" s="1"/>
  <c r="E156" i="203" s="1"/>
  <c r="I155" i="203" l="1"/>
  <c r="H156" i="203"/>
  <c r="D156" i="203"/>
  <c r="G156" i="203" s="1"/>
  <c r="F157" i="203" s="1"/>
  <c r="E157" i="203" s="1"/>
  <c r="I156" i="203" l="1"/>
  <c r="H157" i="203"/>
  <c r="D157" i="203"/>
  <c r="G157" i="203" s="1"/>
  <c r="F158" i="203" s="1"/>
  <c r="E158" i="203" s="1"/>
  <c r="I157" i="203" l="1"/>
  <c r="H158" i="203"/>
  <c r="D158" i="203"/>
  <c r="G158" i="203" s="1"/>
  <c r="F159" i="203" s="1"/>
  <c r="E159" i="203" s="1"/>
  <c r="I158" i="203" l="1"/>
  <c r="H159" i="203"/>
  <c r="D159" i="203"/>
  <c r="G159" i="203" s="1"/>
  <c r="F160" i="203" s="1"/>
  <c r="E160" i="203" s="1"/>
  <c r="I159" i="203" l="1"/>
  <c r="H160" i="203"/>
  <c r="D160" i="203"/>
  <c r="G160" i="203" s="1"/>
  <c r="F161" i="203" s="1"/>
  <c r="E161" i="203" s="1"/>
  <c r="I160" i="203" l="1"/>
  <c r="H161" i="203"/>
  <c r="D161" i="203"/>
  <c r="G161" i="203" s="1"/>
  <c r="F162" i="203" s="1"/>
  <c r="E162" i="203" s="1"/>
  <c r="H162" i="203" l="1"/>
  <c r="D162" i="203"/>
  <c r="G162" i="203" s="1"/>
  <c r="F163" i="203" s="1"/>
  <c r="E163" i="203" s="1"/>
  <c r="I161" i="203"/>
  <c r="I162" i="203" l="1"/>
  <c r="H163" i="203"/>
  <c r="D163" i="203"/>
  <c r="G163" i="203" s="1"/>
  <c r="F164" i="203" s="1"/>
  <c r="E164" i="203" s="1"/>
  <c r="H164" i="203" l="1"/>
  <c r="D164" i="203"/>
  <c r="G164" i="203" s="1"/>
  <c r="F165" i="203" s="1"/>
  <c r="E165" i="203" s="1"/>
  <c r="I163" i="203"/>
  <c r="H165" i="203" l="1"/>
  <c r="D165" i="203"/>
  <c r="G165" i="203" s="1"/>
  <c r="F166" i="203" s="1"/>
  <c r="E166" i="203" s="1"/>
  <c r="I164" i="203"/>
  <c r="H166" i="203" l="1"/>
  <c r="D166" i="203"/>
  <c r="G166" i="203" s="1"/>
  <c r="F167" i="203" s="1"/>
  <c r="E167" i="203" s="1"/>
  <c r="I165" i="203"/>
  <c r="I166" i="203" l="1"/>
  <c r="H167" i="203"/>
  <c r="D167" i="203"/>
  <c r="G167" i="203" s="1"/>
  <c r="F168" i="203" s="1"/>
  <c r="E168" i="203" s="1"/>
  <c r="I167" i="203" l="1"/>
  <c r="H168" i="203"/>
  <c r="D168" i="203"/>
  <c r="G168" i="203" s="1"/>
  <c r="F169" i="203" s="1"/>
  <c r="E169" i="203" s="1"/>
  <c r="I168" i="203" l="1"/>
  <c r="H169" i="203"/>
  <c r="D169" i="203"/>
  <c r="G169" i="203" s="1"/>
  <c r="F170" i="203" s="1"/>
  <c r="E170" i="203" s="1"/>
  <c r="H170" i="203" l="1"/>
  <c r="D170" i="203"/>
  <c r="G170" i="203" s="1"/>
  <c r="F171" i="203" s="1"/>
  <c r="E171" i="203" s="1"/>
  <c r="I169" i="203"/>
  <c r="I170" i="203" l="1"/>
  <c r="H171" i="203"/>
  <c r="D171" i="203"/>
  <c r="G171" i="203" s="1"/>
  <c r="F172" i="203" s="1"/>
  <c r="E172" i="203" s="1"/>
  <c r="H172" i="203" l="1"/>
  <c r="D172" i="203"/>
  <c r="G172" i="203" s="1"/>
  <c r="F173" i="203" s="1"/>
  <c r="E173" i="203" s="1"/>
  <c r="I171" i="203"/>
  <c r="H173" i="203" l="1"/>
  <c r="D173" i="203"/>
  <c r="G173" i="203" s="1"/>
  <c r="F174" i="203" s="1"/>
  <c r="E174" i="203" s="1"/>
  <c r="I172" i="203"/>
  <c r="I173" i="203" l="1"/>
  <c r="H174" i="203"/>
  <c r="D174" i="203"/>
  <c r="G174" i="203" s="1"/>
  <c r="F175" i="203" s="1"/>
  <c r="E175" i="203" s="1"/>
  <c r="I174" i="203" l="1"/>
  <c r="H175" i="203"/>
  <c r="D175" i="203"/>
  <c r="G175" i="203" s="1"/>
  <c r="F176" i="203" s="1"/>
  <c r="E176" i="203" s="1"/>
  <c r="I175" i="203" l="1"/>
  <c r="H176" i="203"/>
  <c r="D176" i="203"/>
  <c r="G176" i="203" s="1"/>
  <c r="F177" i="203" s="1"/>
  <c r="E177" i="203" s="1"/>
  <c r="I176" i="203" l="1"/>
  <c r="H177" i="203"/>
  <c r="D177" i="203"/>
  <c r="G177" i="203" s="1"/>
  <c r="F178" i="203" s="1"/>
  <c r="E178" i="203" s="1"/>
  <c r="I177" i="203" l="1"/>
  <c r="H178" i="203"/>
  <c r="D178" i="203"/>
  <c r="G178" i="203" s="1"/>
  <c r="F179" i="203" s="1"/>
  <c r="E179" i="203" s="1"/>
  <c r="I178" i="203" l="1"/>
  <c r="H179" i="203"/>
  <c r="D179" i="203"/>
  <c r="G179" i="203" s="1"/>
  <c r="F180" i="203" s="1"/>
  <c r="E180" i="203" s="1"/>
  <c r="H180" i="203" l="1"/>
  <c r="D180" i="203"/>
  <c r="G180" i="203" s="1"/>
  <c r="F181" i="203" s="1"/>
  <c r="E181" i="203" s="1"/>
  <c r="I179" i="203"/>
  <c r="I180" i="203" l="1"/>
  <c r="H181" i="203"/>
  <c r="D181" i="203"/>
  <c r="G181" i="203" s="1"/>
  <c r="F182" i="203" s="1"/>
  <c r="E182" i="203" s="1"/>
  <c r="D182" i="203" l="1"/>
  <c r="G182" i="203" s="1"/>
  <c r="F183" i="203" s="1"/>
  <c r="E183" i="203" s="1"/>
  <c r="H182" i="203"/>
  <c r="I181" i="203"/>
  <c r="I182" i="203" l="1"/>
  <c r="D183" i="203"/>
  <c r="G183" i="203" s="1"/>
  <c r="F184" i="203" s="1"/>
  <c r="E184" i="203" s="1"/>
  <c r="H183" i="203"/>
  <c r="I183" i="203" l="1"/>
  <c r="D184" i="203"/>
  <c r="G184" i="203" s="1"/>
  <c r="F185" i="203" s="1"/>
  <c r="E185" i="203" s="1"/>
  <c r="H184" i="203"/>
  <c r="I184" i="203" s="1"/>
  <c r="D185" i="203" l="1"/>
  <c r="G185" i="203" s="1"/>
  <c r="F186" i="203" s="1"/>
  <c r="E186" i="203" s="1"/>
  <c r="H185" i="203"/>
  <c r="I185" i="203" l="1"/>
  <c r="D186" i="203"/>
  <c r="G186" i="203" s="1"/>
  <c r="F187" i="203" s="1"/>
  <c r="E187" i="203" s="1"/>
  <c r="H186" i="203"/>
  <c r="I186" i="203" l="1"/>
  <c r="D187" i="203"/>
  <c r="G187" i="203" s="1"/>
  <c r="F188" i="203" s="1"/>
  <c r="E188" i="203" s="1"/>
  <c r="H187" i="203"/>
  <c r="I187" i="203" s="1"/>
  <c r="D188" i="203" l="1"/>
  <c r="G188" i="203" s="1"/>
  <c r="F189" i="203" s="1"/>
  <c r="E189" i="203" s="1"/>
  <c r="H188" i="203"/>
  <c r="I188" i="203" l="1"/>
  <c r="D189" i="203"/>
  <c r="G189" i="203" s="1"/>
  <c r="F190" i="203" s="1"/>
  <c r="E190" i="203" s="1"/>
  <c r="H189" i="203"/>
  <c r="I189" i="203" s="1"/>
  <c r="D190" i="203" l="1"/>
  <c r="G190" i="203" s="1"/>
  <c r="F191" i="203" s="1"/>
  <c r="E191" i="203" s="1"/>
  <c r="H190" i="203"/>
  <c r="I190" i="203" l="1"/>
  <c r="D191" i="203"/>
  <c r="G191" i="203" s="1"/>
  <c r="F192" i="203" s="1"/>
  <c r="E192" i="203" s="1"/>
  <c r="H191" i="203"/>
  <c r="I191" i="203" l="1"/>
  <c r="D192" i="203"/>
  <c r="G192" i="203" s="1"/>
  <c r="F193" i="203" s="1"/>
  <c r="E193" i="203" s="1"/>
  <c r="H192" i="203"/>
  <c r="I192" i="203" s="1"/>
  <c r="D193" i="203" l="1"/>
  <c r="G193" i="203" s="1"/>
  <c r="F194" i="203" s="1"/>
  <c r="E194" i="203" s="1"/>
  <c r="H193" i="203"/>
  <c r="I193" i="203" l="1"/>
  <c r="D194" i="203"/>
  <c r="H194" i="203"/>
  <c r="I194" i="203" s="1"/>
  <c r="G194" i="203"/>
  <c r="F195" i="203" s="1"/>
  <c r="E195" i="203" s="1"/>
  <c r="D195" i="203" l="1"/>
  <c r="G195" i="203" s="1"/>
  <c r="F196" i="203" s="1"/>
  <c r="E196" i="203" s="1"/>
  <c r="H195" i="203"/>
  <c r="D196" i="203" l="1"/>
  <c r="G196" i="203" s="1"/>
  <c r="F197" i="203" s="1"/>
  <c r="E197" i="203" s="1"/>
  <c r="H196" i="203"/>
  <c r="I195" i="203"/>
  <c r="D197" i="203" l="1"/>
  <c r="G197" i="203" s="1"/>
  <c r="F198" i="203" s="1"/>
  <c r="E198" i="203" s="1"/>
  <c r="H197" i="203"/>
  <c r="I196" i="203"/>
  <c r="I197" i="203" l="1"/>
  <c r="D198" i="203"/>
  <c r="G198" i="203" s="1"/>
  <c r="F199" i="203" s="1"/>
  <c r="E199" i="203" s="1"/>
  <c r="H198" i="203"/>
  <c r="I198" i="203" s="1"/>
  <c r="D199" i="203" l="1"/>
  <c r="G199" i="203" s="1"/>
  <c r="F200" i="203" s="1"/>
  <c r="E200" i="203" s="1"/>
  <c r="H199" i="203"/>
  <c r="I199" i="203" l="1"/>
  <c r="D200" i="203"/>
  <c r="G200" i="203" s="1"/>
  <c r="F201" i="203" s="1"/>
  <c r="E201" i="203" s="1"/>
  <c r="H200" i="203"/>
  <c r="I200" i="203" s="1"/>
  <c r="D201" i="203" l="1"/>
  <c r="G201" i="203" s="1"/>
  <c r="F202" i="203" s="1"/>
  <c r="E202" i="203" s="1"/>
  <c r="H201" i="203"/>
  <c r="I201" i="203" l="1"/>
  <c r="D202" i="203"/>
  <c r="G202" i="203" s="1"/>
  <c r="F203" i="203" s="1"/>
  <c r="E203" i="203" s="1"/>
  <c r="H202" i="203"/>
  <c r="I202" i="203" l="1"/>
  <c r="D203" i="203"/>
  <c r="G203" i="203" s="1"/>
  <c r="F204" i="203" s="1"/>
  <c r="E204" i="203" s="1"/>
  <c r="H203" i="203"/>
  <c r="D204" i="203" l="1"/>
  <c r="G204" i="203" s="1"/>
  <c r="F205" i="203" s="1"/>
  <c r="E205" i="203" s="1"/>
  <c r="H204" i="203"/>
  <c r="I203" i="203"/>
  <c r="I204" i="203" l="1"/>
  <c r="D205" i="203"/>
  <c r="G205" i="203" s="1"/>
  <c r="F206" i="203" s="1"/>
  <c r="E206" i="203" s="1"/>
  <c r="H205" i="203"/>
  <c r="D206" i="203" l="1"/>
  <c r="G206" i="203" s="1"/>
  <c r="F207" i="203" s="1"/>
  <c r="E207" i="203" s="1"/>
  <c r="H206" i="203"/>
  <c r="I205" i="203"/>
  <c r="I206" i="203" l="1"/>
  <c r="D207" i="203"/>
  <c r="G207" i="203" s="1"/>
  <c r="F208" i="203" s="1"/>
  <c r="E208" i="203" s="1"/>
  <c r="H207" i="203"/>
  <c r="I207" i="203" s="1"/>
  <c r="D208" i="203" l="1"/>
  <c r="G208" i="203" s="1"/>
  <c r="F209" i="203" s="1"/>
  <c r="E209" i="203" s="1"/>
  <c r="H208" i="203"/>
  <c r="I208" i="203" l="1"/>
  <c r="D209" i="203"/>
  <c r="G209" i="203" s="1"/>
  <c r="F210" i="203" s="1"/>
  <c r="E210" i="203" s="1"/>
  <c r="H209" i="203"/>
  <c r="D210" i="203" l="1"/>
  <c r="G210" i="203" s="1"/>
  <c r="F211" i="203" s="1"/>
  <c r="E211" i="203" s="1"/>
  <c r="H210" i="203"/>
  <c r="I209" i="203"/>
  <c r="I210" i="203" l="1"/>
  <c r="D211" i="203"/>
  <c r="G211" i="203" s="1"/>
  <c r="F212" i="203" s="1"/>
  <c r="E212" i="203" s="1"/>
  <c r="H211" i="203"/>
  <c r="D212" i="203" l="1"/>
  <c r="G212" i="203" s="1"/>
  <c r="F213" i="203" s="1"/>
  <c r="E213" i="203" s="1"/>
  <c r="H212" i="203"/>
  <c r="I211" i="203"/>
  <c r="D213" i="203" l="1"/>
  <c r="G213" i="203" s="1"/>
  <c r="F214" i="203" s="1"/>
  <c r="E214" i="203" s="1"/>
  <c r="H213" i="203"/>
  <c r="I212" i="203"/>
  <c r="I213" i="203" l="1"/>
  <c r="D214" i="203"/>
  <c r="G214" i="203" s="1"/>
  <c r="F215" i="203" s="1"/>
  <c r="E215" i="203" s="1"/>
  <c r="H214" i="203"/>
  <c r="I214" i="203" l="1"/>
  <c r="D215" i="203"/>
  <c r="G215" i="203" s="1"/>
  <c r="F216" i="203" s="1"/>
  <c r="E216" i="203" s="1"/>
  <c r="H215" i="203"/>
  <c r="I215" i="203" l="1"/>
  <c r="D216" i="203"/>
  <c r="H216" i="203"/>
  <c r="I216" i="203" s="1"/>
  <c r="G216" i="203"/>
  <c r="F217" i="203" s="1"/>
  <c r="E217" i="203" s="1"/>
  <c r="D217" i="203" l="1"/>
  <c r="G217" i="203" s="1"/>
  <c r="F218" i="203" s="1"/>
  <c r="E218" i="203" s="1"/>
  <c r="H217" i="203"/>
  <c r="I217" i="203" l="1"/>
  <c r="D218" i="203"/>
  <c r="G218" i="203" s="1"/>
  <c r="F219" i="203" s="1"/>
  <c r="E219" i="203" s="1"/>
  <c r="H218" i="203"/>
  <c r="I218" i="203" l="1"/>
  <c r="D219" i="203"/>
  <c r="G219" i="203" s="1"/>
  <c r="F220" i="203" s="1"/>
  <c r="E220" i="203" s="1"/>
  <c r="H219" i="203"/>
  <c r="D220" i="203" l="1"/>
  <c r="G220" i="203" s="1"/>
  <c r="F221" i="203" s="1"/>
  <c r="E221" i="203" s="1"/>
  <c r="H220" i="203"/>
  <c r="I219" i="203"/>
  <c r="I220" i="203" l="1"/>
  <c r="D221" i="203"/>
  <c r="G221" i="203" s="1"/>
  <c r="F222" i="203" s="1"/>
  <c r="E222" i="203" s="1"/>
  <c r="H221" i="203"/>
  <c r="I221" i="203" s="1"/>
  <c r="D222" i="203" l="1"/>
  <c r="G222" i="203" s="1"/>
  <c r="F223" i="203" s="1"/>
  <c r="E223" i="203" s="1"/>
  <c r="H222" i="203"/>
  <c r="I222" i="203" l="1"/>
  <c r="D223" i="203"/>
  <c r="G223" i="203" s="1"/>
  <c r="F224" i="203" s="1"/>
  <c r="E224" i="203" s="1"/>
  <c r="H223" i="203"/>
  <c r="I223" i="203" l="1"/>
  <c r="D224" i="203"/>
  <c r="G224" i="203" s="1"/>
  <c r="F225" i="203" s="1"/>
  <c r="E225" i="203" s="1"/>
  <c r="H224" i="203"/>
  <c r="I224" i="203" l="1"/>
  <c r="D225" i="203"/>
  <c r="G225" i="203" s="1"/>
  <c r="F226" i="203" s="1"/>
  <c r="E226" i="203" s="1"/>
  <c r="H225" i="203"/>
  <c r="I225" i="203" s="1"/>
  <c r="D226" i="203" l="1"/>
  <c r="G226" i="203" s="1"/>
  <c r="F227" i="203" s="1"/>
  <c r="E227" i="203" s="1"/>
  <c r="H226" i="203"/>
  <c r="D227" i="203" l="1"/>
  <c r="G227" i="203" s="1"/>
  <c r="F228" i="203" s="1"/>
  <c r="E228" i="203" s="1"/>
  <c r="H227" i="203"/>
  <c r="I226" i="203"/>
  <c r="D228" i="203" l="1"/>
  <c r="G228" i="203" s="1"/>
  <c r="F229" i="203" s="1"/>
  <c r="E229" i="203" s="1"/>
  <c r="H228" i="203"/>
  <c r="I227" i="203"/>
  <c r="I228" i="203" l="1"/>
  <c r="D229" i="203"/>
  <c r="G229" i="203" s="1"/>
  <c r="F230" i="203" s="1"/>
  <c r="E230" i="203" s="1"/>
  <c r="H229" i="203"/>
  <c r="D230" i="203" l="1"/>
  <c r="G230" i="203" s="1"/>
  <c r="F231" i="203" s="1"/>
  <c r="E231" i="203" s="1"/>
  <c r="H230" i="203"/>
  <c r="I229" i="203"/>
  <c r="I230" i="203" l="1"/>
  <c r="D231" i="203"/>
  <c r="G231" i="203" s="1"/>
  <c r="F232" i="203" s="1"/>
  <c r="E232" i="203" s="1"/>
  <c r="H231" i="203"/>
  <c r="D232" i="203" l="1"/>
  <c r="G232" i="203" s="1"/>
  <c r="F233" i="203" s="1"/>
  <c r="E233" i="203" s="1"/>
  <c r="H232" i="203"/>
  <c r="I231" i="203"/>
  <c r="D233" i="203" l="1"/>
  <c r="G233" i="203" s="1"/>
  <c r="F234" i="203" s="1"/>
  <c r="E234" i="203" s="1"/>
  <c r="H233" i="203"/>
  <c r="I232" i="203"/>
  <c r="D234" i="203" l="1"/>
  <c r="G234" i="203" s="1"/>
  <c r="F235" i="203" s="1"/>
  <c r="E235" i="203" s="1"/>
  <c r="H234" i="203"/>
  <c r="I233" i="203"/>
  <c r="I234" i="203" l="1"/>
  <c r="D235" i="203"/>
  <c r="G235" i="203" s="1"/>
  <c r="F236" i="203" s="1"/>
  <c r="E236" i="203" s="1"/>
  <c r="H235" i="203"/>
  <c r="I235" i="203" l="1"/>
  <c r="D236" i="203"/>
  <c r="G236" i="203" s="1"/>
  <c r="F237" i="203" s="1"/>
  <c r="E237" i="203" s="1"/>
  <c r="H236" i="203"/>
  <c r="I236" i="203" l="1"/>
  <c r="D237" i="203"/>
  <c r="G237" i="203" s="1"/>
  <c r="F238" i="203" s="1"/>
  <c r="E238" i="203" s="1"/>
  <c r="H237" i="203"/>
  <c r="I237" i="203" l="1"/>
  <c r="D238" i="203"/>
  <c r="G238" i="203" s="1"/>
  <c r="F239" i="203" s="1"/>
  <c r="E239" i="203" s="1"/>
  <c r="H238" i="203"/>
  <c r="I238" i="203" l="1"/>
  <c r="D239" i="203"/>
  <c r="G239" i="203" s="1"/>
  <c r="F240" i="203" s="1"/>
  <c r="E240" i="203" s="1"/>
  <c r="H239" i="203"/>
  <c r="I239" i="203" l="1"/>
  <c r="D240" i="203"/>
  <c r="G240" i="203" s="1"/>
  <c r="F241" i="203" s="1"/>
  <c r="E241" i="203" s="1"/>
  <c r="H240" i="203"/>
  <c r="I240" i="203" l="1"/>
  <c r="D241" i="203"/>
  <c r="G241" i="203" s="1"/>
  <c r="F242" i="203" s="1"/>
  <c r="E242" i="203" s="1"/>
  <c r="H241" i="203"/>
  <c r="I241" i="203" s="1"/>
  <c r="D242" i="203" l="1"/>
  <c r="G242" i="203" s="1"/>
  <c r="F243" i="203" s="1"/>
  <c r="E243" i="203" s="1"/>
  <c r="H242" i="203"/>
  <c r="I242" i="203" l="1"/>
  <c r="D243" i="203"/>
  <c r="G243" i="203" s="1"/>
  <c r="F244" i="203" s="1"/>
  <c r="E244" i="203" s="1"/>
  <c r="H243" i="203"/>
  <c r="I243" i="203" l="1"/>
  <c r="D244" i="203"/>
  <c r="G244" i="203" s="1"/>
  <c r="F245" i="203" s="1"/>
  <c r="E245" i="203" s="1"/>
  <c r="H244" i="203"/>
  <c r="I244" i="203" l="1"/>
  <c r="D245" i="203"/>
  <c r="H245" i="203"/>
  <c r="I245" i="203" s="1"/>
  <c r="G245" i="203"/>
  <c r="F246" i="203" s="1"/>
  <c r="E246" i="203" s="1"/>
  <c r="D246" i="203" l="1"/>
  <c r="G246" i="203" s="1"/>
  <c r="F247" i="203" s="1"/>
  <c r="E247" i="203" s="1"/>
  <c r="H246" i="203"/>
  <c r="I246" i="203" l="1"/>
  <c r="D247" i="203"/>
  <c r="G247" i="203" s="1"/>
  <c r="F248" i="203" s="1"/>
  <c r="E248" i="203" s="1"/>
  <c r="H247" i="203"/>
  <c r="I247" i="203" l="1"/>
  <c r="D248" i="203"/>
  <c r="G248" i="203" s="1"/>
  <c r="F249" i="203" s="1"/>
  <c r="E249" i="203" s="1"/>
  <c r="H248" i="203"/>
  <c r="I248" i="203" l="1"/>
  <c r="D249" i="203"/>
  <c r="G249" i="203" s="1"/>
  <c r="F250" i="203" s="1"/>
  <c r="E250" i="203" s="1"/>
  <c r="H249" i="203"/>
  <c r="I249" i="203" l="1"/>
  <c r="D250" i="203"/>
  <c r="G250" i="203" s="1"/>
  <c r="F251" i="203" s="1"/>
  <c r="E251" i="203" s="1"/>
  <c r="H250" i="203"/>
  <c r="D251" i="203" l="1"/>
  <c r="G251" i="203" s="1"/>
  <c r="F252" i="203" s="1"/>
  <c r="E252" i="203" s="1"/>
  <c r="H251" i="203"/>
  <c r="I250" i="203"/>
  <c r="I251" i="203" l="1"/>
  <c r="D252" i="203"/>
  <c r="G252" i="203" s="1"/>
  <c r="F253" i="203" s="1"/>
  <c r="E253" i="203" s="1"/>
  <c r="H252" i="203"/>
  <c r="I252" i="203" l="1"/>
  <c r="D253" i="203"/>
  <c r="G253" i="203" s="1"/>
  <c r="F254" i="203" s="1"/>
  <c r="E254" i="203" s="1"/>
  <c r="H253" i="203"/>
  <c r="I253" i="203" l="1"/>
  <c r="D254" i="203"/>
  <c r="H254" i="203"/>
  <c r="G254" i="203"/>
  <c r="F255" i="203" s="1"/>
  <c r="E255" i="203" s="1"/>
  <c r="I254" i="203" l="1"/>
  <c r="D255" i="203"/>
  <c r="G255" i="203" s="1"/>
  <c r="F256" i="203" s="1"/>
  <c r="E256" i="203" s="1"/>
  <c r="H255" i="203"/>
  <c r="I255" i="203" l="1"/>
  <c r="D256" i="203"/>
  <c r="G256" i="203" s="1"/>
  <c r="F257" i="203" s="1"/>
  <c r="E257" i="203" s="1"/>
  <c r="H256" i="203"/>
  <c r="I256" i="203" s="1"/>
  <c r="D257" i="203" l="1"/>
  <c r="G257" i="203" s="1"/>
  <c r="F258" i="203" s="1"/>
  <c r="E258" i="203" s="1"/>
  <c r="H257" i="203"/>
  <c r="I257" i="203" l="1"/>
  <c r="D258" i="203"/>
  <c r="G258" i="203" s="1"/>
  <c r="F259" i="203" s="1"/>
  <c r="E259" i="203" s="1"/>
  <c r="H258" i="203"/>
  <c r="I258" i="203" l="1"/>
  <c r="D259" i="203"/>
  <c r="H259" i="203"/>
  <c r="G259" i="203"/>
  <c r="F260" i="203" s="1"/>
  <c r="E260" i="203" s="1"/>
  <c r="I259" i="203" l="1"/>
  <c r="D260" i="203"/>
  <c r="G260" i="203" s="1"/>
  <c r="F261" i="203" s="1"/>
  <c r="E261" i="203" s="1"/>
  <c r="H260" i="203"/>
  <c r="I260" i="203" s="1"/>
  <c r="D261" i="203" l="1"/>
  <c r="G261" i="203" s="1"/>
  <c r="F262" i="203" s="1"/>
  <c r="E262" i="203" s="1"/>
  <c r="H261" i="203"/>
  <c r="I261" i="203" l="1"/>
  <c r="D262" i="203"/>
  <c r="G262" i="203" s="1"/>
  <c r="F263" i="203" s="1"/>
  <c r="E263" i="203" s="1"/>
  <c r="H262" i="203"/>
  <c r="I262" i="203" l="1"/>
  <c r="D263" i="203"/>
  <c r="G263" i="203" s="1"/>
  <c r="F264" i="203" s="1"/>
  <c r="E264" i="203" s="1"/>
  <c r="H263" i="203"/>
  <c r="I263" i="203" s="1"/>
  <c r="D264" i="203" l="1"/>
  <c r="G264" i="203" s="1"/>
  <c r="F265" i="203" s="1"/>
  <c r="E265" i="203" s="1"/>
  <c r="H264" i="203"/>
  <c r="I264" i="203" l="1"/>
  <c r="D265" i="203"/>
  <c r="G265" i="203" s="1"/>
  <c r="F266" i="203" s="1"/>
  <c r="E266" i="203" s="1"/>
  <c r="H265" i="203"/>
  <c r="I265" i="203" l="1"/>
  <c r="D266" i="203"/>
  <c r="H266" i="203"/>
  <c r="I266" i="203" s="1"/>
  <c r="G266" i="203"/>
  <c r="F267" i="203" s="1"/>
  <c r="E267" i="203" s="1"/>
  <c r="D267" i="203" l="1"/>
  <c r="G267" i="203" s="1"/>
  <c r="F268" i="203" s="1"/>
  <c r="E268" i="203" s="1"/>
  <c r="H267" i="203"/>
  <c r="I267" i="203" l="1"/>
  <c r="D268" i="203"/>
  <c r="G268" i="203" s="1"/>
  <c r="F269" i="203" s="1"/>
  <c r="E269" i="203" s="1"/>
  <c r="H268" i="203"/>
  <c r="I268" i="203" l="1"/>
  <c r="D269" i="203"/>
  <c r="G269" i="203" s="1"/>
  <c r="F270" i="203" s="1"/>
  <c r="E270" i="203" s="1"/>
  <c r="H269" i="203"/>
  <c r="I269" i="203" s="1"/>
  <c r="D270" i="203" l="1"/>
  <c r="G270" i="203" s="1"/>
  <c r="F271" i="203" s="1"/>
  <c r="E271" i="203" s="1"/>
  <c r="H270" i="203"/>
  <c r="I270" i="203" l="1"/>
  <c r="H271" i="203"/>
  <c r="D271" i="203"/>
  <c r="G271" i="203" s="1"/>
  <c r="F272" i="203" s="1"/>
  <c r="E272" i="203" s="1"/>
  <c r="H272" i="203" l="1"/>
  <c r="D272" i="203"/>
  <c r="G272" i="203" s="1"/>
  <c r="F273" i="203" s="1"/>
  <c r="E273" i="203" s="1"/>
  <c r="I271" i="203"/>
  <c r="H273" i="203" l="1"/>
  <c r="D273" i="203"/>
  <c r="G273" i="203" s="1"/>
  <c r="F274" i="203" s="1"/>
  <c r="E274" i="203" s="1"/>
  <c r="I272" i="203"/>
  <c r="H274" i="203" l="1"/>
  <c r="D274" i="203"/>
  <c r="G274" i="203" s="1"/>
  <c r="F275" i="203" s="1"/>
  <c r="E275" i="203" s="1"/>
  <c r="I273" i="203"/>
  <c r="H275" i="203" l="1"/>
  <c r="D275" i="203"/>
  <c r="G275" i="203" s="1"/>
  <c r="F276" i="203" s="1"/>
  <c r="E276" i="203" s="1"/>
  <c r="I274" i="203"/>
  <c r="H276" i="203" l="1"/>
  <c r="D276" i="203"/>
  <c r="G276" i="203" s="1"/>
  <c r="F277" i="203" s="1"/>
  <c r="E277" i="203" s="1"/>
  <c r="I275" i="203"/>
  <c r="I276" i="203" l="1"/>
  <c r="D277" i="203"/>
  <c r="G277" i="203" s="1"/>
  <c r="F278" i="203" s="1"/>
  <c r="E278" i="203" s="1"/>
  <c r="H277" i="203"/>
  <c r="I277" i="203" l="1"/>
  <c r="D278" i="203"/>
  <c r="G278" i="203" s="1"/>
  <c r="F279" i="203" s="1"/>
  <c r="E279" i="203" s="1"/>
  <c r="H278" i="203"/>
  <c r="I278" i="203" l="1"/>
  <c r="H279" i="203"/>
  <c r="D279" i="203"/>
  <c r="G279" i="203" s="1"/>
  <c r="F280" i="203" s="1"/>
  <c r="E280" i="203" s="1"/>
  <c r="H280" i="203" l="1"/>
  <c r="D280" i="203"/>
  <c r="G280" i="203" s="1"/>
  <c r="F281" i="203" s="1"/>
  <c r="E281" i="203" s="1"/>
  <c r="I279" i="203"/>
  <c r="H281" i="203" l="1"/>
  <c r="D281" i="203"/>
  <c r="G281" i="203" s="1"/>
  <c r="F282" i="203" s="1"/>
  <c r="E282" i="203" s="1"/>
  <c r="I280" i="203"/>
  <c r="H282" i="203" l="1"/>
  <c r="D282" i="203"/>
  <c r="G282" i="203" s="1"/>
  <c r="F283" i="203" s="1"/>
  <c r="E283" i="203" s="1"/>
  <c r="I281" i="203"/>
  <c r="H283" i="203" l="1"/>
  <c r="D283" i="203"/>
  <c r="G283" i="203" s="1"/>
  <c r="F284" i="203" s="1"/>
  <c r="E284" i="203" s="1"/>
  <c r="I282" i="203"/>
  <c r="H284" i="203" l="1"/>
  <c r="D284" i="203"/>
  <c r="G284" i="203" s="1"/>
  <c r="F285" i="203" s="1"/>
  <c r="E285" i="203" s="1"/>
  <c r="I283" i="203"/>
  <c r="D285" i="203" l="1"/>
  <c r="G285" i="203" s="1"/>
  <c r="F286" i="203" s="1"/>
  <c r="E286" i="203" s="1"/>
  <c r="H285" i="203"/>
  <c r="I284" i="203"/>
  <c r="D286" i="203" l="1"/>
  <c r="G286" i="203" s="1"/>
  <c r="F287" i="203" s="1"/>
  <c r="E287" i="203" s="1"/>
  <c r="H286" i="203"/>
  <c r="I285" i="203"/>
  <c r="I286" i="203" l="1"/>
  <c r="H287" i="203"/>
  <c r="D287" i="203"/>
  <c r="G287" i="203" s="1"/>
  <c r="F288" i="203" s="1"/>
  <c r="E288" i="203" s="1"/>
  <c r="H288" i="203" l="1"/>
  <c r="D288" i="203"/>
  <c r="G288" i="203" s="1"/>
  <c r="F289" i="203" s="1"/>
  <c r="E289" i="203" s="1"/>
  <c r="I287" i="203"/>
  <c r="H289" i="203" l="1"/>
  <c r="D289" i="203"/>
  <c r="G289" i="203" s="1"/>
  <c r="F290" i="203" s="1"/>
  <c r="E290" i="203" s="1"/>
  <c r="I288" i="203"/>
  <c r="I289" i="203" l="1"/>
  <c r="H290" i="203"/>
  <c r="D290" i="203"/>
  <c r="G290" i="203" s="1"/>
  <c r="F291" i="203" s="1"/>
  <c r="E291" i="203" s="1"/>
  <c r="I290" i="203" l="1"/>
  <c r="H291" i="203"/>
  <c r="D291" i="203"/>
  <c r="G291" i="203" s="1"/>
  <c r="F292" i="203" s="1"/>
  <c r="E292" i="203" s="1"/>
  <c r="H292" i="203" l="1"/>
  <c r="D292" i="203"/>
  <c r="G292" i="203" s="1"/>
  <c r="F293" i="203" s="1"/>
  <c r="E293" i="203" s="1"/>
  <c r="I291" i="203"/>
  <c r="I292" i="203" l="1"/>
  <c r="D293" i="203"/>
  <c r="G293" i="203" s="1"/>
  <c r="F294" i="203" s="1"/>
  <c r="E294" i="203" s="1"/>
  <c r="H293" i="203"/>
  <c r="I293" i="203" l="1"/>
  <c r="D294" i="203"/>
  <c r="G294" i="203" s="1"/>
  <c r="F295" i="203" s="1"/>
  <c r="E295" i="203" s="1"/>
  <c r="H294" i="203"/>
  <c r="I294" i="203" l="1"/>
  <c r="H295" i="203"/>
  <c r="D295" i="203"/>
  <c r="G295" i="203" s="1"/>
  <c r="F296" i="203" s="1"/>
  <c r="E296" i="203" s="1"/>
  <c r="H296" i="203" l="1"/>
  <c r="D296" i="203"/>
  <c r="G296" i="203" s="1"/>
  <c r="F297" i="203" s="1"/>
  <c r="E297" i="203" s="1"/>
  <c r="I295" i="203"/>
  <c r="H297" i="203" l="1"/>
  <c r="D297" i="203"/>
  <c r="G297" i="203" s="1"/>
  <c r="F298" i="203" s="1"/>
  <c r="E298" i="203" s="1"/>
  <c r="I296" i="203"/>
  <c r="H298" i="203" l="1"/>
  <c r="D298" i="203"/>
  <c r="G298" i="203" s="1"/>
  <c r="F299" i="203" s="1"/>
  <c r="E299" i="203" s="1"/>
  <c r="I297" i="203"/>
  <c r="H299" i="203" l="1"/>
  <c r="D299" i="203"/>
  <c r="G299" i="203" s="1"/>
  <c r="F300" i="203" s="1"/>
  <c r="E300" i="203" s="1"/>
  <c r="I298" i="203"/>
  <c r="H300" i="203" l="1"/>
  <c r="D300" i="203"/>
  <c r="G300" i="203" s="1"/>
  <c r="F301" i="203" s="1"/>
  <c r="E301" i="203" s="1"/>
  <c r="I299" i="203"/>
  <c r="D301" i="203" l="1"/>
  <c r="G301" i="203" s="1"/>
  <c r="F302" i="203" s="1"/>
  <c r="E302" i="203" s="1"/>
  <c r="H301" i="203"/>
  <c r="I300" i="203"/>
  <c r="I301" i="203" l="1"/>
  <c r="H302" i="203"/>
  <c r="D302" i="203"/>
  <c r="G302" i="203" s="1"/>
  <c r="F303" i="203" s="1"/>
  <c r="E303" i="203" s="1"/>
  <c r="H303" i="203" l="1"/>
  <c r="D303" i="203"/>
  <c r="G303" i="203" s="1"/>
  <c r="F304" i="203" s="1"/>
  <c r="E304" i="203" s="1"/>
  <c r="I302" i="203"/>
  <c r="H304" i="203" l="1"/>
  <c r="D304" i="203"/>
  <c r="G304" i="203" s="1"/>
  <c r="F305" i="203" s="1"/>
  <c r="E305" i="203" s="1"/>
  <c r="I303" i="203"/>
  <c r="I304" i="203" l="1"/>
  <c r="D305" i="203"/>
  <c r="G305" i="203" s="1"/>
  <c r="F306" i="203" s="1"/>
  <c r="E306" i="203" s="1"/>
  <c r="H305" i="203"/>
  <c r="I305" i="203" l="1"/>
  <c r="H306" i="203"/>
  <c r="D306" i="203"/>
  <c r="G306" i="203" s="1"/>
  <c r="F307" i="203" s="1"/>
  <c r="E307" i="203" s="1"/>
  <c r="H307" i="203" l="1"/>
  <c r="D307" i="203"/>
  <c r="G307" i="203" s="1"/>
  <c r="F308" i="203" s="1"/>
  <c r="E308" i="203" s="1"/>
  <c r="I306" i="203"/>
  <c r="H308" i="203" l="1"/>
  <c r="D308" i="203"/>
  <c r="G308" i="203" s="1"/>
  <c r="F309" i="203" s="1"/>
  <c r="E309" i="203" s="1"/>
  <c r="I307" i="203"/>
  <c r="D309" i="203" l="1"/>
  <c r="G309" i="203" s="1"/>
  <c r="F310" i="203" s="1"/>
  <c r="E310" i="203" s="1"/>
  <c r="H309" i="203"/>
  <c r="I308" i="203"/>
  <c r="I309" i="203" l="1"/>
  <c r="H310" i="203"/>
  <c r="D310" i="203"/>
  <c r="G310" i="203" s="1"/>
  <c r="F311" i="203" s="1"/>
  <c r="E311" i="203" s="1"/>
  <c r="H311" i="203" l="1"/>
  <c r="D311" i="203"/>
  <c r="G311" i="203" s="1"/>
  <c r="F312" i="203" s="1"/>
  <c r="E312" i="203" s="1"/>
  <c r="I310" i="203"/>
  <c r="H312" i="203" l="1"/>
  <c r="D312" i="203"/>
  <c r="G312" i="203" s="1"/>
  <c r="F313" i="203" s="1"/>
  <c r="E313" i="203" s="1"/>
  <c r="I311" i="203"/>
  <c r="D313" i="203" l="1"/>
  <c r="G313" i="203" s="1"/>
  <c r="F314" i="203" s="1"/>
  <c r="E314" i="203" s="1"/>
  <c r="H313" i="203"/>
  <c r="I312" i="203"/>
  <c r="I313" i="203" l="1"/>
  <c r="H314" i="203"/>
  <c r="D314" i="203"/>
  <c r="G314" i="203" s="1"/>
  <c r="F315" i="203" s="1"/>
  <c r="E315" i="203" s="1"/>
  <c r="H315" i="203" l="1"/>
  <c r="D315" i="203"/>
  <c r="G315" i="203" s="1"/>
  <c r="F316" i="203" s="1"/>
  <c r="E316" i="203" s="1"/>
  <c r="I314" i="203"/>
  <c r="H316" i="203" l="1"/>
  <c r="D316" i="203"/>
  <c r="G316" i="203" s="1"/>
  <c r="F317" i="203" s="1"/>
  <c r="E317" i="203" s="1"/>
  <c r="I315" i="203"/>
  <c r="H317" i="203" l="1"/>
  <c r="D317" i="203"/>
  <c r="G317" i="203" s="1"/>
  <c r="F318" i="203" s="1"/>
  <c r="E318" i="203" s="1"/>
  <c r="I316" i="203"/>
  <c r="H318" i="203" l="1"/>
  <c r="D318" i="203"/>
  <c r="G318" i="203" s="1"/>
  <c r="F319" i="203" s="1"/>
  <c r="E319" i="203" s="1"/>
  <c r="I317" i="203"/>
  <c r="H319" i="203" l="1"/>
  <c r="D319" i="203"/>
  <c r="G319" i="203" s="1"/>
  <c r="F320" i="203" s="1"/>
  <c r="E320" i="203" s="1"/>
  <c r="I318" i="203"/>
  <c r="I319" i="203" l="1"/>
  <c r="H320" i="203"/>
  <c r="D320" i="203"/>
  <c r="G320" i="203" s="1"/>
  <c r="F321" i="203" s="1"/>
  <c r="E321" i="203" s="1"/>
  <c r="H321" i="203" l="1"/>
  <c r="D321" i="203"/>
  <c r="G321" i="203" s="1"/>
  <c r="F322" i="203" s="1"/>
  <c r="E322" i="203" s="1"/>
  <c r="I320" i="203"/>
  <c r="D322" i="203" l="1"/>
  <c r="G322" i="203" s="1"/>
  <c r="F323" i="203" s="1"/>
  <c r="E323" i="203" s="1"/>
  <c r="H322" i="203"/>
  <c r="I321" i="203"/>
  <c r="H323" i="203" l="1"/>
  <c r="D323" i="203"/>
  <c r="G323" i="203" s="1"/>
  <c r="F324" i="203" s="1"/>
  <c r="E324" i="203" s="1"/>
  <c r="I322" i="203"/>
  <c r="H324" i="203" l="1"/>
  <c r="D324" i="203"/>
  <c r="G324" i="203" s="1"/>
  <c r="F325" i="203" s="1"/>
  <c r="E325" i="203" s="1"/>
  <c r="I323" i="203"/>
  <c r="H325" i="203" l="1"/>
  <c r="D325" i="203"/>
  <c r="G325" i="203" s="1"/>
  <c r="F326" i="203" s="1"/>
  <c r="E326" i="203" s="1"/>
  <c r="I324" i="203"/>
  <c r="H326" i="203" l="1"/>
  <c r="D326" i="203"/>
  <c r="G326" i="203" s="1"/>
  <c r="F327" i="203" s="1"/>
  <c r="E327" i="203" s="1"/>
  <c r="I325" i="203"/>
  <c r="I326" i="203" l="1"/>
  <c r="H327" i="203"/>
  <c r="D327" i="203"/>
  <c r="G327" i="203" s="1"/>
  <c r="F328" i="203" s="1"/>
  <c r="E328" i="203" s="1"/>
  <c r="H328" i="203" l="1"/>
  <c r="D328" i="203"/>
  <c r="G328" i="203" s="1"/>
  <c r="F329" i="203" s="1"/>
  <c r="E329" i="203" s="1"/>
  <c r="I327" i="203"/>
  <c r="H329" i="203" l="1"/>
  <c r="D329" i="203"/>
  <c r="G329" i="203" s="1"/>
  <c r="F330" i="203" s="1"/>
  <c r="E330" i="203" s="1"/>
  <c r="I328" i="203"/>
  <c r="D330" i="203" l="1"/>
  <c r="G330" i="203" s="1"/>
  <c r="F331" i="203" s="1"/>
  <c r="E331" i="203" s="1"/>
  <c r="H330" i="203"/>
  <c r="I329" i="203"/>
  <c r="I330" i="203" l="1"/>
  <c r="H331" i="203"/>
  <c r="D331" i="203"/>
  <c r="G331" i="203" s="1"/>
  <c r="F332" i="203" s="1"/>
  <c r="E332" i="203" s="1"/>
  <c r="H332" i="203" l="1"/>
  <c r="D332" i="203"/>
  <c r="G332" i="203" s="1"/>
  <c r="F333" i="203" s="1"/>
  <c r="E333" i="203" s="1"/>
  <c r="I331" i="203"/>
  <c r="H333" i="203" l="1"/>
  <c r="D333" i="203"/>
  <c r="G333" i="203" s="1"/>
  <c r="F334" i="203" s="1"/>
  <c r="E334" i="203" s="1"/>
  <c r="I332" i="203"/>
  <c r="H334" i="203" l="1"/>
  <c r="D334" i="203"/>
  <c r="G334" i="203" s="1"/>
  <c r="F335" i="203" s="1"/>
  <c r="E335" i="203" s="1"/>
  <c r="I333" i="203"/>
  <c r="H335" i="203" l="1"/>
  <c r="D335" i="203"/>
  <c r="G335" i="203" s="1"/>
  <c r="F336" i="203" s="1"/>
  <c r="E336" i="203" s="1"/>
  <c r="I334" i="203"/>
  <c r="H336" i="203" l="1"/>
  <c r="D336" i="203"/>
  <c r="G336" i="203" s="1"/>
  <c r="F337" i="203" s="1"/>
  <c r="E337" i="203" s="1"/>
  <c r="I335" i="203"/>
  <c r="H337" i="203" l="1"/>
  <c r="D337" i="203"/>
  <c r="G337" i="203" s="1"/>
  <c r="F338" i="203" s="1"/>
  <c r="E338" i="203" s="1"/>
  <c r="I336" i="203"/>
  <c r="D338" i="203" l="1"/>
  <c r="G338" i="203" s="1"/>
  <c r="F339" i="203" s="1"/>
  <c r="E339" i="203" s="1"/>
  <c r="H338" i="203"/>
  <c r="I337" i="203"/>
  <c r="I338" i="203" l="1"/>
  <c r="H339" i="203"/>
  <c r="D339" i="203"/>
  <c r="G339" i="203" s="1"/>
  <c r="F340" i="203" s="1"/>
  <c r="E340" i="203" s="1"/>
  <c r="H340" i="203" l="1"/>
  <c r="D340" i="203"/>
  <c r="G340" i="203" s="1"/>
  <c r="F341" i="203" s="1"/>
  <c r="E341" i="203" s="1"/>
  <c r="I339" i="203"/>
  <c r="H341" i="203" l="1"/>
  <c r="D341" i="203"/>
  <c r="G341" i="203" s="1"/>
  <c r="F342" i="203" s="1"/>
  <c r="E342" i="203" s="1"/>
  <c r="I340" i="203"/>
  <c r="H342" i="203" l="1"/>
  <c r="D342" i="203"/>
  <c r="G342" i="203" s="1"/>
  <c r="F343" i="203" s="1"/>
  <c r="E343" i="203" s="1"/>
  <c r="I341" i="203"/>
  <c r="H343" i="203" l="1"/>
  <c r="D343" i="203"/>
  <c r="G343" i="203" s="1"/>
  <c r="F344" i="203" s="1"/>
  <c r="E344" i="203" s="1"/>
  <c r="I342" i="203"/>
  <c r="H344" i="203" l="1"/>
  <c r="D344" i="203"/>
  <c r="G344" i="203" s="1"/>
  <c r="F345" i="203" s="1"/>
  <c r="E345" i="203" s="1"/>
  <c r="I343" i="203"/>
  <c r="H345" i="203" l="1"/>
  <c r="D345" i="203"/>
  <c r="G345" i="203" s="1"/>
  <c r="F346" i="203" s="1"/>
  <c r="E346" i="203" s="1"/>
  <c r="I344" i="203"/>
  <c r="D346" i="203" l="1"/>
  <c r="G346" i="203" s="1"/>
  <c r="F347" i="203" s="1"/>
  <c r="E347" i="203" s="1"/>
  <c r="H346" i="203"/>
  <c r="I345" i="203"/>
  <c r="I346" i="203" l="1"/>
  <c r="H347" i="203"/>
  <c r="D347" i="203"/>
  <c r="G347" i="203" s="1"/>
  <c r="F348" i="203" s="1"/>
  <c r="E348" i="203" s="1"/>
  <c r="H348" i="203" l="1"/>
  <c r="D348" i="203"/>
  <c r="G348" i="203" s="1"/>
  <c r="F349" i="203" s="1"/>
  <c r="E349" i="203" s="1"/>
  <c r="I347" i="203"/>
  <c r="H349" i="203" l="1"/>
  <c r="D349" i="203"/>
  <c r="G349" i="203" s="1"/>
  <c r="F350" i="203" s="1"/>
  <c r="E350" i="203" s="1"/>
  <c r="I348" i="203"/>
  <c r="H350" i="203" l="1"/>
  <c r="D350" i="203"/>
  <c r="G350" i="203" s="1"/>
  <c r="F351" i="203" s="1"/>
  <c r="E351" i="203" s="1"/>
  <c r="I349" i="203"/>
  <c r="H351" i="203" l="1"/>
  <c r="D351" i="203"/>
  <c r="G351" i="203" s="1"/>
  <c r="F352" i="203" s="1"/>
  <c r="E352" i="203" s="1"/>
  <c r="I350" i="203"/>
  <c r="H352" i="203" l="1"/>
  <c r="D352" i="203"/>
  <c r="G352" i="203" s="1"/>
  <c r="F353" i="203" s="1"/>
  <c r="E353" i="203" s="1"/>
  <c r="I351" i="203"/>
  <c r="H353" i="203" l="1"/>
  <c r="D353" i="203"/>
  <c r="G353" i="203" s="1"/>
  <c r="F354" i="203" s="1"/>
  <c r="E354" i="203" s="1"/>
  <c r="I352" i="203"/>
  <c r="I353" i="203" l="1"/>
  <c r="D354" i="203"/>
  <c r="G354" i="203" s="1"/>
  <c r="F355" i="203" s="1"/>
  <c r="E355" i="203" s="1"/>
  <c r="H354" i="203"/>
  <c r="I354" i="203" l="1"/>
  <c r="H355" i="203"/>
  <c r="D355" i="203"/>
  <c r="G355" i="203" s="1"/>
  <c r="F356" i="203" s="1"/>
  <c r="E356" i="203" s="1"/>
  <c r="I355" i="203" l="1"/>
  <c r="H356" i="203"/>
  <c r="D356" i="203"/>
  <c r="G356" i="203" s="1"/>
  <c r="F357" i="203" s="1"/>
  <c r="E357" i="203" s="1"/>
  <c r="H357" i="203" l="1"/>
  <c r="D357" i="203"/>
  <c r="G357" i="203" s="1"/>
  <c r="F358" i="203" s="1"/>
  <c r="E358" i="203" s="1"/>
  <c r="I356" i="203"/>
  <c r="I357" i="203" l="1"/>
  <c r="H358" i="203"/>
  <c r="D358" i="203"/>
  <c r="G358" i="203" s="1"/>
  <c r="F359" i="203" s="1"/>
  <c r="E359" i="203" s="1"/>
  <c r="I358" i="203" l="1"/>
  <c r="H359" i="203"/>
  <c r="D359" i="203"/>
  <c r="G359" i="203" s="1"/>
  <c r="F360" i="203" s="1"/>
  <c r="E360" i="203" s="1"/>
  <c r="H360" i="203" l="1"/>
  <c r="D360" i="203"/>
  <c r="G360" i="203" s="1"/>
  <c r="F361" i="203" s="1"/>
  <c r="E361" i="203" s="1"/>
  <c r="I359" i="203"/>
  <c r="H361" i="203" l="1"/>
  <c r="D361" i="203"/>
  <c r="G361" i="203" s="1"/>
  <c r="F362" i="203" s="1"/>
  <c r="E362" i="203" s="1"/>
  <c r="I360" i="203"/>
  <c r="I361" i="203" l="1"/>
  <c r="D362" i="203"/>
  <c r="G362" i="203" s="1"/>
  <c r="F363" i="203" s="1"/>
  <c r="E363" i="203" s="1"/>
  <c r="H362" i="203"/>
  <c r="I362" i="203" s="1"/>
  <c r="H363" i="203" l="1"/>
  <c r="D363" i="203"/>
  <c r="G363" i="203" s="1"/>
  <c r="F364" i="203" s="1"/>
  <c r="E364" i="203" s="1"/>
  <c r="H364" i="203" l="1"/>
  <c r="D364" i="203"/>
  <c r="G364" i="203" s="1"/>
  <c r="F365" i="203" s="1"/>
  <c r="E365" i="203" s="1"/>
  <c r="I363" i="203"/>
  <c r="H365" i="203" l="1"/>
  <c r="D365" i="203"/>
  <c r="G365" i="203" s="1"/>
  <c r="F366" i="203" s="1"/>
  <c r="E366" i="203" s="1"/>
  <c r="I364" i="203"/>
  <c r="H366" i="203" l="1"/>
  <c r="D366" i="203"/>
  <c r="G366" i="203" s="1"/>
  <c r="F367" i="203" s="1"/>
  <c r="E367" i="203" s="1"/>
  <c r="I365" i="203"/>
  <c r="I366" i="203" l="1"/>
  <c r="H367" i="203"/>
  <c r="D367" i="203"/>
  <c r="G367" i="203" s="1"/>
  <c r="F368" i="203" s="1"/>
  <c r="E368" i="203" s="1"/>
  <c r="H368" i="203" l="1"/>
  <c r="D368" i="203"/>
  <c r="G368" i="203" s="1"/>
  <c r="F369" i="203" s="1"/>
  <c r="E369" i="203" s="1"/>
  <c r="I367" i="203"/>
  <c r="I368" i="203" l="1"/>
  <c r="H369" i="203"/>
  <c r="D369" i="203"/>
  <c r="G369" i="203" s="1"/>
  <c r="F370" i="203" s="1"/>
  <c r="E370" i="203" s="1"/>
  <c r="D370" i="203" l="1"/>
  <c r="G370" i="203" s="1"/>
  <c r="F371" i="203" s="1"/>
  <c r="E371" i="203" s="1"/>
  <c r="H370" i="203"/>
  <c r="I369" i="203"/>
  <c r="I370" i="203" l="1"/>
  <c r="H371" i="203"/>
  <c r="D371" i="203"/>
  <c r="G371" i="203" s="1"/>
  <c r="F372" i="203" s="1"/>
  <c r="E372" i="203" s="1"/>
  <c r="I371" i="203" l="1"/>
  <c r="H372" i="203"/>
  <c r="D372" i="203"/>
  <c r="G372" i="203" s="1"/>
  <c r="F373" i="203" s="1"/>
  <c r="E373" i="203" s="1"/>
  <c r="I372" i="203" l="1"/>
  <c r="H373" i="203"/>
  <c r="D373" i="203"/>
  <c r="G373" i="203" s="1"/>
  <c r="F374" i="203" s="1"/>
  <c r="E374" i="203" s="1"/>
  <c r="I373" i="203" l="1"/>
  <c r="H374" i="203"/>
  <c r="D374" i="203"/>
  <c r="G374" i="203" s="1"/>
  <c r="F375" i="203" s="1"/>
  <c r="E375" i="203" s="1"/>
  <c r="I374" i="203" l="1"/>
  <c r="H375" i="203"/>
  <c r="D375" i="203"/>
  <c r="G375" i="203" s="1"/>
  <c r="F376" i="203" s="1"/>
  <c r="E376" i="203" s="1"/>
  <c r="I375" i="203" l="1"/>
  <c r="H376" i="203"/>
  <c r="D376" i="203"/>
  <c r="G376" i="203" s="1"/>
  <c r="F377" i="203" s="1"/>
  <c r="E377" i="203" s="1"/>
  <c r="H377" i="203" l="1"/>
  <c r="D377" i="203"/>
  <c r="G377" i="203" s="1"/>
  <c r="F378" i="203" s="1"/>
  <c r="E378" i="203" s="1"/>
  <c r="I376" i="203"/>
  <c r="I377" i="203" l="1"/>
  <c r="D378" i="203"/>
  <c r="G378" i="203" s="1"/>
  <c r="F379" i="203" s="1"/>
  <c r="E379" i="203" s="1"/>
  <c r="H378" i="203"/>
  <c r="I378" i="203" l="1"/>
  <c r="H379" i="203"/>
  <c r="D379" i="203"/>
  <c r="G379" i="203" s="1"/>
  <c r="F380" i="203" s="1"/>
  <c r="E380" i="203" s="1"/>
  <c r="D380" i="203" l="1"/>
  <c r="G380" i="203" s="1"/>
  <c r="F381" i="203" s="1"/>
  <c r="E381" i="203" s="1"/>
  <c r="H380" i="203"/>
  <c r="I379" i="203"/>
  <c r="I380" i="203" l="1"/>
  <c r="D381" i="203"/>
  <c r="G381" i="203" s="1"/>
  <c r="F382" i="203" s="1"/>
  <c r="E382" i="203" s="1"/>
  <c r="H381" i="203"/>
  <c r="I381" i="203" s="1"/>
  <c r="D382" i="203" l="1"/>
  <c r="G382" i="203" s="1"/>
  <c r="F383" i="203" s="1"/>
  <c r="E383" i="203" s="1"/>
  <c r="H382" i="203"/>
  <c r="I382" i="203" l="1"/>
  <c r="D383" i="203"/>
  <c r="G383" i="203" s="1"/>
  <c r="F384" i="203" s="1"/>
  <c r="E384" i="203" s="1"/>
  <c r="H383" i="203"/>
  <c r="I383" i="203" l="1"/>
  <c r="D384" i="203"/>
  <c r="G384" i="203" s="1"/>
  <c r="F385" i="203" s="1"/>
  <c r="E385" i="203" s="1"/>
  <c r="H384" i="203"/>
  <c r="I384" i="203" l="1"/>
  <c r="D385" i="203"/>
  <c r="G385" i="203" s="1"/>
  <c r="F386" i="203" s="1"/>
  <c r="E386" i="203" s="1"/>
  <c r="H385" i="203"/>
  <c r="I385" i="203" s="1"/>
  <c r="D386" i="203" l="1"/>
  <c r="G386" i="203" s="1"/>
  <c r="F387" i="203" s="1"/>
  <c r="E387" i="203" s="1"/>
  <c r="H386" i="203"/>
  <c r="D387" i="203" l="1"/>
  <c r="G387" i="203" s="1"/>
  <c r="F388" i="203" s="1"/>
  <c r="E388" i="203" s="1"/>
  <c r="H387" i="203"/>
  <c r="I386" i="203"/>
  <c r="D388" i="203" l="1"/>
  <c r="G388" i="203" s="1"/>
  <c r="F389" i="203" s="1"/>
  <c r="E389" i="203" s="1"/>
  <c r="H388" i="203"/>
  <c r="I387" i="203"/>
  <c r="I388" i="203" l="1"/>
  <c r="D389" i="203"/>
  <c r="G389" i="203" s="1"/>
  <c r="F390" i="203" s="1"/>
  <c r="E390" i="203" s="1"/>
  <c r="H389" i="203"/>
  <c r="D390" i="203" l="1"/>
  <c r="G390" i="203" s="1"/>
  <c r="F391" i="203" s="1"/>
  <c r="E391" i="203" s="1"/>
  <c r="H390" i="203"/>
  <c r="I389" i="203"/>
  <c r="I390" i="203" l="1"/>
  <c r="D391" i="203"/>
  <c r="G391" i="203" s="1"/>
  <c r="F392" i="203" s="1"/>
  <c r="E392" i="203" s="1"/>
  <c r="H391" i="203"/>
  <c r="I391" i="203" s="1"/>
  <c r="D392" i="203" l="1"/>
  <c r="G392" i="203" s="1"/>
  <c r="F393" i="203" s="1"/>
  <c r="E393" i="203" s="1"/>
  <c r="H392" i="203"/>
  <c r="I392" i="203" l="1"/>
  <c r="D393" i="203"/>
  <c r="G393" i="203" s="1"/>
  <c r="F394" i="203" s="1"/>
  <c r="E394" i="203" s="1"/>
  <c r="H393" i="203"/>
  <c r="I393" i="203" s="1"/>
  <c r="D394" i="203" l="1"/>
  <c r="G394" i="203" s="1"/>
  <c r="F395" i="203" s="1"/>
  <c r="E395" i="203" s="1"/>
  <c r="H394" i="203"/>
  <c r="I394" i="203" l="1"/>
  <c r="D395" i="203"/>
  <c r="H395" i="203"/>
  <c r="G395" i="203"/>
  <c r="F396" i="203" s="1"/>
  <c r="E396" i="203" s="1"/>
  <c r="I395" i="203" l="1"/>
  <c r="D396" i="203"/>
  <c r="G396" i="203" s="1"/>
  <c r="F397" i="203" s="1"/>
  <c r="E397" i="203" s="1"/>
  <c r="H396" i="203"/>
  <c r="I396" i="203" l="1"/>
  <c r="D397" i="203"/>
  <c r="G397" i="203" s="1"/>
  <c r="F398" i="203" s="1"/>
  <c r="E398" i="203" s="1"/>
  <c r="H397" i="203"/>
  <c r="I397" i="203" l="1"/>
  <c r="D398" i="203"/>
  <c r="G398" i="203" s="1"/>
  <c r="F399" i="203" s="1"/>
  <c r="E399" i="203" s="1"/>
  <c r="H398" i="203"/>
  <c r="I398" i="203" l="1"/>
  <c r="D399" i="203"/>
  <c r="G399" i="203" s="1"/>
  <c r="F400" i="203" s="1"/>
  <c r="E400" i="203" s="1"/>
  <c r="H399" i="203"/>
  <c r="I399" i="203" s="1"/>
  <c r="D400" i="203" l="1"/>
  <c r="G400" i="203" s="1"/>
  <c r="F401" i="203" s="1"/>
  <c r="E401" i="203" s="1"/>
  <c r="H400" i="203"/>
  <c r="I400" i="203" l="1"/>
  <c r="D401" i="203"/>
  <c r="G401" i="203" s="1"/>
  <c r="F402" i="203" s="1"/>
  <c r="E402" i="203" s="1"/>
  <c r="H401" i="203"/>
  <c r="I401" i="203" l="1"/>
  <c r="D402" i="203"/>
  <c r="G402" i="203" s="1"/>
  <c r="F403" i="203" s="1"/>
  <c r="E403" i="203" s="1"/>
  <c r="H402" i="203"/>
  <c r="I402" i="203" l="1"/>
  <c r="D403" i="203"/>
  <c r="G403" i="203" s="1"/>
  <c r="F404" i="203" s="1"/>
  <c r="E404" i="203" s="1"/>
  <c r="H403" i="203"/>
  <c r="I403" i="203" l="1"/>
  <c r="D404" i="203"/>
  <c r="G404" i="203" s="1"/>
  <c r="F405" i="203" s="1"/>
  <c r="E405" i="203" s="1"/>
  <c r="H404" i="203"/>
  <c r="I404" i="203" l="1"/>
  <c r="D405" i="203"/>
  <c r="G405" i="203" s="1"/>
  <c r="F406" i="203" s="1"/>
  <c r="E406" i="203" s="1"/>
  <c r="H405" i="203"/>
  <c r="I405" i="203" l="1"/>
  <c r="D406" i="203"/>
  <c r="G406" i="203" s="1"/>
  <c r="F407" i="203" s="1"/>
  <c r="E407" i="203" s="1"/>
  <c r="H406" i="203"/>
  <c r="I406" i="203" l="1"/>
  <c r="D407" i="203"/>
  <c r="G407" i="203" s="1"/>
  <c r="F408" i="203" s="1"/>
  <c r="E408" i="203" s="1"/>
  <c r="H407" i="203"/>
  <c r="I407" i="203" s="1"/>
  <c r="D408" i="203" l="1"/>
  <c r="G408" i="203" s="1"/>
  <c r="F409" i="203" s="1"/>
  <c r="E409" i="203" s="1"/>
  <c r="H408" i="203"/>
  <c r="I408" i="203" l="1"/>
  <c r="D409" i="203"/>
  <c r="G409" i="203" s="1"/>
  <c r="F410" i="203" s="1"/>
  <c r="E410" i="203" s="1"/>
  <c r="H409" i="203"/>
  <c r="I409" i="203" s="1"/>
  <c r="D410" i="203" l="1"/>
  <c r="G410" i="203" s="1"/>
  <c r="F411" i="203" s="1"/>
  <c r="E411" i="203" s="1"/>
  <c r="H410" i="203"/>
  <c r="I410" i="203" l="1"/>
  <c r="D411" i="203"/>
  <c r="G411" i="203" s="1"/>
  <c r="F412" i="203" s="1"/>
  <c r="E412" i="203" s="1"/>
  <c r="H411" i="203"/>
  <c r="I411" i="203" l="1"/>
  <c r="D412" i="203"/>
  <c r="G412" i="203" s="1"/>
  <c r="F413" i="203" s="1"/>
  <c r="E413" i="203" s="1"/>
  <c r="H412" i="203"/>
  <c r="I412" i="203" l="1"/>
  <c r="D413" i="203"/>
  <c r="G413" i="203" s="1"/>
  <c r="F414" i="203" s="1"/>
  <c r="E414" i="203" s="1"/>
  <c r="H413" i="203"/>
  <c r="I413" i="203" s="1"/>
  <c r="D414" i="203" l="1"/>
  <c r="G414" i="203" s="1"/>
  <c r="F415" i="203" s="1"/>
  <c r="E415" i="203" s="1"/>
  <c r="H414" i="203"/>
  <c r="I414" i="203" l="1"/>
  <c r="D415" i="203"/>
  <c r="G415" i="203" s="1"/>
  <c r="F416" i="203" s="1"/>
  <c r="E416" i="203" s="1"/>
  <c r="H415" i="203"/>
  <c r="I415" i="203" s="1"/>
  <c r="D416" i="203" l="1"/>
  <c r="G416" i="203" s="1"/>
  <c r="F417" i="203" s="1"/>
  <c r="E417" i="203" s="1"/>
  <c r="H416" i="203"/>
  <c r="I416" i="203" l="1"/>
  <c r="D417" i="203"/>
  <c r="G417" i="203" s="1"/>
  <c r="F418" i="203" s="1"/>
  <c r="E418" i="203" s="1"/>
  <c r="H417" i="203"/>
  <c r="I417" i="203" l="1"/>
  <c r="D418" i="203"/>
  <c r="G418" i="203" s="1"/>
  <c r="F419" i="203" s="1"/>
  <c r="E419" i="203" s="1"/>
  <c r="H418" i="203"/>
  <c r="I418" i="203" s="1"/>
  <c r="D419" i="203" l="1"/>
  <c r="G419" i="203" s="1"/>
  <c r="F420" i="203" s="1"/>
  <c r="E420" i="203" s="1"/>
  <c r="H419" i="203"/>
  <c r="I419" i="203" l="1"/>
  <c r="D420" i="203"/>
  <c r="G420" i="203" s="1"/>
  <c r="F421" i="203" s="1"/>
  <c r="E421" i="203" s="1"/>
  <c r="H420" i="203"/>
  <c r="I420" i="203" l="1"/>
  <c r="D421" i="203"/>
  <c r="G421" i="203" s="1"/>
  <c r="F422" i="203" s="1"/>
  <c r="E422" i="203" s="1"/>
  <c r="H421" i="203"/>
  <c r="I421" i="203" l="1"/>
  <c r="D422" i="203"/>
  <c r="G422" i="203" s="1"/>
  <c r="F423" i="203" s="1"/>
  <c r="E423" i="203" s="1"/>
  <c r="H422" i="203"/>
  <c r="I422" i="203" l="1"/>
  <c r="D423" i="203"/>
  <c r="G423" i="203" s="1"/>
  <c r="F424" i="203" s="1"/>
  <c r="E424" i="203" s="1"/>
  <c r="H423" i="203"/>
  <c r="I423" i="203" s="1"/>
  <c r="D424" i="203" l="1"/>
  <c r="G424" i="203" s="1"/>
  <c r="F425" i="203" s="1"/>
  <c r="E425" i="203" s="1"/>
  <c r="H424" i="203"/>
  <c r="I424" i="203" l="1"/>
  <c r="D425" i="203"/>
  <c r="G425" i="203" s="1"/>
  <c r="F426" i="203" s="1"/>
  <c r="E426" i="203" s="1"/>
  <c r="H425" i="203"/>
  <c r="I425" i="203" l="1"/>
  <c r="D426" i="203"/>
  <c r="G426" i="203" s="1"/>
  <c r="F427" i="203" s="1"/>
  <c r="E427" i="203" s="1"/>
  <c r="H426" i="203"/>
  <c r="I426" i="203" s="1"/>
  <c r="D427" i="203" l="1"/>
  <c r="G427" i="203" s="1"/>
  <c r="F428" i="203" s="1"/>
  <c r="E428" i="203" s="1"/>
  <c r="H427" i="203"/>
  <c r="I427" i="203" l="1"/>
  <c r="D428" i="203"/>
  <c r="G428" i="203" s="1"/>
  <c r="F429" i="203" s="1"/>
  <c r="E429" i="203" s="1"/>
  <c r="H428" i="203"/>
  <c r="I428" i="203" l="1"/>
  <c r="D429" i="203"/>
  <c r="G429" i="203" s="1"/>
  <c r="F430" i="203" s="1"/>
  <c r="E430" i="203" s="1"/>
  <c r="H429" i="203"/>
  <c r="I429" i="203" s="1"/>
  <c r="D430" i="203" l="1"/>
  <c r="H430" i="203"/>
  <c r="I430" i="203" s="1"/>
  <c r="G430" i="203"/>
  <c r="F431" i="203" s="1"/>
  <c r="E431" i="203" s="1"/>
  <c r="D431" i="203" l="1"/>
  <c r="G431" i="203" s="1"/>
  <c r="F432" i="203" s="1"/>
  <c r="E432" i="203" s="1"/>
  <c r="H431" i="203"/>
  <c r="I431" i="203" s="1"/>
  <c r="D432" i="203" l="1"/>
  <c r="G432" i="203" s="1"/>
  <c r="F433" i="203" s="1"/>
  <c r="E433" i="203" s="1"/>
  <c r="H432" i="203"/>
  <c r="I432" i="203" l="1"/>
  <c r="D433" i="203"/>
  <c r="G433" i="203" s="1"/>
  <c r="F434" i="203" s="1"/>
  <c r="E434" i="203" s="1"/>
  <c r="H433" i="203"/>
  <c r="I433" i="203" l="1"/>
  <c r="D434" i="203"/>
  <c r="G434" i="203" s="1"/>
  <c r="F435" i="203" s="1"/>
  <c r="E435" i="203" s="1"/>
  <c r="H434" i="203"/>
  <c r="I434" i="203" s="1"/>
  <c r="D435" i="203" l="1"/>
  <c r="G435" i="203" s="1"/>
  <c r="F436" i="203" s="1"/>
  <c r="E436" i="203" s="1"/>
  <c r="H435" i="203"/>
  <c r="I435" i="203" l="1"/>
  <c r="D436" i="203"/>
  <c r="G436" i="203" s="1"/>
  <c r="F437" i="203" s="1"/>
  <c r="E437" i="203" s="1"/>
  <c r="H436" i="203"/>
  <c r="I436" i="203" l="1"/>
  <c r="D437" i="203"/>
  <c r="G437" i="203" s="1"/>
  <c r="F438" i="203" s="1"/>
  <c r="E438" i="203" s="1"/>
  <c r="H437" i="203"/>
  <c r="D438" i="203" l="1"/>
  <c r="G438" i="203" s="1"/>
  <c r="F439" i="203" s="1"/>
  <c r="E439" i="203" s="1"/>
  <c r="H438" i="203"/>
  <c r="I438" i="203" s="1"/>
  <c r="I437" i="203"/>
  <c r="D439" i="203" l="1"/>
  <c r="G439" i="203" s="1"/>
  <c r="F440" i="203" s="1"/>
  <c r="E440" i="203" s="1"/>
  <c r="H439" i="203"/>
  <c r="I439" i="203" l="1"/>
  <c r="D440" i="203"/>
  <c r="H440" i="203"/>
  <c r="I440" i="203" s="1"/>
  <c r="G440" i="203"/>
  <c r="F441" i="203" s="1"/>
  <c r="E441" i="203" s="1"/>
  <c r="D441" i="203" l="1"/>
  <c r="G441" i="203" s="1"/>
  <c r="F442" i="203" s="1"/>
  <c r="E442" i="203" s="1"/>
  <c r="H441" i="203"/>
  <c r="I441" i="203" l="1"/>
  <c r="D442" i="203"/>
  <c r="G442" i="203" s="1"/>
  <c r="F443" i="203" s="1"/>
  <c r="E443" i="203" s="1"/>
  <c r="H442" i="203"/>
  <c r="I442" i="203" s="1"/>
  <c r="D443" i="203" l="1"/>
  <c r="G443" i="203" s="1"/>
  <c r="F444" i="203" s="1"/>
  <c r="E444" i="203" s="1"/>
  <c r="H443" i="203"/>
  <c r="I443" i="203" l="1"/>
  <c r="D444" i="203"/>
  <c r="G444" i="203" s="1"/>
  <c r="F445" i="203" s="1"/>
  <c r="E445" i="203" s="1"/>
  <c r="H444" i="203"/>
  <c r="I444" i="203" s="1"/>
  <c r="D445" i="203" l="1"/>
  <c r="G445" i="203" s="1"/>
  <c r="F446" i="203" s="1"/>
  <c r="E446" i="203" s="1"/>
  <c r="H445" i="203"/>
  <c r="I445" i="203" l="1"/>
  <c r="D446" i="203"/>
  <c r="G446" i="203" s="1"/>
  <c r="F447" i="203" s="1"/>
  <c r="E447" i="203" s="1"/>
  <c r="H446" i="203"/>
  <c r="D447" i="203" l="1"/>
  <c r="G447" i="203" s="1"/>
  <c r="F448" i="203" s="1"/>
  <c r="E448" i="203" s="1"/>
  <c r="H447" i="203"/>
  <c r="I446" i="203"/>
  <c r="D448" i="203" l="1"/>
  <c r="G448" i="203" s="1"/>
  <c r="F449" i="203" s="1"/>
  <c r="E449" i="203" s="1"/>
  <c r="H448" i="203"/>
  <c r="I447" i="203"/>
  <c r="I448" i="203" l="1"/>
  <c r="D449" i="203"/>
  <c r="G449" i="203" s="1"/>
  <c r="F450" i="203" s="1"/>
  <c r="E450" i="203" s="1"/>
  <c r="H449" i="203"/>
  <c r="I449" i="203" s="1"/>
  <c r="D450" i="203" l="1"/>
  <c r="G450" i="203" s="1"/>
  <c r="F451" i="203" s="1"/>
  <c r="E451" i="203" s="1"/>
  <c r="H450" i="203"/>
  <c r="I450" i="203" s="1"/>
  <c r="D451" i="203" l="1"/>
  <c r="G451" i="203" s="1"/>
  <c r="F452" i="203" s="1"/>
  <c r="E452" i="203" s="1"/>
  <c r="H451" i="203"/>
  <c r="I451" i="203" l="1"/>
  <c r="D452" i="203"/>
  <c r="G452" i="203" s="1"/>
  <c r="F453" i="203" s="1"/>
  <c r="E453" i="203" s="1"/>
  <c r="H452" i="203"/>
  <c r="D453" i="203" l="1"/>
  <c r="G453" i="203" s="1"/>
  <c r="F454" i="203" s="1"/>
  <c r="E454" i="203" s="1"/>
  <c r="H453" i="203"/>
  <c r="I452" i="203"/>
  <c r="D454" i="203" l="1"/>
  <c r="G454" i="203" s="1"/>
  <c r="F455" i="203" s="1"/>
  <c r="E455" i="203" s="1"/>
  <c r="H454" i="203"/>
  <c r="I453" i="203"/>
  <c r="D455" i="203" l="1"/>
  <c r="G455" i="203" s="1"/>
  <c r="F456" i="203" s="1"/>
  <c r="E456" i="203" s="1"/>
  <c r="H455" i="203"/>
  <c r="I454" i="203"/>
  <c r="D456" i="203" l="1"/>
  <c r="G456" i="203" s="1"/>
  <c r="F457" i="203" s="1"/>
  <c r="E457" i="203" s="1"/>
  <c r="H456" i="203"/>
  <c r="I455" i="203"/>
  <c r="D457" i="203" l="1"/>
  <c r="G457" i="203" s="1"/>
  <c r="F458" i="203" s="1"/>
  <c r="E458" i="203" s="1"/>
  <c r="H457" i="203"/>
  <c r="I456" i="203"/>
  <c r="D458" i="203" l="1"/>
  <c r="G458" i="203" s="1"/>
  <c r="F459" i="203" s="1"/>
  <c r="E459" i="203" s="1"/>
  <c r="H458" i="203"/>
  <c r="I457" i="203"/>
  <c r="D459" i="203" l="1"/>
  <c r="G459" i="203" s="1"/>
  <c r="F460" i="203" s="1"/>
  <c r="E460" i="203" s="1"/>
  <c r="H459" i="203"/>
  <c r="I458" i="203"/>
  <c r="D460" i="203" l="1"/>
  <c r="G460" i="203" s="1"/>
  <c r="F461" i="203" s="1"/>
  <c r="E461" i="203" s="1"/>
  <c r="H460" i="203"/>
  <c r="I460" i="203" s="1"/>
  <c r="I459" i="203"/>
  <c r="D461" i="203" l="1"/>
  <c r="G461" i="203" s="1"/>
  <c r="F462" i="203" s="1"/>
  <c r="E462" i="203" s="1"/>
  <c r="H461" i="203"/>
  <c r="D462" i="203" l="1"/>
  <c r="G462" i="203" s="1"/>
  <c r="F463" i="203" s="1"/>
  <c r="E463" i="203" s="1"/>
  <c r="H462" i="203"/>
  <c r="I461" i="203"/>
  <c r="D463" i="203" l="1"/>
  <c r="G463" i="203" s="1"/>
  <c r="F464" i="203" s="1"/>
  <c r="E464" i="203" s="1"/>
  <c r="H463" i="203"/>
  <c r="I462" i="203"/>
  <c r="I463" i="203" l="1"/>
  <c r="D464" i="203"/>
  <c r="G464" i="203" s="1"/>
  <c r="F465" i="203" s="1"/>
  <c r="E465" i="203" s="1"/>
  <c r="H464" i="203"/>
  <c r="D465" i="203" l="1"/>
  <c r="G465" i="203" s="1"/>
  <c r="F466" i="203" s="1"/>
  <c r="E466" i="203" s="1"/>
  <c r="H465" i="203"/>
  <c r="I464" i="203"/>
  <c r="I465" i="203" l="1"/>
  <c r="D466" i="203"/>
  <c r="G466" i="203" s="1"/>
  <c r="F467" i="203" s="1"/>
  <c r="E467" i="203" s="1"/>
  <c r="H466" i="203"/>
  <c r="D467" i="203" l="1"/>
  <c r="G467" i="203" s="1"/>
  <c r="F468" i="203" s="1"/>
  <c r="E468" i="203" s="1"/>
  <c r="H467" i="203"/>
  <c r="I466" i="203"/>
  <c r="D468" i="203" l="1"/>
  <c r="G468" i="203" s="1"/>
  <c r="F469" i="203" s="1"/>
  <c r="E469" i="203" s="1"/>
  <c r="H468" i="203"/>
  <c r="I467" i="203"/>
  <c r="I468" i="203" l="1"/>
  <c r="D469" i="203"/>
  <c r="G469" i="203" s="1"/>
  <c r="F470" i="203" s="1"/>
  <c r="E470" i="203" s="1"/>
  <c r="H469" i="203"/>
  <c r="I469" i="203" l="1"/>
  <c r="D470" i="203"/>
  <c r="G470" i="203" s="1"/>
  <c r="F471" i="203" s="1"/>
  <c r="E471" i="203" s="1"/>
  <c r="H470" i="203"/>
  <c r="I470" i="203" l="1"/>
  <c r="D471" i="203"/>
  <c r="G471" i="203" s="1"/>
  <c r="F472" i="203" s="1"/>
  <c r="E472" i="203" s="1"/>
  <c r="H471" i="203"/>
  <c r="I471" i="203" l="1"/>
  <c r="D472" i="203"/>
  <c r="G472" i="203" s="1"/>
  <c r="F473" i="203" s="1"/>
  <c r="E473" i="203" s="1"/>
  <c r="H472" i="203"/>
  <c r="I472" i="203" s="1"/>
  <c r="H473" i="203" l="1"/>
  <c r="D473" i="203"/>
  <c r="G473" i="203" s="1"/>
  <c r="F474" i="203" s="1"/>
  <c r="E474" i="203" s="1"/>
  <c r="I473" i="203" l="1"/>
  <c r="H474" i="203"/>
  <c r="D474" i="203"/>
  <c r="G474" i="203" s="1"/>
  <c r="F475" i="203" s="1"/>
  <c r="E475" i="203" s="1"/>
  <c r="I474" i="203" l="1"/>
  <c r="H475" i="203"/>
  <c r="D475" i="203"/>
  <c r="G475" i="203" s="1"/>
  <c r="F476" i="203" s="1"/>
  <c r="E476" i="203" s="1"/>
  <c r="H476" i="203" l="1"/>
  <c r="D476" i="203"/>
  <c r="G476" i="203" s="1"/>
  <c r="F477" i="203" s="1"/>
  <c r="E477" i="203" s="1"/>
  <c r="I475" i="203"/>
  <c r="H477" i="203" l="1"/>
  <c r="D477" i="203"/>
  <c r="G477" i="203" s="1"/>
  <c r="F478" i="203" s="1"/>
  <c r="E478" i="203" s="1"/>
  <c r="I476" i="203"/>
  <c r="I477" i="203" l="1"/>
  <c r="H478" i="203"/>
  <c r="D478" i="203"/>
  <c r="G478" i="203" s="1"/>
  <c r="F479" i="203" s="1"/>
  <c r="E479" i="203" s="1"/>
  <c r="I478" i="203" l="1"/>
  <c r="H479" i="203"/>
  <c r="D479" i="203"/>
  <c r="G479" i="203" s="1"/>
  <c r="F480" i="203" s="1"/>
  <c r="E480" i="203" s="1"/>
  <c r="H480" i="203" l="1"/>
  <c r="D480" i="203"/>
  <c r="G480" i="203" s="1"/>
  <c r="F481" i="203" s="1"/>
  <c r="E481" i="203" s="1"/>
  <c r="I479" i="203"/>
  <c r="H481" i="203" l="1"/>
  <c r="D481" i="203"/>
  <c r="G481" i="203" s="1"/>
  <c r="F482" i="203" s="1"/>
  <c r="E482" i="203" s="1"/>
  <c r="I480" i="203"/>
  <c r="H482" i="203" l="1"/>
  <c r="D482" i="203"/>
  <c r="G482" i="203" s="1"/>
  <c r="F483" i="203" s="1"/>
  <c r="E483" i="203" s="1"/>
  <c r="I481" i="203"/>
  <c r="I482" i="203" l="1"/>
  <c r="H483" i="203"/>
  <c r="D483" i="203"/>
  <c r="G483" i="203" s="1"/>
  <c r="F484" i="203" s="1"/>
  <c r="E484" i="203" s="1"/>
  <c r="I483" i="203" l="1"/>
  <c r="H484" i="203"/>
  <c r="D484" i="203"/>
  <c r="G484" i="203" s="1"/>
  <c r="F485" i="203" s="1"/>
  <c r="E485" i="203" s="1"/>
  <c r="D485" i="203" l="1"/>
  <c r="G485" i="203" s="1"/>
  <c r="F486" i="203" s="1"/>
  <c r="E486" i="203" s="1"/>
  <c r="H485" i="203"/>
  <c r="I484" i="203"/>
  <c r="I485" i="203" l="1"/>
  <c r="D486" i="203"/>
  <c r="G486" i="203" s="1"/>
  <c r="F487" i="203" s="1"/>
  <c r="E487" i="203" s="1"/>
  <c r="H486" i="203"/>
  <c r="D487" i="203" l="1"/>
  <c r="G487" i="203" s="1"/>
  <c r="F488" i="203" s="1"/>
  <c r="E488" i="203" s="1"/>
  <c r="H487" i="203"/>
  <c r="I486" i="203"/>
  <c r="H488" i="203" l="1"/>
  <c r="D488" i="203"/>
  <c r="G488" i="203" s="1"/>
  <c r="F489" i="203" s="1"/>
  <c r="E489" i="203" s="1"/>
  <c r="I487" i="203"/>
  <c r="H489" i="203" l="1"/>
  <c r="D489" i="203"/>
  <c r="G489" i="203" s="1"/>
  <c r="F490" i="203" s="1"/>
  <c r="E490" i="203" s="1"/>
  <c r="I488" i="203"/>
  <c r="H490" i="203" l="1"/>
  <c r="D490" i="203"/>
  <c r="G490" i="203" s="1"/>
  <c r="F491" i="203" s="1"/>
  <c r="E491" i="203" s="1"/>
  <c r="I489" i="203"/>
  <c r="H491" i="203" l="1"/>
  <c r="D491" i="203"/>
  <c r="G491" i="203" s="1"/>
  <c r="F492" i="203" s="1"/>
  <c r="E492" i="203" s="1"/>
  <c r="I490" i="203"/>
  <c r="I491" i="203" l="1"/>
  <c r="H492" i="203"/>
  <c r="D492" i="203"/>
  <c r="G492" i="203" s="1"/>
  <c r="F493" i="203" s="1"/>
  <c r="E493" i="203" s="1"/>
  <c r="D493" i="203" l="1"/>
  <c r="G493" i="203" s="1"/>
  <c r="F494" i="203" s="1"/>
  <c r="E494" i="203" s="1"/>
  <c r="H493" i="203"/>
  <c r="I492" i="203"/>
  <c r="I493" i="203" l="1"/>
  <c r="D494" i="203"/>
  <c r="G494" i="203" s="1"/>
  <c r="F495" i="203" s="1"/>
  <c r="E495" i="203" s="1"/>
  <c r="H494" i="203"/>
  <c r="D495" i="203" l="1"/>
  <c r="G495" i="203" s="1"/>
  <c r="F496" i="203" s="1"/>
  <c r="E496" i="203" s="1"/>
  <c r="H495" i="203"/>
  <c r="I494" i="203"/>
  <c r="H496" i="203" l="1"/>
  <c r="D496" i="203"/>
  <c r="G496" i="203" s="1"/>
  <c r="F497" i="203" s="1"/>
  <c r="E497" i="203" s="1"/>
  <c r="I495" i="203"/>
  <c r="H497" i="203" l="1"/>
  <c r="D497" i="203"/>
  <c r="G497" i="203" s="1"/>
  <c r="F498" i="203" s="1"/>
  <c r="E498" i="203" s="1"/>
  <c r="I496" i="203"/>
  <c r="I497" i="203" l="1"/>
  <c r="H498" i="203"/>
  <c r="D498" i="203"/>
  <c r="G498" i="203" s="1"/>
  <c r="F499" i="203" s="1"/>
  <c r="E499" i="203" s="1"/>
  <c r="I498" i="203" l="1"/>
  <c r="H499" i="203"/>
  <c r="D499" i="203"/>
  <c r="G499" i="203" s="1"/>
  <c r="F500" i="203" s="1"/>
  <c r="E500" i="203" s="1"/>
  <c r="I499" i="203" l="1"/>
  <c r="H500" i="203"/>
  <c r="D500" i="203"/>
  <c r="G500" i="203" s="1"/>
  <c r="F501" i="203" s="1"/>
  <c r="E501" i="203" s="1"/>
  <c r="I500" i="203" l="1"/>
  <c r="D501" i="203"/>
  <c r="G501" i="203" s="1"/>
  <c r="F502" i="203" s="1"/>
  <c r="E502" i="203" s="1"/>
  <c r="H501" i="203"/>
  <c r="I501" i="203" l="1"/>
  <c r="D502" i="203"/>
  <c r="G502" i="203" s="1"/>
  <c r="F503" i="203" s="1"/>
  <c r="E503" i="203" s="1"/>
  <c r="H502" i="203"/>
  <c r="H503" i="203" l="1"/>
  <c r="D503" i="203"/>
  <c r="G503" i="203" s="1"/>
  <c r="F504" i="203" s="1"/>
  <c r="E504" i="203" s="1"/>
  <c r="I502" i="203"/>
  <c r="H504" i="203" l="1"/>
  <c r="D504" i="203"/>
  <c r="G504" i="203" s="1"/>
  <c r="F505" i="203" s="1"/>
  <c r="E505" i="203" s="1"/>
  <c r="I503" i="203"/>
  <c r="I504" i="203" l="1"/>
  <c r="H505" i="203"/>
  <c r="D505" i="203"/>
  <c r="G505" i="203" s="1"/>
  <c r="F506" i="203" s="1"/>
  <c r="E506" i="203" s="1"/>
  <c r="D506" i="203" l="1"/>
  <c r="G506" i="203" s="1"/>
  <c r="F507" i="203" s="1"/>
  <c r="E507" i="203" s="1"/>
  <c r="H506" i="203"/>
  <c r="I505" i="203"/>
  <c r="I506" i="203" l="1"/>
  <c r="H507" i="203"/>
  <c r="D507" i="203"/>
  <c r="G507" i="203" s="1"/>
  <c r="F508" i="203" s="1"/>
  <c r="E508" i="203" s="1"/>
  <c r="I507" i="203" l="1"/>
  <c r="H508" i="203"/>
  <c r="D508" i="203"/>
  <c r="G508" i="203" s="1"/>
  <c r="F509" i="203" s="1"/>
  <c r="E509" i="203" s="1"/>
  <c r="H509" i="203" l="1"/>
  <c r="D509" i="203"/>
  <c r="G509" i="203" s="1"/>
  <c r="F510" i="203" s="1"/>
  <c r="E510" i="203" s="1"/>
  <c r="I508" i="203"/>
  <c r="D510" i="203" l="1"/>
  <c r="G510" i="203" s="1"/>
  <c r="F511" i="203" s="1"/>
  <c r="E511" i="203" s="1"/>
  <c r="H510" i="203"/>
  <c r="I509" i="203"/>
  <c r="I510" i="203" l="1"/>
  <c r="H511" i="203"/>
  <c r="D511" i="203"/>
  <c r="G511" i="203" s="1"/>
  <c r="F512" i="203" s="1"/>
  <c r="E512" i="203" s="1"/>
  <c r="I511" i="203" l="1"/>
  <c r="H512" i="203"/>
  <c r="D512" i="203"/>
  <c r="G512" i="203" s="1"/>
  <c r="F513" i="203" s="1"/>
  <c r="E513" i="203" s="1"/>
  <c r="I512" i="203" l="1"/>
  <c r="H513" i="203"/>
  <c r="D513" i="203"/>
  <c r="G513" i="203" s="1"/>
  <c r="F514" i="203" s="1"/>
  <c r="E514" i="203" s="1"/>
  <c r="H514" i="203" l="1"/>
  <c r="D514" i="203"/>
  <c r="G514" i="203" s="1"/>
  <c r="F515" i="203" s="1"/>
  <c r="E515" i="203" s="1"/>
  <c r="I513" i="203"/>
  <c r="H515" i="203" l="1"/>
  <c r="D515" i="203"/>
  <c r="G515" i="203" s="1"/>
  <c r="F516" i="203" s="1"/>
  <c r="E516" i="203" s="1"/>
  <c r="I514" i="203"/>
  <c r="H516" i="203" l="1"/>
  <c r="D516" i="203"/>
  <c r="G516" i="203" s="1"/>
  <c r="F517" i="203" s="1"/>
  <c r="E517" i="203" s="1"/>
  <c r="I515" i="203"/>
  <c r="I516" i="203" l="1"/>
  <c r="H517" i="203"/>
  <c r="D517" i="203"/>
  <c r="G517" i="203" s="1"/>
  <c r="F518" i="203" s="1"/>
  <c r="E518" i="203" s="1"/>
  <c r="I517" i="203" l="1"/>
  <c r="H518" i="203"/>
  <c r="D518" i="203"/>
  <c r="G518" i="203" s="1"/>
  <c r="F519" i="203" s="1"/>
  <c r="E519" i="203" s="1"/>
  <c r="I518" i="203" l="1"/>
  <c r="H519" i="203"/>
  <c r="D519" i="203"/>
  <c r="G519" i="203" s="1"/>
  <c r="F520" i="203" s="1"/>
  <c r="E520" i="203" s="1"/>
  <c r="I519" i="203" l="1"/>
  <c r="H520" i="203"/>
  <c r="D520" i="203"/>
  <c r="G520" i="203" s="1"/>
  <c r="F521" i="203" s="1"/>
  <c r="E521" i="203" s="1"/>
  <c r="H521" i="203" l="1"/>
  <c r="D521" i="203"/>
  <c r="G521" i="203" s="1"/>
  <c r="F522" i="203" s="1"/>
  <c r="E522" i="203" s="1"/>
  <c r="I520" i="203"/>
  <c r="I521" i="203" l="1"/>
  <c r="H522" i="203"/>
  <c r="D522" i="203"/>
  <c r="G522" i="203" s="1"/>
  <c r="F523" i="203" s="1"/>
  <c r="E523" i="203" s="1"/>
  <c r="I522" i="203" l="1"/>
  <c r="H523" i="203"/>
  <c r="D523" i="203"/>
  <c r="G523" i="203" s="1"/>
  <c r="F524" i="203" s="1"/>
  <c r="E524" i="203" s="1"/>
  <c r="I523" i="203" l="1"/>
  <c r="H524" i="203"/>
  <c r="D524" i="203"/>
  <c r="G524" i="203" s="1"/>
  <c r="F525" i="203" s="1"/>
  <c r="E525" i="203" s="1"/>
  <c r="I524" i="203" l="1"/>
  <c r="H525" i="203"/>
  <c r="D525" i="203"/>
  <c r="G525" i="203" s="1"/>
  <c r="F526" i="203" s="1"/>
  <c r="E526" i="203" s="1"/>
  <c r="H526" i="203" l="1"/>
  <c r="D526" i="203"/>
  <c r="G526" i="203" s="1"/>
  <c r="F527" i="203" s="1"/>
  <c r="E527" i="203" s="1"/>
  <c r="I525" i="203"/>
  <c r="I526" i="203" l="1"/>
  <c r="H527" i="203"/>
  <c r="D527" i="203"/>
  <c r="G527" i="203" s="1"/>
  <c r="F528" i="203" s="1"/>
  <c r="E528" i="203" s="1"/>
  <c r="I527" i="203" l="1"/>
  <c r="H528" i="203"/>
  <c r="D528" i="203"/>
  <c r="G528" i="203" s="1"/>
  <c r="F529" i="203" s="1"/>
  <c r="E529" i="203" s="1"/>
  <c r="I528" i="203" l="1"/>
  <c r="H529" i="203"/>
  <c r="D529" i="203"/>
  <c r="G529" i="203" s="1"/>
  <c r="F530" i="203" s="1"/>
  <c r="E530" i="203" s="1"/>
  <c r="I529" i="203" l="1"/>
  <c r="H530" i="203"/>
  <c r="D530" i="203"/>
  <c r="G530" i="203" s="1"/>
  <c r="F531" i="203" s="1"/>
  <c r="E531" i="203" s="1"/>
  <c r="H531" i="203" l="1"/>
  <c r="D531" i="203"/>
  <c r="G531" i="203" s="1"/>
  <c r="F532" i="203" s="1"/>
  <c r="E532" i="203" s="1"/>
  <c r="I530" i="203"/>
  <c r="I531" i="203" l="1"/>
  <c r="H532" i="203"/>
  <c r="D532" i="203"/>
  <c r="G532" i="203" s="1"/>
  <c r="F533" i="203" s="1"/>
  <c r="E533" i="203" s="1"/>
  <c r="H533" i="203" l="1"/>
  <c r="D533" i="203"/>
  <c r="G533" i="203" s="1"/>
  <c r="F534" i="203" s="1"/>
  <c r="E534" i="203" s="1"/>
  <c r="I532" i="203"/>
  <c r="I533" i="203" l="1"/>
  <c r="H534" i="203"/>
  <c r="D534" i="203"/>
  <c r="G534" i="203" s="1"/>
  <c r="F535" i="203" s="1"/>
  <c r="E535" i="203" s="1"/>
  <c r="H535" i="203" l="1"/>
  <c r="D535" i="203"/>
  <c r="G535" i="203" s="1"/>
  <c r="F536" i="203" s="1"/>
  <c r="E536" i="203" s="1"/>
  <c r="I534" i="203"/>
  <c r="H536" i="203" l="1"/>
  <c r="D536" i="203"/>
  <c r="G536" i="203" s="1"/>
  <c r="F537" i="203" s="1"/>
  <c r="E537" i="203" s="1"/>
  <c r="I535" i="203"/>
  <c r="I536" i="203" l="1"/>
  <c r="H537" i="203"/>
  <c r="D537" i="203"/>
  <c r="G537" i="203" s="1"/>
  <c r="F538" i="203" s="1"/>
  <c r="E538" i="203" s="1"/>
  <c r="I537" i="203" l="1"/>
  <c r="H538" i="203"/>
  <c r="D538" i="203"/>
  <c r="G538" i="203" s="1"/>
  <c r="F539" i="203" s="1"/>
  <c r="E539" i="203" s="1"/>
  <c r="H539" i="203" l="1"/>
  <c r="D539" i="203"/>
  <c r="G539" i="203" s="1"/>
  <c r="F540" i="203" s="1"/>
  <c r="E540" i="203" s="1"/>
  <c r="I538" i="203"/>
  <c r="H540" i="203" l="1"/>
  <c r="D540" i="203"/>
  <c r="G540" i="203" s="1"/>
  <c r="F541" i="203" s="1"/>
  <c r="E541" i="203" s="1"/>
  <c r="I539" i="203"/>
  <c r="I540" i="203" l="1"/>
  <c r="H541" i="203"/>
  <c r="D541" i="203"/>
  <c r="G541" i="203" s="1"/>
  <c r="F542" i="203" s="1"/>
  <c r="E542" i="203" s="1"/>
  <c r="H542" i="203" l="1"/>
  <c r="D542" i="203"/>
  <c r="G542" i="203" s="1"/>
  <c r="F543" i="203" s="1"/>
  <c r="E543" i="203" s="1"/>
  <c r="I541" i="203"/>
  <c r="I542" i="203" l="1"/>
  <c r="H543" i="203"/>
  <c r="D543" i="203"/>
  <c r="G543" i="203" s="1"/>
  <c r="F544" i="203" s="1"/>
  <c r="E544" i="203" s="1"/>
  <c r="H544" i="203" l="1"/>
  <c r="D544" i="203"/>
  <c r="G544" i="203" s="1"/>
  <c r="F545" i="203" s="1"/>
  <c r="E545" i="203" s="1"/>
  <c r="I543" i="203"/>
  <c r="H545" i="203" l="1"/>
  <c r="D545" i="203"/>
  <c r="G545" i="203" s="1"/>
  <c r="F546" i="203" s="1"/>
  <c r="E546" i="203" s="1"/>
  <c r="I544" i="203"/>
  <c r="H546" i="203" l="1"/>
  <c r="D546" i="203"/>
  <c r="G546" i="203" s="1"/>
  <c r="F547" i="203" s="1"/>
  <c r="E547" i="203" s="1"/>
  <c r="I545" i="203"/>
  <c r="H547" i="203" l="1"/>
  <c r="D547" i="203"/>
  <c r="G547" i="203" s="1"/>
  <c r="F548" i="203" s="1"/>
  <c r="E548" i="203" s="1"/>
  <c r="I546" i="203"/>
  <c r="I547" i="203" l="1"/>
  <c r="H548" i="203"/>
  <c r="D548" i="203"/>
  <c r="G548" i="203" s="1"/>
  <c r="F549" i="203" s="1"/>
  <c r="E549" i="203" s="1"/>
  <c r="I548" i="203" l="1"/>
  <c r="H549" i="203"/>
  <c r="D549" i="203"/>
  <c r="G549" i="203" s="1"/>
  <c r="F550" i="203" s="1"/>
  <c r="E550" i="203" s="1"/>
  <c r="I549" i="203" l="1"/>
  <c r="H550" i="203"/>
  <c r="D550" i="203"/>
  <c r="G550" i="203" s="1"/>
  <c r="F551" i="203" s="1"/>
  <c r="E551" i="203" s="1"/>
  <c r="I550" i="203" l="1"/>
  <c r="H551" i="203"/>
  <c r="D551" i="203"/>
  <c r="G551" i="203" s="1"/>
  <c r="F552" i="203" s="1"/>
  <c r="E552" i="203" s="1"/>
  <c r="I551" i="203" l="1"/>
  <c r="H552" i="203"/>
  <c r="D552" i="203"/>
  <c r="G552" i="203" s="1"/>
  <c r="F553" i="203" s="1"/>
  <c r="E553" i="203" s="1"/>
  <c r="I552" i="203" l="1"/>
  <c r="H553" i="203"/>
  <c r="D553" i="203"/>
  <c r="G553" i="203" s="1"/>
  <c r="F554" i="203" s="1"/>
  <c r="E554" i="203" s="1"/>
  <c r="I553" i="203" l="1"/>
  <c r="H554" i="203"/>
  <c r="D554" i="203"/>
  <c r="G554" i="203" s="1"/>
  <c r="F555" i="203" s="1"/>
  <c r="E555" i="203" s="1"/>
  <c r="I554" i="203" l="1"/>
  <c r="H555" i="203"/>
  <c r="D555" i="203"/>
  <c r="G555" i="203" s="1"/>
  <c r="F556" i="203" s="1"/>
  <c r="E556" i="203" s="1"/>
  <c r="I555" i="203" l="1"/>
  <c r="H556" i="203"/>
  <c r="D556" i="203"/>
  <c r="G556" i="203" s="1"/>
  <c r="F557" i="203" s="1"/>
  <c r="E557" i="203" s="1"/>
  <c r="I556" i="203" l="1"/>
  <c r="H557" i="203"/>
  <c r="D557" i="203"/>
  <c r="G557" i="203" s="1"/>
  <c r="F558" i="203" s="1"/>
  <c r="E558" i="203" s="1"/>
  <c r="I557" i="203" l="1"/>
  <c r="H558" i="203"/>
  <c r="D558" i="203"/>
  <c r="G558" i="203" s="1"/>
  <c r="F559" i="203" s="1"/>
  <c r="E559" i="203" s="1"/>
  <c r="I558" i="203" l="1"/>
  <c r="H559" i="203"/>
  <c r="D559" i="203"/>
  <c r="G559" i="203" s="1"/>
  <c r="F560" i="203" s="1"/>
  <c r="E560" i="203" s="1"/>
  <c r="I559" i="203" l="1"/>
  <c r="H560" i="203"/>
  <c r="D560" i="203"/>
  <c r="G560" i="203" s="1"/>
  <c r="F561" i="203" s="1"/>
  <c r="E561" i="203" s="1"/>
  <c r="I560" i="203" l="1"/>
  <c r="H561" i="203"/>
  <c r="D561" i="203"/>
  <c r="G561" i="203" s="1"/>
  <c r="F562" i="203" s="1"/>
  <c r="E562" i="203" s="1"/>
  <c r="I561" i="203" l="1"/>
  <c r="H562" i="203"/>
  <c r="D562" i="203"/>
  <c r="G562" i="203" s="1"/>
  <c r="F563" i="203" s="1"/>
  <c r="E563" i="203" s="1"/>
  <c r="I562" i="203" l="1"/>
  <c r="H563" i="203"/>
  <c r="D563" i="203"/>
  <c r="G563" i="203" s="1"/>
  <c r="F564" i="203" s="1"/>
  <c r="E564" i="203" s="1"/>
  <c r="I563" i="203" l="1"/>
  <c r="H564" i="203"/>
  <c r="D564" i="203"/>
  <c r="G564" i="203" s="1"/>
  <c r="F565" i="203" s="1"/>
  <c r="E565" i="203" s="1"/>
  <c r="I564" i="203" l="1"/>
  <c r="H565" i="203"/>
  <c r="D565" i="203"/>
  <c r="G565" i="203" s="1"/>
  <c r="F566" i="203" s="1"/>
  <c r="E566" i="203" s="1"/>
  <c r="I565" i="203" l="1"/>
  <c r="H566" i="203"/>
  <c r="D566" i="203"/>
  <c r="G566" i="203" s="1"/>
  <c r="F567" i="203" s="1"/>
  <c r="E567" i="203" s="1"/>
  <c r="I566" i="203" l="1"/>
  <c r="H567" i="203"/>
  <c r="D567" i="203"/>
  <c r="G567" i="203" s="1"/>
  <c r="F568" i="203" s="1"/>
  <c r="E568" i="203" s="1"/>
  <c r="I567" i="203" l="1"/>
  <c r="H568" i="203"/>
  <c r="D568" i="203"/>
  <c r="G568" i="203" s="1"/>
  <c r="F569" i="203" s="1"/>
  <c r="E569" i="203" s="1"/>
  <c r="I568" i="203" l="1"/>
  <c r="H569" i="203"/>
  <c r="D569" i="203"/>
  <c r="G569" i="203" s="1"/>
  <c r="F570" i="203" s="1"/>
  <c r="E570" i="203" s="1"/>
  <c r="I569" i="203" l="1"/>
  <c r="H570" i="203"/>
  <c r="D570" i="203"/>
  <c r="G570" i="203" s="1"/>
  <c r="F571" i="203" s="1"/>
  <c r="E571" i="203" s="1"/>
  <c r="I570" i="203" l="1"/>
  <c r="H571" i="203"/>
  <c r="D571" i="203"/>
  <c r="G571" i="203" s="1"/>
  <c r="F572" i="203" s="1"/>
  <c r="E572" i="203" s="1"/>
  <c r="H572" i="203" l="1"/>
  <c r="D572" i="203"/>
  <c r="G572" i="203" s="1"/>
  <c r="F573" i="203" s="1"/>
  <c r="E573" i="203" s="1"/>
  <c r="I571" i="203"/>
  <c r="I572" i="203" l="1"/>
  <c r="H573" i="203"/>
  <c r="D573" i="203"/>
  <c r="G573" i="203" s="1"/>
  <c r="F574" i="203" s="1"/>
  <c r="E574" i="203" s="1"/>
  <c r="I573" i="203" l="1"/>
  <c r="H574" i="203"/>
  <c r="D574" i="203"/>
  <c r="G574" i="203" s="1"/>
  <c r="F575" i="203" s="1"/>
  <c r="E575" i="203" s="1"/>
  <c r="I574" i="203" l="1"/>
  <c r="H575" i="203"/>
  <c r="D575" i="203"/>
  <c r="G575" i="203" s="1"/>
  <c r="F576" i="203" s="1"/>
  <c r="E576" i="203" s="1"/>
  <c r="I575" i="203" l="1"/>
  <c r="H576" i="203"/>
  <c r="D576" i="203"/>
  <c r="G576" i="203" s="1"/>
  <c r="F577" i="203" s="1"/>
  <c r="E577" i="203" s="1"/>
  <c r="I576" i="203" l="1"/>
  <c r="H577" i="203"/>
  <c r="D577" i="203"/>
  <c r="G577" i="203" s="1"/>
  <c r="F578" i="203" s="1"/>
  <c r="E578" i="203" s="1"/>
  <c r="I577" i="203" l="1"/>
  <c r="H578" i="203"/>
  <c r="D578" i="203"/>
  <c r="G578" i="203" s="1"/>
  <c r="F579" i="203" s="1"/>
  <c r="E579" i="203" s="1"/>
  <c r="I578" i="203" l="1"/>
  <c r="H579" i="203"/>
  <c r="D579" i="203"/>
  <c r="G579" i="203" s="1"/>
  <c r="F580" i="203" s="1"/>
  <c r="E580" i="203" s="1"/>
  <c r="I579" i="203" l="1"/>
  <c r="H580" i="203"/>
  <c r="D580" i="203"/>
  <c r="G580" i="203" s="1"/>
  <c r="F581" i="203" s="1"/>
  <c r="E581" i="203" s="1"/>
  <c r="I580" i="203" l="1"/>
  <c r="H581" i="203"/>
  <c r="D581" i="203"/>
  <c r="G581" i="203" s="1"/>
  <c r="F582" i="203" s="1"/>
  <c r="E582" i="203" s="1"/>
  <c r="I581" i="203" l="1"/>
  <c r="H582" i="203"/>
  <c r="D582" i="203"/>
  <c r="G582" i="203" s="1"/>
  <c r="F583" i="203" s="1"/>
  <c r="E583" i="203" s="1"/>
  <c r="I582" i="203" l="1"/>
  <c r="H583" i="203"/>
  <c r="D583" i="203"/>
  <c r="G583" i="203" s="1"/>
  <c r="F584" i="203" s="1"/>
  <c r="E584" i="203" s="1"/>
  <c r="I583" i="203" l="1"/>
  <c r="H584" i="203"/>
  <c r="D584" i="203"/>
  <c r="G584" i="203" s="1"/>
  <c r="F585" i="203" s="1"/>
  <c r="E585" i="203" s="1"/>
  <c r="I584" i="203" l="1"/>
  <c r="H585" i="203"/>
  <c r="D585" i="203"/>
  <c r="G585" i="203" s="1"/>
  <c r="F586" i="203" s="1"/>
  <c r="E586" i="203" s="1"/>
  <c r="I585" i="203" l="1"/>
  <c r="H586" i="203"/>
  <c r="D586" i="203"/>
  <c r="G586" i="203" s="1"/>
  <c r="F587" i="203" s="1"/>
  <c r="E587" i="203" s="1"/>
  <c r="I586" i="203" l="1"/>
  <c r="H587" i="203"/>
  <c r="D587" i="203"/>
  <c r="G587" i="203" s="1"/>
  <c r="F588" i="203" s="1"/>
  <c r="E588" i="203" s="1"/>
  <c r="I587" i="203" l="1"/>
  <c r="H588" i="203"/>
  <c r="D588" i="203"/>
  <c r="G588" i="203" s="1"/>
  <c r="F589" i="203" s="1"/>
  <c r="E589" i="203" s="1"/>
  <c r="I588" i="203" l="1"/>
  <c r="H589" i="203"/>
  <c r="D589" i="203"/>
  <c r="G589" i="203" s="1"/>
  <c r="F590" i="203" s="1"/>
  <c r="E590" i="203" s="1"/>
  <c r="I589" i="203" l="1"/>
  <c r="H590" i="203"/>
  <c r="D590" i="203"/>
  <c r="G590" i="203" s="1"/>
  <c r="F591" i="203" s="1"/>
  <c r="E591" i="203" s="1"/>
  <c r="I590" i="203" l="1"/>
  <c r="H591" i="203"/>
  <c r="D591" i="203"/>
  <c r="G591" i="203" s="1"/>
  <c r="F592" i="203" s="1"/>
  <c r="E592" i="203" s="1"/>
  <c r="I591" i="203" l="1"/>
  <c r="H592" i="203"/>
  <c r="D592" i="203"/>
  <c r="G592" i="203" s="1"/>
  <c r="F593" i="203" s="1"/>
  <c r="E593" i="203" s="1"/>
  <c r="I592" i="203" l="1"/>
  <c r="H593" i="203"/>
  <c r="D593" i="203"/>
  <c r="G593" i="203" s="1"/>
  <c r="F594" i="203" s="1"/>
  <c r="E594" i="203" s="1"/>
  <c r="I593" i="203" l="1"/>
  <c r="H594" i="203"/>
  <c r="D594" i="203"/>
  <c r="G594" i="203" s="1"/>
  <c r="F595" i="203" s="1"/>
  <c r="E595" i="203" s="1"/>
  <c r="I594" i="203" l="1"/>
  <c r="H595" i="203"/>
  <c r="D595" i="203"/>
  <c r="G595" i="203" s="1"/>
  <c r="F596" i="203" s="1"/>
  <c r="E596" i="203" s="1"/>
  <c r="I595" i="203" l="1"/>
  <c r="H596" i="203"/>
  <c r="D596" i="203"/>
  <c r="G596" i="203" s="1"/>
  <c r="F597" i="203" s="1"/>
  <c r="E597" i="203" s="1"/>
  <c r="I596" i="203" l="1"/>
  <c r="H597" i="203"/>
  <c r="D597" i="203"/>
  <c r="G597" i="203" s="1"/>
  <c r="F598" i="203" s="1"/>
  <c r="E598" i="203" s="1"/>
  <c r="I597" i="203" l="1"/>
  <c r="H598" i="203"/>
  <c r="D598" i="203"/>
  <c r="G598" i="203" s="1"/>
  <c r="F599" i="203" s="1"/>
  <c r="E599" i="203" s="1"/>
  <c r="I598" i="203" l="1"/>
  <c r="H599" i="203"/>
  <c r="D599" i="203"/>
  <c r="G599" i="203" s="1"/>
  <c r="F600" i="203" s="1"/>
  <c r="E600" i="203" s="1"/>
  <c r="I599" i="203" l="1"/>
  <c r="H600" i="203"/>
  <c r="D600" i="203"/>
  <c r="G600" i="203" s="1"/>
  <c r="F601" i="203" s="1"/>
  <c r="E601" i="203" s="1"/>
  <c r="I600" i="203" l="1"/>
  <c r="H601" i="203"/>
  <c r="D601" i="203"/>
  <c r="G601" i="203" s="1"/>
  <c r="F602" i="203" s="1"/>
  <c r="E602" i="203" s="1"/>
  <c r="I601" i="203" l="1"/>
  <c r="H602" i="203"/>
  <c r="D602" i="203"/>
  <c r="G602" i="203" s="1"/>
  <c r="F603" i="203" s="1"/>
  <c r="E603" i="203" s="1"/>
  <c r="I602" i="203" l="1"/>
  <c r="H603" i="203"/>
  <c r="D603" i="203"/>
  <c r="G603" i="203" s="1"/>
  <c r="F604" i="203" s="1"/>
  <c r="E604" i="203" s="1"/>
  <c r="I603" i="203" l="1"/>
  <c r="H604" i="203"/>
  <c r="D604" i="203"/>
  <c r="G604" i="203" s="1"/>
  <c r="F605" i="203" s="1"/>
  <c r="E605" i="203" s="1"/>
  <c r="I604" i="203" l="1"/>
  <c r="H605" i="203"/>
  <c r="D605" i="203"/>
  <c r="G605" i="203" s="1"/>
  <c r="F606" i="203" s="1"/>
  <c r="E606" i="203" s="1"/>
  <c r="I605" i="203" l="1"/>
  <c r="H606" i="203"/>
  <c r="D606" i="203"/>
  <c r="G606" i="203" s="1"/>
  <c r="F607" i="203" s="1"/>
  <c r="E607" i="203" s="1"/>
  <c r="I606" i="203" l="1"/>
  <c r="H607" i="203"/>
  <c r="D607" i="203"/>
  <c r="G607" i="203" s="1"/>
  <c r="F608" i="203" s="1"/>
  <c r="E608" i="203" s="1"/>
  <c r="H608" i="203" l="1"/>
  <c r="D608" i="203"/>
  <c r="G608" i="203" s="1"/>
  <c r="F609" i="203" s="1"/>
  <c r="E609" i="203" s="1"/>
  <c r="I607" i="203"/>
  <c r="I608" i="203" l="1"/>
  <c r="H609" i="203"/>
  <c r="D609" i="203"/>
  <c r="G609" i="203" s="1"/>
  <c r="F610" i="203" s="1"/>
  <c r="E610" i="203" s="1"/>
  <c r="I609" i="203" l="1"/>
  <c r="H610" i="203"/>
  <c r="D610" i="203"/>
  <c r="G610" i="203" s="1"/>
  <c r="F611" i="203" s="1"/>
  <c r="E611" i="203" s="1"/>
  <c r="I610" i="203" l="1"/>
  <c r="H611" i="203"/>
  <c r="D611" i="203"/>
  <c r="G611" i="203" s="1"/>
  <c r="F612" i="203" s="1"/>
  <c r="E612" i="203" s="1"/>
  <c r="I611" i="203" l="1"/>
  <c r="H612" i="203"/>
  <c r="D612" i="203"/>
  <c r="G612" i="203" s="1"/>
  <c r="F613" i="203" s="1"/>
  <c r="E613" i="203" s="1"/>
  <c r="I612" i="203" l="1"/>
  <c r="H613" i="203"/>
  <c r="D613" i="203"/>
  <c r="G613" i="203" s="1"/>
  <c r="F614" i="203" s="1"/>
  <c r="E614" i="203" s="1"/>
  <c r="I613" i="203" l="1"/>
  <c r="D614" i="203"/>
  <c r="G614" i="203" s="1"/>
  <c r="F615" i="203" s="1"/>
  <c r="E615" i="203" s="1"/>
  <c r="H614" i="203"/>
  <c r="D615" i="203" l="1"/>
  <c r="G615" i="203" s="1"/>
  <c r="F616" i="203" s="1"/>
  <c r="E616" i="203" s="1"/>
  <c r="H615" i="203"/>
  <c r="I614" i="203"/>
  <c r="D616" i="203" l="1"/>
  <c r="G616" i="203" s="1"/>
  <c r="F617" i="203" s="1"/>
  <c r="E617" i="203" s="1"/>
  <c r="H616" i="203"/>
  <c r="I615" i="203"/>
  <c r="I616" i="203" l="1"/>
  <c r="H617" i="203"/>
  <c r="D617" i="203"/>
  <c r="G617" i="203" s="1"/>
  <c r="F618" i="203" s="1"/>
  <c r="E618" i="203" s="1"/>
  <c r="I617" i="203" l="1"/>
  <c r="H618" i="203"/>
  <c r="D618" i="203"/>
  <c r="G618" i="203" s="1"/>
  <c r="F619" i="203" s="1"/>
  <c r="E619" i="203" s="1"/>
  <c r="I618" i="203" l="1"/>
  <c r="H619" i="203"/>
  <c r="D619" i="203"/>
  <c r="G619" i="203" s="1"/>
  <c r="F620" i="203" s="1"/>
  <c r="E620" i="203" s="1"/>
  <c r="I619" i="203" l="1"/>
  <c r="H620" i="203"/>
  <c r="D620" i="203"/>
  <c r="G620" i="203" s="1"/>
  <c r="F621" i="203" s="1"/>
  <c r="E621" i="203" s="1"/>
  <c r="I620" i="203" l="1"/>
  <c r="H621" i="203"/>
  <c r="D621" i="203"/>
  <c r="G621" i="203" s="1"/>
  <c r="F622" i="203" s="1"/>
  <c r="E622" i="203" s="1"/>
  <c r="I621" i="203" l="1"/>
  <c r="D622" i="203"/>
  <c r="G622" i="203" s="1"/>
  <c r="F623" i="203" s="1"/>
  <c r="E623" i="203" s="1"/>
  <c r="H622" i="203"/>
  <c r="I622" i="203" l="1"/>
  <c r="D623" i="203"/>
  <c r="H623" i="203"/>
  <c r="I623" i="203" s="1"/>
  <c r="G623" i="203"/>
  <c r="F624" i="203" s="1"/>
  <c r="E624" i="203" s="1"/>
  <c r="D624" i="203" l="1"/>
  <c r="G624" i="203" s="1"/>
  <c r="F625" i="203" s="1"/>
  <c r="E625" i="203" s="1"/>
  <c r="H624" i="203"/>
  <c r="H625" i="203" l="1"/>
  <c r="D625" i="203"/>
  <c r="G625" i="203" s="1"/>
  <c r="F626" i="203" s="1"/>
  <c r="E626" i="203" s="1"/>
  <c r="I624" i="203"/>
  <c r="D626" i="203" l="1"/>
  <c r="G626" i="203" s="1"/>
  <c r="F627" i="203" s="1"/>
  <c r="E627" i="203" s="1"/>
  <c r="H626" i="203"/>
  <c r="I625" i="203"/>
  <c r="I626" i="203" l="1"/>
  <c r="D627" i="203"/>
  <c r="G627" i="203" s="1"/>
  <c r="F628" i="203" s="1"/>
  <c r="E628" i="203" s="1"/>
  <c r="H627" i="203"/>
  <c r="D628" i="203" l="1"/>
  <c r="G628" i="203" s="1"/>
  <c r="F629" i="203" s="1"/>
  <c r="E629" i="203" s="1"/>
  <c r="H628" i="203"/>
  <c r="I627" i="203"/>
  <c r="I628" i="203" l="1"/>
  <c r="D629" i="203"/>
  <c r="G629" i="203" s="1"/>
  <c r="F630" i="203" s="1"/>
  <c r="E630" i="203" s="1"/>
  <c r="H629" i="203"/>
  <c r="D630" i="203" l="1"/>
  <c r="G630" i="203" s="1"/>
  <c r="F631" i="203" s="1"/>
  <c r="E631" i="203" s="1"/>
  <c r="H630" i="203"/>
  <c r="I629" i="203"/>
  <c r="D631" i="203" l="1"/>
  <c r="G631" i="203" s="1"/>
  <c r="F632" i="203" s="1"/>
  <c r="E632" i="203" s="1"/>
  <c r="H631" i="203"/>
  <c r="I630" i="203"/>
  <c r="D632" i="203" l="1"/>
  <c r="G632" i="203" s="1"/>
  <c r="F633" i="203" s="1"/>
  <c r="E633" i="203" s="1"/>
  <c r="H632" i="203"/>
  <c r="I631" i="203"/>
  <c r="D633" i="203" l="1"/>
  <c r="G633" i="203" s="1"/>
  <c r="F634" i="203" s="1"/>
  <c r="E634" i="203" s="1"/>
  <c r="H633" i="203"/>
  <c r="I632" i="203"/>
  <c r="D634" i="203" l="1"/>
  <c r="G634" i="203" s="1"/>
  <c r="F635" i="203" s="1"/>
  <c r="E635" i="203" s="1"/>
  <c r="H634" i="203"/>
  <c r="I633" i="203"/>
  <c r="D635" i="203" l="1"/>
  <c r="G635" i="203" s="1"/>
  <c r="F636" i="203" s="1"/>
  <c r="E636" i="203" s="1"/>
  <c r="H635" i="203"/>
  <c r="I634" i="203"/>
  <c r="H636" i="203" l="1"/>
  <c r="D636" i="203"/>
  <c r="G636" i="203" s="1"/>
  <c r="F637" i="203" s="1"/>
  <c r="E637" i="203" s="1"/>
  <c r="I635" i="203"/>
  <c r="I636" i="203" l="1"/>
  <c r="H637" i="203"/>
  <c r="D637" i="203"/>
  <c r="G637" i="203" s="1"/>
  <c r="F638" i="203" s="1"/>
  <c r="E638" i="203" s="1"/>
  <c r="I637" i="203" l="1"/>
  <c r="H638" i="203"/>
  <c r="D638" i="203"/>
  <c r="G638" i="203" s="1"/>
  <c r="F639" i="203" s="1"/>
  <c r="E639" i="203" s="1"/>
  <c r="I638" i="203" l="1"/>
  <c r="H639" i="203"/>
  <c r="D639" i="203"/>
  <c r="G639" i="203" s="1"/>
  <c r="F640" i="203" s="1"/>
  <c r="E640" i="203" s="1"/>
  <c r="I639" i="203" l="1"/>
  <c r="H640" i="203"/>
  <c r="D640" i="203"/>
  <c r="G640" i="203" s="1"/>
  <c r="F641" i="203" s="1"/>
  <c r="E641" i="203" s="1"/>
  <c r="I640" i="203" l="1"/>
  <c r="H641" i="203"/>
  <c r="D641" i="203"/>
  <c r="G641" i="203" s="1"/>
  <c r="F642" i="203" s="1"/>
  <c r="E642" i="203" s="1"/>
  <c r="I641" i="203" l="1"/>
  <c r="H642" i="203"/>
  <c r="D642" i="203"/>
  <c r="G642" i="203" s="1"/>
  <c r="F643" i="203" s="1"/>
  <c r="E643" i="203" s="1"/>
  <c r="I642" i="203" l="1"/>
  <c r="H643" i="203"/>
  <c r="D643" i="203"/>
  <c r="G643" i="203" s="1"/>
  <c r="F644" i="203" s="1"/>
  <c r="E644" i="203" s="1"/>
  <c r="I643" i="203" l="1"/>
  <c r="H644" i="203"/>
  <c r="D644" i="203"/>
  <c r="G644" i="203" s="1"/>
  <c r="F645" i="203" s="1"/>
  <c r="E645" i="203" s="1"/>
  <c r="I644" i="203" l="1"/>
  <c r="H645" i="203"/>
  <c r="D645" i="203"/>
  <c r="G645" i="203" s="1"/>
  <c r="F646" i="203" s="1"/>
  <c r="E646" i="203" s="1"/>
  <c r="I645" i="203" l="1"/>
  <c r="H646" i="203"/>
  <c r="D646" i="203"/>
  <c r="G646" i="203" s="1"/>
  <c r="F647" i="203" s="1"/>
  <c r="E647" i="203" s="1"/>
  <c r="I646" i="203" l="1"/>
  <c r="H647" i="203"/>
  <c r="D647" i="203"/>
  <c r="G647" i="203" s="1"/>
  <c r="F648" i="203" s="1"/>
  <c r="E648" i="203" s="1"/>
  <c r="I647" i="203" l="1"/>
  <c r="H648" i="203"/>
  <c r="D648" i="203"/>
  <c r="G648" i="203" s="1"/>
  <c r="F649" i="203" s="1"/>
  <c r="E649" i="203" s="1"/>
  <c r="I648" i="203" l="1"/>
  <c r="H649" i="203"/>
  <c r="D649" i="203"/>
  <c r="G649" i="203" s="1"/>
  <c r="F650" i="203" s="1"/>
  <c r="E650" i="203" s="1"/>
  <c r="H650" i="203" l="1"/>
  <c r="D650" i="203"/>
  <c r="G650" i="203" s="1"/>
  <c r="F651" i="203" s="1"/>
  <c r="E651" i="203" s="1"/>
  <c r="I649" i="203"/>
  <c r="H651" i="203" l="1"/>
  <c r="D651" i="203"/>
  <c r="G651" i="203" s="1"/>
  <c r="F652" i="203" s="1"/>
  <c r="E652" i="203" s="1"/>
  <c r="I650" i="203"/>
  <c r="H652" i="203" l="1"/>
  <c r="D652" i="203"/>
  <c r="G652" i="203" s="1"/>
  <c r="F653" i="203" s="1"/>
  <c r="E653" i="203" s="1"/>
  <c r="I651" i="203"/>
  <c r="I652" i="203" l="1"/>
  <c r="H653" i="203"/>
  <c r="D653" i="203"/>
  <c r="G653" i="203" s="1"/>
  <c r="F654" i="203" s="1"/>
  <c r="E654" i="203" s="1"/>
  <c r="I653" i="203" l="1"/>
  <c r="H654" i="203"/>
  <c r="D654" i="203"/>
  <c r="G654" i="203" s="1"/>
  <c r="F655" i="203" s="1"/>
  <c r="E655" i="203" s="1"/>
  <c r="H655" i="203" l="1"/>
  <c r="D655" i="203"/>
  <c r="G655" i="203" s="1"/>
  <c r="F656" i="203" s="1"/>
  <c r="E656" i="203" s="1"/>
  <c r="I654" i="203"/>
  <c r="H656" i="203" l="1"/>
  <c r="D656" i="203"/>
  <c r="G656" i="203" s="1"/>
  <c r="F657" i="203" s="1"/>
  <c r="E657" i="203" s="1"/>
  <c r="I655" i="203"/>
  <c r="H657" i="203" l="1"/>
  <c r="D657" i="203"/>
  <c r="G657" i="203" s="1"/>
  <c r="F658" i="203" s="1"/>
  <c r="E658" i="203" s="1"/>
  <c r="I656" i="203"/>
  <c r="H658" i="203" l="1"/>
  <c r="D658" i="203"/>
  <c r="G658" i="203" s="1"/>
  <c r="F659" i="203" s="1"/>
  <c r="E659" i="203" s="1"/>
  <c r="I657" i="203"/>
  <c r="H659" i="203" l="1"/>
  <c r="D659" i="203"/>
  <c r="G659" i="203" s="1"/>
  <c r="F660" i="203" s="1"/>
  <c r="E660" i="203" s="1"/>
  <c r="I658" i="203"/>
  <c r="H660" i="203" l="1"/>
  <c r="D660" i="203"/>
  <c r="G660" i="203" s="1"/>
  <c r="F661" i="203" s="1"/>
  <c r="E661" i="203" s="1"/>
  <c r="I659" i="203"/>
  <c r="H661" i="203" l="1"/>
  <c r="D661" i="203"/>
  <c r="G661" i="203" s="1"/>
  <c r="F662" i="203" s="1"/>
  <c r="E662" i="203" s="1"/>
  <c r="I660" i="203"/>
  <c r="H662" i="203" l="1"/>
  <c r="D662" i="203"/>
  <c r="G662" i="203" s="1"/>
  <c r="F663" i="203" s="1"/>
  <c r="E663" i="203" s="1"/>
  <c r="I661" i="203"/>
  <c r="H663" i="203" l="1"/>
  <c r="D663" i="203"/>
  <c r="G663" i="203" s="1"/>
  <c r="F664" i="203" s="1"/>
  <c r="E664" i="203" s="1"/>
  <c r="I662" i="203"/>
  <c r="H664" i="203" l="1"/>
  <c r="D664" i="203"/>
  <c r="G664" i="203" s="1"/>
  <c r="F665" i="203" s="1"/>
  <c r="E665" i="203" s="1"/>
  <c r="I663" i="203"/>
  <c r="H665" i="203" l="1"/>
  <c r="D665" i="203"/>
  <c r="G665" i="203" s="1"/>
  <c r="F666" i="203" s="1"/>
  <c r="E666" i="203" s="1"/>
  <c r="I664" i="203"/>
  <c r="H666" i="203" l="1"/>
  <c r="D666" i="203"/>
  <c r="G666" i="203" s="1"/>
  <c r="F667" i="203" s="1"/>
  <c r="E667" i="203" s="1"/>
  <c r="I665" i="203"/>
  <c r="H667" i="203" l="1"/>
  <c r="D667" i="203"/>
  <c r="G667" i="203" s="1"/>
  <c r="F668" i="203" s="1"/>
  <c r="E668" i="203" s="1"/>
  <c r="I666" i="203"/>
  <c r="H668" i="203" l="1"/>
  <c r="D668" i="203"/>
  <c r="G668" i="203" s="1"/>
  <c r="F669" i="203" s="1"/>
  <c r="E669" i="203" s="1"/>
  <c r="I667" i="203"/>
  <c r="H669" i="203" l="1"/>
  <c r="D669" i="203"/>
  <c r="G669" i="203" s="1"/>
  <c r="F670" i="203" s="1"/>
  <c r="E670" i="203" s="1"/>
  <c r="I668" i="203"/>
  <c r="H670" i="203" l="1"/>
  <c r="D670" i="203"/>
  <c r="G670" i="203" s="1"/>
  <c r="F671" i="203" s="1"/>
  <c r="E671" i="203" s="1"/>
  <c r="I669" i="203"/>
  <c r="H671" i="203" l="1"/>
  <c r="D671" i="203"/>
  <c r="G671" i="203" s="1"/>
  <c r="F672" i="203" s="1"/>
  <c r="E672" i="203" s="1"/>
  <c r="I670" i="203"/>
  <c r="H672" i="203" l="1"/>
  <c r="D672" i="203"/>
  <c r="G672" i="203" s="1"/>
  <c r="F673" i="203" s="1"/>
  <c r="E673" i="203" s="1"/>
  <c r="I671" i="203"/>
  <c r="H673" i="203" l="1"/>
  <c r="D673" i="203"/>
  <c r="G673" i="203" s="1"/>
  <c r="F674" i="203" s="1"/>
  <c r="E674" i="203" s="1"/>
  <c r="I672" i="203"/>
  <c r="H674" i="203" l="1"/>
  <c r="D674" i="203"/>
  <c r="G674" i="203" s="1"/>
  <c r="F675" i="203" s="1"/>
  <c r="E675" i="203" s="1"/>
  <c r="I673" i="203"/>
  <c r="H675" i="203" l="1"/>
  <c r="D675" i="203"/>
  <c r="G675" i="203" s="1"/>
  <c r="F676" i="203" s="1"/>
  <c r="E676" i="203" s="1"/>
  <c r="I674" i="203"/>
  <c r="H676" i="203" l="1"/>
  <c r="D676" i="203"/>
  <c r="G676" i="203" s="1"/>
  <c r="F677" i="203" s="1"/>
  <c r="E677" i="203" s="1"/>
  <c r="I675" i="203"/>
  <c r="H677" i="203" l="1"/>
  <c r="D677" i="203"/>
  <c r="G677" i="203" s="1"/>
  <c r="F678" i="203" s="1"/>
  <c r="E678" i="203" s="1"/>
  <c r="I676" i="203"/>
  <c r="H678" i="203" l="1"/>
  <c r="D678" i="203"/>
  <c r="G678" i="203" s="1"/>
  <c r="F679" i="203" s="1"/>
  <c r="E679" i="203" s="1"/>
  <c r="I677" i="203"/>
  <c r="H679" i="203" l="1"/>
  <c r="D679" i="203"/>
  <c r="G679" i="203" s="1"/>
  <c r="F680" i="203" s="1"/>
  <c r="E680" i="203" s="1"/>
  <c r="I678" i="203"/>
  <c r="H680" i="203" l="1"/>
  <c r="D680" i="203"/>
  <c r="G680" i="203" s="1"/>
  <c r="F681" i="203" s="1"/>
  <c r="E681" i="203" s="1"/>
  <c r="I679" i="203"/>
  <c r="I680" i="203" l="1"/>
  <c r="H681" i="203"/>
  <c r="D681" i="203"/>
  <c r="G681" i="203" s="1"/>
  <c r="F682" i="203" s="1"/>
  <c r="E682" i="203" s="1"/>
  <c r="I681" i="203" l="1"/>
  <c r="H682" i="203"/>
  <c r="D682" i="203"/>
  <c r="G682" i="203" s="1"/>
  <c r="F683" i="203" s="1"/>
  <c r="E683" i="203" s="1"/>
  <c r="H683" i="203" l="1"/>
  <c r="D683" i="203"/>
  <c r="G683" i="203" s="1"/>
  <c r="F684" i="203" s="1"/>
  <c r="E684" i="203" s="1"/>
  <c r="I682" i="203"/>
  <c r="H684" i="203" l="1"/>
  <c r="D684" i="203"/>
  <c r="G684" i="203" s="1"/>
  <c r="F685" i="203" s="1"/>
  <c r="E685" i="203" s="1"/>
  <c r="I683" i="203"/>
  <c r="H685" i="203" l="1"/>
  <c r="D685" i="203"/>
  <c r="G685" i="203" s="1"/>
  <c r="F686" i="203" s="1"/>
  <c r="E686" i="203" s="1"/>
  <c r="I684" i="203"/>
  <c r="I685" i="203" l="1"/>
  <c r="H686" i="203"/>
  <c r="D686" i="203"/>
  <c r="G686" i="203" s="1"/>
  <c r="F687" i="203" s="1"/>
  <c r="E687" i="203" s="1"/>
  <c r="H687" i="203" l="1"/>
  <c r="D687" i="203"/>
  <c r="G687" i="203" s="1"/>
  <c r="F688" i="203" s="1"/>
  <c r="E688" i="203" s="1"/>
  <c r="I686" i="203"/>
  <c r="I687" i="203" l="1"/>
  <c r="H688" i="203"/>
  <c r="D688" i="203"/>
  <c r="G688" i="203" s="1"/>
  <c r="F689" i="203" s="1"/>
  <c r="E689" i="203" s="1"/>
  <c r="I688" i="203" l="1"/>
  <c r="H689" i="203"/>
  <c r="D689" i="203"/>
  <c r="G689" i="203" s="1"/>
  <c r="F690" i="203" s="1"/>
  <c r="E690" i="203" s="1"/>
  <c r="I689" i="203" l="1"/>
  <c r="H690" i="203"/>
  <c r="D690" i="203"/>
  <c r="G690" i="203" s="1"/>
  <c r="F691" i="203" s="1"/>
  <c r="E691" i="203" s="1"/>
  <c r="I690" i="203" l="1"/>
  <c r="H691" i="203"/>
  <c r="D691" i="203"/>
  <c r="G691" i="203" s="1"/>
  <c r="F692" i="203" s="1"/>
  <c r="E692" i="203" s="1"/>
  <c r="I691" i="203" l="1"/>
  <c r="D692" i="203"/>
  <c r="G692" i="203" s="1"/>
  <c r="F693" i="203" s="1"/>
  <c r="E693" i="203" s="1"/>
  <c r="H692" i="203"/>
  <c r="D693" i="203" l="1"/>
  <c r="G693" i="203" s="1"/>
  <c r="F694" i="203" s="1"/>
  <c r="E694" i="203" s="1"/>
  <c r="H693" i="203"/>
  <c r="I692" i="203"/>
  <c r="D694" i="203" l="1"/>
  <c r="G694" i="203" s="1"/>
  <c r="F695" i="203" s="1"/>
  <c r="E695" i="203" s="1"/>
  <c r="H694" i="203"/>
  <c r="I693" i="203"/>
  <c r="D695" i="203" l="1"/>
  <c r="G695" i="203" s="1"/>
  <c r="F696" i="203" s="1"/>
  <c r="E696" i="203" s="1"/>
  <c r="H695" i="203"/>
  <c r="I694" i="203"/>
  <c r="D696" i="203" l="1"/>
  <c r="G696" i="203" s="1"/>
  <c r="F697" i="203" s="1"/>
  <c r="E697" i="203" s="1"/>
  <c r="H696" i="203"/>
  <c r="I695" i="203"/>
  <c r="D697" i="203" l="1"/>
  <c r="G697" i="203" s="1"/>
  <c r="F698" i="203" s="1"/>
  <c r="E698" i="203" s="1"/>
  <c r="H697" i="203"/>
  <c r="I696" i="203"/>
  <c r="D698" i="203" l="1"/>
  <c r="G698" i="203" s="1"/>
  <c r="F699" i="203" s="1"/>
  <c r="E699" i="203" s="1"/>
  <c r="H698" i="203"/>
  <c r="I697" i="203"/>
  <c r="D699" i="203" l="1"/>
  <c r="G699" i="203" s="1"/>
  <c r="F700" i="203" s="1"/>
  <c r="E700" i="203" s="1"/>
  <c r="H699" i="203"/>
  <c r="I698" i="203"/>
  <c r="D700" i="203" l="1"/>
  <c r="G700" i="203" s="1"/>
  <c r="F701" i="203" s="1"/>
  <c r="E701" i="203" s="1"/>
  <c r="H700" i="203"/>
  <c r="I699" i="203"/>
  <c r="D701" i="203" l="1"/>
  <c r="G701" i="203" s="1"/>
  <c r="F702" i="203" s="1"/>
  <c r="E702" i="203" s="1"/>
  <c r="H701" i="203"/>
  <c r="I700" i="203"/>
  <c r="D702" i="203" l="1"/>
  <c r="G702" i="203" s="1"/>
  <c r="F703" i="203" s="1"/>
  <c r="E703" i="203" s="1"/>
  <c r="H702" i="203"/>
  <c r="I701" i="203"/>
  <c r="D703" i="203" l="1"/>
  <c r="G703" i="203" s="1"/>
  <c r="F704" i="203" s="1"/>
  <c r="E704" i="203" s="1"/>
  <c r="H703" i="203"/>
  <c r="I702" i="203"/>
  <c r="I703" i="203" l="1"/>
  <c r="D704" i="203"/>
  <c r="G704" i="203" s="1"/>
  <c r="F705" i="203" s="1"/>
  <c r="E705" i="203" s="1"/>
  <c r="H704" i="203"/>
  <c r="D705" i="203" l="1"/>
  <c r="G705" i="203" s="1"/>
  <c r="F706" i="203" s="1"/>
  <c r="E706" i="203" s="1"/>
  <c r="H705" i="203"/>
  <c r="I704" i="203"/>
  <c r="D706" i="203" l="1"/>
  <c r="G706" i="203" s="1"/>
  <c r="F707" i="203" s="1"/>
  <c r="E707" i="203" s="1"/>
  <c r="H706" i="203"/>
  <c r="I705" i="203"/>
  <c r="I706" i="203" l="1"/>
  <c r="D707" i="203"/>
  <c r="G707" i="203" s="1"/>
  <c r="F708" i="203" s="1"/>
  <c r="E708" i="203" s="1"/>
  <c r="H707" i="203"/>
  <c r="I707" i="203" s="1"/>
  <c r="D708" i="203" l="1"/>
  <c r="G708" i="203" s="1"/>
  <c r="F709" i="203" s="1"/>
  <c r="E709" i="203" s="1"/>
  <c r="H708" i="203"/>
  <c r="I708" i="203" l="1"/>
  <c r="D709" i="203"/>
  <c r="G709" i="203" s="1"/>
  <c r="F710" i="203" s="1"/>
  <c r="E710" i="203" s="1"/>
  <c r="H709" i="203"/>
  <c r="I709" i="203" s="1"/>
  <c r="D710" i="203" l="1"/>
  <c r="G710" i="203" s="1"/>
  <c r="F711" i="203" s="1"/>
  <c r="E711" i="203" s="1"/>
  <c r="H710" i="203"/>
  <c r="I710" i="203" l="1"/>
  <c r="D711" i="203"/>
  <c r="G711" i="203" s="1"/>
  <c r="F712" i="203" s="1"/>
  <c r="E712" i="203" s="1"/>
  <c r="H711" i="203"/>
  <c r="I711" i="203" s="1"/>
  <c r="D712" i="203" l="1"/>
  <c r="G712" i="203" s="1"/>
  <c r="F713" i="203" s="1"/>
  <c r="E713" i="203" s="1"/>
  <c r="H712" i="203"/>
  <c r="I712" i="203" l="1"/>
  <c r="D713" i="203"/>
  <c r="G713" i="203" s="1"/>
  <c r="F714" i="203" s="1"/>
  <c r="E714" i="203" s="1"/>
  <c r="H713" i="203"/>
  <c r="I713" i="203" s="1"/>
  <c r="D714" i="203" l="1"/>
  <c r="G714" i="203" s="1"/>
  <c r="F715" i="203" s="1"/>
  <c r="E715" i="203" s="1"/>
  <c r="H714" i="203"/>
  <c r="I714" i="203" l="1"/>
  <c r="D715" i="203"/>
  <c r="G715" i="203" s="1"/>
  <c r="F716" i="203" s="1"/>
  <c r="E716" i="203" s="1"/>
  <c r="H715" i="203"/>
  <c r="I715" i="203" l="1"/>
  <c r="D716" i="203"/>
  <c r="G716" i="203" s="1"/>
  <c r="F717" i="203" s="1"/>
  <c r="E717" i="203" s="1"/>
  <c r="H716" i="203"/>
  <c r="I716" i="203" s="1"/>
  <c r="D717" i="203" l="1"/>
  <c r="G717" i="203" s="1"/>
  <c r="F718" i="203" s="1"/>
  <c r="E718" i="203" s="1"/>
  <c r="H717" i="203"/>
  <c r="I717" i="203" l="1"/>
  <c r="D718" i="203"/>
  <c r="G718" i="203" s="1"/>
  <c r="F719" i="203" s="1"/>
  <c r="E719" i="203" s="1"/>
  <c r="H718" i="203"/>
  <c r="I718" i="203" s="1"/>
  <c r="D719" i="203" l="1"/>
  <c r="G719" i="203" s="1"/>
  <c r="F720" i="203" s="1"/>
  <c r="E720" i="203" s="1"/>
  <c r="H719" i="203"/>
  <c r="I719" i="203" l="1"/>
  <c r="D720" i="203"/>
  <c r="G720" i="203" s="1"/>
  <c r="F721" i="203" s="1"/>
  <c r="E721" i="203" s="1"/>
  <c r="H720" i="203"/>
  <c r="I720" i="203" s="1"/>
  <c r="D721" i="203" l="1"/>
  <c r="G721" i="203" s="1"/>
  <c r="F722" i="203" s="1"/>
  <c r="E722" i="203" s="1"/>
  <c r="H721" i="203"/>
  <c r="I721" i="203" l="1"/>
  <c r="H722" i="203"/>
  <c r="D722" i="203"/>
  <c r="G722" i="203" s="1"/>
  <c r="F723" i="203" s="1"/>
  <c r="E723" i="203" s="1"/>
  <c r="I722" i="203" l="1"/>
  <c r="H723" i="203"/>
  <c r="D723" i="203"/>
  <c r="G723" i="203" s="1"/>
  <c r="F724" i="203" s="1"/>
  <c r="E724" i="203" s="1"/>
  <c r="I723" i="203" l="1"/>
  <c r="H724" i="203"/>
  <c r="D724" i="203"/>
  <c r="G724" i="203" s="1"/>
  <c r="F725" i="203" s="1"/>
  <c r="E725" i="203" s="1"/>
  <c r="I724" i="203" l="1"/>
  <c r="H725" i="203"/>
  <c r="D725" i="203"/>
  <c r="G725" i="203" s="1"/>
  <c r="F726" i="203" s="1"/>
  <c r="E726" i="203" s="1"/>
  <c r="I725" i="203" l="1"/>
  <c r="H726" i="203"/>
  <c r="D726" i="203"/>
  <c r="G726" i="203" s="1"/>
  <c r="F727" i="203" s="1"/>
  <c r="E727" i="203" s="1"/>
  <c r="I726" i="203" l="1"/>
  <c r="H727" i="203"/>
  <c r="D727" i="203"/>
  <c r="G727" i="203" s="1"/>
  <c r="F728" i="203" s="1"/>
  <c r="E728" i="203" s="1"/>
  <c r="I727" i="203" l="1"/>
  <c r="H728" i="203"/>
  <c r="D728" i="203"/>
  <c r="G728" i="203" s="1"/>
  <c r="F729" i="203" s="1"/>
  <c r="E729" i="203" s="1"/>
  <c r="I728" i="203" l="1"/>
  <c r="H729" i="203"/>
  <c r="D729" i="203"/>
  <c r="G729" i="203" s="1"/>
  <c r="F730" i="203" s="1"/>
  <c r="E730" i="203" s="1"/>
  <c r="I729" i="203" l="1"/>
  <c r="H730" i="203"/>
  <c r="D730" i="203"/>
  <c r="G730" i="203" s="1"/>
  <c r="F731" i="203" s="1"/>
  <c r="E731" i="203" s="1"/>
  <c r="I730" i="203" l="1"/>
  <c r="H731" i="203"/>
  <c r="D731" i="203"/>
  <c r="G731" i="203" s="1"/>
  <c r="F732" i="203" s="1"/>
  <c r="E732" i="203" s="1"/>
  <c r="I731" i="203" l="1"/>
  <c r="H732" i="203"/>
  <c r="D732" i="203"/>
  <c r="G732" i="203" s="1"/>
  <c r="F733" i="203" s="1"/>
  <c r="E733" i="203" s="1"/>
  <c r="I732" i="203" l="1"/>
  <c r="H733" i="203"/>
  <c r="D733" i="203"/>
  <c r="G733" i="203" s="1"/>
  <c r="F734" i="203" s="1"/>
  <c r="E734" i="203" s="1"/>
  <c r="I733" i="203" l="1"/>
  <c r="H734" i="203"/>
  <c r="D734" i="203"/>
  <c r="G734" i="203" s="1"/>
  <c r="F735" i="203" s="1"/>
  <c r="E735" i="203" s="1"/>
  <c r="I734" i="203" l="1"/>
  <c r="H735" i="203"/>
  <c r="D735" i="203"/>
  <c r="G735" i="203" s="1"/>
  <c r="F736" i="203" s="1"/>
  <c r="E736" i="203" s="1"/>
  <c r="I735" i="203" l="1"/>
  <c r="H736" i="203"/>
  <c r="D736" i="203"/>
  <c r="G736" i="203" s="1"/>
  <c r="F737" i="203" s="1"/>
  <c r="E737" i="203" s="1"/>
  <c r="I736" i="203" l="1"/>
  <c r="H737" i="203"/>
  <c r="D737" i="203"/>
  <c r="G737" i="203" s="1"/>
  <c r="F738" i="203" s="1"/>
  <c r="E738" i="203" s="1"/>
  <c r="I737" i="203" l="1"/>
  <c r="H738" i="203"/>
  <c r="D738" i="203"/>
  <c r="G738" i="203" s="1"/>
  <c r="F739" i="203" s="1"/>
  <c r="E739" i="203" s="1"/>
  <c r="I738" i="203" l="1"/>
  <c r="H739" i="203"/>
  <c r="D739" i="203"/>
  <c r="G739" i="203" s="1"/>
  <c r="F740" i="203" s="1"/>
  <c r="E740" i="203" s="1"/>
  <c r="I739" i="203" l="1"/>
  <c r="H740" i="203"/>
  <c r="D740" i="203"/>
  <c r="G740" i="203" s="1"/>
  <c r="F741" i="203" s="1"/>
  <c r="E741" i="203" s="1"/>
  <c r="I740" i="203" l="1"/>
  <c r="H741" i="203"/>
  <c r="D741" i="203"/>
  <c r="G741" i="203" s="1"/>
  <c r="F742" i="203" s="1"/>
  <c r="E742" i="203" s="1"/>
  <c r="I741" i="203" l="1"/>
  <c r="H742" i="203"/>
  <c r="D742" i="203"/>
  <c r="G742" i="203" s="1"/>
  <c r="F743" i="203" s="1"/>
  <c r="E743" i="203" s="1"/>
  <c r="I742" i="203" l="1"/>
  <c r="H743" i="203"/>
  <c r="D743" i="203"/>
  <c r="G743" i="203" s="1"/>
  <c r="F744" i="203" s="1"/>
  <c r="E744" i="203" s="1"/>
  <c r="I743" i="203" l="1"/>
  <c r="H744" i="203"/>
  <c r="D744" i="203"/>
  <c r="G744" i="203" s="1"/>
  <c r="F745" i="203" s="1"/>
  <c r="E745" i="203" s="1"/>
  <c r="I744" i="203" l="1"/>
  <c r="H745" i="203"/>
  <c r="D745" i="203"/>
  <c r="G745" i="203" s="1"/>
  <c r="F746" i="203" s="1"/>
  <c r="E746" i="203" s="1"/>
  <c r="I745" i="203" l="1"/>
  <c r="H746" i="203"/>
  <c r="D746" i="203"/>
  <c r="G746" i="203" s="1"/>
  <c r="F747" i="203" s="1"/>
  <c r="E747" i="203" s="1"/>
  <c r="I746" i="203" l="1"/>
  <c r="H747" i="203"/>
  <c r="D747" i="203"/>
  <c r="G747" i="203" s="1"/>
  <c r="F748" i="203" s="1"/>
  <c r="E748" i="203" s="1"/>
  <c r="I747" i="203" l="1"/>
  <c r="H748" i="203"/>
  <c r="D748" i="203"/>
  <c r="G748" i="203" s="1"/>
  <c r="F749" i="203" s="1"/>
  <c r="E749" i="203" s="1"/>
  <c r="H749" i="203" l="1"/>
  <c r="D749" i="203"/>
  <c r="G749" i="203" s="1"/>
  <c r="F750" i="203" s="1"/>
  <c r="E750" i="203" s="1"/>
  <c r="I748" i="203"/>
  <c r="H750" i="203" l="1"/>
  <c r="D750" i="203"/>
  <c r="G750" i="203" s="1"/>
  <c r="F751" i="203" s="1"/>
  <c r="E751" i="203" s="1"/>
  <c r="I749" i="203"/>
  <c r="H751" i="203" l="1"/>
  <c r="D751" i="203"/>
  <c r="G751" i="203" s="1"/>
  <c r="F752" i="203" s="1"/>
  <c r="E752" i="203" s="1"/>
  <c r="I750" i="203"/>
  <c r="H752" i="203" l="1"/>
  <c r="D752" i="203"/>
  <c r="G752" i="203" s="1"/>
  <c r="F753" i="203" s="1"/>
  <c r="E753" i="203" s="1"/>
  <c r="I751" i="203"/>
  <c r="D753" i="203" l="1"/>
  <c r="G753" i="203" s="1"/>
  <c r="F754" i="203" s="1"/>
  <c r="E754" i="203" s="1"/>
  <c r="H753" i="203"/>
  <c r="I752" i="203"/>
  <c r="I753" i="203" l="1"/>
  <c r="D754" i="203"/>
  <c r="G754" i="203" s="1"/>
  <c r="F755" i="203" s="1"/>
  <c r="E755" i="203" s="1"/>
  <c r="H754" i="203"/>
  <c r="I754" i="203" s="1"/>
  <c r="H755" i="203" l="1"/>
  <c r="D755" i="203"/>
  <c r="G755" i="203" s="1"/>
  <c r="F756" i="203" s="1"/>
  <c r="E756" i="203" s="1"/>
  <c r="H756" i="203" l="1"/>
  <c r="D756" i="203"/>
  <c r="G756" i="203" s="1"/>
  <c r="F757" i="203" s="1"/>
  <c r="E757" i="203" s="1"/>
  <c r="I755" i="203"/>
  <c r="H757" i="203" l="1"/>
  <c r="D757" i="203"/>
  <c r="G757" i="203" s="1"/>
  <c r="F758" i="203" s="1"/>
  <c r="E758" i="203" s="1"/>
  <c r="I756" i="203"/>
  <c r="I757" i="203" l="1"/>
  <c r="H758" i="203"/>
  <c r="D758" i="203"/>
  <c r="G758" i="203" s="1"/>
  <c r="F759" i="203" s="1"/>
  <c r="E759" i="203" s="1"/>
  <c r="I758" i="203" l="1"/>
  <c r="D759" i="203"/>
  <c r="G759" i="203" s="1"/>
  <c r="F760" i="203" s="1"/>
  <c r="E760" i="203" s="1"/>
  <c r="H759" i="203"/>
  <c r="D760" i="203" l="1"/>
  <c r="G760" i="203" s="1"/>
  <c r="F761" i="203" s="1"/>
  <c r="E761" i="203" s="1"/>
  <c r="H760" i="203"/>
  <c r="I759" i="203"/>
  <c r="I760" i="203" l="1"/>
  <c r="D761" i="203"/>
  <c r="G761" i="203" s="1"/>
  <c r="F762" i="203" s="1"/>
  <c r="E762" i="203" s="1"/>
  <c r="H761" i="203"/>
  <c r="I761" i="203" s="1"/>
  <c r="D762" i="203" l="1"/>
  <c r="G762" i="203" s="1"/>
  <c r="F763" i="203" s="1"/>
  <c r="E763" i="203" s="1"/>
  <c r="H762" i="203"/>
  <c r="I762" i="203" s="1"/>
  <c r="D763" i="203" l="1"/>
  <c r="G763" i="203" s="1"/>
  <c r="F764" i="203" s="1"/>
  <c r="E764" i="203" s="1"/>
  <c r="H763" i="203"/>
  <c r="I763" i="203" s="1"/>
  <c r="D764" i="203" l="1"/>
  <c r="G764" i="203" s="1"/>
  <c r="F765" i="203" s="1"/>
  <c r="E765" i="203" s="1"/>
  <c r="H764" i="203"/>
  <c r="I764" i="203" s="1"/>
  <c r="D765" i="203" l="1"/>
  <c r="G765" i="203" s="1"/>
  <c r="F766" i="203" s="1"/>
  <c r="E766" i="203" s="1"/>
  <c r="H765" i="203"/>
  <c r="I765" i="203" l="1"/>
  <c r="D766" i="203"/>
  <c r="G766" i="203" s="1"/>
  <c r="F767" i="203" s="1"/>
  <c r="E767" i="203" s="1"/>
  <c r="H766" i="203"/>
  <c r="I766" i="203" l="1"/>
  <c r="D767" i="203"/>
  <c r="G767" i="203" s="1"/>
  <c r="F768" i="203" s="1"/>
  <c r="E768" i="203" s="1"/>
  <c r="H767" i="203"/>
  <c r="I767" i="203" s="1"/>
  <c r="D768" i="203" l="1"/>
  <c r="G768" i="203" s="1"/>
  <c r="F769" i="203" s="1"/>
  <c r="E769" i="203" s="1"/>
  <c r="H768" i="203"/>
  <c r="I768" i="203" s="1"/>
  <c r="D769" i="203" l="1"/>
  <c r="G769" i="203" s="1"/>
  <c r="F770" i="203" s="1"/>
  <c r="E770" i="203" s="1"/>
  <c r="H769" i="203"/>
  <c r="I769" i="203" l="1"/>
  <c r="D770" i="203"/>
  <c r="G770" i="203" s="1"/>
  <c r="F771" i="203" s="1"/>
  <c r="E771" i="203" s="1"/>
  <c r="H770" i="203"/>
  <c r="I770" i="203" s="1"/>
  <c r="D771" i="203" l="1"/>
  <c r="G771" i="203" s="1"/>
  <c r="F772" i="203" s="1"/>
  <c r="E772" i="203" s="1"/>
  <c r="H771" i="203"/>
  <c r="I771" i="203" l="1"/>
  <c r="D772" i="203"/>
  <c r="G772" i="203" s="1"/>
  <c r="F773" i="203" s="1"/>
  <c r="E773" i="203" s="1"/>
  <c r="H772" i="203"/>
  <c r="I772" i="203" s="1"/>
  <c r="D773" i="203" l="1"/>
  <c r="G773" i="203" s="1"/>
  <c r="F774" i="203" s="1"/>
  <c r="E774" i="203" s="1"/>
  <c r="H773" i="203"/>
  <c r="I773" i="203" l="1"/>
  <c r="H774" i="203"/>
  <c r="D774" i="203"/>
  <c r="G774" i="203" s="1"/>
  <c r="F775" i="203" s="1"/>
  <c r="E775" i="203" s="1"/>
  <c r="I774" i="203" l="1"/>
  <c r="H775" i="203"/>
  <c r="D775" i="203"/>
  <c r="G775" i="203" s="1"/>
  <c r="F776" i="203" s="1"/>
  <c r="E776" i="203" s="1"/>
  <c r="I775" i="203" l="1"/>
  <c r="H776" i="203"/>
  <c r="D776" i="203"/>
  <c r="G776" i="203" s="1"/>
  <c r="F777" i="203" s="1"/>
  <c r="E777" i="203" s="1"/>
  <c r="I776" i="203" l="1"/>
  <c r="H777" i="203"/>
  <c r="D777" i="203"/>
  <c r="G777" i="203" s="1"/>
  <c r="F778" i="203" s="1"/>
  <c r="E778" i="203" s="1"/>
  <c r="I777" i="203" l="1"/>
  <c r="H778" i="203"/>
  <c r="D778" i="203"/>
  <c r="G778" i="203" s="1"/>
  <c r="F779" i="203" s="1"/>
  <c r="E779" i="203" s="1"/>
  <c r="I778" i="203" l="1"/>
  <c r="H779" i="203"/>
  <c r="D779" i="203"/>
  <c r="G779" i="203" s="1"/>
  <c r="F780" i="203" s="1"/>
  <c r="E780" i="203" s="1"/>
  <c r="I779" i="203" l="1"/>
  <c r="H780" i="203"/>
  <c r="D780" i="203"/>
  <c r="G780" i="203" s="1"/>
  <c r="F781" i="203" s="1"/>
  <c r="E781" i="203" s="1"/>
  <c r="I780" i="203" l="1"/>
  <c r="H781" i="203"/>
  <c r="D781" i="203"/>
  <c r="G781" i="203" s="1"/>
  <c r="F782" i="203" s="1"/>
  <c r="E782" i="203" s="1"/>
  <c r="I781" i="203" l="1"/>
  <c r="H782" i="203"/>
  <c r="D782" i="203"/>
  <c r="G782" i="203" s="1"/>
  <c r="F783" i="203" s="1"/>
  <c r="E783" i="203" s="1"/>
  <c r="I782" i="203" l="1"/>
  <c r="H783" i="203"/>
  <c r="D783" i="203"/>
  <c r="G783" i="203" s="1"/>
  <c r="F784" i="203" s="1"/>
  <c r="E784" i="203" s="1"/>
  <c r="I783" i="203" l="1"/>
  <c r="H784" i="203"/>
  <c r="D784" i="203"/>
  <c r="G784" i="203" s="1"/>
  <c r="F785" i="203" s="1"/>
  <c r="E785" i="203" s="1"/>
  <c r="I784" i="203" l="1"/>
  <c r="H785" i="203"/>
  <c r="D785" i="203"/>
  <c r="G785" i="203" s="1"/>
  <c r="F786" i="203" s="1"/>
  <c r="E786" i="203" s="1"/>
  <c r="I785" i="203" l="1"/>
  <c r="H786" i="203"/>
  <c r="D786" i="203"/>
  <c r="G786" i="203" s="1"/>
  <c r="F787" i="203" s="1"/>
  <c r="E787" i="203" s="1"/>
  <c r="I786" i="203" l="1"/>
  <c r="H787" i="203"/>
  <c r="D787" i="203"/>
  <c r="G787" i="203" s="1"/>
  <c r="F788" i="203" s="1"/>
  <c r="E788" i="203" s="1"/>
  <c r="I787" i="203" l="1"/>
  <c r="H788" i="203"/>
  <c r="D788" i="203"/>
  <c r="G788" i="203" s="1"/>
  <c r="F789" i="203" s="1"/>
  <c r="E789" i="203" s="1"/>
  <c r="I788" i="203" l="1"/>
  <c r="H789" i="203"/>
  <c r="D789" i="203"/>
  <c r="G789" i="203" s="1"/>
  <c r="F790" i="203" s="1"/>
  <c r="E790" i="203" s="1"/>
  <c r="I789" i="203" l="1"/>
  <c r="H790" i="203"/>
  <c r="D790" i="203"/>
  <c r="G790" i="203" s="1"/>
  <c r="F791" i="203" s="1"/>
  <c r="E791" i="203" s="1"/>
  <c r="I790" i="203" l="1"/>
  <c r="H791" i="203"/>
  <c r="D791" i="203"/>
  <c r="G791" i="203" s="1"/>
  <c r="F792" i="203" s="1"/>
  <c r="E792" i="203" s="1"/>
  <c r="I791" i="203" l="1"/>
  <c r="H792" i="203"/>
  <c r="D792" i="203"/>
  <c r="G792" i="203" s="1"/>
  <c r="F793" i="203" s="1"/>
  <c r="E793" i="203" s="1"/>
  <c r="I792" i="203" l="1"/>
  <c r="H793" i="203"/>
  <c r="D793" i="203"/>
  <c r="G793" i="203" s="1"/>
  <c r="F794" i="203" s="1"/>
  <c r="E794" i="203" s="1"/>
  <c r="I793" i="203" l="1"/>
  <c r="H794" i="203"/>
  <c r="D794" i="203"/>
  <c r="G794" i="203" s="1"/>
  <c r="F795" i="203" s="1"/>
  <c r="E795" i="203" s="1"/>
  <c r="I794" i="203" l="1"/>
  <c r="D795" i="203"/>
  <c r="G795" i="203" s="1"/>
  <c r="F796" i="203" s="1"/>
  <c r="E796" i="203" s="1"/>
  <c r="H795" i="203"/>
  <c r="I795" i="203" s="1"/>
  <c r="H796" i="203" l="1"/>
  <c r="D796" i="203"/>
  <c r="G796" i="203" s="1"/>
  <c r="F797" i="203" s="1"/>
  <c r="E797" i="203" s="1"/>
  <c r="I796" i="203" l="1"/>
  <c r="H797" i="203"/>
  <c r="D797" i="203"/>
  <c r="G797" i="203" s="1"/>
  <c r="F798" i="203" s="1"/>
  <c r="E798" i="203" s="1"/>
  <c r="I797" i="203" l="1"/>
  <c r="H798" i="203"/>
  <c r="D798" i="203"/>
  <c r="G798" i="203" s="1"/>
  <c r="F799" i="203" s="1"/>
  <c r="E799" i="203" s="1"/>
  <c r="I798" i="203" l="1"/>
  <c r="D799" i="203"/>
  <c r="G799" i="203" s="1"/>
  <c r="F800" i="203" s="1"/>
  <c r="E800" i="203" s="1"/>
  <c r="H799" i="203"/>
  <c r="I799" i="203" s="1"/>
  <c r="H800" i="203" l="1"/>
  <c r="D800" i="203"/>
  <c r="G800" i="203" s="1"/>
  <c r="F801" i="203" s="1"/>
  <c r="E801" i="203" s="1"/>
  <c r="I800" i="203" l="1"/>
  <c r="H801" i="203"/>
  <c r="D801" i="203"/>
  <c r="G801" i="203" s="1"/>
  <c r="F802" i="203" s="1"/>
  <c r="E802" i="203" s="1"/>
  <c r="I801" i="203" l="1"/>
  <c r="H802" i="203"/>
  <c r="D802" i="203"/>
  <c r="G802" i="203" s="1"/>
  <c r="F803" i="203" s="1"/>
  <c r="E803" i="203" s="1"/>
  <c r="I802" i="203" l="1"/>
  <c r="D803" i="203"/>
  <c r="G803" i="203" s="1"/>
  <c r="F804" i="203" s="1"/>
  <c r="E804" i="203" s="1"/>
  <c r="H803" i="203"/>
  <c r="I803" i="203" l="1"/>
  <c r="H804" i="203"/>
  <c r="D804" i="203"/>
  <c r="G804" i="203" s="1"/>
  <c r="F805" i="203" s="1"/>
  <c r="E805" i="203" s="1"/>
  <c r="I804" i="203" l="1"/>
  <c r="H805" i="203"/>
  <c r="D805" i="203"/>
  <c r="G805" i="203" s="1"/>
  <c r="F806" i="203" s="1"/>
  <c r="E806" i="203" s="1"/>
  <c r="I805" i="203" l="1"/>
  <c r="H806" i="203"/>
  <c r="D806" i="203"/>
  <c r="G806" i="203" s="1"/>
  <c r="F807" i="203" s="1"/>
  <c r="E807" i="203" s="1"/>
  <c r="I806" i="203" l="1"/>
  <c r="D807" i="203"/>
  <c r="G807" i="203" s="1"/>
  <c r="F808" i="203" s="1"/>
  <c r="E808" i="203" s="1"/>
  <c r="H807" i="203"/>
  <c r="I807" i="203" l="1"/>
  <c r="H808" i="203"/>
  <c r="D808" i="203"/>
  <c r="G808" i="203" s="1"/>
  <c r="F809" i="203" s="1"/>
  <c r="E809" i="203" s="1"/>
  <c r="I808" i="203" l="1"/>
  <c r="H809" i="203"/>
  <c r="D809" i="203"/>
  <c r="G809" i="203" s="1"/>
  <c r="F810" i="203" s="1"/>
  <c r="E810" i="203" s="1"/>
  <c r="I809" i="203" l="1"/>
  <c r="H810" i="203"/>
  <c r="D810" i="203"/>
  <c r="G810" i="203" s="1"/>
  <c r="F811" i="203" s="1"/>
  <c r="E811" i="203" s="1"/>
  <c r="I810" i="203" l="1"/>
  <c r="D811" i="203"/>
  <c r="G811" i="203" s="1"/>
  <c r="F812" i="203" s="1"/>
  <c r="E812" i="203" s="1"/>
  <c r="H811" i="203"/>
  <c r="I811" i="203" s="1"/>
  <c r="H812" i="203" l="1"/>
  <c r="D812" i="203"/>
  <c r="G812" i="203" s="1"/>
  <c r="F813" i="203" s="1"/>
  <c r="E813" i="203" s="1"/>
  <c r="I812" i="203" l="1"/>
  <c r="H813" i="203"/>
  <c r="D813" i="203"/>
  <c r="G813" i="203" s="1"/>
  <c r="F814" i="203" s="1"/>
  <c r="E814" i="203" s="1"/>
  <c r="I813" i="203" l="1"/>
  <c r="H814" i="203"/>
  <c r="D814" i="203"/>
  <c r="G814" i="203" s="1"/>
  <c r="F815" i="203" s="1"/>
  <c r="E815" i="203" s="1"/>
  <c r="I814" i="203" l="1"/>
  <c r="H815" i="203"/>
  <c r="D815" i="203"/>
  <c r="G815" i="203" s="1"/>
  <c r="F816" i="203" s="1"/>
  <c r="E816" i="203" s="1"/>
  <c r="I815" i="203" l="1"/>
  <c r="H816" i="203"/>
  <c r="D816" i="203"/>
  <c r="G816" i="203" s="1"/>
  <c r="F817" i="203" s="1"/>
  <c r="E817" i="203" s="1"/>
  <c r="I816" i="203" l="1"/>
  <c r="H817" i="203"/>
  <c r="D817" i="203"/>
  <c r="G817" i="203" s="1"/>
  <c r="F818" i="203" s="1"/>
  <c r="E818" i="203" s="1"/>
  <c r="I817" i="203" l="1"/>
  <c r="H818" i="203"/>
  <c r="D818" i="203"/>
  <c r="G818" i="203" s="1"/>
  <c r="F819" i="203" s="1"/>
  <c r="E819" i="203" s="1"/>
  <c r="I818" i="203" l="1"/>
  <c r="H819" i="203"/>
  <c r="D819" i="203"/>
  <c r="G819" i="203" s="1"/>
  <c r="F820" i="203" s="1"/>
  <c r="E820" i="203" s="1"/>
  <c r="I819" i="203" l="1"/>
  <c r="H820" i="203"/>
  <c r="D820" i="203"/>
  <c r="G820" i="203" s="1"/>
  <c r="F821" i="203" s="1"/>
  <c r="E821" i="203" s="1"/>
  <c r="I820" i="203" l="1"/>
  <c r="H821" i="203"/>
  <c r="D821" i="203"/>
  <c r="G821" i="203" s="1"/>
  <c r="F822" i="203" s="1"/>
  <c r="E822" i="203" s="1"/>
  <c r="I821" i="203" l="1"/>
  <c r="H822" i="203"/>
  <c r="D822" i="203"/>
  <c r="G822" i="203" s="1"/>
  <c r="F823" i="203" s="1"/>
  <c r="E823" i="203" s="1"/>
  <c r="I822" i="203" l="1"/>
  <c r="H823" i="203"/>
  <c r="D823" i="203"/>
  <c r="G823" i="203" s="1"/>
  <c r="F824" i="203" s="1"/>
  <c r="E824" i="203" s="1"/>
  <c r="I823" i="203" l="1"/>
  <c r="H824" i="203"/>
  <c r="D824" i="203"/>
  <c r="G824" i="203" s="1"/>
  <c r="F825" i="203" s="1"/>
  <c r="E825" i="203" s="1"/>
  <c r="I824" i="203" l="1"/>
  <c r="H825" i="203"/>
  <c r="D825" i="203"/>
  <c r="G825" i="203" s="1"/>
  <c r="F826" i="203" s="1"/>
  <c r="E826" i="203" s="1"/>
  <c r="I825" i="203" l="1"/>
  <c r="H826" i="203"/>
  <c r="D826" i="203"/>
  <c r="G826" i="203" s="1"/>
  <c r="F827" i="203" s="1"/>
  <c r="E827" i="203" s="1"/>
  <c r="I826" i="203" l="1"/>
  <c r="H827" i="203"/>
  <c r="D827" i="203"/>
  <c r="G827" i="203" s="1"/>
  <c r="F828" i="203" s="1"/>
  <c r="E828" i="203" s="1"/>
  <c r="I827" i="203" l="1"/>
  <c r="H828" i="203"/>
  <c r="D828" i="203"/>
  <c r="G828" i="203" s="1"/>
  <c r="F829" i="203" s="1"/>
  <c r="E829" i="203" s="1"/>
  <c r="I828" i="203" l="1"/>
  <c r="H829" i="203"/>
  <c r="D829" i="203"/>
  <c r="G829" i="203" s="1"/>
  <c r="F830" i="203" s="1"/>
  <c r="E830" i="203" s="1"/>
  <c r="I829" i="203" l="1"/>
  <c r="H830" i="203"/>
  <c r="D830" i="203"/>
  <c r="G830" i="203" s="1"/>
  <c r="F831" i="203" s="1"/>
  <c r="E831" i="203" s="1"/>
  <c r="I830" i="203" l="1"/>
  <c r="H831" i="203"/>
  <c r="D831" i="203"/>
  <c r="G831" i="203" s="1"/>
  <c r="F832" i="203" s="1"/>
  <c r="E832" i="203" s="1"/>
  <c r="H832" i="203" l="1"/>
  <c r="D832" i="203"/>
  <c r="G832" i="203" s="1"/>
  <c r="F833" i="203" s="1"/>
  <c r="E833" i="203" s="1"/>
  <c r="I831" i="203"/>
  <c r="H833" i="203" l="1"/>
  <c r="D833" i="203"/>
  <c r="G833" i="203" s="1"/>
  <c r="F834" i="203" s="1"/>
  <c r="E834" i="203" s="1"/>
  <c r="I832" i="203"/>
  <c r="I833" i="203" l="1"/>
  <c r="H834" i="203"/>
  <c r="D834" i="203"/>
  <c r="G834" i="203" s="1"/>
  <c r="F835" i="203" s="1"/>
  <c r="E835" i="203" s="1"/>
  <c r="I834" i="203" l="1"/>
  <c r="H835" i="203"/>
  <c r="D835" i="203"/>
  <c r="G835" i="203" s="1"/>
  <c r="F836" i="203" s="1"/>
  <c r="E836" i="203" s="1"/>
  <c r="I835" i="203" l="1"/>
  <c r="H836" i="203"/>
  <c r="D836" i="203"/>
  <c r="G836" i="203" s="1"/>
  <c r="F837" i="203" s="1"/>
  <c r="E837" i="203" s="1"/>
  <c r="I836" i="203" l="1"/>
  <c r="H837" i="203"/>
  <c r="D837" i="203"/>
  <c r="G837" i="203" s="1"/>
  <c r="F838" i="203" s="1"/>
  <c r="E838" i="203" s="1"/>
  <c r="I837" i="203" l="1"/>
  <c r="H838" i="203"/>
  <c r="D838" i="203"/>
  <c r="G838" i="203" s="1"/>
  <c r="F839" i="203" s="1"/>
  <c r="E839" i="203" s="1"/>
  <c r="I838" i="203" l="1"/>
  <c r="H839" i="203"/>
  <c r="D839" i="203"/>
  <c r="G839" i="203" s="1"/>
  <c r="F840" i="203" s="1"/>
  <c r="E840" i="203" s="1"/>
  <c r="I839" i="203" l="1"/>
  <c r="H840" i="203"/>
  <c r="D840" i="203"/>
  <c r="G840" i="203" s="1"/>
  <c r="F841" i="203" s="1"/>
  <c r="E841" i="203" s="1"/>
  <c r="I840" i="203" l="1"/>
  <c r="H841" i="203"/>
  <c r="D841" i="203"/>
  <c r="G841" i="203" s="1"/>
  <c r="F842" i="203" s="1"/>
  <c r="E842" i="203" s="1"/>
  <c r="I841" i="203" l="1"/>
  <c r="H842" i="203"/>
  <c r="D842" i="203"/>
  <c r="G842" i="203" s="1"/>
  <c r="F843" i="203" s="1"/>
  <c r="E843" i="203" s="1"/>
  <c r="I842" i="203" l="1"/>
  <c r="H843" i="203"/>
  <c r="D843" i="203"/>
  <c r="G843" i="203" s="1"/>
  <c r="F844" i="203" s="1"/>
  <c r="E844" i="203" s="1"/>
  <c r="I843" i="203" l="1"/>
  <c r="H844" i="203"/>
  <c r="D844" i="203"/>
  <c r="G844" i="203" s="1"/>
  <c r="F845" i="203" s="1"/>
  <c r="E845" i="203" s="1"/>
  <c r="I844" i="203" l="1"/>
  <c r="H845" i="203"/>
  <c r="D845" i="203"/>
  <c r="G845" i="203" s="1"/>
  <c r="F846" i="203" s="1"/>
  <c r="E846" i="203" s="1"/>
  <c r="I845" i="203" l="1"/>
  <c r="H846" i="203"/>
  <c r="D846" i="203"/>
  <c r="G846" i="203" s="1"/>
  <c r="F847" i="203" s="1"/>
  <c r="E847" i="203" s="1"/>
  <c r="I846" i="203" l="1"/>
  <c r="H847" i="203"/>
  <c r="D847" i="203"/>
  <c r="G847" i="203" s="1"/>
  <c r="F848" i="203" s="1"/>
  <c r="E848" i="203" s="1"/>
  <c r="I847" i="203" l="1"/>
  <c r="H848" i="203"/>
  <c r="D848" i="203"/>
  <c r="G848" i="203" s="1"/>
  <c r="F849" i="203" s="1"/>
  <c r="E849" i="203" s="1"/>
  <c r="I848" i="203" l="1"/>
  <c r="H849" i="203"/>
  <c r="D849" i="203"/>
  <c r="G849" i="203" s="1"/>
  <c r="F850" i="203" s="1"/>
  <c r="E850" i="203" s="1"/>
  <c r="I849" i="203" l="1"/>
  <c r="H850" i="203"/>
  <c r="D850" i="203"/>
  <c r="G850" i="203" s="1"/>
  <c r="F851" i="203" s="1"/>
  <c r="E851" i="203" s="1"/>
  <c r="I850" i="203" l="1"/>
  <c r="H851" i="203"/>
  <c r="D851" i="203"/>
  <c r="G851" i="203" s="1"/>
  <c r="F852" i="203" s="1"/>
  <c r="E852" i="203" s="1"/>
  <c r="I851" i="203" l="1"/>
  <c r="H852" i="203"/>
  <c r="D852" i="203"/>
  <c r="G852" i="203" s="1"/>
  <c r="F853" i="203" s="1"/>
  <c r="E853" i="203" s="1"/>
  <c r="I852" i="203" l="1"/>
  <c r="H853" i="203"/>
  <c r="D853" i="203"/>
  <c r="G853" i="203" s="1"/>
  <c r="F854" i="203" s="1"/>
  <c r="E854" i="203" s="1"/>
  <c r="I853" i="203" l="1"/>
  <c r="H854" i="203"/>
  <c r="D854" i="203"/>
  <c r="G854" i="203" s="1"/>
  <c r="F855" i="203" s="1"/>
  <c r="E855" i="203" s="1"/>
  <c r="I854" i="203" l="1"/>
  <c r="D855" i="203"/>
  <c r="G855" i="203" s="1"/>
  <c r="F856" i="203" s="1"/>
  <c r="E856" i="203" s="1"/>
  <c r="H855" i="203"/>
  <c r="D856" i="203" l="1"/>
  <c r="G856" i="203" s="1"/>
  <c r="F857" i="203" s="1"/>
  <c r="E857" i="203" s="1"/>
  <c r="H856" i="203"/>
  <c r="I855" i="203"/>
  <c r="I856" i="203" l="1"/>
  <c r="D857" i="203"/>
  <c r="G857" i="203" s="1"/>
  <c r="F858" i="203" s="1"/>
  <c r="E858" i="203" s="1"/>
  <c r="H857" i="203"/>
  <c r="I857" i="203" s="1"/>
  <c r="D858" i="203" l="1"/>
  <c r="G858" i="203" s="1"/>
  <c r="F859" i="203" s="1"/>
  <c r="E859" i="203" s="1"/>
  <c r="H858" i="203"/>
  <c r="I858" i="203" l="1"/>
  <c r="D859" i="203"/>
  <c r="G859" i="203" s="1"/>
  <c r="F860" i="203" s="1"/>
  <c r="E860" i="203" s="1"/>
  <c r="H859" i="203"/>
  <c r="I859" i="203" s="1"/>
  <c r="D860" i="203" l="1"/>
  <c r="G860" i="203" s="1"/>
  <c r="F861" i="203" s="1"/>
  <c r="E861" i="203" s="1"/>
  <c r="H860" i="203"/>
  <c r="I860" i="203" l="1"/>
  <c r="D861" i="203"/>
  <c r="G861" i="203" s="1"/>
  <c r="F862" i="203" s="1"/>
  <c r="E862" i="203" s="1"/>
  <c r="H861" i="203"/>
  <c r="I861" i="203" s="1"/>
  <c r="D862" i="203" l="1"/>
  <c r="G862" i="203" s="1"/>
  <c r="F863" i="203" s="1"/>
  <c r="E863" i="203" s="1"/>
  <c r="H862" i="203"/>
  <c r="I862" i="203" l="1"/>
  <c r="D863" i="203"/>
  <c r="G863" i="203" s="1"/>
  <c r="F864" i="203" s="1"/>
  <c r="E864" i="203" s="1"/>
  <c r="H863" i="203"/>
  <c r="D864" i="203" l="1"/>
  <c r="G864" i="203" s="1"/>
  <c r="F865" i="203" s="1"/>
  <c r="E865" i="203" s="1"/>
  <c r="H864" i="203"/>
  <c r="I863" i="203"/>
  <c r="I864" i="203" l="1"/>
  <c r="D865" i="203"/>
  <c r="G865" i="203" s="1"/>
  <c r="F866" i="203" s="1"/>
  <c r="E866" i="203" s="1"/>
  <c r="H865" i="203"/>
  <c r="D866" i="203" l="1"/>
  <c r="G866" i="203" s="1"/>
  <c r="F867" i="203" s="1"/>
  <c r="E867" i="203" s="1"/>
  <c r="H866" i="203"/>
  <c r="I865" i="203"/>
  <c r="D867" i="203" l="1"/>
  <c r="G867" i="203" s="1"/>
  <c r="F868" i="203" s="1"/>
  <c r="E868" i="203" s="1"/>
  <c r="H867" i="203"/>
  <c r="I866" i="203"/>
  <c r="D868" i="203" l="1"/>
  <c r="G868" i="203" s="1"/>
  <c r="F869" i="203" s="1"/>
  <c r="E869" i="203" s="1"/>
  <c r="H868" i="203"/>
  <c r="I867" i="203"/>
  <c r="D869" i="203" l="1"/>
  <c r="G869" i="203" s="1"/>
  <c r="F870" i="203" s="1"/>
  <c r="E870" i="203" s="1"/>
  <c r="H869" i="203"/>
  <c r="I868" i="203"/>
  <c r="D870" i="203" l="1"/>
  <c r="G870" i="203" s="1"/>
  <c r="F871" i="203" s="1"/>
  <c r="E871" i="203" s="1"/>
  <c r="H870" i="203"/>
  <c r="I869" i="203"/>
  <c r="D871" i="203" l="1"/>
  <c r="G871" i="203" s="1"/>
  <c r="F872" i="203" s="1"/>
  <c r="E872" i="203" s="1"/>
  <c r="H871" i="203"/>
  <c r="I870" i="203"/>
  <c r="D872" i="203" l="1"/>
  <c r="G872" i="203" s="1"/>
  <c r="F873" i="203" s="1"/>
  <c r="E873" i="203" s="1"/>
  <c r="H872" i="203"/>
  <c r="I871" i="203"/>
  <c r="D873" i="203" l="1"/>
  <c r="G873" i="203" s="1"/>
  <c r="F874" i="203" s="1"/>
  <c r="E874" i="203" s="1"/>
  <c r="H873" i="203"/>
  <c r="I872" i="203"/>
  <c r="D874" i="203" l="1"/>
  <c r="G874" i="203" s="1"/>
  <c r="F875" i="203" s="1"/>
  <c r="E875" i="203" s="1"/>
  <c r="H874" i="203"/>
  <c r="I873" i="203"/>
  <c r="D875" i="203" l="1"/>
  <c r="G875" i="203" s="1"/>
  <c r="F876" i="203" s="1"/>
  <c r="E876" i="203" s="1"/>
  <c r="H875" i="203"/>
  <c r="I874" i="203"/>
  <c r="D876" i="203" l="1"/>
  <c r="G876" i="203" s="1"/>
  <c r="F877" i="203" s="1"/>
  <c r="E877" i="203" s="1"/>
  <c r="H876" i="203"/>
  <c r="I875" i="203"/>
  <c r="D877" i="203" l="1"/>
  <c r="G877" i="203" s="1"/>
  <c r="F878" i="203" s="1"/>
  <c r="E878" i="203" s="1"/>
  <c r="H877" i="203"/>
  <c r="I876" i="203"/>
  <c r="D878" i="203" l="1"/>
  <c r="G878" i="203" s="1"/>
  <c r="F879" i="203" s="1"/>
  <c r="E879" i="203" s="1"/>
  <c r="H878" i="203"/>
  <c r="I877" i="203"/>
  <c r="H879" i="203" l="1"/>
  <c r="D879" i="203"/>
  <c r="G879" i="203" s="1"/>
  <c r="F880" i="203" s="1"/>
  <c r="E880" i="203" s="1"/>
  <c r="I878" i="203"/>
  <c r="I879" i="203" l="1"/>
  <c r="D880" i="203"/>
  <c r="G880" i="203" s="1"/>
  <c r="F881" i="203" s="1"/>
  <c r="E881" i="203" s="1"/>
  <c r="H880" i="203"/>
  <c r="I880" i="203" s="1"/>
  <c r="H881" i="203" l="1"/>
  <c r="D881" i="203"/>
  <c r="G881" i="203" s="1"/>
  <c r="F882" i="203" s="1"/>
  <c r="E882" i="203" s="1"/>
  <c r="D882" i="203" l="1"/>
  <c r="G882" i="203" s="1"/>
  <c r="F883" i="203" s="1"/>
  <c r="E883" i="203" s="1"/>
  <c r="H882" i="203"/>
  <c r="I881" i="203"/>
  <c r="I882" i="203" l="1"/>
  <c r="H883" i="203"/>
  <c r="D883" i="203"/>
  <c r="G883" i="203" s="1"/>
  <c r="F884" i="203" s="1"/>
  <c r="E884" i="203" s="1"/>
  <c r="D884" i="203" l="1"/>
  <c r="G884" i="203" s="1"/>
  <c r="F885" i="203" s="1"/>
  <c r="E885" i="203" s="1"/>
  <c r="H884" i="203"/>
  <c r="I883" i="203"/>
  <c r="I884" i="203" l="1"/>
  <c r="H885" i="203"/>
  <c r="D885" i="203"/>
  <c r="G885" i="203" s="1"/>
  <c r="F886" i="203" s="1"/>
  <c r="E886" i="203" s="1"/>
  <c r="I885" i="203" l="1"/>
  <c r="D886" i="203"/>
  <c r="G886" i="203" s="1"/>
  <c r="F887" i="203" s="1"/>
  <c r="E887" i="203" s="1"/>
  <c r="H886" i="203"/>
  <c r="I886" i="203" s="1"/>
  <c r="H887" i="203" l="1"/>
  <c r="D887" i="203"/>
  <c r="G887" i="203" s="1"/>
  <c r="F888" i="203" s="1"/>
  <c r="E888" i="203" s="1"/>
  <c r="D888" i="203" l="1"/>
  <c r="G888" i="203" s="1"/>
  <c r="F889" i="203" s="1"/>
  <c r="E889" i="203" s="1"/>
  <c r="H888" i="203"/>
  <c r="I887" i="203"/>
  <c r="I888" i="203" l="1"/>
  <c r="H889" i="203"/>
  <c r="D889" i="203"/>
  <c r="G889" i="203" s="1"/>
  <c r="F890" i="203" s="1"/>
  <c r="E890" i="203" s="1"/>
  <c r="D890" i="203" l="1"/>
  <c r="G890" i="203" s="1"/>
  <c r="F891" i="203" s="1"/>
  <c r="E891" i="203" s="1"/>
  <c r="H890" i="203"/>
  <c r="I889" i="203"/>
  <c r="I890" i="203" l="1"/>
  <c r="H891" i="203"/>
  <c r="D891" i="203"/>
  <c r="G891" i="203" s="1"/>
  <c r="F892" i="203" s="1"/>
  <c r="E892" i="203" s="1"/>
  <c r="D892" i="203" l="1"/>
  <c r="G892" i="203" s="1"/>
  <c r="F893" i="203" s="1"/>
  <c r="E893" i="203" s="1"/>
  <c r="H892" i="203"/>
  <c r="I892" i="203" s="1"/>
  <c r="I891" i="203"/>
  <c r="H893" i="203" l="1"/>
  <c r="D893" i="203"/>
  <c r="G893" i="203" s="1"/>
  <c r="F894" i="203" s="1"/>
  <c r="E894" i="203" s="1"/>
  <c r="D894" i="203" l="1"/>
  <c r="G894" i="203" s="1"/>
  <c r="F895" i="203" s="1"/>
  <c r="E895" i="203" s="1"/>
  <c r="H894" i="203"/>
  <c r="I893" i="203"/>
  <c r="I894" i="203" l="1"/>
  <c r="H895" i="203"/>
  <c r="D895" i="203"/>
  <c r="G895" i="203" s="1"/>
  <c r="F896" i="203" s="1"/>
  <c r="E896" i="203" s="1"/>
  <c r="D896" i="203" l="1"/>
  <c r="G896" i="203" s="1"/>
  <c r="F897" i="203" s="1"/>
  <c r="E897" i="203" s="1"/>
  <c r="H896" i="203"/>
  <c r="I895" i="203"/>
  <c r="I896" i="203" l="1"/>
  <c r="H897" i="203"/>
  <c r="D897" i="203"/>
  <c r="G897" i="203" s="1"/>
  <c r="F898" i="203" s="1"/>
  <c r="E898" i="203" s="1"/>
  <c r="D898" i="203" l="1"/>
  <c r="G898" i="203" s="1"/>
  <c r="F899" i="203" s="1"/>
  <c r="E899" i="203" s="1"/>
  <c r="H898" i="203"/>
  <c r="I897" i="203"/>
  <c r="H899" i="203" l="1"/>
  <c r="D899" i="203"/>
  <c r="G899" i="203" s="1"/>
  <c r="F900" i="203" s="1"/>
  <c r="E900" i="203" s="1"/>
  <c r="I898" i="203"/>
  <c r="D900" i="203" l="1"/>
  <c r="G900" i="203" s="1"/>
  <c r="F901" i="203" s="1"/>
  <c r="E901" i="203" s="1"/>
  <c r="H900" i="203"/>
  <c r="I899" i="203"/>
  <c r="I900" i="203" l="1"/>
  <c r="H901" i="203"/>
  <c r="D901" i="203"/>
  <c r="G901" i="203" s="1"/>
  <c r="F902" i="203" s="1"/>
  <c r="E902" i="203" s="1"/>
  <c r="D902" i="203" l="1"/>
  <c r="G902" i="203" s="1"/>
  <c r="F903" i="203" s="1"/>
  <c r="E903" i="203" s="1"/>
  <c r="H902" i="203"/>
  <c r="I902" i="203" s="1"/>
  <c r="I901" i="203"/>
  <c r="H903" i="203" l="1"/>
  <c r="D903" i="203"/>
  <c r="G903" i="203" s="1"/>
  <c r="F904" i="203" s="1"/>
  <c r="E904" i="203" s="1"/>
  <c r="D904" i="203" l="1"/>
  <c r="G904" i="203" s="1"/>
  <c r="F905" i="203" s="1"/>
  <c r="E905" i="203" s="1"/>
  <c r="H904" i="203"/>
  <c r="I903" i="203"/>
  <c r="I904" i="203" l="1"/>
  <c r="H905" i="203"/>
  <c r="D905" i="203"/>
  <c r="G905" i="203" s="1"/>
  <c r="F906" i="203" s="1"/>
  <c r="E906" i="203" s="1"/>
  <c r="D906" i="203" l="1"/>
  <c r="G906" i="203" s="1"/>
  <c r="F907" i="203" s="1"/>
  <c r="E907" i="203" s="1"/>
  <c r="H906" i="203"/>
  <c r="I905" i="203"/>
  <c r="I906" i="203" l="1"/>
  <c r="H907" i="203"/>
  <c r="D907" i="203"/>
  <c r="G907" i="203" s="1"/>
  <c r="F908" i="203" s="1"/>
  <c r="E908" i="203" s="1"/>
  <c r="I907" i="203" l="1"/>
  <c r="D908" i="203"/>
  <c r="G908" i="203" s="1"/>
  <c r="F909" i="203" s="1"/>
  <c r="E909" i="203" s="1"/>
  <c r="H908" i="203"/>
  <c r="I908" i="203" s="1"/>
  <c r="H909" i="203" l="1"/>
  <c r="D909" i="203"/>
  <c r="G909" i="203" s="1"/>
  <c r="F910" i="203" s="1"/>
  <c r="E910" i="203" s="1"/>
  <c r="D910" i="203" l="1"/>
  <c r="G910" i="203" s="1"/>
  <c r="F911" i="203" s="1"/>
  <c r="E911" i="203" s="1"/>
  <c r="H910" i="203"/>
  <c r="I909" i="203"/>
  <c r="H911" i="203" l="1"/>
  <c r="D911" i="203"/>
  <c r="G911" i="203" s="1"/>
  <c r="F912" i="203" s="1"/>
  <c r="E912" i="203" s="1"/>
  <c r="I910" i="203"/>
  <c r="I911" i="203" l="1"/>
  <c r="D912" i="203"/>
  <c r="G912" i="203" s="1"/>
  <c r="F913" i="203" s="1"/>
  <c r="E913" i="203" s="1"/>
  <c r="H912" i="203"/>
  <c r="I912" i="203" s="1"/>
  <c r="H913" i="203" l="1"/>
  <c r="D913" i="203"/>
  <c r="G913" i="203" s="1"/>
  <c r="F914" i="203" s="1"/>
  <c r="E914" i="203" s="1"/>
  <c r="I913" i="203" l="1"/>
  <c r="D914" i="203"/>
  <c r="G914" i="203" s="1"/>
  <c r="F915" i="203" s="1"/>
  <c r="E915" i="203" s="1"/>
  <c r="H914" i="203"/>
  <c r="I914" i="203" l="1"/>
  <c r="H915" i="203"/>
  <c r="D915" i="203"/>
  <c r="G915" i="203" s="1"/>
  <c r="F916" i="203" s="1"/>
  <c r="E916" i="203" s="1"/>
  <c r="I915" i="203" l="1"/>
  <c r="D916" i="203"/>
  <c r="G916" i="203" s="1"/>
  <c r="F917" i="203" s="1"/>
  <c r="E917" i="203" s="1"/>
  <c r="H916" i="203"/>
  <c r="I916" i="203" l="1"/>
  <c r="H917" i="203"/>
  <c r="D917" i="203"/>
  <c r="G917" i="203" s="1"/>
  <c r="F918" i="203" s="1"/>
  <c r="E918" i="203" s="1"/>
  <c r="D918" i="203" l="1"/>
  <c r="G918" i="203" s="1"/>
  <c r="F919" i="203" s="1"/>
  <c r="E919" i="203" s="1"/>
  <c r="H918" i="203"/>
  <c r="I917" i="203"/>
  <c r="I918" i="203" l="1"/>
  <c r="H919" i="203"/>
  <c r="D919" i="203"/>
  <c r="G919" i="203" s="1"/>
  <c r="F920" i="203" s="1"/>
  <c r="E920" i="203" s="1"/>
  <c r="I919" i="203" l="1"/>
  <c r="D920" i="203"/>
  <c r="G920" i="203" s="1"/>
  <c r="F921" i="203" s="1"/>
  <c r="E921" i="203" s="1"/>
  <c r="H920" i="203"/>
  <c r="I920" i="203" s="1"/>
  <c r="H921" i="203" l="1"/>
  <c r="D921" i="203"/>
  <c r="G921" i="203" s="1"/>
  <c r="F922" i="203" s="1"/>
  <c r="E922" i="203" s="1"/>
  <c r="D922" i="203" l="1"/>
  <c r="G922" i="203" s="1"/>
  <c r="F923" i="203" s="1"/>
  <c r="E923" i="203" s="1"/>
  <c r="H922" i="203"/>
  <c r="I922" i="203" s="1"/>
  <c r="I921" i="203"/>
  <c r="H923" i="203" l="1"/>
  <c r="D923" i="203"/>
  <c r="G923" i="203" s="1"/>
  <c r="F924" i="203" s="1"/>
  <c r="E924" i="203" s="1"/>
  <c r="D924" i="203" l="1"/>
  <c r="G924" i="203" s="1"/>
  <c r="F925" i="203" s="1"/>
  <c r="E925" i="203" s="1"/>
  <c r="H924" i="203"/>
  <c r="I923" i="203"/>
  <c r="I924" i="203" l="1"/>
  <c r="H925" i="203"/>
  <c r="D925" i="203"/>
  <c r="G925" i="203" s="1"/>
  <c r="F926" i="203" s="1"/>
  <c r="E926" i="203" s="1"/>
  <c r="D926" i="203" l="1"/>
  <c r="G926" i="203" s="1"/>
  <c r="F927" i="203" s="1"/>
  <c r="E927" i="203" s="1"/>
  <c r="H926" i="203"/>
  <c r="I925" i="203"/>
  <c r="H927" i="203" l="1"/>
  <c r="D927" i="203"/>
  <c r="G927" i="203" s="1"/>
  <c r="F928" i="203" s="1"/>
  <c r="E928" i="203" s="1"/>
  <c r="I926" i="203"/>
  <c r="D928" i="203" l="1"/>
  <c r="G928" i="203" s="1"/>
  <c r="F929" i="203" s="1"/>
  <c r="E929" i="203" s="1"/>
  <c r="H928" i="203"/>
  <c r="I927" i="203"/>
  <c r="H929" i="203" l="1"/>
  <c r="D929" i="203"/>
  <c r="G929" i="203" s="1"/>
  <c r="F930" i="203" s="1"/>
  <c r="E930" i="203" s="1"/>
  <c r="I928" i="203"/>
  <c r="D930" i="203" l="1"/>
  <c r="G930" i="203" s="1"/>
  <c r="F931" i="203" s="1"/>
  <c r="E931" i="203" s="1"/>
  <c r="H930" i="203"/>
  <c r="I929" i="203"/>
  <c r="I930" i="203" l="1"/>
  <c r="H931" i="203"/>
  <c r="D931" i="203"/>
  <c r="G931" i="203" s="1"/>
  <c r="F932" i="203" s="1"/>
  <c r="E932" i="203" s="1"/>
  <c r="H932" i="203" l="1"/>
  <c r="D932" i="203"/>
  <c r="G932" i="203" s="1"/>
  <c r="F933" i="203" s="1"/>
  <c r="E933" i="203" s="1"/>
  <c r="I931" i="203"/>
  <c r="H933" i="203" l="1"/>
  <c r="D933" i="203"/>
  <c r="G933" i="203" s="1"/>
  <c r="F934" i="203" s="1"/>
  <c r="E934" i="203" s="1"/>
  <c r="I932" i="203"/>
  <c r="D934" i="203" l="1"/>
  <c r="G934" i="203" s="1"/>
  <c r="F935" i="203" s="1"/>
  <c r="E935" i="203" s="1"/>
  <c r="H934" i="203"/>
  <c r="I933" i="203"/>
  <c r="I934" i="203" l="1"/>
  <c r="H935" i="203"/>
  <c r="D935" i="203"/>
  <c r="G935" i="203" s="1"/>
  <c r="F936" i="203" s="1"/>
  <c r="E936" i="203" s="1"/>
  <c r="H936" i="203" l="1"/>
  <c r="D936" i="203"/>
  <c r="G936" i="203" s="1"/>
  <c r="F937" i="203" s="1"/>
  <c r="E937" i="203" s="1"/>
  <c r="I935" i="203"/>
  <c r="I936" i="203" l="1"/>
  <c r="H937" i="203"/>
  <c r="D937" i="203"/>
  <c r="G937" i="203" s="1"/>
  <c r="F938" i="203" s="1"/>
  <c r="E938" i="203" s="1"/>
  <c r="D938" i="203" l="1"/>
  <c r="G938" i="203" s="1"/>
  <c r="F939" i="203" s="1"/>
  <c r="E939" i="203" s="1"/>
  <c r="H938" i="203"/>
  <c r="I937" i="203"/>
  <c r="I938" i="203" l="1"/>
  <c r="H939" i="203"/>
  <c r="D939" i="203"/>
  <c r="G939" i="203" s="1"/>
  <c r="F940" i="203" s="1"/>
  <c r="E940" i="203" s="1"/>
  <c r="H940" i="203" l="1"/>
  <c r="D940" i="203"/>
  <c r="G940" i="203" s="1"/>
  <c r="F941" i="203" s="1"/>
  <c r="E941" i="203" s="1"/>
  <c r="I939" i="203"/>
  <c r="H941" i="203" l="1"/>
  <c r="D941" i="203"/>
  <c r="G941" i="203" s="1"/>
  <c r="F942" i="203" s="1"/>
  <c r="E942" i="203" s="1"/>
  <c r="I940" i="203"/>
  <c r="D942" i="203" l="1"/>
  <c r="G942" i="203" s="1"/>
  <c r="F943" i="203" s="1"/>
  <c r="E943" i="203" s="1"/>
  <c r="H942" i="203"/>
  <c r="I941" i="203"/>
  <c r="I942" i="203" l="1"/>
  <c r="H943" i="203"/>
  <c r="D943" i="203"/>
  <c r="G943" i="203" s="1"/>
  <c r="F944" i="203" s="1"/>
  <c r="E944" i="203" s="1"/>
  <c r="H944" i="203" l="1"/>
  <c r="D944" i="203"/>
  <c r="G944" i="203" s="1"/>
  <c r="F945" i="203" s="1"/>
  <c r="E945" i="203" s="1"/>
  <c r="I943" i="203"/>
  <c r="H945" i="203" l="1"/>
  <c r="D945" i="203"/>
  <c r="G945" i="203" s="1"/>
  <c r="F946" i="203" s="1"/>
  <c r="E946" i="203" s="1"/>
  <c r="I944" i="203"/>
  <c r="D946" i="203" l="1"/>
  <c r="G946" i="203" s="1"/>
  <c r="F947" i="203" s="1"/>
  <c r="E947" i="203" s="1"/>
  <c r="H946" i="203"/>
  <c r="I945" i="203"/>
  <c r="H947" i="203" l="1"/>
  <c r="D947" i="203"/>
  <c r="G947" i="203" s="1"/>
  <c r="F948" i="203" s="1"/>
  <c r="E948" i="203" s="1"/>
  <c r="I946" i="203"/>
  <c r="H948" i="203" l="1"/>
  <c r="D948" i="203"/>
  <c r="G948" i="203" s="1"/>
  <c r="F949" i="203" s="1"/>
  <c r="E949" i="203" s="1"/>
  <c r="I947" i="203"/>
  <c r="H949" i="203" l="1"/>
  <c r="D949" i="203"/>
  <c r="G949" i="203" s="1"/>
  <c r="F950" i="203" s="1"/>
  <c r="E950" i="203" s="1"/>
  <c r="I948" i="203"/>
  <c r="D950" i="203" l="1"/>
  <c r="G950" i="203" s="1"/>
  <c r="F951" i="203" s="1"/>
  <c r="E951" i="203" s="1"/>
  <c r="H950" i="203"/>
  <c r="I949" i="203"/>
  <c r="H951" i="203" l="1"/>
  <c r="D951" i="203"/>
  <c r="G951" i="203" s="1"/>
  <c r="F952" i="203" s="1"/>
  <c r="E952" i="203" s="1"/>
  <c r="I950" i="203"/>
  <c r="H952" i="203" l="1"/>
  <c r="D952" i="203"/>
  <c r="G952" i="203" s="1"/>
  <c r="F953" i="203" s="1"/>
  <c r="E953" i="203" s="1"/>
  <c r="I951" i="203"/>
  <c r="H953" i="203" l="1"/>
  <c r="D953" i="203"/>
  <c r="G953" i="203" s="1"/>
  <c r="F954" i="203" s="1"/>
  <c r="E954" i="203" s="1"/>
  <c r="I952" i="203"/>
  <c r="D954" i="203" l="1"/>
  <c r="G954" i="203" s="1"/>
  <c r="F955" i="203" s="1"/>
  <c r="E955" i="203" s="1"/>
  <c r="H954" i="203"/>
  <c r="I953" i="203"/>
  <c r="H955" i="203" l="1"/>
  <c r="D955" i="203"/>
  <c r="G955" i="203" s="1"/>
  <c r="F956" i="203" s="1"/>
  <c r="E956" i="203" s="1"/>
  <c r="I954" i="203"/>
  <c r="H956" i="203" l="1"/>
  <c r="D956" i="203"/>
  <c r="G956" i="203" s="1"/>
  <c r="F957" i="203" s="1"/>
  <c r="E957" i="203" s="1"/>
  <c r="I955" i="203"/>
  <c r="H957" i="203" l="1"/>
  <c r="D957" i="203"/>
  <c r="G957" i="203" s="1"/>
  <c r="F958" i="203" s="1"/>
  <c r="E958" i="203" s="1"/>
  <c r="I956" i="203"/>
  <c r="D958" i="203" l="1"/>
  <c r="G958" i="203" s="1"/>
  <c r="F959" i="203" s="1"/>
  <c r="E959" i="203" s="1"/>
  <c r="H958" i="203"/>
  <c r="I957" i="203"/>
  <c r="I958" i="203" l="1"/>
  <c r="H959" i="203"/>
  <c r="D959" i="203"/>
  <c r="G959" i="203" s="1"/>
  <c r="F960" i="203" s="1"/>
  <c r="E960" i="203" s="1"/>
  <c r="H960" i="203" l="1"/>
  <c r="D960" i="203"/>
  <c r="G960" i="203" s="1"/>
  <c r="F961" i="203" s="1"/>
  <c r="E961" i="203" s="1"/>
  <c r="I959" i="203"/>
  <c r="H961" i="203" l="1"/>
  <c r="D961" i="203"/>
  <c r="G961" i="203" s="1"/>
  <c r="F962" i="203" s="1"/>
  <c r="E962" i="203" s="1"/>
  <c r="I960" i="203"/>
  <c r="I961" i="203" l="1"/>
  <c r="D962" i="203"/>
  <c r="G962" i="203" s="1"/>
  <c r="F963" i="203" s="1"/>
  <c r="D963" i="203" s="1"/>
  <c r="H962" i="203"/>
  <c r="I962" i="203" l="1"/>
  <c r="G963" i="203"/>
  <c r="H963" i="203"/>
  <c r="I963" i="203" s="1"/>
  <c r="F6" i="98" l="1"/>
  <c r="D5" i="98"/>
  <c r="D15" i="98"/>
  <c r="D2" i="185" l="1"/>
  <c r="C4" i="185" s="1"/>
  <c r="D4" i="185" s="1"/>
  <c r="B255" i="185"/>
  <c r="B254" i="185"/>
  <c r="B253" i="185"/>
  <c r="B252" i="185"/>
  <c r="B251" i="185"/>
  <c r="B250" i="185"/>
  <c r="B249" i="185"/>
  <c r="B248" i="185"/>
  <c r="B247" i="185"/>
  <c r="B246" i="185"/>
  <c r="B245" i="185"/>
  <c r="B244" i="185"/>
  <c r="B243" i="185"/>
  <c r="B242" i="185"/>
  <c r="B241" i="185"/>
  <c r="B240" i="185"/>
  <c r="B239" i="185"/>
  <c r="B238" i="185"/>
  <c r="B237" i="185"/>
  <c r="B236" i="185"/>
  <c r="B235" i="185"/>
  <c r="B234" i="185"/>
  <c r="B233" i="185"/>
  <c r="B232" i="185"/>
  <c r="B231" i="185"/>
  <c r="B230" i="185"/>
  <c r="B229" i="185"/>
  <c r="B228" i="185"/>
  <c r="B227" i="185"/>
  <c r="B226" i="185"/>
  <c r="B225" i="185"/>
  <c r="B224" i="185"/>
  <c r="B223" i="185"/>
  <c r="B222" i="185"/>
  <c r="B221" i="185"/>
  <c r="B220" i="185"/>
  <c r="B219" i="185"/>
  <c r="B218" i="185"/>
  <c r="B217" i="185"/>
  <c r="B216" i="185"/>
  <c r="B215" i="185"/>
  <c r="B214" i="185"/>
  <c r="B213" i="185"/>
  <c r="B212" i="185"/>
  <c r="B211" i="185"/>
  <c r="B210" i="185"/>
  <c r="B209" i="185"/>
  <c r="B208" i="185"/>
  <c r="B207" i="185"/>
  <c r="B206" i="185"/>
  <c r="B205" i="185"/>
  <c r="B204" i="185"/>
  <c r="B203" i="185"/>
  <c r="B202" i="185"/>
  <c r="B201" i="185"/>
  <c r="B200" i="185"/>
  <c r="B199" i="185"/>
  <c r="B198" i="185"/>
  <c r="B197" i="185"/>
  <c r="B196" i="185"/>
  <c r="B195" i="185"/>
  <c r="B194" i="185"/>
  <c r="B193" i="185"/>
  <c r="B192" i="185"/>
  <c r="B191" i="185"/>
  <c r="B190" i="185"/>
  <c r="B189" i="185"/>
  <c r="B188" i="185"/>
  <c r="B187" i="185"/>
  <c r="B186" i="185"/>
  <c r="B185" i="185"/>
  <c r="B184" i="185"/>
  <c r="B183" i="185"/>
  <c r="B182" i="185"/>
  <c r="B181" i="185"/>
  <c r="B180" i="185"/>
  <c r="B179" i="185"/>
  <c r="B178" i="185"/>
  <c r="B177" i="185"/>
  <c r="B176" i="185"/>
  <c r="B175" i="185"/>
  <c r="B174" i="185"/>
  <c r="B173" i="185"/>
  <c r="B172" i="185"/>
  <c r="B171" i="185"/>
  <c r="B170" i="185"/>
  <c r="B169" i="185"/>
  <c r="B168" i="185"/>
  <c r="B167" i="185"/>
  <c r="B166" i="185"/>
  <c r="B165" i="185"/>
  <c r="B164" i="185"/>
  <c r="B163" i="185"/>
  <c r="B162" i="185"/>
  <c r="B161" i="185"/>
  <c r="B160" i="185"/>
  <c r="B159" i="185"/>
  <c r="B158" i="185"/>
  <c r="B157" i="185"/>
  <c r="B156" i="185"/>
  <c r="B155" i="185"/>
  <c r="B154" i="185"/>
  <c r="B153" i="185"/>
  <c r="B152" i="185"/>
  <c r="B151" i="185"/>
  <c r="B150" i="185"/>
  <c r="B149" i="185"/>
  <c r="B148" i="185"/>
  <c r="B147" i="185"/>
  <c r="B146" i="185"/>
  <c r="B145" i="185"/>
  <c r="B144" i="185"/>
  <c r="B143" i="185"/>
  <c r="B142" i="185"/>
  <c r="B141" i="185"/>
  <c r="B140" i="185"/>
  <c r="B139" i="185"/>
  <c r="B138" i="185"/>
  <c r="B137" i="185"/>
  <c r="B136" i="185"/>
  <c r="B135" i="185"/>
  <c r="B134" i="185"/>
  <c r="B133" i="185"/>
  <c r="B132" i="185"/>
  <c r="B131" i="185"/>
  <c r="B130" i="185"/>
  <c r="B129" i="185"/>
  <c r="B128" i="185"/>
  <c r="B127" i="185"/>
  <c r="B126" i="185"/>
  <c r="B125" i="185"/>
  <c r="B124" i="185"/>
  <c r="B123" i="185"/>
  <c r="B122" i="185"/>
  <c r="B121" i="185"/>
  <c r="B120" i="185"/>
  <c r="B119" i="185"/>
  <c r="B118" i="185"/>
  <c r="B117" i="185"/>
  <c r="B116" i="185"/>
  <c r="B115" i="185"/>
  <c r="B114" i="185"/>
  <c r="B113" i="185"/>
  <c r="B112" i="185"/>
  <c r="B111" i="185"/>
  <c r="B110" i="185"/>
  <c r="B109" i="185"/>
  <c r="B108" i="185"/>
  <c r="B107" i="185"/>
  <c r="B106" i="185"/>
  <c r="B105" i="185"/>
  <c r="B104" i="185"/>
  <c r="B103" i="185"/>
  <c r="B102" i="185"/>
  <c r="B101" i="185"/>
  <c r="B100" i="185"/>
  <c r="B99" i="185"/>
  <c r="B98" i="185"/>
  <c r="B97" i="185"/>
  <c r="B96" i="185"/>
  <c r="B95" i="185"/>
  <c r="B94" i="185"/>
  <c r="B93" i="185"/>
  <c r="B92" i="185"/>
  <c r="B91" i="185"/>
  <c r="B90" i="185"/>
  <c r="B89" i="185"/>
  <c r="B88" i="185"/>
  <c r="B87" i="185"/>
  <c r="B86" i="185"/>
  <c r="B85" i="185"/>
  <c r="B84" i="185"/>
  <c r="B83" i="185"/>
  <c r="B82" i="185"/>
  <c r="B81" i="185"/>
  <c r="B80" i="185"/>
  <c r="B79" i="185"/>
  <c r="B78" i="185"/>
  <c r="B77" i="185"/>
  <c r="B76" i="185"/>
  <c r="B75" i="185"/>
  <c r="B74" i="185"/>
  <c r="B73" i="185"/>
  <c r="B72" i="185"/>
  <c r="B71" i="185"/>
  <c r="B70" i="185"/>
  <c r="B69" i="185"/>
  <c r="B68" i="185"/>
  <c r="B67" i="185"/>
  <c r="B66" i="185"/>
  <c r="B65" i="185"/>
  <c r="B64" i="185"/>
  <c r="B63" i="185"/>
  <c r="B62" i="185"/>
  <c r="B61" i="185"/>
  <c r="B60" i="185"/>
  <c r="B59" i="185"/>
  <c r="B58" i="185"/>
  <c r="B57" i="185"/>
  <c r="B56" i="185"/>
  <c r="B55" i="185"/>
  <c r="B54" i="185"/>
  <c r="B53" i="185"/>
  <c r="B52" i="185"/>
  <c r="B51" i="185"/>
  <c r="B50" i="185"/>
  <c r="B49" i="185"/>
  <c r="B48" i="185"/>
  <c r="B47" i="185"/>
  <c r="B46" i="185"/>
  <c r="B45" i="185"/>
  <c r="B44" i="185"/>
  <c r="B43" i="185"/>
  <c r="B42" i="185"/>
  <c r="B41" i="185"/>
  <c r="B40" i="185"/>
  <c r="B39" i="185"/>
  <c r="B38" i="185"/>
  <c r="B37" i="185"/>
  <c r="B36" i="185"/>
  <c r="B35" i="185"/>
  <c r="B34" i="185"/>
  <c r="B33" i="185"/>
  <c r="B32" i="185"/>
  <c r="B31" i="185"/>
  <c r="B30" i="185"/>
  <c r="B29" i="185"/>
  <c r="B28" i="185"/>
  <c r="B27" i="185"/>
  <c r="B26" i="185"/>
  <c r="B25" i="185"/>
  <c r="B24" i="185"/>
  <c r="B23" i="185"/>
  <c r="B22" i="185"/>
  <c r="B21" i="185"/>
  <c r="B20" i="185"/>
  <c r="B19" i="185"/>
  <c r="B18" i="185"/>
  <c r="B17" i="185"/>
  <c r="B16" i="185"/>
  <c r="B15" i="185"/>
  <c r="B14" i="185"/>
  <c r="B13" i="185"/>
  <c r="B12" i="185"/>
  <c r="B11" i="185"/>
  <c r="B10" i="185"/>
  <c r="B9" i="185"/>
  <c r="B8" i="185"/>
  <c r="B7" i="185"/>
  <c r="B6" i="185"/>
  <c r="B5" i="185"/>
  <c r="F4" i="185"/>
  <c r="B4" i="185"/>
  <c r="E4" i="185" s="1"/>
  <c r="B256" i="184"/>
  <c r="D2" i="184"/>
  <c r="C56" i="184" s="1"/>
  <c r="B5" i="184"/>
  <c r="F4" i="184"/>
  <c r="B4" i="184"/>
  <c r="D2" i="182"/>
  <c r="C255" i="182" s="1"/>
  <c r="B4" i="182"/>
  <c r="H4" i="182" s="1"/>
  <c r="F4" i="182"/>
  <c r="B255" i="182"/>
  <c r="H4" i="185" l="1"/>
  <c r="I4" i="185" s="1"/>
  <c r="C252" i="185"/>
  <c r="C248" i="185"/>
  <c r="C244" i="185"/>
  <c r="C240" i="185"/>
  <c r="C255" i="185"/>
  <c r="C251" i="185"/>
  <c r="C247" i="185"/>
  <c r="C243" i="185"/>
  <c r="C239" i="185"/>
  <c r="C235" i="185"/>
  <c r="C231" i="185"/>
  <c r="C227" i="185"/>
  <c r="C223" i="185"/>
  <c r="C219" i="185"/>
  <c r="C216" i="185"/>
  <c r="C208" i="185"/>
  <c r="C200" i="185"/>
  <c r="C178" i="185"/>
  <c r="C213" i="185"/>
  <c r="C205" i="185"/>
  <c r="C173" i="185"/>
  <c r="C254" i="185"/>
  <c r="C250" i="185"/>
  <c r="C246" i="185"/>
  <c r="C242" i="185"/>
  <c r="C238" i="185"/>
  <c r="C234" i="185"/>
  <c r="C230" i="185"/>
  <c r="C226" i="185"/>
  <c r="C222" i="185"/>
  <c r="C218" i="185"/>
  <c r="C210" i="185"/>
  <c r="C202" i="185"/>
  <c r="C197" i="185"/>
  <c r="C195" i="185"/>
  <c r="C193" i="185"/>
  <c r="C191" i="185"/>
  <c r="C189" i="185"/>
  <c r="C187" i="185"/>
  <c r="C185" i="185"/>
  <c r="C183" i="185"/>
  <c r="C181" i="185"/>
  <c r="C176" i="185"/>
  <c r="C215" i="185"/>
  <c r="C207" i="185"/>
  <c r="C199" i="185"/>
  <c r="C179" i="185"/>
  <c r="C249" i="185"/>
  <c r="C196" i="185"/>
  <c r="C180" i="185"/>
  <c r="C177" i="185"/>
  <c r="C172" i="185"/>
  <c r="C170" i="185"/>
  <c r="C168" i="185"/>
  <c r="C166" i="185"/>
  <c r="C164" i="185"/>
  <c r="C162" i="185"/>
  <c r="C160" i="185"/>
  <c r="C158" i="185"/>
  <c r="C156" i="185"/>
  <c r="C154" i="185"/>
  <c r="C152" i="185"/>
  <c r="C150" i="185"/>
  <c r="C148" i="185"/>
  <c r="C146" i="185"/>
  <c r="C144" i="185"/>
  <c r="C142" i="185"/>
  <c r="C140" i="185"/>
  <c r="C138" i="185"/>
  <c r="C136" i="185"/>
  <c r="C134" i="185"/>
  <c r="C132" i="185"/>
  <c r="C130" i="185"/>
  <c r="C125" i="185"/>
  <c r="C119" i="185"/>
  <c r="C111" i="185"/>
  <c r="C236" i="185"/>
  <c r="C225" i="185"/>
  <c r="C220" i="185"/>
  <c r="C211" i="185"/>
  <c r="C203" i="185"/>
  <c r="C186" i="185"/>
  <c r="C174" i="185"/>
  <c r="C128" i="185"/>
  <c r="C120" i="185"/>
  <c r="C112" i="185"/>
  <c r="C104" i="185"/>
  <c r="C103" i="185"/>
  <c r="C102" i="185"/>
  <c r="C101" i="185"/>
  <c r="C100" i="185"/>
  <c r="C99" i="185"/>
  <c r="C98" i="185"/>
  <c r="C97" i="185"/>
  <c r="C96" i="185"/>
  <c r="C95" i="185"/>
  <c r="C94" i="185"/>
  <c r="C93" i="185"/>
  <c r="C92" i="185"/>
  <c r="C91" i="185"/>
  <c r="C90" i="185"/>
  <c r="C89" i="185"/>
  <c r="C88" i="185"/>
  <c r="C87" i="185"/>
  <c r="C86" i="185"/>
  <c r="C85" i="185"/>
  <c r="C84" i="185"/>
  <c r="C83" i="185"/>
  <c r="C82" i="185"/>
  <c r="C81" i="185"/>
  <c r="C80" i="185"/>
  <c r="C79" i="185"/>
  <c r="C78" i="185"/>
  <c r="C77" i="185"/>
  <c r="C76" i="185"/>
  <c r="C75" i="185"/>
  <c r="C74" i="185"/>
  <c r="C73" i="185"/>
  <c r="C72" i="185"/>
  <c r="C71" i="185"/>
  <c r="C70" i="185"/>
  <c r="C69" i="185"/>
  <c r="C68" i="185"/>
  <c r="C67" i="185"/>
  <c r="C241" i="185"/>
  <c r="C192" i="185"/>
  <c r="C121" i="185"/>
  <c r="C113" i="185"/>
  <c r="C105" i="185"/>
  <c r="C253" i="185"/>
  <c r="C229" i="185"/>
  <c r="C224" i="185"/>
  <c r="C214" i="185"/>
  <c r="C206" i="185"/>
  <c r="C198" i="185"/>
  <c r="C182" i="185"/>
  <c r="C217" i="185"/>
  <c r="C212" i="185"/>
  <c r="C204" i="185"/>
  <c r="C184" i="185"/>
  <c r="C127" i="185"/>
  <c r="C117" i="185"/>
  <c r="C109" i="185"/>
  <c r="C228" i="185"/>
  <c r="C221" i="185"/>
  <c r="C169" i="185"/>
  <c r="C165" i="185"/>
  <c r="C161" i="185"/>
  <c r="C157" i="185"/>
  <c r="C153" i="185"/>
  <c r="C149" i="185"/>
  <c r="C145" i="185"/>
  <c r="C141" i="185"/>
  <c r="C137" i="185"/>
  <c r="C133" i="185"/>
  <c r="C124" i="185"/>
  <c r="C118" i="185"/>
  <c r="C116" i="185"/>
  <c r="C110" i="185"/>
  <c r="C108" i="185"/>
  <c r="C233" i="185"/>
  <c r="C129" i="185"/>
  <c r="C126" i="185"/>
  <c r="C66" i="185"/>
  <c r="C65" i="185"/>
  <c r="C64" i="185"/>
  <c r="C63" i="185"/>
  <c r="C62" i="185"/>
  <c r="C61" i="185"/>
  <c r="C60" i="185"/>
  <c r="C59" i="185"/>
  <c r="C58" i="185"/>
  <c r="C57" i="185"/>
  <c r="C56" i="185"/>
  <c r="C55" i="185"/>
  <c r="C54" i="185"/>
  <c r="C53" i="185"/>
  <c r="C52" i="185"/>
  <c r="C51" i="185"/>
  <c r="C50" i="185"/>
  <c r="C49" i="185"/>
  <c r="C48" i="185"/>
  <c r="C47" i="185"/>
  <c r="C46" i="185"/>
  <c r="C45" i="185"/>
  <c r="C44" i="185"/>
  <c r="C43" i="185"/>
  <c r="C42" i="185"/>
  <c r="C41" i="185"/>
  <c r="C40" i="185"/>
  <c r="C39" i="185"/>
  <c r="C38" i="185"/>
  <c r="C37" i="185"/>
  <c r="C36" i="185"/>
  <c r="C35" i="185"/>
  <c r="C34" i="185"/>
  <c r="C33" i="185"/>
  <c r="C32" i="185"/>
  <c r="C31" i="185"/>
  <c r="C30" i="185"/>
  <c r="C29" i="185"/>
  <c r="C28" i="185"/>
  <c r="C27" i="185"/>
  <c r="C26" i="185"/>
  <c r="C25" i="185"/>
  <c r="C24" i="185"/>
  <c r="C23" i="185"/>
  <c r="C22" i="185"/>
  <c r="C21" i="185"/>
  <c r="C20" i="185"/>
  <c r="C19" i="185"/>
  <c r="C18" i="185"/>
  <c r="C17" i="185"/>
  <c r="C16" i="185"/>
  <c r="C15" i="185"/>
  <c r="C14" i="185"/>
  <c r="C13" i="185"/>
  <c r="C201" i="185"/>
  <c r="C245" i="185"/>
  <c r="C232" i="185"/>
  <c r="C190" i="185"/>
  <c r="C237" i="185"/>
  <c r="C171" i="185"/>
  <c r="C167" i="185"/>
  <c r="C163" i="185"/>
  <c r="C159" i="185"/>
  <c r="C155" i="185"/>
  <c r="C151" i="185"/>
  <c r="C147" i="185"/>
  <c r="C143" i="185"/>
  <c r="C139" i="185"/>
  <c r="C135" i="185"/>
  <c r="C131" i="185"/>
  <c r="C123" i="185"/>
  <c r="C115" i="185"/>
  <c r="C107" i="185"/>
  <c r="C194" i="185"/>
  <c r="C175" i="185"/>
  <c r="C6" i="185"/>
  <c r="C10" i="185"/>
  <c r="C188" i="185"/>
  <c r="C8" i="185"/>
  <c r="C106" i="185"/>
  <c r="C114" i="185"/>
  <c r="C11" i="185"/>
  <c r="C122" i="185"/>
  <c r="C5" i="185"/>
  <c r="C12" i="185"/>
  <c r="G4" i="185"/>
  <c r="F5" i="185" s="1"/>
  <c r="E5" i="185" s="1"/>
  <c r="C7" i="185"/>
  <c r="C9" i="185"/>
  <c r="C209" i="185"/>
  <c r="C256" i="184"/>
  <c r="D256" i="184" s="1"/>
  <c r="C5" i="184"/>
  <c r="C13" i="184"/>
  <c r="C21" i="184"/>
  <c r="C29" i="184"/>
  <c r="C37" i="184"/>
  <c r="C47" i="184"/>
  <c r="C20" i="184"/>
  <c r="C45" i="184"/>
  <c r="C6" i="184"/>
  <c r="C14" i="184"/>
  <c r="C22" i="184"/>
  <c r="C30" i="184"/>
  <c r="C38" i="184"/>
  <c r="C48" i="184"/>
  <c r="C36" i="184"/>
  <c r="C7" i="184"/>
  <c r="C15" i="184"/>
  <c r="C23" i="184"/>
  <c r="C31" i="184"/>
  <c r="C39" i="184"/>
  <c r="C49" i="184"/>
  <c r="C12" i="184"/>
  <c r="C28" i="184"/>
  <c r="C54" i="184"/>
  <c r="C8" i="184"/>
  <c r="C16" i="184"/>
  <c r="C24" i="184"/>
  <c r="C32" i="184"/>
  <c r="C40" i="184"/>
  <c r="C51" i="184"/>
  <c r="C17" i="184"/>
  <c r="C33" i="184"/>
  <c r="C52" i="184"/>
  <c r="C10" i="184"/>
  <c r="C18" i="184"/>
  <c r="C26" i="184"/>
  <c r="C34" i="184"/>
  <c r="C43" i="184"/>
  <c r="C53" i="184"/>
  <c r="C9" i="184"/>
  <c r="C25" i="184"/>
  <c r="C41" i="184"/>
  <c r="C11" i="184"/>
  <c r="C19" i="184"/>
  <c r="C27" i="184"/>
  <c r="C35" i="184"/>
  <c r="C44" i="184"/>
  <c r="B6" i="184"/>
  <c r="H4" i="184"/>
  <c r="E4" i="184"/>
  <c r="G4" i="184" s="1"/>
  <c r="F5" i="184" s="1"/>
  <c r="C55" i="184"/>
  <c r="C42" i="184"/>
  <c r="C46" i="184"/>
  <c r="C50" i="184"/>
  <c r="C255" i="184"/>
  <c r="C254" i="184"/>
  <c r="C253" i="184"/>
  <c r="C252" i="184"/>
  <c r="C251" i="184"/>
  <c r="C250" i="184"/>
  <c r="C249" i="184"/>
  <c r="C248" i="184"/>
  <c r="C247" i="184"/>
  <c r="C246" i="184"/>
  <c r="C245" i="184"/>
  <c r="C244" i="184"/>
  <c r="C243" i="184"/>
  <c r="C242" i="184"/>
  <c r="C241" i="184"/>
  <c r="C240" i="184"/>
  <c r="C239" i="184"/>
  <c r="C238" i="184"/>
  <c r="C237" i="184"/>
  <c r="C236" i="184"/>
  <c r="C235" i="184"/>
  <c r="C234" i="184"/>
  <c r="C233" i="184"/>
  <c r="C232" i="184"/>
  <c r="C231" i="184"/>
  <c r="C230" i="184"/>
  <c r="C229" i="184"/>
  <c r="C228" i="184"/>
  <c r="C227" i="184"/>
  <c r="C226" i="184"/>
  <c r="C225" i="184"/>
  <c r="C224" i="184"/>
  <c r="C223" i="184"/>
  <c r="C222" i="184"/>
  <c r="C221" i="184"/>
  <c r="C220" i="184"/>
  <c r="C219" i="184"/>
  <c r="C218" i="184"/>
  <c r="C217" i="184"/>
  <c r="C216" i="184"/>
  <c r="C215" i="184"/>
  <c r="C214" i="184"/>
  <c r="C213" i="184"/>
  <c r="C212" i="184"/>
  <c r="C211" i="184"/>
  <c r="C210" i="184"/>
  <c r="C209" i="184"/>
  <c r="C208" i="184"/>
  <c r="C207" i="184"/>
  <c r="C206" i="184"/>
  <c r="C205" i="184"/>
  <c r="C204" i="184"/>
  <c r="C203" i="184"/>
  <c r="C202" i="184"/>
  <c r="C201" i="184"/>
  <c r="C200" i="184"/>
  <c r="C199" i="184"/>
  <c r="C198" i="184"/>
  <c r="C197" i="184"/>
  <c r="C196" i="184"/>
  <c r="C195" i="184"/>
  <c r="C194" i="184"/>
  <c r="C193" i="184"/>
  <c r="C192" i="184"/>
  <c r="C191" i="184"/>
  <c r="C190" i="184"/>
  <c r="C189" i="184"/>
  <c r="C188" i="184"/>
  <c r="C187" i="184"/>
  <c r="C186" i="184"/>
  <c r="C185" i="184"/>
  <c r="C184" i="184"/>
  <c r="C183" i="184"/>
  <c r="C182" i="184"/>
  <c r="C181" i="184"/>
  <c r="C180" i="184"/>
  <c r="C179" i="184"/>
  <c r="C178" i="184"/>
  <c r="C177" i="184"/>
  <c r="C176" i="184"/>
  <c r="C175" i="184"/>
  <c r="C174" i="184"/>
  <c r="C173" i="184"/>
  <c r="C172" i="184"/>
  <c r="C171" i="184"/>
  <c r="C170" i="184"/>
  <c r="C169" i="184"/>
  <c r="C168" i="184"/>
  <c r="C167" i="184"/>
  <c r="C166" i="184"/>
  <c r="C165" i="184"/>
  <c r="C164" i="184"/>
  <c r="C163" i="184"/>
  <c r="C162" i="184"/>
  <c r="C161" i="184"/>
  <c r="C160" i="184"/>
  <c r="C159" i="184"/>
  <c r="C158" i="184"/>
  <c r="C157" i="184"/>
  <c r="C156" i="184"/>
  <c r="C155" i="184"/>
  <c r="C154" i="184"/>
  <c r="C153" i="184"/>
  <c r="C152" i="184"/>
  <c r="C151" i="184"/>
  <c r="C150" i="184"/>
  <c r="C149" i="184"/>
  <c r="C148" i="184"/>
  <c r="C147" i="184"/>
  <c r="C146" i="184"/>
  <c r="C145" i="184"/>
  <c r="C144" i="184"/>
  <c r="C143" i="184"/>
  <c r="C142" i="184"/>
  <c r="C141" i="184"/>
  <c r="C140" i="184"/>
  <c r="C139" i="184"/>
  <c r="C138" i="184"/>
  <c r="C137" i="184"/>
  <c r="C136" i="184"/>
  <c r="C135" i="184"/>
  <c r="C134" i="184"/>
  <c r="C133" i="184"/>
  <c r="C132" i="184"/>
  <c r="C131" i="184"/>
  <c r="C130" i="184"/>
  <c r="C129" i="184"/>
  <c r="C128" i="184"/>
  <c r="C127" i="184"/>
  <c r="C126" i="184"/>
  <c r="C125" i="184"/>
  <c r="C124" i="184"/>
  <c r="C123" i="184"/>
  <c r="C122" i="184"/>
  <c r="C121" i="184"/>
  <c r="C120" i="184"/>
  <c r="C119" i="184"/>
  <c r="C118" i="184"/>
  <c r="C117" i="184"/>
  <c r="C116" i="184"/>
  <c r="C115" i="184"/>
  <c r="C114" i="184"/>
  <c r="C113" i="184"/>
  <c r="C112" i="184"/>
  <c r="C111" i="184"/>
  <c r="C110" i="184"/>
  <c r="C109" i="184"/>
  <c r="C108" i="184"/>
  <c r="C107" i="184"/>
  <c r="C106" i="184"/>
  <c r="C105" i="184"/>
  <c r="C104" i="184"/>
  <c r="C103" i="184"/>
  <c r="C102" i="184"/>
  <c r="C101" i="184"/>
  <c r="C100" i="184"/>
  <c r="C99" i="184"/>
  <c r="C98" i="184"/>
  <c r="C97" i="184"/>
  <c r="C96" i="184"/>
  <c r="C95" i="184"/>
  <c r="C94" i="184"/>
  <c r="C93" i="184"/>
  <c r="C92" i="184"/>
  <c r="C91" i="184"/>
  <c r="C90" i="184"/>
  <c r="C89" i="184"/>
  <c r="C88" i="184"/>
  <c r="C87" i="184"/>
  <c r="C86" i="184"/>
  <c r="C85" i="184"/>
  <c r="C84" i="184"/>
  <c r="C83" i="184"/>
  <c r="C82" i="184"/>
  <c r="C81" i="184"/>
  <c r="C80" i="184"/>
  <c r="C79" i="184"/>
  <c r="C78" i="184"/>
  <c r="C77" i="184"/>
  <c r="C76" i="184"/>
  <c r="C75" i="184"/>
  <c r="C74" i="184"/>
  <c r="C73" i="184"/>
  <c r="C72" i="184"/>
  <c r="C71" i="184"/>
  <c r="C70" i="184"/>
  <c r="C69" i="184"/>
  <c r="C68" i="184"/>
  <c r="C67" i="184"/>
  <c r="C66" i="184"/>
  <c r="C65" i="184"/>
  <c r="C64" i="184"/>
  <c r="C63" i="184"/>
  <c r="C62" i="184"/>
  <c r="C61" i="184"/>
  <c r="C60" i="184"/>
  <c r="C59" i="184"/>
  <c r="C58" i="184"/>
  <c r="C57" i="184"/>
  <c r="E4" i="182"/>
  <c r="I4" i="182" s="1"/>
  <c r="C4" i="182"/>
  <c r="B254" i="182"/>
  <c r="B253" i="182"/>
  <c r="B252" i="182"/>
  <c r="B251" i="182"/>
  <c r="B250" i="182"/>
  <c r="B249" i="182"/>
  <c r="B248" i="182"/>
  <c r="B247" i="182"/>
  <c r="B246" i="182"/>
  <c r="B245" i="182"/>
  <c r="B244" i="182"/>
  <c r="B243" i="182"/>
  <c r="B242" i="182"/>
  <c r="B241" i="182"/>
  <c r="B240" i="182"/>
  <c r="B239" i="182"/>
  <c r="B238" i="182"/>
  <c r="B237" i="182"/>
  <c r="B236" i="182"/>
  <c r="B235" i="182"/>
  <c r="B234" i="182"/>
  <c r="B233" i="182"/>
  <c r="B232" i="182"/>
  <c r="B231" i="182"/>
  <c r="B230" i="182"/>
  <c r="B229" i="182"/>
  <c r="B228" i="182"/>
  <c r="B227" i="182"/>
  <c r="B226" i="182"/>
  <c r="B225" i="182"/>
  <c r="B224" i="182"/>
  <c r="B223" i="182"/>
  <c r="B222" i="182"/>
  <c r="B221" i="182"/>
  <c r="B220" i="182"/>
  <c r="B219" i="182"/>
  <c r="B218" i="182"/>
  <c r="B217" i="182"/>
  <c r="B216" i="182"/>
  <c r="B215" i="182"/>
  <c r="B214" i="182"/>
  <c r="B213" i="182"/>
  <c r="B212" i="182"/>
  <c r="B211" i="182"/>
  <c r="B210" i="182"/>
  <c r="B209" i="182"/>
  <c r="B208" i="182"/>
  <c r="B207" i="182"/>
  <c r="B206" i="182"/>
  <c r="B205" i="182"/>
  <c r="B204" i="182"/>
  <c r="B203" i="182"/>
  <c r="B202" i="182"/>
  <c r="B201" i="182"/>
  <c r="B200" i="182"/>
  <c r="B199" i="182"/>
  <c r="B198" i="182"/>
  <c r="B197" i="182"/>
  <c r="B196" i="182"/>
  <c r="B195" i="182"/>
  <c r="B194" i="182"/>
  <c r="B193" i="182"/>
  <c r="B192" i="182"/>
  <c r="B191" i="182"/>
  <c r="B190" i="182"/>
  <c r="B189" i="182"/>
  <c r="B188" i="182"/>
  <c r="B187" i="182"/>
  <c r="B186" i="182"/>
  <c r="B185" i="182"/>
  <c r="B184" i="182"/>
  <c r="B183" i="182"/>
  <c r="B182" i="182"/>
  <c r="B181" i="182"/>
  <c r="B180" i="182"/>
  <c r="B179" i="182"/>
  <c r="B178" i="182"/>
  <c r="B177" i="182"/>
  <c r="B176" i="182"/>
  <c r="B175" i="182"/>
  <c r="B174" i="182"/>
  <c r="B173" i="182"/>
  <c r="B172" i="182"/>
  <c r="B171" i="182"/>
  <c r="B170" i="182"/>
  <c r="B169" i="182"/>
  <c r="B168" i="182"/>
  <c r="B167" i="182"/>
  <c r="B166" i="182"/>
  <c r="B165" i="182"/>
  <c r="B164" i="182"/>
  <c r="B163" i="182"/>
  <c r="B162" i="182"/>
  <c r="B161" i="182"/>
  <c r="B160" i="182"/>
  <c r="B159" i="182"/>
  <c r="B158" i="182"/>
  <c r="B157" i="182"/>
  <c r="B156" i="182"/>
  <c r="B155" i="182"/>
  <c r="B154" i="182"/>
  <c r="B153" i="182"/>
  <c r="B152" i="182"/>
  <c r="B151" i="182"/>
  <c r="B150" i="182"/>
  <c r="B149" i="182"/>
  <c r="B148" i="182"/>
  <c r="B147" i="182"/>
  <c r="B146" i="182"/>
  <c r="B145" i="182"/>
  <c r="B144" i="182"/>
  <c r="B143" i="182"/>
  <c r="B142" i="182"/>
  <c r="B141" i="182"/>
  <c r="B140" i="182"/>
  <c r="B139" i="182"/>
  <c r="B138" i="182"/>
  <c r="B137" i="182"/>
  <c r="B136" i="182"/>
  <c r="B135" i="182"/>
  <c r="B134" i="182"/>
  <c r="B133" i="182"/>
  <c r="B132" i="182"/>
  <c r="B131" i="182"/>
  <c r="B130" i="182"/>
  <c r="B129" i="182"/>
  <c r="B128" i="182"/>
  <c r="B127" i="182"/>
  <c r="B126" i="182"/>
  <c r="B125" i="182"/>
  <c r="B124" i="182"/>
  <c r="B123" i="182"/>
  <c r="B122" i="182"/>
  <c r="B121" i="182"/>
  <c r="B120" i="182"/>
  <c r="B119" i="182"/>
  <c r="B118" i="182"/>
  <c r="B117" i="182"/>
  <c r="B116" i="182"/>
  <c r="B115" i="182"/>
  <c r="B114" i="182"/>
  <c r="B113" i="182"/>
  <c r="B112" i="182"/>
  <c r="B111" i="182"/>
  <c r="B110" i="182"/>
  <c r="B109" i="182"/>
  <c r="B108" i="182"/>
  <c r="B107" i="182"/>
  <c r="B106" i="182"/>
  <c r="B105" i="182"/>
  <c r="B104" i="182"/>
  <c r="B103" i="182"/>
  <c r="B102" i="182"/>
  <c r="B101" i="182"/>
  <c r="B100" i="182"/>
  <c r="B99" i="182"/>
  <c r="B98" i="182"/>
  <c r="B97" i="182"/>
  <c r="B96" i="182"/>
  <c r="B95" i="182"/>
  <c r="B94" i="182"/>
  <c r="B93" i="182"/>
  <c r="B92" i="182"/>
  <c r="B91" i="182"/>
  <c r="B90" i="182"/>
  <c r="B89" i="182"/>
  <c r="C88" i="182"/>
  <c r="B88" i="182"/>
  <c r="B87" i="182"/>
  <c r="C86" i="182"/>
  <c r="B86" i="182"/>
  <c r="B85" i="182"/>
  <c r="B84" i="182"/>
  <c r="B83" i="182"/>
  <c r="B82" i="182"/>
  <c r="C81" i="182"/>
  <c r="B81" i="182"/>
  <c r="B80" i="182"/>
  <c r="B79" i="182"/>
  <c r="B78" i="182"/>
  <c r="C77" i="182"/>
  <c r="B77" i="182"/>
  <c r="B76" i="182"/>
  <c r="B75" i="182"/>
  <c r="B74" i="182"/>
  <c r="C73" i="182"/>
  <c r="B73" i="182"/>
  <c r="B72" i="182"/>
  <c r="B71" i="182"/>
  <c r="B70" i="182"/>
  <c r="C69" i="182"/>
  <c r="B69" i="182"/>
  <c r="B68" i="182"/>
  <c r="B67" i="182"/>
  <c r="B66" i="182"/>
  <c r="C65" i="182"/>
  <c r="B65" i="182"/>
  <c r="B64" i="182"/>
  <c r="B63" i="182"/>
  <c r="B62" i="182"/>
  <c r="C61" i="182"/>
  <c r="B61" i="182"/>
  <c r="B60" i="182"/>
  <c r="B59" i="182"/>
  <c r="B58" i="182"/>
  <c r="C57" i="182"/>
  <c r="B57" i="182"/>
  <c r="B56" i="182"/>
  <c r="B55" i="182"/>
  <c r="B54" i="182"/>
  <c r="C53" i="182"/>
  <c r="B53" i="182"/>
  <c r="B52" i="182"/>
  <c r="B51" i="182"/>
  <c r="B50" i="182"/>
  <c r="C49" i="182"/>
  <c r="B49" i="182"/>
  <c r="B48" i="182"/>
  <c r="B47" i="182"/>
  <c r="B46" i="182"/>
  <c r="B45" i="182"/>
  <c r="B44" i="182"/>
  <c r="C43" i="182"/>
  <c r="B43" i="182"/>
  <c r="C42" i="182"/>
  <c r="B42" i="182"/>
  <c r="B41" i="182"/>
  <c r="B40" i="182"/>
  <c r="B39" i="182"/>
  <c r="B38" i="182"/>
  <c r="B37" i="182"/>
  <c r="B36" i="182"/>
  <c r="B35" i="182"/>
  <c r="B34" i="182"/>
  <c r="B33" i="182"/>
  <c r="B32" i="182"/>
  <c r="B31" i="182"/>
  <c r="B30" i="182"/>
  <c r="B29" i="182"/>
  <c r="B28" i="182"/>
  <c r="B27" i="182"/>
  <c r="B26" i="182"/>
  <c r="B25" i="182"/>
  <c r="B24" i="182"/>
  <c r="B23" i="182"/>
  <c r="B22" i="182"/>
  <c r="B21" i="182"/>
  <c r="B20" i="182"/>
  <c r="B19" i="182"/>
  <c r="B18" i="182"/>
  <c r="B17" i="182"/>
  <c r="B16" i="182"/>
  <c r="B15" i="182"/>
  <c r="B14" i="182"/>
  <c r="B13" i="182"/>
  <c r="C12" i="182"/>
  <c r="B12" i="182"/>
  <c r="C11" i="182"/>
  <c r="B11" i="182"/>
  <c r="C10" i="182"/>
  <c r="B10" i="182"/>
  <c r="C9" i="182"/>
  <c r="B9" i="182"/>
  <c r="C8" i="182"/>
  <c r="B8" i="182"/>
  <c r="C7" i="182"/>
  <c r="B7" i="182"/>
  <c r="C6" i="182"/>
  <c r="B6" i="182"/>
  <c r="C5" i="182"/>
  <c r="B5" i="182"/>
  <c r="C85" i="182"/>
  <c r="D2" i="181"/>
  <c r="C167" i="181" s="1"/>
  <c r="F4" i="181"/>
  <c r="B4" i="181"/>
  <c r="D2" i="180"/>
  <c r="C51" i="180" s="1"/>
  <c r="B8" i="180"/>
  <c r="B7" i="180"/>
  <c r="F4" i="180"/>
  <c r="B4" i="180"/>
  <c r="E4" i="180" s="1"/>
  <c r="B256" i="179"/>
  <c r="D2" i="179"/>
  <c r="C201" i="179" s="1"/>
  <c r="B255" i="179"/>
  <c r="B254" i="179"/>
  <c r="B253" i="179"/>
  <c r="B252" i="179"/>
  <c r="B251" i="179"/>
  <c r="B250" i="179"/>
  <c r="B249" i="179"/>
  <c r="B248" i="179"/>
  <c r="B247" i="179"/>
  <c r="B246" i="179"/>
  <c r="B245" i="179"/>
  <c r="B244" i="179"/>
  <c r="B243" i="179"/>
  <c r="B242" i="179"/>
  <c r="B241" i="179"/>
  <c r="B240" i="179"/>
  <c r="B239" i="179"/>
  <c r="B238" i="179"/>
  <c r="B237" i="179"/>
  <c r="B236" i="179"/>
  <c r="B235" i="179"/>
  <c r="B234" i="179"/>
  <c r="B233" i="179"/>
  <c r="B232" i="179"/>
  <c r="B231" i="179"/>
  <c r="B230" i="179"/>
  <c r="B229" i="179"/>
  <c r="B228" i="179"/>
  <c r="B227" i="179"/>
  <c r="B226" i="179"/>
  <c r="B225" i="179"/>
  <c r="B224" i="179"/>
  <c r="B223" i="179"/>
  <c r="B222" i="179"/>
  <c r="B221" i="179"/>
  <c r="B220" i="179"/>
  <c r="B219" i="179"/>
  <c r="B218" i="179"/>
  <c r="B217" i="179"/>
  <c r="B216" i="179"/>
  <c r="B215" i="179"/>
  <c r="B214" i="179"/>
  <c r="B213" i="179"/>
  <c r="B212" i="179"/>
  <c r="B211" i="179"/>
  <c r="B210" i="179"/>
  <c r="B209" i="179"/>
  <c r="B208" i="179"/>
  <c r="B207" i="179"/>
  <c r="B206" i="179"/>
  <c r="B205" i="179"/>
  <c r="B204" i="179"/>
  <c r="B203" i="179"/>
  <c r="B202" i="179"/>
  <c r="B201" i="179"/>
  <c r="B200" i="179"/>
  <c r="B199" i="179"/>
  <c r="B198" i="179"/>
  <c r="B197" i="179"/>
  <c r="B196" i="179"/>
  <c r="B195" i="179"/>
  <c r="B194" i="179"/>
  <c r="B193" i="179"/>
  <c r="B192" i="179"/>
  <c r="B191" i="179"/>
  <c r="B190" i="179"/>
  <c r="B189" i="179"/>
  <c r="B188" i="179"/>
  <c r="B187" i="179"/>
  <c r="B186" i="179"/>
  <c r="B185" i="179"/>
  <c r="B184" i="179"/>
  <c r="B183" i="179"/>
  <c r="B182" i="179"/>
  <c r="B181" i="179"/>
  <c r="B180" i="179"/>
  <c r="B179" i="179"/>
  <c r="B178" i="179"/>
  <c r="B177" i="179"/>
  <c r="B176" i="179"/>
  <c r="B175" i="179"/>
  <c r="B174" i="179"/>
  <c r="B173" i="179"/>
  <c r="B172" i="179"/>
  <c r="B171" i="179"/>
  <c r="B170" i="179"/>
  <c r="B169" i="179"/>
  <c r="B168" i="179"/>
  <c r="B167" i="179"/>
  <c r="B166" i="179"/>
  <c r="B165" i="179"/>
  <c r="B164" i="179"/>
  <c r="B163" i="179"/>
  <c r="B162" i="179"/>
  <c r="B161" i="179"/>
  <c r="B160" i="179"/>
  <c r="B159" i="179"/>
  <c r="B158" i="179"/>
  <c r="B157" i="179"/>
  <c r="B156" i="179"/>
  <c r="B155" i="179"/>
  <c r="B154" i="179"/>
  <c r="B153" i="179"/>
  <c r="B152" i="179"/>
  <c r="B151" i="179"/>
  <c r="B150" i="179"/>
  <c r="B149" i="179"/>
  <c r="B148" i="179"/>
  <c r="B147" i="179"/>
  <c r="B146" i="179"/>
  <c r="B145" i="179"/>
  <c r="B144" i="179"/>
  <c r="B143" i="179"/>
  <c r="B142" i="179"/>
  <c r="B141" i="179"/>
  <c r="B140" i="179"/>
  <c r="B139" i="179"/>
  <c r="B138" i="179"/>
  <c r="B137" i="179"/>
  <c r="B136" i="179"/>
  <c r="B135" i="179"/>
  <c r="B134" i="179"/>
  <c r="B133" i="179"/>
  <c r="B132" i="179"/>
  <c r="B131" i="179"/>
  <c r="B130" i="179"/>
  <c r="B129" i="179"/>
  <c r="B128" i="179"/>
  <c r="B127" i="179"/>
  <c r="B126" i="179"/>
  <c r="B125" i="179"/>
  <c r="B124" i="179"/>
  <c r="B123" i="179"/>
  <c r="B122" i="179"/>
  <c r="B121" i="179"/>
  <c r="B120" i="179"/>
  <c r="B119" i="179"/>
  <c r="B118" i="179"/>
  <c r="B117" i="179"/>
  <c r="B116" i="179"/>
  <c r="B115" i="179"/>
  <c r="B114" i="179"/>
  <c r="B113" i="179"/>
  <c r="B112" i="179"/>
  <c r="B111" i="179"/>
  <c r="B110" i="179"/>
  <c r="B109" i="179"/>
  <c r="B108" i="179"/>
  <c r="B107" i="179"/>
  <c r="B106" i="179"/>
  <c r="B105" i="179"/>
  <c r="B104" i="179"/>
  <c r="B103" i="179"/>
  <c r="B102" i="179"/>
  <c r="B101" i="179"/>
  <c r="B100" i="179"/>
  <c r="B99" i="179"/>
  <c r="B98" i="179"/>
  <c r="B97" i="179"/>
  <c r="B96" i="179"/>
  <c r="B95" i="179"/>
  <c r="B94" i="179"/>
  <c r="B93" i="179"/>
  <c r="B92" i="179"/>
  <c r="B91" i="179"/>
  <c r="B90" i="179"/>
  <c r="B89" i="179"/>
  <c r="B88" i="179"/>
  <c r="B87" i="179"/>
  <c r="B86" i="179"/>
  <c r="B85" i="179"/>
  <c r="B84" i="179"/>
  <c r="B83" i="179"/>
  <c r="B82" i="179"/>
  <c r="B81" i="179"/>
  <c r="B80" i="179"/>
  <c r="B79" i="179"/>
  <c r="B78" i="179"/>
  <c r="B77" i="179"/>
  <c r="B76" i="179"/>
  <c r="B75" i="179"/>
  <c r="B74" i="179"/>
  <c r="B73" i="179"/>
  <c r="B72" i="179"/>
  <c r="B71" i="179"/>
  <c r="B70" i="179"/>
  <c r="B69" i="179"/>
  <c r="B68" i="179"/>
  <c r="B67" i="179"/>
  <c r="B66" i="179"/>
  <c r="B65" i="179"/>
  <c r="B64" i="179"/>
  <c r="B63" i="179"/>
  <c r="B62" i="179"/>
  <c r="B61" i="179"/>
  <c r="B60" i="179"/>
  <c r="B59" i="179"/>
  <c r="B58" i="179"/>
  <c r="B57" i="179"/>
  <c r="B56" i="179"/>
  <c r="B55" i="179"/>
  <c r="B54" i="179"/>
  <c r="B53" i="179"/>
  <c r="B52" i="179"/>
  <c r="B51" i="179"/>
  <c r="B50" i="179"/>
  <c r="B49" i="179"/>
  <c r="B48" i="179"/>
  <c r="B47" i="179"/>
  <c r="B46" i="179"/>
  <c r="B45" i="179"/>
  <c r="B44" i="179"/>
  <c r="B43" i="179"/>
  <c r="B42" i="179"/>
  <c r="B41" i="179"/>
  <c r="B40" i="179"/>
  <c r="B39" i="179"/>
  <c r="B38" i="179"/>
  <c r="B37" i="179"/>
  <c r="B36" i="179"/>
  <c r="B35" i="179"/>
  <c r="B34" i="179"/>
  <c r="B33" i="179"/>
  <c r="B32" i="179"/>
  <c r="B31" i="179"/>
  <c r="B30" i="179"/>
  <c r="B29" i="179"/>
  <c r="B28" i="179"/>
  <c r="B27" i="179"/>
  <c r="B26" i="179"/>
  <c r="B25" i="179"/>
  <c r="B24" i="179"/>
  <c r="B23" i="179"/>
  <c r="B22" i="179"/>
  <c r="B21" i="179"/>
  <c r="B20" i="179"/>
  <c r="B19" i="179"/>
  <c r="B18" i="179"/>
  <c r="B17" i="179"/>
  <c r="B16" i="179"/>
  <c r="B15" i="179"/>
  <c r="B14" i="179"/>
  <c r="B13" i="179"/>
  <c r="B12" i="179"/>
  <c r="B11" i="179"/>
  <c r="B10" i="179"/>
  <c r="B9" i="179"/>
  <c r="B8" i="179"/>
  <c r="B7" i="179"/>
  <c r="B6" i="179"/>
  <c r="B5" i="179"/>
  <c r="F4" i="179"/>
  <c r="B4" i="179"/>
  <c r="E4" i="179" s="1"/>
  <c r="D2" i="178"/>
  <c r="C93" i="178" s="1"/>
  <c r="B5" i="178"/>
  <c r="F4" i="178"/>
  <c r="B4" i="178"/>
  <c r="E4" i="178" s="1"/>
  <c r="D2" i="177"/>
  <c r="C149" i="177" s="1"/>
  <c r="B5" i="177"/>
  <c r="F4" i="177"/>
  <c r="B4" i="177"/>
  <c r="E4" i="177" s="1"/>
  <c r="D2" i="176"/>
  <c r="C11" i="176" s="1"/>
  <c r="B255" i="176"/>
  <c r="B254" i="176"/>
  <c r="B253" i="176"/>
  <c r="B252" i="176"/>
  <c r="B251" i="176"/>
  <c r="B250" i="176"/>
  <c r="B249" i="176"/>
  <c r="B248" i="176"/>
  <c r="B247" i="176"/>
  <c r="B246" i="176"/>
  <c r="B245" i="176"/>
  <c r="B244" i="176"/>
  <c r="B243" i="176"/>
  <c r="B242" i="176"/>
  <c r="B241" i="176"/>
  <c r="B240" i="176"/>
  <c r="B239" i="176"/>
  <c r="B238" i="176"/>
  <c r="B237" i="176"/>
  <c r="B236" i="176"/>
  <c r="B235" i="176"/>
  <c r="B234" i="176"/>
  <c r="B233" i="176"/>
  <c r="B232" i="176"/>
  <c r="B231" i="176"/>
  <c r="B230" i="176"/>
  <c r="B229" i="176"/>
  <c r="B228" i="176"/>
  <c r="B227" i="176"/>
  <c r="B226" i="176"/>
  <c r="B225" i="176"/>
  <c r="B224" i="176"/>
  <c r="B223" i="176"/>
  <c r="B222" i="176"/>
  <c r="B221" i="176"/>
  <c r="B220" i="176"/>
  <c r="B219" i="176"/>
  <c r="B218" i="176"/>
  <c r="B217" i="176"/>
  <c r="B216" i="176"/>
  <c r="B215" i="176"/>
  <c r="B214" i="176"/>
  <c r="B213" i="176"/>
  <c r="B212" i="176"/>
  <c r="B211" i="176"/>
  <c r="B210" i="176"/>
  <c r="B209" i="176"/>
  <c r="B208" i="176"/>
  <c r="B207" i="176"/>
  <c r="B206" i="176"/>
  <c r="B205" i="176"/>
  <c r="B204" i="176"/>
  <c r="B203" i="176"/>
  <c r="B202" i="176"/>
  <c r="B201" i="176"/>
  <c r="B200" i="176"/>
  <c r="B199" i="176"/>
  <c r="B198" i="176"/>
  <c r="B197" i="176"/>
  <c r="B196" i="176"/>
  <c r="B195" i="176"/>
  <c r="B194" i="176"/>
  <c r="B193" i="176"/>
  <c r="B192" i="176"/>
  <c r="B191" i="176"/>
  <c r="B190" i="176"/>
  <c r="B189" i="176"/>
  <c r="B188" i="176"/>
  <c r="B187" i="176"/>
  <c r="B186" i="176"/>
  <c r="B185" i="176"/>
  <c r="B184" i="176"/>
  <c r="B183" i="176"/>
  <c r="B182" i="176"/>
  <c r="B181" i="176"/>
  <c r="B180" i="176"/>
  <c r="B179" i="176"/>
  <c r="B178" i="176"/>
  <c r="B177" i="176"/>
  <c r="B176" i="176"/>
  <c r="B175" i="176"/>
  <c r="B174" i="176"/>
  <c r="B173" i="176"/>
  <c r="B172" i="176"/>
  <c r="B171" i="176"/>
  <c r="B170" i="176"/>
  <c r="B169" i="176"/>
  <c r="B168" i="176"/>
  <c r="B167" i="176"/>
  <c r="B166" i="176"/>
  <c r="B165" i="176"/>
  <c r="B164" i="176"/>
  <c r="B163" i="176"/>
  <c r="B162" i="176"/>
  <c r="B161" i="176"/>
  <c r="B160" i="176"/>
  <c r="B159" i="176"/>
  <c r="B158" i="176"/>
  <c r="B157" i="176"/>
  <c r="B156" i="176"/>
  <c r="B155" i="176"/>
  <c r="B154" i="176"/>
  <c r="B153" i="176"/>
  <c r="B152" i="176"/>
  <c r="B151" i="176"/>
  <c r="B150" i="176"/>
  <c r="B149" i="176"/>
  <c r="B148" i="176"/>
  <c r="B147" i="176"/>
  <c r="B146" i="176"/>
  <c r="B145" i="176"/>
  <c r="B144" i="176"/>
  <c r="B143" i="176"/>
  <c r="B142" i="176"/>
  <c r="B141" i="176"/>
  <c r="B140" i="176"/>
  <c r="B139" i="176"/>
  <c r="B138" i="176"/>
  <c r="B137" i="176"/>
  <c r="B136" i="176"/>
  <c r="B135" i="176"/>
  <c r="B134" i="176"/>
  <c r="B133" i="176"/>
  <c r="B132" i="176"/>
  <c r="B131" i="176"/>
  <c r="B130" i="176"/>
  <c r="B129" i="176"/>
  <c r="B128" i="176"/>
  <c r="B127" i="176"/>
  <c r="B126" i="176"/>
  <c r="B125" i="176"/>
  <c r="B124" i="176"/>
  <c r="B123" i="176"/>
  <c r="B122" i="176"/>
  <c r="B121" i="176"/>
  <c r="B120" i="176"/>
  <c r="B119" i="176"/>
  <c r="B118" i="176"/>
  <c r="B117" i="176"/>
  <c r="B116" i="176"/>
  <c r="B115" i="176"/>
  <c r="B114" i="176"/>
  <c r="B113" i="176"/>
  <c r="B112" i="176"/>
  <c r="B111" i="176"/>
  <c r="B110" i="176"/>
  <c r="B109" i="176"/>
  <c r="B108" i="176"/>
  <c r="B107" i="176"/>
  <c r="B106" i="176"/>
  <c r="B105" i="176"/>
  <c r="B104" i="176"/>
  <c r="B103" i="176"/>
  <c r="B102" i="176"/>
  <c r="B101" i="176"/>
  <c r="B100" i="176"/>
  <c r="B99" i="176"/>
  <c r="B98" i="176"/>
  <c r="B97" i="176"/>
  <c r="B96" i="176"/>
  <c r="B95" i="176"/>
  <c r="B94" i="176"/>
  <c r="B93" i="176"/>
  <c r="B92" i="176"/>
  <c r="B91" i="176"/>
  <c r="B90" i="176"/>
  <c r="B89" i="176"/>
  <c r="B88" i="176"/>
  <c r="B87" i="176"/>
  <c r="B86" i="176"/>
  <c r="B85" i="176"/>
  <c r="B84" i="176"/>
  <c r="B83" i="176"/>
  <c r="B82" i="176"/>
  <c r="B81" i="176"/>
  <c r="B80" i="176"/>
  <c r="B79" i="176"/>
  <c r="B78" i="176"/>
  <c r="B77" i="176"/>
  <c r="B76" i="176"/>
  <c r="B75" i="176"/>
  <c r="B74" i="176"/>
  <c r="B73" i="176"/>
  <c r="B72" i="176"/>
  <c r="B71" i="176"/>
  <c r="B70" i="176"/>
  <c r="B69" i="176"/>
  <c r="B68" i="176"/>
  <c r="B67" i="176"/>
  <c r="B66" i="176"/>
  <c r="B65" i="176"/>
  <c r="B64" i="176"/>
  <c r="B63" i="176"/>
  <c r="B62" i="176"/>
  <c r="B61" i="176"/>
  <c r="B60" i="176"/>
  <c r="B59" i="176"/>
  <c r="B58" i="176"/>
  <c r="B57" i="176"/>
  <c r="B56" i="176"/>
  <c r="B55" i="176"/>
  <c r="B54" i="176"/>
  <c r="B53" i="176"/>
  <c r="B52" i="176"/>
  <c r="B51" i="176"/>
  <c r="B50" i="176"/>
  <c r="B49" i="176"/>
  <c r="B48" i="176"/>
  <c r="B47" i="176"/>
  <c r="B46" i="176"/>
  <c r="B45" i="176"/>
  <c r="B44" i="176"/>
  <c r="B43" i="176"/>
  <c r="B42" i="176"/>
  <c r="B41" i="176"/>
  <c r="B40" i="176"/>
  <c r="B39" i="176"/>
  <c r="B38" i="176"/>
  <c r="B37" i="176"/>
  <c r="B36" i="176"/>
  <c r="B35" i="176"/>
  <c r="B34" i="176"/>
  <c r="B33" i="176"/>
  <c r="B32" i="176"/>
  <c r="B31" i="176"/>
  <c r="B30" i="176"/>
  <c r="B29" i="176"/>
  <c r="B28" i="176"/>
  <c r="B27" i="176"/>
  <c r="B26" i="176"/>
  <c r="B25" i="176"/>
  <c r="B24" i="176"/>
  <c r="B23" i="176"/>
  <c r="B22" i="176"/>
  <c r="B21" i="176"/>
  <c r="B20" i="176"/>
  <c r="B19" i="176"/>
  <c r="B18" i="176"/>
  <c r="B17" i="176"/>
  <c r="B16" i="176"/>
  <c r="B15" i="176"/>
  <c r="B14" i="176"/>
  <c r="B13" i="176"/>
  <c r="B12" i="176"/>
  <c r="B11" i="176"/>
  <c r="B10" i="176"/>
  <c r="B9" i="176"/>
  <c r="B8" i="176"/>
  <c r="B7" i="176"/>
  <c r="B6" i="176"/>
  <c r="B5" i="176"/>
  <c r="F4" i="176"/>
  <c r="B4" i="176"/>
  <c r="H4" i="176" s="1"/>
  <c r="C67" i="175"/>
  <c r="C74" i="175"/>
  <c r="C75" i="175"/>
  <c r="C82" i="175"/>
  <c r="C83" i="175"/>
  <c r="C90" i="175"/>
  <c r="C91" i="175"/>
  <c r="C98" i="175"/>
  <c r="C99" i="175"/>
  <c r="C106" i="175"/>
  <c r="C107" i="175"/>
  <c r="C114" i="175"/>
  <c r="C115" i="175"/>
  <c r="C122" i="175"/>
  <c r="C123" i="175"/>
  <c r="C130" i="175"/>
  <c r="C131" i="175"/>
  <c r="C138" i="175"/>
  <c r="C139" i="175"/>
  <c r="C146" i="175"/>
  <c r="C147" i="175"/>
  <c r="C154" i="175"/>
  <c r="C155" i="175"/>
  <c r="C162" i="175"/>
  <c r="C163" i="175"/>
  <c r="C170" i="175"/>
  <c r="C171" i="175"/>
  <c r="C178" i="175"/>
  <c r="C179" i="175"/>
  <c r="C186" i="175"/>
  <c r="C187" i="175"/>
  <c r="C194" i="175"/>
  <c r="C195" i="175"/>
  <c r="C202" i="175"/>
  <c r="C203" i="175"/>
  <c r="C210" i="175"/>
  <c r="C211" i="175"/>
  <c r="C218" i="175"/>
  <c r="C219" i="175"/>
  <c r="C226" i="175"/>
  <c r="C231" i="175"/>
  <c r="C238" i="175"/>
  <c r="C242" i="175"/>
  <c r="C246" i="175"/>
  <c r="C250" i="175"/>
  <c r="C254" i="175"/>
  <c r="D2" i="175"/>
  <c r="C70" i="175" s="1"/>
  <c r="F4" i="175"/>
  <c r="B4" i="175"/>
  <c r="H5" i="185" l="1"/>
  <c r="D5" i="185"/>
  <c r="G5" i="185" s="1"/>
  <c r="F6" i="185" s="1"/>
  <c r="E6" i="185" s="1"/>
  <c r="B7" i="184"/>
  <c r="I4" i="184"/>
  <c r="H5" i="184"/>
  <c r="E5" i="184"/>
  <c r="D5" i="184" s="1"/>
  <c r="G5" i="184" s="1"/>
  <c r="F6" i="184" s="1"/>
  <c r="E6" i="184" s="1"/>
  <c r="D4" i="182"/>
  <c r="G4" i="182" s="1"/>
  <c r="F5" i="182" s="1"/>
  <c r="E5" i="182" s="1"/>
  <c r="C41" i="182"/>
  <c r="C48" i="182"/>
  <c r="C52" i="182"/>
  <c r="C56" i="182"/>
  <c r="C60" i="182"/>
  <c r="C64" i="182"/>
  <c r="C68" i="182"/>
  <c r="C72" i="182"/>
  <c r="C76" i="182"/>
  <c r="C80" i="182"/>
  <c r="C40" i="182"/>
  <c r="C254" i="182"/>
  <c r="C253" i="182"/>
  <c r="C252" i="182"/>
  <c r="C251" i="182"/>
  <c r="C250" i="182"/>
  <c r="C249" i="182"/>
  <c r="C248" i="182"/>
  <c r="C247" i="182"/>
  <c r="C246" i="182"/>
  <c r="C245" i="182"/>
  <c r="C244" i="182"/>
  <c r="C243" i="182"/>
  <c r="C242" i="182"/>
  <c r="C241" i="182"/>
  <c r="C240" i="182"/>
  <c r="C239" i="182"/>
  <c r="C238" i="182"/>
  <c r="C237" i="182"/>
  <c r="C236" i="182"/>
  <c r="C235" i="182"/>
  <c r="C234" i="182"/>
  <c r="C233" i="182"/>
  <c r="C232" i="182"/>
  <c r="C231" i="182"/>
  <c r="C230" i="182"/>
  <c r="C229" i="182"/>
  <c r="C228" i="182"/>
  <c r="C227" i="182"/>
  <c r="C226" i="182"/>
  <c r="C225" i="182"/>
  <c r="C224" i="182"/>
  <c r="C223" i="182"/>
  <c r="C222" i="182"/>
  <c r="C221" i="182"/>
  <c r="C220" i="182"/>
  <c r="C219" i="182"/>
  <c r="C218" i="182"/>
  <c r="C217" i="182"/>
  <c r="C216" i="182"/>
  <c r="C215" i="182"/>
  <c r="C214" i="182"/>
  <c r="C213" i="182"/>
  <c r="C212" i="182"/>
  <c r="C211" i="182"/>
  <c r="C210" i="182"/>
  <c r="C209" i="182"/>
  <c r="C208" i="182"/>
  <c r="C207" i="182"/>
  <c r="C206" i="182"/>
  <c r="C205" i="182"/>
  <c r="C204" i="182"/>
  <c r="C203" i="182"/>
  <c r="C199" i="182"/>
  <c r="C195" i="182"/>
  <c r="C191" i="182"/>
  <c r="C187" i="182"/>
  <c r="C183" i="182"/>
  <c r="C175" i="182"/>
  <c r="C200" i="182"/>
  <c r="C196" i="182"/>
  <c r="C192" i="182"/>
  <c r="C188" i="182"/>
  <c r="C184" i="182"/>
  <c r="C178" i="182"/>
  <c r="C170" i="182"/>
  <c r="C169" i="182"/>
  <c r="C168" i="182"/>
  <c r="C167" i="182"/>
  <c r="C166" i="182"/>
  <c r="C165" i="182"/>
  <c r="C164" i="182"/>
  <c r="C163" i="182"/>
  <c r="C162" i="182"/>
  <c r="C161" i="182"/>
  <c r="C160" i="182"/>
  <c r="C159" i="182"/>
  <c r="C158" i="182"/>
  <c r="C157" i="182"/>
  <c r="C156" i="182"/>
  <c r="C155" i="182"/>
  <c r="C154" i="182"/>
  <c r="C153" i="182"/>
  <c r="C152" i="182"/>
  <c r="C151" i="182"/>
  <c r="C150" i="182"/>
  <c r="C149" i="182"/>
  <c r="C148" i="182"/>
  <c r="C147" i="182"/>
  <c r="C146" i="182"/>
  <c r="C145" i="182"/>
  <c r="C144" i="182"/>
  <c r="C143" i="182"/>
  <c r="C142" i="182"/>
  <c r="C141" i="182"/>
  <c r="C140" i="182"/>
  <c r="C139" i="182"/>
  <c r="C138" i="182"/>
  <c r="C137" i="182"/>
  <c r="C136" i="182"/>
  <c r="C135" i="182"/>
  <c r="C134" i="182"/>
  <c r="C133" i="182"/>
  <c r="C132" i="182"/>
  <c r="C131" i="182"/>
  <c r="C130" i="182"/>
  <c r="C129" i="182"/>
  <c r="C128" i="182"/>
  <c r="C127" i="182"/>
  <c r="C126" i="182"/>
  <c r="C125" i="182"/>
  <c r="C124" i="182"/>
  <c r="C201" i="182"/>
  <c r="C197" i="182"/>
  <c r="C193" i="182"/>
  <c r="C189" i="182"/>
  <c r="C185" i="182"/>
  <c r="C179" i="182"/>
  <c r="C171" i="182"/>
  <c r="C180" i="182"/>
  <c r="C172" i="182"/>
  <c r="C202" i="182"/>
  <c r="C198" i="182"/>
  <c r="C194" i="182"/>
  <c r="C190" i="182"/>
  <c r="C186" i="182"/>
  <c r="C181" i="182"/>
  <c r="C173" i="182"/>
  <c r="C123" i="182"/>
  <c r="C122" i="182"/>
  <c r="C121" i="182"/>
  <c r="C120" i="182"/>
  <c r="C119" i="182"/>
  <c r="C118" i="182"/>
  <c r="C117" i="182"/>
  <c r="C116" i="182"/>
  <c r="C115" i="182"/>
  <c r="C114" i="182"/>
  <c r="C113" i="182"/>
  <c r="C112" i="182"/>
  <c r="C111" i="182"/>
  <c r="C110" i="182"/>
  <c r="C109" i="182"/>
  <c r="C108" i="182"/>
  <c r="C107" i="182"/>
  <c r="C106" i="182"/>
  <c r="C182" i="182"/>
  <c r="C100" i="182"/>
  <c r="C177" i="182"/>
  <c r="C104" i="182"/>
  <c r="C101" i="182"/>
  <c r="C97" i="182"/>
  <c r="C93" i="182"/>
  <c r="C87" i="182"/>
  <c r="C176" i="182"/>
  <c r="C105" i="182"/>
  <c r="C102" i="182"/>
  <c r="C98" i="182"/>
  <c r="C94" i="182"/>
  <c r="C90" i="182"/>
  <c r="C82" i="182"/>
  <c r="C103" i="182"/>
  <c r="C99" i="182"/>
  <c r="C95" i="182"/>
  <c r="C91" i="182"/>
  <c r="C83" i="182"/>
  <c r="C39" i="182"/>
  <c r="C47" i="182"/>
  <c r="C51" i="182"/>
  <c r="C55" i="182"/>
  <c r="C59" i="182"/>
  <c r="C63" i="182"/>
  <c r="C67" i="182"/>
  <c r="C71" i="182"/>
  <c r="C75" i="182"/>
  <c r="C79" i="182"/>
  <c r="C92" i="182"/>
  <c r="C174" i="182"/>
  <c r="C38" i="182"/>
  <c r="C46" i="182"/>
  <c r="C13" i="182"/>
  <c r="C14" i="182"/>
  <c r="C15" i="182"/>
  <c r="C16" i="182"/>
  <c r="C17" i="182"/>
  <c r="C18" i="182"/>
  <c r="C19" i="182"/>
  <c r="C20" i="182"/>
  <c r="C21" i="182"/>
  <c r="C22" i="182"/>
  <c r="C23" i="182"/>
  <c r="C24" i="182"/>
  <c r="C25" i="182"/>
  <c r="C26" i="182"/>
  <c r="C27" i="182"/>
  <c r="C28" i="182"/>
  <c r="C29" i="182"/>
  <c r="C30" i="182"/>
  <c r="C31" i="182"/>
  <c r="C32" i="182"/>
  <c r="C33" i="182"/>
  <c r="C34" i="182"/>
  <c r="C35" i="182"/>
  <c r="C36" i="182"/>
  <c r="C37" i="182"/>
  <c r="C45" i="182"/>
  <c r="C50" i="182"/>
  <c r="C54" i="182"/>
  <c r="C58" i="182"/>
  <c r="C62" i="182"/>
  <c r="C66" i="182"/>
  <c r="C70" i="182"/>
  <c r="C74" i="182"/>
  <c r="C78" i="182"/>
  <c r="C89" i="182"/>
  <c r="C44" i="182"/>
  <c r="C84" i="182"/>
  <c r="C96" i="182"/>
  <c r="E4" i="181"/>
  <c r="B6" i="181"/>
  <c r="B5" i="181"/>
  <c r="H4" i="181"/>
  <c r="I4" i="181" s="1"/>
  <c r="C250" i="181"/>
  <c r="C242" i="181"/>
  <c r="C234" i="181"/>
  <c r="C226" i="181"/>
  <c r="C251" i="181"/>
  <c r="C243" i="181"/>
  <c r="C235" i="181"/>
  <c r="C227" i="181"/>
  <c r="C219" i="181"/>
  <c r="C211" i="181"/>
  <c r="C203" i="181"/>
  <c r="C195" i="181"/>
  <c r="C187" i="181"/>
  <c r="C179" i="181"/>
  <c r="C171" i="181"/>
  <c r="C252" i="181"/>
  <c r="C244" i="181"/>
  <c r="C236" i="181"/>
  <c r="C228" i="181"/>
  <c r="C253" i="181"/>
  <c r="C245" i="181"/>
  <c r="C237" i="181"/>
  <c r="C229" i="181"/>
  <c r="C221" i="181"/>
  <c r="C213" i="181"/>
  <c r="C205" i="181"/>
  <c r="C197" i="181"/>
  <c r="C189" i="181"/>
  <c r="C181" i="181"/>
  <c r="C173" i="181"/>
  <c r="C254" i="181"/>
  <c r="C246" i="181"/>
  <c r="C238" i="181"/>
  <c r="C230" i="181"/>
  <c r="C222" i="181"/>
  <c r="C214" i="181"/>
  <c r="C206" i="181"/>
  <c r="C198" i="181"/>
  <c r="C190" i="181"/>
  <c r="C182" i="181"/>
  <c r="C174" i="181"/>
  <c r="C248" i="181"/>
  <c r="C240" i="181"/>
  <c r="C232" i="181"/>
  <c r="C224" i="181"/>
  <c r="C216" i="181"/>
  <c r="C208" i="181"/>
  <c r="C200" i="181"/>
  <c r="C192" i="181"/>
  <c r="C184" i="181"/>
  <c r="C176" i="181"/>
  <c r="C255" i="181"/>
  <c r="C249" i="181"/>
  <c r="C239" i="181"/>
  <c r="C233" i="181"/>
  <c r="C223" i="181"/>
  <c r="C215" i="181"/>
  <c r="C207" i="181"/>
  <c r="C199" i="181"/>
  <c r="C191" i="181"/>
  <c r="C183" i="181"/>
  <c r="C175" i="181"/>
  <c r="C168" i="181"/>
  <c r="C164" i="181"/>
  <c r="C160" i="181"/>
  <c r="C156" i="181"/>
  <c r="C152" i="181"/>
  <c r="C217" i="181"/>
  <c r="C169" i="181"/>
  <c r="C165" i="181"/>
  <c r="C161" i="181"/>
  <c r="C157" i="181"/>
  <c r="C153" i="181"/>
  <c r="C149" i="181"/>
  <c r="C148" i="181"/>
  <c r="C147" i="181"/>
  <c r="C146" i="181"/>
  <c r="C145" i="181"/>
  <c r="C144" i="181"/>
  <c r="C143" i="181"/>
  <c r="C142" i="181"/>
  <c r="C141" i="181"/>
  <c r="C140" i="181"/>
  <c r="C139" i="181"/>
  <c r="C138" i="181"/>
  <c r="C137" i="181"/>
  <c r="C136" i="181"/>
  <c r="C135" i="181"/>
  <c r="C134" i="181"/>
  <c r="C133" i="181"/>
  <c r="C132" i="181"/>
  <c r="C131" i="181"/>
  <c r="C130" i="181"/>
  <c r="C129" i="181"/>
  <c r="C128" i="181"/>
  <c r="C127" i="181"/>
  <c r="C126" i="181"/>
  <c r="C125" i="181"/>
  <c r="C124" i="181"/>
  <c r="C123" i="181"/>
  <c r="C122" i="181"/>
  <c r="C247" i="181"/>
  <c r="C241" i="181"/>
  <c r="C231" i="181"/>
  <c r="C225" i="181"/>
  <c r="C220" i="181"/>
  <c r="C218" i="181"/>
  <c r="C212" i="181"/>
  <c r="C210" i="181"/>
  <c r="C204" i="181"/>
  <c r="C202" i="181"/>
  <c r="C196" i="181"/>
  <c r="C194" i="181"/>
  <c r="C188" i="181"/>
  <c r="C186" i="181"/>
  <c r="C180" i="181"/>
  <c r="C178" i="181"/>
  <c r="C172" i="181"/>
  <c r="C170" i="181"/>
  <c r="C158" i="181"/>
  <c r="C114" i="181"/>
  <c r="C201" i="181"/>
  <c r="C185" i="181"/>
  <c r="C162" i="181"/>
  <c r="C155" i="181"/>
  <c r="C120" i="181"/>
  <c r="C116" i="181"/>
  <c r="C159" i="181"/>
  <c r="C121" i="181"/>
  <c r="C117" i="181"/>
  <c r="C111" i="181"/>
  <c r="C110" i="181"/>
  <c r="C109" i="181"/>
  <c r="C108" i="181"/>
  <c r="C107" i="181"/>
  <c r="C106" i="181"/>
  <c r="C105" i="181"/>
  <c r="C104" i="181"/>
  <c r="C103" i="181"/>
  <c r="C102" i="181"/>
  <c r="C101" i="181"/>
  <c r="C100" i="181"/>
  <c r="C99" i="181"/>
  <c r="C98" i="181"/>
  <c r="C97" i="181"/>
  <c r="C96" i="181"/>
  <c r="C95" i="181"/>
  <c r="C94" i="181"/>
  <c r="C93" i="181"/>
  <c r="C92" i="181"/>
  <c r="C91" i="181"/>
  <c r="C90" i="181"/>
  <c r="C89" i="181"/>
  <c r="C88" i="181"/>
  <c r="C87" i="181"/>
  <c r="C86" i="181"/>
  <c r="C85" i="181"/>
  <c r="C84" i="181"/>
  <c r="C83" i="181"/>
  <c r="C82" i="181"/>
  <c r="C81" i="181"/>
  <c r="C80" i="181"/>
  <c r="C79" i="181"/>
  <c r="C78" i="181"/>
  <c r="C77" i="181"/>
  <c r="C76" i="181"/>
  <c r="C75" i="181"/>
  <c r="C74" i="181"/>
  <c r="C73" i="181"/>
  <c r="C72" i="181"/>
  <c r="C71" i="181"/>
  <c r="C70" i="181"/>
  <c r="C69" i="181"/>
  <c r="C68" i="181"/>
  <c r="C67" i="181"/>
  <c r="C66" i="181"/>
  <c r="C65" i="181"/>
  <c r="C64" i="181"/>
  <c r="C166" i="181"/>
  <c r="C163" i="181"/>
  <c r="C115" i="181"/>
  <c r="C113" i="181"/>
  <c r="C63" i="181"/>
  <c r="C62" i="181"/>
  <c r="C61" i="181"/>
  <c r="C60" i="181"/>
  <c r="C59" i="181"/>
  <c r="C58" i="181"/>
  <c r="C57" i="181"/>
  <c r="C56" i="181"/>
  <c r="C55" i="181"/>
  <c r="C54" i="181"/>
  <c r="C53" i="181"/>
  <c r="C52" i="181"/>
  <c r="C51" i="181"/>
  <c r="C50" i="181"/>
  <c r="C49" i="181"/>
  <c r="C48" i="181"/>
  <c r="C47" i="181"/>
  <c r="C46" i="181"/>
  <c r="C45" i="181"/>
  <c r="C44" i="181"/>
  <c r="C43" i="181"/>
  <c r="C42" i="181"/>
  <c r="C41" i="181"/>
  <c r="C40" i="181"/>
  <c r="C39" i="181"/>
  <c r="C38" i="181"/>
  <c r="C37" i="181"/>
  <c r="C36" i="181"/>
  <c r="C35" i="181"/>
  <c r="C34" i="181"/>
  <c r="C33" i="181"/>
  <c r="C32" i="181"/>
  <c r="C31" i="181"/>
  <c r="C30" i="181"/>
  <c r="C29" i="181"/>
  <c r="C28" i="181"/>
  <c r="C27" i="181"/>
  <c r="C26" i="181"/>
  <c r="C25" i="181"/>
  <c r="C24" i="181"/>
  <c r="C23" i="181"/>
  <c r="C22" i="181"/>
  <c r="C21" i="181"/>
  <c r="C20" i="181"/>
  <c r="C19" i="181"/>
  <c r="C18" i="181"/>
  <c r="C17" i="181"/>
  <c r="C16" i="181"/>
  <c r="C15" i="181"/>
  <c r="C14" i="181"/>
  <c r="C13" i="181"/>
  <c r="C12" i="181"/>
  <c r="C11" i="181"/>
  <c r="C10" i="181"/>
  <c r="C9" i="181"/>
  <c r="C8" i="181"/>
  <c r="C7" i="181"/>
  <c r="C193" i="181"/>
  <c r="C151" i="181"/>
  <c r="C119" i="181"/>
  <c r="C209" i="181"/>
  <c r="C150" i="181"/>
  <c r="C112" i="181"/>
  <c r="C4" i="181"/>
  <c r="D4" i="181" s="1"/>
  <c r="G4" i="181" s="1"/>
  <c r="F5" i="181" s="1"/>
  <c r="E5" i="181" s="1"/>
  <c r="C5" i="181"/>
  <c r="C6" i="181"/>
  <c r="C154" i="181"/>
  <c r="C118" i="181"/>
  <c r="C177" i="181"/>
  <c r="B5" i="180"/>
  <c r="B6" i="180"/>
  <c r="C4" i="180"/>
  <c r="D4" i="180" s="1"/>
  <c r="G4" i="180" s="1"/>
  <c r="F5" i="180" s="1"/>
  <c r="C47" i="180"/>
  <c r="C12" i="180"/>
  <c r="C16" i="180"/>
  <c r="C20" i="180"/>
  <c r="C24" i="180"/>
  <c r="C28" i="180"/>
  <c r="C32" i="180"/>
  <c r="C36" i="180"/>
  <c r="C40" i="180"/>
  <c r="C44" i="180"/>
  <c r="C52" i="180"/>
  <c r="C54" i="180"/>
  <c r="H4" i="180"/>
  <c r="I4" i="180" s="1"/>
  <c r="C49" i="180"/>
  <c r="C11" i="180"/>
  <c r="C15" i="180"/>
  <c r="C19" i="180"/>
  <c r="C23" i="180"/>
  <c r="C27" i="180"/>
  <c r="C31" i="180"/>
  <c r="C35" i="180"/>
  <c r="C39" i="180"/>
  <c r="C43" i="180"/>
  <c r="C46" i="180"/>
  <c r="C255" i="180"/>
  <c r="C254" i="180"/>
  <c r="C253" i="180"/>
  <c r="C252" i="180"/>
  <c r="C251" i="180"/>
  <c r="C250" i="180"/>
  <c r="C249" i="180"/>
  <c r="C248" i="180"/>
  <c r="C247" i="180"/>
  <c r="C246" i="180"/>
  <c r="C245" i="180"/>
  <c r="C244" i="180"/>
  <c r="C243" i="180"/>
  <c r="C242" i="180"/>
  <c r="C241" i="180"/>
  <c r="C240" i="180"/>
  <c r="C239" i="180"/>
  <c r="C238" i="180"/>
  <c r="C237" i="180"/>
  <c r="C236" i="180"/>
  <c r="C235" i="180"/>
  <c r="C234" i="180"/>
  <c r="C233" i="180"/>
  <c r="C232" i="180"/>
  <c r="C231" i="180"/>
  <c r="C230" i="180"/>
  <c r="C229" i="180"/>
  <c r="C228" i="180"/>
  <c r="C227" i="180"/>
  <c r="C226" i="180"/>
  <c r="C225" i="180"/>
  <c r="C224" i="180"/>
  <c r="C223" i="180"/>
  <c r="C222" i="180"/>
  <c r="C221" i="180"/>
  <c r="C220" i="180"/>
  <c r="C219" i="180"/>
  <c r="C218" i="180"/>
  <c r="C217" i="180"/>
  <c r="C216" i="180"/>
  <c r="C215" i="180"/>
  <c r="C214" i="180"/>
  <c r="C213" i="180"/>
  <c r="C212" i="180"/>
  <c r="C211" i="180"/>
  <c r="C210" i="180"/>
  <c r="C209" i="180"/>
  <c r="C208" i="180"/>
  <c r="C207" i="180"/>
  <c r="C206" i="180"/>
  <c r="C205" i="180"/>
  <c r="C204" i="180"/>
  <c r="C203" i="180"/>
  <c r="C202" i="180"/>
  <c r="C201" i="180"/>
  <c r="C200" i="180"/>
  <c r="C199" i="180"/>
  <c r="C198" i="180"/>
  <c r="C197" i="180"/>
  <c r="C196" i="180"/>
  <c r="C195" i="180"/>
  <c r="C194" i="180"/>
  <c r="C193" i="180"/>
  <c r="C192" i="180"/>
  <c r="C191" i="180"/>
  <c r="C190" i="180"/>
  <c r="C189" i="180"/>
  <c r="C188" i="180"/>
  <c r="C187" i="180"/>
  <c r="C186" i="180"/>
  <c r="C185" i="180"/>
  <c r="C184" i="180"/>
  <c r="C183" i="180"/>
  <c r="C182" i="180"/>
  <c r="C181" i="180"/>
  <c r="C180" i="180"/>
  <c r="C179" i="180"/>
  <c r="C178" i="180"/>
  <c r="C177" i="180"/>
  <c r="C176" i="180"/>
  <c r="C175" i="180"/>
  <c r="C174" i="180"/>
  <c r="C173" i="180"/>
  <c r="C172" i="180"/>
  <c r="C171" i="180"/>
  <c r="C170" i="180"/>
  <c r="C169" i="180"/>
  <c r="C168" i="180"/>
  <c r="C167" i="180"/>
  <c r="C166" i="180"/>
  <c r="C165" i="180"/>
  <c r="C164" i="180"/>
  <c r="C163" i="180"/>
  <c r="C162" i="180"/>
  <c r="C161" i="180"/>
  <c r="C160" i="180"/>
  <c r="C159" i="180"/>
  <c r="C158" i="180"/>
  <c r="C150" i="180"/>
  <c r="C149" i="180"/>
  <c r="C148" i="180"/>
  <c r="C147" i="180"/>
  <c r="C146" i="180"/>
  <c r="C145" i="180"/>
  <c r="C152" i="180"/>
  <c r="C153" i="180"/>
  <c r="C154" i="180"/>
  <c r="C156" i="180"/>
  <c r="C143" i="180"/>
  <c r="C135" i="180"/>
  <c r="C127" i="180"/>
  <c r="C121" i="180"/>
  <c r="C117" i="180"/>
  <c r="C113" i="180"/>
  <c r="C109" i="180"/>
  <c r="C104" i="180"/>
  <c r="C103" i="180"/>
  <c r="C102" i="180"/>
  <c r="C101" i="180"/>
  <c r="C100" i="180"/>
  <c r="C99" i="180"/>
  <c r="C98" i="180"/>
  <c r="C97" i="180"/>
  <c r="C96" i="180"/>
  <c r="C95" i="180"/>
  <c r="C94" i="180"/>
  <c r="C93" i="180"/>
  <c r="C92" i="180"/>
  <c r="C91" i="180"/>
  <c r="C90" i="180"/>
  <c r="C89" i="180"/>
  <c r="C88" i="180"/>
  <c r="C87" i="180"/>
  <c r="C86" i="180"/>
  <c r="C85" i="180"/>
  <c r="C84" i="180"/>
  <c r="C83" i="180"/>
  <c r="C82" i="180"/>
  <c r="C81" i="180"/>
  <c r="C80" i="180"/>
  <c r="C79" i="180"/>
  <c r="C78" i="180"/>
  <c r="C77" i="180"/>
  <c r="C76" i="180"/>
  <c r="C75" i="180"/>
  <c r="C74" i="180"/>
  <c r="C73" i="180"/>
  <c r="C72" i="180"/>
  <c r="C71" i="180"/>
  <c r="C70" i="180"/>
  <c r="C69" i="180"/>
  <c r="C68" i="180"/>
  <c r="C67" i="180"/>
  <c r="C66" i="180"/>
  <c r="C65" i="180"/>
  <c r="C64" i="180"/>
  <c r="C63" i="180"/>
  <c r="C62" i="180"/>
  <c r="C61" i="180"/>
  <c r="C60" i="180"/>
  <c r="C59" i="180"/>
  <c r="C58" i="180"/>
  <c r="C57" i="180"/>
  <c r="C56" i="180"/>
  <c r="C55" i="180"/>
  <c r="C155" i="180"/>
  <c r="C138" i="180"/>
  <c r="C130" i="180"/>
  <c r="C105" i="180"/>
  <c r="C141" i="180"/>
  <c r="C133" i="180"/>
  <c r="C157" i="180"/>
  <c r="C139" i="180"/>
  <c r="C131" i="180"/>
  <c r="C123" i="180"/>
  <c r="C119" i="180"/>
  <c r="C115" i="180"/>
  <c r="C111" i="180"/>
  <c r="C107" i="180"/>
  <c r="C125" i="180"/>
  <c r="C140" i="180"/>
  <c r="C132" i="180"/>
  <c r="C151" i="180"/>
  <c r="C137" i="180"/>
  <c r="C129" i="180"/>
  <c r="C142" i="180"/>
  <c r="C134" i="180"/>
  <c r="C122" i="180"/>
  <c r="C118" i="180"/>
  <c r="C114" i="180"/>
  <c r="C110" i="180"/>
  <c r="C106" i="180"/>
  <c r="C136" i="180"/>
  <c r="C124" i="180"/>
  <c r="C120" i="180"/>
  <c r="C116" i="180"/>
  <c r="C112" i="180"/>
  <c r="C108" i="180"/>
  <c r="C144" i="180"/>
  <c r="C128" i="180"/>
  <c r="C126" i="180"/>
  <c r="C5" i="180"/>
  <c r="C6" i="180"/>
  <c r="C7" i="180"/>
  <c r="C8" i="180"/>
  <c r="C9" i="180"/>
  <c r="C10" i="180"/>
  <c r="C14" i="180"/>
  <c r="C18" i="180"/>
  <c r="C22" i="180"/>
  <c r="C26" i="180"/>
  <c r="C30" i="180"/>
  <c r="C34" i="180"/>
  <c r="C38" i="180"/>
  <c r="C42" i="180"/>
  <c r="C48" i="180"/>
  <c r="C53" i="180"/>
  <c r="C45" i="180"/>
  <c r="C13" i="180"/>
  <c r="C17" i="180"/>
  <c r="C21" i="180"/>
  <c r="C25" i="180"/>
  <c r="C29" i="180"/>
  <c r="C33" i="180"/>
  <c r="C37" i="180"/>
  <c r="C41" i="180"/>
  <c r="C50" i="180"/>
  <c r="C256" i="179"/>
  <c r="D256" i="179" s="1"/>
  <c r="C180" i="179"/>
  <c r="C197" i="179"/>
  <c r="H4" i="179"/>
  <c r="I4" i="179" s="1"/>
  <c r="C255" i="179"/>
  <c r="C254" i="179"/>
  <c r="C253" i="179"/>
  <c r="C252" i="179"/>
  <c r="C251" i="179"/>
  <c r="C250" i="179"/>
  <c r="C249" i="179"/>
  <c r="C248" i="179"/>
  <c r="C247" i="179"/>
  <c r="C246" i="179"/>
  <c r="C245" i="179"/>
  <c r="C244" i="179"/>
  <c r="C243" i="179"/>
  <c r="C242" i="179"/>
  <c r="C241" i="179"/>
  <c r="C240" i="179"/>
  <c r="C239" i="179"/>
  <c r="C238" i="179"/>
  <c r="C237" i="179"/>
  <c r="C236" i="179"/>
  <c r="C235" i="179"/>
  <c r="C234" i="179"/>
  <c r="C233" i="179"/>
  <c r="C232" i="179"/>
  <c r="C231" i="179"/>
  <c r="C230" i="179"/>
  <c r="C229" i="179"/>
  <c r="C228" i="179"/>
  <c r="C227" i="179"/>
  <c r="C226" i="179"/>
  <c r="C225" i="179"/>
  <c r="C224" i="179"/>
  <c r="C223" i="179"/>
  <c r="C222" i="179"/>
  <c r="C215" i="179"/>
  <c r="C207" i="179"/>
  <c r="C199" i="179"/>
  <c r="C191" i="179"/>
  <c r="C183" i="179"/>
  <c r="C175" i="179"/>
  <c r="C216" i="179"/>
  <c r="C208" i="179"/>
  <c r="C218" i="179"/>
  <c r="C210" i="179"/>
  <c r="C202" i="179"/>
  <c r="C194" i="179"/>
  <c r="C186" i="179"/>
  <c r="C178" i="179"/>
  <c r="C170" i="179"/>
  <c r="C169" i="179"/>
  <c r="C168" i="179"/>
  <c r="C167" i="179"/>
  <c r="C166" i="179"/>
  <c r="C165" i="179"/>
  <c r="C164" i="179"/>
  <c r="C163" i="179"/>
  <c r="C162" i="179"/>
  <c r="C161" i="179"/>
  <c r="C160" i="179"/>
  <c r="C159" i="179"/>
  <c r="C158" i="179"/>
  <c r="C157" i="179"/>
  <c r="C156" i="179"/>
  <c r="C155" i="179"/>
  <c r="C154" i="179"/>
  <c r="C153" i="179"/>
  <c r="C152" i="179"/>
  <c r="C151" i="179"/>
  <c r="C150" i="179"/>
  <c r="C217" i="179"/>
  <c r="C214" i="179"/>
  <c r="C189" i="179"/>
  <c r="C173" i="179"/>
  <c r="C190" i="179"/>
  <c r="C187" i="179"/>
  <c r="C174" i="179"/>
  <c r="C171" i="179"/>
  <c r="C220" i="179"/>
  <c r="C205" i="179"/>
  <c r="C203" i="179"/>
  <c r="C200" i="179"/>
  <c r="C184" i="179"/>
  <c r="C196" i="179"/>
  <c r="C192" i="179"/>
  <c r="C177" i="179"/>
  <c r="C198" i="179"/>
  <c r="C181" i="179"/>
  <c r="C179" i="179"/>
  <c r="C148" i="179"/>
  <c r="C144" i="179"/>
  <c r="C140" i="179"/>
  <c r="C136" i="179"/>
  <c r="C132" i="179"/>
  <c r="C128" i="179"/>
  <c r="C124" i="179"/>
  <c r="C120" i="179"/>
  <c r="C116" i="179"/>
  <c r="C219" i="179"/>
  <c r="C193" i="179"/>
  <c r="C185" i="179"/>
  <c r="C149" i="179"/>
  <c r="C145" i="179"/>
  <c r="C141" i="179"/>
  <c r="C137" i="179"/>
  <c r="C133" i="179"/>
  <c r="C129" i="179"/>
  <c r="C125" i="179"/>
  <c r="C121" i="179"/>
  <c r="C117" i="179"/>
  <c r="C113" i="179"/>
  <c r="C112" i="179"/>
  <c r="C111" i="179"/>
  <c r="C110" i="179"/>
  <c r="C109" i="179"/>
  <c r="C108" i="179"/>
  <c r="C107" i="179"/>
  <c r="C106" i="179"/>
  <c r="C105" i="179"/>
  <c r="C104" i="179"/>
  <c r="C103" i="179"/>
  <c r="C102" i="179"/>
  <c r="C101" i="179"/>
  <c r="C100" i="179"/>
  <c r="C99" i="179"/>
  <c r="C98" i="179"/>
  <c r="C97" i="179"/>
  <c r="C96" i="179"/>
  <c r="C95" i="179"/>
  <c r="C94" i="179"/>
  <c r="C93" i="179"/>
  <c r="C92" i="179"/>
  <c r="C91" i="179"/>
  <c r="C90" i="179"/>
  <c r="C89" i="179"/>
  <c r="C88" i="179"/>
  <c r="C87" i="179"/>
  <c r="C86" i="179"/>
  <c r="C85" i="179"/>
  <c r="C84" i="179"/>
  <c r="C83" i="179"/>
  <c r="C213" i="179"/>
  <c r="C188" i="179"/>
  <c r="C176" i="179"/>
  <c r="C146" i="179"/>
  <c r="C142" i="179"/>
  <c r="C138" i="179"/>
  <c r="C134" i="179"/>
  <c r="C130" i="179"/>
  <c r="C126" i="179"/>
  <c r="C122" i="179"/>
  <c r="C118" i="179"/>
  <c r="C114" i="179"/>
  <c r="C212" i="179"/>
  <c r="C209" i="179"/>
  <c r="C206" i="179"/>
  <c r="C182" i="179"/>
  <c r="C82" i="179"/>
  <c r="C81" i="179"/>
  <c r="C80" i="179"/>
  <c r="C79" i="179"/>
  <c r="C78" i="179"/>
  <c r="C77" i="179"/>
  <c r="C76" i="179"/>
  <c r="C75" i="179"/>
  <c r="C74" i="179"/>
  <c r="C73" i="179"/>
  <c r="C72" i="179"/>
  <c r="C71" i="179"/>
  <c r="C70" i="179"/>
  <c r="C69" i="179"/>
  <c r="C68" i="179"/>
  <c r="C67" i="179"/>
  <c r="C66" i="179"/>
  <c r="C65" i="179"/>
  <c r="C64" i="179"/>
  <c r="C63" i="179"/>
  <c r="C62" i="179"/>
  <c r="C61" i="179"/>
  <c r="C60" i="179"/>
  <c r="C59" i="179"/>
  <c r="C58" i="179"/>
  <c r="C57" i="179"/>
  <c r="C56" i="179"/>
  <c r="C55" i="179"/>
  <c r="C54" i="179"/>
  <c r="C53" i="179"/>
  <c r="C52" i="179"/>
  <c r="C51" i="179"/>
  <c r="C50" i="179"/>
  <c r="C49" i="179"/>
  <c r="C48" i="179"/>
  <c r="C47" i="179"/>
  <c r="C46" i="179"/>
  <c r="C45" i="179"/>
  <c r="C44" i="179"/>
  <c r="C43" i="179"/>
  <c r="C42" i="179"/>
  <c r="C41" i="179"/>
  <c r="C40" i="179"/>
  <c r="C39" i="179"/>
  <c r="C38" i="179"/>
  <c r="C37" i="179"/>
  <c r="C36" i="179"/>
  <c r="C35" i="179"/>
  <c r="C34" i="179"/>
  <c r="C33" i="179"/>
  <c r="C32" i="179"/>
  <c r="C31" i="179"/>
  <c r="C30" i="179"/>
  <c r="C29" i="179"/>
  <c r="C28" i="179"/>
  <c r="C27" i="179"/>
  <c r="C26" i="179"/>
  <c r="C25" i="179"/>
  <c r="C24" i="179"/>
  <c r="C23" i="179"/>
  <c r="C22" i="179"/>
  <c r="C21" i="179"/>
  <c r="C20" i="179"/>
  <c r="C19" i="179"/>
  <c r="C18" i="179"/>
  <c r="C17" i="179"/>
  <c r="C16" i="179"/>
  <c r="C15" i="179"/>
  <c r="C14" i="179"/>
  <c r="C13" i="179"/>
  <c r="C12" i="179"/>
  <c r="C11" i="179"/>
  <c r="C10" i="179"/>
  <c r="C9" i="179"/>
  <c r="C8" i="179"/>
  <c r="C7" i="179"/>
  <c r="C6" i="179"/>
  <c r="C5" i="179"/>
  <c r="G4" i="179"/>
  <c r="F5" i="179" s="1"/>
  <c r="C172" i="179"/>
  <c r="C195" i="179"/>
  <c r="C221" i="179"/>
  <c r="C211" i="179"/>
  <c r="C147" i="179"/>
  <c r="C143" i="179"/>
  <c r="C139" i="179"/>
  <c r="C135" i="179"/>
  <c r="C131" i="179"/>
  <c r="C127" i="179"/>
  <c r="C123" i="179"/>
  <c r="C119" i="179"/>
  <c r="C115" i="179"/>
  <c r="C204" i="179"/>
  <c r="C18" i="178"/>
  <c r="C20" i="178"/>
  <c r="C101" i="178"/>
  <c r="C109" i="178"/>
  <c r="C82" i="178"/>
  <c r="C85" i="178"/>
  <c r="C86" i="178"/>
  <c r="C89" i="178"/>
  <c r="H4" i="178"/>
  <c r="I4" i="178" s="1"/>
  <c r="B6" i="178"/>
  <c r="C255" i="178"/>
  <c r="C254" i="178"/>
  <c r="C253" i="178"/>
  <c r="C252" i="178"/>
  <c r="C251" i="178"/>
  <c r="C250" i="178"/>
  <c r="C249" i="178"/>
  <c r="C248" i="178"/>
  <c r="C247" i="178"/>
  <c r="C246" i="178"/>
  <c r="C245" i="178"/>
  <c r="C244" i="178"/>
  <c r="C243" i="178"/>
  <c r="C242" i="178"/>
  <c r="C241" i="178"/>
  <c r="C240" i="178"/>
  <c r="C239" i="178"/>
  <c r="C238" i="178"/>
  <c r="C237" i="178"/>
  <c r="C236" i="178"/>
  <c r="C235" i="178"/>
  <c r="C234" i="178"/>
  <c r="C233" i="178"/>
  <c r="C232" i="178"/>
  <c r="C231" i="178"/>
  <c r="C230" i="178"/>
  <c r="C229" i="178"/>
  <c r="C228" i="178"/>
  <c r="C227" i="178"/>
  <c r="C226" i="178"/>
  <c r="C225" i="178"/>
  <c r="C224" i="178"/>
  <c r="C223" i="178"/>
  <c r="C222" i="178"/>
  <c r="C221" i="178"/>
  <c r="C220" i="178"/>
  <c r="C219" i="178"/>
  <c r="C218" i="178"/>
  <c r="C217" i="178"/>
  <c r="C216" i="178"/>
  <c r="C215" i="178"/>
  <c r="C214" i="178"/>
  <c r="C213" i="178"/>
  <c r="C212" i="178"/>
  <c r="C211" i="178"/>
  <c r="C210" i="178"/>
  <c r="C209" i="178"/>
  <c r="C208" i="178"/>
  <c r="C207" i="178"/>
  <c r="C206" i="178"/>
  <c r="C205" i="178"/>
  <c r="C204" i="178"/>
  <c r="C203" i="178"/>
  <c r="C202" i="178"/>
  <c r="C201" i="178"/>
  <c r="C200" i="178"/>
  <c r="C199" i="178"/>
  <c r="C198" i="178"/>
  <c r="C197" i="178"/>
  <c r="C196" i="178"/>
  <c r="C195" i="178"/>
  <c r="C194" i="178"/>
  <c r="C193" i="178"/>
  <c r="C192" i="178"/>
  <c r="C191" i="178"/>
  <c r="C190" i="178"/>
  <c r="C189" i="178"/>
  <c r="C188" i="178"/>
  <c r="C187" i="178"/>
  <c r="C186" i="178"/>
  <c r="C185" i="178"/>
  <c r="C184" i="178"/>
  <c r="C183" i="178"/>
  <c r="C182" i="178"/>
  <c r="C181" i="178"/>
  <c r="C180" i="178"/>
  <c r="C179" i="178"/>
  <c r="C178" i="178"/>
  <c r="C177" i="178"/>
  <c r="C176" i="178"/>
  <c r="C175" i="178"/>
  <c r="C174" i="178"/>
  <c r="C173" i="178"/>
  <c r="C172" i="178"/>
  <c r="C171" i="178"/>
  <c r="C170" i="178"/>
  <c r="C169" i="178"/>
  <c r="C168" i="178"/>
  <c r="C167" i="178"/>
  <c r="C166" i="178"/>
  <c r="C165" i="178"/>
  <c r="C164" i="178"/>
  <c r="C163" i="178"/>
  <c r="C162" i="178"/>
  <c r="C161" i="178"/>
  <c r="C160" i="178"/>
  <c r="C159" i="178"/>
  <c r="C158" i="178"/>
  <c r="C157" i="178"/>
  <c r="C156" i="178"/>
  <c r="C155" i="178"/>
  <c r="C154" i="178"/>
  <c r="C153" i="178"/>
  <c r="C152" i="178"/>
  <c r="C151" i="178"/>
  <c r="C150" i="178"/>
  <c r="C149" i="178"/>
  <c r="C148" i="178"/>
  <c r="C147" i="178"/>
  <c r="C146" i="178"/>
  <c r="C145" i="178"/>
  <c r="C144" i="178"/>
  <c r="C143" i="178"/>
  <c r="C142" i="178"/>
  <c r="C141" i="178"/>
  <c r="C140" i="178"/>
  <c r="C139" i="178"/>
  <c r="C138" i="178"/>
  <c r="C137" i="178"/>
  <c r="C136" i="178"/>
  <c r="C135" i="178"/>
  <c r="C134" i="178"/>
  <c r="C133" i="178"/>
  <c r="C132" i="178"/>
  <c r="C131" i="178"/>
  <c r="C130" i="178"/>
  <c r="C129" i="178"/>
  <c r="C128" i="178"/>
  <c r="C127" i="178"/>
  <c r="C126" i="178"/>
  <c r="C125" i="178"/>
  <c r="C124" i="178"/>
  <c r="C123" i="178"/>
  <c r="C122" i="178"/>
  <c r="C121" i="178"/>
  <c r="C120" i="178"/>
  <c r="C119" i="178"/>
  <c r="C118" i="178"/>
  <c r="C117" i="178"/>
  <c r="C116" i="178"/>
  <c r="C115" i="178"/>
  <c r="C112" i="178"/>
  <c r="C104" i="178"/>
  <c r="C96" i="178"/>
  <c r="C107" i="178"/>
  <c r="C99" i="178"/>
  <c r="C91" i="178"/>
  <c r="C87" i="178"/>
  <c r="C83" i="178"/>
  <c r="C79" i="178"/>
  <c r="C74" i="178"/>
  <c r="C73" i="178"/>
  <c r="C72" i="178"/>
  <c r="C71" i="178"/>
  <c r="C70" i="178"/>
  <c r="C69" i="178"/>
  <c r="C68" i="178"/>
  <c r="C67" i="178"/>
  <c r="C66" i="178"/>
  <c r="C65" i="178"/>
  <c r="C64" i="178"/>
  <c r="C63" i="178"/>
  <c r="C62" i="178"/>
  <c r="C61" i="178"/>
  <c r="C60" i="178"/>
  <c r="C59" i="178"/>
  <c r="C58" i="178"/>
  <c r="C57" i="178"/>
  <c r="C56" i="178"/>
  <c r="C55" i="178"/>
  <c r="C54" i="178"/>
  <c r="C53" i="178"/>
  <c r="C52" i="178"/>
  <c r="C51" i="178"/>
  <c r="C50" i="178"/>
  <c r="C49" i="178"/>
  <c r="C48" i="178"/>
  <c r="C47" i="178"/>
  <c r="C46" i="178"/>
  <c r="C45" i="178"/>
  <c r="C44" i="178"/>
  <c r="C43" i="178"/>
  <c r="C42" i="178"/>
  <c r="C41" i="178"/>
  <c r="C40" i="178"/>
  <c r="C39" i="178"/>
  <c r="C38" i="178"/>
  <c r="C37" i="178"/>
  <c r="C36" i="178"/>
  <c r="C35" i="178"/>
  <c r="C34" i="178"/>
  <c r="C33" i="178"/>
  <c r="C32" i="178"/>
  <c r="C31" i="178"/>
  <c r="C30" i="178"/>
  <c r="C29" i="178"/>
  <c r="C28" i="178"/>
  <c r="C27" i="178"/>
  <c r="C26" i="178"/>
  <c r="C25" i="178"/>
  <c r="C24" i="178"/>
  <c r="C23" i="178"/>
  <c r="C110" i="178"/>
  <c r="C102" i="178"/>
  <c r="C94" i="178"/>
  <c r="C75" i="178"/>
  <c r="C113" i="178"/>
  <c r="C105" i="178"/>
  <c r="C97" i="178"/>
  <c r="C88" i="178"/>
  <c r="C84" i="178"/>
  <c r="C80" i="178"/>
  <c r="C76" i="178"/>
  <c r="C108" i="178"/>
  <c r="C100" i="178"/>
  <c r="C92" i="178"/>
  <c r="C114" i="178"/>
  <c r="C106" i="178"/>
  <c r="C98" i="178"/>
  <c r="C4" i="178"/>
  <c r="D4" i="178" s="1"/>
  <c r="G4" i="178" s="1"/>
  <c r="F5" i="178" s="1"/>
  <c r="E5" i="178" s="1"/>
  <c r="C5" i="178"/>
  <c r="C6" i="178"/>
  <c r="C7" i="178"/>
  <c r="C8" i="178"/>
  <c r="C9" i="178"/>
  <c r="C10" i="178"/>
  <c r="C11" i="178"/>
  <c r="C12" i="178"/>
  <c r="C13" i="178"/>
  <c r="C14" i="178"/>
  <c r="C15" i="178"/>
  <c r="C16" i="178"/>
  <c r="C17" i="178"/>
  <c r="C22" i="178"/>
  <c r="C77" i="178"/>
  <c r="C90" i="178"/>
  <c r="C19" i="178"/>
  <c r="C78" i="178"/>
  <c r="C81" i="178"/>
  <c r="C21" i="178"/>
  <c r="C95" i="178"/>
  <c r="C103" i="178"/>
  <c r="C111" i="178"/>
  <c r="B6" i="177"/>
  <c r="H4" i="177"/>
  <c r="I4" i="177" s="1"/>
  <c r="C117" i="177"/>
  <c r="C255" i="177"/>
  <c r="C251" i="177"/>
  <c r="C247" i="177"/>
  <c r="C196" i="177"/>
  <c r="C188" i="177"/>
  <c r="C180" i="177"/>
  <c r="C254" i="177"/>
  <c r="C250" i="177"/>
  <c r="C198" i="177"/>
  <c r="C190" i="177"/>
  <c r="C182" i="177"/>
  <c r="C253" i="177"/>
  <c r="C249" i="177"/>
  <c r="C245" i="177"/>
  <c r="C241" i="177"/>
  <c r="C237" i="177"/>
  <c r="C233" i="177"/>
  <c r="C229" i="177"/>
  <c r="C225" i="177"/>
  <c r="C221" i="177"/>
  <c r="C217" i="177"/>
  <c r="C213" i="177"/>
  <c r="C209" i="177"/>
  <c r="C205" i="177"/>
  <c r="C201" i="177"/>
  <c r="C195" i="177"/>
  <c r="C187" i="177"/>
  <c r="C179" i="177"/>
  <c r="C173" i="177"/>
  <c r="C252" i="177"/>
  <c r="C248" i="177"/>
  <c r="C244" i="177"/>
  <c r="C240" i="177"/>
  <c r="C236" i="177"/>
  <c r="C232" i="177"/>
  <c r="C228" i="177"/>
  <c r="C224" i="177"/>
  <c r="C220" i="177"/>
  <c r="C216" i="177"/>
  <c r="C212" i="177"/>
  <c r="C208" i="177"/>
  <c r="C204" i="177"/>
  <c r="C200" i="177"/>
  <c r="C197" i="177"/>
  <c r="C189" i="177"/>
  <c r="C181" i="177"/>
  <c r="C176" i="177"/>
  <c r="C174" i="177"/>
  <c r="C194" i="177"/>
  <c r="C186" i="177"/>
  <c r="C178" i="177"/>
  <c r="C172" i="177"/>
  <c r="C170" i="177"/>
  <c r="C168" i="177"/>
  <c r="C166" i="177"/>
  <c r="C164" i="177"/>
  <c r="C162" i="177"/>
  <c r="C160" i="177"/>
  <c r="C158" i="177"/>
  <c r="C156" i="177"/>
  <c r="C154" i="177"/>
  <c r="C152" i="177"/>
  <c r="C150" i="177"/>
  <c r="C148" i="177"/>
  <c r="C146" i="177"/>
  <c r="C144" i="177"/>
  <c r="C142" i="177"/>
  <c r="C140" i="177"/>
  <c r="C138" i="177"/>
  <c r="C136" i="177"/>
  <c r="C134" i="177"/>
  <c r="C132" i="177"/>
  <c r="C130" i="177"/>
  <c r="C128" i="177"/>
  <c r="C126" i="177"/>
  <c r="C124" i="177"/>
  <c r="C122" i="177"/>
  <c r="C120" i="177"/>
  <c r="C118" i="177"/>
  <c r="C116" i="177"/>
  <c r="C114" i="177"/>
  <c r="C112" i="177"/>
  <c r="C109" i="177"/>
  <c r="C105" i="177"/>
  <c r="C101" i="177"/>
  <c r="C97" i="177"/>
  <c r="C246" i="177"/>
  <c r="C235" i="177"/>
  <c r="C230" i="177"/>
  <c r="C219" i="177"/>
  <c r="C214" i="177"/>
  <c r="C203" i="177"/>
  <c r="C193" i="177"/>
  <c r="C185" i="177"/>
  <c r="C177" i="177"/>
  <c r="C110" i="177"/>
  <c r="C106" i="177"/>
  <c r="C102" i="177"/>
  <c r="C98" i="177"/>
  <c r="C239" i="177"/>
  <c r="C234" i="177"/>
  <c r="C223" i="177"/>
  <c r="C218" i="177"/>
  <c r="C207" i="177"/>
  <c r="C202" i="177"/>
  <c r="C192" i="177"/>
  <c r="C184" i="177"/>
  <c r="C171" i="177"/>
  <c r="C169" i="177"/>
  <c r="C242" i="177"/>
  <c r="C231" i="177"/>
  <c r="C226" i="177"/>
  <c r="C215" i="177"/>
  <c r="C210" i="177"/>
  <c r="C199" i="177"/>
  <c r="C191" i="177"/>
  <c r="C183" i="177"/>
  <c r="C175" i="177"/>
  <c r="C211" i="177"/>
  <c r="C167" i="177"/>
  <c r="C104" i="177"/>
  <c r="C96" i="177"/>
  <c r="C93" i="177"/>
  <c r="C85" i="177"/>
  <c r="C77" i="177"/>
  <c r="C69" i="177"/>
  <c r="C60" i="177"/>
  <c r="C238" i="177"/>
  <c r="C155" i="177"/>
  <c r="C151" i="177"/>
  <c r="C147" i="177"/>
  <c r="C143" i="177"/>
  <c r="C139" i="177"/>
  <c r="C135" i="177"/>
  <c r="C131" i="177"/>
  <c r="C127" i="177"/>
  <c r="C123" i="177"/>
  <c r="C119" i="177"/>
  <c r="C115" i="177"/>
  <c r="C103" i="177"/>
  <c r="C87" i="177"/>
  <c r="C79" i="177"/>
  <c r="C71" i="177"/>
  <c r="C66" i="177"/>
  <c r="C58" i="177"/>
  <c r="C243" i="177"/>
  <c r="C222" i="177"/>
  <c r="C165" i="177"/>
  <c r="C111" i="177"/>
  <c r="C95" i="177"/>
  <c r="C92" i="177"/>
  <c r="C84" i="177"/>
  <c r="C76" i="177"/>
  <c r="C68" i="177"/>
  <c r="C61" i="177"/>
  <c r="C159" i="177"/>
  <c r="C108" i="177"/>
  <c r="C100" i="177"/>
  <c r="C89" i="177"/>
  <c r="C81" i="177"/>
  <c r="C73" i="177"/>
  <c r="C64" i="177"/>
  <c r="C227" i="177"/>
  <c r="C206" i="177"/>
  <c r="C94" i="177"/>
  <c r="C86" i="177"/>
  <c r="C78" i="177"/>
  <c r="C70" i="177"/>
  <c r="C59" i="177"/>
  <c r="C5" i="177"/>
  <c r="C67" i="177"/>
  <c r="C72" i="177"/>
  <c r="C90" i="177"/>
  <c r="C129" i="177"/>
  <c r="C161" i="177"/>
  <c r="C4" i="177"/>
  <c r="D4" i="177" s="1"/>
  <c r="C8" i="177"/>
  <c r="C10" i="177"/>
  <c r="C12" i="177"/>
  <c r="C14" i="177"/>
  <c r="C16" i="177"/>
  <c r="C18" i="177"/>
  <c r="C20" i="177"/>
  <c r="C22" i="177"/>
  <c r="C24" i="177"/>
  <c r="C26" i="177"/>
  <c r="C28" i="177"/>
  <c r="C30" i="177"/>
  <c r="C32" i="177"/>
  <c r="C34" i="177"/>
  <c r="C36" i="177"/>
  <c r="C38" i="177"/>
  <c r="C40" i="177"/>
  <c r="C42" i="177"/>
  <c r="C44" i="177"/>
  <c r="C46" i="177"/>
  <c r="C48" i="177"/>
  <c r="C50" i="177"/>
  <c r="C52" i="177"/>
  <c r="C54" i="177"/>
  <c r="C56" i="177"/>
  <c r="C82" i="177"/>
  <c r="C91" i="177"/>
  <c r="C137" i="177"/>
  <c r="C65" i="177"/>
  <c r="C107" i="177"/>
  <c r="C63" i="177"/>
  <c r="C133" i="177"/>
  <c r="C62" i="177"/>
  <c r="C125" i="177"/>
  <c r="C157" i="177"/>
  <c r="C163" i="177"/>
  <c r="G4" i="177"/>
  <c r="F5" i="177" s="1"/>
  <c r="E5" i="177" s="1"/>
  <c r="C7" i="177"/>
  <c r="C83" i="177"/>
  <c r="C88" i="177"/>
  <c r="C113" i="177"/>
  <c r="C145" i="177"/>
  <c r="C6" i="177"/>
  <c r="C9" i="177"/>
  <c r="C11" i="177"/>
  <c r="C13" i="177"/>
  <c r="C15" i="177"/>
  <c r="C17" i="177"/>
  <c r="C19" i="177"/>
  <c r="C21" i="177"/>
  <c r="C23" i="177"/>
  <c r="C25" i="177"/>
  <c r="C27" i="177"/>
  <c r="C29" i="177"/>
  <c r="C31" i="177"/>
  <c r="C33" i="177"/>
  <c r="C35" i="177"/>
  <c r="C37" i="177"/>
  <c r="C39" i="177"/>
  <c r="C41" i="177"/>
  <c r="C43" i="177"/>
  <c r="C45" i="177"/>
  <c r="C47" i="177"/>
  <c r="C49" i="177"/>
  <c r="C51" i="177"/>
  <c r="C53" i="177"/>
  <c r="C55" i="177"/>
  <c r="C57" i="177"/>
  <c r="C75" i="177"/>
  <c r="C80" i="177"/>
  <c r="C99" i="177"/>
  <c r="C121" i="177"/>
  <c r="C153" i="177"/>
  <c r="C74" i="177"/>
  <c r="C141" i="177"/>
  <c r="C140" i="176"/>
  <c r="E4" i="176"/>
  <c r="I4" i="176" s="1"/>
  <c r="C35" i="176"/>
  <c r="C156" i="176"/>
  <c r="C14" i="176"/>
  <c r="C31" i="176"/>
  <c r="C10" i="176"/>
  <c r="C113" i="176"/>
  <c r="C9" i="176"/>
  <c r="C8" i="176"/>
  <c r="C114" i="176"/>
  <c r="C23" i="176"/>
  <c r="C7" i="176"/>
  <c r="C18" i="176"/>
  <c r="C24" i="176"/>
  <c r="C32" i="176"/>
  <c r="C40" i="176"/>
  <c r="C48" i="176"/>
  <c r="C54" i="176"/>
  <c r="C6" i="176"/>
  <c r="C13" i="176"/>
  <c r="C97" i="176"/>
  <c r="C29" i="176"/>
  <c r="C16" i="176"/>
  <c r="C22" i="176"/>
  <c r="C28" i="176"/>
  <c r="C36" i="176"/>
  <c r="C44" i="176"/>
  <c r="C50" i="176"/>
  <c r="C56" i="176"/>
  <c r="C4" i="176"/>
  <c r="C5" i="176"/>
  <c r="C255" i="176"/>
  <c r="C254" i="176"/>
  <c r="C253" i="176"/>
  <c r="C252" i="176"/>
  <c r="C251" i="176"/>
  <c r="C250" i="176"/>
  <c r="C249" i="176"/>
  <c r="C248" i="176"/>
  <c r="C247" i="176"/>
  <c r="C246" i="176"/>
  <c r="C245" i="176"/>
  <c r="C244" i="176"/>
  <c r="C243" i="176"/>
  <c r="C242" i="176"/>
  <c r="C241" i="176"/>
  <c r="C240" i="176"/>
  <c r="C239" i="176"/>
  <c r="C238" i="176"/>
  <c r="C237" i="176"/>
  <c r="C236" i="176"/>
  <c r="C235" i="176"/>
  <c r="C234" i="176"/>
  <c r="C233" i="176"/>
  <c r="C232" i="176"/>
  <c r="C231" i="176"/>
  <c r="C230" i="176"/>
  <c r="C229" i="176"/>
  <c r="C228" i="176"/>
  <c r="C227" i="176"/>
  <c r="C226" i="176"/>
  <c r="C225" i="176"/>
  <c r="C224" i="176"/>
  <c r="C223" i="176"/>
  <c r="C222" i="176"/>
  <c r="C221" i="176"/>
  <c r="C220" i="176"/>
  <c r="C219" i="176"/>
  <c r="C218" i="176"/>
  <c r="C217" i="176"/>
  <c r="C216" i="176"/>
  <c r="C215" i="176"/>
  <c r="C214" i="176"/>
  <c r="C213" i="176"/>
  <c r="C212" i="176"/>
  <c r="C211" i="176"/>
  <c r="C210" i="176"/>
  <c r="C209" i="176"/>
  <c r="C208" i="176"/>
  <c r="C207" i="176"/>
  <c r="C206" i="176"/>
  <c r="C205" i="176"/>
  <c r="C204" i="176"/>
  <c r="C203" i="176"/>
  <c r="C202" i="176"/>
  <c r="C201" i="176"/>
  <c r="C200" i="176"/>
  <c r="C199" i="176"/>
  <c r="C198" i="176"/>
  <c r="C197" i="176"/>
  <c r="C196" i="176"/>
  <c r="C195" i="176"/>
  <c r="C194" i="176"/>
  <c r="C193" i="176"/>
  <c r="C192" i="176"/>
  <c r="C191" i="176"/>
  <c r="C190" i="176"/>
  <c r="C189" i="176"/>
  <c r="C188" i="176"/>
  <c r="C187" i="176"/>
  <c r="C186" i="176"/>
  <c r="C185" i="176"/>
  <c r="C184" i="176"/>
  <c r="C183" i="176"/>
  <c r="C182" i="176"/>
  <c r="C181" i="176"/>
  <c r="C180" i="176"/>
  <c r="C179" i="176"/>
  <c r="C178" i="176"/>
  <c r="C177" i="176"/>
  <c r="C176" i="176"/>
  <c r="C175" i="176"/>
  <c r="C174" i="176"/>
  <c r="C173" i="176"/>
  <c r="C172" i="176"/>
  <c r="C171" i="176"/>
  <c r="C170" i="176"/>
  <c r="C169" i="176"/>
  <c r="C168" i="176"/>
  <c r="C167" i="176"/>
  <c r="C166" i="176"/>
  <c r="C165" i="176"/>
  <c r="C164" i="176"/>
  <c r="C123" i="176"/>
  <c r="C115" i="176"/>
  <c r="C107" i="176"/>
  <c r="C99" i="176"/>
  <c r="C117" i="176"/>
  <c r="C109" i="176"/>
  <c r="C101" i="176"/>
  <c r="C93" i="176"/>
  <c r="C92" i="176"/>
  <c r="C91" i="176"/>
  <c r="C90" i="176"/>
  <c r="C89" i="176"/>
  <c r="C88" i="176"/>
  <c r="C87" i="176"/>
  <c r="C86" i="176"/>
  <c r="C85" i="176"/>
  <c r="C84" i="176"/>
  <c r="C83" i="176"/>
  <c r="C82" i="176"/>
  <c r="C81" i="176"/>
  <c r="C80" i="176"/>
  <c r="C79" i="176"/>
  <c r="C78" i="176"/>
  <c r="C77" i="176"/>
  <c r="C76" i="176"/>
  <c r="C75" i="176"/>
  <c r="C74" i="176"/>
  <c r="C73" i="176"/>
  <c r="C72" i="176"/>
  <c r="C71" i="176"/>
  <c r="C70" i="176"/>
  <c r="C69" i="176"/>
  <c r="C68" i="176"/>
  <c r="C67" i="176"/>
  <c r="C66" i="176"/>
  <c r="C65" i="176"/>
  <c r="C64" i="176"/>
  <c r="C63" i="176"/>
  <c r="C62" i="176"/>
  <c r="C61" i="176"/>
  <c r="C60" i="176"/>
  <c r="C59" i="176"/>
  <c r="C163" i="176"/>
  <c r="C161" i="176"/>
  <c r="C159" i="176"/>
  <c r="C157" i="176"/>
  <c r="C155" i="176"/>
  <c r="C153" i="176"/>
  <c r="C151" i="176"/>
  <c r="C149" i="176"/>
  <c r="C147" i="176"/>
  <c r="C145" i="176"/>
  <c r="C143" i="176"/>
  <c r="C141" i="176"/>
  <c r="C139" i="176"/>
  <c r="C137" i="176"/>
  <c r="C135" i="176"/>
  <c r="C133" i="176"/>
  <c r="C131" i="176"/>
  <c r="C129" i="176"/>
  <c r="C127" i="176"/>
  <c r="C118" i="176"/>
  <c r="C110" i="176"/>
  <c r="C102" i="176"/>
  <c r="C94" i="176"/>
  <c r="C125" i="176"/>
  <c r="C119" i="176"/>
  <c r="C111" i="176"/>
  <c r="C103" i="176"/>
  <c r="C95" i="176"/>
  <c r="C120" i="176"/>
  <c r="C112" i="176"/>
  <c r="C104" i="176"/>
  <c r="C96" i="176"/>
  <c r="C162" i="176"/>
  <c r="C146" i="176"/>
  <c r="C130" i="176"/>
  <c r="C124" i="176"/>
  <c r="C152" i="176"/>
  <c r="C136" i="176"/>
  <c r="C121" i="176"/>
  <c r="C158" i="176"/>
  <c r="C142" i="176"/>
  <c r="C126" i="176"/>
  <c r="C116" i="176"/>
  <c r="C106" i="176"/>
  <c r="C148" i="176"/>
  <c r="C132" i="176"/>
  <c r="C154" i="176"/>
  <c r="C138" i="176"/>
  <c r="C108" i="176"/>
  <c r="C98" i="176"/>
  <c r="C160" i="176"/>
  <c r="C144" i="176"/>
  <c r="C128" i="176"/>
  <c r="C105" i="176"/>
  <c r="C150" i="176"/>
  <c r="C134" i="176"/>
  <c r="C122" i="176"/>
  <c r="C100" i="176"/>
  <c r="C20" i="176"/>
  <c r="C26" i="176"/>
  <c r="C30" i="176"/>
  <c r="C34" i="176"/>
  <c r="C38" i="176"/>
  <c r="C42" i="176"/>
  <c r="C46" i="176"/>
  <c r="C52" i="176"/>
  <c r="C58" i="176"/>
  <c r="C12" i="176"/>
  <c r="C15" i="176"/>
  <c r="C17" i="176"/>
  <c r="C21" i="176"/>
  <c r="C25" i="176"/>
  <c r="C27" i="176"/>
  <c r="C33" i="176"/>
  <c r="C37" i="176"/>
  <c r="C39" i="176"/>
  <c r="C41" i="176"/>
  <c r="C43" i="176"/>
  <c r="C45" i="176"/>
  <c r="C47" i="176"/>
  <c r="C49" i="176"/>
  <c r="C51" i="176"/>
  <c r="C53" i="176"/>
  <c r="C55" i="176"/>
  <c r="C57" i="176"/>
  <c r="C19" i="176"/>
  <c r="C253" i="175"/>
  <c r="C249" i="175"/>
  <c r="C245" i="175"/>
  <c r="C241" i="175"/>
  <c r="C230" i="175"/>
  <c r="C223" i="175"/>
  <c r="B5" i="175"/>
  <c r="C235" i="175"/>
  <c r="C215" i="175"/>
  <c r="C207" i="175"/>
  <c r="C199" i="175"/>
  <c r="C191" i="175"/>
  <c r="C183" i="175"/>
  <c r="C175" i="175"/>
  <c r="C167" i="175"/>
  <c r="C159" i="175"/>
  <c r="C151" i="175"/>
  <c r="C143" i="175"/>
  <c r="C135" i="175"/>
  <c r="C127" i="175"/>
  <c r="C119" i="175"/>
  <c r="C111" i="175"/>
  <c r="C103" i="175"/>
  <c r="C95" i="175"/>
  <c r="C87" i="175"/>
  <c r="C79" i="175"/>
  <c r="C71" i="175"/>
  <c r="C252" i="175"/>
  <c r="C244" i="175"/>
  <c r="C222" i="175"/>
  <c r="C214" i="175"/>
  <c r="C206" i="175"/>
  <c r="C198" i="175"/>
  <c r="C190" i="175"/>
  <c r="C182" i="175"/>
  <c r="C174" i="175"/>
  <c r="C166" i="175"/>
  <c r="C158" i="175"/>
  <c r="C150" i="175"/>
  <c r="C142" i="175"/>
  <c r="C134" i="175"/>
  <c r="C126" i="175"/>
  <c r="C118" i="175"/>
  <c r="C110" i="175"/>
  <c r="C102" i="175"/>
  <c r="C94" i="175"/>
  <c r="C86" i="175"/>
  <c r="C78" i="175"/>
  <c r="C66" i="175"/>
  <c r="C68" i="175"/>
  <c r="C72" i="175"/>
  <c r="C76" i="175"/>
  <c r="C80" i="175"/>
  <c r="C84" i="175"/>
  <c r="C88" i="175"/>
  <c r="C92" i="175"/>
  <c r="C96" i="175"/>
  <c r="C100" i="175"/>
  <c r="C104" i="175"/>
  <c r="C108" i="175"/>
  <c r="C112" i="175"/>
  <c r="C116" i="175"/>
  <c r="C120" i="175"/>
  <c r="C124" i="175"/>
  <c r="C128" i="175"/>
  <c r="C132" i="175"/>
  <c r="C136" i="175"/>
  <c r="C140" i="175"/>
  <c r="C144" i="175"/>
  <c r="C148" i="175"/>
  <c r="C152" i="175"/>
  <c r="C156" i="175"/>
  <c r="C160" i="175"/>
  <c r="C164" i="175"/>
  <c r="C168" i="175"/>
  <c r="C172" i="175"/>
  <c r="C176" i="175"/>
  <c r="C180" i="175"/>
  <c r="C184" i="175"/>
  <c r="C188" i="175"/>
  <c r="C192" i="175"/>
  <c r="C196" i="175"/>
  <c r="C200" i="175"/>
  <c r="C204" i="175"/>
  <c r="C208" i="175"/>
  <c r="C212" i="175"/>
  <c r="C216" i="175"/>
  <c r="C220" i="175"/>
  <c r="C224" i="175"/>
  <c r="C228" i="175"/>
  <c r="C232" i="175"/>
  <c r="C236" i="175"/>
  <c r="C69" i="175"/>
  <c r="C73" i="175"/>
  <c r="C77" i="175"/>
  <c r="C81" i="175"/>
  <c r="C85" i="175"/>
  <c r="C89" i="175"/>
  <c r="C93" i="175"/>
  <c r="C97" i="175"/>
  <c r="C101" i="175"/>
  <c r="C105" i="175"/>
  <c r="C109" i="175"/>
  <c r="C113" i="175"/>
  <c r="C117" i="175"/>
  <c r="C121" i="175"/>
  <c r="C125" i="175"/>
  <c r="C129" i="175"/>
  <c r="C133" i="175"/>
  <c r="C137" i="175"/>
  <c r="C141" i="175"/>
  <c r="C145" i="175"/>
  <c r="C149" i="175"/>
  <c r="C153" i="175"/>
  <c r="C157" i="175"/>
  <c r="C161" i="175"/>
  <c r="C165" i="175"/>
  <c r="C169" i="175"/>
  <c r="C173" i="175"/>
  <c r="C177" i="175"/>
  <c r="C181" i="175"/>
  <c r="C185" i="175"/>
  <c r="C189" i="175"/>
  <c r="C193" i="175"/>
  <c r="C197" i="175"/>
  <c r="C201" i="175"/>
  <c r="C205" i="175"/>
  <c r="C209" i="175"/>
  <c r="C213" i="175"/>
  <c r="C217" i="175"/>
  <c r="C221" i="175"/>
  <c r="C225" i="175"/>
  <c r="C229" i="175"/>
  <c r="C233" i="175"/>
  <c r="C237" i="175"/>
  <c r="C234" i="175"/>
  <c r="C227" i="175"/>
  <c r="C248" i="175"/>
  <c r="C240" i="175"/>
  <c r="C255" i="175"/>
  <c r="C251" i="175"/>
  <c r="C247" i="175"/>
  <c r="C243" i="175"/>
  <c r="C239" i="175"/>
  <c r="B6" i="175"/>
  <c r="E4" i="175"/>
  <c r="H4" i="175"/>
  <c r="C4" i="175"/>
  <c r="C5" i="175"/>
  <c r="C6" i="175"/>
  <c r="C7" i="175"/>
  <c r="C8" i="175"/>
  <c r="C9" i="175"/>
  <c r="C10" i="175"/>
  <c r="C11" i="175"/>
  <c r="C12" i="175"/>
  <c r="C13" i="175"/>
  <c r="C14" i="175"/>
  <c r="C15" i="175"/>
  <c r="C16" i="175"/>
  <c r="C17" i="175"/>
  <c r="C18" i="175"/>
  <c r="C19" i="175"/>
  <c r="C20" i="175"/>
  <c r="C21" i="175"/>
  <c r="C22" i="175"/>
  <c r="C23" i="175"/>
  <c r="C24" i="175"/>
  <c r="C25" i="175"/>
  <c r="C26" i="175"/>
  <c r="C27" i="175"/>
  <c r="C28" i="175"/>
  <c r="C29" i="175"/>
  <c r="C30" i="175"/>
  <c r="C31" i="175"/>
  <c r="C32" i="175"/>
  <c r="C33" i="175"/>
  <c r="C34" i="175"/>
  <c r="C35" i="175"/>
  <c r="C36" i="175"/>
  <c r="C37" i="175"/>
  <c r="C38" i="175"/>
  <c r="C39" i="175"/>
  <c r="C40" i="175"/>
  <c r="C41" i="175"/>
  <c r="C42" i="175"/>
  <c r="C43" i="175"/>
  <c r="C44" i="175"/>
  <c r="C45" i="175"/>
  <c r="C46" i="175"/>
  <c r="C47" i="175"/>
  <c r="C48" i="175"/>
  <c r="C49" i="175"/>
  <c r="C50" i="175"/>
  <c r="C51" i="175"/>
  <c r="C52" i="175"/>
  <c r="C53" i="175"/>
  <c r="C54" i="175"/>
  <c r="C55" i="175"/>
  <c r="C56" i="175"/>
  <c r="C57" i="175"/>
  <c r="C58" i="175"/>
  <c r="C59" i="175"/>
  <c r="C60" i="175"/>
  <c r="C61" i="175"/>
  <c r="C62" i="175"/>
  <c r="C63" i="175"/>
  <c r="C64" i="175"/>
  <c r="C65" i="175"/>
  <c r="I5" i="185" l="1"/>
  <c r="H6" i="185"/>
  <c r="D6" i="185"/>
  <c r="G6" i="185" s="1"/>
  <c r="F7" i="185" s="1"/>
  <c r="E7" i="185" s="1"/>
  <c r="B8" i="184"/>
  <c r="H6" i="184"/>
  <c r="D6" i="184"/>
  <c r="G6" i="184" s="1"/>
  <c r="F7" i="184" s="1"/>
  <c r="E7" i="184" s="1"/>
  <c r="I5" i="184"/>
  <c r="H5" i="182"/>
  <c r="D5" i="182"/>
  <c r="G5" i="182" s="1"/>
  <c r="F6" i="182" s="1"/>
  <c r="E6" i="182" s="1"/>
  <c r="B7" i="181"/>
  <c r="D5" i="181"/>
  <c r="G5" i="181" s="1"/>
  <c r="F6" i="181" s="1"/>
  <c r="E6" i="181" s="1"/>
  <c r="H5" i="181"/>
  <c r="E5" i="180"/>
  <c r="D5" i="180" s="1"/>
  <c r="G5" i="180" s="1"/>
  <c r="F6" i="180" s="1"/>
  <c r="E6" i="180" s="1"/>
  <c r="B9" i="180"/>
  <c r="H5" i="180"/>
  <c r="H5" i="179"/>
  <c r="E5" i="179"/>
  <c r="D5" i="179" s="1"/>
  <c r="G5" i="179" s="1"/>
  <c r="F6" i="179" s="1"/>
  <c r="B7" i="178"/>
  <c r="H5" i="178"/>
  <c r="D5" i="178"/>
  <c r="G5" i="178" s="1"/>
  <c r="F6" i="178" s="1"/>
  <c r="E6" i="178" s="1"/>
  <c r="B7" i="177"/>
  <c r="H5" i="177"/>
  <c r="D5" i="177"/>
  <c r="G5" i="177" s="1"/>
  <c r="F6" i="177" s="1"/>
  <c r="E6" i="177" s="1"/>
  <c r="D4" i="176"/>
  <c r="G4" i="176" s="1"/>
  <c r="F5" i="176" s="1"/>
  <c r="E5" i="176" s="1"/>
  <c r="D5" i="176" s="1"/>
  <c r="G5" i="176" s="1"/>
  <c r="F6" i="176" s="1"/>
  <c r="B7" i="175"/>
  <c r="D4" i="175"/>
  <c r="G4" i="175" s="1"/>
  <c r="F5" i="175" s="1"/>
  <c r="H5" i="175" s="1"/>
  <c r="I4" i="175"/>
  <c r="H7" i="185" l="1"/>
  <c r="D7" i="185"/>
  <c r="G7" i="185" s="1"/>
  <c r="F8" i="185" s="1"/>
  <c r="E8" i="185" s="1"/>
  <c r="I6" i="185"/>
  <c r="B9" i="184"/>
  <c r="H7" i="184"/>
  <c r="D7" i="184"/>
  <c r="G7" i="184" s="1"/>
  <c r="F8" i="184" s="1"/>
  <c r="E8" i="184" s="1"/>
  <c r="I6" i="184"/>
  <c r="H6" i="182"/>
  <c r="D6" i="182"/>
  <c r="G6" i="182" s="1"/>
  <c r="F7" i="182" s="1"/>
  <c r="E7" i="182" s="1"/>
  <c r="I5" i="182"/>
  <c r="B8" i="181"/>
  <c r="I5" i="181"/>
  <c r="H6" i="181"/>
  <c r="D6" i="181"/>
  <c r="G6" i="181" s="1"/>
  <c r="F7" i="181" s="1"/>
  <c r="E7" i="181" s="1"/>
  <c r="B10" i="180"/>
  <c r="D6" i="180"/>
  <c r="G6" i="180" s="1"/>
  <c r="F7" i="180" s="1"/>
  <c r="E7" i="180" s="1"/>
  <c r="H6" i="180"/>
  <c r="I5" i="180"/>
  <c r="H6" i="179"/>
  <c r="E6" i="179"/>
  <c r="D6" i="179" s="1"/>
  <c r="G6" i="179" s="1"/>
  <c r="F7" i="179" s="1"/>
  <c r="I5" i="179"/>
  <c r="I5" i="178"/>
  <c r="B8" i="178"/>
  <c r="D6" i="178"/>
  <c r="G6" i="178" s="1"/>
  <c r="F7" i="178" s="1"/>
  <c r="E7" i="178" s="1"/>
  <c r="H6" i="178"/>
  <c r="B8" i="177"/>
  <c r="D6" i="177"/>
  <c r="G6" i="177" s="1"/>
  <c r="F7" i="177" s="1"/>
  <c r="E7" i="177" s="1"/>
  <c r="H6" i="177"/>
  <c r="I5" i="177"/>
  <c r="H5" i="176"/>
  <c r="I5" i="176" s="1"/>
  <c r="E6" i="176"/>
  <c r="D6" i="176" s="1"/>
  <c r="G6" i="176" s="1"/>
  <c r="F7" i="176" s="1"/>
  <c r="H6" i="176"/>
  <c r="B8" i="175"/>
  <c r="E5" i="175"/>
  <c r="D5" i="175" s="1"/>
  <c r="G5" i="175" s="1"/>
  <c r="F6" i="175" s="1"/>
  <c r="H6" i="175" s="1"/>
  <c r="I7" i="185" l="1"/>
  <c r="H8" i="185"/>
  <c r="D8" i="185"/>
  <c r="G8" i="185" s="1"/>
  <c r="F9" i="185" s="1"/>
  <c r="E9" i="185" s="1"/>
  <c r="B10" i="184"/>
  <c r="H8" i="184"/>
  <c r="D8" i="184"/>
  <c r="G8" i="184" s="1"/>
  <c r="F9" i="184" s="1"/>
  <c r="E9" i="184" s="1"/>
  <c r="I7" i="184"/>
  <c r="H7" i="182"/>
  <c r="D7" i="182"/>
  <c r="G7" i="182" s="1"/>
  <c r="F8" i="182" s="1"/>
  <c r="E8" i="182" s="1"/>
  <c r="I6" i="182"/>
  <c r="B9" i="181"/>
  <c r="H7" i="181"/>
  <c r="D7" i="181"/>
  <c r="G7" i="181" s="1"/>
  <c r="F8" i="181" s="1"/>
  <c r="E8" i="181" s="1"/>
  <c r="I6" i="181"/>
  <c r="I6" i="180"/>
  <c r="B11" i="180"/>
  <c r="D7" i="180"/>
  <c r="G7" i="180" s="1"/>
  <c r="F8" i="180" s="1"/>
  <c r="E8" i="180" s="1"/>
  <c r="H7" i="180"/>
  <c r="H7" i="179"/>
  <c r="E7" i="179"/>
  <c r="D7" i="179" s="1"/>
  <c r="G7" i="179" s="1"/>
  <c r="F8" i="179" s="1"/>
  <c r="I6" i="179"/>
  <c r="B9" i="178"/>
  <c r="D7" i="178"/>
  <c r="G7" i="178" s="1"/>
  <c r="F8" i="178" s="1"/>
  <c r="E8" i="178" s="1"/>
  <c r="H7" i="178"/>
  <c r="I6" i="178"/>
  <c r="I6" i="177"/>
  <c r="B9" i="177"/>
  <c r="H7" i="177"/>
  <c r="D7" i="177"/>
  <c r="G7" i="177" s="1"/>
  <c r="F8" i="177" s="1"/>
  <c r="E8" i="177" s="1"/>
  <c r="I6" i="176"/>
  <c r="E7" i="176"/>
  <c r="D7" i="176" s="1"/>
  <c r="G7" i="176" s="1"/>
  <c r="F8" i="176" s="1"/>
  <c r="H7" i="176"/>
  <c r="B9" i="175"/>
  <c r="I5" i="175"/>
  <c r="E6" i="175"/>
  <c r="D6" i="175" s="1"/>
  <c r="G6" i="175" s="1"/>
  <c r="F7" i="175" s="1"/>
  <c r="H7" i="175" s="1"/>
  <c r="H9" i="185" l="1"/>
  <c r="D9" i="185"/>
  <c r="G9" i="185" s="1"/>
  <c r="F10" i="185" s="1"/>
  <c r="E10" i="185" s="1"/>
  <c r="I8" i="185"/>
  <c r="B11" i="184"/>
  <c r="H9" i="184"/>
  <c r="D9" i="184"/>
  <c r="G9" i="184" s="1"/>
  <c r="F10" i="184" s="1"/>
  <c r="E10" i="184" s="1"/>
  <c r="I8" i="184"/>
  <c r="I7" i="182"/>
  <c r="H8" i="182"/>
  <c r="D8" i="182"/>
  <c r="G8" i="182" s="1"/>
  <c r="F9" i="182" s="1"/>
  <c r="E9" i="182" s="1"/>
  <c r="B10" i="181"/>
  <c r="H8" i="181"/>
  <c r="D8" i="181"/>
  <c r="G8" i="181" s="1"/>
  <c r="F9" i="181" s="1"/>
  <c r="E9" i="181" s="1"/>
  <c r="I7" i="181"/>
  <c r="B12" i="180"/>
  <c r="D8" i="180"/>
  <c r="G8" i="180" s="1"/>
  <c r="F9" i="180" s="1"/>
  <c r="E9" i="180" s="1"/>
  <c r="H8" i="180"/>
  <c r="I7" i="180"/>
  <c r="H8" i="179"/>
  <c r="E8" i="179"/>
  <c r="D8" i="179" s="1"/>
  <c r="G8" i="179" s="1"/>
  <c r="F9" i="179" s="1"/>
  <c r="I7" i="179"/>
  <c r="B10" i="178"/>
  <c r="H8" i="178"/>
  <c r="D8" i="178"/>
  <c r="G8" i="178" s="1"/>
  <c r="F9" i="178" s="1"/>
  <c r="E9" i="178" s="1"/>
  <c r="I7" i="178"/>
  <c r="B10" i="177"/>
  <c r="H8" i="177"/>
  <c r="D8" i="177"/>
  <c r="G8" i="177" s="1"/>
  <c r="F9" i="177" s="1"/>
  <c r="E9" i="177" s="1"/>
  <c r="I7" i="177"/>
  <c r="I7" i="176"/>
  <c r="H8" i="176"/>
  <c r="E8" i="176"/>
  <c r="D8" i="176" s="1"/>
  <c r="G8" i="176" s="1"/>
  <c r="F9" i="176" s="1"/>
  <c r="B10" i="175"/>
  <c r="E7" i="175"/>
  <c r="D7" i="175" s="1"/>
  <c r="G7" i="175" s="1"/>
  <c r="F8" i="175" s="1"/>
  <c r="I6" i="175"/>
  <c r="H10" i="185" l="1"/>
  <c r="D10" i="185"/>
  <c r="G10" i="185" s="1"/>
  <c r="F11" i="185" s="1"/>
  <c r="E11" i="185" s="1"/>
  <c r="I9" i="185"/>
  <c r="B12" i="184"/>
  <c r="H10" i="184"/>
  <c r="D10" i="184"/>
  <c r="G10" i="184" s="1"/>
  <c r="F11" i="184" s="1"/>
  <c r="E11" i="184" s="1"/>
  <c r="I9" i="184"/>
  <c r="H9" i="182"/>
  <c r="D9" i="182"/>
  <c r="G9" i="182" s="1"/>
  <c r="F10" i="182" s="1"/>
  <c r="E10" i="182" s="1"/>
  <c r="I8" i="182"/>
  <c r="B11" i="181"/>
  <c r="H9" i="181"/>
  <c r="D9" i="181"/>
  <c r="G9" i="181" s="1"/>
  <c r="F10" i="181" s="1"/>
  <c r="E10" i="181" s="1"/>
  <c r="I8" i="181"/>
  <c r="B13" i="180"/>
  <c r="D9" i="180"/>
  <c r="G9" i="180" s="1"/>
  <c r="F10" i="180" s="1"/>
  <c r="E10" i="180" s="1"/>
  <c r="H9" i="180"/>
  <c r="I8" i="180"/>
  <c r="H9" i="179"/>
  <c r="E9" i="179"/>
  <c r="D9" i="179" s="1"/>
  <c r="G9" i="179" s="1"/>
  <c r="F10" i="179" s="1"/>
  <c r="I8" i="179"/>
  <c r="I8" i="178"/>
  <c r="B11" i="178"/>
  <c r="D9" i="178"/>
  <c r="G9" i="178" s="1"/>
  <c r="F10" i="178" s="1"/>
  <c r="E10" i="178" s="1"/>
  <c r="H9" i="178"/>
  <c r="B11" i="177"/>
  <c r="H9" i="177"/>
  <c r="D9" i="177"/>
  <c r="G9" i="177" s="1"/>
  <c r="F10" i="177" s="1"/>
  <c r="E10" i="177" s="1"/>
  <c r="I8" i="177"/>
  <c r="I8" i="176"/>
  <c r="E9" i="176"/>
  <c r="D9" i="176" s="1"/>
  <c r="G9" i="176" s="1"/>
  <c r="F10" i="176" s="1"/>
  <c r="H9" i="176"/>
  <c r="B11" i="175"/>
  <c r="H8" i="175"/>
  <c r="E8" i="175"/>
  <c r="D8" i="175" s="1"/>
  <c r="G8" i="175" s="1"/>
  <c r="F9" i="175" s="1"/>
  <c r="H9" i="175" s="1"/>
  <c r="I7" i="175"/>
  <c r="H11" i="185" l="1"/>
  <c r="D11" i="185"/>
  <c r="G11" i="185" s="1"/>
  <c r="F12" i="185" s="1"/>
  <c r="E12" i="185" s="1"/>
  <c r="I10" i="185"/>
  <c r="B13" i="184"/>
  <c r="H11" i="184"/>
  <c r="D11" i="184"/>
  <c r="G11" i="184" s="1"/>
  <c r="F12" i="184" s="1"/>
  <c r="E12" i="184" s="1"/>
  <c r="I10" i="184"/>
  <c r="H10" i="182"/>
  <c r="D10" i="182"/>
  <c r="G10" i="182" s="1"/>
  <c r="F11" i="182" s="1"/>
  <c r="E11" i="182" s="1"/>
  <c r="I9" i="182"/>
  <c r="B12" i="181"/>
  <c r="I9" i="181"/>
  <c r="H10" i="181"/>
  <c r="D10" i="181"/>
  <c r="G10" i="181" s="1"/>
  <c r="F11" i="181" s="1"/>
  <c r="E11" i="181" s="1"/>
  <c r="B14" i="180"/>
  <c r="D10" i="180"/>
  <c r="G10" i="180" s="1"/>
  <c r="F11" i="180" s="1"/>
  <c r="E11" i="180" s="1"/>
  <c r="H10" i="180"/>
  <c r="I9" i="180"/>
  <c r="H10" i="179"/>
  <c r="E10" i="179"/>
  <c r="D10" i="179" s="1"/>
  <c r="G10" i="179" s="1"/>
  <c r="F11" i="179" s="1"/>
  <c r="I9" i="179"/>
  <c r="I9" i="178"/>
  <c r="B12" i="178"/>
  <c r="H10" i="178"/>
  <c r="D10" i="178"/>
  <c r="G10" i="178" s="1"/>
  <c r="F11" i="178" s="1"/>
  <c r="E11" i="178" s="1"/>
  <c r="B12" i="177"/>
  <c r="H10" i="177"/>
  <c r="D10" i="177"/>
  <c r="G10" i="177" s="1"/>
  <c r="F11" i="177" s="1"/>
  <c r="E11" i="177" s="1"/>
  <c r="I9" i="177"/>
  <c r="H10" i="176"/>
  <c r="E10" i="176"/>
  <c r="D10" i="176" s="1"/>
  <c r="G10" i="176" s="1"/>
  <c r="F11" i="176" s="1"/>
  <c r="I9" i="176"/>
  <c r="B12" i="175"/>
  <c r="E9" i="175"/>
  <c r="D9" i="175" s="1"/>
  <c r="G9" i="175" s="1"/>
  <c r="F10" i="175" s="1"/>
  <c r="H10" i="175" s="1"/>
  <c r="I8" i="175"/>
  <c r="H12" i="185" l="1"/>
  <c r="D12" i="185"/>
  <c r="G12" i="185" s="1"/>
  <c r="F13" i="185" s="1"/>
  <c r="E13" i="185" s="1"/>
  <c r="I11" i="185"/>
  <c r="B14" i="184"/>
  <c r="H12" i="184"/>
  <c r="D12" i="184"/>
  <c r="G12" i="184" s="1"/>
  <c r="F13" i="184" s="1"/>
  <c r="E13" i="184" s="1"/>
  <c r="I11" i="184"/>
  <c r="H11" i="182"/>
  <c r="D11" i="182"/>
  <c r="G11" i="182" s="1"/>
  <c r="F12" i="182" s="1"/>
  <c r="E12" i="182" s="1"/>
  <c r="I10" i="182"/>
  <c r="B13" i="181"/>
  <c r="D11" i="181"/>
  <c r="G11" i="181" s="1"/>
  <c r="F12" i="181" s="1"/>
  <c r="E12" i="181" s="1"/>
  <c r="H11" i="181"/>
  <c r="I10" i="181"/>
  <c r="B15" i="180"/>
  <c r="H11" i="180"/>
  <c r="D11" i="180"/>
  <c r="G11" i="180" s="1"/>
  <c r="F12" i="180" s="1"/>
  <c r="E12" i="180" s="1"/>
  <c r="I10" i="180"/>
  <c r="H11" i="179"/>
  <c r="E11" i="179"/>
  <c r="D11" i="179" s="1"/>
  <c r="G11" i="179" s="1"/>
  <c r="F12" i="179" s="1"/>
  <c r="I10" i="179"/>
  <c r="B13" i="178"/>
  <c r="H11" i="178"/>
  <c r="D11" i="178"/>
  <c r="G11" i="178" s="1"/>
  <c r="F12" i="178" s="1"/>
  <c r="E12" i="178" s="1"/>
  <c r="I10" i="178"/>
  <c r="B13" i="177"/>
  <c r="H11" i="177"/>
  <c r="D11" i="177"/>
  <c r="G11" i="177" s="1"/>
  <c r="F12" i="177" s="1"/>
  <c r="E12" i="177" s="1"/>
  <c r="I10" i="177"/>
  <c r="H11" i="176"/>
  <c r="E11" i="176"/>
  <c r="D11" i="176" s="1"/>
  <c r="G11" i="176" s="1"/>
  <c r="F12" i="176" s="1"/>
  <c r="I10" i="176"/>
  <c r="B13" i="175"/>
  <c r="E10" i="175"/>
  <c r="D10" i="175" s="1"/>
  <c r="G10" i="175" s="1"/>
  <c r="F11" i="175" s="1"/>
  <c r="H11" i="175" s="1"/>
  <c r="I9" i="175"/>
  <c r="I12" i="185" l="1"/>
  <c r="H13" i="185"/>
  <c r="D13" i="185"/>
  <c r="G13" i="185" s="1"/>
  <c r="F14" i="185" s="1"/>
  <c r="E14" i="185" s="1"/>
  <c r="B15" i="184"/>
  <c r="H13" i="184"/>
  <c r="D13" i="184"/>
  <c r="G13" i="184" s="1"/>
  <c r="F14" i="184" s="1"/>
  <c r="E14" i="184" s="1"/>
  <c r="I12" i="184"/>
  <c r="H12" i="182"/>
  <c r="D12" i="182"/>
  <c r="G12" i="182" s="1"/>
  <c r="F13" i="182" s="1"/>
  <c r="E13" i="182" s="1"/>
  <c r="I11" i="182"/>
  <c r="B14" i="181"/>
  <c r="I11" i="181"/>
  <c r="D12" i="181"/>
  <c r="G12" i="181" s="1"/>
  <c r="F13" i="181" s="1"/>
  <c r="E13" i="181" s="1"/>
  <c r="H12" i="181"/>
  <c r="I11" i="180"/>
  <c r="B16" i="180"/>
  <c r="H12" i="180"/>
  <c r="D12" i="180"/>
  <c r="G12" i="180" s="1"/>
  <c r="F13" i="180" s="1"/>
  <c r="E13" i="180" s="1"/>
  <c r="H12" i="179"/>
  <c r="E12" i="179"/>
  <c r="D12" i="179" s="1"/>
  <c r="G12" i="179" s="1"/>
  <c r="F13" i="179" s="1"/>
  <c r="I11" i="179"/>
  <c r="B14" i="178"/>
  <c r="D12" i="178"/>
  <c r="G12" i="178" s="1"/>
  <c r="F13" i="178" s="1"/>
  <c r="E13" i="178" s="1"/>
  <c r="H12" i="178"/>
  <c r="I11" i="178"/>
  <c r="I11" i="177"/>
  <c r="B14" i="177"/>
  <c r="H12" i="177"/>
  <c r="D12" i="177"/>
  <c r="G12" i="177" s="1"/>
  <c r="F13" i="177" s="1"/>
  <c r="E13" i="177" s="1"/>
  <c r="E12" i="176"/>
  <c r="D12" i="176" s="1"/>
  <c r="G12" i="176" s="1"/>
  <c r="F13" i="176" s="1"/>
  <c r="H12" i="176"/>
  <c r="I11" i="176"/>
  <c r="I10" i="175"/>
  <c r="B14" i="175"/>
  <c r="E11" i="175"/>
  <c r="D11" i="175" s="1"/>
  <c r="G11" i="175" s="1"/>
  <c r="F12" i="175" s="1"/>
  <c r="E12" i="175" s="1"/>
  <c r="D12" i="175" s="1"/>
  <c r="G12" i="175" s="1"/>
  <c r="F13" i="175" s="1"/>
  <c r="D14" i="185" l="1"/>
  <c r="G14" i="185" s="1"/>
  <c r="F15" i="185" s="1"/>
  <c r="E15" i="185" s="1"/>
  <c r="H14" i="185"/>
  <c r="I13" i="185"/>
  <c r="B16" i="184"/>
  <c r="H14" i="184"/>
  <c r="D14" i="184"/>
  <c r="G14" i="184" s="1"/>
  <c r="F15" i="184" s="1"/>
  <c r="E15" i="184" s="1"/>
  <c r="I13" i="184"/>
  <c r="H13" i="182"/>
  <c r="D13" i="182"/>
  <c r="G13" i="182" s="1"/>
  <c r="F14" i="182" s="1"/>
  <c r="E14" i="182" s="1"/>
  <c r="I12" i="182"/>
  <c r="I12" i="181"/>
  <c r="B15" i="181"/>
  <c r="D13" i="181"/>
  <c r="G13" i="181" s="1"/>
  <c r="F14" i="181" s="1"/>
  <c r="E14" i="181" s="1"/>
  <c r="H13" i="181"/>
  <c r="B17" i="180"/>
  <c r="H13" i="180"/>
  <c r="D13" i="180"/>
  <c r="G13" i="180" s="1"/>
  <c r="F14" i="180" s="1"/>
  <c r="E14" i="180" s="1"/>
  <c r="I12" i="180"/>
  <c r="H13" i="179"/>
  <c r="E13" i="179"/>
  <c r="D13" i="179" s="1"/>
  <c r="G13" i="179" s="1"/>
  <c r="F14" i="179" s="1"/>
  <c r="I12" i="179"/>
  <c r="I12" i="178"/>
  <c r="B15" i="178"/>
  <c r="D13" i="178"/>
  <c r="G13" i="178" s="1"/>
  <c r="F14" i="178" s="1"/>
  <c r="E14" i="178" s="1"/>
  <c r="H13" i="178"/>
  <c r="B15" i="177"/>
  <c r="H13" i="177"/>
  <c r="D13" i="177"/>
  <c r="G13" i="177" s="1"/>
  <c r="F14" i="177" s="1"/>
  <c r="E14" i="177" s="1"/>
  <c r="I12" i="177"/>
  <c r="E13" i="176"/>
  <c r="D13" i="176" s="1"/>
  <c r="G13" i="176" s="1"/>
  <c r="F14" i="176" s="1"/>
  <c r="H13" i="176"/>
  <c r="I12" i="176"/>
  <c r="B15" i="175"/>
  <c r="H12" i="175"/>
  <c r="I12" i="175" s="1"/>
  <c r="I11" i="175"/>
  <c r="H13" i="175"/>
  <c r="E13" i="175"/>
  <c r="D13" i="175" s="1"/>
  <c r="G13" i="175" s="1"/>
  <c r="F14" i="175" s="1"/>
  <c r="I14" i="185" l="1"/>
  <c r="H15" i="185"/>
  <c r="D15" i="185"/>
  <c r="G15" i="185" s="1"/>
  <c r="F16" i="185" s="1"/>
  <c r="E16" i="185" s="1"/>
  <c r="B17" i="184"/>
  <c r="H15" i="184"/>
  <c r="D15" i="184"/>
  <c r="G15" i="184" s="1"/>
  <c r="F16" i="184" s="1"/>
  <c r="E16" i="184" s="1"/>
  <c r="I14" i="184"/>
  <c r="D14" i="182"/>
  <c r="G14" i="182" s="1"/>
  <c r="F15" i="182" s="1"/>
  <c r="E15" i="182" s="1"/>
  <c r="H14" i="182"/>
  <c r="I13" i="182"/>
  <c r="I13" i="181"/>
  <c r="B16" i="181"/>
  <c r="D14" i="181"/>
  <c r="G14" i="181" s="1"/>
  <c r="F15" i="181" s="1"/>
  <c r="E15" i="181" s="1"/>
  <c r="H14" i="181"/>
  <c r="B18" i="180"/>
  <c r="D14" i="180"/>
  <c r="G14" i="180" s="1"/>
  <c r="F15" i="180" s="1"/>
  <c r="E15" i="180" s="1"/>
  <c r="H14" i="180"/>
  <c r="I13" i="180"/>
  <c r="H14" i="179"/>
  <c r="E14" i="179"/>
  <c r="D14" i="179" s="1"/>
  <c r="G14" i="179" s="1"/>
  <c r="F15" i="179" s="1"/>
  <c r="I13" i="179"/>
  <c r="B16" i="178"/>
  <c r="D14" i="178"/>
  <c r="G14" i="178" s="1"/>
  <c r="F15" i="178" s="1"/>
  <c r="E15" i="178" s="1"/>
  <c r="H14" i="178"/>
  <c r="I13" i="178"/>
  <c r="B16" i="177"/>
  <c r="H14" i="177"/>
  <c r="D14" i="177"/>
  <c r="G14" i="177" s="1"/>
  <c r="F15" i="177" s="1"/>
  <c r="E15" i="177" s="1"/>
  <c r="I13" i="177"/>
  <c r="E14" i="176"/>
  <c r="D14" i="176" s="1"/>
  <c r="G14" i="176" s="1"/>
  <c r="F15" i="176" s="1"/>
  <c r="H14" i="176"/>
  <c r="I13" i="176"/>
  <c r="B16" i="175"/>
  <c r="H14" i="175"/>
  <c r="E14" i="175"/>
  <c r="D14" i="175" s="1"/>
  <c r="G14" i="175" s="1"/>
  <c r="F15" i="175" s="1"/>
  <c r="I13" i="175"/>
  <c r="D16" i="185" l="1"/>
  <c r="G16" i="185" s="1"/>
  <c r="F17" i="185" s="1"/>
  <c r="E17" i="185" s="1"/>
  <c r="H16" i="185"/>
  <c r="I15" i="185"/>
  <c r="B18" i="184"/>
  <c r="H16" i="184"/>
  <c r="D16" i="184"/>
  <c r="G16" i="184" s="1"/>
  <c r="F17" i="184" s="1"/>
  <c r="E17" i="184" s="1"/>
  <c r="I15" i="184"/>
  <c r="I14" i="182"/>
  <c r="H15" i="182"/>
  <c r="D15" i="182"/>
  <c r="G15" i="182" s="1"/>
  <c r="F16" i="182" s="1"/>
  <c r="E16" i="182" s="1"/>
  <c r="B17" i="181"/>
  <c r="H15" i="181"/>
  <c r="D15" i="181"/>
  <c r="G15" i="181" s="1"/>
  <c r="F16" i="181" s="1"/>
  <c r="E16" i="181" s="1"/>
  <c r="I14" i="181"/>
  <c r="B19" i="180"/>
  <c r="H15" i="180"/>
  <c r="D15" i="180"/>
  <c r="G15" i="180" s="1"/>
  <c r="F16" i="180" s="1"/>
  <c r="E16" i="180" s="1"/>
  <c r="I14" i="180"/>
  <c r="I14" i="179"/>
  <c r="H15" i="179"/>
  <c r="E15" i="179"/>
  <c r="D15" i="179" s="1"/>
  <c r="G15" i="179" s="1"/>
  <c r="F16" i="179" s="1"/>
  <c r="B17" i="178"/>
  <c r="H15" i="178"/>
  <c r="D15" i="178"/>
  <c r="G15" i="178" s="1"/>
  <c r="F16" i="178" s="1"/>
  <c r="E16" i="178" s="1"/>
  <c r="I14" i="178"/>
  <c r="B17" i="177"/>
  <c r="H15" i="177"/>
  <c r="D15" i="177"/>
  <c r="G15" i="177" s="1"/>
  <c r="F16" i="177" s="1"/>
  <c r="E16" i="177" s="1"/>
  <c r="I14" i="177"/>
  <c r="I14" i="176"/>
  <c r="E15" i="176"/>
  <c r="D15" i="176" s="1"/>
  <c r="G15" i="176" s="1"/>
  <c r="F16" i="176" s="1"/>
  <c r="H15" i="176"/>
  <c r="B17" i="175"/>
  <c r="H15" i="175"/>
  <c r="E15" i="175"/>
  <c r="D15" i="175" s="1"/>
  <c r="G15" i="175" s="1"/>
  <c r="F16" i="175" s="1"/>
  <c r="I14" i="175"/>
  <c r="I16" i="185" l="1"/>
  <c r="D17" i="185"/>
  <c r="G17" i="185" s="1"/>
  <c r="F18" i="185" s="1"/>
  <c r="E18" i="185" s="1"/>
  <c r="H17" i="185"/>
  <c r="B19" i="184"/>
  <c r="H17" i="184"/>
  <c r="D17" i="184"/>
  <c r="G17" i="184" s="1"/>
  <c r="F18" i="184" s="1"/>
  <c r="E18" i="184" s="1"/>
  <c r="I16" i="184"/>
  <c r="I15" i="182"/>
  <c r="H16" i="182"/>
  <c r="D16" i="182"/>
  <c r="G16" i="182" s="1"/>
  <c r="F17" i="182" s="1"/>
  <c r="E17" i="182" s="1"/>
  <c r="B18" i="181"/>
  <c r="H16" i="181"/>
  <c r="D16" i="181"/>
  <c r="G16" i="181" s="1"/>
  <c r="F17" i="181" s="1"/>
  <c r="E17" i="181" s="1"/>
  <c r="I15" i="181"/>
  <c r="I15" i="180"/>
  <c r="B20" i="180"/>
  <c r="H16" i="180"/>
  <c r="D16" i="180"/>
  <c r="G16" i="180" s="1"/>
  <c r="F17" i="180" s="1"/>
  <c r="E17" i="180" s="1"/>
  <c r="H16" i="179"/>
  <c r="E16" i="179"/>
  <c r="D16" i="179" s="1"/>
  <c r="G16" i="179" s="1"/>
  <c r="F17" i="179" s="1"/>
  <c r="I15" i="179"/>
  <c r="B18" i="178"/>
  <c r="D16" i="178"/>
  <c r="G16" i="178" s="1"/>
  <c r="F17" i="178" s="1"/>
  <c r="E17" i="178" s="1"/>
  <c r="H16" i="178"/>
  <c r="I15" i="178"/>
  <c r="B18" i="177"/>
  <c r="H16" i="177"/>
  <c r="D16" i="177"/>
  <c r="G16" i="177" s="1"/>
  <c r="F17" i="177" s="1"/>
  <c r="E17" i="177" s="1"/>
  <c r="I15" i="177"/>
  <c r="E16" i="176"/>
  <c r="D16" i="176" s="1"/>
  <c r="G16" i="176" s="1"/>
  <c r="F17" i="176" s="1"/>
  <c r="H16" i="176"/>
  <c r="I15" i="176"/>
  <c r="B18" i="175"/>
  <c r="H16" i="175"/>
  <c r="E16" i="175"/>
  <c r="D16" i="175" s="1"/>
  <c r="G16" i="175" s="1"/>
  <c r="F17" i="175" s="1"/>
  <c r="I15" i="175"/>
  <c r="H18" i="185" l="1"/>
  <c r="D18" i="185"/>
  <c r="G18" i="185" s="1"/>
  <c r="F19" i="185" s="1"/>
  <c r="E19" i="185" s="1"/>
  <c r="I17" i="185"/>
  <c r="B20" i="184"/>
  <c r="H18" i="184"/>
  <c r="D18" i="184"/>
  <c r="G18" i="184" s="1"/>
  <c r="F19" i="184" s="1"/>
  <c r="E19" i="184" s="1"/>
  <c r="I17" i="184"/>
  <c r="D17" i="182"/>
  <c r="G17" i="182" s="1"/>
  <c r="F18" i="182" s="1"/>
  <c r="E18" i="182" s="1"/>
  <c r="H17" i="182"/>
  <c r="I16" i="182"/>
  <c r="B19" i="181"/>
  <c r="H17" i="181"/>
  <c r="D17" i="181"/>
  <c r="G17" i="181" s="1"/>
  <c r="F18" i="181" s="1"/>
  <c r="E18" i="181" s="1"/>
  <c r="I16" i="181"/>
  <c r="B21" i="180"/>
  <c r="H17" i="180"/>
  <c r="D17" i="180"/>
  <c r="G17" i="180" s="1"/>
  <c r="F18" i="180" s="1"/>
  <c r="E18" i="180" s="1"/>
  <c r="I16" i="180"/>
  <c r="I16" i="179"/>
  <c r="H17" i="179"/>
  <c r="E17" i="179"/>
  <c r="D17" i="179" s="1"/>
  <c r="G17" i="179" s="1"/>
  <c r="F18" i="179" s="1"/>
  <c r="B19" i="178"/>
  <c r="H17" i="178"/>
  <c r="D17" i="178"/>
  <c r="G17" i="178" s="1"/>
  <c r="F18" i="178" s="1"/>
  <c r="E18" i="178" s="1"/>
  <c r="I16" i="178"/>
  <c r="B19" i="177"/>
  <c r="H17" i="177"/>
  <c r="D17" i="177"/>
  <c r="G17" i="177" s="1"/>
  <c r="F18" i="177" s="1"/>
  <c r="E18" i="177" s="1"/>
  <c r="I16" i="177"/>
  <c r="I16" i="176"/>
  <c r="E17" i="176"/>
  <c r="D17" i="176" s="1"/>
  <c r="G17" i="176" s="1"/>
  <c r="F18" i="176" s="1"/>
  <c r="H17" i="176"/>
  <c r="B19" i="175"/>
  <c r="H17" i="175"/>
  <c r="E17" i="175"/>
  <c r="D17" i="175" s="1"/>
  <c r="G17" i="175" s="1"/>
  <c r="F18" i="175" s="1"/>
  <c r="I16" i="175"/>
  <c r="H19" i="185" l="1"/>
  <c r="D19" i="185"/>
  <c r="G19" i="185" s="1"/>
  <c r="F20" i="185" s="1"/>
  <c r="E20" i="185" s="1"/>
  <c r="I18" i="185"/>
  <c r="I18" i="184"/>
  <c r="B21" i="184"/>
  <c r="H19" i="184"/>
  <c r="D19" i="184"/>
  <c r="G19" i="184" s="1"/>
  <c r="F20" i="184" s="1"/>
  <c r="E20" i="184" s="1"/>
  <c r="I17" i="182"/>
  <c r="D18" i="182"/>
  <c r="G18" i="182" s="1"/>
  <c r="F19" i="182" s="1"/>
  <c r="E19" i="182" s="1"/>
  <c r="H18" i="182"/>
  <c r="B20" i="181"/>
  <c r="H18" i="181"/>
  <c r="D18" i="181"/>
  <c r="G18" i="181" s="1"/>
  <c r="F19" i="181" s="1"/>
  <c r="E19" i="181" s="1"/>
  <c r="I17" i="181"/>
  <c r="B22" i="180"/>
  <c r="D18" i="180"/>
  <c r="G18" i="180" s="1"/>
  <c r="F19" i="180" s="1"/>
  <c r="E19" i="180" s="1"/>
  <c r="H18" i="180"/>
  <c r="I17" i="180"/>
  <c r="H18" i="179"/>
  <c r="E18" i="179"/>
  <c r="D18" i="179" s="1"/>
  <c r="G18" i="179" s="1"/>
  <c r="F19" i="179" s="1"/>
  <c r="I17" i="179"/>
  <c r="I17" i="178"/>
  <c r="B20" i="178"/>
  <c r="H18" i="178"/>
  <c r="D18" i="178"/>
  <c r="G18" i="178" s="1"/>
  <c r="F19" i="178" s="1"/>
  <c r="E19" i="178" s="1"/>
  <c r="I17" i="177"/>
  <c r="B20" i="177"/>
  <c r="H18" i="177"/>
  <c r="D18" i="177"/>
  <c r="G18" i="177" s="1"/>
  <c r="F19" i="177" s="1"/>
  <c r="E19" i="177" s="1"/>
  <c r="E18" i="176"/>
  <c r="D18" i="176" s="1"/>
  <c r="G18" i="176" s="1"/>
  <c r="F19" i="176" s="1"/>
  <c r="H18" i="176"/>
  <c r="I17" i="176"/>
  <c r="B20" i="175"/>
  <c r="H18" i="175"/>
  <c r="E18" i="175"/>
  <c r="D18" i="175" s="1"/>
  <c r="G18" i="175" s="1"/>
  <c r="F19" i="175" s="1"/>
  <c r="I17" i="175"/>
  <c r="H20" i="185" l="1"/>
  <c r="D20" i="185"/>
  <c r="G20" i="185" s="1"/>
  <c r="F21" i="185" s="1"/>
  <c r="E21" i="185" s="1"/>
  <c r="I19" i="185"/>
  <c r="B22" i="184"/>
  <c r="H20" i="184"/>
  <c r="D20" i="184"/>
  <c r="G20" i="184" s="1"/>
  <c r="F21" i="184" s="1"/>
  <c r="E21" i="184" s="1"/>
  <c r="I19" i="184"/>
  <c r="D19" i="182"/>
  <c r="G19" i="182" s="1"/>
  <c r="F20" i="182" s="1"/>
  <c r="E20" i="182" s="1"/>
  <c r="H19" i="182"/>
  <c r="I18" i="182"/>
  <c r="B21" i="181"/>
  <c r="I18" i="181"/>
  <c r="H19" i="181"/>
  <c r="D19" i="181"/>
  <c r="G19" i="181" s="1"/>
  <c r="F20" i="181" s="1"/>
  <c r="E20" i="181" s="1"/>
  <c r="B23" i="180"/>
  <c r="H19" i="180"/>
  <c r="D19" i="180"/>
  <c r="G19" i="180" s="1"/>
  <c r="F20" i="180" s="1"/>
  <c r="E20" i="180" s="1"/>
  <c r="I18" i="180"/>
  <c r="H19" i="179"/>
  <c r="E19" i="179"/>
  <c r="D19" i="179" s="1"/>
  <c r="G19" i="179" s="1"/>
  <c r="F20" i="179" s="1"/>
  <c r="I18" i="179"/>
  <c r="B21" i="178"/>
  <c r="H19" i="178"/>
  <c r="D19" i="178"/>
  <c r="G19" i="178" s="1"/>
  <c r="F20" i="178" s="1"/>
  <c r="E20" i="178" s="1"/>
  <c r="I18" i="178"/>
  <c r="B21" i="177"/>
  <c r="H19" i="177"/>
  <c r="D19" i="177"/>
  <c r="G19" i="177" s="1"/>
  <c r="F20" i="177" s="1"/>
  <c r="E20" i="177" s="1"/>
  <c r="I18" i="177"/>
  <c r="E19" i="176"/>
  <c r="D19" i="176" s="1"/>
  <c r="G19" i="176" s="1"/>
  <c r="F20" i="176" s="1"/>
  <c r="H19" i="176"/>
  <c r="I18" i="176"/>
  <c r="B21" i="175"/>
  <c r="H19" i="175"/>
  <c r="E19" i="175"/>
  <c r="D19" i="175" s="1"/>
  <c r="G19" i="175" s="1"/>
  <c r="F20" i="175" s="1"/>
  <c r="I18" i="175"/>
  <c r="H21" i="185" l="1"/>
  <c r="D21" i="185"/>
  <c r="G21" i="185" s="1"/>
  <c r="F22" i="185" s="1"/>
  <c r="E22" i="185" s="1"/>
  <c r="I20" i="185"/>
  <c r="B23" i="184"/>
  <c r="H21" i="184"/>
  <c r="D21" i="184"/>
  <c r="G21" i="184" s="1"/>
  <c r="F22" i="184" s="1"/>
  <c r="E22" i="184" s="1"/>
  <c r="I20" i="184"/>
  <c r="I19" i="182"/>
  <c r="D20" i="182"/>
  <c r="G20" i="182" s="1"/>
  <c r="F21" i="182" s="1"/>
  <c r="E21" i="182" s="1"/>
  <c r="H20" i="182"/>
  <c r="B22" i="181"/>
  <c r="D20" i="181"/>
  <c r="G20" i="181" s="1"/>
  <c r="F21" i="181" s="1"/>
  <c r="E21" i="181" s="1"/>
  <c r="H20" i="181"/>
  <c r="I19" i="181"/>
  <c r="B24" i="180"/>
  <c r="H20" i="180"/>
  <c r="D20" i="180"/>
  <c r="G20" i="180" s="1"/>
  <c r="F21" i="180" s="1"/>
  <c r="E21" i="180" s="1"/>
  <c r="I19" i="180"/>
  <c r="H20" i="179"/>
  <c r="E20" i="179"/>
  <c r="D20" i="179" s="1"/>
  <c r="G20" i="179" s="1"/>
  <c r="F21" i="179" s="1"/>
  <c r="I19" i="179"/>
  <c r="B22" i="178"/>
  <c r="H20" i="178"/>
  <c r="D20" i="178"/>
  <c r="G20" i="178" s="1"/>
  <c r="F21" i="178" s="1"/>
  <c r="E21" i="178" s="1"/>
  <c r="I19" i="178"/>
  <c r="B22" i="177"/>
  <c r="H20" i="177"/>
  <c r="D20" i="177"/>
  <c r="G20" i="177" s="1"/>
  <c r="F21" i="177" s="1"/>
  <c r="E21" i="177" s="1"/>
  <c r="I19" i="177"/>
  <c r="E20" i="176"/>
  <c r="D20" i="176" s="1"/>
  <c r="G20" i="176" s="1"/>
  <c r="F21" i="176" s="1"/>
  <c r="H20" i="176"/>
  <c r="I19" i="176"/>
  <c r="B22" i="175"/>
  <c r="H20" i="175"/>
  <c r="E20" i="175"/>
  <c r="D20" i="175" s="1"/>
  <c r="G20" i="175" s="1"/>
  <c r="F21" i="175" s="1"/>
  <c r="I19" i="175"/>
  <c r="H22" i="185" l="1"/>
  <c r="D22" i="185"/>
  <c r="G22" i="185" s="1"/>
  <c r="F23" i="185" s="1"/>
  <c r="E23" i="185" s="1"/>
  <c r="I21" i="185"/>
  <c r="B24" i="184"/>
  <c r="H22" i="184"/>
  <c r="D22" i="184"/>
  <c r="G22" i="184" s="1"/>
  <c r="F23" i="184" s="1"/>
  <c r="E23" i="184" s="1"/>
  <c r="I21" i="184"/>
  <c r="I20" i="182"/>
  <c r="H21" i="182"/>
  <c r="D21" i="182"/>
  <c r="G21" i="182" s="1"/>
  <c r="F22" i="182" s="1"/>
  <c r="E22" i="182" s="1"/>
  <c r="B23" i="181"/>
  <c r="D21" i="181"/>
  <c r="G21" i="181" s="1"/>
  <c r="F22" i="181" s="1"/>
  <c r="E22" i="181" s="1"/>
  <c r="H21" i="181"/>
  <c r="I20" i="181"/>
  <c r="I20" i="180"/>
  <c r="B25" i="180"/>
  <c r="H21" i="180"/>
  <c r="D21" i="180"/>
  <c r="G21" i="180" s="1"/>
  <c r="F22" i="180" s="1"/>
  <c r="E22" i="180" s="1"/>
  <c r="H21" i="179"/>
  <c r="E21" i="179"/>
  <c r="D21" i="179" s="1"/>
  <c r="G21" i="179" s="1"/>
  <c r="F22" i="179" s="1"/>
  <c r="I20" i="179"/>
  <c r="B23" i="178"/>
  <c r="H21" i="178"/>
  <c r="D21" i="178"/>
  <c r="G21" i="178" s="1"/>
  <c r="F22" i="178" s="1"/>
  <c r="E22" i="178" s="1"/>
  <c r="I20" i="178"/>
  <c r="B23" i="177"/>
  <c r="H21" i="177"/>
  <c r="D21" i="177"/>
  <c r="G21" i="177" s="1"/>
  <c r="F22" i="177" s="1"/>
  <c r="E22" i="177" s="1"/>
  <c r="I20" i="177"/>
  <c r="E21" i="176"/>
  <c r="D21" i="176" s="1"/>
  <c r="G21" i="176" s="1"/>
  <c r="F22" i="176" s="1"/>
  <c r="H21" i="176"/>
  <c r="I20" i="176"/>
  <c r="B23" i="175"/>
  <c r="H21" i="175"/>
  <c r="E21" i="175"/>
  <c r="D21" i="175" s="1"/>
  <c r="G21" i="175" s="1"/>
  <c r="F22" i="175" s="1"/>
  <c r="I20" i="175"/>
  <c r="I22" i="185" l="1"/>
  <c r="D23" i="185"/>
  <c r="G23" i="185" s="1"/>
  <c r="F24" i="185" s="1"/>
  <c r="E24" i="185" s="1"/>
  <c r="H23" i="185"/>
  <c r="B25" i="184"/>
  <c r="H23" i="184"/>
  <c r="D23" i="184"/>
  <c r="G23" i="184" s="1"/>
  <c r="F24" i="184" s="1"/>
  <c r="E24" i="184" s="1"/>
  <c r="I22" i="184"/>
  <c r="D22" i="182"/>
  <c r="G22" i="182" s="1"/>
  <c r="F23" i="182" s="1"/>
  <c r="E23" i="182" s="1"/>
  <c r="H22" i="182"/>
  <c r="I21" i="182"/>
  <c r="B24" i="181"/>
  <c r="I21" i="181"/>
  <c r="D22" i="181"/>
  <c r="G22" i="181" s="1"/>
  <c r="F23" i="181" s="1"/>
  <c r="E23" i="181" s="1"/>
  <c r="H22" i="181"/>
  <c r="B26" i="180"/>
  <c r="D22" i="180"/>
  <c r="G22" i="180" s="1"/>
  <c r="F23" i="180" s="1"/>
  <c r="E23" i="180" s="1"/>
  <c r="H22" i="180"/>
  <c r="I21" i="180"/>
  <c r="I21" i="179"/>
  <c r="H22" i="179"/>
  <c r="E22" i="179"/>
  <c r="D22" i="179" s="1"/>
  <c r="G22" i="179" s="1"/>
  <c r="F23" i="179" s="1"/>
  <c r="B24" i="178"/>
  <c r="H22" i="178"/>
  <c r="D22" i="178"/>
  <c r="G22" i="178" s="1"/>
  <c r="F23" i="178" s="1"/>
  <c r="E23" i="178" s="1"/>
  <c r="I21" i="178"/>
  <c r="B24" i="177"/>
  <c r="H22" i="177"/>
  <c r="D22" i="177"/>
  <c r="G22" i="177" s="1"/>
  <c r="F23" i="177" s="1"/>
  <c r="E23" i="177" s="1"/>
  <c r="I21" i="177"/>
  <c r="E22" i="176"/>
  <c r="D22" i="176" s="1"/>
  <c r="G22" i="176" s="1"/>
  <c r="F23" i="176" s="1"/>
  <c r="H22" i="176"/>
  <c r="I21" i="176"/>
  <c r="B24" i="175"/>
  <c r="H22" i="175"/>
  <c r="E22" i="175"/>
  <c r="D22" i="175" s="1"/>
  <c r="G22" i="175" s="1"/>
  <c r="F23" i="175" s="1"/>
  <c r="I21" i="175"/>
  <c r="D24" i="185" l="1"/>
  <c r="G24" i="185" s="1"/>
  <c r="F25" i="185" s="1"/>
  <c r="E25" i="185" s="1"/>
  <c r="H24" i="185"/>
  <c r="I23" i="185"/>
  <c r="B26" i="184"/>
  <c r="I23" i="184"/>
  <c r="H24" i="184"/>
  <c r="D24" i="184"/>
  <c r="G24" i="184" s="1"/>
  <c r="F25" i="184" s="1"/>
  <c r="E25" i="184" s="1"/>
  <c r="D23" i="182"/>
  <c r="G23" i="182" s="1"/>
  <c r="F24" i="182" s="1"/>
  <c r="E24" i="182" s="1"/>
  <c r="H23" i="182"/>
  <c r="I22" i="182"/>
  <c r="B25" i="181"/>
  <c r="H23" i="181"/>
  <c r="D23" i="181"/>
  <c r="G23" i="181" s="1"/>
  <c r="F24" i="181" s="1"/>
  <c r="E24" i="181" s="1"/>
  <c r="I22" i="181"/>
  <c r="B27" i="180"/>
  <c r="H23" i="180"/>
  <c r="D23" i="180"/>
  <c r="G23" i="180" s="1"/>
  <c r="F24" i="180" s="1"/>
  <c r="E24" i="180" s="1"/>
  <c r="I22" i="180"/>
  <c r="H23" i="179"/>
  <c r="E23" i="179"/>
  <c r="D23" i="179" s="1"/>
  <c r="G23" i="179" s="1"/>
  <c r="F24" i="179" s="1"/>
  <c r="I22" i="179"/>
  <c r="B25" i="178"/>
  <c r="H23" i="178"/>
  <c r="D23" i="178"/>
  <c r="G23" i="178" s="1"/>
  <c r="F24" i="178" s="1"/>
  <c r="E24" i="178" s="1"/>
  <c r="I22" i="178"/>
  <c r="I22" i="177"/>
  <c r="B25" i="177"/>
  <c r="H23" i="177"/>
  <c r="D23" i="177"/>
  <c r="G23" i="177" s="1"/>
  <c r="F24" i="177" s="1"/>
  <c r="E24" i="177" s="1"/>
  <c r="I22" i="176"/>
  <c r="E23" i="176"/>
  <c r="D23" i="176" s="1"/>
  <c r="G23" i="176" s="1"/>
  <c r="F24" i="176" s="1"/>
  <c r="H23" i="176"/>
  <c r="B25" i="175"/>
  <c r="H23" i="175"/>
  <c r="E23" i="175"/>
  <c r="D23" i="175" s="1"/>
  <c r="G23" i="175" s="1"/>
  <c r="F24" i="175" s="1"/>
  <c r="I22" i="175"/>
  <c r="D25" i="185" l="1"/>
  <c r="G25" i="185" s="1"/>
  <c r="F26" i="185" s="1"/>
  <c r="E26" i="185" s="1"/>
  <c r="H25" i="185"/>
  <c r="I24" i="185"/>
  <c r="B27" i="184"/>
  <c r="H25" i="184"/>
  <c r="D25" i="184"/>
  <c r="G25" i="184" s="1"/>
  <c r="F26" i="184" s="1"/>
  <c r="E26" i="184" s="1"/>
  <c r="I24" i="184"/>
  <c r="H24" i="182"/>
  <c r="D24" i="182"/>
  <c r="G24" i="182" s="1"/>
  <c r="F25" i="182" s="1"/>
  <c r="E25" i="182" s="1"/>
  <c r="I23" i="182"/>
  <c r="B26" i="181"/>
  <c r="H24" i="181"/>
  <c r="D24" i="181"/>
  <c r="G24" i="181" s="1"/>
  <c r="F25" i="181" s="1"/>
  <c r="E25" i="181" s="1"/>
  <c r="I23" i="181"/>
  <c r="B28" i="180"/>
  <c r="H24" i="180"/>
  <c r="D24" i="180"/>
  <c r="G24" i="180" s="1"/>
  <c r="F25" i="180" s="1"/>
  <c r="E25" i="180" s="1"/>
  <c r="I23" i="180"/>
  <c r="H24" i="179"/>
  <c r="E24" i="179"/>
  <c r="D24" i="179" s="1"/>
  <c r="G24" i="179" s="1"/>
  <c r="F25" i="179" s="1"/>
  <c r="I23" i="179"/>
  <c r="B26" i="178"/>
  <c r="H24" i="178"/>
  <c r="D24" i="178"/>
  <c r="G24" i="178" s="1"/>
  <c r="F25" i="178" s="1"/>
  <c r="E25" i="178" s="1"/>
  <c r="I23" i="178"/>
  <c r="B26" i="177"/>
  <c r="H24" i="177"/>
  <c r="D24" i="177"/>
  <c r="G24" i="177" s="1"/>
  <c r="F25" i="177" s="1"/>
  <c r="E25" i="177" s="1"/>
  <c r="I23" i="177"/>
  <c r="E24" i="176"/>
  <c r="D24" i="176" s="1"/>
  <c r="G24" i="176" s="1"/>
  <c r="F25" i="176" s="1"/>
  <c r="H24" i="176"/>
  <c r="I23" i="176"/>
  <c r="B26" i="175"/>
  <c r="H24" i="175"/>
  <c r="E24" i="175"/>
  <c r="D24" i="175" s="1"/>
  <c r="G24" i="175" s="1"/>
  <c r="F25" i="175" s="1"/>
  <c r="I23" i="175"/>
  <c r="I25" i="185" l="1"/>
  <c r="H26" i="185"/>
  <c r="D26" i="185"/>
  <c r="G26" i="185" s="1"/>
  <c r="F27" i="185" s="1"/>
  <c r="E27" i="185" s="1"/>
  <c r="B28" i="184"/>
  <c r="I25" i="184"/>
  <c r="H26" i="184"/>
  <c r="D26" i="184"/>
  <c r="G26" i="184" s="1"/>
  <c r="F27" i="184" s="1"/>
  <c r="E27" i="184" s="1"/>
  <c r="D25" i="182"/>
  <c r="G25" i="182" s="1"/>
  <c r="F26" i="182" s="1"/>
  <c r="E26" i="182" s="1"/>
  <c r="H25" i="182"/>
  <c r="I24" i="182"/>
  <c r="B27" i="181"/>
  <c r="I24" i="181"/>
  <c r="H25" i="181"/>
  <c r="D25" i="181"/>
  <c r="G25" i="181" s="1"/>
  <c r="F26" i="181" s="1"/>
  <c r="E26" i="181" s="1"/>
  <c r="B29" i="180"/>
  <c r="H25" i="180"/>
  <c r="D25" i="180"/>
  <c r="G25" i="180" s="1"/>
  <c r="F26" i="180" s="1"/>
  <c r="E26" i="180" s="1"/>
  <c r="I24" i="180"/>
  <c r="H25" i="179"/>
  <c r="E25" i="179"/>
  <c r="D25" i="179" s="1"/>
  <c r="G25" i="179" s="1"/>
  <c r="F26" i="179" s="1"/>
  <c r="I24" i="179"/>
  <c r="B27" i="178"/>
  <c r="H25" i="178"/>
  <c r="D25" i="178"/>
  <c r="G25" i="178" s="1"/>
  <c r="F26" i="178" s="1"/>
  <c r="E26" i="178" s="1"/>
  <c r="I24" i="178"/>
  <c r="B27" i="177"/>
  <c r="H25" i="177"/>
  <c r="D25" i="177"/>
  <c r="G25" i="177" s="1"/>
  <c r="F26" i="177" s="1"/>
  <c r="E26" i="177" s="1"/>
  <c r="I24" i="177"/>
  <c r="I24" i="176"/>
  <c r="E25" i="176"/>
  <c r="D25" i="176" s="1"/>
  <c r="G25" i="176" s="1"/>
  <c r="F26" i="176" s="1"/>
  <c r="H25" i="176"/>
  <c r="B27" i="175"/>
  <c r="H25" i="175"/>
  <c r="E25" i="175"/>
  <c r="D25" i="175" s="1"/>
  <c r="G25" i="175" s="1"/>
  <c r="F26" i="175" s="1"/>
  <c r="I24" i="175"/>
  <c r="I26" i="185" l="1"/>
  <c r="H27" i="185"/>
  <c r="D27" i="185"/>
  <c r="G27" i="185" s="1"/>
  <c r="F28" i="185" s="1"/>
  <c r="E28" i="185" s="1"/>
  <c r="B29" i="184"/>
  <c r="H27" i="184"/>
  <c r="D27" i="184"/>
  <c r="G27" i="184" s="1"/>
  <c r="F28" i="184" s="1"/>
  <c r="E28" i="184" s="1"/>
  <c r="I26" i="184"/>
  <c r="D26" i="182"/>
  <c r="G26" i="182" s="1"/>
  <c r="F27" i="182" s="1"/>
  <c r="E27" i="182" s="1"/>
  <c r="H26" i="182"/>
  <c r="I25" i="182"/>
  <c r="B28" i="181"/>
  <c r="I25" i="181"/>
  <c r="H26" i="181"/>
  <c r="D26" i="181"/>
  <c r="G26" i="181" s="1"/>
  <c r="F27" i="181" s="1"/>
  <c r="E27" i="181" s="1"/>
  <c r="B30" i="180"/>
  <c r="H26" i="180"/>
  <c r="D26" i="180"/>
  <c r="G26" i="180" s="1"/>
  <c r="F27" i="180" s="1"/>
  <c r="E27" i="180" s="1"/>
  <c r="I25" i="180"/>
  <c r="H26" i="179"/>
  <c r="E26" i="179"/>
  <c r="D26" i="179" s="1"/>
  <c r="G26" i="179" s="1"/>
  <c r="F27" i="179" s="1"/>
  <c r="I25" i="179"/>
  <c r="B28" i="178"/>
  <c r="H26" i="178"/>
  <c r="D26" i="178"/>
  <c r="G26" i="178" s="1"/>
  <c r="F27" i="178" s="1"/>
  <c r="E27" i="178" s="1"/>
  <c r="I25" i="178"/>
  <c r="B28" i="177"/>
  <c r="H26" i="177"/>
  <c r="D26" i="177"/>
  <c r="G26" i="177" s="1"/>
  <c r="F27" i="177" s="1"/>
  <c r="E27" i="177" s="1"/>
  <c r="I25" i="177"/>
  <c r="E26" i="176"/>
  <c r="D26" i="176" s="1"/>
  <c r="G26" i="176" s="1"/>
  <c r="F27" i="176" s="1"/>
  <c r="H26" i="176"/>
  <c r="I25" i="176"/>
  <c r="B28" i="175"/>
  <c r="H26" i="175"/>
  <c r="E26" i="175"/>
  <c r="D26" i="175" s="1"/>
  <c r="G26" i="175" s="1"/>
  <c r="F27" i="175" s="1"/>
  <c r="I25" i="175"/>
  <c r="H28" i="185" l="1"/>
  <c r="D28" i="185"/>
  <c r="G28" i="185" s="1"/>
  <c r="F29" i="185" s="1"/>
  <c r="E29" i="185" s="1"/>
  <c r="I27" i="185"/>
  <c r="B30" i="184"/>
  <c r="H28" i="184"/>
  <c r="D28" i="184"/>
  <c r="G28" i="184" s="1"/>
  <c r="F29" i="184" s="1"/>
  <c r="E29" i="184" s="1"/>
  <c r="I27" i="184"/>
  <c r="H27" i="182"/>
  <c r="D27" i="182"/>
  <c r="G27" i="182" s="1"/>
  <c r="F28" i="182" s="1"/>
  <c r="E28" i="182" s="1"/>
  <c r="I26" i="182"/>
  <c r="B29" i="181"/>
  <c r="I26" i="181"/>
  <c r="H27" i="181"/>
  <c r="D27" i="181"/>
  <c r="G27" i="181" s="1"/>
  <c r="F28" i="181" s="1"/>
  <c r="E28" i="181" s="1"/>
  <c r="B31" i="180"/>
  <c r="H27" i="180"/>
  <c r="D27" i="180"/>
  <c r="G27" i="180" s="1"/>
  <c r="F28" i="180" s="1"/>
  <c r="E28" i="180" s="1"/>
  <c r="I26" i="180"/>
  <c r="H27" i="179"/>
  <c r="E27" i="179"/>
  <c r="D27" i="179" s="1"/>
  <c r="G27" i="179" s="1"/>
  <c r="F28" i="179" s="1"/>
  <c r="I26" i="179"/>
  <c r="B29" i="178"/>
  <c r="H27" i="178"/>
  <c r="D27" i="178"/>
  <c r="G27" i="178" s="1"/>
  <c r="F28" i="178" s="1"/>
  <c r="E28" i="178" s="1"/>
  <c r="I26" i="178"/>
  <c r="I26" i="177"/>
  <c r="B29" i="177"/>
  <c r="H27" i="177"/>
  <c r="D27" i="177"/>
  <c r="G27" i="177" s="1"/>
  <c r="F28" i="177" s="1"/>
  <c r="E28" i="177" s="1"/>
  <c r="E27" i="176"/>
  <c r="D27" i="176" s="1"/>
  <c r="G27" i="176" s="1"/>
  <c r="F28" i="176" s="1"/>
  <c r="H27" i="176"/>
  <c r="I26" i="176"/>
  <c r="B29" i="175"/>
  <c r="H27" i="175"/>
  <c r="E27" i="175"/>
  <c r="D27" i="175" s="1"/>
  <c r="G27" i="175" s="1"/>
  <c r="F28" i="175" s="1"/>
  <c r="I26" i="175"/>
  <c r="H29" i="185" l="1"/>
  <c r="D29" i="185"/>
  <c r="G29" i="185" s="1"/>
  <c r="F30" i="185" s="1"/>
  <c r="E30" i="185" s="1"/>
  <c r="I28" i="185"/>
  <c r="B31" i="184"/>
  <c r="H29" i="184"/>
  <c r="D29" i="184"/>
  <c r="G29" i="184" s="1"/>
  <c r="F30" i="184" s="1"/>
  <c r="E30" i="184" s="1"/>
  <c r="I28" i="184"/>
  <c r="D28" i="182"/>
  <c r="G28" i="182" s="1"/>
  <c r="F29" i="182" s="1"/>
  <c r="E29" i="182" s="1"/>
  <c r="H28" i="182"/>
  <c r="I27" i="182"/>
  <c r="B30" i="181"/>
  <c r="I27" i="181"/>
  <c r="D28" i="181"/>
  <c r="G28" i="181" s="1"/>
  <c r="F29" i="181" s="1"/>
  <c r="E29" i="181" s="1"/>
  <c r="H28" i="181"/>
  <c r="B32" i="180"/>
  <c r="H28" i="180"/>
  <c r="D28" i="180"/>
  <c r="G28" i="180" s="1"/>
  <c r="F29" i="180" s="1"/>
  <c r="E29" i="180" s="1"/>
  <c r="I27" i="180"/>
  <c r="H28" i="179"/>
  <c r="E28" i="179"/>
  <c r="D28" i="179" s="1"/>
  <c r="G28" i="179" s="1"/>
  <c r="F29" i="179" s="1"/>
  <c r="I27" i="179"/>
  <c r="B30" i="178"/>
  <c r="H28" i="178"/>
  <c r="D28" i="178"/>
  <c r="G28" i="178" s="1"/>
  <c r="F29" i="178" s="1"/>
  <c r="E29" i="178" s="1"/>
  <c r="I27" i="178"/>
  <c r="B30" i="177"/>
  <c r="I27" i="177"/>
  <c r="H28" i="177"/>
  <c r="D28" i="177"/>
  <c r="G28" i="177" s="1"/>
  <c r="F29" i="177" s="1"/>
  <c r="E29" i="177" s="1"/>
  <c r="I27" i="176"/>
  <c r="E28" i="176"/>
  <c r="D28" i="176" s="1"/>
  <c r="G28" i="176" s="1"/>
  <c r="F29" i="176" s="1"/>
  <c r="H28" i="176"/>
  <c r="B30" i="175"/>
  <c r="H28" i="175"/>
  <c r="E28" i="175"/>
  <c r="D28" i="175" s="1"/>
  <c r="G28" i="175" s="1"/>
  <c r="F29" i="175" s="1"/>
  <c r="I27" i="175"/>
  <c r="H30" i="185" l="1"/>
  <c r="D30" i="185"/>
  <c r="G30" i="185" s="1"/>
  <c r="F31" i="185" s="1"/>
  <c r="E31" i="185" s="1"/>
  <c r="I29" i="185"/>
  <c r="B32" i="184"/>
  <c r="H30" i="184"/>
  <c r="D30" i="184"/>
  <c r="G30" i="184" s="1"/>
  <c r="F31" i="184" s="1"/>
  <c r="E31" i="184" s="1"/>
  <c r="I29" i="184"/>
  <c r="D29" i="182"/>
  <c r="G29" i="182" s="1"/>
  <c r="F30" i="182" s="1"/>
  <c r="E30" i="182" s="1"/>
  <c r="H29" i="182"/>
  <c r="I28" i="182"/>
  <c r="B31" i="181"/>
  <c r="I28" i="181"/>
  <c r="D29" i="181"/>
  <c r="G29" i="181" s="1"/>
  <c r="F30" i="181" s="1"/>
  <c r="E30" i="181" s="1"/>
  <c r="H29" i="181"/>
  <c r="B33" i="180"/>
  <c r="D29" i="180"/>
  <c r="G29" i="180" s="1"/>
  <c r="F30" i="180" s="1"/>
  <c r="E30" i="180" s="1"/>
  <c r="H29" i="180"/>
  <c r="I28" i="180"/>
  <c r="H29" i="179"/>
  <c r="E29" i="179"/>
  <c r="D29" i="179" s="1"/>
  <c r="G29" i="179" s="1"/>
  <c r="F30" i="179" s="1"/>
  <c r="I28" i="179"/>
  <c r="B31" i="178"/>
  <c r="H29" i="178"/>
  <c r="D29" i="178"/>
  <c r="G29" i="178" s="1"/>
  <c r="F30" i="178" s="1"/>
  <c r="E30" i="178" s="1"/>
  <c r="I28" i="178"/>
  <c r="B31" i="177"/>
  <c r="H29" i="177"/>
  <c r="D29" i="177"/>
  <c r="G29" i="177" s="1"/>
  <c r="F30" i="177" s="1"/>
  <c r="E30" i="177" s="1"/>
  <c r="I28" i="177"/>
  <c r="I28" i="176"/>
  <c r="E29" i="176"/>
  <c r="D29" i="176" s="1"/>
  <c r="G29" i="176" s="1"/>
  <c r="F30" i="176" s="1"/>
  <c r="H29" i="176"/>
  <c r="B31" i="175"/>
  <c r="H29" i="175"/>
  <c r="E29" i="175"/>
  <c r="D29" i="175" s="1"/>
  <c r="G29" i="175" s="1"/>
  <c r="F30" i="175" s="1"/>
  <c r="I28" i="175"/>
  <c r="D31" i="185" l="1"/>
  <c r="G31" i="185" s="1"/>
  <c r="F32" i="185" s="1"/>
  <c r="E32" i="185" s="1"/>
  <c r="H31" i="185"/>
  <c r="I30" i="185"/>
  <c r="B33" i="184"/>
  <c r="H31" i="184"/>
  <c r="D31" i="184"/>
  <c r="G31" i="184" s="1"/>
  <c r="F32" i="184" s="1"/>
  <c r="E32" i="184" s="1"/>
  <c r="I30" i="184"/>
  <c r="D30" i="182"/>
  <c r="G30" i="182" s="1"/>
  <c r="F31" i="182" s="1"/>
  <c r="E31" i="182" s="1"/>
  <c r="H30" i="182"/>
  <c r="I29" i="182"/>
  <c r="B32" i="181"/>
  <c r="D30" i="181"/>
  <c r="G30" i="181" s="1"/>
  <c r="F31" i="181" s="1"/>
  <c r="E31" i="181" s="1"/>
  <c r="H30" i="181"/>
  <c r="I29" i="181"/>
  <c r="B34" i="180"/>
  <c r="D30" i="180"/>
  <c r="G30" i="180" s="1"/>
  <c r="F31" i="180" s="1"/>
  <c r="E31" i="180" s="1"/>
  <c r="H30" i="180"/>
  <c r="I29" i="180"/>
  <c r="I29" i="179"/>
  <c r="H30" i="179"/>
  <c r="E30" i="179"/>
  <c r="D30" i="179" s="1"/>
  <c r="G30" i="179" s="1"/>
  <c r="F31" i="179" s="1"/>
  <c r="I29" i="178"/>
  <c r="B32" i="178"/>
  <c r="H30" i="178"/>
  <c r="D30" i="178"/>
  <c r="G30" i="178" s="1"/>
  <c r="F31" i="178" s="1"/>
  <c r="E31" i="178" s="1"/>
  <c r="B32" i="177"/>
  <c r="H30" i="177"/>
  <c r="D30" i="177"/>
  <c r="G30" i="177" s="1"/>
  <c r="F31" i="177" s="1"/>
  <c r="E31" i="177" s="1"/>
  <c r="I29" i="177"/>
  <c r="I29" i="176"/>
  <c r="E30" i="176"/>
  <c r="D30" i="176" s="1"/>
  <c r="G30" i="176" s="1"/>
  <c r="F31" i="176" s="1"/>
  <c r="H30" i="176"/>
  <c r="B32" i="175"/>
  <c r="H30" i="175"/>
  <c r="E30" i="175"/>
  <c r="D30" i="175" s="1"/>
  <c r="G30" i="175" s="1"/>
  <c r="F31" i="175" s="1"/>
  <c r="I29" i="175"/>
  <c r="H32" i="185" l="1"/>
  <c r="D32" i="185"/>
  <c r="G32" i="185" s="1"/>
  <c r="F33" i="185" s="1"/>
  <c r="E33" i="185" s="1"/>
  <c r="I31" i="185"/>
  <c r="B34" i="184"/>
  <c r="H32" i="184"/>
  <c r="D32" i="184"/>
  <c r="G32" i="184" s="1"/>
  <c r="F33" i="184" s="1"/>
  <c r="E33" i="184" s="1"/>
  <c r="I31" i="184"/>
  <c r="H31" i="182"/>
  <c r="D31" i="182"/>
  <c r="G31" i="182" s="1"/>
  <c r="F32" i="182" s="1"/>
  <c r="E32" i="182" s="1"/>
  <c r="I30" i="182"/>
  <c r="B33" i="181"/>
  <c r="H31" i="181"/>
  <c r="D31" i="181"/>
  <c r="G31" i="181" s="1"/>
  <c r="F32" i="181" s="1"/>
  <c r="E32" i="181" s="1"/>
  <c r="I30" i="181"/>
  <c r="I30" i="180"/>
  <c r="B35" i="180"/>
  <c r="H31" i="180"/>
  <c r="D31" i="180"/>
  <c r="G31" i="180" s="1"/>
  <c r="F32" i="180" s="1"/>
  <c r="E32" i="180" s="1"/>
  <c r="I30" i="179"/>
  <c r="H31" i="179"/>
  <c r="E31" i="179"/>
  <c r="D31" i="179" s="1"/>
  <c r="G31" i="179" s="1"/>
  <c r="F32" i="179" s="1"/>
  <c r="I30" i="178"/>
  <c r="B33" i="178"/>
  <c r="H31" i="178"/>
  <c r="D31" i="178"/>
  <c r="G31" i="178" s="1"/>
  <c r="F32" i="178" s="1"/>
  <c r="E32" i="178" s="1"/>
  <c r="B33" i="177"/>
  <c r="I30" i="177"/>
  <c r="H31" i="177"/>
  <c r="D31" i="177"/>
  <c r="G31" i="177" s="1"/>
  <c r="F32" i="177" s="1"/>
  <c r="E32" i="177" s="1"/>
  <c r="I30" i="176"/>
  <c r="E31" i="176"/>
  <c r="D31" i="176" s="1"/>
  <c r="G31" i="176" s="1"/>
  <c r="F32" i="176" s="1"/>
  <c r="H31" i="176"/>
  <c r="B33" i="175"/>
  <c r="H31" i="175"/>
  <c r="E31" i="175"/>
  <c r="D31" i="175" s="1"/>
  <c r="G31" i="175" s="1"/>
  <c r="F32" i="175" s="1"/>
  <c r="I30" i="175"/>
  <c r="I32" i="185" l="1"/>
  <c r="H33" i="185"/>
  <c r="D33" i="185"/>
  <c r="G33" i="185" s="1"/>
  <c r="F34" i="185" s="1"/>
  <c r="E34" i="185" s="1"/>
  <c r="B35" i="184"/>
  <c r="H33" i="184"/>
  <c r="D33" i="184"/>
  <c r="G33" i="184" s="1"/>
  <c r="F34" i="184" s="1"/>
  <c r="E34" i="184" s="1"/>
  <c r="I32" i="184"/>
  <c r="D32" i="182"/>
  <c r="G32" i="182" s="1"/>
  <c r="F33" i="182" s="1"/>
  <c r="E33" i="182" s="1"/>
  <c r="H32" i="182"/>
  <c r="I31" i="182"/>
  <c r="B34" i="181"/>
  <c r="H32" i="181"/>
  <c r="D32" i="181"/>
  <c r="G32" i="181" s="1"/>
  <c r="F33" i="181" s="1"/>
  <c r="E33" i="181" s="1"/>
  <c r="I31" i="181"/>
  <c r="B36" i="180"/>
  <c r="H32" i="180"/>
  <c r="D32" i="180"/>
  <c r="G32" i="180" s="1"/>
  <c r="F33" i="180" s="1"/>
  <c r="E33" i="180" s="1"/>
  <c r="I31" i="180"/>
  <c r="H32" i="179"/>
  <c r="E32" i="179"/>
  <c r="D32" i="179" s="1"/>
  <c r="G32" i="179" s="1"/>
  <c r="F33" i="179" s="1"/>
  <c r="I31" i="179"/>
  <c r="B34" i="178"/>
  <c r="H32" i="178"/>
  <c r="D32" i="178"/>
  <c r="G32" i="178" s="1"/>
  <c r="F33" i="178" s="1"/>
  <c r="E33" i="178" s="1"/>
  <c r="I31" i="178"/>
  <c r="B34" i="177"/>
  <c r="H32" i="177"/>
  <c r="D32" i="177"/>
  <c r="G32" i="177" s="1"/>
  <c r="F33" i="177" s="1"/>
  <c r="E33" i="177" s="1"/>
  <c r="I31" i="177"/>
  <c r="I31" i="176"/>
  <c r="E32" i="176"/>
  <c r="D32" i="176" s="1"/>
  <c r="G32" i="176" s="1"/>
  <c r="F33" i="176" s="1"/>
  <c r="H32" i="176"/>
  <c r="B34" i="175"/>
  <c r="H32" i="175"/>
  <c r="E32" i="175"/>
  <c r="D32" i="175" s="1"/>
  <c r="G32" i="175" s="1"/>
  <c r="F33" i="175" s="1"/>
  <c r="I31" i="175"/>
  <c r="I33" i="185" l="1"/>
  <c r="H34" i="185"/>
  <c r="D34" i="185"/>
  <c r="G34" i="185" s="1"/>
  <c r="F35" i="185" s="1"/>
  <c r="E35" i="185" s="1"/>
  <c r="I33" i="184"/>
  <c r="B36" i="184"/>
  <c r="H34" i="184"/>
  <c r="D34" i="184"/>
  <c r="G34" i="184" s="1"/>
  <c r="F35" i="184" s="1"/>
  <c r="E35" i="184" s="1"/>
  <c r="I32" i="182"/>
  <c r="D33" i="182"/>
  <c r="G33" i="182" s="1"/>
  <c r="F34" i="182" s="1"/>
  <c r="E34" i="182" s="1"/>
  <c r="H33" i="182"/>
  <c r="I32" i="181"/>
  <c r="B35" i="181"/>
  <c r="H33" i="181"/>
  <c r="D33" i="181"/>
  <c r="G33" i="181" s="1"/>
  <c r="F34" i="181" s="1"/>
  <c r="E34" i="181" s="1"/>
  <c r="B37" i="180"/>
  <c r="H33" i="180"/>
  <c r="D33" i="180"/>
  <c r="G33" i="180" s="1"/>
  <c r="F34" i="180" s="1"/>
  <c r="E34" i="180" s="1"/>
  <c r="I32" i="180"/>
  <c r="H33" i="179"/>
  <c r="E33" i="179"/>
  <c r="D33" i="179" s="1"/>
  <c r="G33" i="179" s="1"/>
  <c r="F34" i="179" s="1"/>
  <c r="I32" i="179"/>
  <c r="B35" i="178"/>
  <c r="I32" i="178"/>
  <c r="H33" i="178"/>
  <c r="D33" i="178"/>
  <c r="G33" i="178" s="1"/>
  <c r="F34" i="178" s="1"/>
  <c r="E34" i="178" s="1"/>
  <c r="B35" i="177"/>
  <c r="H33" i="177"/>
  <c r="D33" i="177"/>
  <c r="G33" i="177" s="1"/>
  <c r="F34" i="177" s="1"/>
  <c r="E34" i="177" s="1"/>
  <c r="I32" i="177"/>
  <c r="I32" i="176"/>
  <c r="E33" i="176"/>
  <c r="D33" i="176" s="1"/>
  <c r="G33" i="176" s="1"/>
  <c r="F34" i="176" s="1"/>
  <c r="H33" i="176"/>
  <c r="B35" i="175"/>
  <c r="H33" i="175"/>
  <c r="E33" i="175"/>
  <c r="D33" i="175" s="1"/>
  <c r="G33" i="175" s="1"/>
  <c r="F34" i="175" s="1"/>
  <c r="I32" i="175"/>
  <c r="D35" i="185" l="1"/>
  <c r="G35" i="185" s="1"/>
  <c r="F36" i="185" s="1"/>
  <c r="E36" i="185" s="1"/>
  <c r="H35" i="185"/>
  <c r="I34" i="185"/>
  <c r="I34" i="184"/>
  <c r="B37" i="184"/>
  <c r="H35" i="184"/>
  <c r="D35" i="184"/>
  <c r="G35" i="184" s="1"/>
  <c r="F36" i="184" s="1"/>
  <c r="E36" i="184" s="1"/>
  <c r="I33" i="182"/>
  <c r="D34" i="182"/>
  <c r="G34" i="182" s="1"/>
  <c r="F35" i="182" s="1"/>
  <c r="E35" i="182" s="1"/>
  <c r="H34" i="182"/>
  <c r="B36" i="181"/>
  <c r="H34" i="181"/>
  <c r="D34" i="181"/>
  <c r="G34" i="181" s="1"/>
  <c r="F35" i="181" s="1"/>
  <c r="E35" i="181" s="1"/>
  <c r="I33" i="181"/>
  <c r="I33" i="180"/>
  <c r="B38" i="180"/>
  <c r="D34" i="180"/>
  <c r="G34" i="180" s="1"/>
  <c r="F35" i="180" s="1"/>
  <c r="E35" i="180" s="1"/>
  <c r="H34" i="180"/>
  <c r="H34" i="179"/>
  <c r="E34" i="179"/>
  <c r="D34" i="179" s="1"/>
  <c r="G34" i="179" s="1"/>
  <c r="F35" i="179" s="1"/>
  <c r="I33" i="179"/>
  <c r="I33" i="178"/>
  <c r="B36" i="178"/>
  <c r="H34" i="178"/>
  <c r="D34" i="178"/>
  <c r="G34" i="178" s="1"/>
  <c r="F35" i="178" s="1"/>
  <c r="E35" i="178" s="1"/>
  <c r="I33" i="177"/>
  <c r="B36" i="177"/>
  <c r="H34" i="177"/>
  <c r="D34" i="177"/>
  <c r="G34" i="177" s="1"/>
  <c r="F35" i="177" s="1"/>
  <c r="E35" i="177" s="1"/>
  <c r="I33" i="176"/>
  <c r="E34" i="176"/>
  <c r="D34" i="176" s="1"/>
  <c r="G34" i="176" s="1"/>
  <c r="F35" i="176" s="1"/>
  <c r="H34" i="176"/>
  <c r="B36" i="175"/>
  <c r="H34" i="175"/>
  <c r="E34" i="175"/>
  <c r="D34" i="175" s="1"/>
  <c r="G34" i="175" s="1"/>
  <c r="F35" i="175" s="1"/>
  <c r="I33" i="175"/>
  <c r="H36" i="185" l="1"/>
  <c r="I36" i="185" s="1"/>
  <c r="D36" i="185"/>
  <c r="G36" i="185" s="1"/>
  <c r="F37" i="185" s="1"/>
  <c r="E37" i="185" s="1"/>
  <c r="I35" i="185"/>
  <c r="B38" i="184"/>
  <c r="H36" i="184"/>
  <c r="D36" i="184"/>
  <c r="G36" i="184" s="1"/>
  <c r="F37" i="184" s="1"/>
  <c r="E37" i="184" s="1"/>
  <c r="I35" i="184"/>
  <c r="I34" i="182"/>
  <c r="H35" i="182"/>
  <c r="D35" i="182"/>
  <c r="G35" i="182" s="1"/>
  <c r="F36" i="182" s="1"/>
  <c r="E36" i="182" s="1"/>
  <c r="B37" i="181"/>
  <c r="D35" i="181"/>
  <c r="G35" i="181" s="1"/>
  <c r="F36" i="181" s="1"/>
  <c r="E36" i="181" s="1"/>
  <c r="H35" i="181"/>
  <c r="I34" i="181"/>
  <c r="B39" i="180"/>
  <c r="H35" i="180"/>
  <c r="D35" i="180"/>
  <c r="G35" i="180" s="1"/>
  <c r="F36" i="180" s="1"/>
  <c r="E36" i="180" s="1"/>
  <c r="I34" i="180"/>
  <c r="I34" i="179"/>
  <c r="H35" i="179"/>
  <c r="E35" i="179"/>
  <c r="D35" i="179" s="1"/>
  <c r="G35" i="179" s="1"/>
  <c r="F36" i="179" s="1"/>
  <c r="B37" i="178"/>
  <c r="H35" i="178"/>
  <c r="D35" i="178"/>
  <c r="G35" i="178" s="1"/>
  <c r="F36" i="178" s="1"/>
  <c r="E36" i="178" s="1"/>
  <c r="I34" i="178"/>
  <c r="B37" i="177"/>
  <c r="H35" i="177"/>
  <c r="D35" i="177"/>
  <c r="G35" i="177" s="1"/>
  <c r="F36" i="177" s="1"/>
  <c r="E36" i="177" s="1"/>
  <c r="I34" i="177"/>
  <c r="I34" i="176"/>
  <c r="E35" i="176"/>
  <c r="D35" i="176" s="1"/>
  <c r="G35" i="176" s="1"/>
  <c r="F36" i="176" s="1"/>
  <c r="H35" i="176"/>
  <c r="B37" i="175"/>
  <c r="H35" i="175"/>
  <c r="E35" i="175"/>
  <c r="D35" i="175" s="1"/>
  <c r="G35" i="175" s="1"/>
  <c r="F36" i="175" s="1"/>
  <c r="I34" i="175"/>
  <c r="H37" i="185" l="1"/>
  <c r="D37" i="185"/>
  <c r="G37" i="185" s="1"/>
  <c r="F38" i="185" s="1"/>
  <c r="E38" i="185" s="1"/>
  <c r="B39" i="184"/>
  <c r="H37" i="184"/>
  <c r="D37" i="184"/>
  <c r="G37" i="184" s="1"/>
  <c r="F38" i="184" s="1"/>
  <c r="E38" i="184" s="1"/>
  <c r="I36" i="184"/>
  <c r="I35" i="182"/>
  <c r="D36" i="182"/>
  <c r="G36" i="182" s="1"/>
  <c r="F37" i="182" s="1"/>
  <c r="E37" i="182" s="1"/>
  <c r="H36" i="182"/>
  <c r="B38" i="181"/>
  <c r="H36" i="181"/>
  <c r="D36" i="181"/>
  <c r="G36" i="181" s="1"/>
  <c r="F37" i="181" s="1"/>
  <c r="E37" i="181" s="1"/>
  <c r="I35" i="181"/>
  <c r="I35" i="180"/>
  <c r="B40" i="180"/>
  <c r="H36" i="180"/>
  <c r="D36" i="180"/>
  <c r="G36" i="180" s="1"/>
  <c r="F37" i="180" s="1"/>
  <c r="E37" i="180" s="1"/>
  <c r="H36" i="179"/>
  <c r="E36" i="179"/>
  <c r="D36" i="179" s="1"/>
  <c r="G36" i="179" s="1"/>
  <c r="F37" i="179" s="1"/>
  <c r="I35" i="179"/>
  <c r="B38" i="178"/>
  <c r="H36" i="178"/>
  <c r="D36" i="178"/>
  <c r="G36" i="178" s="1"/>
  <c r="F37" i="178" s="1"/>
  <c r="E37" i="178" s="1"/>
  <c r="I35" i="178"/>
  <c r="I35" i="177"/>
  <c r="B38" i="177"/>
  <c r="H36" i="177"/>
  <c r="D36" i="177"/>
  <c r="G36" i="177" s="1"/>
  <c r="F37" i="177" s="1"/>
  <c r="E37" i="177" s="1"/>
  <c r="I35" i="176"/>
  <c r="E36" i="176"/>
  <c r="D36" i="176" s="1"/>
  <c r="G36" i="176" s="1"/>
  <c r="F37" i="176" s="1"/>
  <c r="H36" i="176"/>
  <c r="B38" i="175"/>
  <c r="H36" i="175"/>
  <c r="E36" i="175"/>
  <c r="D36" i="175" s="1"/>
  <c r="G36" i="175" s="1"/>
  <c r="F37" i="175" s="1"/>
  <c r="I35" i="175"/>
  <c r="H38" i="185" l="1"/>
  <c r="D38" i="185"/>
  <c r="G38" i="185" s="1"/>
  <c r="F39" i="185" s="1"/>
  <c r="E39" i="185" s="1"/>
  <c r="I37" i="185"/>
  <c r="B40" i="184"/>
  <c r="H38" i="184"/>
  <c r="D38" i="184"/>
  <c r="G38" i="184" s="1"/>
  <c r="F39" i="184" s="1"/>
  <c r="E39" i="184" s="1"/>
  <c r="I37" i="184"/>
  <c r="D37" i="182"/>
  <c r="G37" i="182" s="1"/>
  <c r="F38" i="182" s="1"/>
  <c r="E38" i="182" s="1"/>
  <c r="H37" i="182"/>
  <c r="I36" i="182"/>
  <c r="B39" i="181"/>
  <c r="H37" i="181"/>
  <c r="D37" i="181"/>
  <c r="G37" i="181" s="1"/>
  <c r="F38" i="181" s="1"/>
  <c r="E38" i="181" s="1"/>
  <c r="I36" i="181"/>
  <c r="I36" i="180"/>
  <c r="B41" i="180"/>
  <c r="H37" i="180"/>
  <c r="D37" i="180"/>
  <c r="G37" i="180" s="1"/>
  <c r="F38" i="180" s="1"/>
  <c r="E38" i="180" s="1"/>
  <c r="I36" i="179"/>
  <c r="H37" i="179"/>
  <c r="E37" i="179"/>
  <c r="D37" i="179" s="1"/>
  <c r="G37" i="179" s="1"/>
  <c r="F38" i="179" s="1"/>
  <c r="I36" i="178"/>
  <c r="B39" i="178"/>
  <c r="H37" i="178"/>
  <c r="D37" i="178"/>
  <c r="G37" i="178" s="1"/>
  <c r="F38" i="178" s="1"/>
  <c r="E38" i="178" s="1"/>
  <c r="B39" i="177"/>
  <c r="H37" i="177"/>
  <c r="D37" i="177"/>
  <c r="G37" i="177" s="1"/>
  <c r="F38" i="177" s="1"/>
  <c r="E38" i="177" s="1"/>
  <c r="I36" i="177"/>
  <c r="I36" i="176"/>
  <c r="E37" i="176"/>
  <c r="D37" i="176" s="1"/>
  <c r="G37" i="176" s="1"/>
  <c r="F38" i="176" s="1"/>
  <c r="H37" i="176"/>
  <c r="B39" i="175"/>
  <c r="H37" i="175"/>
  <c r="E37" i="175"/>
  <c r="D37" i="175" s="1"/>
  <c r="G37" i="175" s="1"/>
  <c r="F38" i="175" s="1"/>
  <c r="I36" i="175"/>
  <c r="I38" i="185" l="1"/>
  <c r="D39" i="185"/>
  <c r="G39" i="185" s="1"/>
  <c r="F40" i="185" s="1"/>
  <c r="E40" i="185" s="1"/>
  <c r="H39" i="185"/>
  <c r="B41" i="184"/>
  <c r="H39" i="184"/>
  <c r="D39" i="184"/>
  <c r="G39" i="184" s="1"/>
  <c r="F40" i="184" s="1"/>
  <c r="E40" i="184" s="1"/>
  <c r="I38" i="184"/>
  <c r="D38" i="182"/>
  <c r="G38" i="182" s="1"/>
  <c r="F39" i="182" s="1"/>
  <c r="E39" i="182" s="1"/>
  <c r="H38" i="182"/>
  <c r="I37" i="182"/>
  <c r="B40" i="181"/>
  <c r="H38" i="181"/>
  <c r="D38" i="181"/>
  <c r="G38" i="181" s="1"/>
  <c r="F39" i="181" s="1"/>
  <c r="E39" i="181" s="1"/>
  <c r="I37" i="181"/>
  <c r="B42" i="180"/>
  <c r="D38" i="180"/>
  <c r="G38" i="180" s="1"/>
  <c r="F39" i="180" s="1"/>
  <c r="E39" i="180" s="1"/>
  <c r="H38" i="180"/>
  <c r="I37" i="180"/>
  <c r="H38" i="179"/>
  <c r="E38" i="179"/>
  <c r="D38" i="179" s="1"/>
  <c r="G38" i="179" s="1"/>
  <c r="F39" i="179" s="1"/>
  <c r="I37" i="179"/>
  <c r="B40" i="178"/>
  <c r="H38" i="178"/>
  <c r="D38" i="178"/>
  <c r="G38" i="178" s="1"/>
  <c r="F39" i="178" s="1"/>
  <c r="E39" i="178" s="1"/>
  <c r="I37" i="178"/>
  <c r="B40" i="177"/>
  <c r="H38" i="177"/>
  <c r="D38" i="177"/>
  <c r="G38" i="177" s="1"/>
  <c r="F39" i="177" s="1"/>
  <c r="E39" i="177" s="1"/>
  <c r="I37" i="177"/>
  <c r="I37" i="176"/>
  <c r="E38" i="176"/>
  <c r="D38" i="176" s="1"/>
  <c r="G38" i="176" s="1"/>
  <c r="F39" i="176" s="1"/>
  <c r="H38" i="176"/>
  <c r="B40" i="175"/>
  <c r="H38" i="175"/>
  <c r="E38" i="175"/>
  <c r="D38" i="175" s="1"/>
  <c r="G38" i="175" s="1"/>
  <c r="F39" i="175" s="1"/>
  <c r="I37" i="175"/>
  <c r="H40" i="185" l="1"/>
  <c r="D40" i="185"/>
  <c r="G40" i="185" s="1"/>
  <c r="F41" i="185" s="1"/>
  <c r="E41" i="185" s="1"/>
  <c r="I39" i="185"/>
  <c r="B42" i="184"/>
  <c r="H40" i="184"/>
  <c r="D40" i="184"/>
  <c r="G40" i="184" s="1"/>
  <c r="F41" i="184" s="1"/>
  <c r="E41" i="184" s="1"/>
  <c r="I39" i="184"/>
  <c r="I38" i="182"/>
  <c r="D39" i="182"/>
  <c r="G39" i="182" s="1"/>
  <c r="F40" i="182" s="1"/>
  <c r="E40" i="182" s="1"/>
  <c r="H39" i="182"/>
  <c r="B41" i="181"/>
  <c r="H39" i="181"/>
  <c r="D39" i="181"/>
  <c r="G39" i="181" s="1"/>
  <c r="F40" i="181" s="1"/>
  <c r="E40" i="181" s="1"/>
  <c r="I38" i="181"/>
  <c r="B43" i="180"/>
  <c r="H39" i="180"/>
  <c r="D39" i="180"/>
  <c r="G39" i="180" s="1"/>
  <c r="F40" i="180" s="1"/>
  <c r="E40" i="180" s="1"/>
  <c r="I38" i="180"/>
  <c r="H39" i="179"/>
  <c r="E39" i="179"/>
  <c r="D39" i="179" s="1"/>
  <c r="G39" i="179" s="1"/>
  <c r="F40" i="179" s="1"/>
  <c r="I38" i="179"/>
  <c r="B41" i="178"/>
  <c r="H39" i="178"/>
  <c r="D39" i="178"/>
  <c r="G39" i="178" s="1"/>
  <c r="F40" i="178" s="1"/>
  <c r="E40" i="178" s="1"/>
  <c r="I38" i="178"/>
  <c r="I38" i="177"/>
  <c r="B41" i="177"/>
  <c r="H39" i="177"/>
  <c r="D39" i="177"/>
  <c r="G39" i="177" s="1"/>
  <c r="F40" i="177" s="1"/>
  <c r="E40" i="177" s="1"/>
  <c r="I38" i="176"/>
  <c r="E39" i="176"/>
  <c r="D39" i="176" s="1"/>
  <c r="G39" i="176" s="1"/>
  <c r="F40" i="176" s="1"/>
  <c r="H39" i="176"/>
  <c r="B41" i="175"/>
  <c r="H39" i="175"/>
  <c r="E39" i="175"/>
  <c r="D39" i="175" s="1"/>
  <c r="G39" i="175" s="1"/>
  <c r="F40" i="175" s="1"/>
  <c r="I38" i="175"/>
  <c r="H41" i="185" l="1"/>
  <c r="D41" i="185"/>
  <c r="G41" i="185" s="1"/>
  <c r="F42" i="185" s="1"/>
  <c r="E42" i="185" s="1"/>
  <c r="I40" i="185"/>
  <c r="I40" i="184"/>
  <c r="B43" i="184"/>
  <c r="D41" i="184"/>
  <c r="G41" i="184" s="1"/>
  <c r="F42" i="184" s="1"/>
  <c r="E42" i="184" s="1"/>
  <c r="H41" i="184"/>
  <c r="D40" i="182"/>
  <c r="G40" i="182" s="1"/>
  <c r="F41" i="182" s="1"/>
  <c r="E41" i="182" s="1"/>
  <c r="H40" i="182"/>
  <c r="I39" i="182"/>
  <c r="B42" i="181"/>
  <c r="H40" i="181"/>
  <c r="D40" i="181"/>
  <c r="G40" i="181" s="1"/>
  <c r="F41" i="181" s="1"/>
  <c r="E41" i="181" s="1"/>
  <c r="I39" i="181"/>
  <c r="B44" i="180"/>
  <c r="H40" i="180"/>
  <c r="D40" i="180"/>
  <c r="G40" i="180" s="1"/>
  <c r="F41" i="180" s="1"/>
  <c r="E41" i="180" s="1"/>
  <c r="I39" i="180"/>
  <c r="H40" i="179"/>
  <c r="E40" i="179"/>
  <c r="D40" i="179" s="1"/>
  <c r="G40" i="179" s="1"/>
  <c r="F41" i="179" s="1"/>
  <c r="I39" i="179"/>
  <c r="B42" i="178"/>
  <c r="H40" i="178"/>
  <c r="D40" i="178"/>
  <c r="G40" i="178" s="1"/>
  <c r="F41" i="178" s="1"/>
  <c r="E41" i="178" s="1"/>
  <c r="I39" i="178"/>
  <c r="B42" i="177"/>
  <c r="I39" i="177"/>
  <c r="H40" i="177"/>
  <c r="D40" i="177"/>
  <c r="G40" i="177" s="1"/>
  <c r="F41" i="177" s="1"/>
  <c r="E41" i="177" s="1"/>
  <c r="I39" i="176"/>
  <c r="E40" i="176"/>
  <c r="D40" i="176" s="1"/>
  <c r="G40" i="176" s="1"/>
  <c r="F41" i="176" s="1"/>
  <c r="H40" i="176"/>
  <c r="B42" i="175"/>
  <c r="H40" i="175"/>
  <c r="E40" i="175"/>
  <c r="D40" i="175" s="1"/>
  <c r="G40" i="175" s="1"/>
  <c r="F41" i="175" s="1"/>
  <c r="I39" i="175"/>
  <c r="I41" i="185" l="1"/>
  <c r="H42" i="185"/>
  <c r="D42" i="185"/>
  <c r="G42" i="185" s="1"/>
  <c r="F43" i="185" s="1"/>
  <c r="E43" i="185" s="1"/>
  <c r="B44" i="184"/>
  <c r="D42" i="184"/>
  <c r="G42" i="184" s="1"/>
  <c r="F43" i="184" s="1"/>
  <c r="E43" i="184" s="1"/>
  <c r="H42" i="184"/>
  <c r="I41" i="184"/>
  <c r="I40" i="182"/>
  <c r="D41" i="182"/>
  <c r="G41" i="182" s="1"/>
  <c r="F42" i="182" s="1"/>
  <c r="E42" i="182" s="1"/>
  <c r="H41" i="182"/>
  <c r="B43" i="181"/>
  <c r="H41" i="181"/>
  <c r="D41" i="181"/>
  <c r="G41" i="181" s="1"/>
  <c r="F42" i="181" s="1"/>
  <c r="E42" i="181" s="1"/>
  <c r="I40" i="181"/>
  <c r="B45" i="180"/>
  <c r="D41" i="180"/>
  <c r="G41" i="180" s="1"/>
  <c r="F42" i="180" s="1"/>
  <c r="E42" i="180" s="1"/>
  <c r="H41" i="180"/>
  <c r="I40" i="180"/>
  <c r="H41" i="179"/>
  <c r="E41" i="179"/>
  <c r="D41" i="179" s="1"/>
  <c r="G41" i="179" s="1"/>
  <c r="F42" i="179" s="1"/>
  <c r="I40" i="179"/>
  <c r="B43" i="178"/>
  <c r="H41" i="178"/>
  <c r="D41" i="178"/>
  <c r="G41" i="178" s="1"/>
  <c r="F42" i="178" s="1"/>
  <c r="E42" i="178" s="1"/>
  <c r="I40" i="178"/>
  <c r="B43" i="177"/>
  <c r="H41" i="177"/>
  <c r="D41" i="177"/>
  <c r="G41" i="177" s="1"/>
  <c r="F42" i="177" s="1"/>
  <c r="E42" i="177" s="1"/>
  <c r="I40" i="177"/>
  <c r="I40" i="176"/>
  <c r="E41" i="176"/>
  <c r="D41" i="176" s="1"/>
  <c r="G41" i="176" s="1"/>
  <c r="F42" i="176" s="1"/>
  <c r="H41" i="176"/>
  <c r="B43" i="175"/>
  <c r="H41" i="175"/>
  <c r="E41" i="175"/>
  <c r="D41" i="175" s="1"/>
  <c r="G41" i="175" s="1"/>
  <c r="F42" i="175" s="1"/>
  <c r="I40" i="175"/>
  <c r="I42" i="185" l="1"/>
  <c r="D43" i="185"/>
  <c r="G43" i="185" s="1"/>
  <c r="F44" i="185" s="1"/>
  <c r="E44" i="185" s="1"/>
  <c r="H43" i="185"/>
  <c r="B45" i="184"/>
  <c r="I42" i="184"/>
  <c r="H43" i="184"/>
  <c r="D43" i="184"/>
  <c r="G43" i="184" s="1"/>
  <c r="F44" i="184" s="1"/>
  <c r="E44" i="184" s="1"/>
  <c r="D42" i="182"/>
  <c r="G42" i="182" s="1"/>
  <c r="F43" i="182" s="1"/>
  <c r="E43" i="182" s="1"/>
  <c r="H42" i="182"/>
  <c r="I41" i="182"/>
  <c r="B44" i="181"/>
  <c r="I41" i="181"/>
  <c r="H42" i="181"/>
  <c r="D42" i="181"/>
  <c r="G42" i="181" s="1"/>
  <c r="F43" i="181" s="1"/>
  <c r="E43" i="181" s="1"/>
  <c r="B46" i="180"/>
  <c r="H42" i="180"/>
  <c r="D42" i="180"/>
  <c r="G42" i="180" s="1"/>
  <c r="F43" i="180" s="1"/>
  <c r="E43" i="180" s="1"/>
  <c r="I41" i="180"/>
  <c r="H42" i="179"/>
  <c r="E42" i="179"/>
  <c r="D42" i="179" s="1"/>
  <c r="G42" i="179" s="1"/>
  <c r="F43" i="179" s="1"/>
  <c r="I41" i="179"/>
  <c r="B44" i="178"/>
  <c r="H42" i="178"/>
  <c r="D42" i="178"/>
  <c r="G42" i="178" s="1"/>
  <c r="F43" i="178" s="1"/>
  <c r="E43" i="178" s="1"/>
  <c r="I41" i="178"/>
  <c r="I41" i="177"/>
  <c r="B44" i="177"/>
  <c r="H42" i="177"/>
  <c r="D42" i="177"/>
  <c r="G42" i="177" s="1"/>
  <c r="F43" i="177" s="1"/>
  <c r="E43" i="177" s="1"/>
  <c r="I41" i="176"/>
  <c r="E42" i="176"/>
  <c r="D42" i="176" s="1"/>
  <c r="G42" i="176" s="1"/>
  <c r="F43" i="176" s="1"/>
  <c r="H42" i="176"/>
  <c r="B44" i="175"/>
  <c r="H42" i="175"/>
  <c r="E42" i="175"/>
  <c r="D42" i="175" s="1"/>
  <c r="G42" i="175" s="1"/>
  <c r="F43" i="175" s="1"/>
  <c r="I41" i="175"/>
  <c r="H44" i="185" l="1"/>
  <c r="D44" i="185"/>
  <c r="G44" i="185" s="1"/>
  <c r="F45" i="185" s="1"/>
  <c r="E45" i="185" s="1"/>
  <c r="I43" i="185"/>
  <c r="B46" i="184"/>
  <c r="H44" i="184"/>
  <c r="D44" i="184"/>
  <c r="G44" i="184" s="1"/>
  <c r="F45" i="184" s="1"/>
  <c r="E45" i="184" s="1"/>
  <c r="I43" i="184"/>
  <c r="D43" i="182"/>
  <c r="G43" i="182" s="1"/>
  <c r="F44" i="182" s="1"/>
  <c r="E44" i="182" s="1"/>
  <c r="H43" i="182"/>
  <c r="I42" i="182"/>
  <c r="B45" i="181"/>
  <c r="I42" i="181"/>
  <c r="H43" i="181"/>
  <c r="D43" i="181"/>
  <c r="G43" i="181" s="1"/>
  <c r="F44" i="181" s="1"/>
  <c r="E44" i="181" s="1"/>
  <c r="B47" i="180"/>
  <c r="H43" i="180"/>
  <c r="D43" i="180"/>
  <c r="G43" i="180" s="1"/>
  <c r="F44" i="180" s="1"/>
  <c r="E44" i="180" s="1"/>
  <c r="I42" i="180"/>
  <c r="H43" i="179"/>
  <c r="E43" i="179"/>
  <c r="D43" i="179" s="1"/>
  <c r="G43" i="179" s="1"/>
  <c r="F44" i="179" s="1"/>
  <c r="I42" i="179"/>
  <c r="B45" i="178"/>
  <c r="H43" i="178"/>
  <c r="D43" i="178"/>
  <c r="G43" i="178" s="1"/>
  <c r="F44" i="178" s="1"/>
  <c r="E44" i="178" s="1"/>
  <c r="I42" i="178"/>
  <c r="B45" i="177"/>
  <c r="H43" i="177"/>
  <c r="D43" i="177"/>
  <c r="G43" i="177" s="1"/>
  <c r="F44" i="177" s="1"/>
  <c r="E44" i="177" s="1"/>
  <c r="I42" i="177"/>
  <c r="I42" i="176"/>
  <c r="E43" i="176"/>
  <c r="D43" i="176" s="1"/>
  <c r="G43" i="176" s="1"/>
  <c r="F44" i="176" s="1"/>
  <c r="H43" i="176"/>
  <c r="B45" i="175"/>
  <c r="H43" i="175"/>
  <c r="E43" i="175"/>
  <c r="D43" i="175" s="1"/>
  <c r="G43" i="175" s="1"/>
  <c r="F44" i="175" s="1"/>
  <c r="I42" i="175"/>
  <c r="I44" i="185" l="1"/>
  <c r="H45" i="185"/>
  <c r="D45" i="185"/>
  <c r="G45" i="185" s="1"/>
  <c r="F46" i="185" s="1"/>
  <c r="E46" i="185" s="1"/>
  <c r="B47" i="184"/>
  <c r="D45" i="184"/>
  <c r="G45" i="184" s="1"/>
  <c r="F46" i="184" s="1"/>
  <c r="E46" i="184" s="1"/>
  <c r="H45" i="184"/>
  <c r="I44" i="184"/>
  <c r="I43" i="182"/>
  <c r="D44" i="182"/>
  <c r="G44" i="182" s="1"/>
  <c r="F45" i="182" s="1"/>
  <c r="E45" i="182" s="1"/>
  <c r="H44" i="182"/>
  <c r="B46" i="181"/>
  <c r="I43" i="181"/>
  <c r="H44" i="181"/>
  <c r="D44" i="181"/>
  <c r="G44" i="181" s="1"/>
  <c r="F45" i="181" s="1"/>
  <c r="E45" i="181" s="1"/>
  <c r="B48" i="180"/>
  <c r="D44" i="180"/>
  <c r="G44" i="180" s="1"/>
  <c r="F45" i="180" s="1"/>
  <c r="E45" i="180" s="1"/>
  <c r="H44" i="180"/>
  <c r="I43" i="180"/>
  <c r="H44" i="179"/>
  <c r="E44" i="179"/>
  <c r="D44" i="179" s="1"/>
  <c r="G44" i="179" s="1"/>
  <c r="F45" i="179" s="1"/>
  <c r="I43" i="179"/>
  <c r="B46" i="178"/>
  <c r="I43" i="178"/>
  <c r="H44" i="178"/>
  <c r="D44" i="178"/>
  <c r="G44" i="178" s="1"/>
  <c r="F45" i="178" s="1"/>
  <c r="E45" i="178" s="1"/>
  <c r="B46" i="177"/>
  <c r="H44" i="177"/>
  <c r="D44" i="177"/>
  <c r="G44" i="177" s="1"/>
  <c r="F45" i="177" s="1"/>
  <c r="E45" i="177" s="1"/>
  <c r="I43" i="177"/>
  <c r="I43" i="176"/>
  <c r="E44" i="176"/>
  <c r="D44" i="176" s="1"/>
  <c r="G44" i="176" s="1"/>
  <c r="F45" i="176" s="1"/>
  <c r="H44" i="176"/>
  <c r="B46" i="175"/>
  <c r="H44" i="175"/>
  <c r="E44" i="175"/>
  <c r="D44" i="175" s="1"/>
  <c r="G44" i="175" s="1"/>
  <c r="F45" i="175" s="1"/>
  <c r="I43" i="175"/>
  <c r="D46" i="185" l="1"/>
  <c r="G46" i="185" s="1"/>
  <c r="F47" i="185" s="1"/>
  <c r="E47" i="185" s="1"/>
  <c r="H46" i="185"/>
  <c r="I45" i="185"/>
  <c r="B48" i="184"/>
  <c r="D46" i="184"/>
  <c r="G46" i="184" s="1"/>
  <c r="F47" i="184" s="1"/>
  <c r="E47" i="184" s="1"/>
  <c r="H46" i="184"/>
  <c r="I45" i="184"/>
  <c r="D45" i="182"/>
  <c r="G45" i="182" s="1"/>
  <c r="F46" i="182" s="1"/>
  <c r="E46" i="182" s="1"/>
  <c r="H45" i="182"/>
  <c r="I44" i="182"/>
  <c r="B47" i="181"/>
  <c r="H45" i="181"/>
  <c r="D45" i="181"/>
  <c r="G45" i="181" s="1"/>
  <c r="F46" i="181" s="1"/>
  <c r="E46" i="181" s="1"/>
  <c r="I44" i="181"/>
  <c r="B49" i="180"/>
  <c r="D45" i="180"/>
  <c r="G45" i="180" s="1"/>
  <c r="F46" i="180" s="1"/>
  <c r="E46" i="180" s="1"/>
  <c r="H45" i="180"/>
  <c r="I44" i="180"/>
  <c r="H45" i="179"/>
  <c r="E45" i="179"/>
  <c r="D45" i="179" s="1"/>
  <c r="G45" i="179" s="1"/>
  <c r="F46" i="179" s="1"/>
  <c r="I44" i="179"/>
  <c r="B47" i="178"/>
  <c r="H45" i="178"/>
  <c r="D45" i="178"/>
  <c r="G45" i="178" s="1"/>
  <c r="F46" i="178" s="1"/>
  <c r="E46" i="178" s="1"/>
  <c r="I44" i="178"/>
  <c r="B47" i="177"/>
  <c r="H45" i="177"/>
  <c r="D45" i="177"/>
  <c r="G45" i="177" s="1"/>
  <c r="F46" i="177" s="1"/>
  <c r="E46" i="177" s="1"/>
  <c r="I44" i="177"/>
  <c r="I44" i="176"/>
  <c r="E45" i="176"/>
  <c r="D45" i="176" s="1"/>
  <c r="G45" i="176" s="1"/>
  <c r="F46" i="176" s="1"/>
  <c r="H45" i="176"/>
  <c r="B47" i="175"/>
  <c r="H45" i="175"/>
  <c r="E45" i="175"/>
  <c r="D45" i="175" s="1"/>
  <c r="G45" i="175" s="1"/>
  <c r="F46" i="175" s="1"/>
  <c r="I44" i="175"/>
  <c r="I46" i="185" l="1"/>
  <c r="D47" i="185"/>
  <c r="G47" i="185" s="1"/>
  <c r="F48" i="185" s="1"/>
  <c r="E48" i="185" s="1"/>
  <c r="H47" i="185"/>
  <c r="B49" i="184"/>
  <c r="I46" i="184"/>
  <c r="H47" i="184"/>
  <c r="D47" i="184"/>
  <c r="G47" i="184" s="1"/>
  <c r="F48" i="184" s="1"/>
  <c r="E48" i="184" s="1"/>
  <c r="D46" i="182"/>
  <c r="G46" i="182" s="1"/>
  <c r="F47" i="182" s="1"/>
  <c r="E47" i="182" s="1"/>
  <c r="H46" i="182"/>
  <c r="I45" i="182"/>
  <c r="B48" i="181"/>
  <c r="I45" i="181"/>
  <c r="H46" i="181"/>
  <c r="D46" i="181"/>
  <c r="G46" i="181" s="1"/>
  <c r="F47" i="181" s="1"/>
  <c r="E47" i="181" s="1"/>
  <c r="I45" i="180"/>
  <c r="B50" i="180"/>
  <c r="D46" i="180"/>
  <c r="G46" i="180" s="1"/>
  <c r="F47" i="180" s="1"/>
  <c r="E47" i="180" s="1"/>
  <c r="H46" i="180"/>
  <c r="H46" i="179"/>
  <c r="E46" i="179"/>
  <c r="D46" i="179" s="1"/>
  <c r="G46" i="179" s="1"/>
  <c r="F47" i="179" s="1"/>
  <c r="I45" i="179"/>
  <c r="B48" i="178"/>
  <c r="H46" i="178"/>
  <c r="D46" i="178"/>
  <c r="G46" i="178" s="1"/>
  <c r="F47" i="178" s="1"/>
  <c r="E47" i="178" s="1"/>
  <c r="I45" i="178"/>
  <c r="B48" i="177"/>
  <c r="H46" i="177"/>
  <c r="D46" i="177"/>
  <c r="G46" i="177" s="1"/>
  <c r="F47" i="177" s="1"/>
  <c r="E47" i="177" s="1"/>
  <c r="I45" i="177"/>
  <c r="I45" i="176"/>
  <c r="E46" i="176"/>
  <c r="D46" i="176" s="1"/>
  <c r="G46" i="176" s="1"/>
  <c r="F47" i="176" s="1"/>
  <c r="H46" i="176"/>
  <c r="B48" i="175"/>
  <c r="H46" i="175"/>
  <c r="E46" i="175"/>
  <c r="D46" i="175" s="1"/>
  <c r="G46" i="175" s="1"/>
  <c r="F47" i="175" s="1"/>
  <c r="I45" i="175"/>
  <c r="H48" i="185" l="1"/>
  <c r="D48" i="185"/>
  <c r="G48" i="185" s="1"/>
  <c r="F49" i="185" s="1"/>
  <c r="E49" i="185" s="1"/>
  <c r="I47" i="185"/>
  <c r="B50" i="184"/>
  <c r="H48" i="184"/>
  <c r="D48" i="184"/>
  <c r="G48" i="184" s="1"/>
  <c r="F49" i="184" s="1"/>
  <c r="E49" i="184" s="1"/>
  <c r="I47" i="184"/>
  <c r="D47" i="182"/>
  <c r="G47" i="182" s="1"/>
  <c r="F48" i="182" s="1"/>
  <c r="E48" i="182" s="1"/>
  <c r="H47" i="182"/>
  <c r="I46" i="182"/>
  <c r="I46" i="181"/>
  <c r="B49" i="181"/>
  <c r="H47" i="181"/>
  <c r="D47" i="181"/>
  <c r="G47" i="181" s="1"/>
  <c r="F48" i="181" s="1"/>
  <c r="E48" i="181" s="1"/>
  <c r="I46" i="180"/>
  <c r="B51" i="180"/>
  <c r="D47" i="180"/>
  <c r="G47" i="180" s="1"/>
  <c r="F48" i="180" s="1"/>
  <c r="E48" i="180" s="1"/>
  <c r="H47" i="180"/>
  <c r="H47" i="179"/>
  <c r="E47" i="179"/>
  <c r="D47" i="179" s="1"/>
  <c r="G47" i="179" s="1"/>
  <c r="F48" i="179" s="1"/>
  <c r="I46" i="179"/>
  <c r="B49" i="178"/>
  <c r="H47" i="178"/>
  <c r="D47" i="178"/>
  <c r="G47" i="178" s="1"/>
  <c r="F48" i="178" s="1"/>
  <c r="E48" i="178" s="1"/>
  <c r="I46" i="178"/>
  <c r="B49" i="177"/>
  <c r="H47" i="177"/>
  <c r="D47" i="177"/>
  <c r="G47" i="177" s="1"/>
  <c r="F48" i="177" s="1"/>
  <c r="E48" i="177" s="1"/>
  <c r="I46" i="177"/>
  <c r="E47" i="176"/>
  <c r="D47" i="176" s="1"/>
  <c r="G47" i="176" s="1"/>
  <c r="F48" i="176" s="1"/>
  <c r="H47" i="176"/>
  <c r="I46" i="176"/>
  <c r="B49" i="175"/>
  <c r="H47" i="175"/>
  <c r="E47" i="175"/>
  <c r="D47" i="175" s="1"/>
  <c r="G47" i="175" s="1"/>
  <c r="F48" i="175" s="1"/>
  <c r="I46" i="175"/>
  <c r="I48" i="185" l="1"/>
  <c r="H49" i="185"/>
  <c r="D49" i="185"/>
  <c r="G49" i="185" s="1"/>
  <c r="F50" i="185" s="1"/>
  <c r="E50" i="185" s="1"/>
  <c r="B51" i="184"/>
  <c r="I48" i="184"/>
  <c r="D49" i="184"/>
  <c r="G49" i="184" s="1"/>
  <c r="F50" i="184" s="1"/>
  <c r="E50" i="184" s="1"/>
  <c r="H49" i="184"/>
  <c r="D48" i="182"/>
  <c r="G48" i="182" s="1"/>
  <c r="F49" i="182" s="1"/>
  <c r="E49" i="182" s="1"/>
  <c r="H48" i="182"/>
  <c r="I47" i="182"/>
  <c r="B50" i="181"/>
  <c r="I47" i="181"/>
  <c r="H48" i="181"/>
  <c r="D48" i="181"/>
  <c r="G48" i="181" s="1"/>
  <c r="F49" i="181" s="1"/>
  <c r="E49" i="181" s="1"/>
  <c r="B52" i="180"/>
  <c r="I47" i="180"/>
  <c r="D48" i="180"/>
  <c r="G48" i="180" s="1"/>
  <c r="F49" i="180" s="1"/>
  <c r="E49" i="180" s="1"/>
  <c r="H48" i="180"/>
  <c r="I47" i="179"/>
  <c r="H48" i="179"/>
  <c r="E48" i="179"/>
  <c r="D48" i="179" s="1"/>
  <c r="G48" i="179" s="1"/>
  <c r="F49" i="179" s="1"/>
  <c r="B50" i="178"/>
  <c r="H48" i="178"/>
  <c r="D48" i="178"/>
  <c r="G48" i="178" s="1"/>
  <c r="F49" i="178" s="1"/>
  <c r="E49" i="178" s="1"/>
  <c r="I47" i="178"/>
  <c r="B50" i="177"/>
  <c r="H48" i="177"/>
  <c r="D48" i="177"/>
  <c r="G48" i="177" s="1"/>
  <c r="F49" i="177" s="1"/>
  <c r="E49" i="177" s="1"/>
  <c r="I47" i="177"/>
  <c r="I47" i="176"/>
  <c r="E48" i="176"/>
  <c r="D48" i="176" s="1"/>
  <c r="G48" i="176" s="1"/>
  <c r="F49" i="176" s="1"/>
  <c r="H48" i="176"/>
  <c r="B50" i="175"/>
  <c r="H48" i="175"/>
  <c r="E48" i="175"/>
  <c r="D48" i="175" s="1"/>
  <c r="G48" i="175" s="1"/>
  <c r="F49" i="175" s="1"/>
  <c r="I47" i="175"/>
  <c r="I49" i="185" l="1"/>
  <c r="H50" i="185"/>
  <c r="D50" i="185"/>
  <c r="G50" i="185" s="1"/>
  <c r="F51" i="185" s="1"/>
  <c r="E51" i="185" s="1"/>
  <c r="B52" i="184"/>
  <c r="D50" i="184"/>
  <c r="G50" i="184" s="1"/>
  <c r="F51" i="184" s="1"/>
  <c r="E51" i="184" s="1"/>
  <c r="H50" i="184"/>
  <c r="I49" i="184"/>
  <c r="D49" i="182"/>
  <c r="G49" i="182" s="1"/>
  <c r="F50" i="182" s="1"/>
  <c r="E50" i="182" s="1"/>
  <c r="H49" i="182"/>
  <c r="I48" i="182"/>
  <c r="B51" i="181"/>
  <c r="H49" i="181"/>
  <c r="D49" i="181"/>
  <c r="G49" i="181" s="1"/>
  <c r="F50" i="181" s="1"/>
  <c r="E50" i="181" s="1"/>
  <c r="I48" i="181"/>
  <c r="B53" i="180"/>
  <c r="I48" i="180"/>
  <c r="D49" i="180"/>
  <c r="G49" i="180" s="1"/>
  <c r="F50" i="180" s="1"/>
  <c r="E50" i="180" s="1"/>
  <c r="H49" i="180"/>
  <c r="H49" i="179"/>
  <c r="E49" i="179"/>
  <c r="D49" i="179" s="1"/>
  <c r="G49" i="179" s="1"/>
  <c r="F50" i="179" s="1"/>
  <c r="I48" i="179"/>
  <c r="I48" i="178"/>
  <c r="B51" i="178"/>
  <c r="H49" i="178"/>
  <c r="D49" i="178"/>
  <c r="G49" i="178" s="1"/>
  <c r="F50" i="178" s="1"/>
  <c r="E50" i="178" s="1"/>
  <c r="B51" i="177"/>
  <c r="H49" i="177"/>
  <c r="D49" i="177"/>
  <c r="G49" i="177" s="1"/>
  <c r="F50" i="177" s="1"/>
  <c r="E50" i="177" s="1"/>
  <c r="I48" i="177"/>
  <c r="I48" i="176"/>
  <c r="E49" i="176"/>
  <c r="D49" i="176" s="1"/>
  <c r="G49" i="176" s="1"/>
  <c r="F50" i="176" s="1"/>
  <c r="H49" i="176"/>
  <c r="B51" i="175"/>
  <c r="H49" i="175"/>
  <c r="E49" i="175"/>
  <c r="D49" i="175" s="1"/>
  <c r="G49" i="175" s="1"/>
  <c r="F50" i="175" s="1"/>
  <c r="I48" i="175"/>
  <c r="D51" i="185" l="1"/>
  <c r="G51" i="185" s="1"/>
  <c r="F52" i="185" s="1"/>
  <c r="E52" i="185" s="1"/>
  <c r="H51" i="185"/>
  <c r="I50" i="185"/>
  <c r="I50" i="184"/>
  <c r="B53" i="184"/>
  <c r="H51" i="184"/>
  <c r="D51" i="184"/>
  <c r="G51" i="184" s="1"/>
  <c r="F52" i="184" s="1"/>
  <c r="E52" i="184" s="1"/>
  <c r="D50" i="182"/>
  <c r="G50" i="182" s="1"/>
  <c r="F51" i="182" s="1"/>
  <c r="E51" i="182" s="1"/>
  <c r="H50" i="182"/>
  <c r="I49" i="182"/>
  <c r="B52" i="181"/>
  <c r="H50" i="181"/>
  <c r="D50" i="181"/>
  <c r="G50" i="181" s="1"/>
  <c r="F51" i="181" s="1"/>
  <c r="E51" i="181" s="1"/>
  <c r="I49" i="181"/>
  <c r="B54" i="180"/>
  <c r="D50" i="180"/>
  <c r="G50" i="180" s="1"/>
  <c r="F51" i="180" s="1"/>
  <c r="E51" i="180" s="1"/>
  <c r="H50" i="180"/>
  <c r="I49" i="180"/>
  <c r="I49" i="179"/>
  <c r="H50" i="179"/>
  <c r="E50" i="179"/>
  <c r="D50" i="179" s="1"/>
  <c r="G50" i="179" s="1"/>
  <c r="F51" i="179" s="1"/>
  <c r="B52" i="178"/>
  <c r="H50" i="178"/>
  <c r="D50" i="178"/>
  <c r="G50" i="178" s="1"/>
  <c r="F51" i="178" s="1"/>
  <c r="E51" i="178" s="1"/>
  <c r="I49" i="178"/>
  <c r="B52" i="177"/>
  <c r="H50" i="177"/>
  <c r="D50" i="177"/>
  <c r="G50" i="177" s="1"/>
  <c r="F51" i="177" s="1"/>
  <c r="E51" i="177" s="1"/>
  <c r="I49" i="177"/>
  <c r="E50" i="176"/>
  <c r="D50" i="176" s="1"/>
  <c r="G50" i="176" s="1"/>
  <c r="F51" i="176" s="1"/>
  <c r="H50" i="176"/>
  <c r="I49" i="176"/>
  <c r="B52" i="175"/>
  <c r="H50" i="175"/>
  <c r="E50" i="175"/>
  <c r="D50" i="175" s="1"/>
  <c r="G50" i="175" s="1"/>
  <c r="F51" i="175" s="1"/>
  <c r="I49" i="175"/>
  <c r="H52" i="185" l="1"/>
  <c r="D52" i="185"/>
  <c r="G52" i="185" s="1"/>
  <c r="F53" i="185" s="1"/>
  <c r="E53" i="185" s="1"/>
  <c r="I51" i="185"/>
  <c r="B54" i="184"/>
  <c r="I51" i="184"/>
  <c r="H52" i="184"/>
  <c r="D52" i="184"/>
  <c r="G52" i="184" s="1"/>
  <c r="F53" i="184" s="1"/>
  <c r="E53" i="184" s="1"/>
  <c r="D51" i="182"/>
  <c r="G51" i="182" s="1"/>
  <c r="F52" i="182" s="1"/>
  <c r="E52" i="182" s="1"/>
  <c r="H51" i="182"/>
  <c r="I50" i="182"/>
  <c r="B53" i="181"/>
  <c r="H51" i="181"/>
  <c r="D51" i="181"/>
  <c r="G51" i="181" s="1"/>
  <c r="F52" i="181" s="1"/>
  <c r="E52" i="181" s="1"/>
  <c r="I50" i="181"/>
  <c r="B55" i="180"/>
  <c r="I50" i="180"/>
  <c r="D51" i="180"/>
  <c r="G51" i="180" s="1"/>
  <c r="F52" i="180" s="1"/>
  <c r="E52" i="180" s="1"/>
  <c r="H51" i="180"/>
  <c r="H51" i="179"/>
  <c r="E51" i="179"/>
  <c r="D51" i="179" s="1"/>
  <c r="G51" i="179" s="1"/>
  <c r="F52" i="179" s="1"/>
  <c r="I50" i="179"/>
  <c r="I50" i="178"/>
  <c r="B53" i="178"/>
  <c r="H51" i="178"/>
  <c r="D51" i="178"/>
  <c r="G51" i="178" s="1"/>
  <c r="F52" i="178" s="1"/>
  <c r="E52" i="178" s="1"/>
  <c r="I50" i="177"/>
  <c r="B53" i="177"/>
  <c r="H51" i="177"/>
  <c r="D51" i="177"/>
  <c r="G51" i="177" s="1"/>
  <c r="F52" i="177" s="1"/>
  <c r="E52" i="177" s="1"/>
  <c r="E51" i="176"/>
  <c r="D51" i="176" s="1"/>
  <c r="G51" i="176" s="1"/>
  <c r="F52" i="176" s="1"/>
  <c r="H51" i="176"/>
  <c r="I50" i="176"/>
  <c r="B53" i="175"/>
  <c r="H51" i="175"/>
  <c r="E51" i="175"/>
  <c r="D51" i="175" s="1"/>
  <c r="G51" i="175" s="1"/>
  <c r="F52" i="175" s="1"/>
  <c r="I50" i="175"/>
  <c r="I52" i="185" l="1"/>
  <c r="H53" i="185"/>
  <c r="D53" i="185"/>
  <c r="G53" i="185" s="1"/>
  <c r="F54" i="185" s="1"/>
  <c r="E54" i="185" s="1"/>
  <c r="B55" i="184"/>
  <c r="I52" i="184"/>
  <c r="D53" i="184"/>
  <c r="G53" i="184" s="1"/>
  <c r="F54" i="184" s="1"/>
  <c r="E54" i="184" s="1"/>
  <c r="H53" i="184"/>
  <c r="D52" i="182"/>
  <c r="G52" i="182" s="1"/>
  <c r="F53" i="182" s="1"/>
  <c r="E53" i="182" s="1"/>
  <c r="H52" i="182"/>
  <c r="I51" i="182"/>
  <c r="B54" i="181"/>
  <c r="H52" i="181"/>
  <c r="D52" i="181"/>
  <c r="G52" i="181" s="1"/>
  <c r="F53" i="181" s="1"/>
  <c r="E53" i="181" s="1"/>
  <c r="I51" i="181"/>
  <c r="B56" i="180"/>
  <c r="H52" i="180"/>
  <c r="D52" i="180"/>
  <c r="G52" i="180" s="1"/>
  <c r="F53" i="180" s="1"/>
  <c r="E53" i="180" s="1"/>
  <c r="I51" i="180"/>
  <c r="H52" i="179"/>
  <c r="E52" i="179"/>
  <c r="D52" i="179" s="1"/>
  <c r="G52" i="179" s="1"/>
  <c r="F53" i="179" s="1"/>
  <c r="I51" i="179"/>
  <c r="I51" i="178"/>
  <c r="B54" i="178"/>
  <c r="H52" i="178"/>
  <c r="D52" i="178"/>
  <c r="G52" i="178" s="1"/>
  <c r="F53" i="178" s="1"/>
  <c r="E53" i="178" s="1"/>
  <c r="B54" i="177"/>
  <c r="H52" i="177"/>
  <c r="D52" i="177"/>
  <c r="G52" i="177" s="1"/>
  <c r="F53" i="177" s="1"/>
  <c r="E53" i="177" s="1"/>
  <c r="I51" i="177"/>
  <c r="I51" i="176"/>
  <c r="E52" i="176"/>
  <c r="D52" i="176" s="1"/>
  <c r="G52" i="176" s="1"/>
  <c r="F53" i="176" s="1"/>
  <c r="H52" i="176"/>
  <c r="B54" i="175"/>
  <c r="H52" i="175"/>
  <c r="E52" i="175"/>
  <c r="D52" i="175" s="1"/>
  <c r="G52" i="175" s="1"/>
  <c r="F53" i="175" s="1"/>
  <c r="I51" i="175"/>
  <c r="I53" i="185" l="1"/>
  <c r="D54" i="185"/>
  <c r="G54" i="185" s="1"/>
  <c r="F55" i="185" s="1"/>
  <c r="E55" i="185" s="1"/>
  <c r="H54" i="185"/>
  <c r="B56" i="184"/>
  <c r="D54" i="184"/>
  <c r="G54" i="184" s="1"/>
  <c r="F55" i="184" s="1"/>
  <c r="E55" i="184" s="1"/>
  <c r="H54" i="184"/>
  <c r="I53" i="184"/>
  <c r="D53" i="182"/>
  <c r="G53" i="182" s="1"/>
  <c r="F54" i="182" s="1"/>
  <c r="E54" i="182" s="1"/>
  <c r="H53" i="182"/>
  <c r="I52" i="182"/>
  <c r="B55" i="181"/>
  <c r="H53" i="181"/>
  <c r="D53" i="181"/>
  <c r="G53" i="181" s="1"/>
  <c r="F54" i="181" s="1"/>
  <c r="E54" i="181" s="1"/>
  <c r="I52" i="181"/>
  <c r="B57" i="180"/>
  <c r="D53" i="180"/>
  <c r="G53" i="180" s="1"/>
  <c r="F54" i="180" s="1"/>
  <c r="E54" i="180" s="1"/>
  <c r="H53" i="180"/>
  <c r="I52" i="180"/>
  <c r="I52" i="179"/>
  <c r="H53" i="179"/>
  <c r="E53" i="179"/>
  <c r="D53" i="179" s="1"/>
  <c r="G53" i="179" s="1"/>
  <c r="F54" i="179" s="1"/>
  <c r="B55" i="178"/>
  <c r="H53" i="178"/>
  <c r="D53" i="178"/>
  <c r="G53" i="178" s="1"/>
  <c r="F54" i="178" s="1"/>
  <c r="E54" i="178" s="1"/>
  <c r="I52" i="178"/>
  <c r="B55" i="177"/>
  <c r="H53" i="177"/>
  <c r="D53" i="177"/>
  <c r="G53" i="177" s="1"/>
  <c r="F54" i="177" s="1"/>
  <c r="E54" i="177" s="1"/>
  <c r="I52" i="177"/>
  <c r="I52" i="176"/>
  <c r="E53" i="176"/>
  <c r="D53" i="176" s="1"/>
  <c r="G53" i="176" s="1"/>
  <c r="F54" i="176" s="1"/>
  <c r="H53" i="176"/>
  <c r="B55" i="175"/>
  <c r="H53" i="175"/>
  <c r="E53" i="175"/>
  <c r="D53" i="175" s="1"/>
  <c r="G53" i="175" s="1"/>
  <c r="F54" i="175" s="1"/>
  <c r="I52" i="175"/>
  <c r="I54" i="185" l="1"/>
  <c r="D55" i="185"/>
  <c r="G55" i="185" s="1"/>
  <c r="F56" i="185" s="1"/>
  <c r="E56" i="185" s="1"/>
  <c r="H55" i="185"/>
  <c r="B57" i="184"/>
  <c r="D55" i="184"/>
  <c r="G55" i="184" s="1"/>
  <c r="F56" i="184" s="1"/>
  <c r="E56" i="184" s="1"/>
  <c r="H55" i="184"/>
  <c r="I54" i="184"/>
  <c r="D54" i="182"/>
  <c r="G54" i="182" s="1"/>
  <c r="F55" i="182" s="1"/>
  <c r="E55" i="182" s="1"/>
  <c r="H54" i="182"/>
  <c r="I53" i="182"/>
  <c r="B56" i="181"/>
  <c r="H54" i="181"/>
  <c r="D54" i="181"/>
  <c r="G54" i="181" s="1"/>
  <c r="F55" i="181" s="1"/>
  <c r="E55" i="181" s="1"/>
  <c r="I53" i="181"/>
  <c r="B58" i="180"/>
  <c r="H54" i="180"/>
  <c r="D54" i="180"/>
  <c r="G54" i="180" s="1"/>
  <c r="F55" i="180" s="1"/>
  <c r="E55" i="180" s="1"/>
  <c r="I53" i="180"/>
  <c r="I53" i="179"/>
  <c r="H54" i="179"/>
  <c r="E54" i="179"/>
  <c r="D54" i="179" s="1"/>
  <c r="G54" i="179" s="1"/>
  <c r="F55" i="179" s="1"/>
  <c r="B56" i="178"/>
  <c r="H54" i="178"/>
  <c r="D54" i="178"/>
  <c r="G54" i="178" s="1"/>
  <c r="F55" i="178" s="1"/>
  <c r="E55" i="178" s="1"/>
  <c r="I53" i="178"/>
  <c r="B56" i="177"/>
  <c r="H54" i="177"/>
  <c r="D54" i="177"/>
  <c r="G54" i="177" s="1"/>
  <c r="F55" i="177" s="1"/>
  <c r="E55" i="177" s="1"/>
  <c r="I53" i="177"/>
  <c r="E54" i="176"/>
  <c r="D54" i="176" s="1"/>
  <c r="G54" i="176" s="1"/>
  <c r="F55" i="176" s="1"/>
  <c r="H54" i="176"/>
  <c r="I53" i="176"/>
  <c r="B56" i="175"/>
  <c r="H54" i="175"/>
  <c r="E54" i="175"/>
  <c r="D54" i="175" s="1"/>
  <c r="G54" i="175" s="1"/>
  <c r="F55" i="175" s="1"/>
  <c r="I53" i="175"/>
  <c r="H56" i="185" l="1"/>
  <c r="D56" i="185"/>
  <c r="G56" i="185" s="1"/>
  <c r="F57" i="185" s="1"/>
  <c r="E57" i="185" s="1"/>
  <c r="I55" i="185"/>
  <c r="B58" i="184"/>
  <c r="D56" i="184"/>
  <c r="G56" i="184" s="1"/>
  <c r="F57" i="184" s="1"/>
  <c r="E57" i="184" s="1"/>
  <c r="H56" i="184"/>
  <c r="I55" i="184"/>
  <c r="D55" i="182"/>
  <c r="G55" i="182" s="1"/>
  <c r="F56" i="182" s="1"/>
  <c r="E56" i="182" s="1"/>
  <c r="H55" i="182"/>
  <c r="I54" i="182"/>
  <c r="B57" i="181"/>
  <c r="H55" i="181"/>
  <c r="D55" i="181"/>
  <c r="G55" i="181" s="1"/>
  <c r="F56" i="181" s="1"/>
  <c r="E56" i="181" s="1"/>
  <c r="I54" i="181"/>
  <c r="B59" i="180"/>
  <c r="D55" i="180"/>
  <c r="G55" i="180" s="1"/>
  <c r="F56" i="180" s="1"/>
  <c r="E56" i="180" s="1"/>
  <c r="H55" i="180"/>
  <c r="I54" i="180"/>
  <c r="H55" i="179"/>
  <c r="E55" i="179"/>
  <c r="D55" i="179" s="1"/>
  <c r="G55" i="179" s="1"/>
  <c r="F56" i="179" s="1"/>
  <c r="I54" i="179"/>
  <c r="B57" i="178"/>
  <c r="H55" i="178"/>
  <c r="D55" i="178"/>
  <c r="G55" i="178" s="1"/>
  <c r="F56" i="178" s="1"/>
  <c r="E56" i="178" s="1"/>
  <c r="I54" i="178"/>
  <c r="B57" i="177"/>
  <c r="H55" i="177"/>
  <c r="D55" i="177"/>
  <c r="G55" i="177" s="1"/>
  <c r="F56" i="177" s="1"/>
  <c r="E56" i="177" s="1"/>
  <c r="I54" i="177"/>
  <c r="I54" i="176"/>
  <c r="E55" i="176"/>
  <c r="D55" i="176" s="1"/>
  <c r="G55" i="176" s="1"/>
  <c r="F56" i="176" s="1"/>
  <c r="H55" i="176"/>
  <c r="B57" i="175"/>
  <c r="H55" i="175"/>
  <c r="E55" i="175"/>
  <c r="D55" i="175" s="1"/>
  <c r="G55" i="175" s="1"/>
  <c r="F56" i="175" s="1"/>
  <c r="I54" i="175"/>
  <c r="H57" i="185" l="1"/>
  <c r="D57" i="185"/>
  <c r="G57" i="185" s="1"/>
  <c r="F58" i="185" s="1"/>
  <c r="E58" i="185" s="1"/>
  <c r="I56" i="185"/>
  <c r="B59" i="184"/>
  <c r="D57" i="184"/>
  <c r="G57" i="184" s="1"/>
  <c r="F58" i="184" s="1"/>
  <c r="E58" i="184" s="1"/>
  <c r="H57" i="184"/>
  <c r="I56" i="184"/>
  <c r="D56" i="182"/>
  <c r="G56" i="182" s="1"/>
  <c r="F57" i="182" s="1"/>
  <c r="E57" i="182" s="1"/>
  <c r="H56" i="182"/>
  <c r="I55" i="182"/>
  <c r="B58" i="181"/>
  <c r="I55" i="181"/>
  <c r="H56" i="181"/>
  <c r="D56" i="181"/>
  <c r="G56" i="181" s="1"/>
  <c r="F57" i="181" s="1"/>
  <c r="E57" i="181" s="1"/>
  <c r="B60" i="180"/>
  <c r="D56" i="180"/>
  <c r="G56" i="180" s="1"/>
  <c r="F57" i="180" s="1"/>
  <c r="E57" i="180" s="1"/>
  <c r="H56" i="180"/>
  <c r="I55" i="180"/>
  <c r="I55" i="179"/>
  <c r="H56" i="179"/>
  <c r="E56" i="179"/>
  <c r="D56" i="179" s="1"/>
  <c r="G56" i="179" s="1"/>
  <c r="F57" i="179" s="1"/>
  <c r="B58" i="178"/>
  <c r="H56" i="178"/>
  <c r="D56" i="178"/>
  <c r="G56" i="178" s="1"/>
  <c r="F57" i="178" s="1"/>
  <c r="E57" i="178" s="1"/>
  <c r="I55" i="178"/>
  <c r="B58" i="177"/>
  <c r="H56" i="177"/>
  <c r="D56" i="177"/>
  <c r="G56" i="177" s="1"/>
  <c r="F57" i="177" s="1"/>
  <c r="E57" i="177" s="1"/>
  <c r="I55" i="177"/>
  <c r="I55" i="176"/>
  <c r="E56" i="176"/>
  <c r="D56" i="176" s="1"/>
  <c r="G56" i="176" s="1"/>
  <c r="F57" i="176" s="1"/>
  <c r="H56" i="176"/>
  <c r="B58" i="175"/>
  <c r="H56" i="175"/>
  <c r="E56" i="175"/>
  <c r="D56" i="175" s="1"/>
  <c r="G56" i="175" s="1"/>
  <c r="F57" i="175" s="1"/>
  <c r="I55" i="175"/>
  <c r="H58" i="185" l="1"/>
  <c r="D58" i="185"/>
  <c r="G58" i="185" s="1"/>
  <c r="F59" i="185" s="1"/>
  <c r="E59" i="185" s="1"/>
  <c r="I57" i="185"/>
  <c r="B60" i="184"/>
  <c r="D58" i="184"/>
  <c r="G58" i="184" s="1"/>
  <c r="F59" i="184" s="1"/>
  <c r="E59" i="184" s="1"/>
  <c r="H58" i="184"/>
  <c r="I57" i="184"/>
  <c r="D57" i="182"/>
  <c r="G57" i="182" s="1"/>
  <c r="F58" i="182" s="1"/>
  <c r="E58" i="182" s="1"/>
  <c r="H57" i="182"/>
  <c r="I56" i="182"/>
  <c r="B59" i="181"/>
  <c r="H57" i="181"/>
  <c r="D57" i="181"/>
  <c r="G57" i="181" s="1"/>
  <c r="F58" i="181" s="1"/>
  <c r="E58" i="181" s="1"/>
  <c r="I56" i="181"/>
  <c r="B61" i="180"/>
  <c r="H57" i="180"/>
  <c r="D57" i="180"/>
  <c r="G57" i="180" s="1"/>
  <c r="F58" i="180" s="1"/>
  <c r="E58" i="180" s="1"/>
  <c r="I56" i="180"/>
  <c r="H57" i="179"/>
  <c r="E57" i="179"/>
  <c r="D57" i="179" s="1"/>
  <c r="G57" i="179" s="1"/>
  <c r="F58" i="179" s="1"/>
  <c r="I56" i="179"/>
  <c r="B59" i="178"/>
  <c r="H57" i="178"/>
  <c r="D57" i="178"/>
  <c r="G57" i="178" s="1"/>
  <c r="F58" i="178" s="1"/>
  <c r="E58" i="178" s="1"/>
  <c r="I56" i="178"/>
  <c r="B59" i="177"/>
  <c r="H57" i="177"/>
  <c r="D57" i="177"/>
  <c r="G57" i="177" s="1"/>
  <c r="F58" i="177" s="1"/>
  <c r="E58" i="177" s="1"/>
  <c r="I56" i="177"/>
  <c r="I56" i="176"/>
  <c r="E57" i="176"/>
  <c r="D57" i="176" s="1"/>
  <c r="G57" i="176" s="1"/>
  <c r="F58" i="176" s="1"/>
  <c r="H57" i="176"/>
  <c r="B59" i="175"/>
  <c r="H57" i="175"/>
  <c r="E57" i="175"/>
  <c r="D57" i="175" s="1"/>
  <c r="G57" i="175" s="1"/>
  <c r="F58" i="175" s="1"/>
  <c r="I56" i="175"/>
  <c r="H59" i="185" l="1"/>
  <c r="D59" i="185"/>
  <c r="G59" i="185" s="1"/>
  <c r="F60" i="185" s="1"/>
  <c r="E60" i="185" s="1"/>
  <c r="I58" i="185"/>
  <c r="B61" i="184"/>
  <c r="D59" i="184"/>
  <c r="G59" i="184" s="1"/>
  <c r="F60" i="184" s="1"/>
  <c r="E60" i="184" s="1"/>
  <c r="H59" i="184"/>
  <c r="I58" i="184"/>
  <c r="D58" i="182"/>
  <c r="G58" i="182" s="1"/>
  <c r="F59" i="182" s="1"/>
  <c r="E59" i="182" s="1"/>
  <c r="H58" i="182"/>
  <c r="I57" i="182"/>
  <c r="B60" i="181"/>
  <c r="H58" i="181"/>
  <c r="D58" i="181"/>
  <c r="G58" i="181" s="1"/>
  <c r="F59" i="181" s="1"/>
  <c r="E59" i="181" s="1"/>
  <c r="I57" i="181"/>
  <c r="B62" i="180"/>
  <c r="H58" i="180"/>
  <c r="D58" i="180"/>
  <c r="G58" i="180" s="1"/>
  <c r="F59" i="180" s="1"/>
  <c r="E59" i="180" s="1"/>
  <c r="I57" i="180"/>
  <c r="I57" i="179"/>
  <c r="H58" i="179"/>
  <c r="E58" i="179"/>
  <c r="D58" i="179" s="1"/>
  <c r="G58" i="179" s="1"/>
  <c r="F59" i="179" s="1"/>
  <c r="B60" i="178"/>
  <c r="H58" i="178"/>
  <c r="D58" i="178"/>
  <c r="G58" i="178" s="1"/>
  <c r="F59" i="178" s="1"/>
  <c r="E59" i="178" s="1"/>
  <c r="I57" i="178"/>
  <c r="B60" i="177"/>
  <c r="H58" i="177"/>
  <c r="D58" i="177"/>
  <c r="G58" i="177" s="1"/>
  <c r="F59" i="177" s="1"/>
  <c r="E59" i="177" s="1"/>
  <c r="I57" i="177"/>
  <c r="I57" i="176"/>
  <c r="E58" i="176"/>
  <c r="D58" i="176" s="1"/>
  <c r="G58" i="176" s="1"/>
  <c r="F59" i="176" s="1"/>
  <c r="H58" i="176"/>
  <c r="B60" i="175"/>
  <c r="H58" i="175"/>
  <c r="E58" i="175"/>
  <c r="D58" i="175" s="1"/>
  <c r="G58" i="175" s="1"/>
  <c r="F59" i="175" s="1"/>
  <c r="I57" i="175"/>
  <c r="H60" i="185" l="1"/>
  <c r="D60" i="185"/>
  <c r="G60" i="185" s="1"/>
  <c r="F61" i="185" s="1"/>
  <c r="E61" i="185" s="1"/>
  <c r="I59" i="185"/>
  <c r="B62" i="184"/>
  <c r="D60" i="184"/>
  <c r="G60" i="184" s="1"/>
  <c r="F61" i="184" s="1"/>
  <c r="E61" i="184" s="1"/>
  <c r="H60" i="184"/>
  <c r="I59" i="184"/>
  <c r="D59" i="182"/>
  <c r="G59" i="182" s="1"/>
  <c r="F60" i="182" s="1"/>
  <c r="E60" i="182" s="1"/>
  <c r="H59" i="182"/>
  <c r="I58" i="182"/>
  <c r="B61" i="181"/>
  <c r="H59" i="181"/>
  <c r="D59" i="181"/>
  <c r="G59" i="181" s="1"/>
  <c r="F60" i="181" s="1"/>
  <c r="E60" i="181" s="1"/>
  <c r="I58" i="181"/>
  <c r="B63" i="180"/>
  <c r="D59" i="180"/>
  <c r="G59" i="180" s="1"/>
  <c r="F60" i="180" s="1"/>
  <c r="E60" i="180" s="1"/>
  <c r="H59" i="180"/>
  <c r="I58" i="180"/>
  <c r="H59" i="179"/>
  <c r="E59" i="179"/>
  <c r="D59" i="179" s="1"/>
  <c r="G59" i="179" s="1"/>
  <c r="F60" i="179" s="1"/>
  <c r="I58" i="179"/>
  <c r="B61" i="178"/>
  <c r="H59" i="178"/>
  <c r="D59" i="178"/>
  <c r="G59" i="178" s="1"/>
  <c r="F60" i="178" s="1"/>
  <c r="E60" i="178" s="1"/>
  <c r="I58" i="178"/>
  <c r="B61" i="177"/>
  <c r="H59" i="177"/>
  <c r="D59" i="177"/>
  <c r="G59" i="177" s="1"/>
  <c r="F60" i="177" s="1"/>
  <c r="E60" i="177" s="1"/>
  <c r="I58" i="177"/>
  <c r="H59" i="176"/>
  <c r="E59" i="176"/>
  <c r="D59" i="176" s="1"/>
  <c r="G59" i="176" s="1"/>
  <c r="F60" i="176" s="1"/>
  <c r="I58" i="176"/>
  <c r="B61" i="175"/>
  <c r="H59" i="175"/>
  <c r="E59" i="175"/>
  <c r="D59" i="175" s="1"/>
  <c r="G59" i="175" s="1"/>
  <c r="F60" i="175" s="1"/>
  <c r="I58" i="175"/>
  <c r="H61" i="185" l="1"/>
  <c r="D61" i="185"/>
  <c r="G61" i="185" s="1"/>
  <c r="F62" i="185" s="1"/>
  <c r="E62" i="185" s="1"/>
  <c r="I60" i="185"/>
  <c r="B63" i="184"/>
  <c r="D61" i="184"/>
  <c r="G61" i="184" s="1"/>
  <c r="F62" i="184" s="1"/>
  <c r="E62" i="184" s="1"/>
  <c r="H61" i="184"/>
  <c r="I60" i="184"/>
  <c r="D60" i="182"/>
  <c r="G60" i="182" s="1"/>
  <c r="F61" i="182" s="1"/>
  <c r="E61" i="182" s="1"/>
  <c r="H60" i="182"/>
  <c r="I59" i="182"/>
  <c r="B62" i="181"/>
  <c r="H60" i="181"/>
  <c r="D60" i="181"/>
  <c r="G60" i="181" s="1"/>
  <c r="F61" i="181" s="1"/>
  <c r="E61" i="181" s="1"/>
  <c r="I59" i="181"/>
  <c r="B64" i="180"/>
  <c r="D60" i="180"/>
  <c r="G60" i="180" s="1"/>
  <c r="F61" i="180" s="1"/>
  <c r="E61" i="180" s="1"/>
  <c r="H60" i="180"/>
  <c r="I59" i="180"/>
  <c r="H60" i="179"/>
  <c r="E60" i="179"/>
  <c r="D60" i="179" s="1"/>
  <c r="G60" i="179" s="1"/>
  <c r="F61" i="179" s="1"/>
  <c r="I59" i="179"/>
  <c r="B62" i="178"/>
  <c r="H60" i="178"/>
  <c r="D60" i="178"/>
  <c r="G60" i="178" s="1"/>
  <c r="F61" i="178" s="1"/>
  <c r="E61" i="178" s="1"/>
  <c r="I59" i="178"/>
  <c r="B62" i="177"/>
  <c r="H60" i="177"/>
  <c r="D60" i="177"/>
  <c r="G60" i="177" s="1"/>
  <c r="F61" i="177" s="1"/>
  <c r="E61" i="177" s="1"/>
  <c r="I59" i="177"/>
  <c r="H60" i="176"/>
  <c r="E60" i="176"/>
  <c r="D60" i="176" s="1"/>
  <c r="G60" i="176" s="1"/>
  <c r="F61" i="176" s="1"/>
  <c r="I59" i="176"/>
  <c r="B62" i="175"/>
  <c r="H60" i="175"/>
  <c r="E60" i="175"/>
  <c r="D60" i="175" s="1"/>
  <c r="G60" i="175" s="1"/>
  <c r="F61" i="175" s="1"/>
  <c r="I59" i="175"/>
  <c r="H62" i="185" l="1"/>
  <c r="D62" i="185"/>
  <c r="G62" i="185" s="1"/>
  <c r="F63" i="185" s="1"/>
  <c r="E63" i="185" s="1"/>
  <c r="I61" i="185"/>
  <c r="B64" i="184"/>
  <c r="D62" i="184"/>
  <c r="G62" i="184" s="1"/>
  <c r="F63" i="184" s="1"/>
  <c r="E63" i="184" s="1"/>
  <c r="H62" i="184"/>
  <c r="I61" i="184"/>
  <c r="I60" i="182"/>
  <c r="D61" i="182"/>
  <c r="G61" i="182" s="1"/>
  <c r="F62" i="182" s="1"/>
  <c r="E62" i="182" s="1"/>
  <c r="H61" i="182"/>
  <c r="B63" i="181"/>
  <c r="H61" i="181"/>
  <c r="D61" i="181"/>
  <c r="G61" i="181" s="1"/>
  <c r="F62" i="181" s="1"/>
  <c r="E62" i="181" s="1"/>
  <c r="I60" i="181"/>
  <c r="B65" i="180"/>
  <c r="H61" i="180"/>
  <c r="D61" i="180"/>
  <c r="G61" i="180" s="1"/>
  <c r="F62" i="180" s="1"/>
  <c r="E62" i="180" s="1"/>
  <c r="I60" i="180"/>
  <c r="H61" i="179"/>
  <c r="E61" i="179"/>
  <c r="D61" i="179" s="1"/>
  <c r="G61" i="179" s="1"/>
  <c r="F62" i="179" s="1"/>
  <c r="I60" i="179"/>
  <c r="B63" i="178"/>
  <c r="H61" i="178"/>
  <c r="D61" i="178"/>
  <c r="G61" i="178" s="1"/>
  <c r="F62" i="178" s="1"/>
  <c r="E62" i="178" s="1"/>
  <c r="I60" i="178"/>
  <c r="B63" i="177"/>
  <c r="H61" i="177"/>
  <c r="D61" i="177"/>
  <c r="G61" i="177" s="1"/>
  <c r="F62" i="177" s="1"/>
  <c r="E62" i="177" s="1"/>
  <c r="I60" i="177"/>
  <c r="E61" i="176"/>
  <c r="D61" i="176" s="1"/>
  <c r="G61" i="176" s="1"/>
  <c r="F62" i="176" s="1"/>
  <c r="H61" i="176"/>
  <c r="I60" i="176"/>
  <c r="B63" i="175"/>
  <c r="H61" i="175"/>
  <c r="E61" i="175"/>
  <c r="D61" i="175" s="1"/>
  <c r="G61" i="175" s="1"/>
  <c r="F62" i="175" s="1"/>
  <c r="I60" i="175"/>
  <c r="I62" i="185" l="1"/>
  <c r="H63" i="185"/>
  <c r="D63" i="185"/>
  <c r="G63" i="185" s="1"/>
  <c r="F64" i="185" s="1"/>
  <c r="E64" i="185" s="1"/>
  <c r="B65" i="184"/>
  <c r="D63" i="184"/>
  <c r="G63" i="184" s="1"/>
  <c r="F64" i="184" s="1"/>
  <c r="E64" i="184" s="1"/>
  <c r="H63" i="184"/>
  <c r="I62" i="184"/>
  <c r="I61" i="182"/>
  <c r="D62" i="182"/>
  <c r="G62" i="182" s="1"/>
  <c r="F63" i="182" s="1"/>
  <c r="E63" i="182" s="1"/>
  <c r="H62" i="182"/>
  <c r="B64" i="181"/>
  <c r="H62" i="181"/>
  <c r="D62" i="181"/>
  <c r="G62" i="181" s="1"/>
  <c r="F63" i="181" s="1"/>
  <c r="E63" i="181" s="1"/>
  <c r="I61" i="181"/>
  <c r="B66" i="180"/>
  <c r="H62" i="180"/>
  <c r="D62" i="180"/>
  <c r="G62" i="180" s="1"/>
  <c r="F63" i="180" s="1"/>
  <c r="E63" i="180" s="1"/>
  <c r="I61" i="180"/>
  <c r="H62" i="179"/>
  <c r="E62" i="179"/>
  <c r="D62" i="179" s="1"/>
  <c r="G62" i="179" s="1"/>
  <c r="F63" i="179" s="1"/>
  <c r="I61" i="179"/>
  <c r="B64" i="178"/>
  <c r="H62" i="178"/>
  <c r="D62" i="178"/>
  <c r="G62" i="178" s="1"/>
  <c r="F63" i="178" s="1"/>
  <c r="E63" i="178" s="1"/>
  <c r="I61" i="178"/>
  <c r="B64" i="177"/>
  <c r="H62" i="177"/>
  <c r="D62" i="177"/>
  <c r="G62" i="177" s="1"/>
  <c r="F63" i="177" s="1"/>
  <c r="E63" i="177" s="1"/>
  <c r="I61" i="177"/>
  <c r="I61" i="176"/>
  <c r="E62" i="176"/>
  <c r="D62" i="176" s="1"/>
  <c r="G62" i="176" s="1"/>
  <c r="F63" i="176" s="1"/>
  <c r="H62" i="176"/>
  <c r="B64" i="175"/>
  <c r="H62" i="175"/>
  <c r="E62" i="175"/>
  <c r="D62" i="175" s="1"/>
  <c r="G62" i="175" s="1"/>
  <c r="F63" i="175" s="1"/>
  <c r="I61" i="175"/>
  <c r="H64" i="185" l="1"/>
  <c r="D64" i="185"/>
  <c r="G64" i="185" s="1"/>
  <c r="F65" i="185" s="1"/>
  <c r="E65" i="185" s="1"/>
  <c r="I63" i="185"/>
  <c r="B66" i="184"/>
  <c r="I63" i="184"/>
  <c r="D64" i="184"/>
  <c r="G64" i="184" s="1"/>
  <c r="F65" i="184" s="1"/>
  <c r="E65" i="184" s="1"/>
  <c r="H64" i="184"/>
  <c r="D63" i="182"/>
  <c r="G63" i="182" s="1"/>
  <c r="F64" i="182" s="1"/>
  <c r="E64" i="182" s="1"/>
  <c r="H63" i="182"/>
  <c r="I62" i="182"/>
  <c r="B65" i="181"/>
  <c r="H63" i="181"/>
  <c r="D63" i="181"/>
  <c r="G63" i="181" s="1"/>
  <c r="F64" i="181" s="1"/>
  <c r="E64" i="181" s="1"/>
  <c r="I62" i="181"/>
  <c r="B67" i="180"/>
  <c r="H63" i="180"/>
  <c r="D63" i="180"/>
  <c r="G63" i="180" s="1"/>
  <c r="F64" i="180" s="1"/>
  <c r="E64" i="180" s="1"/>
  <c r="I62" i="180"/>
  <c r="H63" i="179"/>
  <c r="E63" i="179"/>
  <c r="D63" i="179" s="1"/>
  <c r="G63" i="179" s="1"/>
  <c r="F64" i="179" s="1"/>
  <c r="I62" i="179"/>
  <c r="B65" i="178"/>
  <c r="H63" i="178"/>
  <c r="D63" i="178"/>
  <c r="G63" i="178" s="1"/>
  <c r="F64" i="178" s="1"/>
  <c r="E64" i="178" s="1"/>
  <c r="I62" i="178"/>
  <c r="B65" i="177"/>
  <c r="H63" i="177"/>
  <c r="D63" i="177"/>
  <c r="G63" i="177" s="1"/>
  <c r="F64" i="177" s="1"/>
  <c r="E64" i="177" s="1"/>
  <c r="I62" i="177"/>
  <c r="I62" i="176"/>
  <c r="H63" i="176"/>
  <c r="E63" i="176"/>
  <c r="D63" i="176" s="1"/>
  <c r="G63" i="176" s="1"/>
  <c r="F64" i="176" s="1"/>
  <c r="B65" i="175"/>
  <c r="H63" i="175"/>
  <c r="E63" i="175"/>
  <c r="D63" i="175" s="1"/>
  <c r="G63" i="175" s="1"/>
  <c r="F64" i="175" s="1"/>
  <c r="I62" i="175"/>
  <c r="I64" i="185" l="1"/>
  <c r="H65" i="185"/>
  <c r="D65" i="185"/>
  <c r="G65" i="185" s="1"/>
  <c r="F66" i="185" s="1"/>
  <c r="E66" i="185" s="1"/>
  <c r="B67" i="184"/>
  <c r="D65" i="184"/>
  <c r="G65" i="184" s="1"/>
  <c r="F66" i="184" s="1"/>
  <c r="E66" i="184" s="1"/>
  <c r="H65" i="184"/>
  <c r="I64" i="184"/>
  <c r="D64" i="182"/>
  <c r="G64" i="182" s="1"/>
  <c r="F65" i="182" s="1"/>
  <c r="E65" i="182" s="1"/>
  <c r="H64" i="182"/>
  <c r="I63" i="182"/>
  <c r="B66" i="181"/>
  <c r="D64" i="181"/>
  <c r="G64" i="181" s="1"/>
  <c r="F65" i="181" s="1"/>
  <c r="E65" i="181" s="1"/>
  <c r="H64" i="181"/>
  <c r="I63" i="181"/>
  <c r="I63" i="180"/>
  <c r="B68" i="180"/>
  <c r="D64" i="180"/>
  <c r="G64" i="180" s="1"/>
  <c r="F65" i="180" s="1"/>
  <c r="E65" i="180" s="1"/>
  <c r="H64" i="180"/>
  <c r="H64" i="179"/>
  <c r="E64" i="179"/>
  <c r="D64" i="179" s="1"/>
  <c r="G64" i="179" s="1"/>
  <c r="F65" i="179" s="1"/>
  <c r="I63" i="179"/>
  <c r="B66" i="178"/>
  <c r="H64" i="178"/>
  <c r="D64" i="178"/>
  <c r="G64" i="178" s="1"/>
  <c r="F65" i="178" s="1"/>
  <c r="E65" i="178" s="1"/>
  <c r="I63" i="178"/>
  <c r="I63" i="177"/>
  <c r="B66" i="177"/>
  <c r="H64" i="177"/>
  <c r="D64" i="177"/>
  <c r="G64" i="177" s="1"/>
  <c r="F65" i="177" s="1"/>
  <c r="E65" i="177" s="1"/>
  <c r="H64" i="176"/>
  <c r="E64" i="176"/>
  <c r="D64" i="176" s="1"/>
  <c r="G64" i="176" s="1"/>
  <c r="F65" i="176" s="1"/>
  <c r="I63" i="176"/>
  <c r="B66" i="175"/>
  <c r="H64" i="175"/>
  <c r="E64" i="175"/>
  <c r="D64" i="175" s="1"/>
  <c r="G64" i="175" s="1"/>
  <c r="F65" i="175" s="1"/>
  <c r="I63" i="175"/>
  <c r="I65" i="185" l="1"/>
  <c r="H66" i="185"/>
  <c r="D66" i="185"/>
  <c r="G66" i="185" s="1"/>
  <c r="F67" i="185" s="1"/>
  <c r="E67" i="185" s="1"/>
  <c r="B68" i="184"/>
  <c r="D66" i="184"/>
  <c r="G66" i="184" s="1"/>
  <c r="F67" i="184" s="1"/>
  <c r="E67" i="184" s="1"/>
  <c r="H66" i="184"/>
  <c r="I65" i="184"/>
  <c r="D65" i="182"/>
  <c r="G65" i="182" s="1"/>
  <c r="F66" i="182" s="1"/>
  <c r="E66" i="182" s="1"/>
  <c r="H65" i="182"/>
  <c r="I64" i="182"/>
  <c r="B67" i="181"/>
  <c r="I64" i="181"/>
  <c r="D65" i="181"/>
  <c r="G65" i="181" s="1"/>
  <c r="F66" i="181" s="1"/>
  <c r="E66" i="181" s="1"/>
  <c r="H65" i="181"/>
  <c r="B69" i="180"/>
  <c r="H65" i="180"/>
  <c r="D65" i="180"/>
  <c r="G65" i="180" s="1"/>
  <c r="F66" i="180" s="1"/>
  <c r="E66" i="180" s="1"/>
  <c r="I64" i="180"/>
  <c r="I64" i="179"/>
  <c r="H65" i="179"/>
  <c r="E65" i="179"/>
  <c r="D65" i="179" s="1"/>
  <c r="G65" i="179" s="1"/>
  <c r="F66" i="179" s="1"/>
  <c r="B67" i="178"/>
  <c r="H65" i="178"/>
  <c r="D65" i="178"/>
  <c r="G65" i="178" s="1"/>
  <c r="F66" i="178" s="1"/>
  <c r="E66" i="178" s="1"/>
  <c r="I64" i="178"/>
  <c r="B67" i="177"/>
  <c r="I64" i="177"/>
  <c r="H65" i="177"/>
  <c r="D65" i="177"/>
  <c r="G65" i="177" s="1"/>
  <c r="F66" i="177" s="1"/>
  <c r="E66" i="177" s="1"/>
  <c r="H65" i="176"/>
  <c r="E65" i="176"/>
  <c r="D65" i="176" s="1"/>
  <c r="G65" i="176" s="1"/>
  <c r="F66" i="176" s="1"/>
  <c r="I64" i="176"/>
  <c r="B67" i="175"/>
  <c r="H65" i="175"/>
  <c r="E65" i="175"/>
  <c r="D65" i="175" s="1"/>
  <c r="G65" i="175" s="1"/>
  <c r="F66" i="175" s="1"/>
  <c r="I64" i="175"/>
  <c r="I66" i="185" l="1"/>
  <c r="D67" i="185"/>
  <c r="G67" i="185" s="1"/>
  <c r="F68" i="185" s="1"/>
  <c r="E68" i="185" s="1"/>
  <c r="H67" i="185"/>
  <c r="B69" i="184"/>
  <c r="I66" i="184"/>
  <c r="D67" i="184"/>
  <c r="G67" i="184" s="1"/>
  <c r="F68" i="184" s="1"/>
  <c r="E68" i="184" s="1"/>
  <c r="H67" i="184"/>
  <c r="D66" i="182"/>
  <c r="G66" i="182" s="1"/>
  <c r="F67" i="182" s="1"/>
  <c r="E67" i="182" s="1"/>
  <c r="H66" i="182"/>
  <c r="I65" i="182"/>
  <c r="B68" i="181"/>
  <c r="I65" i="181"/>
  <c r="H66" i="181"/>
  <c r="D66" i="181"/>
  <c r="G66" i="181" s="1"/>
  <c r="F67" i="181" s="1"/>
  <c r="E67" i="181" s="1"/>
  <c r="B70" i="180"/>
  <c r="H66" i="180"/>
  <c r="D66" i="180"/>
  <c r="G66" i="180" s="1"/>
  <c r="F67" i="180" s="1"/>
  <c r="E67" i="180" s="1"/>
  <c r="I65" i="180"/>
  <c r="I65" i="179"/>
  <c r="H66" i="179"/>
  <c r="E66" i="179"/>
  <c r="D66" i="179" s="1"/>
  <c r="G66" i="179" s="1"/>
  <c r="F67" i="179" s="1"/>
  <c r="B68" i="178"/>
  <c r="H66" i="178"/>
  <c r="D66" i="178"/>
  <c r="G66" i="178" s="1"/>
  <c r="F67" i="178" s="1"/>
  <c r="E67" i="178" s="1"/>
  <c r="I65" i="178"/>
  <c r="B68" i="177"/>
  <c r="H66" i="177"/>
  <c r="D66" i="177"/>
  <c r="G66" i="177" s="1"/>
  <c r="F67" i="177" s="1"/>
  <c r="E67" i="177" s="1"/>
  <c r="I65" i="177"/>
  <c r="E66" i="176"/>
  <c r="D66" i="176" s="1"/>
  <c r="G66" i="176" s="1"/>
  <c r="F67" i="176" s="1"/>
  <c r="H66" i="176"/>
  <c r="I65" i="176"/>
  <c r="H66" i="175"/>
  <c r="E66" i="175"/>
  <c r="D66" i="175" s="1"/>
  <c r="G66" i="175" s="1"/>
  <c r="F67" i="175" s="1"/>
  <c r="B68" i="175"/>
  <c r="I65" i="175"/>
  <c r="I67" i="185" l="1"/>
  <c r="H68" i="185"/>
  <c r="D68" i="185"/>
  <c r="G68" i="185" s="1"/>
  <c r="F69" i="185" s="1"/>
  <c r="E69" i="185" s="1"/>
  <c r="B70" i="184"/>
  <c r="D68" i="184"/>
  <c r="G68" i="184" s="1"/>
  <c r="F69" i="184" s="1"/>
  <c r="E69" i="184" s="1"/>
  <c r="H68" i="184"/>
  <c r="I67" i="184"/>
  <c r="D67" i="182"/>
  <c r="G67" i="182" s="1"/>
  <c r="F68" i="182" s="1"/>
  <c r="E68" i="182" s="1"/>
  <c r="H67" i="182"/>
  <c r="I66" i="182"/>
  <c r="B69" i="181"/>
  <c r="D67" i="181"/>
  <c r="G67" i="181" s="1"/>
  <c r="F68" i="181" s="1"/>
  <c r="E68" i="181" s="1"/>
  <c r="H67" i="181"/>
  <c r="I66" i="181"/>
  <c r="B71" i="180"/>
  <c r="H67" i="180"/>
  <c r="D67" i="180"/>
  <c r="G67" i="180" s="1"/>
  <c r="F68" i="180" s="1"/>
  <c r="E68" i="180" s="1"/>
  <c r="I66" i="180"/>
  <c r="H67" i="179"/>
  <c r="E67" i="179"/>
  <c r="D67" i="179" s="1"/>
  <c r="G67" i="179" s="1"/>
  <c r="F68" i="179" s="1"/>
  <c r="I66" i="179"/>
  <c r="B69" i="178"/>
  <c r="H67" i="178"/>
  <c r="D67" i="178"/>
  <c r="G67" i="178" s="1"/>
  <c r="F68" i="178" s="1"/>
  <c r="E68" i="178" s="1"/>
  <c r="I66" i="178"/>
  <c r="B69" i="177"/>
  <c r="D67" i="177"/>
  <c r="G67" i="177" s="1"/>
  <c r="F68" i="177" s="1"/>
  <c r="E68" i="177" s="1"/>
  <c r="H67" i="177"/>
  <c r="I66" i="177"/>
  <c r="I66" i="176"/>
  <c r="H67" i="176"/>
  <c r="E67" i="176"/>
  <c r="D67" i="176" s="1"/>
  <c r="G67" i="176" s="1"/>
  <c r="F68" i="176" s="1"/>
  <c r="E67" i="175"/>
  <c r="D67" i="175" s="1"/>
  <c r="G67" i="175" s="1"/>
  <c r="F68" i="175" s="1"/>
  <c r="H68" i="175" s="1"/>
  <c r="H67" i="175"/>
  <c r="I66" i="175"/>
  <c r="B69" i="175"/>
  <c r="I68" i="185" l="1"/>
  <c r="H69" i="185"/>
  <c r="D69" i="185"/>
  <c r="G69" i="185" s="1"/>
  <c r="F70" i="185" s="1"/>
  <c r="E70" i="185" s="1"/>
  <c r="B71" i="184"/>
  <c r="D69" i="184"/>
  <c r="G69" i="184" s="1"/>
  <c r="F70" i="184" s="1"/>
  <c r="E70" i="184" s="1"/>
  <c r="H69" i="184"/>
  <c r="I68" i="184"/>
  <c r="D68" i="182"/>
  <c r="G68" i="182" s="1"/>
  <c r="F69" i="182" s="1"/>
  <c r="E69" i="182" s="1"/>
  <c r="H68" i="182"/>
  <c r="I67" i="182"/>
  <c r="B70" i="181"/>
  <c r="H68" i="181"/>
  <c r="D68" i="181"/>
  <c r="G68" i="181" s="1"/>
  <c r="F69" i="181" s="1"/>
  <c r="E69" i="181" s="1"/>
  <c r="I67" i="181"/>
  <c r="B72" i="180"/>
  <c r="D68" i="180"/>
  <c r="G68" i="180" s="1"/>
  <c r="F69" i="180" s="1"/>
  <c r="E69" i="180" s="1"/>
  <c r="H68" i="180"/>
  <c r="I67" i="180"/>
  <c r="H68" i="179"/>
  <c r="E68" i="179"/>
  <c r="D68" i="179" s="1"/>
  <c r="G68" i="179" s="1"/>
  <c r="F69" i="179" s="1"/>
  <c r="I67" i="179"/>
  <c r="B70" i="178"/>
  <c r="H68" i="178"/>
  <c r="D68" i="178"/>
  <c r="G68" i="178" s="1"/>
  <c r="F69" i="178" s="1"/>
  <c r="E69" i="178" s="1"/>
  <c r="I67" i="178"/>
  <c r="B70" i="177"/>
  <c r="D68" i="177"/>
  <c r="G68" i="177" s="1"/>
  <c r="F69" i="177" s="1"/>
  <c r="E69" i="177" s="1"/>
  <c r="H68" i="177"/>
  <c r="I67" i="177"/>
  <c r="E68" i="176"/>
  <c r="D68" i="176" s="1"/>
  <c r="G68" i="176" s="1"/>
  <c r="F69" i="176" s="1"/>
  <c r="H68" i="176"/>
  <c r="I67" i="176"/>
  <c r="E68" i="175"/>
  <c r="B70" i="175"/>
  <c r="I67" i="175"/>
  <c r="I68" i="175"/>
  <c r="D68" i="175"/>
  <c r="G68" i="175" s="1"/>
  <c r="F69" i="175" s="1"/>
  <c r="H69" i="175" s="1"/>
  <c r="D70" i="185" l="1"/>
  <c r="G70" i="185" s="1"/>
  <c r="F71" i="185" s="1"/>
  <c r="E71" i="185" s="1"/>
  <c r="H70" i="185"/>
  <c r="I69" i="185"/>
  <c r="B72" i="184"/>
  <c r="D70" i="184"/>
  <c r="G70" i="184" s="1"/>
  <c r="F71" i="184" s="1"/>
  <c r="E71" i="184" s="1"/>
  <c r="H70" i="184"/>
  <c r="I69" i="184"/>
  <c r="D69" i="182"/>
  <c r="G69" i="182" s="1"/>
  <c r="F70" i="182" s="1"/>
  <c r="E70" i="182" s="1"/>
  <c r="H69" i="182"/>
  <c r="I68" i="182"/>
  <c r="B71" i="181"/>
  <c r="D69" i="181"/>
  <c r="G69" i="181" s="1"/>
  <c r="F70" i="181" s="1"/>
  <c r="E70" i="181" s="1"/>
  <c r="H69" i="181"/>
  <c r="I68" i="181"/>
  <c r="B73" i="180"/>
  <c r="H69" i="180"/>
  <c r="D69" i="180"/>
  <c r="G69" i="180" s="1"/>
  <c r="F70" i="180" s="1"/>
  <c r="E70" i="180" s="1"/>
  <c r="I68" i="180"/>
  <c r="H69" i="179"/>
  <c r="E69" i="179"/>
  <c r="D69" i="179" s="1"/>
  <c r="G69" i="179" s="1"/>
  <c r="F70" i="179" s="1"/>
  <c r="I68" i="179"/>
  <c r="B71" i="178"/>
  <c r="H69" i="178"/>
  <c r="D69" i="178"/>
  <c r="G69" i="178" s="1"/>
  <c r="F70" i="178" s="1"/>
  <c r="E70" i="178" s="1"/>
  <c r="I68" i="178"/>
  <c r="I68" i="177"/>
  <c r="B71" i="177"/>
  <c r="D69" i="177"/>
  <c r="G69" i="177" s="1"/>
  <c r="F70" i="177" s="1"/>
  <c r="E70" i="177" s="1"/>
  <c r="H69" i="177"/>
  <c r="I68" i="176"/>
  <c r="E69" i="176"/>
  <c r="D69" i="176" s="1"/>
  <c r="G69" i="176" s="1"/>
  <c r="F70" i="176" s="1"/>
  <c r="H69" i="176"/>
  <c r="B71" i="175"/>
  <c r="E69" i="175"/>
  <c r="I69" i="175" s="1"/>
  <c r="I70" i="185" l="1"/>
  <c r="H71" i="185"/>
  <c r="D71" i="185"/>
  <c r="G71" i="185" s="1"/>
  <c r="F72" i="185" s="1"/>
  <c r="E72" i="185" s="1"/>
  <c r="B73" i="184"/>
  <c r="D71" i="184"/>
  <c r="G71" i="184" s="1"/>
  <c r="F72" i="184" s="1"/>
  <c r="E72" i="184" s="1"/>
  <c r="H71" i="184"/>
  <c r="I70" i="184"/>
  <c r="D70" i="182"/>
  <c r="G70" i="182" s="1"/>
  <c r="F71" i="182" s="1"/>
  <c r="E71" i="182" s="1"/>
  <c r="H70" i="182"/>
  <c r="I69" i="182"/>
  <c r="I69" i="181"/>
  <c r="B72" i="181"/>
  <c r="H70" i="181"/>
  <c r="D70" i="181"/>
  <c r="G70" i="181" s="1"/>
  <c r="F71" i="181" s="1"/>
  <c r="E71" i="181" s="1"/>
  <c r="I69" i="180"/>
  <c r="B74" i="180"/>
  <c r="H70" i="180"/>
  <c r="D70" i="180"/>
  <c r="G70" i="180" s="1"/>
  <c r="F71" i="180" s="1"/>
  <c r="E71" i="180" s="1"/>
  <c r="H70" i="179"/>
  <c r="E70" i="179"/>
  <c r="D70" i="179" s="1"/>
  <c r="G70" i="179" s="1"/>
  <c r="F71" i="179" s="1"/>
  <c r="I69" i="179"/>
  <c r="I69" i="178"/>
  <c r="B72" i="178"/>
  <c r="H70" i="178"/>
  <c r="D70" i="178"/>
  <c r="G70" i="178" s="1"/>
  <c r="F71" i="178" s="1"/>
  <c r="E71" i="178" s="1"/>
  <c r="B72" i="177"/>
  <c r="D70" i="177"/>
  <c r="G70" i="177" s="1"/>
  <c r="F71" i="177" s="1"/>
  <c r="E71" i="177" s="1"/>
  <c r="H70" i="177"/>
  <c r="I69" i="177"/>
  <c r="I69" i="176"/>
  <c r="E70" i="176"/>
  <c r="D70" i="176" s="1"/>
  <c r="G70" i="176" s="1"/>
  <c r="F71" i="176" s="1"/>
  <c r="H70" i="176"/>
  <c r="B72" i="175"/>
  <c r="D69" i="175"/>
  <c r="G69" i="175" s="1"/>
  <c r="F70" i="175" s="1"/>
  <c r="H70" i="175" s="1"/>
  <c r="H72" i="185" l="1"/>
  <c r="D72" i="185"/>
  <c r="G72" i="185" s="1"/>
  <c r="F73" i="185" s="1"/>
  <c r="E73" i="185" s="1"/>
  <c r="I71" i="185"/>
  <c r="B74" i="184"/>
  <c r="D72" i="184"/>
  <c r="G72" i="184" s="1"/>
  <c r="F73" i="184" s="1"/>
  <c r="E73" i="184" s="1"/>
  <c r="H72" i="184"/>
  <c r="I71" i="184"/>
  <c r="D71" i="182"/>
  <c r="G71" i="182" s="1"/>
  <c r="F72" i="182" s="1"/>
  <c r="E72" i="182" s="1"/>
  <c r="H71" i="182"/>
  <c r="I70" i="182"/>
  <c r="B73" i="181"/>
  <c r="H71" i="181"/>
  <c r="D71" i="181"/>
  <c r="G71" i="181" s="1"/>
  <c r="F72" i="181" s="1"/>
  <c r="E72" i="181" s="1"/>
  <c r="I70" i="181"/>
  <c r="B75" i="180"/>
  <c r="I70" i="180"/>
  <c r="H71" i="180"/>
  <c r="D71" i="180"/>
  <c r="G71" i="180" s="1"/>
  <c r="F72" i="180" s="1"/>
  <c r="E72" i="180" s="1"/>
  <c r="H71" i="179"/>
  <c r="E71" i="179"/>
  <c r="D71" i="179" s="1"/>
  <c r="G71" i="179" s="1"/>
  <c r="F72" i="179" s="1"/>
  <c r="I70" i="179"/>
  <c r="B73" i="178"/>
  <c r="H71" i="178"/>
  <c r="D71" i="178"/>
  <c r="G71" i="178" s="1"/>
  <c r="F72" i="178" s="1"/>
  <c r="E72" i="178" s="1"/>
  <c r="I70" i="178"/>
  <c r="I70" i="177"/>
  <c r="B73" i="177"/>
  <c r="D71" i="177"/>
  <c r="G71" i="177" s="1"/>
  <c r="F72" i="177" s="1"/>
  <c r="E72" i="177" s="1"/>
  <c r="H71" i="177"/>
  <c r="I70" i="176"/>
  <c r="E71" i="176"/>
  <c r="D71" i="176" s="1"/>
  <c r="G71" i="176" s="1"/>
  <c r="F72" i="176" s="1"/>
  <c r="H71" i="176"/>
  <c r="B73" i="175"/>
  <c r="E70" i="175"/>
  <c r="I70" i="175" s="1"/>
  <c r="I72" i="185" l="1"/>
  <c r="D73" i="185"/>
  <c r="G73" i="185" s="1"/>
  <c r="F74" i="185" s="1"/>
  <c r="E74" i="185" s="1"/>
  <c r="H73" i="185"/>
  <c r="B75" i="184"/>
  <c r="D73" i="184"/>
  <c r="G73" i="184" s="1"/>
  <c r="F74" i="184" s="1"/>
  <c r="E74" i="184" s="1"/>
  <c r="H73" i="184"/>
  <c r="I72" i="184"/>
  <c r="D72" i="182"/>
  <c r="G72" i="182" s="1"/>
  <c r="F73" i="182" s="1"/>
  <c r="E73" i="182" s="1"/>
  <c r="H72" i="182"/>
  <c r="I71" i="182"/>
  <c r="B74" i="181"/>
  <c r="H72" i="181"/>
  <c r="D72" i="181"/>
  <c r="G72" i="181" s="1"/>
  <c r="F73" i="181" s="1"/>
  <c r="E73" i="181" s="1"/>
  <c r="I71" i="181"/>
  <c r="I71" i="180"/>
  <c r="B76" i="180"/>
  <c r="D72" i="180"/>
  <c r="G72" i="180" s="1"/>
  <c r="F73" i="180" s="1"/>
  <c r="E73" i="180" s="1"/>
  <c r="H72" i="180"/>
  <c r="H72" i="179"/>
  <c r="E72" i="179"/>
  <c r="D72" i="179" s="1"/>
  <c r="G72" i="179" s="1"/>
  <c r="F73" i="179" s="1"/>
  <c r="I71" i="179"/>
  <c r="B74" i="178"/>
  <c r="H72" i="178"/>
  <c r="D72" i="178"/>
  <c r="G72" i="178" s="1"/>
  <c r="F73" i="178" s="1"/>
  <c r="E73" i="178" s="1"/>
  <c r="I71" i="178"/>
  <c r="B74" i="177"/>
  <c r="D72" i="177"/>
  <c r="G72" i="177" s="1"/>
  <c r="F73" i="177" s="1"/>
  <c r="E73" i="177" s="1"/>
  <c r="H72" i="177"/>
  <c r="I71" i="177"/>
  <c r="I71" i="176"/>
  <c r="E72" i="176"/>
  <c r="D72" i="176" s="1"/>
  <c r="G72" i="176" s="1"/>
  <c r="F73" i="176" s="1"/>
  <c r="H72" i="176"/>
  <c r="B74" i="175"/>
  <c r="D70" i="175"/>
  <c r="G70" i="175" s="1"/>
  <c r="F71" i="175" s="1"/>
  <c r="H71" i="175" s="1"/>
  <c r="H74" i="185" l="1"/>
  <c r="D74" i="185"/>
  <c r="G74" i="185" s="1"/>
  <c r="F75" i="185" s="1"/>
  <c r="E75" i="185" s="1"/>
  <c r="I73" i="185"/>
  <c r="B76" i="184"/>
  <c r="D74" i="184"/>
  <c r="G74" i="184" s="1"/>
  <c r="F75" i="184" s="1"/>
  <c r="E75" i="184" s="1"/>
  <c r="H74" i="184"/>
  <c r="I73" i="184"/>
  <c r="D73" i="182"/>
  <c r="G73" i="182" s="1"/>
  <c r="F74" i="182" s="1"/>
  <c r="E74" i="182" s="1"/>
  <c r="H73" i="182"/>
  <c r="I72" i="182"/>
  <c r="B75" i="181"/>
  <c r="D73" i="181"/>
  <c r="G73" i="181" s="1"/>
  <c r="F74" i="181" s="1"/>
  <c r="E74" i="181" s="1"/>
  <c r="H73" i="181"/>
  <c r="I72" i="181"/>
  <c r="B77" i="180"/>
  <c r="H73" i="180"/>
  <c r="D73" i="180"/>
  <c r="G73" i="180" s="1"/>
  <c r="F74" i="180" s="1"/>
  <c r="E74" i="180" s="1"/>
  <c r="I72" i="180"/>
  <c r="H73" i="179"/>
  <c r="E73" i="179"/>
  <c r="D73" i="179" s="1"/>
  <c r="G73" i="179" s="1"/>
  <c r="F74" i="179" s="1"/>
  <c r="I72" i="179"/>
  <c r="B75" i="178"/>
  <c r="H73" i="178"/>
  <c r="D73" i="178"/>
  <c r="G73" i="178" s="1"/>
  <c r="F74" i="178" s="1"/>
  <c r="E74" i="178" s="1"/>
  <c r="I72" i="178"/>
  <c r="I72" i="177"/>
  <c r="B75" i="177"/>
  <c r="D73" i="177"/>
  <c r="G73" i="177" s="1"/>
  <c r="F74" i="177" s="1"/>
  <c r="E74" i="177" s="1"/>
  <c r="H73" i="177"/>
  <c r="I72" i="176"/>
  <c r="E73" i="176"/>
  <c r="D73" i="176" s="1"/>
  <c r="G73" i="176" s="1"/>
  <c r="F74" i="176" s="1"/>
  <c r="H73" i="176"/>
  <c r="B75" i="175"/>
  <c r="E71" i="175"/>
  <c r="I71" i="175" s="1"/>
  <c r="H75" i="185" l="1"/>
  <c r="D75" i="185"/>
  <c r="G75" i="185" s="1"/>
  <c r="F76" i="185" s="1"/>
  <c r="E76" i="185" s="1"/>
  <c r="I74" i="185"/>
  <c r="B77" i="184"/>
  <c r="D75" i="184"/>
  <c r="G75" i="184" s="1"/>
  <c r="F76" i="184" s="1"/>
  <c r="E76" i="184" s="1"/>
  <c r="H75" i="184"/>
  <c r="I74" i="184"/>
  <c r="D74" i="182"/>
  <c r="G74" i="182" s="1"/>
  <c r="F75" i="182" s="1"/>
  <c r="E75" i="182" s="1"/>
  <c r="H74" i="182"/>
  <c r="I73" i="182"/>
  <c r="B76" i="181"/>
  <c r="I73" i="181"/>
  <c r="H74" i="181"/>
  <c r="D74" i="181"/>
  <c r="G74" i="181" s="1"/>
  <c r="F75" i="181" s="1"/>
  <c r="E75" i="181" s="1"/>
  <c r="I73" i="180"/>
  <c r="B78" i="180"/>
  <c r="H74" i="180"/>
  <c r="D74" i="180"/>
  <c r="G74" i="180" s="1"/>
  <c r="F75" i="180" s="1"/>
  <c r="E75" i="180" s="1"/>
  <c r="H74" i="179"/>
  <c r="E74" i="179"/>
  <c r="D74" i="179" s="1"/>
  <c r="G74" i="179" s="1"/>
  <c r="F75" i="179" s="1"/>
  <c r="I73" i="179"/>
  <c r="B76" i="178"/>
  <c r="D74" i="178"/>
  <c r="G74" i="178" s="1"/>
  <c r="F75" i="178" s="1"/>
  <c r="E75" i="178" s="1"/>
  <c r="H74" i="178"/>
  <c r="I73" i="178"/>
  <c r="I73" i="177"/>
  <c r="B76" i="177"/>
  <c r="D74" i="177"/>
  <c r="G74" i="177" s="1"/>
  <c r="F75" i="177" s="1"/>
  <c r="E75" i="177" s="1"/>
  <c r="H74" i="177"/>
  <c r="I73" i="176"/>
  <c r="E74" i="176"/>
  <c r="D74" i="176" s="1"/>
  <c r="G74" i="176" s="1"/>
  <c r="F75" i="176" s="1"/>
  <c r="H74" i="176"/>
  <c r="B76" i="175"/>
  <c r="D71" i="175"/>
  <c r="G71" i="175" s="1"/>
  <c r="F72" i="175" s="1"/>
  <c r="H72" i="175" s="1"/>
  <c r="H76" i="185" l="1"/>
  <c r="D76" i="185"/>
  <c r="G76" i="185" s="1"/>
  <c r="F77" i="185" s="1"/>
  <c r="E77" i="185" s="1"/>
  <c r="I75" i="185"/>
  <c r="B78" i="184"/>
  <c r="D76" i="184"/>
  <c r="G76" i="184" s="1"/>
  <c r="F77" i="184" s="1"/>
  <c r="E77" i="184" s="1"/>
  <c r="H76" i="184"/>
  <c r="I75" i="184"/>
  <c r="I74" i="182"/>
  <c r="D75" i="182"/>
  <c r="G75" i="182" s="1"/>
  <c r="F76" i="182" s="1"/>
  <c r="E76" i="182" s="1"/>
  <c r="H75" i="182"/>
  <c r="B77" i="181"/>
  <c r="H75" i="181"/>
  <c r="D75" i="181"/>
  <c r="G75" i="181" s="1"/>
  <c r="F76" i="181" s="1"/>
  <c r="E76" i="181" s="1"/>
  <c r="I74" i="181"/>
  <c r="B79" i="180"/>
  <c r="H75" i="180"/>
  <c r="D75" i="180"/>
  <c r="G75" i="180" s="1"/>
  <c r="F76" i="180" s="1"/>
  <c r="E76" i="180" s="1"/>
  <c r="I74" i="180"/>
  <c r="H75" i="179"/>
  <c r="E75" i="179"/>
  <c r="D75" i="179" s="1"/>
  <c r="G75" i="179" s="1"/>
  <c r="F76" i="179" s="1"/>
  <c r="I74" i="179"/>
  <c r="I74" i="178"/>
  <c r="B77" i="178"/>
  <c r="D75" i="178"/>
  <c r="G75" i="178" s="1"/>
  <c r="F76" i="178" s="1"/>
  <c r="E76" i="178" s="1"/>
  <c r="H75" i="178"/>
  <c r="B77" i="177"/>
  <c r="D75" i="177"/>
  <c r="G75" i="177" s="1"/>
  <c r="F76" i="177" s="1"/>
  <c r="E76" i="177" s="1"/>
  <c r="H75" i="177"/>
  <c r="I74" i="177"/>
  <c r="I74" i="176"/>
  <c r="E75" i="176"/>
  <c r="D75" i="176" s="1"/>
  <c r="G75" i="176" s="1"/>
  <c r="F76" i="176" s="1"/>
  <c r="H75" i="176"/>
  <c r="B77" i="175"/>
  <c r="E72" i="175"/>
  <c r="I72" i="175" s="1"/>
  <c r="I76" i="185" l="1"/>
  <c r="H77" i="185"/>
  <c r="D77" i="185"/>
  <c r="G77" i="185" s="1"/>
  <c r="F78" i="185" s="1"/>
  <c r="E78" i="185" s="1"/>
  <c r="B79" i="184"/>
  <c r="D77" i="184"/>
  <c r="G77" i="184" s="1"/>
  <c r="F78" i="184" s="1"/>
  <c r="E78" i="184" s="1"/>
  <c r="H77" i="184"/>
  <c r="I76" i="184"/>
  <c r="D76" i="182"/>
  <c r="G76" i="182" s="1"/>
  <c r="F77" i="182" s="1"/>
  <c r="E77" i="182" s="1"/>
  <c r="H76" i="182"/>
  <c r="I75" i="182"/>
  <c r="B78" i="181"/>
  <c r="H76" i="181"/>
  <c r="D76" i="181"/>
  <c r="G76" i="181" s="1"/>
  <c r="F77" i="181" s="1"/>
  <c r="E77" i="181" s="1"/>
  <c r="I75" i="181"/>
  <c r="B80" i="180"/>
  <c r="D76" i="180"/>
  <c r="G76" i="180" s="1"/>
  <c r="F77" i="180" s="1"/>
  <c r="E77" i="180" s="1"/>
  <c r="H76" i="180"/>
  <c r="I75" i="180"/>
  <c r="H76" i="179"/>
  <c r="E76" i="179"/>
  <c r="D76" i="179" s="1"/>
  <c r="G76" i="179" s="1"/>
  <c r="F77" i="179" s="1"/>
  <c r="I75" i="179"/>
  <c r="I75" i="178"/>
  <c r="B78" i="178"/>
  <c r="H76" i="178"/>
  <c r="D76" i="178"/>
  <c r="G76" i="178" s="1"/>
  <c r="F77" i="178" s="1"/>
  <c r="E77" i="178" s="1"/>
  <c r="B78" i="177"/>
  <c r="D76" i="177"/>
  <c r="G76" i="177" s="1"/>
  <c r="F77" i="177" s="1"/>
  <c r="E77" i="177" s="1"/>
  <c r="H76" i="177"/>
  <c r="I76" i="177" s="1"/>
  <c r="I75" i="177"/>
  <c r="I75" i="176"/>
  <c r="E76" i="176"/>
  <c r="D76" i="176" s="1"/>
  <c r="G76" i="176" s="1"/>
  <c r="F77" i="176" s="1"/>
  <c r="H76" i="176"/>
  <c r="B78" i="175"/>
  <c r="D72" i="175"/>
  <c r="G72" i="175" s="1"/>
  <c r="F73" i="175" s="1"/>
  <c r="H73" i="175" s="1"/>
  <c r="I77" i="185" l="1"/>
  <c r="D78" i="185"/>
  <c r="G78" i="185" s="1"/>
  <c r="F79" i="185" s="1"/>
  <c r="E79" i="185" s="1"/>
  <c r="H78" i="185"/>
  <c r="B80" i="184"/>
  <c r="D78" i="184"/>
  <c r="G78" i="184" s="1"/>
  <c r="F79" i="184" s="1"/>
  <c r="E79" i="184" s="1"/>
  <c r="H78" i="184"/>
  <c r="I77" i="184"/>
  <c r="I76" i="182"/>
  <c r="D77" i="182"/>
  <c r="G77" i="182" s="1"/>
  <c r="F78" i="182" s="1"/>
  <c r="E78" i="182" s="1"/>
  <c r="H77" i="182"/>
  <c r="B79" i="181"/>
  <c r="D77" i="181"/>
  <c r="G77" i="181" s="1"/>
  <c r="F78" i="181" s="1"/>
  <c r="E78" i="181" s="1"/>
  <c r="H77" i="181"/>
  <c r="I76" i="181"/>
  <c r="B81" i="180"/>
  <c r="I76" i="180"/>
  <c r="H77" i="180"/>
  <c r="D77" i="180"/>
  <c r="G77" i="180" s="1"/>
  <c r="F78" i="180" s="1"/>
  <c r="E78" i="180" s="1"/>
  <c r="H77" i="179"/>
  <c r="E77" i="179"/>
  <c r="D77" i="179" s="1"/>
  <c r="G77" i="179" s="1"/>
  <c r="F78" i="179" s="1"/>
  <c r="I76" i="179"/>
  <c r="B79" i="178"/>
  <c r="H77" i="178"/>
  <c r="D77" i="178"/>
  <c r="G77" i="178" s="1"/>
  <c r="F78" i="178" s="1"/>
  <c r="E78" i="178" s="1"/>
  <c r="I76" i="178"/>
  <c r="B79" i="177"/>
  <c r="D77" i="177"/>
  <c r="G77" i="177" s="1"/>
  <c r="F78" i="177" s="1"/>
  <c r="E78" i="177" s="1"/>
  <c r="H77" i="177"/>
  <c r="I76" i="176"/>
  <c r="E77" i="176"/>
  <c r="D77" i="176" s="1"/>
  <c r="G77" i="176" s="1"/>
  <c r="F78" i="176" s="1"/>
  <c r="H77" i="176"/>
  <c r="B79" i="175"/>
  <c r="E73" i="175"/>
  <c r="I73" i="175" s="1"/>
  <c r="H79" i="185" l="1"/>
  <c r="D79" i="185"/>
  <c r="G79" i="185" s="1"/>
  <c r="F80" i="185" s="1"/>
  <c r="E80" i="185" s="1"/>
  <c r="I78" i="185"/>
  <c r="I78" i="184"/>
  <c r="B81" i="184"/>
  <c r="H79" i="184"/>
  <c r="D79" i="184"/>
  <c r="G79" i="184" s="1"/>
  <c r="F80" i="184" s="1"/>
  <c r="E80" i="184" s="1"/>
  <c r="I77" i="182"/>
  <c r="D78" i="182"/>
  <c r="G78" i="182" s="1"/>
  <c r="F79" i="182" s="1"/>
  <c r="E79" i="182" s="1"/>
  <c r="H78" i="182"/>
  <c r="B80" i="181"/>
  <c r="I77" i="181"/>
  <c r="H78" i="181"/>
  <c r="D78" i="181"/>
  <c r="G78" i="181" s="1"/>
  <c r="F79" i="181" s="1"/>
  <c r="E79" i="181" s="1"/>
  <c r="B82" i="180"/>
  <c r="H78" i="180"/>
  <c r="D78" i="180"/>
  <c r="G78" i="180" s="1"/>
  <c r="F79" i="180" s="1"/>
  <c r="E79" i="180" s="1"/>
  <c r="I77" i="180"/>
  <c r="H78" i="179"/>
  <c r="E78" i="179"/>
  <c r="D78" i="179" s="1"/>
  <c r="G78" i="179" s="1"/>
  <c r="F79" i="179" s="1"/>
  <c r="I77" i="179"/>
  <c r="B80" i="178"/>
  <c r="H78" i="178"/>
  <c r="D78" i="178"/>
  <c r="G78" i="178" s="1"/>
  <c r="F79" i="178" s="1"/>
  <c r="E79" i="178" s="1"/>
  <c r="I77" i="178"/>
  <c r="B80" i="177"/>
  <c r="D78" i="177"/>
  <c r="G78" i="177" s="1"/>
  <c r="F79" i="177" s="1"/>
  <c r="E79" i="177" s="1"/>
  <c r="H78" i="177"/>
  <c r="I77" i="177"/>
  <c r="I77" i="176"/>
  <c r="E78" i="176"/>
  <c r="D78" i="176" s="1"/>
  <c r="G78" i="176" s="1"/>
  <c r="F79" i="176" s="1"/>
  <c r="H78" i="176"/>
  <c r="B80" i="175"/>
  <c r="D73" i="175"/>
  <c r="G73" i="175" s="1"/>
  <c r="F74" i="175" s="1"/>
  <c r="H74" i="175" s="1"/>
  <c r="I79" i="185" l="1"/>
  <c r="H80" i="185"/>
  <c r="D80" i="185"/>
  <c r="G80" i="185" s="1"/>
  <c r="F81" i="185" s="1"/>
  <c r="E81" i="185" s="1"/>
  <c r="B82" i="184"/>
  <c r="H80" i="184"/>
  <c r="D80" i="184"/>
  <c r="G80" i="184" s="1"/>
  <c r="F81" i="184" s="1"/>
  <c r="E81" i="184" s="1"/>
  <c r="I79" i="184"/>
  <c r="I78" i="182"/>
  <c r="D79" i="182"/>
  <c r="G79" i="182" s="1"/>
  <c r="F80" i="182" s="1"/>
  <c r="E80" i="182" s="1"/>
  <c r="H79" i="182"/>
  <c r="B81" i="181"/>
  <c r="H79" i="181"/>
  <c r="D79" i="181"/>
  <c r="G79" i="181" s="1"/>
  <c r="F80" i="181" s="1"/>
  <c r="E80" i="181" s="1"/>
  <c r="I78" i="181"/>
  <c r="B83" i="180"/>
  <c r="H79" i="180"/>
  <c r="D79" i="180"/>
  <c r="G79" i="180" s="1"/>
  <c r="F80" i="180" s="1"/>
  <c r="E80" i="180" s="1"/>
  <c r="I78" i="180"/>
  <c r="H79" i="179"/>
  <c r="E79" i="179"/>
  <c r="D79" i="179" s="1"/>
  <c r="G79" i="179" s="1"/>
  <c r="F80" i="179" s="1"/>
  <c r="I78" i="179"/>
  <c r="B81" i="178"/>
  <c r="H79" i="178"/>
  <c r="D79" i="178"/>
  <c r="G79" i="178" s="1"/>
  <c r="F80" i="178" s="1"/>
  <c r="E80" i="178" s="1"/>
  <c r="I78" i="178"/>
  <c r="I78" i="177"/>
  <c r="B81" i="177"/>
  <c r="D79" i="177"/>
  <c r="G79" i="177" s="1"/>
  <c r="F80" i="177" s="1"/>
  <c r="E80" i="177" s="1"/>
  <c r="H79" i="177"/>
  <c r="I78" i="176"/>
  <c r="E79" i="176"/>
  <c r="D79" i="176" s="1"/>
  <c r="G79" i="176" s="1"/>
  <c r="F80" i="176" s="1"/>
  <c r="H79" i="176"/>
  <c r="B81" i="175"/>
  <c r="E74" i="175"/>
  <c r="I74" i="175" s="1"/>
  <c r="D81" i="185" l="1"/>
  <c r="G81" i="185" s="1"/>
  <c r="F82" i="185" s="1"/>
  <c r="E82" i="185" s="1"/>
  <c r="H81" i="185"/>
  <c r="I80" i="185"/>
  <c r="B83" i="184"/>
  <c r="I80" i="184"/>
  <c r="H81" i="184"/>
  <c r="D81" i="184"/>
  <c r="G81" i="184" s="1"/>
  <c r="F82" i="184" s="1"/>
  <c r="E82" i="184" s="1"/>
  <c r="I79" i="182"/>
  <c r="D80" i="182"/>
  <c r="G80" i="182" s="1"/>
  <c r="F81" i="182" s="1"/>
  <c r="E81" i="182" s="1"/>
  <c r="H80" i="182"/>
  <c r="B82" i="181"/>
  <c r="D80" i="181"/>
  <c r="G80" i="181" s="1"/>
  <c r="F81" i="181" s="1"/>
  <c r="E81" i="181" s="1"/>
  <c r="H80" i="181"/>
  <c r="I79" i="181"/>
  <c r="B84" i="180"/>
  <c r="D80" i="180"/>
  <c r="G80" i="180" s="1"/>
  <c r="F81" i="180" s="1"/>
  <c r="E81" i="180" s="1"/>
  <c r="H80" i="180"/>
  <c r="I79" i="180"/>
  <c r="H80" i="179"/>
  <c r="E80" i="179"/>
  <c r="D80" i="179" s="1"/>
  <c r="G80" i="179" s="1"/>
  <c r="F81" i="179" s="1"/>
  <c r="I79" i="179"/>
  <c r="B82" i="178"/>
  <c r="H80" i="178"/>
  <c r="D80" i="178"/>
  <c r="G80" i="178" s="1"/>
  <c r="F81" i="178" s="1"/>
  <c r="E81" i="178" s="1"/>
  <c r="I79" i="178"/>
  <c r="B82" i="177"/>
  <c r="D80" i="177"/>
  <c r="G80" i="177" s="1"/>
  <c r="F81" i="177" s="1"/>
  <c r="E81" i="177" s="1"/>
  <c r="H80" i="177"/>
  <c r="I79" i="177"/>
  <c r="I79" i="176"/>
  <c r="E80" i="176"/>
  <c r="D80" i="176" s="1"/>
  <c r="G80" i="176" s="1"/>
  <c r="F81" i="176" s="1"/>
  <c r="H80" i="176"/>
  <c r="B82" i="175"/>
  <c r="D74" i="175"/>
  <c r="G74" i="175" s="1"/>
  <c r="F75" i="175" s="1"/>
  <c r="H75" i="175" s="1"/>
  <c r="H82" i="185" l="1"/>
  <c r="D82" i="185"/>
  <c r="G82" i="185" s="1"/>
  <c r="F83" i="185" s="1"/>
  <c r="E83" i="185" s="1"/>
  <c r="I81" i="185"/>
  <c r="B84" i="184"/>
  <c r="I81" i="184"/>
  <c r="H82" i="184"/>
  <c r="D82" i="184"/>
  <c r="G82" i="184" s="1"/>
  <c r="F83" i="184" s="1"/>
  <c r="E83" i="184" s="1"/>
  <c r="H81" i="182"/>
  <c r="D81" i="182"/>
  <c r="G81" i="182" s="1"/>
  <c r="F82" i="182" s="1"/>
  <c r="E82" i="182" s="1"/>
  <c r="I80" i="182"/>
  <c r="B83" i="181"/>
  <c r="D81" i="181"/>
  <c r="G81" i="181" s="1"/>
  <c r="F82" i="181" s="1"/>
  <c r="E82" i="181" s="1"/>
  <c r="H81" i="181"/>
  <c r="I80" i="181"/>
  <c r="I80" i="180"/>
  <c r="B85" i="180"/>
  <c r="H81" i="180"/>
  <c r="D81" i="180"/>
  <c r="G81" i="180" s="1"/>
  <c r="F82" i="180" s="1"/>
  <c r="E82" i="180" s="1"/>
  <c r="H81" i="179"/>
  <c r="E81" i="179"/>
  <c r="D81" i="179" s="1"/>
  <c r="G81" i="179" s="1"/>
  <c r="F82" i="179" s="1"/>
  <c r="I80" i="179"/>
  <c r="B83" i="178"/>
  <c r="H81" i="178"/>
  <c r="D81" i="178"/>
  <c r="G81" i="178" s="1"/>
  <c r="F82" i="178" s="1"/>
  <c r="E82" i="178" s="1"/>
  <c r="I80" i="178"/>
  <c r="B83" i="177"/>
  <c r="D81" i="177"/>
  <c r="G81" i="177" s="1"/>
  <c r="F82" i="177" s="1"/>
  <c r="E82" i="177" s="1"/>
  <c r="H81" i="177"/>
  <c r="I80" i="177"/>
  <c r="I80" i="176"/>
  <c r="E81" i="176"/>
  <c r="D81" i="176" s="1"/>
  <c r="H81" i="176"/>
  <c r="G81" i="176"/>
  <c r="F82" i="176" s="1"/>
  <c r="B83" i="175"/>
  <c r="E75" i="175"/>
  <c r="I75" i="175" s="1"/>
  <c r="H83" i="185" l="1"/>
  <c r="D83" i="185"/>
  <c r="G83" i="185" s="1"/>
  <c r="F84" i="185" s="1"/>
  <c r="E84" i="185" s="1"/>
  <c r="I82" i="185"/>
  <c r="B85" i="184"/>
  <c r="I82" i="184"/>
  <c r="H83" i="184"/>
  <c r="D83" i="184"/>
  <c r="G83" i="184" s="1"/>
  <c r="F84" i="184" s="1"/>
  <c r="E84" i="184" s="1"/>
  <c r="H82" i="182"/>
  <c r="D82" i="182"/>
  <c r="G82" i="182" s="1"/>
  <c r="F83" i="182" s="1"/>
  <c r="E83" i="182" s="1"/>
  <c r="I81" i="182"/>
  <c r="B84" i="181"/>
  <c r="I81" i="181"/>
  <c r="D82" i="181"/>
  <c r="H82" i="181"/>
  <c r="G82" i="181"/>
  <c r="F83" i="181" s="1"/>
  <c r="E83" i="181" s="1"/>
  <c r="B86" i="180"/>
  <c r="H82" i="180"/>
  <c r="D82" i="180"/>
  <c r="G82" i="180" s="1"/>
  <c r="F83" i="180" s="1"/>
  <c r="E83" i="180" s="1"/>
  <c r="I81" i="180"/>
  <c r="H82" i="179"/>
  <c r="E82" i="179"/>
  <c r="D82" i="179" s="1"/>
  <c r="G82" i="179" s="1"/>
  <c r="F83" i="179" s="1"/>
  <c r="I81" i="179"/>
  <c r="B84" i="178"/>
  <c r="H82" i="178"/>
  <c r="D82" i="178"/>
  <c r="G82" i="178" s="1"/>
  <c r="F83" i="178" s="1"/>
  <c r="E83" i="178" s="1"/>
  <c r="I81" i="178"/>
  <c r="B84" i="177"/>
  <c r="D82" i="177"/>
  <c r="G82" i="177" s="1"/>
  <c r="F83" i="177" s="1"/>
  <c r="E83" i="177" s="1"/>
  <c r="H82" i="177"/>
  <c r="I81" i="177"/>
  <c r="I81" i="176"/>
  <c r="E82" i="176"/>
  <c r="D82" i="176" s="1"/>
  <c r="G82" i="176" s="1"/>
  <c r="F83" i="176" s="1"/>
  <c r="H82" i="176"/>
  <c r="I82" i="176" s="1"/>
  <c r="B84" i="175"/>
  <c r="D75" i="175"/>
  <c r="G75" i="175" s="1"/>
  <c r="F76" i="175" s="1"/>
  <c r="H76" i="175" s="1"/>
  <c r="H84" i="185" l="1"/>
  <c r="D84" i="185"/>
  <c r="G84" i="185" s="1"/>
  <c r="F85" i="185" s="1"/>
  <c r="E85" i="185" s="1"/>
  <c r="I83" i="185"/>
  <c r="B86" i="184"/>
  <c r="I83" i="184"/>
  <c r="H84" i="184"/>
  <c r="D84" i="184"/>
  <c r="G84" i="184" s="1"/>
  <c r="F85" i="184" s="1"/>
  <c r="E85" i="184" s="1"/>
  <c r="H83" i="182"/>
  <c r="D83" i="182"/>
  <c r="G83" i="182" s="1"/>
  <c r="F84" i="182" s="1"/>
  <c r="E84" i="182" s="1"/>
  <c r="I82" i="182"/>
  <c r="B85" i="181"/>
  <c r="H83" i="181"/>
  <c r="D83" i="181"/>
  <c r="G83" i="181" s="1"/>
  <c r="F84" i="181" s="1"/>
  <c r="E84" i="181" s="1"/>
  <c r="I82" i="181"/>
  <c r="B87" i="180"/>
  <c r="H83" i="180"/>
  <c r="D83" i="180"/>
  <c r="G83" i="180" s="1"/>
  <c r="F84" i="180" s="1"/>
  <c r="E84" i="180" s="1"/>
  <c r="I82" i="180"/>
  <c r="H83" i="179"/>
  <c r="E83" i="179"/>
  <c r="D83" i="179" s="1"/>
  <c r="G83" i="179" s="1"/>
  <c r="F84" i="179" s="1"/>
  <c r="I82" i="179"/>
  <c r="B85" i="178"/>
  <c r="H83" i="178"/>
  <c r="D83" i="178"/>
  <c r="G83" i="178" s="1"/>
  <c r="F84" i="178" s="1"/>
  <c r="E84" i="178" s="1"/>
  <c r="I82" i="178"/>
  <c r="B85" i="177"/>
  <c r="D83" i="177"/>
  <c r="G83" i="177" s="1"/>
  <c r="F84" i="177" s="1"/>
  <c r="E84" i="177" s="1"/>
  <c r="H83" i="177"/>
  <c r="I82" i="177"/>
  <c r="E83" i="176"/>
  <c r="D83" i="176" s="1"/>
  <c r="G83" i="176" s="1"/>
  <c r="F84" i="176" s="1"/>
  <c r="H83" i="176"/>
  <c r="B85" i="175"/>
  <c r="E76" i="175"/>
  <c r="I76" i="175" s="1"/>
  <c r="H85" i="185" l="1"/>
  <c r="D85" i="185"/>
  <c r="G85" i="185" s="1"/>
  <c r="F86" i="185" s="1"/>
  <c r="E86" i="185" s="1"/>
  <c r="I84" i="185"/>
  <c r="B87" i="184"/>
  <c r="H85" i="184"/>
  <c r="D85" i="184"/>
  <c r="G85" i="184" s="1"/>
  <c r="F86" i="184" s="1"/>
  <c r="E86" i="184" s="1"/>
  <c r="I84" i="184"/>
  <c r="I83" i="182"/>
  <c r="H84" i="182"/>
  <c r="D84" i="182"/>
  <c r="G84" i="182" s="1"/>
  <c r="F85" i="182" s="1"/>
  <c r="E85" i="182" s="1"/>
  <c r="B86" i="181"/>
  <c r="H84" i="181"/>
  <c r="D84" i="181"/>
  <c r="G84" i="181" s="1"/>
  <c r="F85" i="181" s="1"/>
  <c r="E85" i="181" s="1"/>
  <c r="I83" i="181"/>
  <c r="B88" i="180"/>
  <c r="D84" i="180"/>
  <c r="G84" i="180" s="1"/>
  <c r="F85" i="180" s="1"/>
  <c r="E85" i="180" s="1"/>
  <c r="H84" i="180"/>
  <c r="I83" i="180"/>
  <c r="H84" i="179"/>
  <c r="E84" i="179"/>
  <c r="D84" i="179" s="1"/>
  <c r="G84" i="179" s="1"/>
  <c r="F85" i="179" s="1"/>
  <c r="I83" i="179"/>
  <c r="B86" i="178"/>
  <c r="H84" i="178"/>
  <c r="D84" i="178"/>
  <c r="G84" i="178" s="1"/>
  <c r="F85" i="178" s="1"/>
  <c r="E85" i="178" s="1"/>
  <c r="I83" i="178"/>
  <c r="I83" i="177"/>
  <c r="B86" i="177"/>
  <c r="D84" i="177"/>
  <c r="G84" i="177" s="1"/>
  <c r="F85" i="177" s="1"/>
  <c r="E85" i="177" s="1"/>
  <c r="H84" i="177"/>
  <c r="I83" i="176"/>
  <c r="E84" i="176"/>
  <c r="D84" i="176" s="1"/>
  <c r="G84" i="176" s="1"/>
  <c r="F85" i="176" s="1"/>
  <c r="H84" i="176"/>
  <c r="B86" i="175"/>
  <c r="D76" i="175"/>
  <c r="G76" i="175" s="1"/>
  <c r="F77" i="175" s="1"/>
  <c r="H77" i="175" s="1"/>
  <c r="I85" i="185" l="1"/>
  <c r="D86" i="185"/>
  <c r="G86" i="185" s="1"/>
  <c r="F87" i="185" s="1"/>
  <c r="E87" i="185" s="1"/>
  <c r="H86" i="185"/>
  <c r="B88" i="184"/>
  <c r="H86" i="184"/>
  <c r="D86" i="184"/>
  <c r="G86" i="184" s="1"/>
  <c r="F87" i="184" s="1"/>
  <c r="E87" i="184" s="1"/>
  <c r="I85" i="184"/>
  <c r="H85" i="182"/>
  <c r="D85" i="182"/>
  <c r="G85" i="182" s="1"/>
  <c r="F86" i="182" s="1"/>
  <c r="E86" i="182" s="1"/>
  <c r="I84" i="182"/>
  <c r="B87" i="181"/>
  <c r="H85" i="181"/>
  <c r="D85" i="181"/>
  <c r="G85" i="181" s="1"/>
  <c r="F86" i="181" s="1"/>
  <c r="E86" i="181" s="1"/>
  <c r="I84" i="181"/>
  <c r="B89" i="180"/>
  <c r="H85" i="180"/>
  <c r="D85" i="180"/>
  <c r="G85" i="180" s="1"/>
  <c r="F86" i="180" s="1"/>
  <c r="E86" i="180" s="1"/>
  <c r="I84" i="180"/>
  <c r="E85" i="179"/>
  <c r="D85" i="179" s="1"/>
  <c r="G85" i="179" s="1"/>
  <c r="F86" i="179" s="1"/>
  <c r="H85" i="179"/>
  <c r="I84" i="179"/>
  <c r="B87" i="178"/>
  <c r="H85" i="178"/>
  <c r="D85" i="178"/>
  <c r="G85" i="178" s="1"/>
  <c r="F86" i="178" s="1"/>
  <c r="E86" i="178" s="1"/>
  <c r="I84" i="178"/>
  <c r="B87" i="177"/>
  <c r="D85" i="177"/>
  <c r="G85" i="177" s="1"/>
  <c r="F86" i="177" s="1"/>
  <c r="E86" i="177" s="1"/>
  <c r="H85" i="177"/>
  <c r="I84" i="177"/>
  <c r="I84" i="176"/>
  <c r="E85" i="176"/>
  <c r="D85" i="176" s="1"/>
  <c r="G85" i="176" s="1"/>
  <c r="F86" i="176" s="1"/>
  <c r="H85" i="176"/>
  <c r="B87" i="175"/>
  <c r="E77" i="175"/>
  <c r="I77" i="175" s="1"/>
  <c r="I86" i="185" l="1"/>
  <c r="H87" i="185"/>
  <c r="D87" i="185"/>
  <c r="G87" i="185" s="1"/>
  <c r="F88" i="185" s="1"/>
  <c r="E88" i="185" s="1"/>
  <c r="B89" i="184"/>
  <c r="H87" i="184"/>
  <c r="D87" i="184"/>
  <c r="G87" i="184" s="1"/>
  <c r="F88" i="184" s="1"/>
  <c r="E88" i="184" s="1"/>
  <c r="I86" i="184"/>
  <c r="H86" i="182"/>
  <c r="D86" i="182"/>
  <c r="G86" i="182" s="1"/>
  <c r="F87" i="182" s="1"/>
  <c r="E87" i="182" s="1"/>
  <c r="I85" i="182"/>
  <c r="B88" i="181"/>
  <c r="H86" i="181"/>
  <c r="D86" i="181"/>
  <c r="G86" i="181" s="1"/>
  <c r="F87" i="181" s="1"/>
  <c r="E87" i="181" s="1"/>
  <c r="I85" i="181"/>
  <c r="B90" i="180"/>
  <c r="H86" i="180"/>
  <c r="D86" i="180"/>
  <c r="G86" i="180" s="1"/>
  <c r="F87" i="180" s="1"/>
  <c r="E87" i="180" s="1"/>
  <c r="I85" i="180"/>
  <c r="I85" i="179"/>
  <c r="H86" i="179"/>
  <c r="E86" i="179"/>
  <c r="D86" i="179" s="1"/>
  <c r="G86" i="179" s="1"/>
  <c r="F87" i="179" s="1"/>
  <c r="B88" i="178"/>
  <c r="H86" i="178"/>
  <c r="D86" i="178"/>
  <c r="G86" i="178" s="1"/>
  <c r="F87" i="178" s="1"/>
  <c r="E87" i="178" s="1"/>
  <c r="I85" i="178"/>
  <c r="B88" i="177"/>
  <c r="D86" i="177"/>
  <c r="G86" i="177" s="1"/>
  <c r="F87" i="177" s="1"/>
  <c r="E87" i="177" s="1"/>
  <c r="H86" i="177"/>
  <c r="I85" i="177"/>
  <c r="I85" i="176"/>
  <c r="E86" i="176"/>
  <c r="D86" i="176" s="1"/>
  <c r="G86" i="176" s="1"/>
  <c r="F87" i="176" s="1"/>
  <c r="H86" i="176"/>
  <c r="B88" i="175"/>
  <c r="D77" i="175"/>
  <c r="G77" i="175" s="1"/>
  <c r="F78" i="175" s="1"/>
  <c r="H78" i="175" s="1"/>
  <c r="H88" i="185" l="1"/>
  <c r="D88" i="185"/>
  <c r="G88" i="185" s="1"/>
  <c r="F89" i="185" s="1"/>
  <c r="E89" i="185" s="1"/>
  <c r="I87" i="185"/>
  <c r="B90" i="184"/>
  <c r="H88" i="184"/>
  <c r="D88" i="184"/>
  <c r="G88" i="184" s="1"/>
  <c r="F89" i="184" s="1"/>
  <c r="E89" i="184" s="1"/>
  <c r="I87" i="184"/>
  <c r="H87" i="182"/>
  <c r="D87" i="182"/>
  <c r="G87" i="182" s="1"/>
  <c r="F88" i="182" s="1"/>
  <c r="E88" i="182" s="1"/>
  <c r="I86" i="182"/>
  <c r="B89" i="181"/>
  <c r="H87" i="181"/>
  <c r="D87" i="181"/>
  <c r="G87" i="181" s="1"/>
  <c r="F88" i="181" s="1"/>
  <c r="E88" i="181" s="1"/>
  <c r="I86" i="181"/>
  <c r="B91" i="180"/>
  <c r="H87" i="180"/>
  <c r="D87" i="180"/>
  <c r="G87" i="180" s="1"/>
  <c r="F88" i="180" s="1"/>
  <c r="E88" i="180" s="1"/>
  <c r="I86" i="180"/>
  <c r="H87" i="179"/>
  <c r="E87" i="179"/>
  <c r="D87" i="179" s="1"/>
  <c r="G87" i="179" s="1"/>
  <c r="F88" i="179" s="1"/>
  <c r="I86" i="179"/>
  <c r="B89" i="178"/>
  <c r="H87" i="178"/>
  <c r="D87" i="178"/>
  <c r="G87" i="178" s="1"/>
  <c r="F88" i="178" s="1"/>
  <c r="E88" i="178" s="1"/>
  <c r="I86" i="178"/>
  <c r="B89" i="177"/>
  <c r="D87" i="177"/>
  <c r="G87" i="177" s="1"/>
  <c r="F88" i="177" s="1"/>
  <c r="E88" i="177" s="1"/>
  <c r="H87" i="177"/>
  <c r="I86" i="177"/>
  <c r="I86" i="176"/>
  <c r="E87" i="176"/>
  <c r="D87" i="176" s="1"/>
  <c r="G87" i="176" s="1"/>
  <c r="F88" i="176" s="1"/>
  <c r="H87" i="176"/>
  <c r="B89" i="175"/>
  <c r="E78" i="175"/>
  <c r="I78" i="175" s="1"/>
  <c r="D89" i="185" l="1"/>
  <c r="G89" i="185" s="1"/>
  <c r="F90" i="185" s="1"/>
  <c r="E90" i="185" s="1"/>
  <c r="H89" i="185"/>
  <c r="I88" i="185"/>
  <c r="B91" i="184"/>
  <c r="H89" i="184"/>
  <c r="D89" i="184"/>
  <c r="G89" i="184" s="1"/>
  <c r="F90" i="184" s="1"/>
  <c r="E90" i="184" s="1"/>
  <c r="I88" i="184"/>
  <c r="H88" i="182"/>
  <c r="D88" i="182"/>
  <c r="G88" i="182" s="1"/>
  <c r="F89" i="182" s="1"/>
  <c r="E89" i="182" s="1"/>
  <c r="I87" i="182"/>
  <c r="B90" i="181"/>
  <c r="H88" i="181"/>
  <c r="D88" i="181"/>
  <c r="G88" i="181" s="1"/>
  <c r="F89" i="181" s="1"/>
  <c r="E89" i="181" s="1"/>
  <c r="I87" i="181"/>
  <c r="B92" i="180"/>
  <c r="D88" i="180"/>
  <c r="G88" i="180" s="1"/>
  <c r="F89" i="180" s="1"/>
  <c r="E89" i="180" s="1"/>
  <c r="H88" i="180"/>
  <c r="I87" i="180"/>
  <c r="H88" i="179"/>
  <c r="E88" i="179"/>
  <c r="D88" i="179" s="1"/>
  <c r="G88" i="179" s="1"/>
  <c r="F89" i="179" s="1"/>
  <c r="I87" i="179"/>
  <c r="B90" i="178"/>
  <c r="H88" i="178"/>
  <c r="D88" i="178"/>
  <c r="G88" i="178" s="1"/>
  <c r="F89" i="178" s="1"/>
  <c r="E89" i="178" s="1"/>
  <c r="I87" i="178"/>
  <c r="B90" i="177"/>
  <c r="D88" i="177"/>
  <c r="G88" i="177" s="1"/>
  <c r="F89" i="177" s="1"/>
  <c r="E89" i="177" s="1"/>
  <c r="H88" i="177"/>
  <c r="I87" i="177"/>
  <c r="I87" i="176"/>
  <c r="E88" i="176"/>
  <c r="D88" i="176" s="1"/>
  <c r="G88" i="176" s="1"/>
  <c r="F89" i="176" s="1"/>
  <c r="H88" i="176"/>
  <c r="B90" i="175"/>
  <c r="D78" i="175"/>
  <c r="G78" i="175" s="1"/>
  <c r="F79" i="175" s="1"/>
  <c r="H79" i="175" s="1"/>
  <c r="I89" i="185" l="1"/>
  <c r="H90" i="185"/>
  <c r="D90" i="185"/>
  <c r="G90" i="185" s="1"/>
  <c r="F91" i="185" s="1"/>
  <c r="E91" i="185" s="1"/>
  <c r="B92" i="184"/>
  <c r="I89" i="184"/>
  <c r="H90" i="184"/>
  <c r="D90" i="184"/>
  <c r="G90" i="184" s="1"/>
  <c r="F91" i="184" s="1"/>
  <c r="E91" i="184" s="1"/>
  <c r="H89" i="182"/>
  <c r="D89" i="182"/>
  <c r="G89" i="182" s="1"/>
  <c r="F90" i="182" s="1"/>
  <c r="E90" i="182" s="1"/>
  <c r="I88" i="182"/>
  <c r="B91" i="181"/>
  <c r="H89" i="181"/>
  <c r="D89" i="181"/>
  <c r="G89" i="181" s="1"/>
  <c r="F90" i="181" s="1"/>
  <c r="E90" i="181" s="1"/>
  <c r="I88" i="181"/>
  <c r="B93" i="180"/>
  <c r="H89" i="180"/>
  <c r="D89" i="180"/>
  <c r="G89" i="180" s="1"/>
  <c r="F90" i="180" s="1"/>
  <c r="E90" i="180" s="1"/>
  <c r="I88" i="180"/>
  <c r="E89" i="179"/>
  <c r="D89" i="179" s="1"/>
  <c r="G89" i="179" s="1"/>
  <c r="F90" i="179" s="1"/>
  <c r="H89" i="179"/>
  <c r="I88" i="179"/>
  <c r="B91" i="178"/>
  <c r="H89" i="178"/>
  <c r="D89" i="178"/>
  <c r="G89" i="178" s="1"/>
  <c r="F90" i="178" s="1"/>
  <c r="E90" i="178" s="1"/>
  <c r="I88" i="178"/>
  <c r="B91" i="177"/>
  <c r="D89" i="177"/>
  <c r="G89" i="177" s="1"/>
  <c r="F90" i="177" s="1"/>
  <c r="E90" i="177" s="1"/>
  <c r="H89" i="177"/>
  <c r="I88" i="177"/>
  <c r="I88" i="176"/>
  <c r="E89" i="176"/>
  <c r="D89" i="176" s="1"/>
  <c r="G89" i="176" s="1"/>
  <c r="F90" i="176" s="1"/>
  <c r="H89" i="176"/>
  <c r="B91" i="175"/>
  <c r="E79" i="175"/>
  <c r="I79" i="175" s="1"/>
  <c r="H91" i="185" l="1"/>
  <c r="D91" i="185"/>
  <c r="G91" i="185" s="1"/>
  <c r="F92" i="185" s="1"/>
  <c r="E92" i="185" s="1"/>
  <c r="I90" i="185"/>
  <c r="B93" i="184"/>
  <c r="I90" i="184"/>
  <c r="H91" i="184"/>
  <c r="D91" i="184"/>
  <c r="G91" i="184" s="1"/>
  <c r="F92" i="184" s="1"/>
  <c r="E92" i="184" s="1"/>
  <c r="H90" i="182"/>
  <c r="D90" i="182"/>
  <c r="G90" i="182" s="1"/>
  <c r="F91" i="182" s="1"/>
  <c r="E91" i="182" s="1"/>
  <c r="I89" i="182"/>
  <c r="B92" i="181"/>
  <c r="H90" i="181"/>
  <c r="D90" i="181"/>
  <c r="G90" i="181" s="1"/>
  <c r="F91" i="181" s="1"/>
  <c r="E91" i="181" s="1"/>
  <c r="I89" i="181"/>
  <c r="B94" i="180"/>
  <c r="H90" i="180"/>
  <c r="D90" i="180"/>
  <c r="G90" i="180" s="1"/>
  <c r="F91" i="180" s="1"/>
  <c r="E91" i="180" s="1"/>
  <c r="I89" i="180"/>
  <c r="I89" i="179"/>
  <c r="H90" i="179"/>
  <c r="E90" i="179"/>
  <c r="D90" i="179" s="1"/>
  <c r="G90" i="179" s="1"/>
  <c r="F91" i="179" s="1"/>
  <c r="B92" i="178"/>
  <c r="H90" i="178"/>
  <c r="D90" i="178"/>
  <c r="G90" i="178" s="1"/>
  <c r="F91" i="178" s="1"/>
  <c r="E91" i="178" s="1"/>
  <c r="I89" i="178"/>
  <c r="B92" i="177"/>
  <c r="D90" i="177"/>
  <c r="G90" i="177" s="1"/>
  <c r="F91" i="177" s="1"/>
  <c r="E91" i="177" s="1"/>
  <c r="H90" i="177"/>
  <c r="I89" i="177"/>
  <c r="I89" i="176"/>
  <c r="E90" i="176"/>
  <c r="D90" i="176" s="1"/>
  <c r="G90" i="176" s="1"/>
  <c r="F91" i="176" s="1"/>
  <c r="H90" i="176"/>
  <c r="B92" i="175"/>
  <c r="D79" i="175"/>
  <c r="G79" i="175" s="1"/>
  <c r="F80" i="175" s="1"/>
  <c r="H80" i="175" s="1"/>
  <c r="I91" i="185" l="1"/>
  <c r="H92" i="185"/>
  <c r="D92" i="185"/>
  <c r="G92" i="185" s="1"/>
  <c r="F93" i="185" s="1"/>
  <c r="E93" i="185" s="1"/>
  <c r="B94" i="184"/>
  <c r="I91" i="184"/>
  <c r="H92" i="184"/>
  <c r="D92" i="184"/>
  <c r="G92" i="184" s="1"/>
  <c r="F93" i="184" s="1"/>
  <c r="E93" i="184" s="1"/>
  <c r="H91" i="182"/>
  <c r="D91" i="182"/>
  <c r="G91" i="182" s="1"/>
  <c r="F92" i="182" s="1"/>
  <c r="E92" i="182" s="1"/>
  <c r="I90" i="182"/>
  <c r="B93" i="181"/>
  <c r="H91" i="181"/>
  <c r="D91" i="181"/>
  <c r="G91" i="181" s="1"/>
  <c r="F92" i="181" s="1"/>
  <c r="E92" i="181" s="1"/>
  <c r="I90" i="181"/>
  <c r="B95" i="180"/>
  <c r="H91" i="180"/>
  <c r="D91" i="180"/>
  <c r="G91" i="180" s="1"/>
  <c r="F92" i="180" s="1"/>
  <c r="E92" i="180" s="1"/>
  <c r="I90" i="180"/>
  <c r="H91" i="179"/>
  <c r="E91" i="179"/>
  <c r="D91" i="179" s="1"/>
  <c r="G91" i="179" s="1"/>
  <c r="F92" i="179" s="1"/>
  <c r="I90" i="179"/>
  <c r="B93" i="178"/>
  <c r="H91" i="178"/>
  <c r="D91" i="178"/>
  <c r="G91" i="178" s="1"/>
  <c r="F92" i="178" s="1"/>
  <c r="E92" i="178" s="1"/>
  <c r="I90" i="178"/>
  <c r="B93" i="177"/>
  <c r="D91" i="177"/>
  <c r="G91" i="177" s="1"/>
  <c r="F92" i="177" s="1"/>
  <c r="E92" i="177" s="1"/>
  <c r="H91" i="177"/>
  <c r="I90" i="177"/>
  <c r="I90" i="176"/>
  <c r="E91" i="176"/>
  <c r="D91" i="176" s="1"/>
  <c r="G91" i="176" s="1"/>
  <c r="F92" i="176" s="1"/>
  <c r="H91" i="176"/>
  <c r="B93" i="175"/>
  <c r="E80" i="175"/>
  <c r="I80" i="175" s="1"/>
  <c r="H93" i="185" l="1"/>
  <c r="D93" i="185"/>
  <c r="G93" i="185" s="1"/>
  <c r="F94" i="185" s="1"/>
  <c r="E94" i="185" s="1"/>
  <c r="I92" i="185"/>
  <c r="B95" i="184"/>
  <c r="I92" i="184"/>
  <c r="H93" i="184"/>
  <c r="D93" i="184"/>
  <c r="G93" i="184" s="1"/>
  <c r="F94" i="184" s="1"/>
  <c r="E94" i="184" s="1"/>
  <c r="H92" i="182"/>
  <c r="D92" i="182"/>
  <c r="G92" i="182" s="1"/>
  <c r="F93" i="182" s="1"/>
  <c r="E93" i="182" s="1"/>
  <c r="I91" i="182"/>
  <c r="B94" i="181"/>
  <c r="H92" i="181"/>
  <c r="D92" i="181"/>
  <c r="G92" i="181" s="1"/>
  <c r="F93" i="181" s="1"/>
  <c r="E93" i="181" s="1"/>
  <c r="I91" i="181"/>
  <c r="B96" i="180"/>
  <c r="D92" i="180"/>
  <c r="G92" i="180" s="1"/>
  <c r="F93" i="180" s="1"/>
  <c r="E93" i="180" s="1"/>
  <c r="H92" i="180"/>
  <c r="I91" i="180"/>
  <c r="E92" i="179"/>
  <c r="D92" i="179" s="1"/>
  <c r="G92" i="179" s="1"/>
  <c r="F93" i="179" s="1"/>
  <c r="H92" i="179"/>
  <c r="I91" i="179"/>
  <c r="B94" i="178"/>
  <c r="H92" i="178"/>
  <c r="D92" i="178"/>
  <c r="G92" i="178" s="1"/>
  <c r="F93" i="178" s="1"/>
  <c r="E93" i="178" s="1"/>
  <c r="I91" i="178"/>
  <c r="B94" i="177"/>
  <c r="D92" i="177"/>
  <c r="G92" i="177" s="1"/>
  <c r="F93" i="177" s="1"/>
  <c r="E93" i="177" s="1"/>
  <c r="H92" i="177"/>
  <c r="I91" i="177"/>
  <c r="I91" i="176"/>
  <c r="E92" i="176"/>
  <c r="D92" i="176" s="1"/>
  <c r="G92" i="176" s="1"/>
  <c r="F93" i="176" s="1"/>
  <c r="H92" i="176"/>
  <c r="B94" i="175"/>
  <c r="D80" i="175"/>
  <c r="G80" i="175" s="1"/>
  <c r="F81" i="175" s="1"/>
  <c r="H81" i="175" s="1"/>
  <c r="I93" i="185" l="1"/>
  <c r="D94" i="185"/>
  <c r="G94" i="185" s="1"/>
  <c r="F95" i="185" s="1"/>
  <c r="E95" i="185" s="1"/>
  <c r="H94" i="185"/>
  <c r="B96" i="184"/>
  <c r="H94" i="184"/>
  <c r="D94" i="184"/>
  <c r="G94" i="184" s="1"/>
  <c r="F95" i="184" s="1"/>
  <c r="E95" i="184" s="1"/>
  <c r="I93" i="184"/>
  <c r="H93" i="182"/>
  <c r="D93" i="182"/>
  <c r="G93" i="182" s="1"/>
  <c r="F94" i="182" s="1"/>
  <c r="E94" i="182" s="1"/>
  <c r="I92" i="182"/>
  <c r="B95" i="181"/>
  <c r="H93" i="181"/>
  <c r="D93" i="181"/>
  <c r="G93" i="181" s="1"/>
  <c r="F94" i="181" s="1"/>
  <c r="E94" i="181" s="1"/>
  <c r="I92" i="181"/>
  <c r="B97" i="180"/>
  <c r="H93" i="180"/>
  <c r="D93" i="180"/>
  <c r="G93" i="180" s="1"/>
  <c r="F94" i="180" s="1"/>
  <c r="E94" i="180" s="1"/>
  <c r="I92" i="180"/>
  <c r="H93" i="179"/>
  <c r="E93" i="179"/>
  <c r="D93" i="179" s="1"/>
  <c r="G93" i="179" s="1"/>
  <c r="F94" i="179" s="1"/>
  <c r="I92" i="179"/>
  <c r="B95" i="178"/>
  <c r="H93" i="178"/>
  <c r="D93" i="178"/>
  <c r="G93" i="178" s="1"/>
  <c r="F94" i="178" s="1"/>
  <c r="E94" i="178" s="1"/>
  <c r="I92" i="178"/>
  <c r="B95" i="177"/>
  <c r="D93" i="177"/>
  <c r="G93" i="177" s="1"/>
  <c r="F94" i="177" s="1"/>
  <c r="E94" i="177" s="1"/>
  <c r="H93" i="177"/>
  <c r="I92" i="177"/>
  <c r="I92" i="176"/>
  <c r="E93" i="176"/>
  <c r="D93" i="176" s="1"/>
  <c r="G93" i="176" s="1"/>
  <c r="F94" i="176" s="1"/>
  <c r="H93" i="176"/>
  <c r="B95" i="175"/>
  <c r="E81" i="175"/>
  <c r="I81" i="175" s="1"/>
  <c r="H95" i="185" l="1"/>
  <c r="D95" i="185"/>
  <c r="G95" i="185" s="1"/>
  <c r="F96" i="185" s="1"/>
  <c r="E96" i="185" s="1"/>
  <c r="I94" i="185"/>
  <c r="B97" i="184"/>
  <c r="I94" i="184"/>
  <c r="D95" i="184"/>
  <c r="G95" i="184" s="1"/>
  <c r="F96" i="184" s="1"/>
  <c r="E96" i="184" s="1"/>
  <c r="H95" i="184"/>
  <c r="H94" i="182"/>
  <c r="D94" i="182"/>
  <c r="G94" i="182" s="1"/>
  <c r="F95" i="182" s="1"/>
  <c r="E95" i="182" s="1"/>
  <c r="I93" i="182"/>
  <c r="B96" i="181"/>
  <c r="H94" i="181"/>
  <c r="D94" i="181"/>
  <c r="G94" i="181" s="1"/>
  <c r="F95" i="181" s="1"/>
  <c r="E95" i="181" s="1"/>
  <c r="I93" i="181"/>
  <c r="B98" i="180"/>
  <c r="H94" i="180"/>
  <c r="D94" i="180"/>
  <c r="G94" i="180" s="1"/>
  <c r="F95" i="180" s="1"/>
  <c r="E95" i="180" s="1"/>
  <c r="I93" i="180"/>
  <c r="H94" i="179"/>
  <c r="E94" i="179"/>
  <c r="D94" i="179" s="1"/>
  <c r="G94" i="179" s="1"/>
  <c r="F95" i="179" s="1"/>
  <c r="I93" i="179"/>
  <c r="B96" i="178"/>
  <c r="H94" i="178"/>
  <c r="D94" i="178"/>
  <c r="G94" i="178" s="1"/>
  <c r="F95" i="178" s="1"/>
  <c r="E95" i="178" s="1"/>
  <c r="I93" i="178"/>
  <c r="I93" i="177"/>
  <c r="B96" i="177"/>
  <c r="H94" i="177"/>
  <c r="D94" i="177"/>
  <c r="G94" i="177" s="1"/>
  <c r="F95" i="177" s="1"/>
  <c r="E95" i="177" s="1"/>
  <c r="H94" i="176"/>
  <c r="E94" i="176"/>
  <c r="D94" i="176" s="1"/>
  <c r="G94" i="176" s="1"/>
  <c r="F95" i="176" s="1"/>
  <c r="I93" i="176"/>
  <c r="B96" i="175"/>
  <c r="D81" i="175"/>
  <c r="G81" i="175" s="1"/>
  <c r="F82" i="175" s="1"/>
  <c r="H82" i="175" s="1"/>
  <c r="H96" i="185" l="1"/>
  <c r="D96" i="185"/>
  <c r="G96" i="185" s="1"/>
  <c r="F97" i="185" s="1"/>
  <c r="E97" i="185" s="1"/>
  <c r="I95" i="185"/>
  <c r="B98" i="184"/>
  <c r="D96" i="184"/>
  <c r="G96" i="184" s="1"/>
  <c r="F97" i="184" s="1"/>
  <c r="E97" i="184" s="1"/>
  <c r="H96" i="184"/>
  <c r="I95" i="184"/>
  <c r="H95" i="182"/>
  <c r="D95" i="182"/>
  <c r="G95" i="182" s="1"/>
  <c r="F96" i="182" s="1"/>
  <c r="E96" i="182" s="1"/>
  <c r="I94" i="182"/>
  <c r="B97" i="181"/>
  <c r="H95" i="181"/>
  <c r="D95" i="181"/>
  <c r="G95" i="181" s="1"/>
  <c r="F96" i="181" s="1"/>
  <c r="E96" i="181" s="1"/>
  <c r="I94" i="181"/>
  <c r="B99" i="180"/>
  <c r="I94" i="180"/>
  <c r="D95" i="180"/>
  <c r="G95" i="180" s="1"/>
  <c r="F96" i="180" s="1"/>
  <c r="E96" i="180" s="1"/>
  <c r="H95" i="180"/>
  <c r="H95" i="179"/>
  <c r="E95" i="179"/>
  <c r="D95" i="179" s="1"/>
  <c r="G95" i="179" s="1"/>
  <c r="F96" i="179" s="1"/>
  <c r="I94" i="179"/>
  <c r="B97" i="178"/>
  <c r="H95" i="178"/>
  <c r="D95" i="178"/>
  <c r="G95" i="178" s="1"/>
  <c r="F96" i="178" s="1"/>
  <c r="E96" i="178" s="1"/>
  <c r="I94" i="178"/>
  <c r="B97" i="177"/>
  <c r="H95" i="177"/>
  <c r="D95" i="177"/>
  <c r="G95" i="177" s="1"/>
  <c r="F96" i="177" s="1"/>
  <c r="E96" i="177" s="1"/>
  <c r="I94" i="177"/>
  <c r="H95" i="176"/>
  <c r="E95" i="176"/>
  <c r="D95" i="176" s="1"/>
  <c r="G95" i="176" s="1"/>
  <c r="F96" i="176" s="1"/>
  <c r="I94" i="176"/>
  <c r="B97" i="175"/>
  <c r="E82" i="175"/>
  <c r="I82" i="175" s="1"/>
  <c r="D97" i="185" l="1"/>
  <c r="G97" i="185" s="1"/>
  <c r="F98" i="185" s="1"/>
  <c r="E98" i="185" s="1"/>
  <c r="H97" i="185"/>
  <c r="I96" i="185"/>
  <c r="B99" i="184"/>
  <c r="D97" i="184"/>
  <c r="G97" i="184" s="1"/>
  <c r="F98" i="184" s="1"/>
  <c r="E98" i="184" s="1"/>
  <c r="H97" i="184"/>
  <c r="I96" i="184"/>
  <c r="H96" i="182"/>
  <c r="D96" i="182"/>
  <c r="G96" i="182" s="1"/>
  <c r="F97" i="182" s="1"/>
  <c r="E97" i="182" s="1"/>
  <c r="I95" i="182"/>
  <c r="B98" i="181"/>
  <c r="H96" i="181"/>
  <c r="D96" i="181"/>
  <c r="G96" i="181" s="1"/>
  <c r="F97" i="181" s="1"/>
  <c r="E97" i="181" s="1"/>
  <c r="I95" i="181"/>
  <c r="I95" i="180"/>
  <c r="B100" i="180"/>
  <c r="D96" i="180"/>
  <c r="G96" i="180" s="1"/>
  <c r="F97" i="180" s="1"/>
  <c r="E97" i="180" s="1"/>
  <c r="H96" i="180"/>
  <c r="E96" i="179"/>
  <c r="D96" i="179" s="1"/>
  <c r="G96" i="179" s="1"/>
  <c r="F97" i="179" s="1"/>
  <c r="H96" i="179"/>
  <c r="I96" i="179" s="1"/>
  <c r="I95" i="179"/>
  <c r="B98" i="178"/>
  <c r="H96" i="178"/>
  <c r="D96" i="178"/>
  <c r="G96" i="178" s="1"/>
  <c r="F97" i="178" s="1"/>
  <c r="E97" i="178" s="1"/>
  <c r="I95" i="178"/>
  <c r="B98" i="177"/>
  <c r="H96" i="177"/>
  <c r="D96" i="177"/>
  <c r="G96" i="177" s="1"/>
  <c r="F97" i="177" s="1"/>
  <c r="E97" i="177" s="1"/>
  <c r="I95" i="177"/>
  <c r="E96" i="176"/>
  <c r="D96" i="176" s="1"/>
  <c r="G96" i="176" s="1"/>
  <c r="F97" i="176" s="1"/>
  <c r="H96" i="176"/>
  <c r="I95" i="176"/>
  <c r="B98" i="175"/>
  <c r="D82" i="175"/>
  <c r="G82" i="175" s="1"/>
  <c r="F83" i="175" s="1"/>
  <c r="H83" i="175" s="1"/>
  <c r="H98" i="185" l="1"/>
  <c r="D98" i="185"/>
  <c r="G98" i="185" s="1"/>
  <c r="F99" i="185" s="1"/>
  <c r="E99" i="185" s="1"/>
  <c r="I97" i="185"/>
  <c r="B100" i="184"/>
  <c r="D98" i="184"/>
  <c r="G98" i="184" s="1"/>
  <c r="F99" i="184" s="1"/>
  <c r="E99" i="184" s="1"/>
  <c r="H98" i="184"/>
  <c r="I97" i="184"/>
  <c r="H97" i="182"/>
  <c r="D97" i="182"/>
  <c r="G97" i="182" s="1"/>
  <c r="F98" i="182" s="1"/>
  <c r="E98" i="182" s="1"/>
  <c r="I96" i="182"/>
  <c r="B99" i="181"/>
  <c r="H97" i="181"/>
  <c r="D97" i="181"/>
  <c r="G97" i="181" s="1"/>
  <c r="F98" i="181" s="1"/>
  <c r="E98" i="181" s="1"/>
  <c r="I96" i="181"/>
  <c r="B101" i="180"/>
  <c r="H97" i="180"/>
  <c r="D97" i="180"/>
  <c r="G97" i="180" s="1"/>
  <c r="F98" i="180" s="1"/>
  <c r="E98" i="180" s="1"/>
  <c r="I96" i="180"/>
  <c r="H97" i="179"/>
  <c r="E97" i="179"/>
  <c r="D97" i="179" s="1"/>
  <c r="G97" i="179" s="1"/>
  <c r="F98" i="179" s="1"/>
  <c r="B99" i="178"/>
  <c r="H97" i="178"/>
  <c r="D97" i="178"/>
  <c r="G97" i="178" s="1"/>
  <c r="F98" i="178" s="1"/>
  <c r="E98" i="178" s="1"/>
  <c r="I96" i="178"/>
  <c r="B99" i="177"/>
  <c r="H97" i="177"/>
  <c r="D97" i="177"/>
  <c r="G97" i="177" s="1"/>
  <c r="F98" i="177" s="1"/>
  <c r="E98" i="177" s="1"/>
  <c r="I96" i="177"/>
  <c r="I96" i="176"/>
  <c r="H97" i="176"/>
  <c r="E97" i="176"/>
  <c r="D97" i="176" s="1"/>
  <c r="G97" i="176" s="1"/>
  <c r="F98" i="176" s="1"/>
  <c r="B99" i="175"/>
  <c r="E83" i="175"/>
  <c r="I83" i="175" s="1"/>
  <c r="I98" i="185" l="1"/>
  <c r="H99" i="185"/>
  <c r="D99" i="185"/>
  <c r="G99" i="185" s="1"/>
  <c r="F100" i="185" s="1"/>
  <c r="E100" i="185" s="1"/>
  <c r="B101" i="184"/>
  <c r="I98" i="184"/>
  <c r="D99" i="184"/>
  <c r="G99" i="184" s="1"/>
  <c r="F100" i="184" s="1"/>
  <c r="E100" i="184" s="1"/>
  <c r="H99" i="184"/>
  <c r="H98" i="182"/>
  <c r="D98" i="182"/>
  <c r="G98" i="182" s="1"/>
  <c r="F99" i="182" s="1"/>
  <c r="E99" i="182" s="1"/>
  <c r="I97" i="182"/>
  <c r="B100" i="181"/>
  <c r="H98" i="181"/>
  <c r="D98" i="181"/>
  <c r="G98" i="181" s="1"/>
  <c r="F99" i="181" s="1"/>
  <c r="E99" i="181" s="1"/>
  <c r="I97" i="181"/>
  <c r="B102" i="180"/>
  <c r="H98" i="180"/>
  <c r="D98" i="180"/>
  <c r="G98" i="180" s="1"/>
  <c r="F99" i="180" s="1"/>
  <c r="E99" i="180" s="1"/>
  <c r="I97" i="180"/>
  <c r="H98" i="179"/>
  <c r="E98" i="179"/>
  <c r="D98" i="179" s="1"/>
  <c r="G98" i="179" s="1"/>
  <c r="F99" i="179" s="1"/>
  <c r="I97" i="179"/>
  <c r="B100" i="178"/>
  <c r="H98" i="178"/>
  <c r="D98" i="178"/>
  <c r="G98" i="178" s="1"/>
  <c r="F99" i="178" s="1"/>
  <c r="E99" i="178" s="1"/>
  <c r="I97" i="178"/>
  <c r="B100" i="177"/>
  <c r="D98" i="177"/>
  <c r="G98" i="177" s="1"/>
  <c r="F99" i="177" s="1"/>
  <c r="E99" i="177" s="1"/>
  <c r="H98" i="177"/>
  <c r="I97" i="177"/>
  <c r="H98" i="176"/>
  <c r="E98" i="176"/>
  <c r="D98" i="176" s="1"/>
  <c r="G98" i="176" s="1"/>
  <c r="F99" i="176" s="1"/>
  <c r="I97" i="176"/>
  <c r="B100" i="175"/>
  <c r="D83" i="175"/>
  <c r="G83" i="175" s="1"/>
  <c r="F84" i="175" s="1"/>
  <c r="H84" i="175" s="1"/>
  <c r="I99" i="185" l="1"/>
  <c r="H100" i="185"/>
  <c r="D100" i="185"/>
  <c r="G100" i="185" s="1"/>
  <c r="F101" i="185" s="1"/>
  <c r="E101" i="185" s="1"/>
  <c r="B102" i="184"/>
  <c r="D100" i="184"/>
  <c r="G100" i="184" s="1"/>
  <c r="F101" i="184" s="1"/>
  <c r="E101" i="184" s="1"/>
  <c r="H100" i="184"/>
  <c r="I99" i="184"/>
  <c r="H99" i="182"/>
  <c r="D99" i="182"/>
  <c r="G99" i="182" s="1"/>
  <c r="F100" i="182" s="1"/>
  <c r="E100" i="182" s="1"/>
  <c r="I98" i="182"/>
  <c r="B101" i="181"/>
  <c r="H99" i="181"/>
  <c r="D99" i="181"/>
  <c r="G99" i="181" s="1"/>
  <c r="F100" i="181" s="1"/>
  <c r="E100" i="181" s="1"/>
  <c r="I98" i="181"/>
  <c r="B103" i="180"/>
  <c r="H99" i="180"/>
  <c r="D99" i="180"/>
  <c r="G99" i="180" s="1"/>
  <c r="F100" i="180" s="1"/>
  <c r="E100" i="180" s="1"/>
  <c r="I98" i="180"/>
  <c r="H99" i="179"/>
  <c r="E99" i="179"/>
  <c r="D99" i="179" s="1"/>
  <c r="G99" i="179" s="1"/>
  <c r="F100" i="179" s="1"/>
  <c r="I98" i="179"/>
  <c r="B101" i="178"/>
  <c r="H99" i="178"/>
  <c r="D99" i="178"/>
  <c r="G99" i="178" s="1"/>
  <c r="F100" i="178" s="1"/>
  <c r="E100" i="178" s="1"/>
  <c r="I98" i="178"/>
  <c r="B101" i="177"/>
  <c r="H99" i="177"/>
  <c r="D99" i="177"/>
  <c r="G99" i="177" s="1"/>
  <c r="F100" i="177" s="1"/>
  <c r="E100" i="177" s="1"/>
  <c r="I98" i="177"/>
  <c r="H99" i="176"/>
  <c r="E99" i="176"/>
  <c r="D99" i="176" s="1"/>
  <c r="G99" i="176" s="1"/>
  <c r="F100" i="176" s="1"/>
  <c r="I98" i="176"/>
  <c r="B101" i="175"/>
  <c r="E84" i="175"/>
  <c r="I84" i="175" s="1"/>
  <c r="I100" i="185" l="1"/>
  <c r="H101" i="185"/>
  <c r="D101" i="185"/>
  <c r="G101" i="185" s="1"/>
  <c r="F102" i="185" s="1"/>
  <c r="E102" i="185" s="1"/>
  <c r="B103" i="184"/>
  <c r="D101" i="184"/>
  <c r="G101" i="184" s="1"/>
  <c r="F102" i="184" s="1"/>
  <c r="E102" i="184" s="1"/>
  <c r="H101" i="184"/>
  <c r="I100" i="184"/>
  <c r="H100" i="182"/>
  <c r="D100" i="182"/>
  <c r="G100" i="182" s="1"/>
  <c r="F101" i="182" s="1"/>
  <c r="E101" i="182" s="1"/>
  <c r="I99" i="182"/>
  <c r="B102" i="181"/>
  <c r="H100" i="181"/>
  <c r="D100" i="181"/>
  <c r="G100" i="181" s="1"/>
  <c r="F101" i="181" s="1"/>
  <c r="E101" i="181" s="1"/>
  <c r="I99" i="181"/>
  <c r="B104" i="180"/>
  <c r="D100" i="180"/>
  <c r="G100" i="180" s="1"/>
  <c r="F101" i="180" s="1"/>
  <c r="E101" i="180" s="1"/>
  <c r="H100" i="180"/>
  <c r="I99" i="180"/>
  <c r="E100" i="179"/>
  <c r="D100" i="179" s="1"/>
  <c r="G100" i="179" s="1"/>
  <c r="F101" i="179" s="1"/>
  <c r="H100" i="179"/>
  <c r="I99" i="179"/>
  <c r="B102" i="178"/>
  <c r="H100" i="178"/>
  <c r="D100" i="178"/>
  <c r="G100" i="178" s="1"/>
  <c r="F101" i="178" s="1"/>
  <c r="E101" i="178" s="1"/>
  <c r="I99" i="178"/>
  <c r="B102" i="177"/>
  <c r="H100" i="177"/>
  <c r="D100" i="177"/>
  <c r="G100" i="177" s="1"/>
  <c r="F101" i="177" s="1"/>
  <c r="E101" i="177" s="1"/>
  <c r="I99" i="177"/>
  <c r="H100" i="176"/>
  <c r="E100" i="176"/>
  <c r="D100" i="176" s="1"/>
  <c r="G100" i="176" s="1"/>
  <c r="F101" i="176" s="1"/>
  <c r="I99" i="176"/>
  <c r="B102" i="175"/>
  <c r="D84" i="175"/>
  <c r="G84" i="175" s="1"/>
  <c r="F85" i="175" s="1"/>
  <c r="H85" i="175" s="1"/>
  <c r="I101" i="185" l="1"/>
  <c r="D102" i="185"/>
  <c r="G102" i="185" s="1"/>
  <c r="F103" i="185" s="1"/>
  <c r="E103" i="185" s="1"/>
  <c r="H102" i="185"/>
  <c r="B104" i="184"/>
  <c r="D102" i="184"/>
  <c r="G102" i="184" s="1"/>
  <c r="F103" i="184" s="1"/>
  <c r="E103" i="184" s="1"/>
  <c r="H102" i="184"/>
  <c r="I101" i="184"/>
  <c r="I100" i="182"/>
  <c r="H101" i="182"/>
  <c r="D101" i="182"/>
  <c r="G101" i="182" s="1"/>
  <c r="F102" i="182" s="1"/>
  <c r="E102" i="182" s="1"/>
  <c r="B103" i="181"/>
  <c r="H101" i="181"/>
  <c r="D101" i="181"/>
  <c r="G101" i="181" s="1"/>
  <c r="F102" i="181" s="1"/>
  <c r="E102" i="181" s="1"/>
  <c r="I100" i="181"/>
  <c r="B105" i="180"/>
  <c r="H101" i="180"/>
  <c r="D101" i="180"/>
  <c r="G101" i="180" s="1"/>
  <c r="F102" i="180" s="1"/>
  <c r="E102" i="180" s="1"/>
  <c r="I100" i="180"/>
  <c r="H101" i="179"/>
  <c r="E101" i="179"/>
  <c r="D101" i="179" s="1"/>
  <c r="G101" i="179" s="1"/>
  <c r="F102" i="179" s="1"/>
  <c r="I100" i="179"/>
  <c r="B103" i="178"/>
  <c r="H101" i="178"/>
  <c r="D101" i="178"/>
  <c r="G101" i="178" s="1"/>
  <c r="F102" i="178" s="1"/>
  <c r="E102" i="178" s="1"/>
  <c r="I100" i="178"/>
  <c r="B103" i="177"/>
  <c r="D101" i="177"/>
  <c r="G101" i="177" s="1"/>
  <c r="F102" i="177" s="1"/>
  <c r="E102" i="177" s="1"/>
  <c r="H101" i="177"/>
  <c r="I100" i="177"/>
  <c r="E101" i="176"/>
  <c r="D101" i="176" s="1"/>
  <c r="G101" i="176" s="1"/>
  <c r="F102" i="176" s="1"/>
  <c r="H101" i="176"/>
  <c r="I100" i="176"/>
  <c r="B103" i="175"/>
  <c r="E85" i="175"/>
  <c r="I85" i="175" s="1"/>
  <c r="I102" i="185" l="1"/>
  <c r="H103" i="185"/>
  <c r="D103" i="185"/>
  <c r="G103" i="185" s="1"/>
  <c r="F104" i="185" s="1"/>
  <c r="E104" i="185" s="1"/>
  <c r="B105" i="184"/>
  <c r="I102" i="184"/>
  <c r="D103" i="184"/>
  <c r="G103" i="184" s="1"/>
  <c r="F104" i="184" s="1"/>
  <c r="E104" i="184" s="1"/>
  <c r="H103" i="184"/>
  <c r="H102" i="182"/>
  <c r="D102" i="182"/>
  <c r="G102" i="182" s="1"/>
  <c r="F103" i="182" s="1"/>
  <c r="E103" i="182" s="1"/>
  <c r="I101" i="182"/>
  <c r="B104" i="181"/>
  <c r="H102" i="181"/>
  <c r="D102" i="181"/>
  <c r="G102" i="181" s="1"/>
  <c r="F103" i="181" s="1"/>
  <c r="E103" i="181" s="1"/>
  <c r="I101" i="181"/>
  <c r="B106" i="180"/>
  <c r="H102" i="180"/>
  <c r="D102" i="180"/>
  <c r="G102" i="180" s="1"/>
  <c r="F103" i="180" s="1"/>
  <c r="E103" i="180" s="1"/>
  <c r="I101" i="180"/>
  <c r="H102" i="179"/>
  <c r="E102" i="179"/>
  <c r="D102" i="179" s="1"/>
  <c r="G102" i="179" s="1"/>
  <c r="F103" i="179" s="1"/>
  <c r="I101" i="179"/>
  <c r="B104" i="178"/>
  <c r="H102" i="178"/>
  <c r="D102" i="178"/>
  <c r="G102" i="178" s="1"/>
  <c r="F103" i="178" s="1"/>
  <c r="E103" i="178" s="1"/>
  <c r="I101" i="178"/>
  <c r="B104" i="177"/>
  <c r="D102" i="177"/>
  <c r="G102" i="177" s="1"/>
  <c r="F103" i="177" s="1"/>
  <c r="E103" i="177" s="1"/>
  <c r="H102" i="177"/>
  <c r="I101" i="177"/>
  <c r="I101" i="176"/>
  <c r="H102" i="176"/>
  <c r="E102" i="176"/>
  <c r="D102" i="176" s="1"/>
  <c r="G102" i="176" s="1"/>
  <c r="F103" i="176" s="1"/>
  <c r="B104" i="175"/>
  <c r="D85" i="175"/>
  <c r="G85" i="175" s="1"/>
  <c r="F86" i="175" s="1"/>
  <c r="H86" i="175" s="1"/>
  <c r="I103" i="185" l="1"/>
  <c r="H104" i="185"/>
  <c r="D104" i="185"/>
  <c r="G104" i="185" s="1"/>
  <c r="F105" i="185" s="1"/>
  <c r="E105" i="185" s="1"/>
  <c r="B106" i="184"/>
  <c r="I103" i="184"/>
  <c r="D104" i="184"/>
  <c r="G104" i="184" s="1"/>
  <c r="F105" i="184" s="1"/>
  <c r="E105" i="184" s="1"/>
  <c r="H104" i="184"/>
  <c r="H103" i="182"/>
  <c r="D103" i="182"/>
  <c r="G103" i="182" s="1"/>
  <c r="F104" i="182" s="1"/>
  <c r="E104" i="182" s="1"/>
  <c r="I102" i="182"/>
  <c r="B105" i="181"/>
  <c r="H103" i="181"/>
  <c r="D103" i="181"/>
  <c r="G103" i="181" s="1"/>
  <c r="F104" i="181" s="1"/>
  <c r="E104" i="181" s="1"/>
  <c r="I102" i="181"/>
  <c r="B107" i="180"/>
  <c r="D103" i="180"/>
  <c r="G103" i="180" s="1"/>
  <c r="F104" i="180" s="1"/>
  <c r="E104" i="180" s="1"/>
  <c r="H103" i="180"/>
  <c r="I102" i="180"/>
  <c r="H103" i="179"/>
  <c r="E103" i="179"/>
  <c r="D103" i="179" s="1"/>
  <c r="G103" i="179" s="1"/>
  <c r="F104" i="179" s="1"/>
  <c r="I102" i="179"/>
  <c r="B105" i="178"/>
  <c r="H103" i="178"/>
  <c r="D103" i="178"/>
  <c r="G103" i="178" s="1"/>
  <c r="F104" i="178" s="1"/>
  <c r="E104" i="178" s="1"/>
  <c r="I102" i="178"/>
  <c r="B105" i="177"/>
  <c r="H103" i="177"/>
  <c r="D103" i="177"/>
  <c r="G103" i="177" s="1"/>
  <c r="F104" i="177" s="1"/>
  <c r="E104" i="177" s="1"/>
  <c r="I102" i="177"/>
  <c r="H103" i="176"/>
  <c r="E103" i="176"/>
  <c r="D103" i="176" s="1"/>
  <c r="G103" i="176" s="1"/>
  <c r="F104" i="176" s="1"/>
  <c r="I102" i="176"/>
  <c r="B105" i="175"/>
  <c r="E86" i="175"/>
  <c r="I86" i="175" s="1"/>
  <c r="I104" i="185" l="1"/>
  <c r="H105" i="185"/>
  <c r="D105" i="185"/>
  <c r="G105" i="185" s="1"/>
  <c r="F106" i="185" s="1"/>
  <c r="E106" i="185" s="1"/>
  <c r="B107" i="184"/>
  <c r="D105" i="184"/>
  <c r="G105" i="184" s="1"/>
  <c r="F106" i="184" s="1"/>
  <c r="E106" i="184" s="1"/>
  <c r="H105" i="184"/>
  <c r="I104" i="184"/>
  <c r="I103" i="182"/>
  <c r="H104" i="182"/>
  <c r="D104" i="182"/>
  <c r="G104" i="182" s="1"/>
  <c r="F105" i="182" s="1"/>
  <c r="E105" i="182" s="1"/>
  <c r="B106" i="181"/>
  <c r="H104" i="181"/>
  <c r="D104" i="181"/>
  <c r="G104" i="181" s="1"/>
  <c r="F105" i="181" s="1"/>
  <c r="E105" i="181" s="1"/>
  <c r="I103" i="181"/>
  <c r="I103" i="180"/>
  <c r="B108" i="180"/>
  <c r="H104" i="180"/>
  <c r="D104" i="180"/>
  <c r="G104" i="180" s="1"/>
  <c r="F105" i="180" s="1"/>
  <c r="E105" i="180" s="1"/>
  <c r="E104" i="179"/>
  <c r="D104" i="179" s="1"/>
  <c r="G104" i="179" s="1"/>
  <c r="F105" i="179" s="1"/>
  <c r="H104" i="179"/>
  <c r="I103" i="179"/>
  <c r="B106" i="178"/>
  <c r="H104" i="178"/>
  <c r="D104" i="178"/>
  <c r="G104" i="178" s="1"/>
  <c r="F105" i="178" s="1"/>
  <c r="E105" i="178" s="1"/>
  <c r="I103" i="178"/>
  <c r="B106" i="177"/>
  <c r="H104" i="177"/>
  <c r="D104" i="177"/>
  <c r="G104" i="177" s="1"/>
  <c r="F105" i="177" s="1"/>
  <c r="E105" i="177" s="1"/>
  <c r="I103" i="177"/>
  <c r="E104" i="176"/>
  <c r="D104" i="176" s="1"/>
  <c r="G104" i="176" s="1"/>
  <c r="F105" i="176" s="1"/>
  <c r="H104" i="176"/>
  <c r="I103" i="176"/>
  <c r="B106" i="175"/>
  <c r="D86" i="175"/>
  <c r="G86" i="175" s="1"/>
  <c r="F87" i="175" s="1"/>
  <c r="H87" i="175" s="1"/>
  <c r="H106" i="185" l="1"/>
  <c r="D106" i="185"/>
  <c r="G106" i="185" s="1"/>
  <c r="F107" i="185" s="1"/>
  <c r="E107" i="185" s="1"/>
  <c r="I105" i="185"/>
  <c r="I105" i="184"/>
  <c r="B108" i="184"/>
  <c r="D106" i="184"/>
  <c r="G106" i="184" s="1"/>
  <c r="F107" i="184" s="1"/>
  <c r="E107" i="184" s="1"/>
  <c r="H106" i="184"/>
  <c r="H105" i="182"/>
  <c r="D105" i="182"/>
  <c r="G105" i="182" s="1"/>
  <c r="F106" i="182" s="1"/>
  <c r="E106" i="182" s="1"/>
  <c r="I104" i="182"/>
  <c r="B107" i="181"/>
  <c r="H105" i="181"/>
  <c r="D105" i="181"/>
  <c r="G105" i="181" s="1"/>
  <c r="F106" i="181" s="1"/>
  <c r="E106" i="181" s="1"/>
  <c r="I104" i="181"/>
  <c r="B109" i="180"/>
  <c r="H105" i="180"/>
  <c r="D105" i="180"/>
  <c r="G105" i="180" s="1"/>
  <c r="F106" i="180" s="1"/>
  <c r="E106" i="180" s="1"/>
  <c r="I104" i="180"/>
  <c r="I104" i="179"/>
  <c r="H105" i="179"/>
  <c r="E105" i="179"/>
  <c r="D105" i="179" s="1"/>
  <c r="G105" i="179" s="1"/>
  <c r="F106" i="179" s="1"/>
  <c r="B107" i="178"/>
  <c r="H105" i="178"/>
  <c r="D105" i="178"/>
  <c r="G105" i="178" s="1"/>
  <c r="F106" i="178" s="1"/>
  <c r="E106" i="178" s="1"/>
  <c r="I104" i="178"/>
  <c r="B107" i="177"/>
  <c r="H105" i="177"/>
  <c r="D105" i="177"/>
  <c r="G105" i="177" s="1"/>
  <c r="F106" i="177" s="1"/>
  <c r="E106" i="177" s="1"/>
  <c r="I104" i="177"/>
  <c r="I104" i="176"/>
  <c r="H105" i="176"/>
  <c r="E105" i="176"/>
  <c r="D105" i="176" s="1"/>
  <c r="G105" i="176" s="1"/>
  <c r="F106" i="176" s="1"/>
  <c r="B107" i="175"/>
  <c r="E87" i="175"/>
  <c r="I87" i="175" s="1"/>
  <c r="I106" i="185" l="1"/>
  <c r="H107" i="185"/>
  <c r="D107" i="185"/>
  <c r="G107" i="185" s="1"/>
  <c r="F108" i="185" s="1"/>
  <c r="E108" i="185" s="1"/>
  <c r="I106" i="184"/>
  <c r="B109" i="184"/>
  <c r="D107" i="184"/>
  <c r="G107" i="184" s="1"/>
  <c r="F108" i="184" s="1"/>
  <c r="E108" i="184" s="1"/>
  <c r="H107" i="184"/>
  <c r="H106" i="182"/>
  <c r="D106" i="182"/>
  <c r="G106" i="182" s="1"/>
  <c r="F107" i="182" s="1"/>
  <c r="E107" i="182" s="1"/>
  <c r="I105" i="182"/>
  <c r="B108" i="181"/>
  <c r="H106" i="181"/>
  <c r="D106" i="181"/>
  <c r="G106" i="181" s="1"/>
  <c r="F107" i="181" s="1"/>
  <c r="E107" i="181" s="1"/>
  <c r="I105" i="181"/>
  <c r="B110" i="180"/>
  <c r="D106" i="180"/>
  <c r="G106" i="180" s="1"/>
  <c r="F107" i="180" s="1"/>
  <c r="E107" i="180" s="1"/>
  <c r="H106" i="180"/>
  <c r="I105" i="180"/>
  <c r="H106" i="179"/>
  <c r="E106" i="179"/>
  <c r="D106" i="179" s="1"/>
  <c r="G106" i="179" s="1"/>
  <c r="F107" i="179" s="1"/>
  <c r="I105" i="179"/>
  <c r="B108" i="178"/>
  <c r="H106" i="178"/>
  <c r="D106" i="178"/>
  <c r="G106" i="178" s="1"/>
  <c r="F107" i="178" s="1"/>
  <c r="E107" i="178" s="1"/>
  <c r="I105" i="178"/>
  <c r="I105" i="177"/>
  <c r="B108" i="177"/>
  <c r="D106" i="177"/>
  <c r="G106" i="177" s="1"/>
  <c r="F107" i="177" s="1"/>
  <c r="E107" i="177" s="1"/>
  <c r="H106" i="177"/>
  <c r="H106" i="176"/>
  <c r="E106" i="176"/>
  <c r="D106" i="176" s="1"/>
  <c r="G106" i="176" s="1"/>
  <c r="F107" i="176" s="1"/>
  <c r="I105" i="176"/>
  <c r="B108" i="175"/>
  <c r="D87" i="175"/>
  <c r="G87" i="175" s="1"/>
  <c r="F88" i="175" s="1"/>
  <c r="H88" i="175" s="1"/>
  <c r="I107" i="185" l="1"/>
  <c r="H108" i="185"/>
  <c r="D108" i="185"/>
  <c r="G108" i="185" s="1"/>
  <c r="F109" i="185" s="1"/>
  <c r="E109" i="185" s="1"/>
  <c r="B110" i="184"/>
  <c r="I107" i="184"/>
  <c r="D108" i="184"/>
  <c r="G108" i="184" s="1"/>
  <c r="F109" i="184" s="1"/>
  <c r="E109" i="184" s="1"/>
  <c r="H108" i="184"/>
  <c r="H107" i="182"/>
  <c r="D107" i="182"/>
  <c r="G107" i="182" s="1"/>
  <c r="F108" i="182" s="1"/>
  <c r="E108" i="182" s="1"/>
  <c r="I106" i="182"/>
  <c r="B109" i="181"/>
  <c r="H107" i="181"/>
  <c r="D107" i="181"/>
  <c r="G107" i="181" s="1"/>
  <c r="F108" i="181" s="1"/>
  <c r="E108" i="181" s="1"/>
  <c r="I106" i="181"/>
  <c r="B111" i="180"/>
  <c r="D107" i="180"/>
  <c r="G107" i="180" s="1"/>
  <c r="F108" i="180" s="1"/>
  <c r="E108" i="180" s="1"/>
  <c r="H107" i="180"/>
  <c r="I106" i="180"/>
  <c r="H107" i="179"/>
  <c r="E107" i="179"/>
  <c r="D107" i="179" s="1"/>
  <c r="G107" i="179" s="1"/>
  <c r="F108" i="179" s="1"/>
  <c r="I106" i="179"/>
  <c r="B109" i="178"/>
  <c r="H107" i="178"/>
  <c r="D107" i="178"/>
  <c r="G107" i="178" s="1"/>
  <c r="F108" i="178" s="1"/>
  <c r="E108" i="178" s="1"/>
  <c r="I106" i="178"/>
  <c r="B109" i="177"/>
  <c r="H107" i="177"/>
  <c r="D107" i="177"/>
  <c r="G107" i="177" s="1"/>
  <c r="F108" i="177" s="1"/>
  <c r="E108" i="177" s="1"/>
  <c r="I106" i="177"/>
  <c r="H107" i="176"/>
  <c r="E107" i="176"/>
  <c r="D107" i="176" s="1"/>
  <c r="G107" i="176" s="1"/>
  <c r="F108" i="176" s="1"/>
  <c r="I106" i="176"/>
  <c r="B109" i="175"/>
  <c r="E88" i="175"/>
  <c r="I88" i="175" s="1"/>
  <c r="H109" i="185" l="1"/>
  <c r="D109" i="185"/>
  <c r="G109" i="185" s="1"/>
  <c r="F110" i="185" s="1"/>
  <c r="E110" i="185" s="1"/>
  <c r="I108" i="185"/>
  <c r="B111" i="184"/>
  <c r="D109" i="184"/>
  <c r="G109" i="184" s="1"/>
  <c r="F110" i="184" s="1"/>
  <c r="E110" i="184" s="1"/>
  <c r="H109" i="184"/>
  <c r="I108" i="184"/>
  <c r="I107" i="182"/>
  <c r="H108" i="182"/>
  <c r="D108" i="182"/>
  <c r="G108" i="182" s="1"/>
  <c r="F109" i="182" s="1"/>
  <c r="E109" i="182" s="1"/>
  <c r="B110" i="181"/>
  <c r="H108" i="181"/>
  <c r="D108" i="181"/>
  <c r="G108" i="181" s="1"/>
  <c r="F109" i="181" s="1"/>
  <c r="E109" i="181" s="1"/>
  <c r="I107" i="181"/>
  <c r="I107" i="180"/>
  <c r="B112" i="180"/>
  <c r="D108" i="180"/>
  <c r="G108" i="180" s="1"/>
  <c r="F109" i="180" s="1"/>
  <c r="E109" i="180" s="1"/>
  <c r="H108" i="180"/>
  <c r="E108" i="179"/>
  <c r="D108" i="179" s="1"/>
  <c r="G108" i="179" s="1"/>
  <c r="F109" i="179" s="1"/>
  <c r="H108" i="179"/>
  <c r="I107" i="179"/>
  <c r="B110" i="178"/>
  <c r="H108" i="178"/>
  <c r="D108" i="178"/>
  <c r="G108" i="178" s="1"/>
  <c r="F109" i="178" s="1"/>
  <c r="E109" i="178" s="1"/>
  <c r="I107" i="178"/>
  <c r="B110" i="177"/>
  <c r="H108" i="177"/>
  <c r="D108" i="177"/>
  <c r="G108" i="177" s="1"/>
  <c r="F109" i="177" s="1"/>
  <c r="E109" i="177" s="1"/>
  <c r="I107" i="177"/>
  <c r="H108" i="176"/>
  <c r="E108" i="176"/>
  <c r="D108" i="176" s="1"/>
  <c r="G108" i="176" s="1"/>
  <c r="F109" i="176" s="1"/>
  <c r="I107" i="176"/>
  <c r="B110" i="175"/>
  <c r="D88" i="175"/>
  <c r="G88" i="175" s="1"/>
  <c r="F89" i="175" s="1"/>
  <c r="H89" i="175" s="1"/>
  <c r="H110" i="185" l="1"/>
  <c r="D110" i="185"/>
  <c r="G110" i="185" s="1"/>
  <c r="F111" i="185" s="1"/>
  <c r="E111" i="185" s="1"/>
  <c r="I109" i="185"/>
  <c r="B112" i="184"/>
  <c r="D110" i="184"/>
  <c r="G110" i="184" s="1"/>
  <c r="F111" i="184" s="1"/>
  <c r="E111" i="184" s="1"/>
  <c r="H110" i="184"/>
  <c r="I109" i="184"/>
  <c r="H109" i="182"/>
  <c r="D109" i="182"/>
  <c r="G109" i="182" s="1"/>
  <c r="F110" i="182" s="1"/>
  <c r="E110" i="182" s="1"/>
  <c r="I108" i="182"/>
  <c r="B111" i="181"/>
  <c r="H109" i="181"/>
  <c r="D109" i="181"/>
  <c r="G109" i="181" s="1"/>
  <c r="F110" i="181" s="1"/>
  <c r="E110" i="181" s="1"/>
  <c r="I108" i="181"/>
  <c r="B113" i="180"/>
  <c r="D109" i="180"/>
  <c r="G109" i="180" s="1"/>
  <c r="F110" i="180" s="1"/>
  <c r="E110" i="180" s="1"/>
  <c r="H109" i="180"/>
  <c r="I108" i="180"/>
  <c r="H109" i="179"/>
  <c r="E109" i="179"/>
  <c r="D109" i="179" s="1"/>
  <c r="G109" i="179" s="1"/>
  <c r="F110" i="179" s="1"/>
  <c r="I108" i="179"/>
  <c r="B111" i="178"/>
  <c r="H109" i="178"/>
  <c r="D109" i="178"/>
  <c r="G109" i="178" s="1"/>
  <c r="F110" i="178" s="1"/>
  <c r="E110" i="178" s="1"/>
  <c r="I108" i="178"/>
  <c r="I108" i="177"/>
  <c r="B111" i="177"/>
  <c r="D109" i="177"/>
  <c r="G109" i="177" s="1"/>
  <c r="F110" i="177" s="1"/>
  <c r="E110" i="177" s="1"/>
  <c r="H109" i="177"/>
  <c r="E109" i="176"/>
  <c r="D109" i="176" s="1"/>
  <c r="G109" i="176" s="1"/>
  <c r="F110" i="176" s="1"/>
  <c r="H109" i="176"/>
  <c r="I108" i="176"/>
  <c r="B111" i="175"/>
  <c r="E89" i="175"/>
  <c r="I89" i="175" s="1"/>
  <c r="H111" i="185" l="1"/>
  <c r="D111" i="185"/>
  <c r="G111" i="185" s="1"/>
  <c r="F112" i="185" s="1"/>
  <c r="E112" i="185" s="1"/>
  <c r="I110" i="185"/>
  <c r="B113" i="184"/>
  <c r="I110" i="184"/>
  <c r="D111" i="184"/>
  <c r="G111" i="184" s="1"/>
  <c r="F112" i="184" s="1"/>
  <c r="E112" i="184" s="1"/>
  <c r="H111" i="184"/>
  <c r="H110" i="182"/>
  <c r="D110" i="182"/>
  <c r="G110" i="182" s="1"/>
  <c r="F111" i="182" s="1"/>
  <c r="E111" i="182" s="1"/>
  <c r="I109" i="182"/>
  <c r="B112" i="181"/>
  <c r="H110" i="181"/>
  <c r="D110" i="181"/>
  <c r="G110" i="181" s="1"/>
  <c r="F111" i="181" s="1"/>
  <c r="E111" i="181" s="1"/>
  <c r="I109" i="181"/>
  <c r="B114" i="180"/>
  <c r="D110" i="180"/>
  <c r="G110" i="180" s="1"/>
  <c r="F111" i="180" s="1"/>
  <c r="E111" i="180" s="1"/>
  <c r="H110" i="180"/>
  <c r="I109" i="180"/>
  <c r="H110" i="179"/>
  <c r="E110" i="179"/>
  <c r="D110" i="179" s="1"/>
  <c r="G110" i="179" s="1"/>
  <c r="F111" i="179" s="1"/>
  <c r="I109" i="179"/>
  <c r="B112" i="178"/>
  <c r="H110" i="178"/>
  <c r="D110" i="178"/>
  <c r="G110" i="178" s="1"/>
  <c r="F111" i="178" s="1"/>
  <c r="E111" i="178" s="1"/>
  <c r="I109" i="178"/>
  <c r="B112" i="177"/>
  <c r="D110" i="177"/>
  <c r="G110" i="177" s="1"/>
  <c r="F111" i="177" s="1"/>
  <c r="E111" i="177" s="1"/>
  <c r="H110" i="177"/>
  <c r="I109" i="177"/>
  <c r="I109" i="176"/>
  <c r="E110" i="176"/>
  <c r="D110" i="176" s="1"/>
  <c r="G110" i="176" s="1"/>
  <c r="F111" i="176" s="1"/>
  <c r="H110" i="176"/>
  <c r="B112" i="175"/>
  <c r="D89" i="175"/>
  <c r="G89" i="175" s="1"/>
  <c r="F90" i="175" s="1"/>
  <c r="H90" i="175" s="1"/>
  <c r="H112" i="185" l="1"/>
  <c r="D112" i="185"/>
  <c r="G112" i="185" s="1"/>
  <c r="F113" i="185" s="1"/>
  <c r="E113" i="185" s="1"/>
  <c r="I111" i="185"/>
  <c r="B114" i="184"/>
  <c r="D112" i="184"/>
  <c r="G112" i="184" s="1"/>
  <c r="F113" i="184" s="1"/>
  <c r="E113" i="184" s="1"/>
  <c r="H112" i="184"/>
  <c r="I111" i="184"/>
  <c r="H111" i="182"/>
  <c r="D111" i="182"/>
  <c r="G111" i="182" s="1"/>
  <c r="F112" i="182" s="1"/>
  <c r="E112" i="182" s="1"/>
  <c r="I110" i="182"/>
  <c r="B113" i="181"/>
  <c r="D111" i="181"/>
  <c r="G111" i="181" s="1"/>
  <c r="F112" i="181" s="1"/>
  <c r="E112" i="181" s="1"/>
  <c r="H111" i="181"/>
  <c r="I111" i="181" s="1"/>
  <c r="I110" i="181"/>
  <c r="I110" i="180"/>
  <c r="B115" i="180"/>
  <c r="D111" i="180"/>
  <c r="G111" i="180" s="1"/>
  <c r="F112" i="180" s="1"/>
  <c r="E112" i="180" s="1"/>
  <c r="H111" i="180"/>
  <c r="H111" i="179"/>
  <c r="E111" i="179"/>
  <c r="D111" i="179" s="1"/>
  <c r="G111" i="179" s="1"/>
  <c r="F112" i="179" s="1"/>
  <c r="I110" i="179"/>
  <c r="B113" i="178"/>
  <c r="H111" i="178"/>
  <c r="D111" i="178"/>
  <c r="G111" i="178" s="1"/>
  <c r="F112" i="178" s="1"/>
  <c r="E112" i="178" s="1"/>
  <c r="I110" i="178"/>
  <c r="B113" i="177"/>
  <c r="H111" i="177"/>
  <c r="D111" i="177"/>
  <c r="G111" i="177" s="1"/>
  <c r="F112" i="177" s="1"/>
  <c r="E112" i="177" s="1"/>
  <c r="I110" i="177"/>
  <c r="I110" i="176"/>
  <c r="H111" i="176"/>
  <c r="E111" i="176"/>
  <c r="D111" i="176" s="1"/>
  <c r="G111" i="176" s="1"/>
  <c r="F112" i="176" s="1"/>
  <c r="B113" i="175"/>
  <c r="E90" i="175"/>
  <c r="I90" i="175" s="1"/>
  <c r="H113" i="185" l="1"/>
  <c r="D113" i="185"/>
  <c r="G113" i="185" s="1"/>
  <c r="F114" i="185" s="1"/>
  <c r="E114" i="185" s="1"/>
  <c r="I112" i="185"/>
  <c r="I112" i="184"/>
  <c r="B115" i="184"/>
  <c r="D113" i="184"/>
  <c r="G113" i="184" s="1"/>
  <c r="F114" i="184" s="1"/>
  <c r="E114" i="184" s="1"/>
  <c r="H113" i="184"/>
  <c r="H112" i="182"/>
  <c r="D112" i="182"/>
  <c r="G112" i="182" s="1"/>
  <c r="F113" i="182" s="1"/>
  <c r="E113" i="182" s="1"/>
  <c r="I111" i="182"/>
  <c r="B114" i="181"/>
  <c r="D112" i="181"/>
  <c r="G112" i="181" s="1"/>
  <c r="F113" i="181" s="1"/>
  <c r="E113" i="181" s="1"/>
  <c r="H112" i="181"/>
  <c r="I111" i="180"/>
  <c r="B116" i="180"/>
  <c r="D112" i="180"/>
  <c r="G112" i="180" s="1"/>
  <c r="F113" i="180" s="1"/>
  <c r="E113" i="180" s="1"/>
  <c r="H112" i="180"/>
  <c r="E112" i="179"/>
  <c r="D112" i="179" s="1"/>
  <c r="G112" i="179" s="1"/>
  <c r="F113" i="179" s="1"/>
  <c r="H112" i="179"/>
  <c r="I111" i="179"/>
  <c r="B114" i="178"/>
  <c r="H112" i="178"/>
  <c r="D112" i="178"/>
  <c r="G112" i="178" s="1"/>
  <c r="F113" i="178" s="1"/>
  <c r="E113" i="178" s="1"/>
  <c r="I111" i="178"/>
  <c r="B114" i="177"/>
  <c r="D112" i="177"/>
  <c r="G112" i="177" s="1"/>
  <c r="F113" i="177" s="1"/>
  <c r="E113" i="177" s="1"/>
  <c r="H112" i="177"/>
  <c r="I111" i="177"/>
  <c r="E112" i="176"/>
  <c r="D112" i="176" s="1"/>
  <c r="G112" i="176" s="1"/>
  <c r="F113" i="176" s="1"/>
  <c r="H112" i="176"/>
  <c r="I111" i="176"/>
  <c r="B114" i="175"/>
  <c r="D90" i="175"/>
  <c r="G90" i="175" s="1"/>
  <c r="F91" i="175" s="1"/>
  <c r="H91" i="175" s="1"/>
  <c r="I113" i="185" l="1"/>
  <c r="H114" i="185"/>
  <c r="D114" i="185"/>
  <c r="G114" i="185" s="1"/>
  <c r="F115" i="185" s="1"/>
  <c r="E115" i="185" s="1"/>
  <c r="B116" i="184"/>
  <c r="D114" i="184"/>
  <c r="G114" i="184" s="1"/>
  <c r="F115" i="184" s="1"/>
  <c r="E115" i="184" s="1"/>
  <c r="H114" i="184"/>
  <c r="I113" i="184"/>
  <c r="H113" i="182"/>
  <c r="D113" i="182"/>
  <c r="G113" i="182" s="1"/>
  <c r="F114" i="182" s="1"/>
  <c r="E114" i="182" s="1"/>
  <c r="I112" i="182"/>
  <c r="I112" i="181"/>
  <c r="B115" i="181"/>
  <c r="D113" i="181"/>
  <c r="G113" i="181" s="1"/>
  <c r="F114" i="181" s="1"/>
  <c r="E114" i="181" s="1"/>
  <c r="H113" i="181"/>
  <c r="B117" i="180"/>
  <c r="D113" i="180"/>
  <c r="G113" i="180" s="1"/>
  <c r="F114" i="180" s="1"/>
  <c r="E114" i="180" s="1"/>
  <c r="H113" i="180"/>
  <c r="I112" i="180"/>
  <c r="I112" i="179"/>
  <c r="H113" i="179"/>
  <c r="E113" i="179"/>
  <c r="D113" i="179" s="1"/>
  <c r="G113" i="179" s="1"/>
  <c r="F114" i="179" s="1"/>
  <c r="B115" i="178"/>
  <c r="H113" i="178"/>
  <c r="D113" i="178"/>
  <c r="G113" i="178" s="1"/>
  <c r="F114" i="178" s="1"/>
  <c r="E114" i="178" s="1"/>
  <c r="I112" i="178"/>
  <c r="I112" i="177"/>
  <c r="B115" i="177"/>
  <c r="H113" i="177"/>
  <c r="D113" i="177"/>
  <c r="G113" i="177" s="1"/>
  <c r="F114" i="177" s="1"/>
  <c r="E114" i="177" s="1"/>
  <c r="I112" i="176"/>
  <c r="H113" i="176"/>
  <c r="E113" i="176"/>
  <c r="D113" i="176" s="1"/>
  <c r="G113" i="176" s="1"/>
  <c r="F114" i="176" s="1"/>
  <c r="B115" i="175"/>
  <c r="E91" i="175"/>
  <c r="I91" i="175" s="1"/>
  <c r="H115" i="185" l="1"/>
  <c r="D115" i="185"/>
  <c r="G115" i="185" s="1"/>
  <c r="F116" i="185" s="1"/>
  <c r="E116" i="185" s="1"/>
  <c r="I114" i="185"/>
  <c r="I114" i="184"/>
  <c r="B117" i="184"/>
  <c r="D115" i="184"/>
  <c r="G115" i="184" s="1"/>
  <c r="F116" i="184" s="1"/>
  <c r="E116" i="184" s="1"/>
  <c r="H115" i="184"/>
  <c r="I113" i="182"/>
  <c r="H114" i="182"/>
  <c r="D114" i="182"/>
  <c r="G114" i="182" s="1"/>
  <c r="F115" i="182" s="1"/>
  <c r="E115" i="182" s="1"/>
  <c r="B116" i="181"/>
  <c r="D114" i="181"/>
  <c r="G114" i="181" s="1"/>
  <c r="F115" i="181" s="1"/>
  <c r="E115" i="181" s="1"/>
  <c r="H114" i="181"/>
  <c r="I113" i="181"/>
  <c r="B118" i="180"/>
  <c r="D114" i="180"/>
  <c r="G114" i="180" s="1"/>
  <c r="F115" i="180" s="1"/>
  <c r="E115" i="180" s="1"/>
  <c r="H114" i="180"/>
  <c r="I113" i="180"/>
  <c r="H114" i="179"/>
  <c r="E114" i="179"/>
  <c r="D114" i="179" s="1"/>
  <c r="G114" i="179" s="1"/>
  <c r="F115" i="179" s="1"/>
  <c r="I113" i="179"/>
  <c r="B116" i="178"/>
  <c r="H114" i="178"/>
  <c r="D114" i="178"/>
  <c r="G114" i="178" s="1"/>
  <c r="F115" i="178" s="1"/>
  <c r="E115" i="178" s="1"/>
  <c r="I113" i="178"/>
  <c r="B116" i="177"/>
  <c r="D114" i="177"/>
  <c r="G114" i="177" s="1"/>
  <c r="F115" i="177" s="1"/>
  <c r="E115" i="177" s="1"/>
  <c r="H114" i="177"/>
  <c r="I113" i="177"/>
  <c r="H114" i="176"/>
  <c r="E114" i="176"/>
  <c r="D114" i="176" s="1"/>
  <c r="G114" i="176" s="1"/>
  <c r="F115" i="176" s="1"/>
  <c r="I113" i="176"/>
  <c r="B116" i="175"/>
  <c r="D91" i="175"/>
  <c r="G91" i="175" s="1"/>
  <c r="F92" i="175" s="1"/>
  <c r="H92" i="175" s="1"/>
  <c r="I115" i="185" l="1"/>
  <c r="H116" i="185"/>
  <c r="D116" i="185"/>
  <c r="G116" i="185" s="1"/>
  <c r="F117" i="185" s="1"/>
  <c r="E117" i="185" s="1"/>
  <c r="B118" i="184"/>
  <c r="D116" i="184"/>
  <c r="G116" i="184" s="1"/>
  <c r="F117" i="184" s="1"/>
  <c r="E117" i="184" s="1"/>
  <c r="H116" i="184"/>
  <c r="I115" i="184"/>
  <c r="H115" i="182"/>
  <c r="D115" i="182"/>
  <c r="G115" i="182" s="1"/>
  <c r="F116" i="182" s="1"/>
  <c r="E116" i="182" s="1"/>
  <c r="I114" i="182"/>
  <c r="I114" i="181"/>
  <c r="B117" i="181"/>
  <c r="D115" i="181"/>
  <c r="G115" i="181" s="1"/>
  <c r="F116" i="181" s="1"/>
  <c r="E116" i="181" s="1"/>
  <c r="H115" i="181"/>
  <c r="I115" i="181" s="1"/>
  <c r="B119" i="180"/>
  <c r="I114" i="180"/>
  <c r="D115" i="180"/>
  <c r="G115" i="180" s="1"/>
  <c r="F116" i="180" s="1"/>
  <c r="E116" i="180" s="1"/>
  <c r="H115" i="180"/>
  <c r="H115" i="179"/>
  <c r="E115" i="179"/>
  <c r="D115" i="179" s="1"/>
  <c r="G115" i="179" s="1"/>
  <c r="F116" i="179" s="1"/>
  <c r="I114" i="179"/>
  <c r="B117" i="178"/>
  <c r="H115" i="178"/>
  <c r="D115" i="178"/>
  <c r="G115" i="178" s="1"/>
  <c r="F116" i="178" s="1"/>
  <c r="E116" i="178" s="1"/>
  <c r="I114" i="178"/>
  <c r="I114" i="177"/>
  <c r="B117" i="177"/>
  <c r="H115" i="177"/>
  <c r="D115" i="177"/>
  <c r="G115" i="177" s="1"/>
  <c r="F116" i="177" s="1"/>
  <c r="E116" i="177" s="1"/>
  <c r="H115" i="176"/>
  <c r="E115" i="176"/>
  <c r="D115" i="176" s="1"/>
  <c r="G115" i="176" s="1"/>
  <c r="F116" i="176" s="1"/>
  <c r="I114" i="176"/>
  <c r="B117" i="175"/>
  <c r="E92" i="175"/>
  <c r="I92" i="175" s="1"/>
  <c r="I116" i="185" l="1"/>
  <c r="H117" i="185"/>
  <c r="D117" i="185"/>
  <c r="G117" i="185" s="1"/>
  <c r="F118" i="185" s="1"/>
  <c r="E118" i="185" s="1"/>
  <c r="B119" i="184"/>
  <c r="I116" i="184"/>
  <c r="H117" i="184"/>
  <c r="D117" i="184"/>
  <c r="G117" i="184" s="1"/>
  <c r="F118" i="184" s="1"/>
  <c r="E118" i="184" s="1"/>
  <c r="H116" i="182"/>
  <c r="D116" i="182"/>
  <c r="G116" i="182" s="1"/>
  <c r="F117" i="182" s="1"/>
  <c r="E117" i="182" s="1"/>
  <c r="I115" i="182"/>
  <c r="B118" i="181"/>
  <c r="D116" i="181"/>
  <c r="G116" i="181" s="1"/>
  <c r="F117" i="181" s="1"/>
  <c r="E117" i="181" s="1"/>
  <c r="H116" i="181"/>
  <c r="B120" i="180"/>
  <c r="D116" i="180"/>
  <c r="G116" i="180" s="1"/>
  <c r="F117" i="180" s="1"/>
  <c r="E117" i="180" s="1"/>
  <c r="H116" i="180"/>
  <c r="I115" i="180"/>
  <c r="H116" i="179"/>
  <c r="E116" i="179"/>
  <c r="D116" i="179" s="1"/>
  <c r="G116" i="179" s="1"/>
  <c r="F117" i="179" s="1"/>
  <c r="I115" i="179"/>
  <c r="B118" i="178"/>
  <c r="H116" i="178"/>
  <c r="D116" i="178"/>
  <c r="G116" i="178" s="1"/>
  <c r="F117" i="178" s="1"/>
  <c r="E117" i="178" s="1"/>
  <c r="I115" i="178"/>
  <c r="B118" i="177"/>
  <c r="D116" i="177"/>
  <c r="G116" i="177" s="1"/>
  <c r="F117" i="177" s="1"/>
  <c r="E117" i="177" s="1"/>
  <c r="H116" i="177"/>
  <c r="I115" i="177"/>
  <c r="H116" i="176"/>
  <c r="E116" i="176"/>
  <c r="D116" i="176" s="1"/>
  <c r="G116" i="176" s="1"/>
  <c r="F117" i="176" s="1"/>
  <c r="I115" i="176"/>
  <c r="B118" i="175"/>
  <c r="D92" i="175"/>
  <c r="G92" i="175" s="1"/>
  <c r="F93" i="175" s="1"/>
  <c r="H93" i="175" s="1"/>
  <c r="I117" i="185" l="1"/>
  <c r="H118" i="185"/>
  <c r="D118" i="185"/>
  <c r="G118" i="185" s="1"/>
  <c r="F119" i="185" s="1"/>
  <c r="E119" i="185" s="1"/>
  <c r="B120" i="184"/>
  <c r="I117" i="184"/>
  <c r="H118" i="184"/>
  <c r="D118" i="184"/>
  <c r="G118" i="184" s="1"/>
  <c r="F119" i="184" s="1"/>
  <c r="E119" i="184" s="1"/>
  <c r="I116" i="182"/>
  <c r="H117" i="182"/>
  <c r="D117" i="182"/>
  <c r="G117" i="182" s="1"/>
  <c r="F118" i="182" s="1"/>
  <c r="E118" i="182" s="1"/>
  <c r="B119" i="181"/>
  <c r="D117" i="181"/>
  <c r="G117" i="181" s="1"/>
  <c r="F118" i="181" s="1"/>
  <c r="E118" i="181" s="1"/>
  <c r="H117" i="181"/>
  <c r="I116" i="181"/>
  <c r="B121" i="180"/>
  <c r="D117" i="180"/>
  <c r="G117" i="180" s="1"/>
  <c r="F118" i="180" s="1"/>
  <c r="E118" i="180" s="1"/>
  <c r="H117" i="180"/>
  <c r="I116" i="180"/>
  <c r="H117" i="179"/>
  <c r="E117" i="179"/>
  <c r="D117" i="179" s="1"/>
  <c r="G117" i="179" s="1"/>
  <c r="F118" i="179" s="1"/>
  <c r="I116" i="179"/>
  <c r="B119" i="178"/>
  <c r="H117" i="178"/>
  <c r="D117" i="178"/>
  <c r="G117" i="178" s="1"/>
  <c r="F118" i="178" s="1"/>
  <c r="E118" i="178" s="1"/>
  <c r="I116" i="178"/>
  <c r="B119" i="177"/>
  <c r="H117" i="177"/>
  <c r="D117" i="177"/>
  <c r="G117" i="177" s="1"/>
  <c r="F118" i="177" s="1"/>
  <c r="E118" i="177" s="1"/>
  <c r="I116" i="177"/>
  <c r="E117" i="176"/>
  <c r="D117" i="176" s="1"/>
  <c r="G117" i="176" s="1"/>
  <c r="F118" i="176" s="1"/>
  <c r="H117" i="176"/>
  <c r="I116" i="176"/>
  <c r="B119" i="175"/>
  <c r="E93" i="175"/>
  <c r="I93" i="175" s="1"/>
  <c r="I118" i="185" l="1"/>
  <c r="H119" i="185"/>
  <c r="D119" i="185"/>
  <c r="G119" i="185" s="1"/>
  <c r="F120" i="185" s="1"/>
  <c r="E120" i="185" s="1"/>
  <c r="B121" i="184"/>
  <c r="H119" i="184"/>
  <c r="D119" i="184"/>
  <c r="G119" i="184" s="1"/>
  <c r="F120" i="184" s="1"/>
  <c r="E120" i="184" s="1"/>
  <c r="I118" i="184"/>
  <c r="I117" i="182"/>
  <c r="H118" i="182"/>
  <c r="D118" i="182"/>
  <c r="G118" i="182" s="1"/>
  <c r="F119" i="182" s="1"/>
  <c r="E119" i="182" s="1"/>
  <c r="B120" i="181"/>
  <c r="D118" i="181"/>
  <c r="G118" i="181" s="1"/>
  <c r="F119" i="181" s="1"/>
  <c r="E119" i="181" s="1"/>
  <c r="H118" i="181"/>
  <c r="I117" i="181"/>
  <c r="B122" i="180"/>
  <c r="D118" i="180"/>
  <c r="G118" i="180" s="1"/>
  <c r="F119" i="180" s="1"/>
  <c r="E119" i="180" s="1"/>
  <c r="H118" i="180"/>
  <c r="I117" i="180"/>
  <c r="H118" i="179"/>
  <c r="E118" i="179"/>
  <c r="D118" i="179" s="1"/>
  <c r="G118" i="179" s="1"/>
  <c r="F119" i="179" s="1"/>
  <c r="I117" i="179"/>
  <c r="B120" i="178"/>
  <c r="H118" i="178"/>
  <c r="D118" i="178"/>
  <c r="G118" i="178" s="1"/>
  <c r="F119" i="178" s="1"/>
  <c r="E119" i="178" s="1"/>
  <c r="I117" i="178"/>
  <c r="I117" i="177"/>
  <c r="B120" i="177"/>
  <c r="D118" i="177"/>
  <c r="G118" i="177" s="1"/>
  <c r="F119" i="177" s="1"/>
  <c r="E119" i="177" s="1"/>
  <c r="H118" i="177"/>
  <c r="I117" i="176"/>
  <c r="H118" i="176"/>
  <c r="E118" i="176"/>
  <c r="D118" i="176" s="1"/>
  <c r="G118" i="176" s="1"/>
  <c r="F119" i="176" s="1"/>
  <c r="B120" i="175"/>
  <c r="D93" i="175"/>
  <c r="G93" i="175" s="1"/>
  <c r="F94" i="175" s="1"/>
  <c r="H94" i="175" s="1"/>
  <c r="H120" i="185" l="1"/>
  <c r="D120" i="185"/>
  <c r="G120" i="185" s="1"/>
  <c r="F121" i="185" s="1"/>
  <c r="E121" i="185" s="1"/>
  <c r="I119" i="185"/>
  <c r="B122" i="184"/>
  <c r="I119" i="184"/>
  <c r="H120" i="184"/>
  <c r="D120" i="184"/>
  <c r="G120" i="184" s="1"/>
  <c r="F121" i="184" s="1"/>
  <c r="E121" i="184" s="1"/>
  <c r="H119" i="182"/>
  <c r="D119" i="182"/>
  <c r="G119" i="182" s="1"/>
  <c r="F120" i="182" s="1"/>
  <c r="E120" i="182" s="1"/>
  <c r="I118" i="182"/>
  <c r="I118" i="181"/>
  <c r="B121" i="181"/>
  <c r="D119" i="181"/>
  <c r="G119" i="181" s="1"/>
  <c r="F120" i="181" s="1"/>
  <c r="E120" i="181" s="1"/>
  <c r="H119" i="181"/>
  <c r="B123" i="180"/>
  <c r="D119" i="180"/>
  <c r="G119" i="180" s="1"/>
  <c r="F120" i="180" s="1"/>
  <c r="E120" i="180" s="1"/>
  <c r="H119" i="180"/>
  <c r="I118" i="180"/>
  <c r="H119" i="179"/>
  <c r="E119" i="179"/>
  <c r="D119" i="179" s="1"/>
  <c r="G119" i="179" s="1"/>
  <c r="F120" i="179" s="1"/>
  <c r="I118" i="179"/>
  <c r="B121" i="178"/>
  <c r="H119" i="178"/>
  <c r="D119" i="178"/>
  <c r="G119" i="178" s="1"/>
  <c r="F120" i="178" s="1"/>
  <c r="E120" i="178" s="1"/>
  <c r="I118" i="178"/>
  <c r="B121" i="177"/>
  <c r="H119" i="177"/>
  <c r="D119" i="177"/>
  <c r="G119" i="177" s="1"/>
  <c r="F120" i="177" s="1"/>
  <c r="E120" i="177" s="1"/>
  <c r="I118" i="177"/>
  <c r="H119" i="176"/>
  <c r="E119" i="176"/>
  <c r="D119" i="176" s="1"/>
  <c r="G119" i="176" s="1"/>
  <c r="F120" i="176" s="1"/>
  <c r="I118" i="176"/>
  <c r="B121" i="175"/>
  <c r="E94" i="175"/>
  <c r="I94" i="175" s="1"/>
  <c r="I120" i="185" l="1"/>
  <c r="H121" i="185"/>
  <c r="D121" i="185"/>
  <c r="G121" i="185" s="1"/>
  <c r="F122" i="185" s="1"/>
  <c r="E122" i="185" s="1"/>
  <c r="B123" i="184"/>
  <c r="I120" i="184"/>
  <c r="H121" i="184"/>
  <c r="D121" i="184"/>
  <c r="G121" i="184" s="1"/>
  <c r="F122" i="184" s="1"/>
  <c r="E122" i="184" s="1"/>
  <c r="H120" i="182"/>
  <c r="D120" i="182"/>
  <c r="G120" i="182" s="1"/>
  <c r="F121" i="182" s="1"/>
  <c r="E121" i="182" s="1"/>
  <c r="I119" i="182"/>
  <c r="B122" i="181"/>
  <c r="D120" i="181"/>
  <c r="G120" i="181" s="1"/>
  <c r="F121" i="181" s="1"/>
  <c r="E121" i="181" s="1"/>
  <c r="H120" i="181"/>
  <c r="I119" i="181"/>
  <c r="I119" i="180"/>
  <c r="B124" i="180"/>
  <c r="D120" i="180"/>
  <c r="G120" i="180" s="1"/>
  <c r="F121" i="180" s="1"/>
  <c r="E121" i="180" s="1"/>
  <c r="H120" i="180"/>
  <c r="H120" i="179"/>
  <c r="E120" i="179"/>
  <c r="D120" i="179" s="1"/>
  <c r="G120" i="179" s="1"/>
  <c r="F121" i="179" s="1"/>
  <c r="I119" i="179"/>
  <c r="B122" i="178"/>
  <c r="D120" i="178"/>
  <c r="G120" i="178" s="1"/>
  <c r="F121" i="178" s="1"/>
  <c r="E121" i="178" s="1"/>
  <c r="H120" i="178"/>
  <c r="I119" i="178"/>
  <c r="B122" i="177"/>
  <c r="D120" i="177"/>
  <c r="G120" i="177" s="1"/>
  <c r="F121" i="177" s="1"/>
  <c r="E121" i="177" s="1"/>
  <c r="H120" i="177"/>
  <c r="I119" i="177"/>
  <c r="E120" i="176"/>
  <c r="D120" i="176" s="1"/>
  <c r="G120" i="176" s="1"/>
  <c r="F121" i="176" s="1"/>
  <c r="H120" i="176"/>
  <c r="I119" i="176"/>
  <c r="B122" i="175"/>
  <c r="D94" i="175"/>
  <c r="G94" i="175" s="1"/>
  <c r="F95" i="175" s="1"/>
  <c r="H95" i="175" s="1"/>
  <c r="I121" i="185" l="1"/>
  <c r="H122" i="185"/>
  <c r="D122" i="185"/>
  <c r="G122" i="185" s="1"/>
  <c r="F123" i="185" s="1"/>
  <c r="E123" i="185" s="1"/>
  <c r="B124" i="184"/>
  <c r="D122" i="184"/>
  <c r="G122" i="184" s="1"/>
  <c r="F123" i="184" s="1"/>
  <c r="E123" i="184" s="1"/>
  <c r="H122" i="184"/>
  <c r="I121" i="184"/>
  <c r="H121" i="182"/>
  <c r="D121" i="182"/>
  <c r="G121" i="182" s="1"/>
  <c r="F122" i="182" s="1"/>
  <c r="E122" i="182" s="1"/>
  <c r="I120" i="182"/>
  <c r="B123" i="181"/>
  <c r="I120" i="181"/>
  <c r="D121" i="181"/>
  <c r="G121" i="181" s="1"/>
  <c r="F122" i="181" s="1"/>
  <c r="E122" i="181" s="1"/>
  <c r="H121" i="181"/>
  <c r="B125" i="180"/>
  <c r="D121" i="180"/>
  <c r="G121" i="180" s="1"/>
  <c r="F122" i="180" s="1"/>
  <c r="E122" i="180" s="1"/>
  <c r="H121" i="180"/>
  <c r="I120" i="180"/>
  <c r="H121" i="179"/>
  <c r="E121" i="179"/>
  <c r="D121" i="179" s="1"/>
  <c r="G121" i="179" s="1"/>
  <c r="F122" i="179" s="1"/>
  <c r="I120" i="179"/>
  <c r="I120" i="178"/>
  <c r="B123" i="178"/>
  <c r="D121" i="178"/>
  <c r="G121" i="178" s="1"/>
  <c r="F122" i="178" s="1"/>
  <c r="E122" i="178" s="1"/>
  <c r="H121" i="178"/>
  <c r="B123" i="177"/>
  <c r="H121" i="177"/>
  <c r="D121" i="177"/>
  <c r="G121" i="177" s="1"/>
  <c r="F122" i="177" s="1"/>
  <c r="E122" i="177" s="1"/>
  <c r="I120" i="177"/>
  <c r="I120" i="176"/>
  <c r="H121" i="176"/>
  <c r="E121" i="176"/>
  <c r="D121" i="176" s="1"/>
  <c r="G121" i="176" s="1"/>
  <c r="F122" i="176" s="1"/>
  <c r="B123" i="175"/>
  <c r="E95" i="175"/>
  <c r="I95" i="175" s="1"/>
  <c r="I122" i="185" l="1"/>
  <c r="H123" i="185"/>
  <c r="D123" i="185"/>
  <c r="G123" i="185" s="1"/>
  <c r="F124" i="185" s="1"/>
  <c r="E124" i="185" s="1"/>
  <c r="B125" i="184"/>
  <c r="H123" i="184"/>
  <c r="D123" i="184"/>
  <c r="G123" i="184" s="1"/>
  <c r="F124" i="184" s="1"/>
  <c r="E124" i="184" s="1"/>
  <c r="I122" i="184"/>
  <c r="H122" i="182"/>
  <c r="D122" i="182"/>
  <c r="G122" i="182" s="1"/>
  <c r="F123" i="182" s="1"/>
  <c r="E123" i="182" s="1"/>
  <c r="I121" i="182"/>
  <c r="B124" i="181"/>
  <c r="D122" i="181"/>
  <c r="G122" i="181" s="1"/>
  <c r="F123" i="181" s="1"/>
  <c r="E123" i="181" s="1"/>
  <c r="H122" i="181"/>
  <c r="I121" i="181"/>
  <c r="B126" i="180"/>
  <c r="D122" i="180"/>
  <c r="G122" i="180" s="1"/>
  <c r="F123" i="180" s="1"/>
  <c r="E123" i="180" s="1"/>
  <c r="H122" i="180"/>
  <c r="I121" i="180"/>
  <c r="H122" i="179"/>
  <c r="E122" i="179"/>
  <c r="D122" i="179" s="1"/>
  <c r="G122" i="179" s="1"/>
  <c r="F123" i="179" s="1"/>
  <c r="I121" i="179"/>
  <c r="I121" i="178"/>
  <c r="B124" i="178"/>
  <c r="D122" i="178"/>
  <c r="G122" i="178" s="1"/>
  <c r="F123" i="178" s="1"/>
  <c r="E123" i="178" s="1"/>
  <c r="H122" i="178"/>
  <c r="B124" i="177"/>
  <c r="D122" i="177"/>
  <c r="G122" i="177" s="1"/>
  <c r="F123" i="177" s="1"/>
  <c r="E123" i="177" s="1"/>
  <c r="H122" i="177"/>
  <c r="I121" i="177"/>
  <c r="H122" i="176"/>
  <c r="E122" i="176"/>
  <c r="D122" i="176" s="1"/>
  <c r="G122" i="176" s="1"/>
  <c r="F123" i="176" s="1"/>
  <c r="I121" i="176"/>
  <c r="B124" i="175"/>
  <c r="D95" i="175"/>
  <c r="G95" i="175" s="1"/>
  <c r="F96" i="175" s="1"/>
  <c r="H96" i="175" s="1"/>
  <c r="I123" i="185" l="1"/>
  <c r="H124" i="185"/>
  <c r="D124" i="185"/>
  <c r="G124" i="185" s="1"/>
  <c r="F125" i="185" s="1"/>
  <c r="E125" i="185" s="1"/>
  <c r="B126" i="184"/>
  <c r="D124" i="184"/>
  <c r="G124" i="184" s="1"/>
  <c r="F125" i="184" s="1"/>
  <c r="E125" i="184" s="1"/>
  <c r="H124" i="184"/>
  <c r="I123" i="184"/>
  <c r="H123" i="182"/>
  <c r="D123" i="182"/>
  <c r="G123" i="182" s="1"/>
  <c r="F124" i="182" s="1"/>
  <c r="E124" i="182" s="1"/>
  <c r="I122" i="182"/>
  <c r="I122" i="181"/>
  <c r="B125" i="181"/>
  <c r="D123" i="181"/>
  <c r="G123" i="181" s="1"/>
  <c r="F124" i="181" s="1"/>
  <c r="E124" i="181" s="1"/>
  <c r="H123" i="181"/>
  <c r="I123" i="181" s="1"/>
  <c r="B127" i="180"/>
  <c r="H123" i="180"/>
  <c r="D123" i="180"/>
  <c r="G123" i="180" s="1"/>
  <c r="F124" i="180" s="1"/>
  <c r="E124" i="180" s="1"/>
  <c r="I122" i="180"/>
  <c r="H123" i="179"/>
  <c r="E123" i="179"/>
  <c r="D123" i="179" s="1"/>
  <c r="G123" i="179" s="1"/>
  <c r="F124" i="179" s="1"/>
  <c r="I122" i="179"/>
  <c r="B125" i="178"/>
  <c r="D123" i="178"/>
  <c r="G123" i="178" s="1"/>
  <c r="F124" i="178" s="1"/>
  <c r="E124" i="178" s="1"/>
  <c r="H123" i="178"/>
  <c r="I122" i="178"/>
  <c r="I122" i="177"/>
  <c r="B125" i="177"/>
  <c r="H123" i="177"/>
  <c r="D123" i="177"/>
  <c r="G123" i="177" s="1"/>
  <c r="F124" i="177" s="1"/>
  <c r="E124" i="177" s="1"/>
  <c r="H123" i="176"/>
  <c r="E123" i="176"/>
  <c r="D123" i="176" s="1"/>
  <c r="G123" i="176" s="1"/>
  <c r="F124" i="176" s="1"/>
  <c r="I122" i="176"/>
  <c r="B125" i="175"/>
  <c r="E96" i="175"/>
  <c r="I96" i="175" s="1"/>
  <c r="I124" i="185" l="1"/>
  <c r="H125" i="185"/>
  <c r="D125" i="185"/>
  <c r="G125" i="185" s="1"/>
  <c r="F126" i="185" s="1"/>
  <c r="E126" i="185" s="1"/>
  <c r="B127" i="184"/>
  <c r="H125" i="184"/>
  <c r="D125" i="184"/>
  <c r="G125" i="184" s="1"/>
  <c r="F126" i="184" s="1"/>
  <c r="E126" i="184" s="1"/>
  <c r="I124" i="184"/>
  <c r="D124" i="182"/>
  <c r="G124" i="182" s="1"/>
  <c r="F125" i="182" s="1"/>
  <c r="E125" i="182" s="1"/>
  <c r="H124" i="182"/>
  <c r="I123" i="182"/>
  <c r="B126" i="181"/>
  <c r="D124" i="181"/>
  <c r="G124" i="181" s="1"/>
  <c r="F125" i="181" s="1"/>
  <c r="E125" i="181" s="1"/>
  <c r="H124" i="181"/>
  <c r="B128" i="180"/>
  <c r="H124" i="180"/>
  <c r="D124" i="180"/>
  <c r="G124" i="180" s="1"/>
  <c r="F125" i="180" s="1"/>
  <c r="E125" i="180" s="1"/>
  <c r="I123" i="180"/>
  <c r="H124" i="179"/>
  <c r="E124" i="179"/>
  <c r="D124" i="179" s="1"/>
  <c r="G124" i="179" s="1"/>
  <c r="F125" i="179" s="1"/>
  <c r="I123" i="179"/>
  <c r="I123" i="178"/>
  <c r="B126" i="178"/>
  <c r="D124" i="178"/>
  <c r="G124" i="178" s="1"/>
  <c r="F125" i="178" s="1"/>
  <c r="E125" i="178" s="1"/>
  <c r="H124" i="178"/>
  <c r="B126" i="177"/>
  <c r="D124" i="177"/>
  <c r="G124" i="177" s="1"/>
  <c r="F125" i="177" s="1"/>
  <c r="E125" i="177" s="1"/>
  <c r="H124" i="177"/>
  <c r="I123" i="177"/>
  <c r="E124" i="176"/>
  <c r="D124" i="176" s="1"/>
  <c r="G124" i="176" s="1"/>
  <c r="F125" i="176" s="1"/>
  <c r="H124" i="176"/>
  <c r="I123" i="176"/>
  <c r="B126" i="175"/>
  <c r="D96" i="175"/>
  <c r="G96" i="175" s="1"/>
  <c r="F97" i="175" s="1"/>
  <c r="H97" i="175" s="1"/>
  <c r="I125" i="185" l="1"/>
  <c r="H126" i="185"/>
  <c r="D126" i="185"/>
  <c r="G126" i="185" s="1"/>
  <c r="F127" i="185" s="1"/>
  <c r="E127" i="185" s="1"/>
  <c r="B128" i="184"/>
  <c r="I125" i="184"/>
  <c r="H126" i="184"/>
  <c r="D126" i="184"/>
  <c r="G126" i="184" s="1"/>
  <c r="F127" i="184" s="1"/>
  <c r="E127" i="184" s="1"/>
  <c r="I124" i="182"/>
  <c r="D125" i="182"/>
  <c r="G125" i="182" s="1"/>
  <c r="F126" i="182" s="1"/>
  <c r="E126" i="182" s="1"/>
  <c r="H125" i="182"/>
  <c r="B127" i="181"/>
  <c r="D125" i="181"/>
  <c r="G125" i="181" s="1"/>
  <c r="F126" i="181" s="1"/>
  <c r="E126" i="181" s="1"/>
  <c r="H125" i="181"/>
  <c r="I124" i="181"/>
  <c r="B129" i="180"/>
  <c r="H125" i="180"/>
  <c r="D125" i="180"/>
  <c r="G125" i="180" s="1"/>
  <c r="F126" i="180" s="1"/>
  <c r="E126" i="180" s="1"/>
  <c r="I124" i="180"/>
  <c r="H125" i="179"/>
  <c r="E125" i="179"/>
  <c r="D125" i="179" s="1"/>
  <c r="G125" i="179" s="1"/>
  <c r="F126" i="179" s="1"/>
  <c r="I124" i="179"/>
  <c r="I124" i="178"/>
  <c r="B127" i="178"/>
  <c r="D125" i="178"/>
  <c r="G125" i="178" s="1"/>
  <c r="F126" i="178" s="1"/>
  <c r="E126" i="178" s="1"/>
  <c r="H125" i="178"/>
  <c r="B127" i="177"/>
  <c r="H125" i="177"/>
  <c r="D125" i="177"/>
  <c r="G125" i="177" s="1"/>
  <c r="F126" i="177" s="1"/>
  <c r="E126" i="177" s="1"/>
  <c r="I124" i="177"/>
  <c r="I124" i="176"/>
  <c r="E125" i="176"/>
  <c r="D125" i="176" s="1"/>
  <c r="G125" i="176" s="1"/>
  <c r="F126" i="176" s="1"/>
  <c r="H125" i="176"/>
  <c r="B127" i="175"/>
  <c r="E97" i="175"/>
  <c r="I97" i="175" s="1"/>
  <c r="I126" i="185" l="1"/>
  <c r="H127" i="185"/>
  <c r="D127" i="185"/>
  <c r="G127" i="185" s="1"/>
  <c r="F128" i="185" s="1"/>
  <c r="E128" i="185" s="1"/>
  <c r="B129" i="184"/>
  <c r="H127" i="184"/>
  <c r="D127" i="184"/>
  <c r="G127" i="184" s="1"/>
  <c r="F128" i="184" s="1"/>
  <c r="E128" i="184" s="1"/>
  <c r="I126" i="184"/>
  <c r="H126" i="182"/>
  <c r="D126" i="182"/>
  <c r="G126" i="182" s="1"/>
  <c r="F127" i="182" s="1"/>
  <c r="E127" i="182" s="1"/>
  <c r="I125" i="182"/>
  <c r="I125" i="181"/>
  <c r="B128" i="181"/>
  <c r="D126" i="181"/>
  <c r="G126" i="181" s="1"/>
  <c r="F127" i="181" s="1"/>
  <c r="E127" i="181" s="1"/>
  <c r="H126" i="181"/>
  <c r="B130" i="180"/>
  <c r="H126" i="180"/>
  <c r="D126" i="180"/>
  <c r="G126" i="180" s="1"/>
  <c r="F127" i="180" s="1"/>
  <c r="E127" i="180" s="1"/>
  <c r="I125" i="180"/>
  <c r="H126" i="179"/>
  <c r="E126" i="179"/>
  <c r="D126" i="179" s="1"/>
  <c r="G126" i="179" s="1"/>
  <c r="F127" i="179" s="1"/>
  <c r="I125" i="179"/>
  <c r="I125" i="178"/>
  <c r="B128" i="178"/>
  <c r="D126" i="178"/>
  <c r="G126" i="178" s="1"/>
  <c r="F127" i="178" s="1"/>
  <c r="E127" i="178" s="1"/>
  <c r="H126" i="178"/>
  <c r="B128" i="177"/>
  <c r="D126" i="177"/>
  <c r="G126" i="177" s="1"/>
  <c r="F127" i="177" s="1"/>
  <c r="E127" i="177" s="1"/>
  <c r="H126" i="177"/>
  <c r="I125" i="177"/>
  <c r="I125" i="176"/>
  <c r="H126" i="176"/>
  <c r="E126" i="176"/>
  <c r="D126" i="176" s="1"/>
  <c r="G126" i="176" s="1"/>
  <c r="F127" i="176" s="1"/>
  <c r="B128" i="175"/>
  <c r="D97" i="175"/>
  <c r="G97" i="175" s="1"/>
  <c r="F98" i="175" s="1"/>
  <c r="H98" i="175" s="1"/>
  <c r="I127" i="185" l="1"/>
  <c r="H128" i="185"/>
  <c r="D128" i="185"/>
  <c r="G128" i="185" s="1"/>
  <c r="F129" i="185" s="1"/>
  <c r="E129" i="185" s="1"/>
  <c r="B130" i="184"/>
  <c r="I127" i="184"/>
  <c r="H128" i="184"/>
  <c r="D128" i="184"/>
  <c r="G128" i="184" s="1"/>
  <c r="F129" i="184" s="1"/>
  <c r="E129" i="184" s="1"/>
  <c r="H127" i="182"/>
  <c r="D127" i="182"/>
  <c r="G127" i="182" s="1"/>
  <c r="F128" i="182" s="1"/>
  <c r="E128" i="182" s="1"/>
  <c r="I126" i="182"/>
  <c r="B129" i="181"/>
  <c r="D127" i="181"/>
  <c r="G127" i="181" s="1"/>
  <c r="F128" i="181" s="1"/>
  <c r="E128" i="181" s="1"/>
  <c r="H127" i="181"/>
  <c r="I126" i="181"/>
  <c r="B131" i="180"/>
  <c r="H127" i="180"/>
  <c r="D127" i="180"/>
  <c r="G127" i="180" s="1"/>
  <c r="F128" i="180" s="1"/>
  <c r="E128" i="180" s="1"/>
  <c r="I126" i="180"/>
  <c r="H127" i="179"/>
  <c r="E127" i="179"/>
  <c r="D127" i="179" s="1"/>
  <c r="G127" i="179" s="1"/>
  <c r="F128" i="179" s="1"/>
  <c r="I126" i="179"/>
  <c r="I126" i="178"/>
  <c r="B129" i="178"/>
  <c r="D127" i="178"/>
  <c r="G127" i="178" s="1"/>
  <c r="F128" i="178" s="1"/>
  <c r="E128" i="178" s="1"/>
  <c r="H127" i="178"/>
  <c r="B129" i="177"/>
  <c r="H127" i="177"/>
  <c r="D127" i="177"/>
  <c r="G127" i="177" s="1"/>
  <c r="F128" i="177" s="1"/>
  <c r="E128" i="177" s="1"/>
  <c r="I126" i="177"/>
  <c r="H127" i="176"/>
  <c r="E127" i="176"/>
  <c r="D127" i="176" s="1"/>
  <c r="G127" i="176" s="1"/>
  <c r="F128" i="176" s="1"/>
  <c r="I126" i="176"/>
  <c r="B129" i="175"/>
  <c r="E98" i="175"/>
  <c r="I98" i="175" s="1"/>
  <c r="I128" i="185" l="1"/>
  <c r="H129" i="185"/>
  <c r="D129" i="185"/>
  <c r="G129" i="185" s="1"/>
  <c r="F130" i="185" s="1"/>
  <c r="E130" i="185" s="1"/>
  <c r="B131" i="184"/>
  <c r="H129" i="184"/>
  <c r="D129" i="184"/>
  <c r="G129" i="184" s="1"/>
  <c r="F130" i="184" s="1"/>
  <c r="E130" i="184" s="1"/>
  <c r="I128" i="184"/>
  <c r="D128" i="182"/>
  <c r="G128" i="182" s="1"/>
  <c r="F129" i="182" s="1"/>
  <c r="E129" i="182" s="1"/>
  <c r="H128" i="182"/>
  <c r="I127" i="182"/>
  <c r="B130" i="181"/>
  <c r="D128" i="181"/>
  <c r="G128" i="181" s="1"/>
  <c r="F129" i="181" s="1"/>
  <c r="E129" i="181" s="1"/>
  <c r="H128" i="181"/>
  <c r="I127" i="181"/>
  <c r="B132" i="180"/>
  <c r="H128" i="180"/>
  <c r="D128" i="180"/>
  <c r="G128" i="180" s="1"/>
  <c r="F129" i="180" s="1"/>
  <c r="E129" i="180" s="1"/>
  <c r="I127" i="180"/>
  <c r="H128" i="179"/>
  <c r="E128" i="179"/>
  <c r="D128" i="179" s="1"/>
  <c r="G128" i="179" s="1"/>
  <c r="F129" i="179" s="1"/>
  <c r="I127" i="179"/>
  <c r="I127" i="178"/>
  <c r="B130" i="178"/>
  <c r="D128" i="178"/>
  <c r="G128" i="178" s="1"/>
  <c r="F129" i="178" s="1"/>
  <c r="E129" i="178" s="1"/>
  <c r="H128" i="178"/>
  <c r="B130" i="177"/>
  <c r="D128" i="177"/>
  <c r="G128" i="177" s="1"/>
  <c r="F129" i="177" s="1"/>
  <c r="E129" i="177" s="1"/>
  <c r="H128" i="177"/>
  <c r="I127" i="177"/>
  <c r="H128" i="176"/>
  <c r="E128" i="176"/>
  <c r="D128" i="176" s="1"/>
  <c r="G128" i="176" s="1"/>
  <c r="F129" i="176" s="1"/>
  <c r="I127" i="176"/>
  <c r="B130" i="175"/>
  <c r="D98" i="175"/>
  <c r="G98" i="175" s="1"/>
  <c r="F99" i="175" s="1"/>
  <c r="H99" i="175" s="1"/>
  <c r="I129" i="185" l="1"/>
  <c r="H130" i="185"/>
  <c r="D130" i="185"/>
  <c r="G130" i="185" s="1"/>
  <c r="F131" i="185" s="1"/>
  <c r="E131" i="185" s="1"/>
  <c r="B132" i="184"/>
  <c r="D130" i="184"/>
  <c r="G130" i="184" s="1"/>
  <c r="F131" i="184" s="1"/>
  <c r="E131" i="184" s="1"/>
  <c r="H130" i="184"/>
  <c r="I129" i="184"/>
  <c r="D129" i="182"/>
  <c r="G129" i="182" s="1"/>
  <c r="F130" i="182" s="1"/>
  <c r="E130" i="182" s="1"/>
  <c r="H129" i="182"/>
  <c r="I128" i="182"/>
  <c r="I128" i="181"/>
  <c r="B131" i="181"/>
  <c r="D129" i="181"/>
  <c r="G129" i="181" s="1"/>
  <c r="F130" i="181" s="1"/>
  <c r="E130" i="181" s="1"/>
  <c r="H129" i="181"/>
  <c r="B133" i="180"/>
  <c r="H129" i="180"/>
  <c r="D129" i="180"/>
  <c r="G129" i="180" s="1"/>
  <c r="F130" i="180" s="1"/>
  <c r="E130" i="180" s="1"/>
  <c r="I128" i="180"/>
  <c r="H129" i="179"/>
  <c r="E129" i="179"/>
  <c r="D129" i="179" s="1"/>
  <c r="G129" i="179" s="1"/>
  <c r="F130" i="179" s="1"/>
  <c r="I128" i="179"/>
  <c r="I128" i="178"/>
  <c r="B131" i="178"/>
  <c r="D129" i="178"/>
  <c r="G129" i="178" s="1"/>
  <c r="F130" i="178" s="1"/>
  <c r="E130" i="178" s="1"/>
  <c r="H129" i="178"/>
  <c r="B131" i="177"/>
  <c r="H129" i="177"/>
  <c r="D129" i="177"/>
  <c r="G129" i="177" s="1"/>
  <c r="F130" i="177" s="1"/>
  <c r="E130" i="177" s="1"/>
  <c r="I128" i="177"/>
  <c r="H129" i="176"/>
  <c r="E129" i="176"/>
  <c r="D129" i="176" s="1"/>
  <c r="G129" i="176" s="1"/>
  <c r="F130" i="176" s="1"/>
  <c r="I128" i="176"/>
  <c r="B131" i="175"/>
  <c r="E99" i="175"/>
  <c r="I99" i="175" s="1"/>
  <c r="I130" i="185" l="1"/>
  <c r="H131" i="185"/>
  <c r="D131" i="185"/>
  <c r="G131" i="185" s="1"/>
  <c r="F132" i="185" s="1"/>
  <c r="E132" i="185" s="1"/>
  <c r="B133" i="184"/>
  <c r="H131" i="184"/>
  <c r="D131" i="184"/>
  <c r="G131" i="184" s="1"/>
  <c r="F132" i="184" s="1"/>
  <c r="E132" i="184" s="1"/>
  <c r="I130" i="184"/>
  <c r="H130" i="182"/>
  <c r="D130" i="182"/>
  <c r="G130" i="182" s="1"/>
  <c r="F131" i="182" s="1"/>
  <c r="E131" i="182" s="1"/>
  <c r="I129" i="182"/>
  <c r="I129" i="181"/>
  <c r="B132" i="181"/>
  <c r="D130" i="181"/>
  <c r="G130" i="181" s="1"/>
  <c r="F131" i="181" s="1"/>
  <c r="E131" i="181" s="1"/>
  <c r="H130" i="181"/>
  <c r="B134" i="180"/>
  <c r="H130" i="180"/>
  <c r="D130" i="180"/>
  <c r="G130" i="180" s="1"/>
  <c r="F131" i="180" s="1"/>
  <c r="E131" i="180" s="1"/>
  <c r="I129" i="180"/>
  <c r="H130" i="179"/>
  <c r="E130" i="179"/>
  <c r="D130" i="179" s="1"/>
  <c r="G130" i="179" s="1"/>
  <c r="F131" i="179" s="1"/>
  <c r="I129" i="179"/>
  <c r="I129" i="178"/>
  <c r="B132" i="178"/>
  <c r="D130" i="178"/>
  <c r="G130" i="178" s="1"/>
  <c r="F131" i="178" s="1"/>
  <c r="E131" i="178" s="1"/>
  <c r="H130" i="178"/>
  <c r="B132" i="177"/>
  <c r="D130" i="177"/>
  <c r="G130" i="177" s="1"/>
  <c r="F131" i="177" s="1"/>
  <c r="E131" i="177" s="1"/>
  <c r="H130" i="177"/>
  <c r="I129" i="177"/>
  <c r="H130" i="176"/>
  <c r="E130" i="176"/>
  <c r="D130" i="176" s="1"/>
  <c r="G130" i="176" s="1"/>
  <c r="F131" i="176" s="1"/>
  <c r="I129" i="176"/>
  <c r="B132" i="175"/>
  <c r="D99" i="175"/>
  <c r="G99" i="175" s="1"/>
  <c r="F100" i="175" s="1"/>
  <c r="H100" i="175" s="1"/>
  <c r="I131" i="185" l="1"/>
  <c r="H132" i="185"/>
  <c r="D132" i="185"/>
  <c r="G132" i="185" s="1"/>
  <c r="F133" i="185" s="1"/>
  <c r="E133" i="185" s="1"/>
  <c r="B134" i="184"/>
  <c r="D132" i="184"/>
  <c r="G132" i="184" s="1"/>
  <c r="F133" i="184" s="1"/>
  <c r="E133" i="184" s="1"/>
  <c r="H132" i="184"/>
  <c r="I131" i="184"/>
  <c r="I130" i="182"/>
  <c r="H131" i="182"/>
  <c r="D131" i="182"/>
  <c r="G131" i="182" s="1"/>
  <c r="F132" i="182" s="1"/>
  <c r="E132" i="182" s="1"/>
  <c r="I130" i="181"/>
  <c r="B133" i="181"/>
  <c r="D131" i="181"/>
  <c r="G131" i="181" s="1"/>
  <c r="F132" i="181" s="1"/>
  <c r="E132" i="181" s="1"/>
  <c r="H131" i="181"/>
  <c r="B135" i="180"/>
  <c r="H131" i="180"/>
  <c r="D131" i="180"/>
  <c r="G131" i="180" s="1"/>
  <c r="F132" i="180" s="1"/>
  <c r="E132" i="180" s="1"/>
  <c r="I130" i="180"/>
  <c r="H131" i="179"/>
  <c r="E131" i="179"/>
  <c r="D131" i="179" s="1"/>
  <c r="G131" i="179" s="1"/>
  <c r="F132" i="179" s="1"/>
  <c r="I130" i="179"/>
  <c r="B133" i="178"/>
  <c r="D131" i="178"/>
  <c r="G131" i="178" s="1"/>
  <c r="F132" i="178" s="1"/>
  <c r="E132" i="178" s="1"/>
  <c r="H131" i="178"/>
  <c r="I130" i="178"/>
  <c r="B133" i="177"/>
  <c r="H131" i="177"/>
  <c r="D131" i="177"/>
  <c r="G131" i="177" s="1"/>
  <c r="F132" i="177" s="1"/>
  <c r="E132" i="177" s="1"/>
  <c r="I130" i="177"/>
  <c r="H131" i="176"/>
  <c r="E131" i="176"/>
  <c r="D131" i="176" s="1"/>
  <c r="G131" i="176" s="1"/>
  <c r="F132" i="176" s="1"/>
  <c r="I130" i="176"/>
  <c r="B133" i="175"/>
  <c r="E100" i="175"/>
  <c r="I100" i="175" s="1"/>
  <c r="H133" i="185" l="1"/>
  <c r="D133" i="185"/>
  <c r="G133" i="185" s="1"/>
  <c r="F134" i="185" s="1"/>
  <c r="E134" i="185" s="1"/>
  <c r="I132" i="185"/>
  <c r="B135" i="184"/>
  <c r="I132" i="184"/>
  <c r="H133" i="184"/>
  <c r="D133" i="184"/>
  <c r="G133" i="184" s="1"/>
  <c r="F134" i="184" s="1"/>
  <c r="E134" i="184" s="1"/>
  <c r="D132" i="182"/>
  <c r="G132" i="182" s="1"/>
  <c r="F133" i="182" s="1"/>
  <c r="E133" i="182" s="1"/>
  <c r="H132" i="182"/>
  <c r="I131" i="182"/>
  <c r="I131" i="181"/>
  <c r="B134" i="181"/>
  <c r="D132" i="181"/>
  <c r="G132" i="181" s="1"/>
  <c r="F133" i="181" s="1"/>
  <c r="E133" i="181" s="1"/>
  <c r="H132" i="181"/>
  <c r="I132" i="181" s="1"/>
  <c r="B136" i="180"/>
  <c r="H132" i="180"/>
  <c r="D132" i="180"/>
  <c r="G132" i="180" s="1"/>
  <c r="F133" i="180" s="1"/>
  <c r="E133" i="180" s="1"/>
  <c r="I131" i="180"/>
  <c r="H132" i="179"/>
  <c r="E132" i="179"/>
  <c r="D132" i="179" s="1"/>
  <c r="G132" i="179" s="1"/>
  <c r="F133" i="179" s="1"/>
  <c r="I131" i="179"/>
  <c r="I131" i="178"/>
  <c r="B134" i="178"/>
  <c r="D132" i="178"/>
  <c r="G132" i="178" s="1"/>
  <c r="F133" i="178" s="1"/>
  <c r="E133" i="178" s="1"/>
  <c r="H132" i="178"/>
  <c r="B134" i="177"/>
  <c r="D132" i="177"/>
  <c r="G132" i="177" s="1"/>
  <c r="F133" i="177" s="1"/>
  <c r="E133" i="177" s="1"/>
  <c r="H132" i="177"/>
  <c r="I131" i="177"/>
  <c r="H132" i="176"/>
  <c r="E132" i="176"/>
  <c r="D132" i="176" s="1"/>
  <c r="G132" i="176" s="1"/>
  <c r="F133" i="176" s="1"/>
  <c r="I131" i="176"/>
  <c r="B134" i="175"/>
  <c r="D100" i="175"/>
  <c r="G100" i="175" s="1"/>
  <c r="F101" i="175" s="1"/>
  <c r="H101" i="175" s="1"/>
  <c r="I133" i="185" l="1"/>
  <c r="H134" i="185"/>
  <c r="D134" i="185"/>
  <c r="G134" i="185" s="1"/>
  <c r="F135" i="185" s="1"/>
  <c r="E135" i="185" s="1"/>
  <c r="B136" i="184"/>
  <c r="H134" i="184"/>
  <c r="D134" i="184"/>
  <c r="G134" i="184" s="1"/>
  <c r="F135" i="184" s="1"/>
  <c r="E135" i="184" s="1"/>
  <c r="I133" i="184"/>
  <c r="I132" i="182"/>
  <c r="D133" i="182"/>
  <c r="G133" i="182" s="1"/>
  <c r="F134" i="182" s="1"/>
  <c r="E134" i="182" s="1"/>
  <c r="H133" i="182"/>
  <c r="B135" i="181"/>
  <c r="D133" i="181"/>
  <c r="G133" i="181" s="1"/>
  <c r="F134" i="181" s="1"/>
  <c r="E134" i="181" s="1"/>
  <c r="H133" i="181"/>
  <c r="I133" i="181" s="1"/>
  <c r="B137" i="180"/>
  <c r="H133" i="180"/>
  <c r="D133" i="180"/>
  <c r="G133" i="180" s="1"/>
  <c r="F134" i="180" s="1"/>
  <c r="E134" i="180" s="1"/>
  <c r="I132" i="180"/>
  <c r="H133" i="179"/>
  <c r="E133" i="179"/>
  <c r="D133" i="179" s="1"/>
  <c r="G133" i="179" s="1"/>
  <c r="F134" i="179" s="1"/>
  <c r="I132" i="179"/>
  <c r="I132" i="178"/>
  <c r="B135" i="178"/>
  <c r="D133" i="178"/>
  <c r="G133" i="178" s="1"/>
  <c r="F134" i="178" s="1"/>
  <c r="E134" i="178" s="1"/>
  <c r="H133" i="178"/>
  <c r="I132" i="177"/>
  <c r="B135" i="177"/>
  <c r="H133" i="177"/>
  <c r="D133" i="177"/>
  <c r="G133" i="177" s="1"/>
  <c r="F134" i="177" s="1"/>
  <c r="E134" i="177" s="1"/>
  <c r="H133" i="176"/>
  <c r="E133" i="176"/>
  <c r="D133" i="176" s="1"/>
  <c r="G133" i="176" s="1"/>
  <c r="F134" i="176" s="1"/>
  <c r="I132" i="176"/>
  <c r="B135" i="175"/>
  <c r="E101" i="175"/>
  <c r="I101" i="175" s="1"/>
  <c r="H135" i="185" l="1"/>
  <c r="D135" i="185"/>
  <c r="G135" i="185" s="1"/>
  <c r="F136" i="185" s="1"/>
  <c r="E136" i="185" s="1"/>
  <c r="I134" i="185"/>
  <c r="B137" i="184"/>
  <c r="H135" i="184"/>
  <c r="D135" i="184"/>
  <c r="G135" i="184" s="1"/>
  <c r="F136" i="184" s="1"/>
  <c r="E136" i="184" s="1"/>
  <c r="I134" i="184"/>
  <c r="H134" i="182"/>
  <c r="D134" i="182"/>
  <c r="G134" i="182" s="1"/>
  <c r="F135" i="182" s="1"/>
  <c r="E135" i="182" s="1"/>
  <c r="I133" i="182"/>
  <c r="B136" i="181"/>
  <c r="D134" i="181"/>
  <c r="G134" i="181" s="1"/>
  <c r="F135" i="181" s="1"/>
  <c r="E135" i="181" s="1"/>
  <c r="H134" i="181"/>
  <c r="B138" i="180"/>
  <c r="H134" i="180"/>
  <c r="D134" i="180"/>
  <c r="G134" i="180" s="1"/>
  <c r="F135" i="180" s="1"/>
  <c r="E135" i="180" s="1"/>
  <c r="I133" i="180"/>
  <c r="H134" i="179"/>
  <c r="E134" i="179"/>
  <c r="D134" i="179" s="1"/>
  <c r="G134" i="179" s="1"/>
  <c r="F135" i="179" s="1"/>
  <c r="I133" i="179"/>
  <c r="I133" i="178"/>
  <c r="B136" i="178"/>
  <c r="D134" i="178"/>
  <c r="G134" i="178" s="1"/>
  <c r="F135" i="178" s="1"/>
  <c r="E135" i="178" s="1"/>
  <c r="H134" i="178"/>
  <c r="B136" i="177"/>
  <c r="D134" i="177"/>
  <c r="G134" i="177" s="1"/>
  <c r="F135" i="177" s="1"/>
  <c r="E135" i="177" s="1"/>
  <c r="H134" i="177"/>
  <c r="I133" i="177"/>
  <c r="H134" i="176"/>
  <c r="E134" i="176"/>
  <c r="D134" i="176" s="1"/>
  <c r="G134" i="176" s="1"/>
  <c r="F135" i="176" s="1"/>
  <c r="I133" i="176"/>
  <c r="B136" i="175"/>
  <c r="D101" i="175"/>
  <c r="G101" i="175" s="1"/>
  <c r="F102" i="175" s="1"/>
  <c r="H102" i="175" s="1"/>
  <c r="I135" i="185" l="1"/>
  <c r="H136" i="185"/>
  <c r="D136" i="185"/>
  <c r="G136" i="185" s="1"/>
  <c r="F137" i="185" s="1"/>
  <c r="E137" i="185" s="1"/>
  <c r="B138" i="184"/>
  <c r="H136" i="184"/>
  <c r="D136" i="184"/>
  <c r="G136" i="184" s="1"/>
  <c r="F137" i="184" s="1"/>
  <c r="E137" i="184" s="1"/>
  <c r="I135" i="184"/>
  <c r="H135" i="182"/>
  <c r="D135" i="182"/>
  <c r="G135" i="182" s="1"/>
  <c r="F136" i="182" s="1"/>
  <c r="E136" i="182" s="1"/>
  <c r="I134" i="182"/>
  <c r="B137" i="181"/>
  <c r="D135" i="181"/>
  <c r="G135" i="181" s="1"/>
  <c r="F136" i="181" s="1"/>
  <c r="E136" i="181" s="1"/>
  <c r="H135" i="181"/>
  <c r="I134" i="181"/>
  <c r="B139" i="180"/>
  <c r="H135" i="180"/>
  <c r="D135" i="180"/>
  <c r="G135" i="180" s="1"/>
  <c r="F136" i="180" s="1"/>
  <c r="E136" i="180" s="1"/>
  <c r="I134" i="180"/>
  <c r="H135" i="179"/>
  <c r="E135" i="179"/>
  <c r="D135" i="179" s="1"/>
  <c r="G135" i="179" s="1"/>
  <c r="F136" i="179" s="1"/>
  <c r="I134" i="179"/>
  <c r="I134" i="178"/>
  <c r="B137" i="178"/>
  <c r="D135" i="178"/>
  <c r="G135" i="178" s="1"/>
  <c r="F136" i="178" s="1"/>
  <c r="E136" i="178" s="1"/>
  <c r="H135" i="178"/>
  <c r="I135" i="178" s="1"/>
  <c r="B137" i="177"/>
  <c r="H135" i="177"/>
  <c r="D135" i="177"/>
  <c r="G135" i="177" s="1"/>
  <c r="F136" i="177" s="1"/>
  <c r="E136" i="177" s="1"/>
  <c r="I134" i="177"/>
  <c r="H135" i="176"/>
  <c r="E135" i="176"/>
  <c r="D135" i="176" s="1"/>
  <c r="G135" i="176" s="1"/>
  <c r="F136" i="176" s="1"/>
  <c r="I134" i="176"/>
  <c r="B137" i="175"/>
  <c r="E102" i="175"/>
  <c r="I102" i="175" s="1"/>
  <c r="H137" i="185" l="1"/>
  <c r="D137" i="185"/>
  <c r="G137" i="185" s="1"/>
  <c r="F138" i="185" s="1"/>
  <c r="E138" i="185" s="1"/>
  <c r="I136" i="185"/>
  <c r="B139" i="184"/>
  <c r="I136" i="184"/>
  <c r="D137" i="184"/>
  <c r="G137" i="184" s="1"/>
  <c r="F138" i="184" s="1"/>
  <c r="E138" i="184" s="1"/>
  <c r="H137" i="184"/>
  <c r="D136" i="182"/>
  <c r="G136" i="182" s="1"/>
  <c r="F137" i="182" s="1"/>
  <c r="E137" i="182" s="1"/>
  <c r="H136" i="182"/>
  <c r="I135" i="182"/>
  <c r="I135" i="181"/>
  <c r="B138" i="181"/>
  <c r="D136" i="181"/>
  <c r="G136" i="181" s="1"/>
  <c r="F137" i="181" s="1"/>
  <c r="E137" i="181" s="1"/>
  <c r="H136" i="181"/>
  <c r="B140" i="180"/>
  <c r="H136" i="180"/>
  <c r="D136" i="180"/>
  <c r="G136" i="180" s="1"/>
  <c r="F137" i="180" s="1"/>
  <c r="E137" i="180" s="1"/>
  <c r="I135" i="180"/>
  <c r="H136" i="179"/>
  <c r="E136" i="179"/>
  <c r="D136" i="179" s="1"/>
  <c r="G136" i="179" s="1"/>
  <c r="F137" i="179" s="1"/>
  <c r="I135" i="179"/>
  <c r="B138" i="178"/>
  <c r="D136" i="178"/>
  <c r="G136" i="178" s="1"/>
  <c r="F137" i="178" s="1"/>
  <c r="E137" i="178" s="1"/>
  <c r="H136" i="178"/>
  <c r="B138" i="177"/>
  <c r="D136" i="177"/>
  <c r="G136" i="177" s="1"/>
  <c r="F137" i="177" s="1"/>
  <c r="E137" i="177" s="1"/>
  <c r="H136" i="177"/>
  <c r="I135" i="177"/>
  <c r="H136" i="176"/>
  <c r="E136" i="176"/>
  <c r="D136" i="176" s="1"/>
  <c r="G136" i="176" s="1"/>
  <c r="F137" i="176" s="1"/>
  <c r="I135" i="176"/>
  <c r="B138" i="175"/>
  <c r="D102" i="175"/>
  <c r="G102" i="175" s="1"/>
  <c r="F103" i="175" s="1"/>
  <c r="H103" i="175" s="1"/>
  <c r="H138" i="185" l="1"/>
  <c r="D138" i="185"/>
  <c r="G138" i="185" s="1"/>
  <c r="F139" i="185" s="1"/>
  <c r="E139" i="185" s="1"/>
  <c r="I137" i="185"/>
  <c r="I137" i="184"/>
  <c r="B140" i="184"/>
  <c r="H138" i="184"/>
  <c r="D138" i="184"/>
  <c r="G138" i="184" s="1"/>
  <c r="F139" i="184" s="1"/>
  <c r="E139" i="184" s="1"/>
  <c r="I136" i="182"/>
  <c r="D137" i="182"/>
  <c r="G137" i="182" s="1"/>
  <c r="F138" i="182" s="1"/>
  <c r="E138" i="182" s="1"/>
  <c r="H137" i="182"/>
  <c r="B139" i="181"/>
  <c r="D137" i="181"/>
  <c r="G137" i="181" s="1"/>
  <c r="F138" i="181" s="1"/>
  <c r="E138" i="181" s="1"/>
  <c r="H137" i="181"/>
  <c r="I136" i="181"/>
  <c r="B141" i="180"/>
  <c r="H137" i="180"/>
  <c r="D137" i="180"/>
  <c r="G137" i="180" s="1"/>
  <c r="F138" i="180" s="1"/>
  <c r="E138" i="180" s="1"/>
  <c r="I136" i="180"/>
  <c r="H137" i="179"/>
  <c r="E137" i="179"/>
  <c r="D137" i="179" s="1"/>
  <c r="G137" i="179" s="1"/>
  <c r="F138" i="179" s="1"/>
  <c r="I136" i="179"/>
  <c r="I136" i="178"/>
  <c r="B139" i="178"/>
  <c r="D137" i="178"/>
  <c r="G137" i="178" s="1"/>
  <c r="F138" i="178" s="1"/>
  <c r="E138" i="178" s="1"/>
  <c r="H137" i="178"/>
  <c r="B139" i="177"/>
  <c r="H137" i="177"/>
  <c r="D137" i="177"/>
  <c r="G137" i="177" s="1"/>
  <c r="F138" i="177" s="1"/>
  <c r="E138" i="177" s="1"/>
  <c r="I136" i="177"/>
  <c r="H137" i="176"/>
  <c r="E137" i="176"/>
  <c r="D137" i="176" s="1"/>
  <c r="G137" i="176" s="1"/>
  <c r="F138" i="176" s="1"/>
  <c r="I136" i="176"/>
  <c r="B139" i="175"/>
  <c r="E103" i="175"/>
  <c r="I103" i="175" s="1"/>
  <c r="I138" i="185" l="1"/>
  <c r="H139" i="185"/>
  <c r="D139" i="185"/>
  <c r="G139" i="185" s="1"/>
  <c r="F140" i="185" s="1"/>
  <c r="E140" i="185" s="1"/>
  <c r="B141" i="184"/>
  <c r="H139" i="184"/>
  <c r="D139" i="184"/>
  <c r="G139" i="184" s="1"/>
  <c r="F140" i="184" s="1"/>
  <c r="E140" i="184" s="1"/>
  <c r="I138" i="184"/>
  <c r="H138" i="182"/>
  <c r="D138" i="182"/>
  <c r="G138" i="182" s="1"/>
  <c r="F139" i="182" s="1"/>
  <c r="E139" i="182" s="1"/>
  <c r="I137" i="182"/>
  <c r="I137" i="181"/>
  <c r="B140" i="181"/>
  <c r="D138" i="181"/>
  <c r="G138" i="181" s="1"/>
  <c r="F139" i="181" s="1"/>
  <c r="E139" i="181" s="1"/>
  <c r="H138" i="181"/>
  <c r="B142" i="180"/>
  <c r="H138" i="180"/>
  <c r="D138" i="180"/>
  <c r="G138" i="180" s="1"/>
  <c r="F139" i="180" s="1"/>
  <c r="E139" i="180" s="1"/>
  <c r="I137" i="180"/>
  <c r="H138" i="179"/>
  <c r="E138" i="179"/>
  <c r="D138" i="179" s="1"/>
  <c r="G138" i="179" s="1"/>
  <c r="F139" i="179" s="1"/>
  <c r="I137" i="179"/>
  <c r="I137" i="178"/>
  <c r="B140" i="178"/>
  <c r="D138" i="178"/>
  <c r="G138" i="178" s="1"/>
  <c r="F139" i="178" s="1"/>
  <c r="E139" i="178" s="1"/>
  <c r="H138" i="178"/>
  <c r="B140" i="177"/>
  <c r="D138" i="177"/>
  <c r="G138" i="177" s="1"/>
  <c r="F139" i="177" s="1"/>
  <c r="E139" i="177" s="1"/>
  <c r="H138" i="177"/>
  <c r="I137" i="177"/>
  <c r="H138" i="176"/>
  <c r="E138" i="176"/>
  <c r="D138" i="176" s="1"/>
  <c r="G138" i="176" s="1"/>
  <c r="F139" i="176" s="1"/>
  <c r="I137" i="176"/>
  <c r="B140" i="175"/>
  <c r="D103" i="175"/>
  <c r="G103" i="175" s="1"/>
  <c r="F104" i="175" s="1"/>
  <c r="H104" i="175" s="1"/>
  <c r="I139" i="185" l="1"/>
  <c r="H140" i="185"/>
  <c r="D140" i="185"/>
  <c r="G140" i="185" s="1"/>
  <c r="F141" i="185" s="1"/>
  <c r="E141" i="185" s="1"/>
  <c r="B142" i="184"/>
  <c r="H140" i="184"/>
  <c r="D140" i="184"/>
  <c r="G140" i="184" s="1"/>
  <c r="F141" i="184" s="1"/>
  <c r="E141" i="184" s="1"/>
  <c r="I139" i="184"/>
  <c r="I138" i="182"/>
  <c r="H139" i="182"/>
  <c r="D139" i="182"/>
  <c r="G139" i="182" s="1"/>
  <c r="F140" i="182" s="1"/>
  <c r="E140" i="182" s="1"/>
  <c r="B141" i="181"/>
  <c r="I138" i="181"/>
  <c r="D139" i="181"/>
  <c r="G139" i="181" s="1"/>
  <c r="F140" i="181" s="1"/>
  <c r="E140" i="181" s="1"/>
  <c r="H139" i="181"/>
  <c r="B143" i="180"/>
  <c r="H139" i="180"/>
  <c r="D139" i="180"/>
  <c r="G139" i="180" s="1"/>
  <c r="F140" i="180" s="1"/>
  <c r="E140" i="180" s="1"/>
  <c r="I138" i="180"/>
  <c r="H139" i="179"/>
  <c r="E139" i="179"/>
  <c r="D139" i="179" s="1"/>
  <c r="G139" i="179" s="1"/>
  <c r="F140" i="179" s="1"/>
  <c r="I138" i="179"/>
  <c r="I138" i="178"/>
  <c r="B141" i="178"/>
  <c r="D139" i="178"/>
  <c r="G139" i="178" s="1"/>
  <c r="F140" i="178" s="1"/>
  <c r="E140" i="178" s="1"/>
  <c r="H139" i="178"/>
  <c r="I139" i="178" s="1"/>
  <c r="B141" i="177"/>
  <c r="H139" i="177"/>
  <c r="D139" i="177"/>
  <c r="G139" i="177" s="1"/>
  <c r="F140" i="177" s="1"/>
  <c r="E140" i="177" s="1"/>
  <c r="I138" i="177"/>
  <c r="H139" i="176"/>
  <c r="E139" i="176"/>
  <c r="D139" i="176" s="1"/>
  <c r="G139" i="176" s="1"/>
  <c r="F140" i="176" s="1"/>
  <c r="I138" i="176"/>
  <c r="B141" i="175"/>
  <c r="E104" i="175"/>
  <c r="I104" i="175" s="1"/>
  <c r="H141" i="185" l="1"/>
  <c r="D141" i="185"/>
  <c r="G141" i="185" s="1"/>
  <c r="F142" i="185" s="1"/>
  <c r="E142" i="185" s="1"/>
  <c r="I140" i="185"/>
  <c r="B143" i="184"/>
  <c r="D141" i="184"/>
  <c r="G141" i="184" s="1"/>
  <c r="F142" i="184" s="1"/>
  <c r="E142" i="184" s="1"/>
  <c r="H141" i="184"/>
  <c r="I140" i="184"/>
  <c r="D140" i="182"/>
  <c r="G140" i="182" s="1"/>
  <c r="F141" i="182" s="1"/>
  <c r="E141" i="182" s="1"/>
  <c r="H140" i="182"/>
  <c r="I139" i="182"/>
  <c r="B142" i="181"/>
  <c r="D140" i="181"/>
  <c r="G140" i="181" s="1"/>
  <c r="F141" i="181" s="1"/>
  <c r="E141" i="181" s="1"/>
  <c r="H140" i="181"/>
  <c r="I140" i="181" s="1"/>
  <c r="I139" i="181"/>
  <c r="B144" i="180"/>
  <c r="H140" i="180"/>
  <c r="D140" i="180"/>
  <c r="G140" i="180" s="1"/>
  <c r="F141" i="180" s="1"/>
  <c r="E141" i="180" s="1"/>
  <c r="I139" i="180"/>
  <c r="H140" i="179"/>
  <c r="E140" i="179"/>
  <c r="D140" i="179" s="1"/>
  <c r="G140" i="179" s="1"/>
  <c r="F141" i="179" s="1"/>
  <c r="I139" i="179"/>
  <c r="B142" i="178"/>
  <c r="D140" i="178"/>
  <c r="G140" i="178" s="1"/>
  <c r="F141" i="178" s="1"/>
  <c r="E141" i="178" s="1"/>
  <c r="H140" i="178"/>
  <c r="B142" i="177"/>
  <c r="D140" i="177"/>
  <c r="G140" i="177" s="1"/>
  <c r="F141" i="177" s="1"/>
  <c r="E141" i="177" s="1"/>
  <c r="H140" i="177"/>
  <c r="I139" i="177"/>
  <c r="H140" i="176"/>
  <c r="E140" i="176"/>
  <c r="D140" i="176" s="1"/>
  <c r="G140" i="176" s="1"/>
  <c r="F141" i="176" s="1"/>
  <c r="I139" i="176"/>
  <c r="B142" i="175"/>
  <c r="D104" i="175"/>
  <c r="G104" i="175" s="1"/>
  <c r="F105" i="175" s="1"/>
  <c r="H105" i="175" s="1"/>
  <c r="H142" i="185" l="1"/>
  <c r="D142" i="185"/>
  <c r="G142" i="185" s="1"/>
  <c r="F143" i="185" s="1"/>
  <c r="E143" i="185" s="1"/>
  <c r="I141" i="185"/>
  <c r="B144" i="184"/>
  <c r="H142" i="184"/>
  <c r="D142" i="184"/>
  <c r="G142" i="184" s="1"/>
  <c r="F143" i="184" s="1"/>
  <c r="E143" i="184" s="1"/>
  <c r="I141" i="184"/>
  <c r="D141" i="182"/>
  <c r="G141" i="182" s="1"/>
  <c r="F142" i="182" s="1"/>
  <c r="E142" i="182" s="1"/>
  <c r="H141" i="182"/>
  <c r="I140" i="182"/>
  <c r="B143" i="181"/>
  <c r="D141" i="181"/>
  <c r="G141" i="181" s="1"/>
  <c r="F142" i="181" s="1"/>
  <c r="E142" i="181" s="1"/>
  <c r="H141" i="181"/>
  <c r="B145" i="180"/>
  <c r="H141" i="180"/>
  <c r="D141" i="180"/>
  <c r="G141" i="180" s="1"/>
  <c r="F142" i="180" s="1"/>
  <c r="E142" i="180" s="1"/>
  <c r="I140" i="180"/>
  <c r="H141" i="179"/>
  <c r="E141" i="179"/>
  <c r="D141" i="179" s="1"/>
  <c r="G141" i="179" s="1"/>
  <c r="F142" i="179" s="1"/>
  <c r="I140" i="179"/>
  <c r="I140" i="178"/>
  <c r="B143" i="178"/>
  <c r="D141" i="178"/>
  <c r="G141" i="178" s="1"/>
  <c r="F142" i="178" s="1"/>
  <c r="E142" i="178" s="1"/>
  <c r="H141" i="178"/>
  <c r="B143" i="177"/>
  <c r="H141" i="177"/>
  <c r="D141" i="177"/>
  <c r="G141" i="177" s="1"/>
  <c r="F142" i="177" s="1"/>
  <c r="E142" i="177" s="1"/>
  <c r="I140" i="177"/>
  <c r="H141" i="176"/>
  <c r="E141" i="176"/>
  <c r="D141" i="176" s="1"/>
  <c r="G141" i="176" s="1"/>
  <c r="F142" i="176" s="1"/>
  <c r="I140" i="176"/>
  <c r="B143" i="175"/>
  <c r="E105" i="175"/>
  <c r="I105" i="175" s="1"/>
  <c r="H143" i="185" l="1"/>
  <c r="D143" i="185"/>
  <c r="G143" i="185" s="1"/>
  <c r="F144" i="185" s="1"/>
  <c r="E144" i="185" s="1"/>
  <c r="I142" i="185"/>
  <c r="B145" i="184"/>
  <c r="I142" i="184"/>
  <c r="H143" i="184"/>
  <c r="D143" i="184"/>
  <c r="G143" i="184" s="1"/>
  <c r="F144" i="184" s="1"/>
  <c r="E144" i="184" s="1"/>
  <c r="I141" i="182"/>
  <c r="H142" i="182"/>
  <c r="D142" i="182"/>
  <c r="G142" i="182" s="1"/>
  <c r="F143" i="182" s="1"/>
  <c r="E143" i="182" s="1"/>
  <c r="B144" i="181"/>
  <c r="D142" i="181"/>
  <c r="G142" i="181" s="1"/>
  <c r="F143" i="181" s="1"/>
  <c r="E143" i="181" s="1"/>
  <c r="H142" i="181"/>
  <c r="I141" i="181"/>
  <c r="B146" i="180"/>
  <c r="H142" i="180"/>
  <c r="D142" i="180"/>
  <c r="G142" i="180" s="1"/>
  <c r="F143" i="180" s="1"/>
  <c r="E143" i="180" s="1"/>
  <c r="I141" i="180"/>
  <c r="H142" i="179"/>
  <c r="E142" i="179"/>
  <c r="D142" i="179" s="1"/>
  <c r="G142" i="179" s="1"/>
  <c r="F143" i="179" s="1"/>
  <c r="I141" i="179"/>
  <c r="I141" i="178"/>
  <c r="B144" i="178"/>
  <c r="D142" i="178"/>
  <c r="G142" i="178" s="1"/>
  <c r="F143" i="178" s="1"/>
  <c r="E143" i="178" s="1"/>
  <c r="H142" i="178"/>
  <c r="B144" i="177"/>
  <c r="D142" i="177"/>
  <c r="G142" i="177" s="1"/>
  <c r="F143" i="177" s="1"/>
  <c r="E143" i="177" s="1"/>
  <c r="H142" i="177"/>
  <c r="I141" i="177"/>
  <c r="H142" i="176"/>
  <c r="E142" i="176"/>
  <c r="D142" i="176" s="1"/>
  <c r="G142" i="176" s="1"/>
  <c r="F143" i="176" s="1"/>
  <c r="I141" i="176"/>
  <c r="B144" i="175"/>
  <c r="D105" i="175"/>
  <c r="G105" i="175" s="1"/>
  <c r="F106" i="175" s="1"/>
  <c r="H106" i="175" s="1"/>
  <c r="I143" i="185" l="1"/>
  <c r="H144" i="185"/>
  <c r="D144" i="185"/>
  <c r="G144" i="185" s="1"/>
  <c r="F145" i="185" s="1"/>
  <c r="E145" i="185" s="1"/>
  <c r="B146" i="184"/>
  <c r="I143" i="184"/>
  <c r="H144" i="184"/>
  <c r="D144" i="184"/>
  <c r="G144" i="184" s="1"/>
  <c r="F145" i="184" s="1"/>
  <c r="E145" i="184" s="1"/>
  <c r="I142" i="182"/>
  <c r="H143" i="182"/>
  <c r="D143" i="182"/>
  <c r="G143" i="182" s="1"/>
  <c r="F144" i="182" s="1"/>
  <c r="E144" i="182" s="1"/>
  <c r="B145" i="181"/>
  <c r="I142" i="181"/>
  <c r="D143" i="181"/>
  <c r="G143" i="181" s="1"/>
  <c r="F144" i="181" s="1"/>
  <c r="E144" i="181" s="1"/>
  <c r="H143" i="181"/>
  <c r="B147" i="180"/>
  <c r="H143" i="180"/>
  <c r="D143" i="180"/>
  <c r="G143" i="180" s="1"/>
  <c r="F144" i="180" s="1"/>
  <c r="E144" i="180" s="1"/>
  <c r="I142" i="180"/>
  <c r="H143" i="179"/>
  <c r="E143" i="179"/>
  <c r="D143" i="179" s="1"/>
  <c r="G143" i="179" s="1"/>
  <c r="F144" i="179" s="1"/>
  <c r="I142" i="179"/>
  <c r="I142" i="178"/>
  <c r="B145" i="178"/>
  <c r="D143" i="178"/>
  <c r="G143" i="178" s="1"/>
  <c r="F144" i="178" s="1"/>
  <c r="E144" i="178" s="1"/>
  <c r="H143" i="178"/>
  <c r="B145" i="177"/>
  <c r="H143" i="177"/>
  <c r="D143" i="177"/>
  <c r="G143" i="177" s="1"/>
  <c r="F144" i="177" s="1"/>
  <c r="E144" i="177" s="1"/>
  <c r="I142" i="177"/>
  <c r="H143" i="176"/>
  <c r="E143" i="176"/>
  <c r="D143" i="176" s="1"/>
  <c r="G143" i="176" s="1"/>
  <c r="F144" i="176" s="1"/>
  <c r="I142" i="176"/>
  <c r="B145" i="175"/>
  <c r="E106" i="175"/>
  <c r="I106" i="175" s="1"/>
  <c r="H145" i="185" l="1"/>
  <c r="D145" i="185"/>
  <c r="G145" i="185" s="1"/>
  <c r="F146" i="185" s="1"/>
  <c r="E146" i="185" s="1"/>
  <c r="I144" i="185"/>
  <c r="B147" i="184"/>
  <c r="I144" i="184"/>
  <c r="D145" i="184"/>
  <c r="G145" i="184" s="1"/>
  <c r="F146" i="184" s="1"/>
  <c r="E146" i="184" s="1"/>
  <c r="H145" i="184"/>
  <c r="D144" i="182"/>
  <c r="G144" i="182" s="1"/>
  <c r="F145" i="182" s="1"/>
  <c r="E145" i="182" s="1"/>
  <c r="H144" i="182"/>
  <c r="I143" i="182"/>
  <c r="I143" i="181"/>
  <c r="B146" i="181"/>
  <c r="D144" i="181"/>
  <c r="G144" i="181" s="1"/>
  <c r="F145" i="181" s="1"/>
  <c r="E145" i="181" s="1"/>
  <c r="H144" i="181"/>
  <c r="B148" i="180"/>
  <c r="H144" i="180"/>
  <c r="D144" i="180"/>
  <c r="G144" i="180" s="1"/>
  <c r="F145" i="180" s="1"/>
  <c r="E145" i="180" s="1"/>
  <c r="I143" i="180"/>
  <c r="H144" i="179"/>
  <c r="E144" i="179"/>
  <c r="D144" i="179" s="1"/>
  <c r="G144" i="179" s="1"/>
  <c r="F145" i="179" s="1"/>
  <c r="I143" i="179"/>
  <c r="I143" i="178"/>
  <c r="B146" i="178"/>
  <c r="D144" i="178"/>
  <c r="G144" i="178" s="1"/>
  <c r="F145" i="178" s="1"/>
  <c r="E145" i="178" s="1"/>
  <c r="H144" i="178"/>
  <c r="B146" i="177"/>
  <c r="I143" i="177"/>
  <c r="D144" i="177"/>
  <c r="G144" i="177" s="1"/>
  <c r="F145" i="177" s="1"/>
  <c r="E145" i="177" s="1"/>
  <c r="H144" i="177"/>
  <c r="H144" i="176"/>
  <c r="E144" i="176"/>
  <c r="D144" i="176" s="1"/>
  <c r="G144" i="176" s="1"/>
  <c r="F145" i="176" s="1"/>
  <c r="I143" i="176"/>
  <c r="B146" i="175"/>
  <c r="D106" i="175"/>
  <c r="G106" i="175" s="1"/>
  <c r="F107" i="175" s="1"/>
  <c r="H107" i="175" s="1"/>
  <c r="I145" i="185" l="1"/>
  <c r="H146" i="185"/>
  <c r="D146" i="185"/>
  <c r="G146" i="185" s="1"/>
  <c r="F147" i="185" s="1"/>
  <c r="E147" i="185" s="1"/>
  <c r="B148" i="184"/>
  <c r="I145" i="184"/>
  <c r="H146" i="184"/>
  <c r="D146" i="184"/>
  <c r="G146" i="184" s="1"/>
  <c r="F147" i="184" s="1"/>
  <c r="E147" i="184" s="1"/>
  <c r="D145" i="182"/>
  <c r="G145" i="182" s="1"/>
  <c r="F146" i="182" s="1"/>
  <c r="E146" i="182" s="1"/>
  <c r="H145" i="182"/>
  <c r="I144" i="182"/>
  <c r="I144" i="181"/>
  <c r="B147" i="181"/>
  <c r="D145" i="181"/>
  <c r="G145" i="181" s="1"/>
  <c r="F146" i="181" s="1"/>
  <c r="E146" i="181" s="1"/>
  <c r="H145" i="181"/>
  <c r="B149" i="180"/>
  <c r="H145" i="180"/>
  <c r="D145" i="180"/>
  <c r="G145" i="180" s="1"/>
  <c r="F146" i="180" s="1"/>
  <c r="E146" i="180" s="1"/>
  <c r="I144" i="180"/>
  <c r="H145" i="179"/>
  <c r="E145" i="179"/>
  <c r="D145" i="179" s="1"/>
  <c r="G145" i="179" s="1"/>
  <c r="F146" i="179" s="1"/>
  <c r="I144" i="179"/>
  <c r="I144" i="178"/>
  <c r="B147" i="178"/>
  <c r="D145" i="178"/>
  <c r="G145" i="178" s="1"/>
  <c r="F146" i="178" s="1"/>
  <c r="E146" i="178" s="1"/>
  <c r="H145" i="178"/>
  <c r="B147" i="177"/>
  <c r="H145" i="177"/>
  <c r="D145" i="177"/>
  <c r="G145" i="177" s="1"/>
  <c r="F146" i="177" s="1"/>
  <c r="E146" i="177" s="1"/>
  <c r="I144" i="177"/>
  <c r="H145" i="176"/>
  <c r="E145" i="176"/>
  <c r="D145" i="176" s="1"/>
  <c r="G145" i="176" s="1"/>
  <c r="F146" i="176" s="1"/>
  <c r="I144" i="176"/>
  <c r="B147" i="175"/>
  <c r="E107" i="175"/>
  <c r="I107" i="175" s="1"/>
  <c r="I146" i="185" l="1"/>
  <c r="H147" i="185"/>
  <c r="D147" i="185"/>
  <c r="G147" i="185" s="1"/>
  <c r="F148" i="185" s="1"/>
  <c r="E148" i="185" s="1"/>
  <c r="B149" i="184"/>
  <c r="I146" i="184"/>
  <c r="H147" i="184"/>
  <c r="D147" i="184"/>
  <c r="G147" i="184" s="1"/>
  <c r="F148" i="184" s="1"/>
  <c r="E148" i="184" s="1"/>
  <c r="H146" i="182"/>
  <c r="D146" i="182"/>
  <c r="G146" i="182" s="1"/>
  <c r="F147" i="182" s="1"/>
  <c r="E147" i="182" s="1"/>
  <c r="I145" i="182"/>
  <c r="B148" i="181"/>
  <c r="D146" i="181"/>
  <c r="G146" i="181" s="1"/>
  <c r="F147" i="181" s="1"/>
  <c r="E147" i="181" s="1"/>
  <c r="H146" i="181"/>
  <c r="I145" i="181"/>
  <c r="B150" i="180"/>
  <c r="H146" i="180"/>
  <c r="D146" i="180"/>
  <c r="G146" i="180" s="1"/>
  <c r="F147" i="180" s="1"/>
  <c r="E147" i="180" s="1"/>
  <c r="I145" i="180"/>
  <c r="H146" i="179"/>
  <c r="E146" i="179"/>
  <c r="D146" i="179" s="1"/>
  <c r="G146" i="179" s="1"/>
  <c r="F147" i="179" s="1"/>
  <c r="I145" i="179"/>
  <c r="I145" i="178"/>
  <c r="B148" i="178"/>
  <c r="D146" i="178"/>
  <c r="G146" i="178" s="1"/>
  <c r="F147" i="178" s="1"/>
  <c r="E147" i="178" s="1"/>
  <c r="H146" i="178"/>
  <c r="B148" i="177"/>
  <c r="D146" i="177"/>
  <c r="G146" i="177" s="1"/>
  <c r="F147" i="177" s="1"/>
  <c r="E147" i="177" s="1"/>
  <c r="H146" i="177"/>
  <c r="I145" i="177"/>
  <c r="H146" i="176"/>
  <c r="E146" i="176"/>
  <c r="D146" i="176" s="1"/>
  <c r="G146" i="176" s="1"/>
  <c r="F147" i="176" s="1"/>
  <c r="I145" i="176"/>
  <c r="B148" i="175"/>
  <c r="D107" i="175"/>
  <c r="G107" i="175" s="1"/>
  <c r="F108" i="175" s="1"/>
  <c r="H108" i="175" s="1"/>
  <c r="H148" i="185" l="1"/>
  <c r="D148" i="185"/>
  <c r="G148" i="185" s="1"/>
  <c r="F149" i="185" s="1"/>
  <c r="E149" i="185" s="1"/>
  <c r="I147" i="185"/>
  <c r="B150" i="184"/>
  <c r="I147" i="184"/>
  <c r="D148" i="184"/>
  <c r="G148" i="184" s="1"/>
  <c r="F149" i="184" s="1"/>
  <c r="E149" i="184" s="1"/>
  <c r="H148" i="184"/>
  <c r="H147" i="182"/>
  <c r="D147" i="182"/>
  <c r="G147" i="182" s="1"/>
  <c r="F148" i="182" s="1"/>
  <c r="E148" i="182" s="1"/>
  <c r="I146" i="182"/>
  <c r="I146" i="181"/>
  <c r="B149" i="181"/>
  <c r="D147" i="181"/>
  <c r="G147" i="181" s="1"/>
  <c r="F148" i="181" s="1"/>
  <c r="E148" i="181" s="1"/>
  <c r="H147" i="181"/>
  <c r="B151" i="180"/>
  <c r="H147" i="180"/>
  <c r="D147" i="180"/>
  <c r="G147" i="180" s="1"/>
  <c r="F148" i="180" s="1"/>
  <c r="E148" i="180" s="1"/>
  <c r="I146" i="180"/>
  <c r="H147" i="179"/>
  <c r="E147" i="179"/>
  <c r="D147" i="179" s="1"/>
  <c r="G147" i="179" s="1"/>
  <c r="F148" i="179" s="1"/>
  <c r="I146" i="179"/>
  <c r="I146" i="178"/>
  <c r="B149" i="178"/>
  <c r="D147" i="178"/>
  <c r="G147" i="178" s="1"/>
  <c r="F148" i="178" s="1"/>
  <c r="E148" i="178" s="1"/>
  <c r="H147" i="178"/>
  <c r="B149" i="177"/>
  <c r="H147" i="177"/>
  <c r="D147" i="177"/>
  <c r="G147" i="177" s="1"/>
  <c r="F148" i="177" s="1"/>
  <c r="E148" i="177" s="1"/>
  <c r="I146" i="177"/>
  <c r="H147" i="176"/>
  <c r="E147" i="176"/>
  <c r="D147" i="176" s="1"/>
  <c r="G147" i="176" s="1"/>
  <c r="F148" i="176" s="1"/>
  <c r="I146" i="176"/>
  <c r="B149" i="175"/>
  <c r="E108" i="175"/>
  <c r="I108" i="175" s="1"/>
  <c r="I148" i="185" l="1"/>
  <c r="H149" i="185"/>
  <c r="D149" i="185"/>
  <c r="G149" i="185" s="1"/>
  <c r="F150" i="185" s="1"/>
  <c r="E150" i="185" s="1"/>
  <c r="B151" i="184"/>
  <c r="I148" i="184"/>
  <c r="D149" i="184"/>
  <c r="G149" i="184" s="1"/>
  <c r="F150" i="184" s="1"/>
  <c r="E150" i="184" s="1"/>
  <c r="H149" i="184"/>
  <c r="D148" i="182"/>
  <c r="G148" i="182" s="1"/>
  <c r="F149" i="182" s="1"/>
  <c r="E149" i="182" s="1"/>
  <c r="H148" i="182"/>
  <c r="I147" i="182"/>
  <c r="B150" i="181"/>
  <c r="D148" i="181"/>
  <c r="G148" i="181" s="1"/>
  <c r="F149" i="181" s="1"/>
  <c r="E149" i="181" s="1"/>
  <c r="H148" i="181"/>
  <c r="I147" i="181"/>
  <c r="B152" i="180"/>
  <c r="H148" i="180"/>
  <c r="D148" i="180"/>
  <c r="G148" i="180" s="1"/>
  <c r="F149" i="180" s="1"/>
  <c r="E149" i="180" s="1"/>
  <c r="I147" i="180"/>
  <c r="H148" i="179"/>
  <c r="E148" i="179"/>
  <c r="D148" i="179" s="1"/>
  <c r="G148" i="179" s="1"/>
  <c r="F149" i="179" s="1"/>
  <c r="I147" i="179"/>
  <c r="I147" i="178"/>
  <c r="B150" i="178"/>
  <c r="D148" i="178"/>
  <c r="G148" i="178" s="1"/>
  <c r="F149" i="178" s="1"/>
  <c r="E149" i="178" s="1"/>
  <c r="H148" i="178"/>
  <c r="B150" i="177"/>
  <c r="D148" i="177"/>
  <c r="G148" i="177" s="1"/>
  <c r="F149" i="177" s="1"/>
  <c r="E149" i="177" s="1"/>
  <c r="H148" i="177"/>
  <c r="I147" i="177"/>
  <c r="H148" i="176"/>
  <c r="E148" i="176"/>
  <c r="D148" i="176" s="1"/>
  <c r="G148" i="176" s="1"/>
  <c r="F149" i="176" s="1"/>
  <c r="I147" i="176"/>
  <c r="B150" i="175"/>
  <c r="D108" i="175"/>
  <c r="G108" i="175" s="1"/>
  <c r="F109" i="175" s="1"/>
  <c r="H109" i="175" s="1"/>
  <c r="I149" i="185" l="1"/>
  <c r="H150" i="185"/>
  <c r="D150" i="185"/>
  <c r="G150" i="185" s="1"/>
  <c r="F151" i="185" s="1"/>
  <c r="E151" i="185" s="1"/>
  <c r="B152" i="184"/>
  <c r="I149" i="184"/>
  <c r="H150" i="184"/>
  <c r="D150" i="184"/>
  <c r="G150" i="184" s="1"/>
  <c r="F151" i="184" s="1"/>
  <c r="E151" i="184" s="1"/>
  <c r="D149" i="182"/>
  <c r="G149" i="182" s="1"/>
  <c r="F150" i="182" s="1"/>
  <c r="E150" i="182" s="1"/>
  <c r="H149" i="182"/>
  <c r="I148" i="182"/>
  <c r="B151" i="181"/>
  <c r="H149" i="181"/>
  <c r="D149" i="181"/>
  <c r="G149" i="181" s="1"/>
  <c r="F150" i="181" s="1"/>
  <c r="E150" i="181" s="1"/>
  <c r="I148" i="181"/>
  <c r="B153" i="180"/>
  <c r="H149" i="180"/>
  <c r="D149" i="180"/>
  <c r="G149" i="180" s="1"/>
  <c r="F150" i="180" s="1"/>
  <c r="E150" i="180" s="1"/>
  <c r="I148" i="180"/>
  <c r="H149" i="179"/>
  <c r="E149" i="179"/>
  <c r="D149" i="179" s="1"/>
  <c r="G149" i="179" s="1"/>
  <c r="F150" i="179" s="1"/>
  <c r="I148" i="179"/>
  <c r="I148" i="178"/>
  <c r="B151" i="178"/>
  <c r="D149" i="178"/>
  <c r="G149" i="178" s="1"/>
  <c r="F150" i="178" s="1"/>
  <c r="E150" i="178" s="1"/>
  <c r="H149" i="178"/>
  <c r="B151" i="177"/>
  <c r="H149" i="177"/>
  <c r="D149" i="177"/>
  <c r="G149" i="177" s="1"/>
  <c r="F150" i="177" s="1"/>
  <c r="E150" i="177" s="1"/>
  <c r="I148" i="177"/>
  <c r="H149" i="176"/>
  <c r="E149" i="176"/>
  <c r="D149" i="176" s="1"/>
  <c r="G149" i="176" s="1"/>
  <c r="F150" i="176" s="1"/>
  <c r="I148" i="176"/>
  <c r="B151" i="175"/>
  <c r="E109" i="175"/>
  <c r="I109" i="175" s="1"/>
  <c r="H151" i="185" l="1"/>
  <c r="D151" i="185"/>
  <c r="G151" i="185" s="1"/>
  <c r="F152" i="185" s="1"/>
  <c r="E152" i="185" s="1"/>
  <c r="I150" i="185"/>
  <c r="B153" i="184"/>
  <c r="I150" i="184"/>
  <c r="H151" i="184"/>
  <c r="D151" i="184"/>
  <c r="G151" i="184" s="1"/>
  <c r="F152" i="184" s="1"/>
  <c r="E152" i="184" s="1"/>
  <c r="I149" i="182"/>
  <c r="H150" i="182"/>
  <c r="D150" i="182"/>
  <c r="G150" i="182" s="1"/>
  <c r="F151" i="182" s="1"/>
  <c r="E151" i="182" s="1"/>
  <c r="B152" i="181"/>
  <c r="H150" i="181"/>
  <c r="D150" i="181"/>
  <c r="G150" i="181" s="1"/>
  <c r="F151" i="181" s="1"/>
  <c r="E151" i="181" s="1"/>
  <c r="I149" i="181"/>
  <c r="B154" i="180"/>
  <c r="H150" i="180"/>
  <c r="D150" i="180"/>
  <c r="G150" i="180" s="1"/>
  <c r="F151" i="180" s="1"/>
  <c r="E151" i="180" s="1"/>
  <c r="I149" i="180"/>
  <c r="H150" i="179"/>
  <c r="E150" i="179"/>
  <c r="D150" i="179" s="1"/>
  <c r="G150" i="179" s="1"/>
  <c r="F151" i="179" s="1"/>
  <c r="I149" i="179"/>
  <c r="B152" i="178"/>
  <c r="D150" i="178"/>
  <c r="G150" i="178" s="1"/>
  <c r="F151" i="178" s="1"/>
  <c r="E151" i="178" s="1"/>
  <c r="H150" i="178"/>
  <c r="I149" i="178"/>
  <c r="B152" i="177"/>
  <c r="D150" i="177"/>
  <c r="G150" i="177" s="1"/>
  <c r="F151" i="177" s="1"/>
  <c r="E151" i="177" s="1"/>
  <c r="H150" i="177"/>
  <c r="I149" i="177"/>
  <c r="H150" i="176"/>
  <c r="E150" i="176"/>
  <c r="D150" i="176" s="1"/>
  <c r="G150" i="176" s="1"/>
  <c r="F151" i="176" s="1"/>
  <c r="I149" i="176"/>
  <c r="B152" i="175"/>
  <c r="D109" i="175"/>
  <c r="G109" i="175" s="1"/>
  <c r="F110" i="175" s="1"/>
  <c r="H110" i="175" s="1"/>
  <c r="I151" i="185" l="1"/>
  <c r="H152" i="185"/>
  <c r="D152" i="185"/>
  <c r="G152" i="185" s="1"/>
  <c r="F153" i="185" s="1"/>
  <c r="E153" i="185" s="1"/>
  <c r="B154" i="184"/>
  <c r="H152" i="184"/>
  <c r="D152" i="184"/>
  <c r="G152" i="184" s="1"/>
  <c r="F153" i="184" s="1"/>
  <c r="E153" i="184" s="1"/>
  <c r="I151" i="184"/>
  <c r="I150" i="182"/>
  <c r="H151" i="182"/>
  <c r="D151" i="182"/>
  <c r="G151" i="182" s="1"/>
  <c r="F152" i="182" s="1"/>
  <c r="E152" i="182" s="1"/>
  <c r="B153" i="181"/>
  <c r="H151" i="181"/>
  <c r="D151" i="181"/>
  <c r="G151" i="181" s="1"/>
  <c r="F152" i="181" s="1"/>
  <c r="E152" i="181" s="1"/>
  <c r="I150" i="181"/>
  <c r="B155" i="180"/>
  <c r="H151" i="180"/>
  <c r="D151" i="180"/>
  <c r="G151" i="180" s="1"/>
  <c r="F152" i="180" s="1"/>
  <c r="E152" i="180" s="1"/>
  <c r="I150" i="180"/>
  <c r="E151" i="179"/>
  <c r="D151" i="179" s="1"/>
  <c r="G151" i="179" s="1"/>
  <c r="F152" i="179" s="1"/>
  <c r="H151" i="179"/>
  <c r="I150" i="179"/>
  <c r="B153" i="178"/>
  <c r="D151" i="178"/>
  <c r="H151" i="178"/>
  <c r="G151" i="178"/>
  <c r="F152" i="178" s="1"/>
  <c r="E152" i="178" s="1"/>
  <c r="I150" i="178"/>
  <c r="I150" i="177"/>
  <c r="B153" i="177"/>
  <c r="H151" i="177"/>
  <c r="D151" i="177"/>
  <c r="G151" i="177" s="1"/>
  <c r="F152" i="177" s="1"/>
  <c r="E152" i="177" s="1"/>
  <c r="H151" i="176"/>
  <c r="E151" i="176"/>
  <c r="D151" i="176" s="1"/>
  <c r="G151" i="176" s="1"/>
  <c r="F152" i="176" s="1"/>
  <c r="I150" i="176"/>
  <c r="B153" i="175"/>
  <c r="E110" i="175"/>
  <c r="I110" i="175" s="1"/>
  <c r="H153" i="185" l="1"/>
  <c r="D153" i="185"/>
  <c r="G153" i="185" s="1"/>
  <c r="F154" i="185" s="1"/>
  <c r="E154" i="185" s="1"/>
  <c r="I152" i="185"/>
  <c r="B155" i="184"/>
  <c r="I152" i="184"/>
  <c r="D153" i="184"/>
  <c r="G153" i="184" s="1"/>
  <c r="F154" i="184" s="1"/>
  <c r="E154" i="184" s="1"/>
  <c r="H153" i="184"/>
  <c r="I151" i="182"/>
  <c r="H152" i="182"/>
  <c r="D152" i="182"/>
  <c r="G152" i="182" s="1"/>
  <c r="F153" i="182" s="1"/>
  <c r="E153" i="182" s="1"/>
  <c r="B154" i="181"/>
  <c r="H152" i="181"/>
  <c r="D152" i="181"/>
  <c r="G152" i="181" s="1"/>
  <c r="F153" i="181" s="1"/>
  <c r="E153" i="181" s="1"/>
  <c r="I151" i="181"/>
  <c r="B156" i="180"/>
  <c r="H152" i="180"/>
  <c r="D152" i="180"/>
  <c r="G152" i="180" s="1"/>
  <c r="F153" i="180" s="1"/>
  <c r="E153" i="180" s="1"/>
  <c r="I151" i="180"/>
  <c r="E152" i="179"/>
  <c r="D152" i="179" s="1"/>
  <c r="G152" i="179" s="1"/>
  <c r="F153" i="179" s="1"/>
  <c r="H152" i="179"/>
  <c r="I151" i="179"/>
  <c r="I151" i="178"/>
  <c r="B154" i="178"/>
  <c r="D152" i="178"/>
  <c r="G152" i="178" s="1"/>
  <c r="F153" i="178" s="1"/>
  <c r="E153" i="178" s="1"/>
  <c r="H152" i="178"/>
  <c r="I151" i="177"/>
  <c r="B154" i="177"/>
  <c r="D152" i="177"/>
  <c r="G152" i="177" s="1"/>
  <c r="F153" i="177" s="1"/>
  <c r="E153" i="177" s="1"/>
  <c r="H152" i="177"/>
  <c r="H152" i="176"/>
  <c r="E152" i="176"/>
  <c r="D152" i="176" s="1"/>
  <c r="G152" i="176" s="1"/>
  <c r="F153" i="176" s="1"/>
  <c r="I151" i="176"/>
  <c r="B154" i="175"/>
  <c r="D110" i="175"/>
  <c r="G110" i="175" s="1"/>
  <c r="F111" i="175" s="1"/>
  <c r="H111" i="175" s="1"/>
  <c r="H154" i="185" l="1"/>
  <c r="D154" i="185"/>
  <c r="G154" i="185" s="1"/>
  <c r="F155" i="185" s="1"/>
  <c r="E155" i="185" s="1"/>
  <c r="I153" i="185"/>
  <c r="B156" i="184"/>
  <c r="I153" i="184"/>
  <c r="H154" i="184"/>
  <c r="D154" i="184"/>
  <c r="G154" i="184" s="1"/>
  <c r="F155" i="184" s="1"/>
  <c r="E155" i="184" s="1"/>
  <c r="I152" i="182"/>
  <c r="H153" i="182"/>
  <c r="D153" i="182"/>
  <c r="G153" i="182" s="1"/>
  <c r="F154" i="182" s="1"/>
  <c r="E154" i="182" s="1"/>
  <c r="B155" i="181"/>
  <c r="H153" i="181"/>
  <c r="D153" i="181"/>
  <c r="G153" i="181" s="1"/>
  <c r="F154" i="181" s="1"/>
  <c r="E154" i="181" s="1"/>
  <c r="I152" i="181"/>
  <c r="B157" i="180"/>
  <c r="H153" i="180"/>
  <c r="D153" i="180"/>
  <c r="G153" i="180" s="1"/>
  <c r="F154" i="180" s="1"/>
  <c r="E154" i="180" s="1"/>
  <c r="I152" i="180"/>
  <c r="I152" i="179"/>
  <c r="H153" i="179"/>
  <c r="E153" i="179"/>
  <c r="D153" i="179" s="1"/>
  <c r="G153" i="179" s="1"/>
  <c r="F154" i="179" s="1"/>
  <c r="B155" i="178"/>
  <c r="D153" i="178"/>
  <c r="G153" i="178" s="1"/>
  <c r="F154" i="178" s="1"/>
  <c r="E154" i="178" s="1"/>
  <c r="H153" i="178"/>
  <c r="I152" i="178"/>
  <c r="B155" i="177"/>
  <c r="H153" i="177"/>
  <c r="D153" i="177"/>
  <c r="G153" i="177" s="1"/>
  <c r="F154" i="177" s="1"/>
  <c r="E154" i="177" s="1"/>
  <c r="I152" i="177"/>
  <c r="H153" i="176"/>
  <c r="E153" i="176"/>
  <c r="D153" i="176" s="1"/>
  <c r="G153" i="176" s="1"/>
  <c r="F154" i="176" s="1"/>
  <c r="I152" i="176"/>
  <c r="B155" i="175"/>
  <c r="E111" i="175"/>
  <c r="I111" i="175" s="1"/>
  <c r="H155" i="185" l="1"/>
  <c r="D155" i="185"/>
  <c r="G155" i="185" s="1"/>
  <c r="F156" i="185" s="1"/>
  <c r="E156" i="185" s="1"/>
  <c r="I154" i="185"/>
  <c r="B157" i="184"/>
  <c r="H155" i="184"/>
  <c r="D155" i="184"/>
  <c r="G155" i="184" s="1"/>
  <c r="F156" i="184" s="1"/>
  <c r="E156" i="184" s="1"/>
  <c r="I154" i="184"/>
  <c r="I153" i="182"/>
  <c r="H154" i="182"/>
  <c r="D154" i="182"/>
  <c r="G154" i="182" s="1"/>
  <c r="F155" i="182" s="1"/>
  <c r="E155" i="182" s="1"/>
  <c r="B156" i="181"/>
  <c r="H154" i="181"/>
  <c r="D154" i="181"/>
  <c r="G154" i="181" s="1"/>
  <c r="F155" i="181" s="1"/>
  <c r="E155" i="181" s="1"/>
  <c r="I153" i="181"/>
  <c r="B158" i="180"/>
  <c r="H154" i="180"/>
  <c r="D154" i="180"/>
  <c r="G154" i="180" s="1"/>
  <c r="F155" i="180" s="1"/>
  <c r="E155" i="180" s="1"/>
  <c r="I153" i="180"/>
  <c r="E154" i="179"/>
  <c r="D154" i="179" s="1"/>
  <c r="G154" i="179" s="1"/>
  <c r="F155" i="179" s="1"/>
  <c r="H154" i="179"/>
  <c r="I153" i="179"/>
  <c r="B156" i="178"/>
  <c r="D154" i="178"/>
  <c r="G154" i="178" s="1"/>
  <c r="F155" i="178" s="1"/>
  <c r="E155" i="178" s="1"/>
  <c r="H154" i="178"/>
  <c r="I153" i="178"/>
  <c r="B156" i="177"/>
  <c r="D154" i="177"/>
  <c r="G154" i="177" s="1"/>
  <c r="F155" i="177" s="1"/>
  <c r="E155" i="177" s="1"/>
  <c r="H154" i="177"/>
  <c r="I153" i="177"/>
  <c r="H154" i="176"/>
  <c r="E154" i="176"/>
  <c r="D154" i="176" s="1"/>
  <c r="G154" i="176" s="1"/>
  <c r="F155" i="176" s="1"/>
  <c r="I153" i="176"/>
  <c r="B156" i="175"/>
  <c r="D111" i="175"/>
  <c r="G111" i="175" s="1"/>
  <c r="F112" i="175" s="1"/>
  <c r="H112" i="175" s="1"/>
  <c r="H156" i="185" l="1"/>
  <c r="D156" i="185"/>
  <c r="G156" i="185" s="1"/>
  <c r="F157" i="185" s="1"/>
  <c r="E157" i="185" s="1"/>
  <c r="I155" i="185"/>
  <c r="I155" i="184"/>
  <c r="B158" i="184"/>
  <c r="H156" i="184"/>
  <c r="D156" i="184"/>
  <c r="G156" i="184" s="1"/>
  <c r="F157" i="184" s="1"/>
  <c r="E157" i="184" s="1"/>
  <c r="I154" i="182"/>
  <c r="H155" i="182"/>
  <c r="D155" i="182"/>
  <c r="G155" i="182" s="1"/>
  <c r="F156" i="182" s="1"/>
  <c r="E156" i="182" s="1"/>
  <c r="B157" i="181"/>
  <c r="H155" i="181"/>
  <c r="D155" i="181"/>
  <c r="G155" i="181" s="1"/>
  <c r="F156" i="181" s="1"/>
  <c r="E156" i="181" s="1"/>
  <c r="I154" i="181"/>
  <c r="B159" i="180"/>
  <c r="H155" i="180"/>
  <c r="D155" i="180"/>
  <c r="G155" i="180" s="1"/>
  <c r="F156" i="180" s="1"/>
  <c r="E156" i="180" s="1"/>
  <c r="I154" i="180"/>
  <c r="H155" i="179"/>
  <c r="E155" i="179"/>
  <c r="D155" i="179" s="1"/>
  <c r="G155" i="179" s="1"/>
  <c r="F156" i="179" s="1"/>
  <c r="I154" i="179"/>
  <c r="I154" i="178"/>
  <c r="B157" i="178"/>
  <c r="D155" i="178"/>
  <c r="G155" i="178" s="1"/>
  <c r="F156" i="178" s="1"/>
  <c r="E156" i="178" s="1"/>
  <c r="H155" i="178"/>
  <c r="B157" i="177"/>
  <c r="H155" i="177"/>
  <c r="D155" i="177"/>
  <c r="G155" i="177" s="1"/>
  <c r="F156" i="177" s="1"/>
  <c r="E156" i="177" s="1"/>
  <c r="I154" i="177"/>
  <c r="H155" i="176"/>
  <c r="E155" i="176"/>
  <c r="D155" i="176" s="1"/>
  <c r="G155" i="176" s="1"/>
  <c r="F156" i="176" s="1"/>
  <c r="I154" i="176"/>
  <c r="B157" i="175"/>
  <c r="E112" i="175"/>
  <c r="I112" i="175" s="1"/>
  <c r="H157" i="185" l="1"/>
  <c r="D157" i="185"/>
  <c r="G157" i="185" s="1"/>
  <c r="F158" i="185" s="1"/>
  <c r="E158" i="185" s="1"/>
  <c r="I156" i="185"/>
  <c r="B159" i="184"/>
  <c r="D157" i="184"/>
  <c r="G157" i="184" s="1"/>
  <c r="F158" i="184" s="1"/>
  <c r="E158" i="184" s="1"/>
  <c r="H157" i="184"/>
  <c r="I156" i="184"/>
  <c r="H156" i="182"/>
  <c r="D156" i="182"/>
  <c r="G156" i="182" s="1"/>
  <c r="F157" i="182" s="1"/>
  <c r="E157" i="182" s="1"/>
  <c r="I155" i="182"/>
  <c r="B158" i="181"/>
  <c r="H156" i="181"/>
  <c r="D156" i="181"/>
  <c r="G156" i="181" s="1"/>
  <c r="F157" i="181" s="1"/>
  <c r="E157" i="181" s="1"/>
  <c r="I155" i="181"/>
  <c r="B160" i="180"/>
  <c r="H156" i="180"/>
  <c r="D156" i="180"/>
  <c r="G156" i="180" s="1"/>
  <c r="F157" i="180" s="1"/>
  <c r="E157" i="180" s="1"/>
  <c r="I155" i="180"/>
  <c r="H156" i="179"/>
  <c r="E156" i="179"/>
  <c r="D156" i="179" s="1"/>
  <c r="G156" i="179" s="1"/>
  <c r="F157" i="179" s="1"/>
  <c r="I155" i="179"/>
  <c r="B158" i="178"/>
  <c r="D156" i="178"/>
  <c r="G156" i="178" s="1"/>
  <c r="F157" i="178" s="1"/>
  <c r="E157" i="178" s="1"/>
  <c r="H156" i="178"/>
  <c r="I155" i="178"/>
  <c r="B158" i="177"/>
  <c r="H156" i="177"/>
  <c r="D156" i="177"/>
  <c r="G156" i="177" s="1"/>
  <c r="F157" i="177" s="1"/>
  <c r="E157" i="177" s="1"/>
  <c r="I155" i="177"/>
  <c r="H156" i="176"/>
  <c r="E156" i="176"/>
  <c r="D156" i="176" s="1"/>
  <c r="G156" i="176" s="1"/>
  <c r="F157" i="176" s="1"/>
  <c r="I155" i="176"/>
  <c r="B158" i="175"/>
  <c r="D112" i="175"/>
  <c r="G112" i="175" s="1"/>
  <c r="F113" i="175" s="1"/>
  <c r="H113" i="175" s="1"/>
  <c r="H158" i="185" l="1"/>
  <c r="D158" i="185"/>
  <c r="G158" i="185" s="1"/>
  <c r="F159" i="185" s="1"/>
  <c r="E159" i="185" s="1"/>
  <c r="I157" i="185"/>
  <c r="B160" i="184"/>
  <c r="H158" i="184"/>
  <c r="D158" i="184"/>
  <c r="G158" i="184" s="1"/>
  <c r="F159" i="184" s="1"/>
  <c r="E159" i="184" s="1"/>
  <c r="I157" i="184"/>
  <c r="H157" i="182"/>
  <c r="D157" i="182"/>
  <c r="G157" i="182" s="1"/>
  <c r="F158" i="182" s="1"/>
  <c r="E158" i="182" s="1"/>
  <c r="I156" i="182"/>
  <c r="B159" i="181"/>
  <c r="H157" i="181"/>
  <c r="D157" i="181"/>
  <c r="G157" i="181" s="1"/>
  <c r="F158" i="181" s="1"/>
  <c r="E158" i="181" s="1"/>
  <c r="I156" i="181"/>
  <c r="B161" i="180"/>
  <c r="H157" i="180"/>
  <c r="D157" i="180"/>
  <c r="G157" i="180" s="1"/>
  <c r="F158" i="180" s="1"/>
  <c r="E158" i="180" s="1"/>
  <c r="I156" i="180"/>
  <c r="H157" i="179"/>
  <c r="E157" i="179"/>
  <c r="D157" i="179" s="1"/>
  <c r="G157" i="179" s="1"/>
  <c r="F158" i="179" s="1"/>
  <c r="I156" i="179"/>
  <c r="B159" i="178"/>
  <c r="D157" i="178"/>
  <c r="G157" i="178" s="1"/>
  <c r="F158" i="178" s="1"/>
  <c r="E158" i="178" s="1"/>
  <c r="H157" i="178"/>
  <c r="I156" i="178"/>
  <c r="B159" i="177"/>
  <c r="H157" i="177"/>
  <c r="D157" i="177"/>
  <c r="G157" i="177" s="1"/>
  <c r="F158" i="177" s="1"/>
  <c r="E158" i="177" s="1"/>
  <c r="I156" i="177"/>
  <c r="H157" i="176"/>
  <c r="E157" i="176"/>
  <c r="D157" i="176" s="1"/>
  <c r="G157" i="176" s="1"/>
  <c r="F158" i="176" s="1"/>
  <c r="I156" i="176"/>
  <c r="B159" i="175"/>
  <c r="E113" i="175"/>
  <c r="I113" i="175" s="1"/>
  <c r="H159" i="185" l="1"/>
  <c r="D159" i="185"/>
  <c r="G159" i="185" s="1"/>
  <c r="F160" i="185" s="1"/>
  <c r="E160" i="185" s="1"/>
  <c r="I158" i="185"/>
  <c r="B161" i="184"/>
  <c r="H159" i="184"/>
  <c r="D159" i="184"/>
  <c r="G159" i="184" s="1"/>
  <c r="F160" i="184" s="1"/>
  <c r="E160" i="184" s="1"/>
  <c r="I158" i="184"/>
  <c r="H158" i="182"/>
  <c r="D158" i="182"/>
  <c r="G158" i="182" s="1"/>
  <c r="F159" i="182" s="1"/>
  <c r="E159" i="182" s="1"/>
  <c r="I157" i="182"/>
  <c r="B160" i="181"/>
  <c r="H158" i="181"/>
  <c r="D158" i="181"/>
  <c r="G158" i="181" s="1"/>
  <c r="F159" i="181" s="1"/>
  <c r="E159" i="181" s="1"/>
  <c r="I157" i="181"/>
  <c r="B162" i="180"/>
  <c r="H158" i="180"/>
  <c r="D158" i="180"/>
  <c r="G158" i="180" s="1"/>
  <c r="F159" i="180" s="1"/>
  <c r="E159" i="180" s="1"/>
  <c r="I157" i="180"/>
  <c r="H158" i="179"/>
  <c r="E158" i="179"/>
  <c r="D158" i="179" s="1"/>
  <c r="G158" i="179" s="1"/>
  <c r="F159" i="179" s="1"/>
  <c r="I157" i="179"/>
  <c r="I157" i="178"/>
  <c r="B160" i="178"/>
  <c r="D158" i="178"/>
  <c r="G158" i="178" s="1"/>
  <c r="F159" i="178" s="1"/>
  <c r="E159" i="178" s="1"/>
  <c r="H158" i="178"/>
  <c r="I157" i="177"/>
  <c r="B160" i="177"/>
  <c r="H158" i="177"/>
  <c r="D158" i="177"/>
  <c r="G158" i="177" s="1"/>
  <c r="F159" i="177" s="1"/>
  <c r="E159" i="177" s="1"/>
  <c r="H158" i="176"/>
  <c r="E158" i="176"/>
  <c r="D158" i="176" s="1"/>
  <c r="G158" i="176" s="1"/>
  <c r="F159" i="176" s="1"/>
  <c r="I157" i="176"/>
  <c r="B160" i="175"/>
  <c r="D113" i="175"/>
  <c r="G113" i="175" s="1"/>
  <c r="F114" i="175" s="1"/>
  <c r="H114" i="175" s="1"/>
  <c r="H160" i="185" l="1"/>
  <c r="D160" i="185"/>
  <c r="G160" i="185" s="1"/>
  <c r="F161" i="185" s="1"/>
  <c r="E161" i="185" s="1"/>
  <c r="I159" i="185"/>
  <c r="B162" i="184"/>
  <c r="H160" i="184"/>
  <c r="D160" i="184"/>
  <c r="G160" i="184" s="1"/>
  <c r="F161" i="184" s="1"/>
  <c r="E161" i="184" s="1"/>
  <c r="I159" i="184"/>
  <c r="H159" i="182"/>
  <c r="D159" i="182"/>
  <c r="G159" i="182" s="1"/>
  <c r="F160" i="182" s="1"/>
  <c r="E160" i="182" s="1"/>
  <c r="I158" i="182"/>
  <c r="B161" i="181"/>
  <c r="H159" i="181"/>
  <c r="D159" i="181"/>
  <c r="G159" i="181" s="1"/>
  <c r="F160" i="181" s="1"/>
  <c r="E160" i="181" s="1"/>
  <c r="I158" i="181"/>
  <c r="B163" i="180"/>
  <c r="H159" i="180"/>
  <c r="D159" i="180"/>
  <c r="G159" i="180" s="1"/>
  <c r="F160" i="180" s="1"/>
  <c r="E160" i="180" s="1"/>
  <c r="I158" i="180"/>
  <c r="E159" i="179"/>
  <c r="D159" i="179" s="1"/>
  <c r="G159" i="179" s="1"/>
  <c r="F160" i="179" s="1"/>
  <c r="H159" i="179"/>
  <c r="I158" i="179"/>
  <c r="I158" i="178"/>
  <c r="B161" i="178"/>
  <c r="D159" i="178"/>
  <c r="G159" i="178" s="1"/>
  <c r="F160" i="178" s="1"/>
  <c r="E160" i="178" s="1"/>
  <c r="H159" i="178"/>
  <c r="B161" i="177"/>
  <c r="H159" i="177"/>
  <c r="D159" i="177"/>
  <c r="G159" i="177" s="1"/>
  <c r="F160" i="177" s="1"/>
  <c r="E160" i="177" s="1"/>
  <c r="I158" i="177"/>
  <c r="H159" i="176"/>
  <c r="E159" i="176"/>
  <c r="D159" i="176" s="1"/>
  <c r="G159" i="176" s="1"/>
  <c r="F160" i="176" s="1"/>
  <c r="I158" i="176"/>
  <c r="B161" i="175"/>
  <c r="E114" i="175"/>
  <c r="I114" i="175" s="1"/>
  <c r="I160" i="185" l="1"/>
  <c r="H161" i="185"/>
  <c r="D161" i="185"/>
  <c r="G161" i="185" s="1"/>
  <c r="F162" i="185" s="1"/>
  <c r="E162" i="185" s="1"/>
  <c r="B163" i="184"/>
  <c r="D161" i="184"/>
  <c r="G161" i="184" s="1"/>
  <c r="F162" i="184" s="1"/>
  <c r="E162" i="184" s="1"/>
  <c r="H161" i="184"/>
  <c r="I160" i="184"/>
  <c r="H160" i="182"/>
  <c r="D160" i="182"/>
  <c r="G160" i="182" s="1"/>
  <c r="F161" i="182" s="1"/>
  <c r="E161" i="182" s="1"/>
  <c r="I159" i="182"/>
  <c r="B162" i="181"/>
  <c r="H160" i="181"/>
  <c r="D160" i="181"/>
  <c r="G160" i="181" s="1"/>
  <c r="F161" i="181" s="1"/>
  <c r="E161" i="181" s="1"/>
  <c r="I159" i="181"/>
  <c r="B164" i="180"/>
  <c r="H160" i="180"/>
  <c r="D160" i="180"/>
  <c r="G160" i="180" s="1"/>
  <c r="F161" i="180" s="1"/>
  <c r="E161" i="180" s="1"/>
  <c r="I159" i="180"/>
  <c r="H160" i="179"/>
  <c r="E160" i="179"/>
  <c r="D160" i="179" s="1"/>
  <c r="G160" i="179" s="1"/>
  <c r="F161" i="179" s="1"/>
  <c r="I159" i="179"/>
  <c r="B162" i="178"/>
  <c r="D160" i="178"/>
  <c r="G160" i="178" s="1"/>
  <c r="F161" i="178" s="1"/>
  <c r="E161" i="178" s="1"/>
  <c r="H160" i="178"/>
  <c r="I159" i="178"/>
  <c r="B162" i="177"/>
  <c r="H160" i="177"/>
  <c r="D160" i="177"/>
  <c r="G160" i="177" s="1"/>
  <c r="F161" i="177" s="1"/>
  <c r="E161" i="177" s="1"/>
  <c r="I159" i="177"/>
  <c r="H160" i="176"/>
  <c r="E160" i="176"/>
  <c r="D160" i="176" s="1"/>
  <c r="G160" i="176" s="1"/>
  <c r="F161" i="176" s="1"/>
  <c r="I159" i="176"/>
  <c r="B162" i="175"/>
  <c r="D114" i="175"/>
  <c r="G114" i="175" s="1"/>
  <c r="F115" i="175" s="1"/>
  <c r="H115" i="175" s="1"/>
  <c r="I161" i="185" l="1"/>
  <c r="H162" i="185"/>
  <c r="D162" i="185"/>
  <c r="G162" i="185" s="1"/>
  <c r="F163" i="185" s="1"/>
  <c r="E163" i="185" s="1"/>
  <c r="B164" i="184"/>
  <c r="H162" i="184"/>
  <c r="D162" i="184"/>
  <c r="G162" i="184" s="1"/>
  <c r="F163" i="184" s="1"/>
  <c r="E163" i="184" s="1"/>
  <c r="I161" i="184"/>
  <c r="H161" i="182"/>
  <c r="D161" i="182"/>
  <c r="G161" i="182" s="1"/>
  <c r="F162" i="182" s="1"/>
  <c r="E162" i="182" s="1"/>
  <c r="I160" i="182"/>
  <c r="B163" i="181"/>
  <c r="I160" i="181"/>
  <c r="H161" i="181"/>
  <c r="D161" i="181"/>
  <c r="G161" i="181" s="1"/>
  <c r="F162" i="181" s="1"/>
  <c r="E162" i="181" s="1"/>
  <c r="B165" i="180"/>
  <c r="H161" i="180"/>
  <c r="D161" i="180"/>
  <c r="G161" i="180" s="1"/>
  <c r="F162" i="180" s="1"/>
  <c r="E162" i="180" s="1"/>
  <c r="I160" i="180"/>
  <c r="H161" i="179"/>
  <c r="E161" i="179"/>
  <c r="D161" i="179" s="1"/>
  <c r="G161" i="179" s="1"/>
  <c r="F162" i="179" s="1"/>
  <c r="I160" i="179"/>
  <c r="I160" i="178"/>
  <c r="B163" i="178"/>
  <c r="D161" i="178"/>
  <c r="G161" i="178" s="1"/>
  <c r="F162" i="178" s="1"/>
  <c r="E162" i="178" s="1"/>
  <c r="H161" i="178"/>
  <c r="B163" i="177"/>
  <c r="H161" i="177"/>
  <c r="D161" i="177"/>
  <c r="G161" i="177" s="1"/>
  <c r="F162" i="177" s="1"/>
  <c r="E162" i="177" s="1"/>
  <c r="I160" i="177"/>
  <c r="H161" i="176"/>
  <c r="E161" i="176"/>
  <c r="D161" i="176" s="1"/>
  <c r="G161" i="176" s="1"/>
  <c r="F162" i="176" s="1"/>
  <c r="I160" i="176"/>
  <c r="B163" i="175"/>
  <c r="E115" i="175"/>
  <c r="I115" i="175" s="1"/>
  <c r="I162" i="185" l="1"/>
  <c r="H163" i="185"/>
  <c r="D163" i="185"/>
  <c r="G163" i="185" s="1"/>
  <c r="F164" i="185" s="1"/>
  <c r="E164" i="185" s="1"/>
  <c r="B165" i="184"/>
  <c r="H163" i="184"/>
  <c r="D163" i="184"/>
  <c r="G163" i="184" s="1"/>
  <c r="F164" i="184" s="1"/>
  <c r="E164" i="184" s="1"/>
  <c r="I162" i="184"/>
  <c r="H162" i="182"/>
  <c r="D162" i="182"/>
  <c r="G162" i="182" s="1"/>
  <c r="F163" i="182" s="1"/>
  <c r="E163" i="182" s="1"/>
  <c r="I161" i="182"/>
  <c r="B164" i="181"/>
  <c r="H162" i="181"/>
  <c r="D162" i="181"/>
  <c r="G162" i="181" s="1"/>
  <c r="F163" i="181" s="1"/>
  <c r="E163" i="181" s="1"/>
  <c r="I161" i="181"/>
  <c r="B166" i="180"/>
  <c r="H162" i="180"/>
  <c r="D162" i="180"/>
  <c r="G162" i="180" s="1"/>
  <c r="F163" i="180" s="1"/>
  <c r="E163" i="180" s="1"/>
  <c r="I161" i="180"/>
  <c r="H162" i="179"/>
  <c r="E162" i="179"/>
  <c r="D162" i="179" s="1"/>
  <c r="G162" i="179" s="1"/>
  <c r="F163" i="179" s="1"/>
  <c r="I161" i="179"/>
  <c r="I161" i="178"/>
  <c r="B164" i="178"/>
  <c r="D162" i="178"/>
  <c r="G162" i="178" s="1"/>
  <c r="F163" i="178" s="1"/>
  <c r="E163" i="178" s="1"/>
  <c r="H162" i="178"/>
  <c r="I162" i="178" s="1"/>
  <c r="B164" i="177"/>
  <c r="H162" i="177"/>
  <c r="D162" i="177"/>
  <c r="G162" i="177" s="1"/>
  <c r="F163" i="177" s="1"/>
  <c r="E163" i="177" s="1"/>
  <c r="I161" i="177"/>
  <c r="H162" i="176"/>
  <c r="E162" i="176"/>
  <c r="D162" i="176" s="1"/>
  <c r="G162" i="176" s="1"/>
  <c r="F163" i="176" s="1"/>
  <c r="I161" i="176"/>
  <c r="B164" i="175"/>
  <c r="D115" i="175"/>
  <c r="G115" i="175" s="1"/>
  <c r="F116" i="175" s="1"/>
  <c r="H116" i="175" s="1"/>
  <c r="H164" i="185" l="1"/>
  <c r="D164" i="185"/>
  <c r="G164" i="185" s="1"/>
  <c r="F165" i="185" s="1"/>
  <c r="E165" i="185" s="1"/>
  <c r="I163" i="185"/>
  <c r="B166" i="184"/>
  <c r="D164" i="184"/>
  <c r="G164" i="184" s="1"/>
  <c r="F165" i="184" s="1"/>
  <c r="E165" i="184" s="1"/>
  <c r="H164" i="184"/>
  <c r="I163" i="184"/>
  <c r="H163" i="182"/>
  <c r="D163" i="182"/>
  <c r="G163" i="182" s="1"/>
  <c r="F164" i="182" s="1"/>
  <c r="E164" i="182" s="1"/>
  <c r="I162" i="182"/>
  <c r="B165" i="181"/>
  <c r="H163" i="181"/>
  <c r="D163" i="181"/>
  <c r="G163" i="181" s="1"/>
  <c r="F164" i="181" s="1"/>
  <c r="E164" i="181" s="1"/>
  <c r="I162" i="181"/>
  <c r="B167" i="180"/>
  <c r="H163" i="180"/>
  <c r="D163" i="180"/>
  <c r="G163" i="180" s="1"/>
  <c r="F164" i="180" s="1"/>
  <c r="E164" i="180" s="1"/>
  <c r="I162" i="180"/>
  <c r="E163" i="179"/>
  <c r="D163" i="179" s="1"/>
  <c r="G163" i="179" s="1"/>
  <c r="F164" i="179" s="1"/>
  <c r="H163" i="179"/>
  <c r="I162" i="179"/>
  <c r="B165" i="178"/>
  <c r="D163" i="178"/>
  <c r="G163" i="178" s="1"/>
  <c r="F164" i="178" s="1"/>
  <c r="E164" i="178" s="1"/>
  <c r="H163" i="178"/>
  <c r="I162" i="177"/>
  <c r="B165" i="177"/>
  <c r="H163" i="177"/>
  <c r="D163" i="177"/>
  <c r="G163" i="177" s="1"/>
  <c r="F164" i="177" s="1"/>
  <c r="E164" i="177" s="1"/>
  <c r="H163" i="176"/>
  <c r="E163" i="176"/>
  <c r="D163" i="176" s="1"/>
  <c r="G163" i="176" s="1"/>
  <c r="F164" i="176" s="1"/>
  <c r="I162" i="176"/>
  <c r="B165" i="175"/>
  <c r="E116" i="175"/>
  <c r="I116" i="175" s="1"/>
  <c r="H165" i="185" l="1"/>
  <c r="D165" i="185"/>
  <c r="G165" i="185" s="1"/>
  <c r="F166" i="185" s="1"/>
  <c r="E166" i="185" s="1"/>
  <c r="I164" i="185"/>
  <c r="B167" i="184"/>
  <c r="D165" i="184"/>
  <c r="G165" i="184" s="1"/>
  <c r="F166" i="184" s="1"/>
  <c r="E166" i="184" s="1"/>
  <c r="H165" i="184"/>
  <c r="I164" i="184"/>
  <c r="H164" i="182"/>
  <c r="D164" i="182"/>
  <c r="G164" i="182" s="1"/>
  <c r="F165" i="182" s="1"/>
  <c r="E165" i="182" s="1"/>
  <c r="I163" i="182"/>
  <c r="B166" i="181"/>
  <c r="H164" i="181"/>
  <c r="D164" i="181"/>
  <c r="G164" i="181" s="1"/>
  <c r="F165" i="181" s="1"/>
  <c r="E165" i="181" s="1"/>
  <c r="I163" i="181"/>
  <c r="B168" i="180"/>
  <c r="H164" i="180"/>
  <c r="D164" i="180"/>
  <c r="G164" i="180" s="1"/>
  <c r="F165" i="180" s="1"/>
  <c r="E165" i="180" s="1"/>
  <c r="I163" i="180"/>
  <c r="I163" i="179"/>
  <c r="H164" i="179"/>
  <c r="E164" i="179"/>
  <c r="D164" i="179" s="1"/>
  <c r="G164" i="179" s="1"/>
  <c r="F165" i="179" s="1"/>
  <c r="I163" i="178"/>
  <c r="B166" i="178"/>
  <c r="D164" i="178"/>
  <c r="G164" i="178" s="1"/>
  <c r="F165" i="178" s="1"/>
  <c r="E165" i="178" s="1"/>
  <c r="H164" i="178"/>
  <c r="B166" i="177"/>
  <c r="H164" i="177"/>
  <c r="D164" i="177"/>
  <c r="G164" i="177" s="1"/>
  <c r="F165" i="177" s="1"/>
  <c r="E165" i="177" s="1"/>
  <c r="I163" i="177"/>
  <c r="H164" i="176"/>
  <c r="E164" i="176"/>
  <c r="D164" i="176" s="1"/>
  <c r="G164" i="176" s="1"/>
  <c r="F165" i="176" s="1"/>
  <c r="I163" i="176"/>
  <c r="B166" i="175"/>
  <c r="D116" i="175"/>
  <c r="G116" i="175" s="1"/>
  <c r="F117" i="175" s="1"/>
  <c r="H117" i="175" s="1"/>
  <c r="I165" i="185" l="1"/>
  <c r="H166" i="185"/>
  <c r="D166" i="185"/>
  <c r="G166" i="185" s="1"/>
  <c r="F167" i="185" s="1"/>
  <c r="E167" i="185" s="1"/>
  <c r="B168" i="184"/>
  <c r="H166" i="184"/>
  <c r="D166" i="184"/>
  <c r="G166" i="184" s="1"/>
  <c r="F167" i="184" s="1"/>
  <c r="E167" i="184" s="1"/>
  <c r="I165" i="184"/>
  <c r="H165" i="182"/>
  <c r="D165" i="182"/>
  <c r="G165" i="182" s="1"/>
  <c r="F166" i="182" s="1"/>
  <c r="E166" i="182" s="1"/>
  <c r="I164" i="182"/>
  <c r="B167" i="181"/>
  <c r="H165" i="181"/>
  <c r="D165" i="181"/>
  <c r="G165" i="181" s="1"/>
  <c r="F166" i="181" s="1"/>
  <c r="E166" i="181" s="1"/>
  <c r="I164" i="181"/>
  <c r="B169" i="180"/>
  <c r="H165" i="180"/>
  <c r="D165" i="180"/>
  <c r="G165" i="180" s="1"/>
  <c r="F166" i="180" s="1"/>
  <c r="E166" i="180" s="1"/>
  <c r="I164" i="180"/>
  <c r="H165" i="179"/>
  <c r="E165" i="179"/>
  <c r="D165" i="179" s="1"/>
  <c r="G165" i="179" s="1"/>
  <c r="F166" i="179" s="1"/>
  <c r="I164" i="179"/>
  <c r="I164" i="178"/>
  <c r="B167" i="178"/>
  <c r="D165" i="178"/>
  <c r="G165" i="178" s="1"/>
  <c r="F166" i="178" s="1"/>
  <c r="E166" i="178" s="1"/>
  <c r="H165" i="178"/>
  <c r="B167" i="177"/>
  <c r="H165" i="177"/>
  <c r="D165" i="177"/>
  <c r="G165" i="177" s="1"/>
  <c r="F166" i="177" s="1"/>
  <c r="E166" i="177" s="1"/>
  <c r="I164" i="177"/>
  <c r="H165" i="176"/>
  <c r="E165" i="176"/>
  <c r="D165" i="176" s="1"/>
  <c r="G165" i="176" s="1"/>
  <c r="F166" i="176" s="1"/>
  <c r="I164" i="176"/>
  <c r="B167" i="175"/>
  <c r="E117" i="175"/>
  <c r="I117" i="175" s="1"/>
  <c r="H167" i="185" l="1"/>
  <c r="D167" i="185"/>
  <c r="G167" i="185" s="1"/>
  <c r="F168" i="185" s="1"/>
  <c r="E168" i="185" s="1"/>
  <c r="I166" i="185"/>
  <c r="B169" i="184"/>
  <c r="I166" i="184"/>
  <c r="H167" i="184"/>
  <c r="D167" i="184"/>
  <c r="G167" i="184" s="1"/>
  <c r="F168" i="184" s="1"/>
  <c r="E168" i="184" s="1"/>
  <c r="H166" i="182"/>
  <c r="D166" i="182"/>
  <c r="G166" i="182" s="1"/>
  <c r="F167" i="182" s="1"/>
  <c r="E167" i="182" s="1"/>
  <c r="I165" i="182"/>
  <c r="B168" i="181"/>
  <c r="H166" i="181"/>
  <c r="D166" i="181"/>
  <c r="G166" i="181" s="1"/>
  <c r="F167" i="181" s="1"/>
  <c r="E167" i="181" s="1"/>
  <c r="I165" i="181"/>
  <c r="B170" i="180"/>
  <c r="H166" i="180"/>
  <c r="D166" i="180"/>
  <c r="G166" i="180" s="1"/>
  <c r="F167" i="180" s="1"/>
  <c r="E167" i="180" s="1"/>
  <c r="I165" i="180"/>
  <c r="H166" i="179"/>
  <c r="E166" i="179"/>
  <c r="D166" i="179" s="1"/>
  <c r="G166" i="179" s="1"/>
  <c r="F167" i="179" s="1"/>
  <c r="I165" i="179"/>
  <c r="I165" i="178"/>
  <c r="B168" i="178"/>
  <c r="D166" i="178"/>
  <c r="G166" i="178" s="1"/>
  <c r="F167" i="178" s="1"/>
  <c r="E167" i="178" s="1"/>
  <c r="H166" i="178"/>
  <c r="B168" i="177"/>
  <c r="H166" i="177"/>
  <c r="D166" i="177"/>
  <c r="G166" i="177" s="1"/>
  <c r="F167" i="177" s="1"/>
  <c r="E167" i="177" s="1"/>
  <c r="I165" i="177"/>
  <c r="H166" i="176"/>
  <c r="E166" i="176"/>
  <c r="D166" i="176" s="1"/>
  <c r="G166" i="176" s="1"/>
  <c r="F167" i="176" s="1"/>
  <c r="I165" i="176"/>
  <c r="B168" i="175"/>
  <c r="D117" i="175"/>
  <c r="G117" i="175" s="1"/>
  <c r="F118" i="175" s="1"/>
  <c r="H118" i="175" s="1"/>
  <c r="H168" i="185" l="1"/>
  <c r="D168" i="185"/>
  <c r="G168" i="185" s="1"/>
  <c r="F169" i="185" s="1"/>
  <c r="E169" i="185" s="1"/>
  <c r="I167" i="185"/>
  <c r="B170" i="184"/>
  <c r="H168" i="184"/>
  <c r="D168" i="184"/>
  <c r="G168" i="184" s="1"/>
  <c r="F169" i="184" s="1"/>
  <c r="E169" i="184" s="1"/>
  <c r="I167" i="184"/>
  <c r="H167" i="182"/>
  <c r="D167" i="182"/>
  <c r="G167" i="182" s="1"/>
  <c r="F168" i="182" s="1"/>
  <c r="E168" i="182" s="1"/>
  <c r="I166" i="182"/>
  <c r="B169" i="181"/>
  <c r="H167" i="181"/>
  <c r="D167" i="181"/>
  <c r="G167" i="181" s="1"/>
  <c r="F168" i="181" s="1"/>
  <c r="E168" i="181" s="1"/>
  <c r="I166" i="181"/>
  <c r="B171" i="180"/>
  <c r="H167" i="180"/>
  <c r="D167" i="180"/>
  <c r="G167" i="180" s="1"/>
  <c r="F168" i="180" s="1"/>
  <c r="E168" i="180" s="1"/>
  <c r="I166" i="180"/>
  <c r="E167" i="179"/>
  <c r="D167" i="179" s="1"/>
  <c r="G167" i="179" s="1"/>
  <c r="F168" i="179" s="1"/>
  <c r="H167" i="179"/>
  <c r="I166" i="179"/>
  <c r="B169" i="178"/>
  <c r="D167" i="178"/>
  <c r="G167" i="178" s="1"/>
  <c r="F168" i="178" s="1"/>
  <c r="E168" i="178" s="1"/>
  <c r="H167" i="178"/>
  <c r="I166" i="178"/>
  <c r="B169" i="177"/>
  <c r="H167" i="177"/>
  <c r="D167" i="177"/>
  <c r="G167" i="177" s="1"/>
  <c r="F168" i="177" s="1"/>
  <c r="E168" i="177" s="1"/>
  <c r="I166" i="177"/>
  <c r="H167" i="176"/>
  <c r="E167" i="176"/>
  <c r="D167" i="176" s="1"/>
  <c r="G167" i="176" s="1"/>
  <c r="F168" i="176" s="1"/>
  <c r="I166" i="176"/>
  <c r="B169" i="175"/>
  <c r="E118" i="175"/>
  <c r="I118" i="175" s="1"/>
  <c r="H169" i="185" l="1"/>
  <c r="D169" i="185"/>
  <c r="G169" i="185" s="1"/>
  <c r="F170" i="185" s="1"/>
  <c r="E170" i="185" s="1"/>
  <c r="I168" i="185"/>
  <c r="B171" i="184"/>
  <c r="D169" i="184"/>
  <c r="G169" i="184" s="1"/>
  <c r="F170" i="184" s="1"/>
  <c r="E170" i="184" s="1"/>
  <c r="H169" i="184"/>
  <c r="I168" i="184"/>
  <c r="H168" i="182"/>
  <c r="D168" i="182"/>
  <c r="G168" i="182" s="1"/>
  <c r="F169" i="182" s="1"/>
  <c r="E169" i="182" s="1"/>
  <c r="I167" i="182"/>
  <c r="B170" i="181"/>
  <c r="H168" i="181"/>
  <c r="D168" i="181"/>
  <c r="G168" i="181" s="1"/>
  <c r="F169" i="181" s="1"/>
  <c r="E169" i="181" s="1"/>
  <c r="I167" i="181"/>
  <c r="B172" i="180"/>
  <c r="H168" i="180"/>
  <c r="D168" i="180"/>
  <c r="G168" i="180" s="1"/>
  <c r="F169" i="180" s="1"/>
  <c r="E169" i="180" s="1"/>
  <c r="I167" i="180"/>
  <c r="H168" i="179"/>
  <c r="E168" i="179"/>
  <c r="D168" i="179" s="1"/>
  <c r="G168" i="179" s="1"/>
  <c r="F169" i="179" s="1"/>
  <c r="I167" i="179"/>
  <c r="I167" i="178"/>
  <c r="B170" i="178"/>
  <c r="D168" i="178"/>
  <c r="G168" i="178" s="1"/>
  <c r="F169" i="178" s="1"/>
  <c r="E169" i="178" s="1"/>
  <c r="H168" i="178"/>
  <c r="I168" i="178" s="1"/>
  <c r="I167" i="177"/>
  <c r="B170" i="177"/>
  <c r="H168" i="177"/>
  <c r="D168" i="177"/>
  <c r="G168" i="177" s="1"/>
  <c r="F169" i="177" s="1"/>
  <c r="E169" i="177" s="1"/>
  <c r="H168" i="176"/>
  <c r="E168" i="176"/>
  <c r="D168" i="176" s="1"/>
  <c r="G168" i="176" s="1"/>
  <c r="F169" i="176" s="1"/>
  <c r="I167" i="176"/>
  <c r="B170" i="175"/>
  <c r="D118" i="175"/>
  <c r="G118" i="175" s="1"/>
  <c r="F119" i="175" s="1"/>
  <c r="H119" i="175" s="1"/>
  <c r="I169" i="185" l="1"/>
  <c r="H170" i="185"/>
  <c r="D170" i="185"/>
  <c r="G170" i="185" s="1"/>
  <c r="F171" i="185" s="1"/>
  <c r="E171" i="185" s="1"/>
  <c r="B172" i="184"/>
  <c r="H170" i="184"/>
  <c r="D170" i="184"/>
  <c r="G170" i="184" s="1"/>
  <c r="F171" i="184" s="1"/>
  <c r="E171" i="184" s="1"/>
  <c r="I169" i="184"/>
  <c r="H169" i="182"/>
  <c r="D169" i="182"/>
  <c r="G169" i="182" s="1"/>
  <c r="F170" i="182" s="1"/>
  <c r="E170" i="182" s="1"/>
  <c r="I168" i="182"/>
  <c r="B171" i="181"/>
  <c r="H169" i="181"/>
  <c r="D169" i="181"/>
  <c r="G169" i="181" s="1"/>
  <c r="F170" i="181" s="1"/>
  <c r="E170" i="181" s="1"/>
  <c r="I168" i="181"/>
  <c r="B173" i="180"/>
  <c r="H169" i="180"/>
  <c r="D169" i="180"/>
  <c r="G169" i="180" s="1"/>
  <c r="F170" i="180" s="1"/>
  <c r="E170" i="180" s="1"/>
  <c r="I168" i="180"/>
  <c r="H169" i="179"/>
  <c r="E169" i="179"/>
  <c r="D169" i="179" s="1"/>
  <c r="G169" i="179" s="1"/>
  <c r="F170" i="179" s="1"/>
  <c r="I168" i="179"/>
  <c r="B171" i="178"/>
  <c r="D169" i="178"/>
  <c r="G169" i="178" s="1"/>
  <c r="F170" i="178" s="1"/>
  <c r="E170" i="178" s="1"/>
  <c r="H169" i="178"/>
  <c r="I168" i="177"/>
  <c r="B171" i="177"/>
  <c r="H169" i="177"/>
  <c r="D169" i="177"/>
  <c r="G169" i="177" s="1"/>
  <c r="F170" i="177" s="1"/>
  <c r="E170" i="177" s="1"/>
  <c r="H169" i="176"/>
  <c r="E169" i="176"/>
  <c r="D169" i="176" s="1"/>
  <c r="G169" i="176" s="1"/>
  <c r="F170" i="176" s="1"/>
  <c r="I168" i="176"/>
  <c r="B171" i="175"/>
  <c r="E119" i="175"/>
  <c r="I119" i="175" s="1"/>
  <c r="I170" i="185" l="1"/>
  <c r="H171" i="185"/>
  <c r="D171" i="185"/>
  <c r="G171" i="185" s="1"/>
  <c r="F172" i="185" s="1"/>
  <c r="E172" i="185" s="1"/>
  <c r="B173" i="184"/>
  <c r="H171" i="184"/>
  <c r="D171" i="184"/>
  <c r="G171" i="184" s="1"/>
  <c r="F172" i="184" s="1"/>
  <c r="E172" i="184" s="1"/>
  <c r="I170" i="184"/>
  <c r="I169" i="182"/>
  <c r="H170" i="182"/>
  <c r="D170" i="182"/>
  <c r="G170" i="182" s="1"/>
  <c r="F171" i="182" s="1"/>
  <c r="E171" i="182" s="1"/>
  <c r="B172" i="181"/>
  <c r="H170" i="181"/>
  <c r="D170" i="181"/>
  <c r="G170" i="181" s="1"/>
  <c r="F171" i="181" s="1"/>
  <c r="E171" i="181" s="1"/>
  <c r="I169" i="181"/>
  <c r="B174" i="180"/>
  <c r="H170" i="180"/>
  <c r="D170" i="180"/>
  <c r="G170" i="180" s="1"/>
  <c r="F171" i="180" s="1"/>
  <c r="E171" i="180" s="1"/>
  <c r="I169" i="180"/>
  <c r="H170" i="179"/>
  <c r="E170" i="179"/>
  <c r="D170" i="179" s="1"/>
  <c r="G170" i="179" s="1"/>
  <c r="F171" i="179" s="1"/>
  <c r="I169" i="179"/>
  <c r="I169" i="178"/>
  <c r="B172" i="178"/>
  <c r="D170" i="178"/>
  <c r="G170" i="178" s="1"/>
  <c r="F171" i="178" s="1"/>
  <c r="E171" i="178" s="1"/>
  <c r="H170" i="178"/>
  <c r="B172" i="177"/>
  <c r="H170" i="177"/>
  <c r="D170" i="177"/>
  <c r="G170" i="177" s="1"/>
  <c r="F171" i="177" s="1"/>
  <c r="E171" i="177" s="1"/>
  <c r="I169" i="177"/>
  <c r="H170" i="176"/>
  <c r="E170" i="176"/>
  <c r="D170" i="176" s="1"/>
  <c r="G170" i="176" s="1"/>
  <c r="F171" i="176" s="1"/>
  <c r="I169" i="176"/>
  <c r="B172" i="175"/>
  <c r="D119" i="175"/>
  <c r="G119" i="175" s="1"/>
  <c r="F120" i="175" s="1"/>
  <c r="H120" i="175" s="1"/>
  <c r="H172" i="185" l="1"/>
  <c r="D172" i="185"/>
  <c r="G172" i="185" s="1"/>
  <c r="F173" i="185" s="1"/>
  <c r="E173" i="185" s="1"/>
  <c r="I171" i="185"/>
  <c r="B174" i="184"/>
  <c r="H172" i="184"/>
  <c r="D172" i="184"/>
  <c r="G172" i="184" s="1"/>
  <c r="F173" i="184" s="1"/>
  <c r="E173" i="184" s="1"/>
  <c r="I171" i="184"/>
  <c r="H171" i="182"/>
  <c r="D171" i="182"/>
  <c r="G171" i="182" s="1"/>
  <c r="F172" i="182" s="1"/>
  <c r="E172" i="182" s="1"/>
  <c r="I170" i="182"/>
  <c r="B173" i="181"/>
  <c r="H171" i="181"/>
  <c r="D171" i="181"/>
  <c r="G171" i="181" s="1"/>
  <c r="F172" i="181" s="1"/>
  <c r="E172" i="181" s="1"/>
  <c r="I170" i="181"/>
  <c r="B175" i="180"/>
  <c r="H171" i="180"/>
  <c r="D171" i="180"/>
  <c r="G171" i="180" s="1"/>
  <c r="F172" i="180" s="1"/>
  <c r="E172" i="180" s="1"/>
  <c r="I170" i="180"/>
  <c r="H171" i="179"/>
  <c r="E171" i="179"/>
  <c r="D171" i="179" s="1"/>
  <c r="G171" i="179" s="1"/>
  <c r="F172" i="179" s="1"/>
  <c r="I170" i="179"/>
  <c r="B173" i="178"/>
  <c r="D171" i="178"/>
  <c r="G171" i="178" s="1"/>
  <c r="F172" i="178" s="1"/>
  <c r="E172" i="178" s="1"/>
  <c r="H171" i="178"/>
  <c r="I170" i="178"/>
  <c r="B173" i="177"/>
  <c r="D171" i="177"/>
  <c r="G171" i="177" s="1"/>
  <c r="F172" i="177" s="1"/>
  <c r="E172" i="177" s="1"/>
  <c r="H171" i="177"/>
  <c r="I170" i="177"/>
  <c r="E171" i="176"/>
  <c r="D171" i="176" s="1"/>
  <c r="G171" i="176" s="1"/>
  <c r="F172" i="176" s="1"/>
  <c r="H171" i="176"/>
  <c r="I170" i="176"/>
  <c r="B173" i="175"/>
  <c r="E120" i="175"/>
  <c r="I120" i="175" s="1"/>
  <c r="H173" i="185" l="1"/>
  <c r="D173" i="185"/>
  <c r="G173" i="185" s="1"/>
  <c r="F174" i="185" s="1"/>
  <c r="E174" i="185" s="1"/>
  <c r="I172" i="185"/>
  <c r="B175" i="184"/>
  <c r="H173" i="184"/>
  <c r="D173" i="184"/>
  <c r="G173" i="184" s="1"/>
  <c r="F174" i="184" s="1"/>
  <c r="E174" i="184" s="1"/>
  <c r="I172" i="184"/>
  <c r="H172" i="182"/>
  <c r="D172" i="182"/>
  <c r="G172" i="182" s="1"/>
  <c r="F173" i="182" s="1"/>
  <c r="E173" i="182" s="1"/>
  <c r="I171" i="182"/>
  <c r="B174" i="181"/>
  <c r="H172" i="181"/>
  <c r="D172" i="181"/>
  <c r="G172" i="181" s="1"/>
  <c r="F173" i="181" s="1"/>
  <c r="E173" i="181" s="1"/>
  <c r="I171" i="181"/>
  <c r="B176" i="180"/>
  <c r="D172" i="180"/>
  <c r="G172" i="180" s="1"/>
  <c r="F173" i="180" s="1"/>
  <c r="E173" i="180" s="1"/>
  <c r="H172" i="180"/>
  <c r="I171" i="180"/>
  <c r="H172" i="179"/>
  <c r="E172" i="179"/>
  <c r="D172" i="179" s="1"/>
  <c r="G172" i="179" s="1"/>
  <c r="F173" i="179" s="1"/>
  <c r="I171" i="179"/>
  <c r="B174" i="178"/>
  <c r="D172" i="178"/>
  <c r="G172" i="178" s="1"/>
  <c r="F173" i="178" s="1"/>
  <c r="E173" i="178" s="1"/>
  <c r="H172" i="178"/>
  <c r="I171" i="178"/>
  <c r="I171" i="177"/>
  <c r="B174" i="177"/>
  <c r="D172" i="177"/>
  <c r="G172" i="177" s="1"/>
  <c r="F173" i="177" s="1"/>
  <c r="E173" i="177" s="1"/>
  <c r="H172" i="177"/>
  <c r="H172" i="176"/>
  <c r="E172" i="176"/>
  <c r="D172" i="176" s="1"/>
  <c r="G172" i="176" s="1"/>
  <c r="F173" i="176" s="1"/>
  <c r="I171" i="176"/>
  <c r="B174" i="175"/>
  <c r="D120" i="175"/>
  <c r="G120" i="175" s="1"/>
  <c r="F121" i="175" s="1"/>
  <c r="H121" i="175" s="1"/>
  <c r="I173" i="185" l="1"/>
  <c r="H174" i="185"/>
  <c r="D174" i="185"/>
  <c r="G174" i="185" s="1"/>
  <c r="F175" i="185" s="1"/>
  <c r="E175" i="185" s="1"/>
  <c r="B176" i="184"/>
  <c r="H174" i="184"/>
  <c r="D174" i="184"/>
  <c r="G174" i="184" s="1"/>
  <c r="F175" i="184" s="1"/>
  <c r="E175" i="184" s="1"/>
  <c r="I173" i="184"/>
  <c r="D173" i="182"/>
  <c r="G173" i="182" s="1"/>
  <c r="F174" i="182" s="1"/>
  <c r="E174" i="182" s="1"/>
  <c r="H173" i="182"/>
  <c r="I172" i="182"/>
  <c r="B175" i="181"/>
  <c r="D173" i="181"/>
  <c r="G173" i="181" s="1"/>
  <c r="F174" i="181" s="1"/>
  <c r="E174" i="181" s="1"/>
  <c r="H173" i="181"/>
  <c r="I172" i="181"/>
  <c r="B177" i="180"/>
  <c r="D173" i="180"/>
  <c r="G173" i="180" s="1"/>
  <c r="F174" i="180" s="1"/>
  <c r="E174" i="180" s="1"/>
  <c r="H173" i="180"/>
  <c r="I172" i="180"/>
  <c r="E173" i="179"/>
  <c r="D173" i="179" s="1"/>
  <c r="G173" i="179" s="1"/>
  <c r="F174" i="179" s="1"/>
  <c r="H173" i="179"/>
  <c r="I172" i="179"/>
  <c r="B175" i="178"/>
  <c r="H173" i="178"/>
  <c r="D173" i="178"/>
  <c r="G173" i="178" s="1"/>
  <c r="F174" i="178" s="1"/>
  <c r="E174" i="178" s="1"/>
  <c r="I172" i="178"/>
  <c r="B175" i="177"/>
  <c r="D173" i="177"/>
  <c r="G173" i="177" s="1"/>
  <c r="F174" i="177" s="1"/>
  <c r="E174" i="177" s="1"/>
  <c r="H173" i="177"/>
  <c r="I172" i="177"/>
  <c r="I172" i="176"/>
  <c r="H173" i="176"/>
  <c r="E173" i="176"/>
  <c r="D173" i="176" s="1"/>
  <c r="G173" i="176" s="1"/>
  <c r="F174" i="176" s="1"/>
  <c r="B175" i="175"/>
  <c r="E121" i="175"/>
  <c r="I121" i="175" s="1"/>
  <c r="I174" i="185" l="1"/>
  <c r="H175" i="185"/>
  <c r="D175" i="185"/>
  <c r="G175" i="185" s="1"/>
  <c r="F176" i="185" s="1"/>
  <c r="E176" i="185" s="1"/>
  <c r="B177" i="184"/>
  <c r="H175" i="184"/>
  <c r="D175" i="184"/>
  <c r="G175" i="184" s="1"/>
  <c r="F176" i="184" s="1"/>
  <c r="E176" i="184" s="1"/>
  <c r="I174" i="184"/>
  <c r="D174" i="182"/>
  <c r="G174" i="182" s="1"/>
  <c r="F175" i="182" s="1"/>
  <c r="E175" i="182" s="1"/>
  <c r="H174" i="182"/>
  <c r="I173" i="182"/>
  <c r="B176" i="181"/>
  <c r="I173" i="181"/>
  <c r="H174" i="181"/>
  <c r="D174" i="181"/>
  <c r="G174" i="181" s="1"/>
  <c r="F175" i="181" s="1"/>
  <c r="E175" i="181" s="1"/>
  <c r="B178" i="180"/>
  <c r="H174" i="180"/>
  <c r="D174" i="180"/>
  <c r="G174" i="180" s="1"/>
  <c r="F175" i="180" s="1"/>
  <c r="E175" i="180" s="1"/>
  <c r="I173" i="180"/>
  <c r="E174" i="179"/>
  <c r="D174" i="179" s="1"/>
  <c r="G174" i="179" s="1"/>
  <c r="F175" i="179" s="1"/>
  <c r="H174" i="179"/>
  <c r="I173" i="179"/>
  <c r="B176" i="178"/>
  <c r="H174" i="178"/>
  <c r="D174" i="178"/>
  <c r="G174" i="178" s="1"/>
  <c r="F175" i="178" s="1"/>
  <c r="E175" i="178" s="1"/>
  <c r="I173" i="178"/>
  <c r="I173" i="177"/>
  <c r="B176" i="177"/>
  <c r="H174" i="177"/>
  <c r="D174" i="177"/>
  <c r="G174" i="177" s="1"/>
  <c r="F175" i="177" s="1"/>
  <c r="E175" i="177" s="1"/>
  <c r="H174" i="176"/>
  <c r="E174" i="176"/>
  <c r="D174" i="176" s="1"/>
  <c r="G174" i="176" s="1"/>
  <c r="F175" i="176" s="1"/>
  <c r="I173" i="176"/>
  <c r="B176" i="175"/>
  <c r="D121" i="175"/>
  <c r="G121" i="175" s="1"/>
  <c r="F122" i="175" s="1"/>
  <c r="H122" i="175" s="1"/>
  <c r="H176" i="185" l="1"/>
  <c r="D176" i="185"/>
  <c r="G176" i="185" s="1"/>
  <c r="F177" i="185" s="1"/>
  <c r="E177" i="185" s="1"/>
  <c r="I175" i="185"/>
  <c r="B178" i="184"/>
  <c r="I175" i="184"/>
  <c r="D176" i="184"/>
  <c r="G176" i="184" s="1"/>
  <c r="F177" i="184" s="1"/>
  <c r="E177" i="184" s="1"/>
  <c r="H176" i="184"/>
  <c r="I174" i="182"/>
  <c r="H175" i="182"/>
  <c r="D175" i="182"/>
  <c r="G175" i="182" s="1"/>
  <c r="F176" i="182" s="1"/>
  <c r="E176" i="182" s="1"/>
  <c r="B177" i="181"/>
  <c r="D175" i="181"/>
  <c r="G175" i="181" s="1"/>
  <c r="F176" i="181" s="1"/>
  <c r="E176" i="181" s="1"/>
  <c r="H175" i="181"/>
  <c r="I174" i="181"/>
  <c r="B179" i="180"/>
  <c r="H175" i="180"/>
  <c r="D175" i="180"/>
  <c r="G175" i="180" s="1"/>
  <c r="F176" i="180" s="1"/>
  <c r="E176" i="180" s="1"/>
  <c r="I174" i="180"/>
  <c r="H175" i="179"/>
  <c r="E175" i="179"/>
  <c r="D175" i="179" s="1"/>
  <c r="G175" i="179" s="1"/>
  <c r="F176" i="179" s="1"/>
  <c r="I174" i="179"/>
  <c r="B177" i="178"/>
  <c r="D175" i="178"/>
  <c r="G175" i="178" s="1"/>
  <c r="F176" i="178" s="1"/>
  <c r="E176" i="178" s="1"/>
  <c r="H175" i="178"/>
  <c r="I174" i="178"/>
  <c r="B177" i="177"/>
  <c r="H175" i="177"/>
  <c r="D175" i="177"/>
  <c r="G175" i="177" s="1"/>
  <c r="F176" i="177" s="1"/>
  <c r="E176" i="177" s="1"/>
  <c r="I174" i="177"/>
  <c r="E175" i="176"/>
  <c r="D175" i="176" s="1"/>
  <c r="G175" i="176" s="1"/>
  <c r="F176" i="176" s="1"/>
  <c r="H175" i="176"/>
  <c r="I174" i="176"/>
  <c r="B177" i="175"/>
  <c r="E122" i="175"/>
  <c r="I122" i="175" s="1"/>
  <c r="H177" i="185" l="1"/>
  <c r="D177" i="185"/>
  <c r="G177" i="185" s="1"/>
  <c r="F178" i="185" s="1"/>
  <c r="E178" i="185" s="1"/>
  <c r="I176" i="185"/>
  <c r="B179" i="184"/>
  <c r="H177" i="184"/>
  <c r="D177" i="184"/>
  <c r="G177" i="184" s="1"/>
  <c r="F178" i="184" s="1"/>
  <c r="E178" i="184" s="1"/>
  <c r="I176" i="184"/>
  <c r="H176" i="182"/>
  <c r="D176" i="182"/>
  <c r="G176" i="182" s="1"/>
  <c r="F177" i="182" s="1"/>
  <c r="E177" i="182" s="1"/>
  <c r="I175" i="182"/>
  <c r="B178" i="181"/>
  <c r="H176" i="181"/>
  <c r="D176" i="181"/>
  <c r="G176" i="181" s="1"/>
  <c r="F177" i="181" s="1"/>
  <c r="E177" i="181" s="1"/>
  <c r="I175" i="181"/>
  <c r="B180" i="180"/>
  <c r="D176" i="180"/>
  <c r="G176" i="180" s="1"/>
  <c r="F177" i="180" s="1"/>
  <c r="E177" i="180" s="1"/>
  <c r="H176" i="180"/>
  <c r="I176" i="180" s="1"/>
  <c r="I175" i="180"/>
  <c r="H176" i="179"/>
  <c r="E176" i="179"/>
  <c r="D176" i="179" s="1"/>
  <c r="G176" i="179" s="1"/>
  <c r="F177" i="179" s="1"/>
  <c r="I175" i="179"/>
  <c r="I175" i="178"/>
  <c r="B178" i="178"/>
  <c r="D176" i="178"/>
  <c r="G176" i="178" s="1"/>
  <c r="F177" i="178" s="1"/>
  <c r="E177" i="178" s="1"/>
  <c r="H176" i="178"/>
  <c r="I176" i="178" s="1"/>
  <c r="B178" i="177"/>
  <c r="H176" i="177"/>
  <c r="D176" i="177"/>
  <c r="G176" i="177" s="1"/>
  <c r="F177" i="177" s="1"/>
  <c r="E177" i="177" s="1"/>
  <c r="I175" i="177"/>
  <c r="I175" i="176"/>
  <c r="E176" i="176"/>
  <c r="D176" i="176" s="1"/>
  <c r="G176" i="176" s="1"/>
  <c r="F177" i="176" s="1"/>
  <c r="H176" i="176"/>
  <c r="B178" i="175"/>
  <c r="D122" i="175"/>
  <c r="G122" i="175" s="1"/>
  <c r="F123" i="175" s="1"/>
  <c r="H123" i="175" s="1"/>
  <c r="H178" i="185" l="1"/>
  <c r="D178" i="185"/>
  <c r="G178" i="185" s="1"/>
  <c r="F179" i="185" s="1"/>
  <c r="E179" i="185" s="1"/>
  <c r="I177" i="185"/>
  <c r="B180" i="184"/>
  <c r="H178" i="184"/>
  <c r="D178" i="184"/>
  <c r="G178" i="184" s="1"/>
  <c r="F179" i="184" s="1"/>
  <c r="E179" i="184" s="1"/>
  <c r="I177" i="184"/>
  <c r="D177" i="182"/>
  <c r="G177" i="182" s="1"/>
  <c r="F178" i="182" s="1"/>
  <c r="E178" i="182" s="1"/>
  <c r="H177" i="182"/>
  <c r="I176" i="182"/>
  <c r="B179" i="181"/>
  <c r="D177" i="181"/>
  <c r="G177" i="181" s="1"/>
  <c r="F178" i="181" s="1"/>
  <c r="E178" i="181" s="1"/>
  <c r="H177" i="181"/>
  <c r="I177" i="181" s="1"/>
  <c r="I176" i="181"/>
  <c r="B181" i="180"/>
  <c r="H177" i="180"/>
  <c r="D177" i="180"/>
  <c r="G177" i="180" s="1"/>
  <c r="F178" i="180" s="1"/>
  <c r="E178" i="180" s="1"/>
  <c r="E177" i="179"/>
  <c r="D177" i="179" s="1"/>
  <c r="G177" i="179" s="1"/>
  <c r="F178" i="179" s="1"/>
  <c r="H177" i="179"/>
  <c r="I176" i="179"/>
  <c r="B179" i="178"/>
  <c r="H177" i="178"/>
  <c r="D177" i="178"/>
  <c r="G177" i="178" s="1"/>
  <c r="F178" i="178" s="1"/>
  <c r="E178" i="178" s="1"/>
  <c r="B179" i="177"/>
  <c r="H177" i="177"/>
  <c r="D177" i="177"/>
  <c r="G177" i="177" s="1"/>
  <c r="F178" i="177" s="1"/>
  <c r="E178" i="177" s="1"/>
  <c r="I176" i="177"/>
  <c r="I176" i="176"/>
  <c r="E177" i="176"/>
  <c r="D177" i="176" s="1"/>
  <c r="G177" i="176" s="1"/>
  <c r="F178" i="176" s="1"/>
  <c r="H177" i="176"/>
  <c r="B179" i="175"/>
  <c r="E123" i="175"/>
  <c r="I123" i="175" s="1"/>
  <c r="H179" i="185" l="1"/>
  <c r="D179" i="185"/>
  <c r="G179" i="185" s="1"/>
  <c r="F180" i="185" s="1"/>
  <c r="E180" i="185" s="1"/>
  <c r="I178" i="185"/>
  <c r="B181" i="184"/>
  <c r="H179" i="184"/>
  <c r="D179" i="184"/>
  <c r="G179" i="184" s="1"/>
  <c r="F180" i="184" s="1"/>
  <c r="E180" i="184" s="1"/>
  <c r="I178" i="184"/>
  <c r="H178" i="182"/>
  <c r="D178" i="182"/>
  <c r="G178" i="182" s="1"/>
  <c r="F179" i="182" s="1"/>
  <c r="E179" i="182" s="1"/>
  <c r="I177" i="182"/>
  <c r="B180" i="181"/>
  <c r="H178" i="181"/>
  <c r="D178" i="181"/>
  <c r="G178" i="181" s="1"/>
  <c r="F179" i="181" s="1"/>
  <c r="E179" i="181" s="1"/>
  <c r="B182" i="180"/>
  <c r="D178" i="180"/>
  <c r="H178" i="180"/>
  <c r="I178" i="180" s="1"/>
  <c r="G178" i="180"/>
  <c r="F179" i="180" s="1"/>
  <c r="E179" i="180" s="1"/>
  <c r="I177" i="180"/>
  <c r="H178" i="179"/>
  <c r="E178" i="179"/>
  <c r="D178" i="179" s="1"/>
  <c r="G178" i="179" s="1"/>
  <c r="F179" i="179" s="1"/>
  <c r="I177" i="179"/>
  <c r="B180" i="178"/>
  <c r="H178" i="178"/>
  <c r="D178" i="178"/>
  <c r="G178" i="178" s="1"/>
  <c r="F179" i="178" s="1"/>
  <c r="E179" i="178" s="1"/>
  <c r="I177" i="178"/>
  <c r="B180" i="177"/>
  <c r="H178" i="177"/>
  <c r="D178" i="177"/>
  <c r="G178" i="177" s="1"/>
  <c r="F179" i="177" s="1"/>
  <c r="E179" i="177" s="1"/>
  <c r="I177" i="177"/>
  <c r="E178" i="176"/>
  <c r="D178" i="176" s="1"/>
  <c r="G178" i="176" s="1"/>
  <c r="F179" i="176" s="1"/>
  <c r="H178" i="176"/>
  <c r="I177" i="176"/>
  <c r="B180" i="175"/>
  <c r="D123" i="175"/>
  <c r="G123" i="175" s="1"/>
  <c r="F124" i="175" s="1"/>
  <c r="H124" i="175" s="1"/>
  <c r="H180" i="185" l="1"/>
  <c r="D180" i="185"/>
  <c r="G180" i="185" s="1"/>
  <c r="F181" i="185" s="1"/>
  <c r="E181" i="185" s="1"/>
  <c r="I179" i="185"/>
  <c r="B182" i="184"/>
  <c r="I179" i="184"/>
  <c r="D180" i="184"/>
  <c r="G180" i="184" s="1"/>
  <c r="F181" i="184" s="1"/>
  <c r="E181" i="184" s="1"/>
  <c r="H180" i="184"/>
  <c r="H179" i="182"/>
  <c r="D179" i="182"/>
  <c r="G179" i="182" s="1"/>
  <c r="F180" i="182" s="1"/>
  <c r="E180" i="182" s="1"/>
  <c r="I178" i="182"/>
  <c r="B181" i="181"/>
  <c r="H179" i="181"/>
  <c r="D179" i="181"/>
  <c r="G179" i="181" s="1"/>
  <c r="F180" i="181" s="1"/>
  <c r="E180" i="181" s="1"/>
  <c r="I178" i="181"/>
  <c r="B183" i="180"/>
  <c r="H179" i="180"/>
  <c r="D179" i="180"/>
  <c r="G179" i="180" s="1"/>
  <c r="F180" i="180" s="1"/>
  <c r="E180" i="180" s="1"/>
  <c r="H179" i="179"/>
  <c r="E179" i="179"/>
  <c r="D179" i="179" s="1"/>
  <c r="G179" i="179" s="1"/>
  <c r="F180" i="179" s="1"/>
  <c r="I178" i="179"/>
  <c r="I178" i="178"/>
  <c r="B181" i="178"/>
  <c r="D179" i="178"/>
  <c r="G179" i="178" s="1"/>
  <c r="F180" i="178" s="1"/>
  <c r="E180" i="178" s="1"/>
  <c r="H179" i="178"/>
  <c r="B181" i="177"/>
  <c r="H179" i="177"/>
  <c r="D179" i="177"/>
  <c r="G179" i="177" s="1"/>
  <c r="F180" i="177" s="1"/>
  <c r="E180" i="177" s="1"/>
  <c r="I178" i="177"/>
  <c r="I178" i="176"/>
  <c r="E179" i="176"/>
  <c r="D179" i="176" s="1"/>
  <c r="G179" i="176" s="1"/>
  <c r="F180" i="176" s="1"/>
  <c r="H179" i="176"/>
  <c r="B181" i="175"/>
  <c r="E124" i="175"/>
  <c r="I124" i="175" s="1"/>
  <c r="H181" i="185" l="1"/>
  <c r="D181" i="185"/>
  <c r="G181" i="185" s="1"/>
  <c r="F182" i="185" s="1"/>
  <c r="E182" i="185" s="1"/>
  <c r="I180" i="185"/>
  <c r="B183" i="184"/>
  <c r="H181" i="184"/>
  <c r="D181" i="184"/>
  <c r="G181" i="184" s="1"/>
  <c r="F182" i="184" s="1"/>
  <c r="E182" i="184" s="1"/>
  <c r="I180" i="184"/>
  <c r="H180" i="182"/>
  <c r="D180" i="182"/>
  <c r="G180" i="182" s="1"/>
  <c r="F181" i="182" s="1"/>
  <c r="E181" i="182" s="1"/>
  <c r="I179" i="182"/>
  <c r="B182" i="181"/>
  <c r="H180" i="181"/>
  <c r="D180" i="181"/>
  <c r="G180" i="181" s="1"/>
  <c r="F181" i="181" s="1"/>
  <c r="E181" i="181" s="1"/>
  <c r="I179" i="181"/>
  <c r="B184" i="180"/>
  <c r="D180" i="180"/>
  <c r="G180" i="180" s="1"/>
  <c r="F181" i="180" s="1"/>
  <c r="E181" i="180" s="1"/>
  <c r="H180" i="180"/>
  <c r="I179" i="180"/>
  <c r="H180" i="179"/>
  <c r="E180" i="179"/>
  <c r="D180" i="179" s="1"/>
  <c r="G180" i="179" s="1"/>
  <c r="F181" i="179" s="1"/>
  <c r="I179" i="179"/>
  <c r="I179" i="178"/>
  <c r="B182" i="178"/>
  <c r="D180" i="178"/>
  <c r="G180" i="178" s="1"/>
  <c r="F181" i="178" s="1"/>
  <c r="E181" i="178" s="1"/>
  <c r="H180" i="178"/>
  <c r="B182" i="177"/>
  <c r="H180" i="177"/>
  <c r="D180" i="177"/>
  <c r="G180" i="177" s="1"/>
  <c r="F181" i="177" s="1"/>
  <c r="E181" i="177" s="1"/>
  <c r="I179" i="177"/>
  <c r="I179" i="176"/>
  <c r="E180" i="176"/>
  <c r="D180" i="176" s="1"/>
  <c r="G180" i="176" s="1"/>
  <c r="F181" i="176" s="1"/>
  <c r="H180" i="176"/>
  <c r="B182" i="175"/>
  <c r="D124" i="175"/>
  <c r="G124" i="175" s="1"/>
  <c r="F125" i="175" s="1"/>
  <c r="H125" i="175" s="1"/>
  <c r="I181" i="185" l="1"/>
  <c r="H182" i="185"/>
  <c r="D182" i="185"/>
  <c r="G182" i="185" s="1"/>
  <c r="F183" i="185" s="1"/>
  <c r="E183" i="185" s="1"/>
  <c r="B184" i="184"/>
  <c r="I181" i="184"/>
  <c r="H182" i="184"/>
  <c r="D182" i="184"/>
  <c r="G182" i="184" s="1"/>
  <c r="F183" i="184" s="1"/>
  <c r="E183" i="184" s="1"/>
  <c r="D181" i="182"/>
  <c r="G181" i="182" s="1"/>
  <c r="F182" i="182" s="1"/>
  <c r="E182" i="182" s="1"/>
  <c r="H181" i="182"/>
  <c r="I180" i="182"/>
  <c r="B183" i="181"/>
  <c r="D181" i="181"/>
  <c r="G181" i="181" s="1"/>
  <c r="F182" i="181" s="1"/>
  <c r="E182" i="181" s="1"/>
  <c r="H181" i="181"/>
  <c r="I180" i="181"/>
  <c r="B185" i="180"/>
  <c r="H181" i="180"/>
  <c r="D181" i="180"/>
  <c r="G181" i="180" s="1"/>
  <c r="F182" i="180" s="1"/>
  <c r="E182" i="180" s="1"/>
  <c r="I180" i="180"/>
  <c r="I180" i="179"/>
  <c r="H181" i="179"/>
  <c r="E181" i="179"/>
  <c r="D181" i="179" s="1"/>
  <c r="G181" i="179" s="1"/>
  <c r="F182" i="179" s="1"/>
  <c r="B183" i="178"/>
  <c r="H181" i="178"/>
  <c r="D181" i="178"/>
  <c r="G181" i="178" s="1"/>
  <c r="F182" i="178" s="1"/>
  <c r="E182" i="178" s="1"/>
  <c r="I180" i="178"/>
  <c r="B183" i="177"/>
  <c r="H181" i="177"/>
  <c r="D181" i="177"/>
  <c r="G181" i="177" s="1"/>
  <c r="F182" i="177" s="1"/>
  <c r="E182" i="177" s="1"/>
  <c r="I180" i="177"/>
  <c r="E181" i="176"/>
  <c r="D181" i="176" s="1"/>
  <c r="G181" i="176" s="1"/>
  <c r="F182" i="176" s="1"/>
  <c r="H181" i="176"/>
  <c r="I180" i="176"/>
  <c r="B183" i="175"/>
  <c r="E125" i="175"/>
  <c r="I125" i="175" s="1"/>
  <c r="I182" i="185" l="1"/>
  <c r="H183" i="185"/>
  <c r="D183" i="185"/>
  <c r="G183" i="185" s="1"/>
  <c r="F184" i="185" s="1"/>
  <c r="E184" i="185" s="1"/>
  <c r="B185" i="184"/>
  <c r="H183" i="184"/>
  <c r="D183" i="184"/>
  <c r="G183" i="184" s="1"/>
  <c r="F184" i="184" s="1"/>
  <c r="E184" i="184" s="1"/>
  <c r="I182" i="184"/>
  <c r="I181" i="182"/>
  <c r="H182" i="182"/>
  <c r="D182" i="182"/>
  <c r="G182" i="182" s="1"/>
  <c r="F183" i="182" s="1"/>
  <c r="E183" i="182" s="1"/>
  <c r="I181" i="181"/>
  <c r="B184" i="181"/>
  <c r="H182" i="181"/>
  <c r="D182" i="181"/>
  <c r="G182" i="181" s="1"/>
  <c r="F183" i="181" s="1"/>
  <c r="E183" i="181" s="1"/>
  <c r="B186" i="180"/>
  <c r="H182" i="180"/>
  <c r="D182" i="180"/>
  <c r="G182" i="180" s="1"/>
  <c r="F183" i="180" s="1"/>
  <c r="E183" i="180" s="1"/>
  <c r="I181" i="180"/>
  <c r="H182" i="179"/>
  <c r="E182" i="179"/>
  <c r="D182" i="179" s="1"/>
  <c r="G182" i="179" s="1"/>
  <c r="F183" i="179" s="1"/>
  <c r="I181" i="179"/>
  <c r="B184" i="178"/>
  <c r="H182" i="178"/>
  <c r="D182" i="178"/>
  <c r="G182" i="178" s="1"/>
  <c r="F183" i="178" s="1"/>
  <c r="E183" i="178" s="1"/>
  <c r="I181" i="178"/>
  <c r="B184" i="177"/>
  <c r="H182" i="177"/>
  <c r="D182" i="177"/>
  <c r="G182" i="177" s="1"/>
  <c r="F183" i="177" s="1"/>
  <c r="E183" i="177" s="1"/>
  <c r="I181" i="177"/>
  <c r="I181" i="176"/>
  <c r="E182" i="176"/>
  <c r="D182" i="176" s="1"/>
  <c r="G182" i="176" s="1"/>
  <c r="F183" i="176" s="1"/>
  <c r="H182" i="176"/>
  <c r="B184" i="175"/>
  <c r="D125" i="175"/>
  <c r="G125" i="175" s="1"/>
  <c r="F126" i="175" s="1"/>
  <c r="H126" i="175" s="1"/>
  <c r="H184" i="185" l="1"/>
  <c r="D184" i="185"/>
  <c r="G184" i="185" s="1"/>
  <c r="F185" i="185" s="1"/>
  <c r="E185" i="185" s="1"/>
  <c r="I183" i="185"/>
  <c r="B186" i="184"/>
  <c r="I183" i="184"/>
  <c r="D184" i="184"/>
  <c r="G184" i="184" s="1"/>
  <c r="F185" i="184" s="1"/>
  <c r="E185" i="184" s="1"/>
  <c r="H184" i="184"/>
  <c r="H183" i="182"/>
  <c r="D183" i="182"/>
  <c r="G183" i="182" s="1"/>
  <c r="F184" i="182" s="1"/>
  <c r="E184" i="182" s="1"/>
  <c r="I182" i="182"/>
  <c r="B185" i="181"/>
  <c r="D183" i="181"/>
  <c r="G183" i="181" s="1"/>
  <c r="F184" i="181" s="1"/>
  <c r="E184" i="181" s="1"/>
  <c r="H183" i="181"/>
  <c r="I182" i="181"/>
  <c r="B187" i="180"/>
  <c r="H183" i="180"/>
  <c r="D183" i="180"/>
  <c r="G183" i="180" s="1"/>
  <c r="F184" i="180" s="1"/>
  <c r="E184" i="180" s="1"/>
  <c r="I182" i="180"/>
  <c r="H183" i="179"/>
  <c r="E183" i="179"/>
  <c r="D183" i="179" s="1"/>
  <c r="G183" i="179" s="1"/>
  <c r="F184" i="179" s="1"/>
  <c r="I182" i="179"/>
  <c r="B185" i="178"/>
  <c r="I182" i="178"/>
  <c r="D183" i="178"/>
  <c r="G183" i="178" s="1"/>
  <c r="F184" i="178" s="1"/>
  <c r="E184" i="178" s="1"/>
  <c r="H183" i="178"/>
  <c r="I183" i="178" s="1"/>
  <c r="B185" i="177"/>
  <c r="H183" i="177"/>
  <c r="D183" i="177"/>
  <c r="G183" i="177" s="1"/>
  <c r="F184" i="177" s="1"/>
  <c r="E184" i="177" s="1"/>
  <c r="I182" i="177"/>
  <c r="I182" i="176"/>
  <c r="E183" i="176"/>
  <c r="D183" i="176" s="1"/>
  <c r="G183" i="176" s="1"/>
  <c r="F184" i="176" s="1"/>
  <c r="H183" i="176"/>
  <c r="B185" i="175"/>
  <c r="E126" i="175"/>
  <c r="I126" i="175" s="1"/>
  <c r="H185" i="185" l="1"/>
  <c r="D185" i="185"/>
  <c r="G185" i="185" s="1"/>
  <c r="F186" i="185" s="1"/>
  <c r="E186" i="185" s="1"/>
  <c r="I184" i="185"/>
  <c r="B187" i="184"/>
  <c r="H185" i="184"/>
  <c r="D185" i="184"/>
  <c r="G185" i="184" s="1"/>
  <c r="F186" i="184" s="1"/>
  <c r="E186" i="184" s="1"/>
  <c r="I184" i="184"/>
  <c r="H184" i="182"/>
  <c r="D184" i="182"/>
  <c r="G184" i="182" s="1"/>
  <c r="F185" i="182" s="1"/>
  <c r="E185" i="182" s="1"/>
  <c r="I183" i="182"/>
  <c r="B186" i="181"/>
  <c r="H184" i="181"/>
  <c r="D184" i="181"/>
  <c r="G184" i="181" s="1"/>
  <c r="F185" i="181" s="1"/>
  <c r="E185" i="181" s="1"/>
  <c r="I183" i="181"/>
  <c r="B188" i="180"/>
  <c r="D184" i="180"/>
  <c r="G184" i="180" s="1"/>
  <c r="F185" i="180" s="1"/>
  <c r="E185" i="180" s="1"/>
  <c r="H184" i="180"/>
  <c r="I183" i="180"/>
  <c r="I183" i="179"/>
  <c r="E184" i="179"/>
  <c r="D184" i="179" s="1"/>
  <c r="G184" i="179" s="1"/>
  <c r="F185" i="179" s="1"/>
  <c r="H184" i="179"/>
  <c r="B186" i="178"/>
  <c r="D184" i="178"/>
  <c r="G184" i="178" s="1"/>
  <c r="F185" i="178" s="1"/>
  <c r="E185" i="178" s="1"/>
  <c r="H184" i="178"/>
  <c r="B186" i="177"/>
  <c r="H184" i="177"/>
  <c r="D184" i="177"/>
  <c r="G184" i="177" s="1"/>
  <c r="F185" i="177" s="1"/>
  <c r="E185" i="177" s="1"/>
  <c r="I183" i="177"/>
  <c r="I183" i="176"/>
  <c r="E184" i="176"/>
  <c r="D184" i="176" s="1"/>
  <c r="G184" i="176" s="1"/>
  <c r="F185" i="176" s="1"/>
  <c r="H184" i="176"/>
  <c r="B186" i="175"/>
  <c r="D126" i="175"/>
  <c r="G126" i="175" s="1"/>
  <c r="F127" i="175" s="1"/>
  <c r="H127" i="175" s="1"/>
  <c r="H186" i="185" l="1"/>
  <c r="D186" i="185"/>
  <c r="G186" i="185" s="1"/>
  <c r="F187" i="185" s="1"/>
  <c r="E187" i="185" s="1"/>
  <c r="I185" i="185"/>
  <c r="B188" i="184"/>
  <c r="I185" i="184"/>
  <c r="H186" i="184"/>
  <c r="D186" i="184"/>
  <c r="G186" i="184" s="1"/>
  <c r="F187" i="184" s="1"/>
  <c r="E187" i="184" s="1"/>
  <c r="H185" i="182"/>
  <c r="D185" i="182"/>
  <c r="G185" i="182" s="1"/>
  <c r="F186" i="182" s="1"/>
  <c r="E186" i="182" s="1"/>
  <c r="I184" i="182"/>
  <c r="B187" i="181"/>
  <c r="D185" i="181"/>
  <c r="G185" i="181" s="1"/>
  <c r="F186" i="181" s="1"/>
  <c r="E186" i="181" s="1"/>
  <c r="H185" i="181"/>
  <c r="I184" i="181"/>
  <c r="B189" i="180"/>
  <c r="H185" i="180"/>
  <c r="D185" i="180"/>
  <c r="G185" i="180" s="1"/>
  <c r="F186" i="180" s="1"/>
  <c r="E186" i="180" s="1"/>
  <c r="I184" i="180"/>
  <c r="I184" i="179"/>
  <c r="E185" i="179"/>
  <c r="D185" i="179" s="1"/>
  <c r="G185" i="179" s="1"/>
  <c r="F186" i="179" s="1"/>
  <c r="H185" i="179"/>
  <c r="B187" i="178"/>
  <c r="I184" i="178"/>
  <c r="H185" i="178"/>
  <c r="D185" i="178"/>
  <c r="G185" i="178" s="1"/>
  <c r="F186" i="178" s="1"/>
  <c r="E186" i="178" s="1"/>
  <c r="B187" i="177"/>
  <c r="H185" i="177"/>
  <c r="D185" i="177"/>
  <c r="G185" i="177" s="1"/>
  <c r="F186" i="177" s="1"/>
  <c r="E186" i="177" s="1"/>
  <c r="I184" i="177"/>
  <c r="E185" i="176"/>
  <c r="D185" i="176" s="1"/>
  <c r="G185" i="176" s="1"/>
  <c r="F186" i="176" s="1"/>
  <c r="H185" i="176"/>
  <c r="I184" i="176"/>
  <c r="B187" i="175"/>
  <c r="E127" i="175"/>
  <c r="I127" i="175" s="1"/>
  <c r="H187" i="185" l="1"/>
  <c r="D187" i="185"/>
  <c r="G187" i="185" s="1"/>
  <c r="F188" i="185" s="1"/>
  <c r="E188" i="185" s="1"/>
  <c r="I186" i="185"/>
  <c r="B189" i="184"/>
  <c r="H187" i="184"/>
  <c r="D187" i="184"/>
  <c r="G187" i="184" s="1"/>
  <c r="F188" i="184" s="1"/>
  <c r="E188" i="184" s="1"/>
  <c r="I186" i="184"/>
  <c r="I185" i="182"/>
  <c r="H186" i="182"/>
  <c r="D186" i="182"/>
  <c r="G186" i="182" s="1"/>
  <c r="F187" i="182" s="1"/>
  <c r="E187" i="182" s="1"/>
  <c r="I185" i="181"/>
  <c r="B188" i="181"/>
  <c r="H186" i="181"/>
  <c r="D186" i="181"/>
  <c r="G186" i="181" s="1"/>
  <c r="F187" i="181" s="1"/>
  <c r="E187" i="181" s="1"/>
  <c r="B190" i="180"/>
  <c r="H186" i="180"/>
  <c r="D186" i="180"/>
  <c r="G186" i="180" s="1"/>
  <c r="F187" i="180" s="1"/>
  <c r="E187" i="180" s="1"/>
  <c r="I185" i="180"/>
  <c r="I185" i="179"/>
  <c r="H186" i="179"/>
  <c r="E186" i="179"/>
  <c r="D186" i="179" s="1"/>
  <c r="G186" i="179" s="1"/>
  <c r="F187" i="179" s="1"/>
  <c r="B188" i="178"/>
  <c r="H186" i="178"/>
  <c r="D186" i="178"/>
  <c r="G186" i="178" s="1"/>
  <c r="F187" i="178" s="1"/>
  <c r="E187" i="178" s="1"/>
  <c r="I185" i="178"/>
  <c r="B188" i="177"/>
  <c r="H186" i="177"/>
  <c r="D186" i="177"/>
  <c r="G186" i="177" s="1"/>
  <c r="F187" i="177" s="1"/>
  <c r="E187" i="177" s="1"/>
  <c r="I185" i="177"/>
  <c r="I185" i="176"/>
  <c r="E186" i="176"/>
  <c r="D186" i="176" s="1"/>
  <c r="G186" i="176" s="1"/>
  <c r="F187" i="176" s="1"/>
  <c r="H186" i="176"/>
  <c r="B188" i="175"/>
  <c r="D127" i="175"/>
  <c r="G127" i="175" s="1"/>
  <c r="F128" i="175" s="1"/>
  <c r="H128" i="175" s="1"/>
  <c r="H188" i="185" l="1"/>
  <c r="D188" i="185"/>
  <c r="G188" i="185" s="1"/>
  <c r="F189" i="185" s="1"/>
  <c r="E189" i="185" s="1"/>
  <c r="I187" i="185"/>
  <c r="B190" i="184"/>
  <c r="H188" i="184"/>
  <c r="D188" i="184"/>
  <c r="G188" i="184" s="1"/>
  <c r="F189" i="184" s="1"/>
  <c r="E189" i="184" s="1"/>
  <c r="I187" i="184"/>
  <c r="H187" i="182"/>
  <c r="D187" i="182"/>
  <c r="G187" i="182" s="1"/>
  <c r="F188" i="182" s="1"/>
  <c r="E188" i="182" s="1"/>
  <c r="I186" i="182"/>
  <c r="B189" i="181"/>
  <c r="H187" i="181"/>
  <c r="D187" i="181"/>
  <c r="G187" i="181" s="1"/>
  <c r="F188" i="181" s="1"/>
  <c r="E188" i="181" s="1"/>
  <c r="I186" i="181"/>
  <c r="B191" i="180"/>
  <c r="H187" i="180"/>
  <c r="D187" i="180"/>
  <c r="G187" i="180" s="1"/>
  <c r="F188" i="180" s="1"/>
  <c r="E188" i="180" s="1"/>
  <c r="I186" i="180"/>
  <c r="H187" i="179"/>
  <c r="E187" i="179"/>
  <c r="D187" i="179" s="1"/>
  <c r="G187" i="179" s="1"/>
  <c r="F188" i="179" s="1"/>
  <c r="I186" i="179"/>
  <c r="B189" i="178"/>
  <c r="I186" i="178"/>
  <c r="D187" i="178"/>
  <c r="G187" i="178" s="1"/>
  <c r="F188" i="178" s="1"/>
  <c r="E188" i="178" s="1"/>
  <c r="H187" i="178"/>
  <c r="B189" i="177"/>
  <c r="H187" i="177"/>
  <c r="D187" i="177"/>
  <c r="G187" i="177" s="1"/>
  <c r="F188" i="177" s="1"/>
  <c r="E188" i="177" s="1"/>
  <c r="I186" i="177"/>
  <c r="I186" i="176"/>
  <c r="E187" i="176"/>
  <c r="D187" i="176" s="1"/>
  <c r="G187" i="176" s="1"/>
  <c r="F188" i="176" s="1"/>
  <c r="H187" i="176"/>
  <c r="B189" i="175"/>
  <c r="E128" i="175"/>
  <c r="I128" i="175" s="1"/>
  <c r="H189" i="185" l="1"/>
  <c r="D189" i="185"/>
  <c r="G189" i="185" s="1"/>
  <c r="F190" i="185" s="1"/>
  <c r="E190" i="185" s="1"/>
  <c r="I188" i="185"/>
  <c r="B191" i="184"/>
  <c r="H189" i="184"/>
  <c r="D189" i="184"/>
  <c r="G189" i="184" s="1"/>
  <c r="F190" i="184" s="1"/>
  <c r="E190" i="184" s="1"/>
  <c r="I188" i="184"/>
  <c r="H188" i="182"/>
  <c r="D188" i="182"/>
  <c r="G188" i="182" s="1"/>
  <c r="F189" i="182" s="1"/>
  <c r="E189" i="182" s="1"/>
  <c r="I187" i="182"/>
  <c r="B190" i="181"/>
  <c r="H188" i="181"/>
  <c r="D188" i="181"/>
  <c r="G188" i="181" s="1"/>
  <c r="F189" i="181" s="1"/>
  <c r="E189" i="181" s="1"/>
  <c r="I187" i="181"/>
  <c r="B192" i="180"/>
  <c r="D188" i="180"/>
  <c r="G188" i="180" s="1"/>
  <c r="F189" i="180" s="1"/>
  <c r="E189" i="180" s="1"/>
  <c r="H188" i="180"/>
  <c r="I187" i="180"/>
  <c r="I187" i="179"/>
  <c r="H188" i="179"/>
  <c r="E188" i="179"/>
  <c r="D188" i="179" s="1"/>
  <c r="G188" i="179" s="1"/>
  <c r="F189" i="179" s="1"/>
  <c r="B190" i="178"/>
  <c r="D188" i="178"/>
  <c r="G188" i="178" s="1"/>
  <c r="F189" i="178" s="1"/>
  <c r="E189" i="178" s="1"/>
  <c r="H188" i="178"/>
  <c r="I187" i="178"/>
  <c r="B190" i="177"/>
  <c r="H188" i="177"/>
  <c r="D188" i="177"/>
  <c r="G188" i="177" s="1"/>
  <c r="F189" i="177" s="1"/>
  <c r="E189" i="177" s="1"/>
  <c r="I187" i="177"/>
  <c r="I187" i="176"/>
  <c r="E188" i="176"/>
  <c r="D188" i="176" s="1"/>
  <c r="G188" i="176" s="1"/>
  <c r="F189" i="176" s="1"/>
  <c r="H188" i="176"/>
  <c r="B190" i="175"/>
  <c r="D128" i="175"/>
  <c r="G128" i="175" s="1"/>
  <c r="F129" i="175" s="1"/>
  <c r="H129" i="175" s="1"/>
  <c r="I189" i="185" l="1"/>
  <c r="H190" i="185"/>
  <c r="D190" i="185"/>
  <c r="G190" i="185" s="1"/>
  <c r="F191" i="185" s="1"/>
  <c r="E191" i="185" s="1"/>
  <c r="B192" i="184"/>
  <c r="I189" i="184"/>
  <c r="H190" i="184"/>
  <c r="D190" i="184"/>
  <c r="G190" i="184" s="1"/>
  <c r="F191" i="184" s="1"/>
  <c r="E191" i="184" s="1"/>
  <c r="H189" i="182"/>
  <c r="D189" i="182"/>
  <c r="G189" i="182" s="1"/>
  <c r="F190" i="182" s="1"/>
  <c r="E190" i="182" s="1"/>
  <c r="I188" i="182"/>
  <c r="B191" i="181"/>
  <c r="D189" i="181"/>
  <c r="G189" i="181" s="1"/>
  <c r="F190" i="181" s="1"/>
  <c r="E190" i="181" s="1"/>
  <c r="H189" i="181"/>
  <c r="I189" i="181" s="1"/>
  <c r="I188" i="181"/>
  <c r="B193" i="180"/>
  <c r="H189" i="180"/>
  <c r="D189" i="180"/>
  <c r="G189" i="180" s="1"/>
  <c r="F190" i="180" s="1"/>
  <c r="E190" i="180" s="1"/>
  <c r="I188" i="180"/>
  <c r="H189" i="179"/>
  <c r="E189" i="179"/>
  <c r="D189" i="179" s="1"/>
  <c r="G189" i="179" s="1"/>
  <c r="F190" i="179" s="1"/>
  <c r="I188" i="179"/>
  <c r="I188" i="178"/>
  <c r="B191" i="178"/>
  <c r="H189" i="178"/>
  <c r="D189" i="178"/>
  <c r="G189" i="178" s="1"/>
  <c r="F190" i="178" s="1"/>
  <c r="E190" i="178" s="1"/>
  <c r="B191" i="177"/>
  <c r="H189" i="177"/>
  <c r="D189" i="177"/>
  <c r="G189" i="177" s="1"/>
  <c r="F190" i="177" s="1"/>
  <c r="E190" i="177" s="1"/>
  <c r="I188" i="177"/>
  <c r="E189" i="176"/>
  <c r="D189" i="176" s="1"/>
  <c r="G189" i="176" s="1"/>
  <c r="F190" i="176" s="1"/>
  <c r="H189" i="176"/>
  <c r="I188" i="176"/>
  <c r="B191" i="175"/>
  <c r="E129" i="175"/>
  <c r="I129" i="175" s="1"/>
  <c r="H191" i="185" l="1"/>
  <c r="D191" i="185"/>
  <c r="G191" i="185" s="1"/>
  <c r="F192" i="185" s="1"/>
  <c r="E192" i="185" s="1"/>
  <c r="I190" i="185"/>
  <c r="B193" i="184"/>
  <c r="I190" i="184"/>
  <c r="H191" i="184"/>
  <c r="D191" i="184"/>
  <c r="G191" i="184" s="1"/>
  <c r="F192" i="184" s="1"/>
  <c r="E192" i="184" s="1"/>
  <c r="I189" i="182"/>
  <c r="H190" i="182"/>
  <c r="D190" i="182"/>
  <c r="G190" i="182" s="1"/>
  <c r="F191" i="182" s="1"/>
  <c r="E191" i="182" s="1"/>
  <c r="B192" i="181"/>
  <c r="H190" i="181"/>
  <c r="D190" i="181"/>
  <c r="G190" i="181" s="1"/>
  <c r="F191" i="181" s="1"/>
  <c r="E191" i="181" s="1"/>
  <c r="I189" i="180"/>
  <c r="B194" i="180"/>
  <c r="H190" i="180"/>
  <c r="D190" i="180"/>
  <c r="G190" i="180" s="1"/>
  <c r="F191" i="180" s="1"/>
  <c r="E191" i="180" s="1"/>
  <c r="E190" i="179"/>
  <c r="D190" i="179" s="1"/>
  <c r="G190" i="179" s="1"/>
  <c r="F191" i="179" s="1"/>
  <c r="H190" i="179"/>
  <c r="I189" i="179"/>
  <c r="B192" i="178"/>
  <c r="H190" i="178"/>
  <c r="D190" i="178"/>
  <c r="G190" i="178" s="1"/>
  <c r="F191" i="178" s="1"/>
  <c r="E191" i="178" s="1"/>
  <c r="I189" i="178"/>
  <c r="B192" i="177"/>
  <c r="H190" i="177"/>
  <c r="D190" i="177"/>
  <c r="G190" i="177" s="1"/>
  <c r="F191" i="177" s="1"/>
  <c r="E191" i="177" s="1"/>
  <c r="I189" i="177"/>
  <c r="E190" i="176"/>
  <c r="D190" i="176" s="1"/>
  <c r="G190" i="176" s="1"/>
  <c r="F191" i="176" s="1"/>
  <c r="H190" i="176"/>
  <c r="I189" i="176"/>
  <c r="B192" i="175"/>
  <c r="D129" i="175"/>
  <c r="G129" i="175" s="1"/>
  <c r="F130" i="175" s="1"/>
  <c r="H130" i="175" s="1"/>
  <c r="H192" i="185" l="1"/>
  <c r="D192" i="185"/>
  <c r="G192" i="185" s="1"/>
  <c r="F193" i="185" s="1"/>
  <c r="E193" i="185" s="1"/>
  <c r="I191" i="185"/>
  <c r="B194" i="184"/>
  <c r="H192" i="184"/>
  <c r="D192" i="184"/>
  <c r="G192" i="184" s="1"/>
  <c r="F193" i="184" s="1"/>
  <c r="E193" i="184" s="1"/>
  <c r="I191" i="184"/>
  <c r="I190" i="182"/>
  <c r="H191" i="182"/>
  <c r="D191" i="182"/>
  <c r="G191" i="182" s="1"/>
  <c r="F192" i="182" s="1"/>
  <c r="E192" i="182" s="1"/>
  <c r="B193" i="181"/>
  <c r="D191" i="181"/>
  <c r="G191" i="181" s="1"/>
  <c r="F192" i="181" s="1"/>
  <c r="E192" i="181" s="1"/>
  <c r="H191" i="181"/>
  <c r="I190" i="181"/>
  <c r="I190" i="180"/>
  <c r="B195" i="180"/>
  <c r="H191" i="180"/>
  <c r="D191" i="180"/>
  <c r="G191" i="180" s="1"/>
  <c r="F192" i="180" s="1"/>
  <c r="E192" i="180" s="1"/>
  <c r="I190" i="179"/>
  <c r="H191" i="179"/>
  <c r="E191" i="179"/>
  <c r="D191" i="179" s="1"/>
  <c r="G191" i="179" s="1"/>
  <c r="F192" i="179" s="1"/>
  <c r="B193" i="178"/>
  <c r="D191" i="178"/>
  <c r="G191" i="178" s="1"/>
  <c r="F192" i="178" s="1"/>
  <c r="E192" i="178" s="1"/>
  <c r="H191" i="178"/>
  <c r="I190" i="178"/>
  <c r="B193" i="177"/>
  <c r="H191" i="177"/>
  <c r="D191" i="177"/>
  <c r="G191" i="177" s="1"/>
  <c r="F192" i="177" s="1"/>
  <c r="E192" i="177" s="1"/>
  <c r="I190" i="177"/>
  <c r="I190" i="176"/>
  <c r="E191" i="176"/>
  <c r="D191" i="176" s="1"/>
  <c r="G191" i="176" s="1"/>
  <c r="F192" i="176" s="1"/>
  <c r="H191" i="176"/>
  <c r="B193" i="175"/>
  <c r="E130" i="175"/>
  <c r="I130" i="175" s="1"/>
  <c r="H193" i="185" l="1"/>
  <c r="D193" i="185"/>
  <c r="G193" i="185" s="1"/>
  <c r="F194" i="185" s="1"/>
  <c r="E194" i="185" s="1"/>
  <c r="I192" i="185"/>
  <c r="B195" i="184"/>
  <c r="H193" i="184"/>
  <c r="D193" i="184"/>
  <c r="G193" i="184" s="1"/>
  <c r="F194" i="184" s="1"/>
  <c r="E194" i="184" s="1"/>
  <c r="I192" i="184"/>
  <c r="H192" i="182"/>
  <c r="D192" i="182"/>
  <c r="G192" i="182" s="1"/>
  <c r="F193" i="182" s="1"/>
  <c r="E193" i="182" s="1"/>
  <c r="I191" i="182"/>
  <c r="B194" i="181"/>
  <c r="H192" i="181"/>
  <c r="D192" i="181"/>
  <c r="G192" i="181" s="1"/>
  <c r="F193" i="181" s="1"/>
  <c r="E193" i="181" s="1"/>
  <c r="I191" i="181"/>
  <c r="I191" i="180"/>
  <c r="B196" i="180"/>
  <c r="D192" i="180"/>
  <c r="G192" i="180" s="1"/>
  <c r="F193" i="180" s="1"/>
  <c r="E193" i="180" s="1"/>
  <c r="H192" i="180"/>
  <c r="H192" i="179"/>
  <c r="E192" i="179"/>
  <c r="D192" i="179" s="1"/>
  <c r="G192" i="179" s="1"/>
  <c r="F193" i="179" s="1"/>
  <c r="I191" i="179"/>
  <c r="I191" i="178"/>
  <c r="B194" i="178"/>
  <c r="D192" i="178"/>
  <c r="G192" i="178" s="1"/>
  <c r="F193" i="178" s="1"/>
  <c r="E193" i="178" s="1"/>
  <c r="H192" i="178"/>
  <c r="I192" i="178" s="1"/>
  <c r="B194" i="177"/>
  <c r="H192" i="177"/>
  <c r="D192" i="177"/>
  <c r="G192" i="177" s="1"/>
  <c r="F193" i="177" s="1"/>
  <c r="E193" i="177" s="1"/>
  <c r="I191" i="177"/>
  <c r="E192" i="176"/>
  <c r="D192" i="176" s="1"/>
  <c r="G192" i="176" s="1"/>
  <c r="F193" i="176" s="1"/>
  <c r="H192" i="176"/>
  <c r="I191" i="176"/>
  <c r="B194" i="175"/>
  <c r="D130" i="175"/>
  <c r="G130" i="175" s="1"/>
  <c r="F131" i="175" s="1"/>
  <c r="H131" i="175" s="1"/>
  <c r="H194" i="185" l="1"/>
  <c r="D194" i="185"/>
  <c r="G194" i="185" s="1"/>
  <c r="F195" i="185" s="1"/>
  <c r="E195" i="185" s="1"/>
  <c r="I193" i="185"/>
  <c r="B196" i="184"/>
  <c r="H194" i="184"/>
  <c r="D194" i="184"/>
  <c r="G194" i="184" s="1"/>
  <c r="F195" i="184" s="1"/>
  <c r="E195" i="184" s="1"/>
  <c r="I193" i="184"/>
  <c r="I192" i="182"/>
  <c r="H193" i="182"/>
  <c r="D193" i="182"/>
  <c r="G193" i="182" s="1"/>
  <c r="F194" i="182" s="1"/>
  <c r="E194" i="182" s="1"/>
  <c r="B195" i="181"/>
  <c r="D193" i="181"/>
  <c r="G193" i="181" s="1"/>
  <c r="F194" i="181" s="1"/>
  <c r="E194" i="181" s="1"/>
  <c r="H193" i="181"/>
  <c r="I192" i="181"/>
  <c r="I192" i="180"/>
  <c r="B197" i="180"/>
  <c r="D193" i="180"/>
  <c r="G193" i="180" s="1"/>
  <c r="F194" i="180" s="1"/>
  <c r="E194" i="180" s="1"/>
  <c r="H193" i="180"/>
  <c r="E193" i="179"/>
  <c r="D193" i="179" s="1"/>
  <c r="G193" i="179" s="1"/>
  <c r="F194" i="179" s="1"/>
  <c r="H193" i="179"/>
  <c r="I192" i="179"/>
  <c r="B195" i="178"/>
  <c r="H193" i="178"/>
  <c r="D193" i="178"/>
  <c r="G193" i="178" s="1"/>
  <c r="F194" i="178" s="1"/>
  <c r="E194" i="178" s="1"/>
  <c r="B195" i="177"/>
  <c r="H193" i="177"/>
  <c r="D193" i="177"/>
  <c r="G193" i="177" s="1"/>
  <c r="F194" i="177" s="1"/>
  <c r="E194" i="177" s="1"/>
  <c r="I192" i="177"/>
  <c r="E193" i="176"/>
  <c r="D193" i="176" s="1"/>
  <c r="G193" i="176" s="1"/>
  <c r="F194" i="176" s="1"/>
  <c r="H193" i="176"/>
  <c r="I192" i="176"/>
  <c r="B195" i="175"/>
  <c r="E131" i="175"/>
  <c r="I131" i="175" s="1"/>
  <c r="H195" i="185" l="1"/>
  <c r="D195" i="185"/>
  <c r="G195" i="185" s="1"/>
  <c r="F196" i="185" s="1"/>
  <c r="E196" i="185" s="1"/>
  <c r="I194" i="185"/>
  <c r="B197" i="184"/>
  <c r="H195" i="184"/>
  <c r="D195" i="184"/>
  <c r="G195" i="184" s="1"/>
  <c r="F196" i="184" s="1"/>
  <c r="E196" i="184" s="1"/>
  <c r="I194" i="184"/>
  <c r="I193" i="182"/>
  <c r="H194" i="182"/>
  <c r="D194" i="182"/>
  <c r="G194" i="182" s="1"/>
  <c r="F195" i="182" s="1"/>
  <c r="E195" i="182" s="1"/>
  <c r="B196" i="181"/>
  <c r="H194" i="181"/>
  <c r="D194" i="181"/>
  <c r="G194" i="181" s="1"/>
  <c r="F195" i="181" s="1"/>
  <c r="E195" i="181" s="1"/>
  <c r="I193" i="181"/>
  <c r="B198" i="180"/>
  <c r="H194" i="180"/>
  <c r="D194" i="180"/>
  <c r="G194" i="180" s="1"/>
  <c r="F195" i="180" s="1"/>
  <c r="E195" i="180" s="1"/>
  <c r="I193" i="180"/>
  <c r="I193" i="179"/>
  <c r="H194" i="179"/>
  <c r="E194" i="179"/>
  <c r="D194" i="179" s="1"/>
  <c r="G194" i="179" s="1"/>
  <c r="F195" i="179" s="1"/>
  <c r="B196" i="178"/>
  <c r="I193" i="178"/>
  <c r="D194" i="178"/>
  <c r="G194" i="178" s="1"/>
  <c r="F195" i="178" s="1"/>
  <c r="E195" i="178" s="1"/>
  <c r="H194" i="178"/>
  <c r="B196" i="177"/>
  <c r="H194" i="177"/>
  <c r="D194" i="177"/>
  <c r="G194" i="177" s="1"/>
  <c r="F195" i="177" s="1"/>
  <c r="E195" i="177" s="1"/>
  <c r="I193" i="177"/>
  <c r="I193" i="176"/>
  <c r="E194" i="176"/>
  <c r="D194" i="176" s="1"/>
  <c r="G194" i="176" s="1"/>
  <c r="F195" i="176" s="1"/>
  <c r="H194" i="176"/>
  <c r="B196" i="175"/>
  <c r="D131" i="175"/>
  <c r="G131" i="175" s="1"/>
  <c r="F132" i="175" s="1"/>
  <c r="H132" i="175" s="1"/>
  <c r="H196" i="185" l="1"/>
  <c r="D196" i="185"/>
  <c r="G196" i="185" s="1"/>
  <c r="F197" i="185" s="1"/>
  <c r="E197" i="185" s="1"/>
  <c r="I195" i="185"/>
  <c r="B198" i="184"/>
  <c r="H196" i="184"/>
  <c r="D196" i="184"/>
  <c r="G196" i="184" s="1"/>
  <c r="F197" i="184" s="1"/>
  <c r="E197" i="184" s="1"/>
  <c r="I195" i="184"/>
  <c r="H195" i="182"/>
  <c r="D195" i="182"/>
  <c r="G195" i="182" s="1"/>
  <c r="F196" i="182" s="1"/>
  <c r="E196" i="182" s="1"/>
  <c r="I194" i="182"/>
  <c r="B197" i="181"/>
  <c r="H195" i="181"/>
  <c r="D195" i="181"/>
  <c r="G195" i="181" s="1"/>
  <c r="F196" i="181" s="1"/>
  <c r="E196" i="181" s="1"/>
  <c r="I194" i="181"/>
  <c r="B199" i="180"/>
  <c r="H195" i="180"/>
  <c r="D195" i="180"/>
  <c r="G195" i="180" s="1"/>
  <c r="F196" i="180" s="1"/>
  <c r="E196" i="180" s="1"/>
  <c r="I194" i="180"/>
  <c r="H195" i="179"/>
  <c r="E195" i="179"/>
  <c r="D195" i="179" s="1"/>
  <c r="G195" i="179" s="1"/>
  <c r="F196" i="179" s="1"/>
  <c r="I194" i="179"/>
  <c r="I194" i="178"/>
  <c r="B197" i="178"/>
  <c r="D195" i="178"/>
  <c r="G195" i="178" s="1"/>
  <c r="F196" i="178" s="1"/>
  <c r="E196" i="178" s="1"/>
  <c r="H195" i="178"/>
  <c r="B197" i="177"/>
  <c r="H195" i="177"/>
  <c r="D195" i="177"/>
  <c r="G195" i="177" s="1"/>
  <c r="F196" i="177" s="1"/>
  <c r="E196" i="177" s="1"/>
  <c r="I194" i="177"/>
  <c r="E195" i="176"/>
  <c r="D195" i="176" s="1"/>
  <c r="G195" i="176" s="1"/>
  <c r="F196" i="176" s="1"/>
  <c r="H195" i="176"/>
  <c r="I194" i="176"/>
  <c r="B197" i="175"/>
  <c r="E132" i="175"/>
  <c r="I132" i="175" s="1"/>
  <c r="I196" i="185" l="1"/>
  <c r="H197" i="185"/>
  <c r="D197" i="185"/>
  <c r="G197" i="185" s="1"/>
  <c r="F198" i="185" s="1"/>
  <c r="E198" i="185" s="1"/>
  <c r="B199" i="184"/>
  <c r="H197" i="184"/>
  <c r="D197" i="184"/>
  <c r="G197" i="184" s="1"/>
  <c r="F198" i="184" s="1"/>
  <c r="E198" i="184" s="1"/>
  <c r="I196" i="184"/>
  <c r="H196" i="182"/>
  <c r="D196" i="182"/>
  <c r="G196" i="182" s="1"/>
  <c r="F197" i="182" s="1"/>
  <c r="E197" i="182" s="1"/>
  <c r="I195" i="182"/>
  <c r="B198" i="181"/>
  <c r="H196" i="181"/>
  <c r="D196" i="181"/>
  <c r="G196" i="181" s="1"/>
  <c r="F197" i="181" s="1"/>
  <c r="E197" i="181" s="1"/>
  <c r="I195" i="181"/>
  <c r="B200" i="180"/>
  <c r="D196" i="180"/>
  <c r="G196" i="180" s="1"/>
  <c r="F197" i="180" s="1"/>
  <c r="E197" i="180" s="1"/>
  <c r="H196" i="180"/>
  <c r="I195" i="180"/>
  <c r="H196" i="179"/>
  <c r="E196" i="179"/>
  <c r="D196" i="179" s="1"/>
  <c r="G196" i="179" s="1"/>
  <c r="F197" i="179" s="1"/>
  <c r="I195" i="179"/>
  <c r="I195" i="178"/>
  <c r="B198" i="178"/>
  <c r="H196" i="178"/>
  <c r="D196" i="178"/>
  <c r="G196" i="178" s="1"/>
  <c r="F197" i="178" s="1"/>
  <c r="E197" i="178" s="1"/>
  <c r="B198" i="177"/>
  <c r="H196" i="177"/>
  <c r="D196" i="177"/>
  <c r="G196" i="177" s="1"/>
  <c r="F197" i="177" s="1"/>
  <c r="E197" i="177" s="1"/>
  <c r="I195" i="177"/>
  <c r="I195" i="176"/>
  <c r="E196" i="176"/>
  <c r="D196" i="176" s="1"/>
  <c r="G196" i="176" s="1"/>
  <c r="F197" i="176" s="1"/>
  <c r="H196" i="176"/>
  <c r="B198" i="175"/>
  <c r="D132" i="175"/>
  <c r="G132" i="175" s="1"/>
  <c r="F133" i="175" s="1"/>
  <c r="H133" i="175" s="1"/>
  <c r="I197" i="185" l="1"/>
  <c r="H198" i="185"/>
  <c r="D198" i="185"/>
  <c r="G198" i="185" s="1"/>
  <c r="F199" i="185" s="1"/>
  <c r="E199" i="185" s="1"/>
  <c r="B200" i="184"/>
  <c r="H198" i="184"/>
  <c r="D198" i="184"/>
  <c r="G198" i="184" s="1"/>
  <c r="F199" i="184" s="1"/>
  <c r="E199" i="184" s="1"/>
  <c r="I197" i="184"/>
  <c r="I196" i="182"/>
  <c r="H197" i="182"/>
  <c r="D197" i="182"/>
  <c r="G197" i="182" s="1"/>
  <c r="F198" i="182" s="1"/>
  <c r="E198" i="182" s="1"/>
  <c r="B199" i="181"/>
  <c r="D197" i="181"/>
  <c r="G197" i="181" s="1"/>
  <c r="F198" i="181" s="1"/>
  <c r="E198" i="181" s="1"/>
  <c r="H197" i="181"/>
  <c r="I196" i="181"/>
  <c r="I196" i="180"/>
  <c r="B201" i="180"/>
  <c r="H197" i="180"/>
  <c r="D197" i="180"/>
  <c r="G197" i="180" s="1"/>
  <c r="F198" i="180" s="1"/>
  <c r="E198" i="180" s="1"/>
  <c r="H197" i="179"/>
  <c r="E197" i="179"/>
  <c r="D197" i="179" s="1"/>
  <c r="G197" i="179" s="1"/>
  <c r="F198" i="179" s="1"/>
  <c r="I196" i="179"/>
  <c r="B199" i="178"/>
  <c r="I196" i="178"/>
  <c r="H197" i="178"/>
  <c r="D197" i="178"/>
  <c r="G197" i="178" s="1"/>
  <c r="F198" i="178" s="1"/>
  <c r="E198" i="178" s="1"/>
  <c r="B199" i="177"/>
  <c r="H197" i="177"/>
  <c r="D197" i="177"/>
  <c r="G197" i="177" s="1"/>
  <c r="F198" i="177" s="1"/>
  <c r="E198" i="177" s="1"/>
  <c r="I196" i="177"/>
  <c r="E197" i="176"/>
  <c r="D197" i="176" s="1"/>
  <c r="G197" i="176" s="1"/>
  <c r="F198" i="176" s="1"/>
  <c r="H197" i="176"/>
  <c r="I196" i="176"/>
  <c r="B199" i="175"/>
  <c r="E133" i="175"/>
  <c r="I133" i="175" s="1"/>
  <c r="H199" i="185" l="1"/>
  <c r="D199" i="185"/>
  <c r="G199" i="185" s="1"/>
  <c r="F200" i="185" s="1"/>
  <c r="E200" i="185" s="1"/>
  <c r="I198" i="185"/>
  <c r="B201" i="184"/>
  <c r="H199" i="184"/>
  <c r="D199" i="184"/>
  <c r="G199" i="184" s="1"/>
  <c r="F200" i="184" s="1"/>
  <c r="E200" i="184" s="1"/>
  <c r="I198" i="184"/>
  <c r="I197" i="182"/>
  <c r="H198" i="182"/>
  <c r="D198" i="182"/>
  <c r="G198" i="182" s="1"/>
  <c r="F199" i="182" s="1"/>
  <c r="E199" i="182" s="1"/>
  <c r="B200" i="181"/>
  <c r="H198" i="181"/>
  <c r="D198" i="181"/>
  <c r="G198" i="181" s="1"/>
  <c r="F199" i="181" s="1"/>
  <c r="E199" i="181" s="1"/>
  <c r="I197" i="181"/>
  <c r="B202" i="180"/>
  <c r="H198" i="180"/>
  <c r="D198" i="180"/>
  <c r="G198" i="180" s="1"/>
  <c r="F199" i="180" s="1"/>
  <c r="E199" i="180" s="1"/>
  <c r="I197" i="180"/>
  <c r="H198" i="179"/>
  <c r="E198" i="179"/>
  <c r="D198" i="179" s="1"/>
  <c r="G198" i="179" s="1"/>
  <c r="F199" i="179" s="1"/>
  <c r="I197" i="179"/>
  <c r="B200" i="178"/>
  <c r="H198" i="178"/>
  <c r="D198" i="178"/>
  <c r="G198" i="178" s="1"/>
  <c r="F199" i="178" s="1"/>
  <c r="E199" i="178" s="1"/>
  <c r="I197" i="178"/>
  <c r="B200" i="177"/>
  <c r="H198" i="177"/>
  <c r="D198" i="177"/>
  <c r="G198" i="177" s="1"/>
  <c r="F199" i="177" s="1"/>
  <c r="E199" i="177" s="1"/>
  <c r="I197" i="177"/>
  <c r="E198" i="176"/>
  <c r="D198" i="176" s="1"/>
  <c r="G198" i="176" s="1"/>
  <c r="F199" i="176" s="1"/>
  <c r="H198" i="176"/>
  <c r="I197" i="176"/>
  <c r="B200" i="175"/>
  <c r="D133" i="175"/>
  <c r="G133" i="175" s="1"/>
  <c r="F134" i="175" s="1"/>
  <c r="H134" i="175" s="1"/>
  <c r="I199" i="185" l="1"/>
  <c r="H200" i="185"/>
  <c r="D200" i="185"/>
  <c r="G200" i="185" s="1"/>
  <c r="F201" i="185" s="1"/>
  <c r="E201" i="185" s="1"/>
  <c r="B202" i="184"/>
  <c r="H200" i="184"/>
  <c r="D200" i="184"/>
  <c r="G200" i="184" s="1"/>
  <c r="F201" i="184" s="1"/>
  <c r="E201" i="184" s="1"/>
  <c r="I199" i="184"/>
  <c r="I198" i="182"/>
  <c r="H199" i="182"/>
  <c r="D199" i="182"/>
  <c r="G199" i="182" s="1"/>
  <c r="F200" i="182" s="1"/>
  <c r="E200" i="182" s="1"/>
  <c r="B201" i="181"/>
  <c r="D199" i="181"/>
  <c r="G199" i="181" s="1"/>
  <c r="F200" i="181" s="1"/>
  <c r="E200" i="181" s="1"/>
  <c r="H199" i="181"/>
  <c r="I198" i="181"/>
  <c r="B203" i="180"/>
  <c r="H199" i="180"/>
  <c r="D199" i="180"/>
  <c r="G199" i="180" s="1"/>
  <c r="F200" i="180" s="1"/>
  <c r="E200" i="180" s="1"/>
  <c r="I198" i="180"/>
  <c r="H199" i="179"/>
  <c r="E199" i="179"/>
  <c r="D199" i="179" s="1"/>
  <c r="G199" i="179" s="1"/>
  <c r="F200" i="179" s="1"/>
  <c r="I198" i="179"/>
  <c r="B201" i="178"/>
  <c r="I198" i="178"/>
  <c r="H199" i="178"/>
  <c r="D199" i="178"/>
  <c r="G199" i="178" s="1"/>
  <c r="F200" i="178" s="1"/>
  <c r="E200" i="178" s="1"/>
  <c r="B201" i="177"/>
  <c r="H199" i="177"/>
  <c r="D199" i="177"/>
  <c r="G199" i="177" s="1"/>
  <c r="F200" i="177" s="1"/>
  <c r="E200" i="177" s="1"/>
  <c r="I198" i="177"/>
  <c r="I198" i="176"/>
  <c r="E199" i="176"/>
  <c r="D199" i="176" s="1"/>
  <c r="G199" i="176" s="1"/>
  <c r="F200" i="176" s="1"/>
  <c r="H199" i="176"/>
  <c r="B201" i="175"/>
  <c r="E134" i="175"/>
  <c r="I134" i="175" s="1"/>
  <c r="H201" i="185" l="1"/>
  <c r="D201" i="185"/>
  <c r="G201" i="185" s="1"/>
  <c r="F202" i="185" s="1"/>
  <c r="E202" i="185" s="1"/>
  <c r="I200" i="185"/>
  <c r="B203" i="184"/>
  <c r="H201" i="184"/>
  <c r="D201" i="184"/>
  <c r="G201" i="184" s="1"/>
  <c r="F202" i="184" s="1"/>
  <c r="E202" i="184" s="1"/>
  <c r="I200" i="184"/>
  <c r="I199" i="182"/>
  <c r="H200" i="182"/>
  <c r="D200" i="182"/>
  <c r="G200" i="182" s="1"/>
  <c r="F201" i="182" s="1"/>
  <c r="E201" i="182" s="1"/>
  <c r="B202" i="181"/>
  <c r="H200" i="181"/>
  <c r="D200" i="181"/>
  <c r="G200" i="181" s="1"/>
  <c r="F201" i="181" s="1"/>
  <c r="E201" i="181" s="1"/>
  <c r="I199" i="181"/>
  <c r="B204" i="180"/>
  <c r="D200" i="180"/>
  <c r="G200" i="180" s="1"/>
  <c r="F201" i="180" s="1"/>
  <c r="E201" i="180" s="1"/>
  <c r="H200" i="180"/>
  <c r="I199" i="180"/>
  <c r="E200" i="179"/>
  <c r="D200" i="179" s="1"/>
  <c r="G200" i="179" s="1"/>
  <c r="F201" i="179" s="1"/>
  <c r="H200" i="179"/>
  <c r="I199" i="179"/>
  <c r="B202" i="178"/>
  <c r="H200" i="178"/>
  <c r="D200" i="178"/>
  <c r="G200" i="178" s="1"/>
  <c r="F201" i="178" s="1"/>
  <c r="E201" i="178" s="1"/>
  <c r="I199" i="178"/>
  <c r="I199" i="177"/>
  <c r="B202" i="177"/>
  <c r="H200" i="177"/>
  <c r="D200" i="177"/>
  <c r="G200" i="177" s="1"/>
  <c r="F201" i="177" s="1"/>
  <c r="E201" i="177" s="1"/>
  <c r="I199" i="176"/>
  <c r="E200" i="176"/>
  <c r="D200" i="176" s="1"/>
  <c r="G200" i="176" s="1"/>
  <c r="F201" i="176" s="1"/>
  <c r="H200" i="176"/>
  <c r="B202" i="175"/>
  <c r="D134" i="175"/>
  <c r="G134" i="175" s="1"/>
  <c r="F135" i="175" s="1"/>
  <c r="H135" i="175" s="1"/>
  <c r="H202" i="185" l="1"/>
  <c r="D202" i="185"/>
  <c r="G202" i="185" s="1"/>
  <c r="F203" i="185" s="1"/>
  <c r="E203" i="185" s="1"/>
  <c r="I201" i="185"/>
  <c r="B204" i="184"/>
  <c r="H202" i="184"/>
  <c r="D202" i="184"/>
  <c r="G202" i="184" s="1"/>
  <c r="F203" i="184" s="1"/>
  <c r="E203" i="184" s="1"/>
  <c r="I201" i="184"/>
  <c r="I200" i="182"/>
  <c r="H201" i="182"/>
  <c r="D201" i="182"/>
  <c r="G201" i="182" s="1"/>
  <c r="F202" i="182" s="1"/>
  <c r="E202" i="182" s="1"/>
  <c r="B203" i="181"/>
  <c r="D201" i="181"/>
  <c r="G201" i="181" s="1"/>
  <c r="F202" i="181" s="1"/>
  <c r="E202" i="181" s="1"/>
  <c r="H201" i="181"/>
  <c r="I200" i="181"/>
  <c r="I200" i="180"/>
  <c r="B205" i="180"/>
  <c r="H201" i="180"/>
  <c r="D201" i="180"/>
  <c r="G201" i="180" s="1"/>
  <c r="F202" i="180" s="1"/>
  <c r="E202" i="180" s="1"/>
  <c r="I200" i="179"/>
  <c r="E201" i="179"/>
  <c r="D201" i="179" s="1"/>
  <c r="G201" i="179" s="1"/>
  <c r="F202" i="179" s="1"/>
  <c r="H201" i="179"/>
  <c r="B203" i="178"/>
  <c r="H201" i="178"/>
  <c r="D201" i="178"/>
  <c r="G201" i="178" s="1"/>
  <c r="F202" i="178" s="1"/>
  <c r="E202" i="178" s="1"/>
  <c r="I200" i="178"/>
  <c r="I200" i="177"/>
  <c r="B203" i="177"/>
  <c r="H201" i="177"/>
  <c r="D201" i="177"/>
  <c r="G201" i="177" s="1"/>
  <c r="F202" i="177" s="1"/>
  <c r="E202" i="177" s="1"/>
  <c r="I200" i="176"/>
  <c r="E201" i="176"/>
  <c r="D201" i="176" s="1"/>
  <c r="G201" i="176" s="1"/>
  <c r="F202" i="176" s="1"/>
  <c r="H201" i="176"/>
  <c r="B203" i="175"/>
  <c r="E135" i="175"/>
  <c r="I135" i="175" s="1"/>
  <c r="H203" i="185" l="1"/>
  <c r="D203" i="185"/>
  <c r="G203" i="185" s="1"/>
  <c r="F204" i="185" s="1"/>
  <c r="E204" i="185" s="1"/>
  <c r="I202" i="185"/>
  <c r="B205" i="184"/>
  <c r="H203" i="184"/>
  <c r="D203" i="184"/>
  <c r="G203" i="184" s="1"/>
  <c r="F204" i="184" s="1"/>
  <c r="E204" i="184" s="1"/>
  <c r="I202" i="184"/>
  <c r="I201" i="182"/>
  <c r="H202" i="182"/>
  <c r="D202" i="182"/>
  <c r="G202" i="182" s="1"/>
  <c r="F203" i="182" s="1"/>
  <c r="E203" i="182" s="1"/>
  <c r="B204" i="181"/>
  <c r="H202" i="181"/>
  <c r="D202" i="181"/>
  <c r="G202" i="181" s="1"/>
  <c r="F203" i="181" s="1"/>
  <c r="E203" i="181" s="1"/>
  <c r="I201" i="181"/>
  <c r="B206" i="180"/>
  <c r="H202" i="180"/>
  <c r="D202" i="180"/>
  <c r="G202" i="180" s="1"/>
  <c r="F203" i="180" s="1"/>
  <c r="E203" i="180" s="1"/>
  <c r="I201" i="180"/>
  <c r="E202" i="179"/>
  <c r="D202" i="179" s="1"/>
  <c r="G202" i="179" s="1"/>
  <c r="F203" i="179" s="1"/>
  <c r="H202" i="179"/>
  <c r="I201" i="179"/>
  <c r="I201" i="178"/>
  <c r="B204" i="178"/>
  <c r="H202" i="178"/>
  <c r="D202" i="178"/>
  <c r="G202" i="178" s="1"/>
  <c r="F203" i="178" s="1"/>
  <c r="E203" i="178" s="1"/>
  <c r="B204" i="177"/>
  <c r="H202" i="177"/>
  <c r="D202" i="177"/>
  <c r="G202" i="177" s="1"/>
  <c r="F203" i="177" s="1"/>
  <c r="E203" i="177" s="1"/>
  <c r="I201" i="177"/>
  <c r="I201" i="176"/>
  <c r="E202" i="176"/>
  <c r="D202" i="176" s="1"/>
  <c r="G202" i="176" s="1"/>
  <c r="F203" i="176" s="1"/>
  <c r="H202" i="176"/>
  <c r="B204" i="175"/>
  <c r="D135" i="175"/>
  <c r="G135" i="175" s="1"/>
  <c r="F136" i="175" s="1"/>
  <c r="H136" i="175" s="1"/>
  <c r="H204" i="185" l="1"/>
  <c r="D204" i="185"/>
  <c r="G204" i="185" s="1"/>
  <c r="F205" i="185" s="1"/>
  <c r="E205" i="185" s="1"/>
  <c r="I203" i="185"/>
  <c r="B206" i="184"/>
  <c r="H204" i="184"/>
  <c r="D204" i="184"/>
  <c r="G204" i="184" s="1"/>
  <c r="F205" i="184" s="1"/>
  <c r="E205" i="184" s="1"/>
  <c r="I203" i="184"/>
  <c r="H203" i="182"/>
  <c r="D203" i="182"/>
  <c r="G203" i="182" s="1"/>
  <c r="F204" i="182" s="1"/>
  <c r="E204" i="182" s="1"/>
  <c r="I202" i="182"/>
  <c r="B205" i="181"/>
  <c r="H203" i="181"/>
  <c r="D203" i="181"/>
  <c r="G203" i="181" s="1"/>
  <c r="F204" i="181" s="1"/>
  <c r="E204" i="181" s="1"/>
  <c r="I202" i="181"/>
  <c r="B207" i="180"/>
  <c r="H203" i="180"/>
  <c r="D203" i="180"/>
  <c r="G203" i="180" s="1"/>
  <c r="F204" i="180" s="1"/>
  <c r="E204" i="180" s="1"/>
  <c r="I202" i="180"/>
  <c r="E203" i="179"/>
  <c r="D203" i="179" s="1"/>
  <c r="G203" i="179" s="1"/>
  <c r="F204" i="179" s="1"/>
  <c r="H203" i="179"/>
  <c r="I202" i="179"/>
  <c r="I202" i="178"/>
  <c r="B205" i="178"/>
  <c r="H203" i="178"/>
  <c r="D203" i="178"/>
  <c r="G203" i="178" s="1"/>
  <c r="F204" i="178" s="1"/>
  <c r="E204" i="178" s="1"/>
  <c r="B205" i="177"/>
  <c r="H203" i="177"/>
  <c r="D203" i="177"/>
  <c r="G203" i="177" s="1"/>
  <c r="F204" i="177" s="1"/>
  <c r="E204" i="177" s="1"/>
  <c r="I202" i="177"/>
  <c r="E203" i="176"/>
  <c r="D203" i="176" s="1"/>
  <c r="G203" i="176" s="1"/>
  <c r="F204" i="176" s="1"/>
  <c r="H203" i="176"/>
  <c r="I202" i="176"/>
  <c r="B205" i="175"/>
  <c r="E136" i="175"/>
  <c r="I136" i="175" s="1"/>
  <c r="H205" i="185" l="1"/>
  <c r="D205" i="185"/>
  <c r="G205" i="185" s="1"/>
  <c r="F206" i="185" s="1"/>
  <c r="E206" i="185" s="1"/>
  <c r="I204" i="185"/>
  <c r="B207" i="184"/>
  <c r="H205" i="184"/>
  <c r="D205" i="184"/>
  <c r="G205" i="184" s="1"/>
  <c r="F206" i="184" s="1"/>
  <c r="E206" i="184" s="1"/>
  <c r="I204" i="184"/>
  <c r="D204" i="182"/>
  <c r="G204" i="182" s="1"/>
  <c r="F205" i="182" s="1"/>
  <c r="E205" i="182" s="1"/>
  <c r="H204" i="182"/>
  <c r="I203" i="182"/>
  <c r="B206" i="181"/>
  <c r="H204" i="181"/>
  <c r="D204" i="181"/>
  <c r="G204" i="181" s="1"/>
  <c r="F205" i="181" s="1"/>
  <c r="E205" i="181" s="1"/>
  <c r="I203" i="181"/>
  <c r="B208" i="180"/>
  <c r="D204" i="180"/>
  <c r="G204" i="180" s="1"/>
  <c r="F205" i="180" s="1"/>
  <c r="E205" i="180" s="1"/>
  <c r="H204" i="180"/>
  <c r="I203" i="180"/>
  <c r="I203" i="179"/>
  <c r="H204" i="179"/>
  <c r="E204" i="179"/>
  <c r="D204" i="179" s="1"/>
  <c r="G204" i="179" s="1"/>
  <c r="F205" i="179" s="1"/>
  <c r="I203" i="178"/>
  <c r="B206" i="178"/>
  <c r="H204" i="178"/>
  <c r="D204" i="178"/>
  <c r="G204" i="178" s="1"/>
  <c r="F205" i="178" s="1"/>
  <c r="E205" i="178" s="1"/>
  <c r="I203" i="177"/>
  <c r="B206" i="177"/>
  <c r="H204" i="177"/>
  <c r="D204" i="177"/>
  <c r="G204" i="177" s="1"/>
  <c r="F205" i="177" s="1"/>
  <c r="E205" i="177" s="1"/>
  <c r="E204" i="176"/>
  <c r="D204" i="176" s="1"/>
  <c r="G204" i="176" s="1"/>
  <c r="F205" i="176" s="1"/>
  <c r="H204" i="176"/>
  <c r="I203" i="176"/>
  <c r="B206" i="175"/>
  <c r="D136" i="175"/>
  <c r="G136" i="175" s="1"/>
  <c r="F137" i="175" s="1"/>
  <c r="H137" i="175" s="1"/>
  <c r="H206" i="185" l="1"/>
  <c r="D206" i="185"/>
  <c r="G206" i="185" s="1"/>
  <c r="F207" i="185" s="1"/>
  <c r="E207" i="185" s="1"/>
  <c r="I205" i="185"/>
  <c r="B208" i="184"/>
  <c r="H206" i="184"/>
  <c r="D206" i="184"/>
  <c r="G206" i="184" s="1"/>
  <c r="F207" i="184" s="1"/>
  <c r="E207" i="184" s="1"/>
  <c r="I205" i="184"/>
  <c r="I204" i="182"/>
  <c r="H205" i="182"/>
  <c r="D205" i="182"/>
  <c r="G205" i="182" s="1"/>
  <c r="F206" i="182" s="1"/>
  <c r="E206" i="182" s="1"/>
  <c r="B207" i="181"/>
  <c r="D205" i="181"/>
  <c r="G205" i="181" s="1"/>
  <c r="F206" i="181" s="1"/>
  <c r="E206" i="181" s="1"/>
  <c r="H205" i="181"/>
  <c r="I204" i="181"/>
  <c r="I204" i="180"/>
  <c r="B209" i="180"/>
  <c r="H205" i="180"/>
  <c r="D205" i="180"/>
  <c r="G205" i="180" s="1"/>
  <c r="F206" i="180" s="1"/>
  <c r="E206" i="180" s="1"/>
  <c r="I204" i="179"/>
  <c r="H205" i="179"/>
  <c r="E205" i="179"/>
  <c r="D205" i="179" s="1"/>
  <c r="G205" i="179" s="1"/>
  <c r="F206" i="179" s="1"/>
  <c r="I204" i="178"/>
  <c r="B207" i="178"/>
  <c r="H205" i="178"/>
  <c r="D205" i="178"/>
  <c r="G205" i="178" s="1"/>
  <c r="F206" i="178" s="1"/>
  <c r="E206" i="178" s="1"/>
  <c r="B207" i="177"/>
  <c r="H205" i="177"/>
  <c r="D205" i="177"/>
  <c r="G205" i="177" s="1"/>
  <c r="F206" i="177" s="1"/>
  <c r="E206" i="177" s="1"/>
  <c r="I204" i="177"/>
  <c r="E205" i="176"/>
  <c r="D205" i="176" s="1"/>
  <c r="G205" i="176" s="1"/>
  <c r="F206" i="176" s="1"/>
  <c r="H205" i="176"/>
  <c r="I204" i="176"/>
  <c r="B207" i="175"/>
  <c r="E137" i="175"/>
  <c r="I137" i="175" s="1"/>
  <c r="I206" i="185" l="1"/>
  <c r="H207" i="185"/>
  <c r="D207" i="185"/>
  <c r="G207" i="185" s="1"/>
  <c r="F208" i="185" s="1"/>
  <c r="E208" i="185" s="1"/>
  <c r="B209" i="184"/>
  <c r="H207" i="184"/>
  <c r="D207" i="184"/>
  <c r="G207" i="184" s="1"/>
  <c r="F208" i="184" s="1"/>
  <c r="E208" i="184" s="1"/>
  <c r="I206" i="184"/>
  <c r="D206" i="182"/>
  <c r="G206" i="182" s="1"/>
  <c r="F207" i="182" s="1"/>
  <c r="E207" i="182" s="1"/>
  <c r="H206" i="182"/>
  <c r="I205" i="182"/>
  <c r="I205" i="181"/>
  <c r="B208" i="181"/>
  <c r="H206" i="181"/>
  <c r="D206" i="181"/>
  <c r="G206" i="181" s="1"/>
  <c r="F207" i="181" s="1"/>
  <c r="E207" i="181" s="1"/>
  <c r="B210" i="180"/>
  <c r="H206" i="180"/>
  <c r="D206" i="180"/>
  <c r="G206" i="180" s="1"/>
  <c r="F207" i="180" s="1"/>
  <c r="E207" i="180" s="1"/>
  <c r="I205" i="180"/>
  <c r="H206" i="179"/>
  <c r="E206" i="179"/>
  <c r="D206" i="179" s="1"/>
  <c r="G206" i="179" s="1"/>
  <c r="F207" i="179" s="1"/>
  <c r="I205" i="179"/>
  <c r="I205" i="178"/>
  <c r="B208" i="178"/>
  <c r="H206" i="178"/>
  <c r="D206" i="178"/>
  <c r="G206" i="178" s="1"/>
  <c r="F207" i="178" s="1"/>
  <c r="E207" i="178" s="1"/>
  <c r="B208" i="177"/>
  <c r="H206" i="177"/>
  <c r="D206" i="177"/>
  <c r="G206" i="177" s="1"/>
  <c r="F207" i="177" s="1"/>
  <c r="E207" i="177" s="1"/>
  <c r="I205" i="177"/>
  <c r="E206" i="176"/>
  <c r="D206" i="176" s="1"/>
  <c r="G206" i="176" s="1"/>
  <c r="F207" i="176" s="1"/>
  <c r="H206" i="176"/>
  <c r="I205" i="176"/>
  <c r="B208" i="175"/>
  <c r="D137" i="175"/>
  <c r="G137" i="175" s="1"/>
  <c r="F138" i="175" s="1"/>
  <c r="H138" i="175" s="1"/>
  <c r="I207" i="185" l="1"/>
  <c r="H208" i="185"/>
  <c r="D208" i="185"/>
  <c r="G208" i="185" s="1"/>
  <c r="F209" i="185" s="1"/>
  <c r="E209" i="185" s="1"/>
  <c r="B210" i="184"/>
  <c r="D208" i="184"/>
  <c r="G208" i="184" s="1"/>
  <c r="F209" i="184" s="1"/>
  <c r="E209" i="184" s="1"/>
  <c r="H208" i="184"/>
  <c r="I207" i="184"/>
  <c r="H207" i="182"/>
  <c r="D207" i="182"/>
  <c r="G207" i="182" s="1"/>
  <c r="F208" i="182" s="1"/>
  <c r="E208" i="182" s="1"/>
  <c r="I206" i="182"/>
  <c r="B209" i="181"/>
  <c r="D207" i="181"/>
  <c r="G207" i="181" s="1"/>
  <c r="F208" i="181" s="1"/>
  <c r="E208" i="181" s="1"/>
  <c r="H207" i="181"/>
  <c r="I206" i="181"/>
  <c r="B211" i="180"/>
  <c r="H207" i="180"/>
  <c r="D207" i="180"/>
  <c r="G207" i="180" s="1"/>
  <c r="F208" i="180" s="1"/>
  <c r="E208" i="180" s="1"/>
  <c r="I206" i="180"/>
  <c r="I206" i="179"/>
  <c r="H207" i="179"/>
  <c r="E207" i="179"/>
  <c r="D207" i="179" s="1"/>
  <c r="G207" i="179" s="1"/>
  <c r="F208" i="179" s="1"/>
  <c r="I206" i="178"/>
  <c r="B209" i="178"/>
  <c r="H207" i="178"/>
  <c r="D207" i="178"/>
  <c r="G207" i="178" s="1"/>
  <c r="F208" i="178" s="1"/>
  <c r="E208" i="178" s="1"/>
  <c r="B209" i="177"/>
  <c r="H207" i="177"/>
  <c r="D207" i="177"/>
  <c r="G207" i="177" s="1"/>
  <c r="F208" i="177" s="1"/>
  <c r="E208" i="177" s="1"/>
  <c r="I206" i="177"/>
  <c r="E207" i="176"/>
  <c r="D207" i="176" s="1"/>
  <c r="G207" i="176" s="1"/>
  <c r="F208" i="176" s="1"/>
  <c r="H207" i="176"/>
  <c r="I206" i="176"/>
  <c r="B209" i="175"/>
  <c r="E138" i="175"/>
  <c r="I138" i="175" s="1"/>
  <c r="H209" i="185" l="1"/>
  <c r="D209" i="185"/>
  <c r="G209" i="185" s="1"/>
  <c r="F210" i="185" s="1"/>
  <c r="E210" i="185" s="1"/>
  <c r="I208" i="185"/>
  <c r="B211" i="184"/>
  <c r="H209" i="184"/>
  <c r="D209" i="184"/>
  <c r="G209" i="184" s="1"/>
  <c r="F210" i="184" s="1"/>
  <c r="E210" i="184" s="1"/>
  <c r="I208" i="184"/>
  <c r="H208" i="182"/>
  <c r="D208" i="182"/>
  <c r="G208" i="182" s="1"/>
  <c r="F209" i="182" s="1"/>
  <c r="E209" i="182" s="1"/>
  <c r="I207" i="182"/>
  <c r="I207" i="181"/>
  <c r="B210" i="181"/>
  <c r="H208" i="181"/>
  <c r="D208" i="181"/>
  <c r="G208" i="181" s="1"/>
  <c r="F209" i="181" s="1"/>
  <c r="E209" i="181" s="1"/>
  <c r="B212" i="180"/>
  <c r="D208" i="180"/>
  <c r="G208" i="180" s="1"/>
  <c r="F209" i="180" s="1"/>
  <c r="E209" i="180" s="1"/>
  <c r="H208" i="180"/>
  <c r="I207" i="180"/>
  <c r="H208" i="179"/>
  <c r="E208" i="179"/>
  <c r="D208" i="179" s="1"/>
  <c r="G208" i="179" s="1"/>
  <c r="F209" i="179" s="1"/>
  <c r="I207" i="179"/>
  <c r="I207" i="178"/>
  <c r="B210" i="178"/>
  <c r="H208" i="178"/>
  <c r="D208" i="178"/>
  <c r="G208" i="178" s="1"/>
  <c r="F209" i="178" s="1"/>
  <c r="E209" i="178" s="1"/>
  <c r="B210" i="177"/>
  <c r="H208" i="177"/>
  <c r="D208" i="177"/>
  <c r="G208" i="177" s="1"/>
  <c r="F209" i="177" s="1"/>
  <c r="E209" i="177" s="1"/>
  <c r="I207" i="177"/>
  <c r="E208" i="176"/>
  <c r="D208" i="176" s="1"/>
  <c r="G208" i="176" s="1"/>
  <c r="F209" i="176" s="1"/>
  <c r="H208" i="176"/>
  <c r="I207" i="176"/>
  <c r="B210" i="175"/>
  <c r="D138" i="175"/>
  <c r="G138" i="175" s="1"/>
  <c r="F139" i="175" s="1"/>
  <c r="H139" i="175" s="1"/>
  <c r="H210" i="185" l="1"/>
  <c r="D210" i="185"/>
  <c r="G210" i="185" s="1"/>
  <c r="F211" i="185" s="1"/>
  <c r="E211" i="185" s="1"/>
  <c r="I209" i="185"/>
  <c r="B212" i="184"/>
  <c r="H210" i="184"/>
  <c r="D210" i="184"/>
  <c r="G210" i="184" s="1"/>
  <c r="F211" i="184" s="1"/>
  <c r="E211" i="184" s="1"/>
  <c r="I209" i="184"/>
  <c r="H209" i="182"/>
  <c r="D209" i="182"/>
  <c r="G209" i="182" s="1"/>
  <c r="F210" i="182" s="1"/>
  <c r="E210" i="182" s="1"/>
  <c r="I208" i="182"/>
  <c r="B211" i="181"/>
  <c r="D209" i="181"/>
  <c r="G209" i="181" s="1"/>
  <c r="F210" i="181" s="1"/>
  <c r="E210" i="181" s="1"/>
  <c r="H209" i="181"/>
  <c r="I208" i="181"/>
  <c r="I208" i="180"/>
  <c r="B213" i="180"/>
  <c r="H209" i="180"/>
  <c r="D209" i="180"/>
  <c r="G209" i="180" s="1"/>
  <c r="F210" i="180" s="1"/>
  <c r="E210" i="180" s="1"/>
  <c r="E209" i="179"/>
  <c r="D209" i="179" s="1"/>
  <c r="G209" i="179" s="1"/>
  <c r="F210" i="179" s="1"/>
  <c r="H209" i="179"/>
  <c r="I208" i="179"/>
  <c r="I208" i="178"/>
  <c r="B211" i="178"/>
  <c r="H209" i="178"/>
  <c r="D209" i="178"/>
  <c r="G209" i="178" s="1"/>
  <c r="F210" i="178" s="1"/>
  <c r="E210" i="178" s="1"/>
  <c r="B211" i="177"/>
  <c r="H209" i="177"/>
  <c r="D209" i="177"/>
  <c r="G209" i="177" s="1"/>
  <c r="F210" i="177" s="1"/>
  <c r="E210" i="177" s="1"/>
  <c r="I208" i="177"/>
  <c r="E209" i="176"/>
  <c r="D209" i="176" s="1"/>
  <c r="G209" i="176" s="1"/>
  <c r="F210" i="176" s="1"/>
  <c r="H209" i="176"/>
  <c r="I208" i="176"/>
  <c r="B211" i="175"/>
  <c r="E139" i="175"/>
  <c r="I139" i="175" s="1"/>
  <c r="H211" i="185" l="1"/>
  <c r="D211" i="185"/>
  <c r="G211" i="185" s="1"/>
  <c r="F212" i="185" s="1"/>
  <c r="E212" i="185" s="1"/>
  <c r="I210" i="185"/>
  <c r="B213" i="184"/>
  <c r="H211" i="184"/>
  <c r="D211" i="184"/>
  <c r="G211" i="184" s="1"/>
  <c r="F212" i="184" s="1"/>
  <c r="E212" i="184" s="1"/>
  <c r="I210" i="184"/>
  <c r="D210" i="182"/>
  <c r="G210" i="182" s="1"/>
  <c r="F211" i="182" s="1"/>
  <c r="E211" i="182" s="1"/>
  <c r="H210" i="182"/>
  <c r="I209" i="182"/>
  <c r="B212" i="181"/>
  <c r="H210" i="181"/>
  <c r="D210" i="181"/>
  <c r="G210" i="181" s="1"/>
  <c r="F211" i="181" s="1"/>
  <c r="E211" i="181" s="1"/>
  <c r="I209" i="181"/>
  <c r="B214" i="180"/>
  <c r="H210" i="180"/>
  <c r="D210" i="180"/>
  <c r="G210" i="180" s="1"/>
  <c r="F211" i="180" s="1"/>
  <c r="E211" i="180" s="1"/>
  <c r="I209" i="180"/>
  <c r="E210" i="179"/>
  <c r="D210" i="179" s="1"/>
  <c r="G210" i="179" s="1"/>
  <c r="F211" i="179" s="1"/>
  <c r="H210" i="179"/>
  <c r="I209" i="179"/>
  <c r="B212" i="178"/>
  <c r="I209" i="178"/>
  <c r="H210" i="178"/>
  <c r="D210" i="178"/>
  <c r="G210" i="178" s="1"/>
  <c r="F211" i="178" s="1"/>
  <c r="E211" i="178" s="1"/>
  <c r="B212" i="177"/>
  <c r="H210" i="177"/>
  <c r="D210" i="177"/>
  <c r="G210" i="177" s="1"/>
  <c r="F211" i="177" s="1"/>
  <c r="E211" i="177" s="1"/>
  <c r="I209" i="177"/>
  <c r="I209" i="176"/>
  <c r="E210" i="176"/>
  <c r="D210" i="176" s="1"/>
  <c r="G210" i="176" s="1"/>
  <c r="F211" i="176" s="1"/>
  <c r="H210" i="176"/>
  <c r="B212" i="175"/>
  <c r="D139" i="175"/>
  <c r="G139" i="175" s="1"/>
  <c r="F140" i="175" s="1"/>
  <c r="H140" i="175" s="1"/>
  <c r="I211" i="185" l="1"/>
  <c r="H212" i="185"/>
  <c r="D212" i="185"/>
  <c r="G212" i="185" s="1"/>
  <c r="F213" i="185" s="1"/>
  <c r="E213" i="185" s="1"/>
  <c r="B214" i="184"/>
  <c r="D212" i="184"/>
  <c r="G212" i="184" s="1"/>
  <c r="F213" i="184" s="1"/>
  <c r="E213" i="184" s="1"/>
  <c r="H212" i="184"/>
  <c r="I211" i="184"/>
  <c r="D211" i="182"/>
  <c r="G211" i="182" s="1"/>
  <c r="F212" i="182" s="1"/>
  <c r="E212" i="182" s="1"/>
  <c r="H211" i="182"/>
  <c r="I210" i="182"/>
  <c r="B213" i="181"/>
  <c r="H211" i="181"/>
  <c r="D211" i="181"/>
  <c r="G211" i="181" s="1"/>
  <c r="F212" i="181" s="1"/>
  <c r="E212" i="181" s="1"/>
  <c r="I210" i="181"/>
  <c r="I210" i="180"/>
  <c r="B215" i="180"/>
  <c r="H211" i="180"/>
  <c r="D211" i="180"/>
  <c r="G211" i="180" s="1"/>
  <c r="F212" i="180" s="1"/>
  <c r="E212" i="180" s="1"/>
  <c r="I210" i="179"/>
  <c r="H211" i="179"/>
  <c r="E211" i="179"/>
  <c r="D211" i="179" s="1"/>
  <c r="G211" i="179" s="1"/>
  <c r="F212" i="179" s="1"/>
  <c r="B213" i="178"/>
  <c r="H211" i="178"/>
  <c r="D211" i="178"/>
  <c r="G211" i="178" s="1"/>
  <c r="F212" i="178" s="1"/>
  <c r="E212" i="178" s="1"/>
  <c r="I210" i="178"/>
  <c r="B213" i="177"/>
  <c r="H211" i="177"/>
  <c r="D211" i="177"/>
  <c r="G211" i="177" s="1"/>
  <c r="F212" i="177" s="1"/>
  <c r="E212" i="177" s="1"/>
  <c r="I210" i="177"/>
  <c r="E211" i="176"/>
  <c r="D211" i="176" s="1"/>
  <c r="G211" i="176" s="1"/>
  <c r="F212" i="176" s="1"/>
  <c r="H211" i="176"/>
  <c r="I210" i="176"/>
  <c r="B213" i="175"/>
  <c r="E140" i="175"/>
  <c r="I140" i="175" s="1"/>
  <c r="H213" i="185" l="1"/>
  <c r="D213" i="185"/>
  <c r="G213" i="185" s="1"/>
  <c r="F214" i="185" s="1"/>
  <c r="E214" i="185" s="1"/>
  <c r="I212" i="185"/>
  <c r="I212" i="184"/>
  <c r="B215" i="184"/>
  <c r="H213" i="184"/>
  <c r="D213" i="184"/>
  <c r="G213" i="184" s="1"/>
  <c r="F214" i="184" s="1"/>
  <c r="E214" i="184" s="1"/>
  <c r="D212" i="182"/>
  <c r="G212" i="182" s="1"/>
  <c r="F213" i="182" s="1"/>
  <c r="E213" i="182" s="1"/>
  <c r="H212" i="182"/>
  <c r="I211" i="182"/>
  <c r="B214" i="181"/>
  <c r="H212" i="181"/>
  <c r="D212" i="181"/>
  <c r="G212" i="181" s="1"/>
  <c r="F213" i="181" s="1"/>
  <c r="E213" i="181" s="1"/>
  <c r="I211" i="181"/>
  <c r="B216" i="180"/>
  <c r="D212" i="180"/>
  <c r="G212" i="180" s="1"/>
  <c r="F213" i="180" s="1"/>
  <c r="E213" i="180" s="1"/>
  <c r="H212" i="180"/>
  <c r="I211" i="180"/>
  <c r="H212" i="179"/>
  <c r="E212" i="179"/>
  <c r="D212" i="179" s="1"/>
  <c r="G212" i="179" s="1"/>
  <c r="F213" i="179" s="1"/>
  <c r="I211" i="179"/>
  <c r="I211" i="178"/>
  <c r="B214" i="178"/>
  <c r="H212" i="178"/>
  <c r="D212" i="178"/>
  <c r="G212" i="178" s="1"/>
  <c r="F213" i="178" s="1"/>
  <c r="E213" i="178" s="1"/>
  <c r="B214" i="177"/>
  <c r="H212" i="177"/>
  <c r="D212" i="177"/>
  <c r="G212" i="177" s="1"/>
  <c r="F213" i="177" s="1"/>
  <c r="E213" i="177" s="1"/>
  <c r="I211" i="177"/>
  <c r="E212" i="176"/>
  <c r="D212" i="176" s="1"/>
  <c r="G212" i="176" s="1"/>
  <c r="F213" i="176" s="1"/>
  <c r="H212" i="176"/>
  <c r="I211" i="176"/>
  <c r="B214" i="175"/>
  <c r="D140" i="175"/>
  <c r="G140" i="175" s="1"/>
  <c r="F141" i="175" s="1"/>
  <c r="H141" i="175" s="1"/>
  <c r="I213" i="185" l="1"/>
  <c r="H214" i="185"/>
  <c r="D214" i="185"/>
  <c r="G214" i="185" s="1"/>
  <c r="F215" i="185" s="1"/>
  <c r="E215" i="185" s="1"/>
  <c r="B216" i="184"/>
  <c r="D214" i="184"/>
  <c r="G214" i="184" s="1"/>
  <c r="F215" i="184" s="1"/>
  <c r="E215" i="184" s="1"/>
  <c r="H214" i="184"/>
  <c r="I213" i="184"/>
  <c r="I212" i="182"/>
  <c r="D213" i="182"/>
  <c r="G213" i="182" s="1"/>
  <c r="F214" i="182" s="1"/>
  <c r="E214" i="182" s="1"/>
  <c r="H213" i="182"/>
  <c r="B215" i="181"/>
  <c r="D213" i="181"/>
  <c r="G213" i="181" s="1"/>
  <c r="F214" i="181" s="1"/>
  <c r="E214" i="181" s="1"/>
  <c r="H213" i="181"/>
  <c r="I212" i="181"/>
  <c r="I212" i="180"/>
  <c r="B217" i="180"/>
  <c r="H213" i="180"/>
  <c r="D213" i="180"/>
  <c r="G213" i="180" s="1"/>
  <c r="F214" i="180" s="1"/>
  <c r="E214" i="180" s="1"/>
  <c r="H213" i="179"/>
  <c r="E213" i="179"/>
  <c r="D213" i="179" s="1"/>
  <c r="G213" i="179" s="1"/>
  <c r="F214" i="179" s="1"/>
  <c r="I212" i="179"/>
  <c r="I212" i="178"/>
  <c r="B215" i="178"/>
  <c r="H213" i="178"/>
  <c r="D213" i="178"/>
  <c r="G213" i="178" s="1"/>
  <c r="F214" i="178" s="1"/>
  <c r="E214" i="178" s="1"/>
  <c r="I212" i="177"/>
  <c r="B215" i="177"/>
  <c r="H213" i="177"/>
  <c r="D213" i="177"/>
  <c r="G213" i="177" s="1"/>
  <c r="F214" i="177" s="1"/>
  <c r="E214" i="177" s="1"/>
  <c r="E213" i="176"/>
  <c r="D213" i="176" s="1"/>
  <c r="G213" i="176" s="1"/>
  <c r="F214" i="176" s="1"/>
  <c r="H213" i="176"/>
  <c r="I212" i="176"/>
  <c r="B215" i="175"/>
  <c r="E141" i="175"/>
  <c r="I141" i="175" s="1"/>
  <c r="I214" i="185" l="1"/>
  <c r="H215" i="185"/>
  <c r="D215" i="185"/>
  <c r="G215" i="185" s="1"/>
  <c r="F216" i="185" s="1"/>
  <c r="E216" i="185" s="1"/>
  <c r="B217" i="184"/>
  <c r="H215" i="184"/>
  <c r="D215" i="184"/>
  <c r="G215" i="184" s="1"/>
  <c r="F216" i="184" s="1"/>
  <c r="E216" i="184" s="1"/>
  <c r="I214" i="184"/>
  <c r="D214" i="182"/>
  <c r="G214" i="182" s="1"/>
  <c r="F215" i="182" s="1"/>
  <c r="E215" i="182" s="1"/>
  <c r="H214" i="182"/>
  <c r="I213" i="182"/>
  <c r="B216" i="181"/>
  <c r="H214" i="181"/>
  <c r="D214" i="181"/>
  <c r="G214" i="181" s="1"/>
  <c r="F215" i="181" s="1"/>
  <c r="E215" i="181" s="1"/>
  <c r="I213" i="181"/>
  <c r="B218" i="180"/>
  <c r="H214" i="180"/>
  <c r="D214" i="180"/>
  <c r="G214" i="180" s="1"/>
  <c r="F215" i="180" s="1"/>
  <c r="E215" i="180" s="1"/>
  <c r="I213" i="180"/>
  <c r="I213" i="179"/>
  <c r="H214" i="179"/>
  <c r="E214" i="179"/>
  <c r="D214" i="179" s="1"/>
  <c r="G214" i="179" s="1"/>
  <c r="F215" i="179" s="1"/>
  <c r="I213" i="178"/>
  <c r="B216" i="178"/>
  <c r="H214" i="178"/>
  <c r="D214" i="178"/>
  <c r="G214" i="178" s="1"/>
  <c r="F215" i="178" s="1"/>
  <c r="E215" i="178" s="1"/>
  <c r="B216" i="177"/>
  <c r="H214" i="177"/>
  <c r="D214" i="177"/>
  <c r="G214" i="177" s="1"/>
  <c r="F215" i="177" s="1"/>
  <c r="E215" i="177" s="1"/>
  <c r="I213" i="177"/>
  <c r="E214" i="176"/>
  <c r="D214" i="176" s="1"/>
  <c r="G214" i="176" s="1"/>
  <c r="F215" i="176" s="1"/>
  <c r="H214" i="176"/>
  <c r="I213" i="176"/>
  <c r="B216" i="175"/>
  <c r="D141" i="175"/>
  <c r="G141" i="175" s="1"/>
  <c r="F142" i="175" s="1"/>
  <c r="H142" i="175" s="1"/>
  <c r="H216" i="185" l="1"/>
  <c r="D216" i="185"/>
  <c r="G216" i="185" s="1"/>
  <c r="F217" i="185" s="1"/>
  <c r="E217" i="185" s="1"/>
  <c r="I215" i="185"/>
  <c r="B218" i="184"/>
  <c r="D216" i="184"/>
  <c r="G216" i="184" s="1"/>
  <c r="F217" i="184" s="1"/>
  <c r="E217" i="184" s="1"/>
  <c r="H216" i="184"/>
  <c r="I215" i="184"/>
  <c r="I214" i="182"/>
  <c r="D215" i="182"/>
  <c r="G215" i="182" s="1"/>
  <c r="F216" i="182" s="1"/>
  <c r="E216" i="182" s="1"/>
  <c r="H215" i="182"/>
  <c r="B217" i="181"/>
  <c r="D215" i="181"/>
  <c r="G215" i="181" s="1"/>
  <c r="F216" i="181" s="1"/>
  <c r="E216" i="181" s="1"/>
  <c r="H215" i="181"/>
  <c r="I214" i="181"/>
  <c r="B219" i="180"/>
  <c r="H215" i="180"/>
  <c r="D215" i="180"/>
  <c r="G215" i="180" s="1"/>
  <c r="F216" i="180" s="1"/>
  <c r="E216" i="180" s="1"/>
  <c r="I214" i="180"/>
  <c r="H215" i="179"/>
  <c r="E215" i="179"/>
  <c r="D215" i="179" s="1"/>
  <c r="G215" i="179" s="1"/>
  <c r="F216" i="179" s="1"/>
  <c r="I214" i="179"/>
  <c r="I214" i="178"/>
  <c r="B217" i="178"/>
  <c r="H215" i="178"/>
  <c r="D215" i="178"/>
  <c r="G215" i="178" s="1"/>
  <c r="F216" i="178" s="1"/>
  <c r="E216" i="178" s="1"/>
  <c r="I214" i="177"/>
  <c r="B217" i="177"/>
  <c r="H215" i="177"/>
  <c r="D215" i="177"/>
  <c r="G215" i="177" s="1"/>
  <c r="F216" i="177" s="1"/>
  <c r="E216" i="177" s="1"/>
  <c r="E215" i="176"/>
  <c r="D215" i="176" s="1"/>
  <c r="G215" i="176" s="1"/>
  <c r="F216" i="176" s="1"/>
  <c r="H215" i="176"/>
  <c r="I214" i="176"/>
  <c r="B217" i="175"/>
  <c r="E142" i="175"/>
  <c r="I142" i="175" s="1"/>
  <c r="I216" i="185" l="1"/>
  <c r="H217" i="185"/>
  <c r="D217" i="185"/>
  <c r="G217" i="185" s="1"/>
  <c r="F218" i="185" s="1"/>
  <c r="E218" i="185" s="1"/>
  <c r="B219" i="184"/>
  <c r="I216" i="184"/>
  <c r="D217" i="184"/>
  <c r="G217" i="184" s="1"/>
  <c r="F218" i="184" s="1"/>
  <c r="E218" i="184" s="1"/>
  <c r="H217" i="184"/>
  <c r="I215" i="182"/>
  <c r="D216" i="182"/>
  <c r="G216" i="182" s="1"/>
  <c r="F217" i="182" s="1"/>
  <c r="E217" i="182" s="1"/>
  <c r="H216" i="182"/>
  <c r="B218" i="181"/>
  <c r="H216" i="181"/>
  <c r="D216" i="181"/>
  <c r="G216" i="181" s="1"/>
  <c r="F217" i="181" s="1"/>
  <c r="E217" i="181" s="1"/>
  <c r="I215" i="181"/>
  <c r="I215" i="180"/>
  <c r="B220" i="180"/>
  <c r="D216" i="180"/>
  <c r="G216" i="180" s="1"/>
  <c r="F217" i="180" s="1"/>
  <c r="E217" i="180" s="1"/>
  <c r="H216" i="180"/>
  <c r="H216" i="179"/>
  <c r="E216" i="179"/>
  <c r="D216" i="179" s="1"/>
  <c r="G216" i="179" s="1"/>
  <c r="F217" i="179" s="1"/>
  <c r="I215" i="179"/>
  <c r="B218" i="178"/>
  <c r="H216" i="178"/>
  <c r="D216" i="178"/>
  <c r="G216" i="178" s="1"/>
  <c r="F217" i="178" s="1"/>
  <c r="E217" i="178" s="1"/>
  <c r="I215" i="178"/>
  <c r="B218" i="177"/>
  <c r="H216" i="177"/>
  <c r="D216" i="177"/>
  <c r="G216" i="177" s="1"/>
  <c r="F217" i="177" s="1"/>
  <c r="E217" i="177" s="1"/>
  <c r="I215" i="177"/>
  <c r="E216" i="176"/>
  <c r="D216" i="176" s="1"/>
  <c r="G216" i="176" s="1"/>
  <c r="F217" i="176" s="1"/>
  <c r="H216" i="176"/>
  <c r="I215" i="176"/>
  <c r="B218" i="175"/>
  <c r="D142" i="175"/>
  <c r="G142" i="175" s="1"/>
  <c r="F143" i="175" s="1"/>
  <c r="H143" i="175" s="1"/>
  <c r="I217" i="185" l="1"/>
  <c r="H218" i="185"/>
  <c r="D218" i="185"/>
  <c r="G218" i="185" s="1"/>
  <c r="F219" i="185" s="1"/>
  <c r="E219" i="185" s="1"/>
  <c r="B220" i="184"/>
  <c r="D218" i="184"/>
  <c r="G218" i="184" s="1"/>
  <c r="F219" i="184" s="1"/>
  <c r="E219" i="184" s="1"/>
  <c r="H218" i="184"/>
  <c r="I217" i="184"/>
  <c r="I216" i="182"/>
  <c r="D217" i="182"/>
  <c r="G217" i="182" s="1"/>
  <c r="F218" i="182" s="1"/>
  <c r="E218" i="182" s="1"/>
  <c r="H217" i="182"/>
  <c r="B219" i="181"/>
  <c r="D217" i="181"/>
  <c r="G217" i="181" s="1"/>
  <c r="F218" i="181" s="1"/>
  <c r="E218" i="181" s="1"/>
  <c r="H217" i="181"/>
  <c r="I216" i="181"/>
  <c r="I216" i="180"/>
  <c r="B221" i="180"/>
  <c r="H217" i="180"/>
  <c r="D217" i="180"/>
  <c r="G217" i="180" s="1"/>
  <c r="F218" i="180" s="1"/>
  <c r="E218" i="180" s="1"/>
  <c r="E217" i="179"/>
  <c r="D217" i="179" s="1"/>
  <c r="G217" i="179" s="1"/>
  <c r="F218" i="179" s="1"/>
  <c r="H217" i="179"/>
  <c r="I216" i="179"/>
  <c r="I216" i="178"/>
  <c r="B219" i="178"/>
  <c r="H217" i="178"/>
  <c r="D217" i="178"/>
  <c r="G217" i="178" s="1"/>
  <c r="F218" i="178" s="1"/>
  <c r="E218" i="178" s="1"/>
  <c r="B219" i="177"/>
  <c r="H217" i="177"/>
  <c r="D217" i="177"/>
  <c r="G217" i="177" s="1"/>
  <c r="F218" i="177" s="1"/>
  <c r="E218" i="177" s="1"/>
  <c r="I216" i="177"/>
  <c r="E217" i="176"/>
  <c r="D217" i="176" s="1"/>
  <c r="G217" i="176" s="1"/>
  <c r="F218" i="176" s="1"/>
  <c r="H217" i="176"/>
  <c r="I216" i="176"/>
  <c r="B219" i="175"/>
  <c r="E143" i="175"/>
  <c r="I143" i="175" s="1"/>
  <c r="I218" i="185" l="1"/>
  <c r="H219" i="185"/>
  <c r="D219" i="185"/>
  <c r="G219" i="185" s="1"/>
  <c r="F220" i="185" s="1"/>
  <c r="E220" i="185" s="1"/>
  <c r="B221" i="184"/>
  <c r="D219" i="184"/>
  <c r="G219" i="184" s="1"/>
  <c r="F220" i="184" s="1"/>
  <c r="E220" i="184" s="1"/>
  <c r="H219" i="184"/>
  <c r="I218" i="184"/>
  <c r="D218" i="182"/>
  <c r="G218" i="182" s="1"/>
  <c r="F219" i="182" s="1"/>
  <c r="E219" i="182" s="1"/>
  <c r="H218" i="182"/>
  <c r="I217" i="182"/>
  <c r="B220" i="181"/>
  <c r="H218" i="181"/>
  <c r="D218" i="181"/>
  <c r="G218" i="181" s="1"/>
  <c r="F219" i="181" s="1"/>
  <c r="E219" i="181" s="1"/>
  <c r="I217" i="181"/>
  <c r="B222" i="180"/>
  <c r="H218" i="180"/>
  <c r="D218" i="180"/>
  <c r="G218" i="180" s="1"/>
  <c r="F219" i="180" s="1"/>
  <c r="E219" i="180" s="1"/>
  <c r="I217" i="180"/>
  <c r="I217" i="179"/>
  <c r="E218" i="179"/>
  <c r="D218" i="179" s="1"/>
  <c r="G218" i="179" s="1"/>
  <c r="F219" i="179" s="1"/>
  <c r="H218" i="179"/>
  <c r="I217" i="178"/>
  <c r="B220" i="178"/>
  <c r="H218" i="178"/>
  <c r="D218" i="178"/>
  <c r="G218" i="178" s="1"/>
  <c r="F219" i="178" s="1"/>
  <c r="E219" i="178" s="1"/>
  <c r="B220" i="177"/>
  <c r="H218" i="177"/>
  <c r="D218" i="177"/>
  <c r="G218" i="177" s="1"/>
  <c r="F219" i="177" s="1"/>
  <c r="E219" i="177" s="1"/>
  <c r="I217" i="177"/>
  <c r="I217" i="176"/>
  <c r="E218" i="176"/>
  <c r="D218" i="176" s="1"/>
  <c r="G218" i="176" s="1"/>
  <c r="F219" i="176" s="1"/>
  <c r="H218" i="176"/>
  <c r="B220" i="175"/>
  <c r="D143" i="175"/>
  <c r="G143" i="175" s="1"/>
  <c r="F144" i="175" s="1"/>
  <c r="H144" i="175" s="1"/>
  <c r="I219" i="185" l="1"/>
  <c r="H220" i="185"/>
  <c r="D220" i="185"/>
  <c r="G220" i="185" s="1"/>
  <c r="F221" i="185" s="1"/>
  <c r="E221" i="185" s="1"/>
  <c r="B222" i="184"/>
  <c r="I219" i="184"/>
  <c r="D220" i="184"/>
  <c r="G220" i="184" s="1"/>
  <c r="F221" i="184" s="1"/>
  <c r="E221" i="184" s="1"/>
  <c r="H220" i="184"/>
  <c r="I218" i="182"/>
  <c r="D219" i="182"/>
  <c r="G219" i="182" s="1"/>
  <c r="F220" i="182" s="1"/>
  <c r="E220" i="182" s="1"/>
  <c r="H219" i="182"/>
  <c r="B221" i="181"/>
  <c r="H219" i="181"/>
  <c r="D219" i="181"/>
  <c r="G219" i="181" s="1"/>
  <c r="F220" i="181" s="1"/>
  <c r="E220" i="181" s="1"/>
  <c r="I218" i="181"/>
  <c r="I218" i="180"/>
  <c r="B223" i="180"/>
  <c r="H219" i="180"/>
  <c r="D219" i="180"/>
  <c r="G219" i="180" s="1"/>
  <c r="F220" i="180" s="1"/>
  <c r="E220" i="180" s="1"/>
  <c r="I218" i="179"/>
  <c r="H219" i="179"/>
  <c r="E219" i="179"/>
  <c r="D219" i="179" s="1"/>
  <c r="G219" i="179" s="1"/>
  <c r="F220" i="179" s="1"/>
  <c r="I218" i="178"/>
  <c r="B221" i="178"/>
  <c r="H219" i="178"/>
  <c r="D219" i="178"/>
  <c r="G219" i="178" s="1"/>
  <c r="F220" i="178" s="1"/>
  <c r="E220" i="178" s="1"/>
  <c r="B221" i="177"/>
  <c r="H219" i="177"/>
  <c r="D219" i="177"/>
  <c r="G219" i="177" s="1"/>
  <c r="F220" i="177" s="1"/>
  <c r="E220" i="177" s="1"/>
  <c r="I218" i="177"/>
  <c r="I218" i="176"/>
  <c r="E219" i="176"/>
  <c r="D219" i="176" s="1"/>
  <c r="G219" i="176" s="1"/>
  <c r="F220" i="176" s="1"/>
  <c r="H219" i="176"/>
  <c r="B221" i="175"/>
  <c r="E144" i="175"/>
  <c r="I144" i="175" s="1"/>
  <c r="H221" i="185" l="1"/>
  <c r="D221" i="185"/>
  <c r="G221" i="185" s="1"/>
  <c r="F222" i="185" s="1"/>
  <c r="E222" i="185" s="1"/>
  <c r="I220" i="185"/>
  <c r="I220" i="184"/>
  <c r="B223" i="184"/>
  <c r="D221" i="184"/>
  <c r="G221" i="184" s="1"/>
  <c r="F222" i="184" s="1"/>
  <c r="E222" i="184" s="1"/>
  <c r="H221" i="184"/>
  <c r="I219" i="182"/>
  <c r="D220" i="182"/>
  <c r="G220" i="182" s="1"/>
  <c r="F221" i="182" s="1"/>
  <c r="E221" i="182" s="1"/>
  <c r="H220" i="182"/>
  <c r="B222" i="181"/>
  <c r="H220" i="181"/>
  <c r="D220" i="181"/>
  <c r="G220" i="181" s="1"/>
  <c r="F221" i="181" s="1"/>
  <c r="E221" i="181" s="1"/>
  <c r="I219" i="181"/>
  <c r="I219" i="180"/>
  <c r="B224" i="180"/>
  <c r="D220" i="180"/>
  <c r="G220" i="180" s="1"/>
  <c r="F221" i="180" s="1"/>
  <c r="E221" i="180" s="1"/>
  <c r="H220" i="180"/>
  <c r="H220" i="179"/>
  <c r="E220" i="179"/>
  <c r="D220" i="179" s="1"/>
  <c r="G220" i="179" s="1"/>
  <c r="F221" i="179" s="1"/>
  <c r="I219" i="179"/>
  <c r="I219" i="178"/>
  <c r="B222" i="178"/>
  <c r="H220" i="178"/>
  <c r="D220" i="178"/>
  <c r="G220" i="178" s="1"/>
  <c r="F221" i="178" s="1"/>
  <c r="E221" i="178" s="1"/>
  <c r="B222" i="177"/>
  <c r="H220" i="177"/>
  <c r="D220" i="177"/>
  <c r="G220" i="177" s="1"/>
  <c r="F221" i="177" s="1"/>
  <c r="E221" i="177" s="1"/>
  <c r="I219" i="177"/>
  <c r="I219" i="176"/>
  <c r="E220" i="176"/>
  <c r="D220" i="176" s="1"/>
  <c r="G220" i="176" s="1"/>
  <c r="F221" i="176" s="1"/>
  <c r="H220" i="176"/>
  <c r="B222" i="175"/>
  <c r="D144" i="175"/>
  <c r="G144" i="175" s="1"/>
  <c r="F145" i="175" s="1"/>
  <c r="H145" i="175" s="1"/>
  <c r="H222" i="185" l="1"/>
  <c r="D222" i="185"/>
  <c r="G222" i="185" s="1"/>
  <c r="F223" i="185" s="1"/>
  <c r="E223" i="185" s="1"/>
  <c r="I221" i="185"/>
  <c r="B224" i="184"/>
  <c r="D222" i="184"/>
  <c r="G222" i="184" s="1"/>
  <c r="F223" i="184" s="1"/>
  <c r="E223" i="184" s="1"/>
  <c r="H222" i="184"/>
  <c r="I221" i="184"/>
  <c r="D221" i="182"/>
  <c r="G221" i="182" s="1"/>
  <c r="F222" i="182" s="1"/>
  <c r="E222" i="182" s="1"/>
  <c r="H221" i="182"/>
  <c r="I220" i="182"/>
  <c r="B223" i="181"/>
  <c r="D221" i="181"/>
  <c r="G221" i="181" s="1"/>
  <c r="F222" i="181" s="1"/>
  <c r="E222" i="181" s="1"/>
  <c r="H221" i="181"/>
  <c r="I220" i="181"/>
  <c r="B225" i="180"/>
  <c r="H221" i="180"/>
  <c r="D221" i="180"/>
  <c r="G221" i="180" s="1"/>
  <c r="F222" i="180" s="1"/>
  <c r="E222" i="180" s="1"/>
  <c r="I220" i="180"/>
  <c r="H221" i="179"/>
  <c r="E221" i="179"/>
  <c r="D221" i="179" s="1"/>
  <c r="G221" i="179" s="1"/>
  <c r="F222" i="179" s="1"/>
  <c r="I220" i="179"/>
  <c r="I220" i="178"/>
  <c r="B223" i="178"/>
  <c r="H221" i="178"/>
  <c r="D221" i="178"/>
  <c r="G221" i="178" s="1"/>
  <c r="F222" i="178" s="1"/>
  <c r="E222" i="178" s="1"/>
  <c r="B223" i="177"/>
  <c r="H221" i="177"/>
  <c r="D221" i="177"/>
  <c r="G221" i="177" s="1"/>
  <c r="F222" i="177" s="1"/>
  <c r="E222" i="177" s="1"/>
  <c r="I220" i="177"/>
  <c r="I220" i="176"/>
  <c r="E221" i="176"/>
  <c r="D221" i="176" s="1"/>
  <c r="G221" i="176" s="1"/>
  <c r="F222" i="176" s="1"/>
  <c r="H221" i="176"/>
  <c r="B223" i="175"/>
  <c r="E145" i="175"/>
  <c r="I145" i="175" s="1"/>
  <c r="H223" i="185" l="1"/>
  <c r="D223" i="185"/>
  <c r="G223" i="185" s="1"/>
  <c r="F224" i="185" s="1"/>
  <c r="E224" i="185" s="1"/>
  <c r="I222" i="185"/>
  <c r="B225" i="184"/>
  <c r="I222" i="184"/>
  <c r="D223" i="184"/>
  <c r="G223" i="184" s="1"/>
  <c r="F224" i="184" s="1"/>
  <c r="E224" i="184" s="1"/>
  <c r="H223" i="184"/>
  <c r="I221" i="182"/>
  <c r="D222" i="182"/>
  <c r="G222" i="182" s="1"/>
  <c r="F223" i="182" s="1"/>
  <c r="E223" i="182" s="1"/>
  <c r="H222" i="182"/>
  <c r="I221" i="181"/>
  <c r="B224" i="181"/>
  <c r="H222" i="181"/>
  <c r="D222" i="181"/>
  <c r="G222" i="181" s="1"/>
  <c r="F223" i="181" s="1"/>
  <c r="E223" i="181" s="1"/>
  <c r="I221" i="180"/>
  <c r="B226" i="180"/>
  <c r="H222" i="180"/>
  <c r="D222" i="180"/>
  <c r="G222" i="180" s="1"/>
  <c r="F223" i="180" s="1"/>
  <c r="E223" i="180" s="1"/>
  <c r="H222" i="179"/>
  <c r="E222" i="179"/>
  <c r="D222" i="179" s="1"/>
  <c r="G222" i="179" s="1"/>
  <c r="F223" i="179" s="1"/>
  <c r="I221" i="179"/>
  <c r="I221" i="178"/>
  <c r="B224" i="178"/>
  <c r="H222" i="178"/>
  <c r="D222" i="178"/>
  <c r="G222" i="178" s="1"/>
  <c r="F223" i="178" s="1"/>
  <c r="E223" i="178" s="1"/>
  <c r="B224" i="177"/>
  <c r="H222" i="177"/>
  <c r="D222" i="177"/>
  <c r="G222" i="177" s="1"/>
  <c r="F223" i="177" s="1"/>
  <c r="E223" i="177" s="1"/>
  <c r="I221" i="177"/>
  <c r="E222" i="176"/>
  <c r="D222" i="176" s="1"/>
  <c r="G222" i="176" s="1"/>
  <c r="F223" i="176" s="1"/>
  <c r="H222" i="176"/>
  <c r="I221" i="176"/>
  <c r="B224" i="175"/>
  <c r="D145" i="175"/>
  <c r="G145" i="175" s="1"/>
  <c r="F146" i="175" s="1"/>
  <c r="H146" i="175" s="1"/>
  <c r="H224" i="185" l="1"/>
  <c r="D224" i="185"/>
  <c r="G224" i="185" s="1"/>
  <c r="F225" i="185" s="1"/>
  <c r="E225" i="185" s="1"/>
  <c r="I223" i="185"/>
  <c r="I223" i="184"/>
  <c r="B226" i="184"/>
  <c r="D224" i="184"/>
  <c r="G224" i="184" s="1"/>
  <c r="F225" i="184" s="1"/>
  <c r="E225" i="184" s="1"/>
  <c r="H224" i="184"/>
  <c r="D223" i="182"/>
  <c r="G223" i="182" s="1"/>
  <c r="F224" i="182" s="1"/>
  <c r="E224" i="182" s="1"/>
  <c r="H223" i="182"/>
  <c r="I222" i="182"/>
  <c r="B225" i="181"/>
  <c r="H223" i="181"/>
  <c r="D223" i="181"/>
  <c r="G223" i="181" s="1"/>
  <c r="F224" i="181" s="1"/>
  <c r="E224" i="181" s="1"/>
  <c r="I222" i="181"/>
  <c r="I222" i="180"/>
  <c r="B227" i="180"/>
  <c r="H223" i="180"/>
  <c r="D223" i="180"/>
  <c r="G223" i="180" s="1"/>
  <c r="F224" i="180" s="1"/>
  <c r="E224" i="180" s="1"/>
  <c r="E223" i="179"/>
  <c r="D223" i="179" s="1"/>
  <c r="G223" i="179" s="1"/>
  <c r="F224" i="179" s="1"/>
  <c r="H223" i="179"/>
  <c r="I222" i="179"/>
  <c r="I222" i="178"/>
  <c r="B225" i="178"/>
  <c r="H223" i="178"/>
  <c r="D223" i="178"/>
  <c r="G223" i="178" s="1"/>
  <c r="F224" i="178" s="1"/>
  <c r="E224" i="178" s="1"/>
  <c r="B225" i="177"/>
  <c r="H223" i="177"/>
  <c r="D223" i="177"/>
  <c r="G223" i="177" s="1"/>
  <c r="F224" i="177" s="1"/>
  <c r="E224" i="177" s="1"/>
  <c r="I222" i="177"/>
  <c r="E223" i="176"/>
  <c r="D223" i="176" s="1"/>
  <c r="G223" i="176" s="1"/>
  <c r="F224" i="176" s="1"/>
  <c r="H223" i="176"/>
  <c r="I222" i="176"/>
  <c r="B225" i="175"/>
  <c r="E146" i="175"/>
  <c r="I146" i="175" s="1"/>
  <c r="H225" i="185" l="1"/>
  <c r="D225" i="185"/>
  <c r="G225" i="185" s="1"/>
  <c r="F226" i="185" s="1"/>
  <c r="E226" i="185" s="1"/>
  <c r="I224" i="185"/>
  <c r="B227" i="184"/>
  <c r="D225" i="184"/>
  <c r="G225" i="184" s="1"/>
  <c r="F226" i="184" s="1"/>
  <c r="E226" i="184" s="1"/>
  <c r="H225" i="184"/>
  <c r="I224" i="184"/>
  <c r="I223" i="182"/>
  <c r="D224" i="182"/>
  <c r="G224" i="182" s="1"/>
  <c r="F225" i="182" s="1"/>
  <c r="E225" i="182" s="1"/>
  <c r="H224" i="182"/>
  <c r="B226" i="181"/>
  <c r="H224" i="181"/>
  <c r="D224" i="181"/>
  <c r="G224" i="181" s="1"/>
  <c r="F225" i="181" s="1"/>
  <c r="E225" i="181" s="1"/>
  <c r="I223" i="181"/>
  <c r="B228" i="180"/>
  <c r="D224" i="180"/>
  <c r="G224" i="180" s="1"/>
  <c r="F225" i="180" s="1"/>
  <c r="E225" i="180" s="1"/>
  <c r="H224" i="180"/>
  <c r="I223" i="180"/>
  <c r="I223" i="179"/>
  <c r="H224" i="179"/>
  <c r="E224" i="179"/>
  <c r="D224" i="179" s="1"/>
  <c r="G224" i="179" s="1"/>
  <c r="F225" i="179" s="1"/>
  <c r="I223" i="178"/>
  <c r="B226" i="178"/>
  <c r="H224" i="178"/>
  <c r="D224" i="178"/>
  <c r="G224" i="178" s="1"/>
  <c r="F225" i="178" s="1"/>
  <c r="E225" i="178" s="1"/>
  <c r="B226" i="177"/>
  <c r="H224" i="177"/>
  <c r="D224" i="177"/>
  <c r="G224" i="177" s="1"/>
  <c r="F225" i="177" s="1"/>
  <c r="E225" i="177" s="1"/>
  <c r="I223" i="177"/>
  <c r="I223" i="176"/>
  <c r="E224" i="176"/>
  <c r="D224" i="176" s="1"/>
  <c r="G224" i="176" s="1"/>
  <c r="F225" i="176" s="1"/>
  <c r="H224" i="176"/>
  <c r="B226" i="175"/>
  <c r="D146" i="175"/>
  <c r="G146" i="175" s="1"/>
  <c r="F147" i="175" s="1"/>
  <c r="H147" i="175" s="1"/>
  <c r="H226" i="185" l="1"/>
  <c r="D226" i="185"/>
  <c r="G226" i="185" s="1"/>
  <c r="F227" i="185" s="1"/>
  <c r="E227" i="185" s="1"/>
  <c r="I225" i="185"/>
  <c r="B228" i="184"/>
  <c r="I225" i="184"/>
  <c r="D226" i="184"/>
  <c r="G226" i="184" s="1"/>
  <c r="F227" i="184" s="1"/>
  <c r="E227" i="184" s="1"/>
  <c r="H226" i="184"/>
  <c r="D225" i="182"/>
  <c r="G225" i="182" s="1"/>
  <c r="F226" i="182" s="1"/>
  <c r="E226" i="182" s="1"/>
  <c r="H225" i="182"/>
  <c r="I224" i="182"/>
  <c r="B227" i="181"/>
  <c r="H225" i="181"/>
  <c r="D225" i="181"/>
  <c r="G225" i="181" s="1"/>
  <c r="F226" i="181" s="1"/>
  <c r="E226" i="181" s="1"/>
  <c r="I224" i="181"/>
  <c r="I224" i="180"/>
  <c r="B229" i="180"/>
  <c r="H225" i="180"/>
  <c r="D225" i="180"/>
  <c r="G225" i="180" s="1"/>
  <c r="F226" i="180" s="1"/>
  <c r="E226" i="180" s="1"/>
  <c r="H225" i="179"/>
  <c r="E225" i="179"/>
  <c r="D225" i="179" s="1"/>
  <c r="G225" i="179" s="1"/>
  <c r="F226" i="179" s="1"/>
  <c r="I224" i="179"/>
  <c r="I224" i="178"/>
  <c r="B227" i="178"/>
  <c r="H225" i="178"/>
  <c r="D225" i="178"/>
  <c r="G225" i="178" s="1"/>
  <c r="F226" i="178" s="1"/>
  <c r="E226" i="178" s="1"/>
  <c r="I224" i="177"/>
  <c r="B227" i="177"/>
  <c r="H225" i="177"/>
  <c r="D225" i="177"/>
  <c r="G225" i="177" s="1"/>
  <c r="F226" i="177" s="1"/>
  <c r="E226" i="177" s="1"/>
  <c r="I224" i="176"/>
  <c r="E225" i="176"/>
  <c r="D225" i="176" s="1"/>
  <c r="G225" i="176" s="1"/>
  <c r="F226" i="176" s="1"/>
  <c r="H225" i="176"/>
  <c r="B227" i="175"/>
  <c r="E147" i="175"/>
  <c r="I147" i="175" s="1"/>
  <c r="H227" i="185" l="1"/>
  <c r="D227" i="185"/>
  <c r="G227" i="185" s="1"/>
  <c r="F228" i="185" s="1"/>
  <c r="E228" i="185" s="1"/>
  <c r="I226" i="185"/>
  <c r="I226" i="184"/>
  <c r="B229" i="184"/>
  <c r="D227" i="184"/>
  <c r="G227" i="184" s="1"/>
  <c r="F228" i="184" s="1"/>
  <c r="E228" i="184" s="1"/>
  <c r="H227" i="184"/>
  <c r="D226" i="182"/>
  <c r="G226" i="182" s="1"/>
  <c r="F227" i="182" s="1"/>
  <c r="E227" i="182" s="1"/>
  <c r="H226" i="182"/>
  <c r="I225" i="182"/>
  <c r="B228" i="181"/>
  <c r="H226" i="181"/>
  <c r="D226" i="181"/>
  <c r="G226" i="181" s="1"/>
  <c r="F227" i="181" s="1"/>
  <c r="E227" i="181" s="1"/>
  <c r="I225" i="181"/>
  <c r="B230" i="180"/>
  <c r="H226" i="180"/>
  <c r="D226" i="180"/>
  <c r="G226" i="180" s="1"/>
  <c r="F227" i="180" s="1"/>
  <c r="E227" i="180" s="1"/>
  <c r="I225" i="180"/>
  <c r="H226" i="179"/>
  <c r="E226" i="179"/>
  <c r="D226" i="179" s="1"/>
  <c r="G226" i="179" s="1"/>
  <c r="F227" i="179" s="1"/>
  <c r="I225" i="179"/>
  <c r="I225" i="178"/>
  <c r="B228" i="178"/>
  <c r="H226" i="178"/>
  <c r="D226" i="178"/>
  <c r="G226" i="178" s="1"/>
  <c r="F227" i="178" s="1"/>
  <c r="E227" i="178" s="1"/>
  <c r="B228" i="177"/>
  <c r="H226" i="177"/>
  <c r="D226" i="177"/>
  <c r="G226" i="177" s="1"/>
  <c r="F227" i="177" s="1"/>
  <c r="E227" i="177" s="1"/>
  <c r="I225" i="177"/>
  <c r="E226" i="176"/>
  <c r="D226" i="176" s="1"/>
  <c r="G226" i="176" s="1"/>
  <c r="F227" i="176" s="1"/>
  <c r="H226" i="176"/>
  <c r="I225" i="176"/>
  <c r="B228" i="175"/>
  <c r="D147" i="175"/>
  <c r="G147" i="175" s="1"/>
  <c r="F148" i="175" s="1"/>
  <c r="H148" i="175" s="1"/>
  <c r="H228" i="185" l="1"/>
  <c r="D228" i="185"/>
  <c r="G228" i="185" s="1"/>
  <c r="F229" i="185" s="1"/>
  <c r="E229" i="185" s="1"/>
  <c r="I227" i="185"/>
  <c r="B230" i="184"/>
  <c r="I227" i="184"/>
  <c r="D228" i="184"/>
  <c r="G228" i="184" s="1"/>
  <c r="F229" i="184" s="1"/>
  <c r="E229" i="184" s="1"/>
  <c r="H228" i="184"/>
  <c r="I226" i="182"/>
  <c r="D227" i="182"/>
  <c r="G227" i="182" s="1"/>
  <c r="F228" i="182" s="1"/>
  <c r="E228" i="182" s="1"/>
  <c r="H227" i="182"/>
  <c r="B229" i="181"/>
  <c r="H227" i="181"/>
  <c r="D227" i="181"/>
  <c r="G227" i="181" s="1"/>
  <c r="F228" i="181" s="1"/>
  <c r="E228" i="181" s="1"/>
  <c r="I226" i="181"/>
  <c r="B231" i="180"/>
  <c r="H227" i="180"/>
  <c r="D227" i="180"/>
  <c r="G227" i="180" s="1"/>
  <c r="F228" i="180" s="1"/>
  <c r="E228" i="180" s="1"/>
  <c r="I226" i="180"/>
  <c r="E227" i="179"/>
  <c r="D227" i="179" s="1"/>
  <c r="G227" i="179" s="1"/>
  <c r="F228" i="179" s="1"/>
  <c r="H227" i="179"/>
  <c r="I226" i="179"/>
  <c r="B229" i="178"/>
  <c r="H227" i="178"/>
  <c r="D227" i="178"/>
  <c r="G227" i="178" s="1"/>
  <c r="F228" i="178" s="1"/>
  <c r="E228" i="178" s="1"/>
  <c r="I226" i="178"/>
  <c r="B229" i="177"/>
  <c r="H227" i="177"/>
  <c r="D227" i="177"/>
  <c r="G227" i="177" s="1"/>
  <c r="F228" i="177" s="1"/>
  <c r="E228" i="177" s="1"/>
  <c r="I226" i="177"/>
  <c r="E227" i="176"/>
  <c r="D227" i="176" s="1"/>
  <c r="G227" i="176" s="1"/>
  <c r="F228" i="176" s="1"/>
  <c r="H227" i="176"/>
  <c r="I226" i="176"/>
  <c r="B229" i="175"/>
  <c r="E148" i="175"/>
  <c r="I148" i="175" s="1"/>
  <c r="H229" i="185" l="1"/>
  <c r="D229" i="185"/>
  <c r="G229" i="185" s="1"/>
  <c r="F230" i="185" s="1"/>
  <c r="E230" i="185" s="1"/>
  <c r="I228" i="185"/>
  <c r="B231" i="184"/>
  <c r="D229" i="184"/>
  <c r="G229" i="184" s="1"/>
  <c r="F230" i="184" s="1"/>
  <c r="E230" i="184" s="1"/>
  <c r="H229" i="184"/>
  <c r="I228" i="184"/>
  <c r="D228" i="182"/>
  <c r="G228" i="182" s="1"/>
  <c r="F229" i="182" s="1"/>
  <c r="E229" i="182" s="1"/>
  <c r="H228" i="182"/>
  <c r="I227" i="182"/>
  <c r="B230" i="181"/>
  <c r="D228" i="181"/>
  <c r="G228" i="181" s="1"/>
  <c r="F229" i="181" s="1"/>
  <c r="E229" i="181" s="1"/>
  <c r="H228" i="181"/>
  <c r="I227" i="181"/>
  <c r="B232" i="180"/>
  <c r="H228" i="180"/>
  <c r="D228" i="180"/>
  <c r="G228" i="180" s="1"/>
  <c r="F229" i="180" s="1"/>
  <c r="E229" i="180" s="1"/>
  <c r="I227" i="180"/>
  <c r="I227" i="179"/>
  <c r="H228" i="179"/>
  <c r="E228" i="179"/>
  <c r="D228" i="179" s="1"/>
  <c r="G228" i="179" s="1"/>
  <c r="F229" i="179" s="1"/>
  <c r="I227" i="178"/>
  <c r="B230" i="178"/>
  <c r="H228" i="178"/>
  <c r="D228" i="178"/>
  <c r="G228" i="178" s="1"/>
  <c r="F229" i="178" s="1"/>
  <c r="E229" i="178" s="1"/>
  <c r="B230" i="177"/>
  <c r="H228" i="177"/>
  <c r="D228" i="177"/>
  <c r="G228" i="177" s="1"/>
  <c r="F229" i="177" s="1"/>
  <c r="E229" i="177" s="1"/>
  <c r="I227" i="177"/>
  <c r="E228" i="176"/>
  <c r="D228" i="176" s="1"/>
  <c r="G228" i="176" s="1"/>
  <c r="F229" i="176" s="1"/>
  <c r="H228" i="176"/>
  <c r="I227" i="176"/>
  <c r="B230" i="175"/>
  <c r="D148" i="175"/>
  <c r="G148" i="175" s="1"/>
  <c r="F149" i="175" s="1"/>
  <c r="H149" i="175" s="1"/>
  <c r="H230" i="185" l="1"/>
  <c r="D230" i="185"/>
  <c r="G230" i="185" s="1"/>
  <c r="F231" i="185" s="1"/>
  <c r="E231" i="185" s="1"/>
  <c r="I229" i="185"/>
  <c r="B232" i="184"/>
  <c r="I229" i="184"/>
  <c r="D230" i="184"/>
  <c r="G230" i="184" s="1"/>
  <c r="F231" i="184" s="1"/>
  <c r="E231" i="184" s="1"/>
  <c r="H230" i="184"/>
  <c r="I228" i="182"/>
  <c r="D229" i="182"/>
  <c r="G229" i="182" s="1"/>
  <c r="F230" i="182" s="1"/>
  <c r="E230" i="182" s="1"/>
  <c r="H229" i="182"/>
  <c r="I228" i="181"/>
  <c r="B231" i="181"/>
  <c r="D229" i="181"/>
  <c r="G229" i="181" s="1"/>
  <c r="F230" i="181" s="1"/>
  <c r="E230" i="181" s="1"/>
  <c r="H229" i="181"/>
  <c r="I228" i="180"/>
  <c r="B233" i="180"/>
  <c r="H229" i="180"/>
  <c r="D229" i="180"/>
  <c r="G229" i="180" s="1"/>
  <c r="F230" i="180" s="1"/>
  <c r="E230" i="180" s="1"/>
  <c r="H229" i="179"/>
  <c r="E229" i="179"/>
  <c r="D229" i="179" s="1"/>
  <c r="G229" i="179" s="1"/>
  <c r="F230" i="179" s="1"/>
  <c r="I228" i="179"/>
  <c r="B231" i="178"/>
  <c r="H229" i="178"/>
  <c r="D229" i="178"/>
  <c r="G229" i="178" s="1"/>
  <c r="F230" i="178" s="1"/>
  <c r="E230" i="178" s="1"/>
  <c r="I228" i="178"/>
  <c r="B231" i="177"/>
  <c r="H229" i="177"/>
  <c r="D229" i="177"/>
  <c r="G229" i="177" s="1"/>
  <c r="F230" i="177" s="1"/>
  <c r="E230" i="177" s="1"/>
  <c r="I228" i="177"/>
  <c r="E229" i="176"/>
  <c r="D229" i="176" s="1"/>
  <c r="G229" i="176" s="1"/>
  <c r="F230" i="176" s="1"/>
  <c r="H229" i="176"/>
  <c r="I228" i="176"/>
  <c r="B231" i="175"/>
  <c r="E149" i="175"/>
  <c r="I149" i="175" s="1"/>
  <c r="H231" i="185" l="1"/>
  <c r="D231" i="185"/>
  <c r="G231" i="185" s="1"/>
  <c r="F232" i="185" s="1"/>
  <c r="E232" i="185" s="1"/>
  <c r="I230" i="185"/>
  <c r="I230" i="184"/>
  <c r="B233" i="184"/>
  <c r="D231" i="184"/>
  <c r="G231" i="184" s="1"/>
  <c r="F232" i="184" s="1"/>
  <c r="E232" i="184" s="1"/>
  <c r="H231" i="184"/>
  <c r="D230" i="182"/>
  <c r="G230" i="182" s="1"/>
  <c r="F231" i="182" s="1"/>
  <c r="E231" i="182" s="1"/>
  <c r="H230" i="182"/>
  <c r="I229" i="182"/>
  <c r="B232" i="181"/>
  <c r="D230" i="181"/>
  <c r="G230" i="181" s="1"/>
  <c r="F231" i="181" s="1"/>
  <c r="E231" i="181" s="1"/>
  <c r="H230" i="181"/>
  <c r="I229" i="181"/>
  <c r="I229" i="180"/>
  <c r="B234" i="180"/>
  <c r="H230" i="180"/>
  <c r="D230" i="180"/>
  <c r="G230" i="180" s="1"/>
  <c r="F231" i="180" s="1"/>
  <c r="E231" i="180" s="1"/>
  <c r="I229" i="179"/>
  <c r="H230" i="179"/>
  <c r="E230" i="179"/>
  <c r="D230" i="179" s="1"/>
  <c r="G230" i="179" s="1"/>
  <c r="F231" i="179" s="1"/>
  <c r="I229" i="178"/>
  <c r="B232" i="178"/>
  <c r="H230" i="178"/>
  <c r="D230" i="178"/>
  <c r="G230" i="178" s="1"/>
  <c r="F231" i="178" s="1"/>
  <c r="E231" i="178" s="1"/>
  <c r="B232" i="177"/>
  <c r="H230" i="177"/>
  <c r="D230" i="177"/>
  <c r="G230" i="177" s="1"/>
  <c r="F231" i="177" s="1"/>
  <c r="E231" i="177" s="1"/>
  <c r="I229" i="177"/>
  <c r="I229" i="176"/>
  <c r="E230" i="176"/>
  <c r="D230" i="176" s="1"/>
  <c r="G230" i="176" s="1"/>
  <c r="F231" i="176" s="1"/>
  <c r="H230" i="176"/>
  <c r="B232" i="175"/>
  <c r="D149" i="175"/>
  <c r="G149" i="175" s="1"/>
  <c r="F150" i="175" s="1"/>
  <c r="H150" i="175" s="1"/>
  <c r="H232" i="185" l="1"/>
  <c r="D232" i="185"/>
  <c r="G232" i="185" s="1"/>
  <c r="F233" i="185" s="1"/>
  <c r="E233" i="185" s="1"/>
  <c r="I231" i="185"/>
  <c r="B234" i="184"/>
  <c r="I231" i="184"/>
  <c r="D232" i="184"/>
  <c r="G232" i="184" s="1"/>
  <c r="F233" i="184" s="1"/>
  <c r="E233" i="184" s="1"/>
  <c r="H232" i="184"/>
  <c r="I230" i="182"/>
  <c r="D231" i="182"/>
  <c r="G231" i="182" s="1"/>
  <c r="F232" i="182" s="1"/>
  <c r="E232" i="182" s="1"/>
  <c r="H231" i="182"/>
  <c r="B233" i="181"/>
  <c r="H231" i="181"/>
  <c r="D231" i="181"/>
  <c r="G231" i="181" s="1"/>
  <c r="F232" i="181" s="1"/>
  <c r="E232" i="181" s="1"/>
  <c r="I230" i="181"/>
  <c r="I230" i="180"/>
  <c r="B235" i="180"/>
  <c r="H231" i="180"/>
  <c r="D231" i="180"/>
  <c r="G231" i="180" s="1"/>
  <c r="F232" i="180" s="1"/>
  <c r="E232" i="180" s="1"/>
  <c r="E231" i="179"/>
  <c r="D231" i="179" s="1"/>
  <c r="G231" i="179" s="1"/>
  <c r="F232" i="179" s="1"/>
  <c r="H231" i="179"/>
  <c r="I230" i="179"/>
  <c r="I230" i="178"/>
  <c r="B233" i="178"/>
  <c r="H231" i="178"/>
  <c r="D231" i="178"/>
  <c r="G231" i="178" s="1"/>
  <c r="F232" i="178" s="1"/>
  <c r="E232" i="178" s="1"/>
  <c r="B233" i="177"/>
  <c r="H231" i="177"/>
  <c r="D231" i="177"/>
  <c r="G231" i="177" s="1"/>
  <c r="F232" i="177" s="1"/>
  <c r="E232" i="177" s="1"/>
  <c r="I230" i="177"/>
  <c r="I230" i="176"/>
  <c r="E231" i="176"/>
  <c r="D231" i="176" s="1"/>
  <c r="G231" i="176" s="1"/>
  <c r="F232" i="176" s="1"/>
  <c r="H231" i="176"/>
  <c r="B233" i="175"/>
  <c r="E150" i="175"/>
  <c r="I150" i="175" s="1"/>
  <c r="H233" i="185" l="1"/>
  <c r="D233" i="185"/>
  <c r="G233" i="185" s="1"/>
  <c r="F234" i="185" s="1"/>
  <c r="E234" i="185" s="1"/>
  <c r="I232" i="185"/>
  <c r="B235" i="184"/>
  <c r="D233" i="184"/>
  <c r="G233" i="184" s="1"/>
  <c r="F234" i="184" s="1"/>
  <c r="E234" i="184" s="1"/>
  <c r="H233" i="184"/>
  <c r="I232" i="184"/>
  <c r="D232" i="182"/>
  <c r="G232" i="182" s="1"/>
  <c r="F233" i="182" s="1"/>
  <c r="E233" i="182" s="1"/>
  <c r="H232" i="182"/>
  <c r="I231" i="182"/>
  <c r="B234" i="181"/>
  <c r="H232" i="181"/>
  <c r="D232" i="181"/>
  <c r="G232" i="181" s="1"/>
  <c r="F233" i="181" s="1"/>
  <c r="E233" i="181" s="1"/>
  <c r="I231" i="181"/>
  <c r="I231" i="180"/>
  <c r="B236" i="180"/>
  <c r="H232" i="180"/>
  <c r="D232" i="180"/>
  <c r="G232" i="180" s="1"/>
  <c r="F233" i="180" s="1"/>
  <c r="E233" i="180" s="1"/>
  <c r="I231" i="179"/>
  <c r="H232" i="179"/>
  <c r="E232" i="179"/>
  <c r="D232" i="179" s="1"/>
  <c r="G232" i="179" s="1"/>
  <c r="F233" i="179" s="1"/>
  <c r="I231" i="178"/>
  <c r="B234" i="178"/>
  <c r="H232" i="178"/>
  <c r="D232" i="178"/>
  <c r="G232" i="178" s="1"/>
  <c r="F233" i="178" s="1"/>
  <c r="E233" i="178" s="1"/>
  <c r="B234" i="177"/>
  <c r="H232" i="177"/>
  <c r="D232" i="177"/>
  <c r="G232" i="177" s="1"/>
  <c r="F233" i="177" s="1"/>
  <c r="E233" i="177" s="1"/>
  <c r="I231" i="177"/>
  <c r="I231" i="176"/>
  <c r="E232" i="176"/>
  <c r="D232" i="176" s="1"/>
  <c r="G232" i="176" s="1"/>
  <c r="F233" i="176" s="1"/>
  <c r="H232" i="176"/>
  <c r="B234" i="175"/>
  <c r="D150" i="175"/>
  <c r="G150" i="175" s="1"/>
  <c r="F151" i="175" s="1"/>
  <c r="H151" i="175" s="1"/>
  <c r="H234" i="185" l="1"/>
  <c r="D234" i="185"/>
  <c r="G234" i="185" s="1"/>
  <c r="F235" i="185" s="1"/>
  <c r="E235" i="185" s="1"/>
  <c r="I233" i="185"/>
  <c r="B236" i="184"/>
  <c r="I233" i="184"/>
  <c r="D234" i="184"/>
  <c r="G234" i="184" s="1"/>
  <c r="F235" i="184" s="1"/>
  <c r="E235" i="184" s="1"/>
  <c r="H234" i="184"/>
  <c r="D233" i="182"/>
  <c r="G233" i="182" s="1"/>
  <c r="F234" i="182" s="1"/>
  <c r="E234" i="182" s="1"/>
  <c r="H233" i="182"/>
  <c r="I232" i="182"/>
  <c r="B235" i="181"/>
  <c r="H233" i="181"/>
  <c r="D233" i="181"/>
  <c r="G233" i="181" s="1"/>
  <c r="F234" i="181" s="1"/>
  <c r="E234" i="181" s="1"/>
  <c r="I232" i="181"/>
  <c r="B237" i="180"/>
  <c r="H233" i="180"/>
  <c r="D233" i="180"/>
  <c r="G233" i="180" s="1"/>
  <c r="F234" i="180" s="1"/>
  <c r="E234" i="180" s="1"/>
  <c r="I232" i="180"/>
  <c r="I232" i="179"/>
  <c r="H233" i="179"/>
  <c r="E233" i="179"/>
  <c r="D233" i="179" s="1"/>
  <c r="G233" i="179" s="1"/>
  <c r="F234" i="179" s="1"/>
  <c r="I232" i="178"/>
  <c r="B235" i="178"/>
  <c r="H233" i="178"/>
  <c r="D233" i="178"/>
  <c r="G233" i="178" s="1"/>
  <c r="F234" i="178" s="1"/>
  <c r="E234" i="178" s="1"/>
  <c r="B235" i="177"/>
  <c r="H233" i="177"/>
  <c r="D233" i="177"/>
  <c r="G233" i="177" s="1"/>
  <c r="F234" i="177" s="1"/>
  <c r="E234" i="177" s="1"/>
  <c r="I232" i="177"/>
  <c r="I232" i="176"/>
  <c r="E233" i="176"/>
  <c r="D233" i="176" s="1"/>
  <c r="G233" i="176" s="1"/>
  <c r="F234" i="176" s="1"/>
  <c r="H233" i="176"/>
  <c r="B235" i="175"/>
  <c r="E151" i="175"/>
  <c r="I151" i="175" s="1"/>
  <c r="H235" i="185" l="1"/>
  <c r="D235" i="185"/>
  <c r="G235" i="185" s="1"/>
  <c r="F236" i="185" s="1"/>
  <c r="E236" i="185" s="1"/>
  <c r="I234" i="185"/>
  <c r="B237" i="184"/>
  <c r="D235" i="184"/>
  <c r="G235" i="184" s="1"/>
  <c r="F236" i="184" s="1"/>
  <c r="E236" i="184" s="1"/>
  <c r="H235" i="184"/>
  <c r="I234" i="184"/>
  <c r="D234" i="182"/>
  <c r="G234" i="182" s="1"/>
  <c r="F235" i="182" s="1"/>
  <c r="E235" i="182" s="1"/>
  <c r="H234" i="182"/>
  <c r="I233" i="182"/>
  <c r="B236" i="181"/>
  <c r="H234" i="181"/>
  <c r="D234" i="181"/>
  <c r="G234" i="181" s="1"/>
  <c r="F235" i="181" s="1"/>
  <c r="E235" i="181" s="1"/>
  <c r="I233" i="181"/>
  <c r="I233" i="180"/>
  <c r="B238" i="180"/>
  <c r="H234" i="180"/>
  <c r="D234" i="180"/>
  <c r="G234" i="180" s="1"/>
  <c r="F235" i="180" s="1"/>
  <c r="E235" i="180" s="1"/>
  <c r="I233" i="179"/>
  <c r="H234" i="179"/>
  <c r="E234" i="179"/>
  <c r="D234" i="179" s="1"/>
  <c r="G234" i="179" s="1"/>
  <c r="F235" i="179" s="1"/>
  <c r="I233" i="178"/>
  <c r="B236" i="178"/>
  <c r="H234" i="178"/>
  <c r="D234" i="178"/>
  <c r="G234" i="178" s="1"/>
  <c r="F235" i="178" s="1"/>
  <c r="E235" i="178" s="1"/>
  <c r="B236" i="177"/>
  <c r="H234" i="177"/>
  <c r="D234" i="177"/>
  <c r="G234" i="177" s="1"/>
  <c r="F235" i="177" s="1"/>
  <c r="E235" i="177" s="1"/>
  <c r="I233" i="177"/>
  <c r="I233" i="176"/>
  <c r="E234" i="176"/>
  <c r="D234" i="176" s="1"/>
  <c r="G234" i="176" s="1"/>
  <c r="F235" i="176" s="1"/>
  <c r="H234" i="176"/>
  <c r="B236" i="175"/>
  <c r="D151" i="175"/>
  <c r="G151" i="175" s="1"/>
  <c r="F152" i="175" s="1"/>
  <c r="H152" i="175" s="1"/>
  <c r="H236" i="185" l="1"/>
  <c r="D236" i="185"/>
  <c r="G236" i="185" s="1"/>
  <c r="F237" i="185" s="1"/>
  <c r="E237" i="185" s="1"/>
  <c r="I235" i="185"/>
  <c r="B238" i="184"/>
  <c r="D236" i="184"/>
  <c r="G236" i="184" s="1"/>
  <c r="F237" i="184" s="1"/>
  <c r="E237" i="184" s="1"/>
  <c r="H236" i="184"/>
  <c r="I235" i="184"/>
  <c r="I234" i="182"/>
  <c r="D235" i="182"/>
  <c r="G235" i="182" s="1"/>
  <c r="F236" i="182" s="1"/>
  <c r="E236" i="182" s="1"/>
  <c r="H235" i="182"/>
  <c r="B237" i="181"/>
  <c r="H235" i="181"/>
  <c r="D235" i="181"/>
  <c r="G235" i="181" s="1"/>
  <c r="F236" i="181" s="1"/>
  <c r="E236" i="181" s="1"/>
  <c r="I234" i="181"/>
  <c r="I234" i="180"/>
  <c r="B239" i="180"/>
  <c r="H235" i="180"/>
  <c r="D235" i="180"/>
  <c r="G235" i="180" s="1"/>
  <c r="F236" i="180" s="1"/>
  <c r="E236" i="180" s="1"/>
  <c r="I234" i="179"/>
  <c r="E235" i="179"/>
  <c r="D235" i="179" s="1"/>
  <c r="G235" i="179" s="1"/>
  <c r="F236" i="179" s="1"/>
  <c r="H235" i="179"/>
  <c r="I234" i="178"/>
  <c r="B237" i="178"/>
  <c r="H235" i="178"/>
  <c r="D235" i="178"/>
  <c r="G235" i="178" s="1"/>
  <c r="F236" i="178" s="1"/>
  <c r="E236" i="178" s="1"/>
  <c r="B237" i="177"/>
  <c r="H235" i="177"/>
  <c r="D235" i="177"/>
  <c r="G235" i="177" s="1"/>
  <c r="F236" i="177" s="1"/>
  <c r="E236" i="177" s="1"/>
  <c r="I234" i="177"/>
  <c r="I234" i="176"/>
  <c r="E235" i="176"/>
  <c r="D235" i="176" s="1"/>
  <c r="G235" i="176" s="1"/>
  <c r="F236" i="176" s="1"/>
  <c r="H235" i="176"/>
  <c r="B237" i="175"/>
  <c r="E152" i="175"/>
  <c r="I152" i="175" s="1"/>
  <c r="H237" i="185" l="1"/>
  <c r="D237" i="185"/>
  <c r="G237" i="185" s="1"/>
  <c r="F238" i="185" s="1"/>
  <c r="E238" i="185" s="1"/>
  <c r="I236" i="185"/>
  <c r="B239" i="184"/>
  <c r="D237" i="184"/>
  <c r="G237" i="184" s="1"/>
  <c r="F238" i="184" s="1"/>
  <c r="E238" i="184" s="1"/>
  <c r="H237" i="184"/>
  <c r="I236" i="184"/>
  <c r="D236" i="182"/>
  <c r="G236" i="182" s="1"/>
  <c r="F237" i="182" s="1"/>
  <c r="E237" i="182" s="1"/>
  <c r="H236" i="182"/>
  <c r="I235" i="182"/>
  <c r="B238" i="181"/>
  <c r="D236" i="181"/>
  <c r="G236" i="181" s="1"/>
  <c r="F237" i="181" s="1"/>
  <c r="E237" i="181" s="1"/>
  <c r="H236" i="181"/>
  <c r="I235" i="181"/>
  <c r="I235" i="180"/>
  <c r="B240" i="180"/>
  <c r="H236" i="180"/>
  <c r="D236" i="180"/>
  <c r="G236" i="180" s="1"/>
  <c r="F237" i="180" s="1"/>
  <c r="E237" i="180" s="1"/>
  <c r="I235" i="179"/>
  <c r="H236" i="179"/>
  <c r="E236" i="179"/>
  <c r="D236" i="179" s="1"/>
  <c r="G236" i="179" s="1"/>
  <c r="F237" i="179" s="1"/>
  <c r="I235" i="178"/>
  <c r="B238" i="178"/>
  <c r="H236" i="178"/>
  <c r="D236" i="178"/>
  <c r="G236" i="178" s="1"/>
  <c r="F237" i="178" s="1"/>
  <c r="E237" i="178" s="1"/>
  <c r="B238" i="177"/>
  <c r="H236" i="177"/>
  <c r="D236" i="177"/>
  <c r="G236" i="177" s="1"/>
  <c r="F237" i="177" s="1"/>
  <c r="E237" i="177" s="1"/>
  <c r="I235" i="177"/>
  <c r="H236" i="176"/>
  <c r="E236" i="176"/>
  <c r="D236" i="176" s="1"/>
  <c r="G236" i="176" s="1"/>
  <c r="F237" i="176" s="1"/>
  <c r="I235" i="176"/>
  <c r="B238" i="175"/>
  <c r="D152" i="175"/>
  <c r="G152" i="175" s="1"/>
  <c r="F153" i="175" s="1"/>
  <c r="H153" i="175" s="1"/>
  <c r="H238" i="185" l="1"/>
  <c r="D238" i="185"/>
  <c r="G238" i="185" s="1"/>
  <c r="F239" i="185" s="1"/>
  <c r="E239" i="185" s="1"/>
  <c r="I237" i="185"/>
  <c r="B240" i="184"/>
  <c r="I237" i="184"/>
  <c r="D238" i="184"/>
  <c r="G238" i="184" s="1"/>
  <c r="F239" i="184" s="1"/>
  <c r="E239" i="184" s="1"/>
  <c r="H238" i="184"/>
  <c r="I236" i="182"/>
  <c r="D237" i="182"/>
  <c r="G237" i="182" s="1"/>
  <c r="F238" i="182" s="1"/>
  <c r="E238" i="182" s="1"/>
  <c r="H237" i="182"/>
  <c r="I236" i="181"/>
  <c r="B239" i="181"/>
  <c r="D237" i="181"/>
  <c r="G237" i="181" s="1"/>
  <c r="F238" i="181" s="1"/>
  <c r="E238" i="181" s="1"/>
  <c r="H237" i="181"/>
  <c r="B241" i="180"/>
  <c r="H237" i="180"/>
  <c r="D237" i="180"/>
  <c r="G237" i="180" s="1"/>
  <c r="F238" i="180" s="1"/>
  <c r="E238" i="180" s="1"/>
  <c r="I236" i="180"/>
  <c r="H237" i="179"/>
  <c r="E237" i="179"/>
  <c r="D237" i="179" s="1"/>
  <c r="G237" i="179" s="1"/>
  <c r="F238" i="179" s="1"/>
  <c r="I236" i="179"/>
  <c r="I236" i="178"/>
  <c r="B239" i="178"/>
  <c r="H237" i="178"/>
  <c r="D237" i="178"/>
  <c r="G237" i="178" s="1"/>
  <c r="F238" i="178" s="1"/>
  <c r="E238" i="178" s="1"/>
  <c r="B239" i="177"/>
  <c r="H237" i="177"/>
  <c r="D237" i="177"/>
  <c r="G237" i="177" s="1"/>
  <c r="F238" i="177" s="1"/>
  <c r="E238" i="177" s="1"/>
  <c r="I236" i="177"/>
  <c r="I236" i="176"/>
  <c r="H237" i="176"/>
  <c r="E237" i="176"/>
  <c r="D237" i="176" s="1"/>
  <c r="G237" i="176" s="1"/>
  <c r="F238" i="176" s="1"/>
  <c r="B239" i="175"/>
  <c r="E153" i="175"/>
  <c r="I153" i="175" s="1"/>
  <c r="H239" i="185" l="1"/>
  <c r="D239" i="185"/>
  <c r="G239" i="185" s="1"/>
  <c r="F240" i="185" s="1"/>
  <c r="E240" i="185" s="1"/>
  <c r="I238" i="185"/>
  <c r="I238" i="184"/>
  <c r="B241" i="184"/>
  <c r="D239" i="184"/>
  <c r="G239" i="184" s="1"/>
  <c r="F240" i="184" s="1"/>
  <c r="E240" i="184" s="1"/>
  <c r="H239" i="184"/>
  <c r="I237" i="182"/>
  <c r="D238" i="182"/>
  <c r="G238" i="182" s="1"/>
  <c r="F239" i="182" s="1"/>
  <c r="E239" i="182" s="1"/>
  <c r="H238" i="182"/>
  <c r="B240" i="181"/>
  <c r="D238" i="181"/>
  <c r="G238" i="181" s="1"/>
  <c r="F239" i="181" s="1"/>
  <c r="E239" i="181" s="1"/>
  <c r="H238" i="181"/>
  <c r="I237" i="181"/>
  <c r="B242" i="180"/>
  <c r="H238" i="180"/>
  <c r="D238" i="180"/>
  <c r="G238" i="180" s="1"/>
  <c r="F239" i="180" s="1"/>
  <c r="E239" i="180" s="1"/>
  <c r="I237" i="180"/>
  <c r="I237" i="179"/>
  <c r="H238" i="179"/>
  <c r="E238" i="179"/>
  <c r="D238" i="179" s="1"/>
  <c r="G238" i="179" s="1"/>
  <c r="F239" i="179" s="1"/>
  <c r="I237" i="178"/>
  <c r="B240" i="178"/>
  <c r="H238" i="178"/>
  <c r="D238" i="178"/>
  <c r="G238" i="178" s="1"/>
  <c r="F239" i="178" s="1"/>
  <c r="E239" i="178" s="1"/>
  <c r="B240" i="177"/>
  <c r="H238" i="177"/>
  <c r="D238" i="177"/>
  <c r="G238" i="177" s="1"/>
  <c r="F239" i="177" s="1"/>
  <c r="E239" i="177" s="1"/>
  <c r="I237" i="177"/>
  <c r="H238" i="176"/>
  <c r="E238" i="176"/>
  <c r="D238" i="176" s="1"/>
  <c r="G238" i="176" s="1"/>
  <c r="F239" i="176" s="1"/>
  <c r="I237" i="176"/>
  <c r="B240" i="175"/>
  <c r="D153" i="175"/>
  <c r="G153" i="175" s="1"/>
  <c r="F154" i="175" s="1"/>
  <c r="H154" i="175" s="1"/>
  <c r="H240" i="185" l="1"/>
  <c r="D240" i="185"/>
  <c r="G240" i="185" s="1"/>
  <c r="F241" i="185" s="1"/>
  <c r="E241" i="185" s="1"/>
  <c r="I239" i="185"/>
  <c r="B242" i="184"/>
  <c r="D240" i="184"/>
  <c r="G240" i="184" s="1"/>
  <c r="F241" i="184" s="1"/>
  <c r="E241" i="184" s="1"/>
  <c r="H240" i="184"/>
  <c r="I239" i="184"/>
  <c r="D239" i="182"/>
  <c r="G239" i="182" s="1"/>
  <c r="F240" i="182" s="1"/>
  <c r="E240" i="182" s="1"/>
  <c r="H239" i="182"/>
  <c r="I238" i="182"/>
  <c r="I238" i="181"/>
  <c r="B241" i="181"/>
  <c r="H239" i="181"/>
  <c r="D239" i="181"/>
  <c r="G239" i="181" s="1"/>
  <c r="F240" i="181" s="1"/>
  <c r="E240" i="181" s="1"/>
  <c r="B243" i="180"/>
  <c r="H239" i="180"/>
  <c r="D239" i="180"/>
  <c r="G239" i="180" s="1"/>
  <c r="F240" i="180" s="1"/>
  <c r="E240" i="180" s="1"/>
  <c r="I238" i="180"/>
  <c r="I238" i="179"/>
  <c r="E239" i="179"/>
  <c r="D239" i="179" s="1"/>
  <c r="G239" i="179" s="1"/>
  <c r="F240" i="179" s="1"/>
  <c r="H239" i="179"/>
  <c r="B241" i="178"/>
  <c r="H239" i="178"/>
  <c r="D239" i="178"/>
  <c r="G239" i="178" s="1"/>
  <c r="F240" i="178" s="1"/>
  <c r="E240" i="178" s="1"/>
  <c r="I238" i="178"/>
  <c r="B241" i="177"/>
  <c r="H239" i="177"/>
  <c r="D239" i="177"/>
  <c r="G239" i="177" s="1"/>
  <c r="F240" i="177" s="1"/>
  <c r="E240" i="177" s="1"/>
  <c r="I238" i="177"/>
  <c r="H239" i="176"/>
  <c r="E239" i="176"/>
  <c r="D239" i="176" s="1"/>
  <c r="G239" i="176" s="1"/>
  <c r="F240" i="176" s="1"/>
  <c r="I238" i="176"/>
  <c r="B241" i="175"/>
  <c r="E154" i="175"/>
  <c r="I154" i="175" s="1"/>
  <c r="I240" i="185" l="1"/>
  <c r="H241" i="185"/>
  <c r="D241" i="185"/>
  <c r="G241" i="185" s="1"/>
  <c r="F242" i="185" s="1"/>
  <c r="E242" i="185" s="1"/>
  <c r="B243" i="184"/>
  <c r="I240" i="184"/>
  <c r="D241" i="184"/>
  <c r="G241" i="184" s="1"/>
  <c r="F242" i="184" s="1"/>
  <c r="E242" i="184" s="1"/>
  <c r="H241" i="184"/>
  <c r="D240" i="182"/>
  <c r="G240" i="182" s="1"/>
  <c r="F241" i="182" s="1"/>
  <c r="E241" i="182" s="1"/>
  <c r="H240" i="182"/>
  <c r="I239" i="182"/>
  <c r="B242" i="181"/>
  <c r="H240" i="181"/>
  <c r="D240" i="181"/>
  <c r="G240" i="181" s="1"/>
  <c r="F241" i="181" s="1"/>
  <c r="E241" i="181" s="1"/>
  <c r="I239" i="181"/>
  <c r="I239" i="180"/>
  <c r="B244" i="180"/>
  <c r="H240" i="180"/>
  <c r="D240" i="180"/>
  <c r="G240" i="180" s="1"/>
  <c r="F241" i="180" s="1"/>
  <c r="E241" i="180" s="1"/>
  <c r="H240" i="179"/>
  <c r="E240" i="179"/>
  <c r="D240" i="179" s="1"/>
  <c r="G240" i="179" s="1"/>
  <c r="F241" i="179" s="1"/>
  <c r="I239" i="179"/>
  <c r="I239" i="178"/>
  <c r="B242" i="178"/>
  <c r="H240" i="178"/>
  <c r="D240" i="178"/>
  <c r="G240" i="178" s="1"/>
  <c r="F241" i="178" s="1"/>
  <c r="E241" i="178" s="1"/>
  <c r="I239" i="177"/>
  <c r="B242" i="177"/>
  <c r="H240" i="177"/>
  <c r="D240" i="177"/>
  <c r="G240" i="177" s="1"/>
  <c r="F241" i="177" s="1"/>
  <c r="E241" i="177" s="1"/>
  <c r="I239" i="176"/>
  <c r="H240" i="176"/>
  <c r="E240" i="176"/>
  <c r="D240" i="176" s="1"/>
  <c r="G240" i="176" s="1"/>
  <c r="F241" i="176" s="1"/>
  <c r="B242" i="175"/>
  <c r="D154" i="175"/>
  <c r="G154" i="175" s="1"/>
  <c r="F155" i="175" s="1"/>
  <c r="H155" i="175" s="1"/>
  <c r="I241" i="185" l="1"/>
  <c r="H242" i="185"/>
  <c r="D242" i="185"/>
  <c r="G242" i="185" s="1"/>
  <c r="F243" i="185" s="1"/>
  <c r="E243" i="185" s="1"/>
  <c r="B244" i="184"/>
  <c r="D242" i="184"/>
  <c r="G242" i="184" s="1"/>
  <c r="F243" i="184" s="1"/>
  <c r="E243" i="184" s="1"/>
  <c r="H242" i="184"/>
  <c r="I241" i="184"/>
  <c r="D241" i="182"/>
  <c r="G241" i="182" s="1"/>
  <c r="F242" i="182" s="1"/>
  <c r="E242" i="182" s="1"/>
  <c r="H241" i="182"/>
  <c r="I240" i="182"/>
  <c r="B243" i="181"/>
  <c r="H241" i="181"/>
  <c r="D241" i="181"/>
  <c r="G241" i="181" s="1"/>
  <c r="F242" i="181" s="1"/>
  <c r="E242" i="181" s="1"/>
  <c r="I240" i="181"/>
  <c r="I240" i="180"/>
  <c r="B245" i="180"/>
  <c r="H241" i="180"/>
  <c r="D241" i="180"/>
  <c r="G241" i="180" s="1"/>
  <c r="F242" i="180" s="1"/>
  <c r="E242" i="180" s="1"/>
  <c r="I240" i="179"/>
  <c r="H241" i="179"/>
  <c r="E241" i="179"/>
  <c r="D241" i="179" s="1"/>
  <c r="G241" i="179" s="1"/>
  <c r="F242" i="179" s="1"/>
  <c r="I240" i="178"/>
  <c r="B243" i="178"/>
  <c r="H241" i="178"/>
  <c r="D241" i="178"/>
  <c r="G241" i="178" s="1"/>
  <c r="F242" i="178" s="1"/>
  <c r="E242" i="178" s="1"/>
  <c r="I240" i="177"/>
  <c r="B243" i="177"/>
  <c r="H241" i="177"/>
  <c r="D241" i="177"/>
  <c r="G241" i="177" s="1"/>
  <c r="F242" i="177" s="1"/>
  <c r="E242" i="177" s="1"/>
  <c r="H241" i="176"/>
  <c r="E241" i="176"/>
  <c r="D241" i="176" s="1"/>
  <c r="G241" i="176" s="1"/>
  <c r="F242" i="176" s="1"/>
  <c r="I240" i="176"/>
  <c r="B243" i="175"/>
  <c r="E155" i="175"/>
  <c r="I155" i="175" s="1"/>
  <c r="H243" i="185" l="1"/>
  <c r="D243" i="185"/>
  <c r="G243" i="185" s="1"/>
  <c r="F244" i="185" s="1"/>
  <c r="E244" i="185" s="1"/>
  <c r="I242" i="185"/>
  <c r="B245" i="184"/>
  <c r="D243" i="184"/>
  <c r="G243" i="184" s="1"/>
  <c r="F244" i="184" s="1"/>
  <c r="E244" i="184" s="1"/>
  <c r="H243" i="184"/>
  <c r="I242" i="184"/>
  <c r="D242" i="182"/>
  <c r="G242" i="182" s="1"/>
  <c r="F243" i="182" s="1"/>
  <c r="E243" i="182" s="1"/>
  <c r="H242" i="182"/>
  <c r="I241" i="182"/>
  <c r="B244" i="181"/>
  <c r="I241" i="181"/>
  <c r="H242" i="181"/>
  <c r="D242" i="181"/>
  <c r="G242" i="181" s="1"/>
  <c r="F243" i="181" s="1"/>
  <c r="E243" i="181" s="1"/>
  <c r="I241" i="180"/>
  <c r="B246" i="180"/>
  <c r="H242" i="180"/>
  <c r="D242" i="180"/>
  <c r="G242" i="180" s="1"/>
  <c r="F243" i="180" s="1"/>
  <c r="E243" i="180" s="1"/>
  <c r="H242" i="179"/>
  <c r="E242" i="179"/>
  <c r="D242" i="179" s="1"/>
  <c r="G242" i="179" s="1"/>
  <c r="F243" i="179" s="1"/>
  <c r="I241" i="179"/>
  <c r="I241" i="178"/>
  <c r="B244" i="178"/>
  <c r="H242" i="178"/>
  <c r="D242" i="178"/>
  <c r="G242" i="178" s="1"/>
  <c r="F243" i="178" s="1"/>
  <c r="E243" i="178" s="1"/>
  <c r="B244" i="177"/>
  <c r="H242" i="177"/>
  <c r="D242" i="177"/>
  <c r="G242" i="177" s="1"/>
  <c r="F243" i="177" s="1"/>
  <c r="E243" i="177" s="1"/>
  <c r="I241" i="177"/>
  <c r="I241" i="176"/>
  <c r="H242" i="176"/>
  <c r="E242" i="176"/>
  <c r="D242" i="176" s="1"/>
  <c r="G242" i="176" s="1"/>
  <c r="F243" i="176" s="1"/>
  <c r="B244" i="175"/>
  <c r="D155" i="175"/>
  <c r="G155" i="175" s="1"/>
  <c r="F156" i="175" s="1"/>
  <c r="H156" i="175" s="1"/>
  <c r="I243" i="185" l="1"/>
  <c r="H244" i="185"/>
  <c r="D244" i="185"/>
  <c r="G244" i="185" s="1"/>
  <c r="F245" i="185" s="1"/>
  <c r="E245" i="185" s="1"/>
  <c r="B246" i="184"/>
  <c r="D244" i="184"/>
  <c r="G244" i="184" s="1"/>
  <c r="F245" i="184" s="1"/>
  <c r="E245" i="184" s="1"/>
  <c r="H244" i="184"/>
  <c r="I243" i="184"/>
  <c r="I242" i="182"/>
  <c r="D243" i="182"/>
  <c r="G243" i="182" s="1"/>
  <c r="F244" i="182" s="1"/>
  <c r="E244" i="182" s="1"/>
  <c r="H243" i="182"/>
  <c r="I242" i="181"/>
  <c r="B245" i="181"/>
  <c r="H243" i="181"/>
  <c r="D243" i="181"/>
  <c r="G243" i="181" s="1"/>
  <c r="F244" i="181" s="1"/>
  <c r="E244" i="181" s="1"/>
  <c r="I242" i="180"/>
  <c r="B247" i="180"/>
  <c r="H243" i="180"/>
  <c r="D243" i="180"/>
  <c r="G243" i="180" s="1"/>
  <c r="F244" i="180" s="1"/>
  <c r="E244" i="180" s="1"/>
  <c r="E243" i="179"/>
  <c r="D243" i="179" s="1"/>
  <c r="G243" i="179" s="1"/>
  <c r="F244" i="179" s="1"/>
  <c r="H243" i="179"/>
  <c r="I242" i="179"/>
  <c r="I242" i="178"/>
  <c r="B245" i="178"/>
  <c r="H243" i="178"/>
  <c r="D243" i="178"/>
  <c r="G243" i="178" s="1"/>
  <c r="F244" i="178" s="1"/>
  <c r="E244" i="178" s="1"/>
  <c r="I242" i="177"/>
  <c r="B245" i="177"/>
  <c r="H243" i="177"/>
  <c r="D243" i="177"/>
  <c r="G243" i="177" s="1"/>
  <c r="F244" i="177" s="1"/>
  <c r="E244" i="177" s="1"/>
  <c r="I242" i="176"/>
  <c r="H243" i="176"/>
  <c r="E243" i="176"/>
  <c r="D243" i="176" s="1"/>
  <c r="G243" i="176" s="1"/>
  <c r="F244" i="176" s="1"/>
  <c r="B245" i="175"/>
  <c r="E156" i="175"/>
  <c r="I156" i="175" s="1"/>
  <c r="H245" i="185" l="1"/>
  <c r="D245" i="185"/>
  <c r="G245" i="185" s="1"/>
  <c r="F246" i="185" s="1"/>
  <c r="E246" i="185" s="1"/>
  <c r="I244" i="185"/>
  <c r="B247" i="184"/>
  <c r="I244" i="184"/>
  <c r="D245" i="184"/>
  <c r="G245" i="184" s="1"/>
  <c r="F246" i="184" s="1"/>
  <c r="E246" i="184" s="1"/>
  <c r="H245" i="184"/>
  <c r="I243" i="182"/>
  <c r="D244" i="182"/>
  <c r="G244" i="182" s="1"/>
  <c r="F245" i="182" s="1"/>
  <c r="E245" i="182" s="1"/>
  <c r="H244" i="182"/>
  <c r="B246" i="181"/>
  <c r="I243" i="181"/>
  <c r="D244" i="181"/>
  <c r="G244" i="181" s="1"/>
  <c r="F245" i="181" s="1"/>
  <c r="E245" i="181" s="1"/>
  <c r="H244" i="181"/>
  <c r="I243" i="180"/>
  <c r="B248" i="180"/>
  <c r="H244" i="180"/>
  <c r="D244" i="180"/>
  <c r="G244" i="180" s="1"/>
  <c r="F245" i="180" s="1"/>
  <c r="E245" i="180" s="1"/>
  <c r="H244" i="179"/>
  <c r="E244" i="179"/>
  <c r="D244" i="179" s="1"/>
  <c r="G244" i="179" s="1"/>
  <c r="F245" i="179" s="1"/>
  <c r="I243" i="179"/>
  <c r="I243" i="178"/>
  <c r="B246" i="178"/>
  <c r="H244" i="178"/>
  <c r="D244" i="178"/>
  <c r="G244" i="178" s="1"/>
  <c r="F245" i="178" s="1"/>
  <c r="E245" i="178" s="1"/>
  <c r="I243" i="177"/>
  <c r="B246" i="177"/>
  <c r="H244" i="177"/>
  <c r="D244" i="177"/>
  <c r="G244" i="177" s="1"/>
  <c r="F245" i="177" s="1"/>
  <c r="E245" i="177" s="1"/>
  <c r="H244" i="176"/>
  <c r="E244" i="176"/>
  <c r="D244" i="176" s="1"/>
  <c r="G244" i="176" s="1"/>
  <c r="F245" i="176" s="1"/>
  <c r="I243" i="176"/>
  <c r="B246" i="175"/>
  <c r="D156" i="175"/>
  <c r="G156" i="175" s="1"/>
  <c r="F157" i="175" s="1"/>
  <c r="H157" i="175" s="1"/>
  <c r="H246" i="185" l="1"/>
  <c r="D246" i="185"/>
  <c r="G246" i="185" s="1"/>
  <c r="F247" i="185" s="1"/>
  <c r="E247" i="185" s="1"/>
  <c r="I245" i="185"/>
  <c r="I245" i="184"/>
  <c r="B248" i="184"/>
  <c r="D246" i="184"/>
  <c r="G246" i="184" s="1"/>
  <c r="F247" i="184" s="1"/>
  <c r="E247" i="184" s="1"/>
  <c r="H246" i="184"/>
  <c r="D245" i="182"/>
  <c r="G245" i="182" s="1"/>
  <c r="F246" i="182" s="1"/>
  <c r="E246" i="182" s="1"/>
  <c r="H245" i="182"/>
  <c r="I244" i="182"/>
  <c r="B247" i="181"/>
  <c r="D245" i="181"/>
  <c r="G245" i="181" s="1"/>
  <c r="F246" i="181" s="1"/>
  <c r="E246" i="181" s="1"/>
  <c r="H245" i="181"/>
  <c r="I244" i="181"/>
  <c r="I244" i="180"/>
  <c r="B249" i="180"/>
  <c r="H245" i="180"/>
  <c r="D245" i="180"/>
  <c r="G245" i="180" s="1"/>
  <c r="F246" i="180" s="1"/>
  <c r="E246" i="180" s="1"/>
  <c r="H245" i="179"/>
  <c r="E245" i="179"/>
  <c r="D245" i="179" s="1"/>
  <c r="G245" i="179" s="1"/>
  <c r="F246" i="179" s="1"/>
  <c r="I244" i="179"/>
  <c r="I244" i="178"/>
  <c r="B247" i="178"/>
  <c r="H245" i="178"/>
  <c r="D245" i="178"/>
  <c r="G245" i="178" s="1"/>
  <c r="F246" i="178" s="1"/>
  <c r="E246" i="178" s="1"/>
  <c r="B247" i="177"/>
  <c r="H245" i="177"/>
  <c r="D245" i="177"/>
  <c r="G245" i="177" s="1"/>
  <c r="F246" i="177" s="1"/>
  <c r="E246" i="177" s="1"/>
  <c r="I244" i="177"/>
  <c r="I244" i="176"/>
  <c r="H245" i="176"/>
  <c r="E245" i="176"/>
  <c r="D245" i="176" s="1"/>
  <c r="G245" i="176" s="1"/>
  <c r="F246" i="176" s="1"/>
  <c r="B247" i="175"/>
  <c r="E157" i="175"/>
  <c r="I157" i="175" s="1"/>
  <c r="I246" i="185" l="1"/>
  <c r="H247" i="185"/>
  <c r="D247" i="185"/>
  <c r="G247" i="185" s="1"/>
  <c r="F248" i="185" s="1"/>
  <c r="E248" i="185" s="1"/>
  <c r="B249" i="184"/>
  <c r="I246" i="184"/>
  <c r="D247" i="184"/>
  <c r="G247" i="184" s="1"/>
  <c r="F248" i="184" s="1"/>
  <c r="E248" i="184" s="1"/>
  <c r="H247" i="184"/>
  <c r="I245" i="182"/>
  <c r="D246" i="182"/>
  <c r="G246" i="182" s="1"/>
  <c r="F247" i="182" s="1"/>
  <c r="E247" i="182" s="1"/>
  <c r="H246" i="182"/>
  <c r="B248" i="181"/>
  <c r="D246" i="181"/>
  <c r="G246" i="181" s="1"/>
  <c r="F247" i="181" s="1"/>
  <c r="E247" i="181" s="1"/>
  <c r="H246" i="181"/>
  <c r="I245" i="181"/>
  <c r="I245" i="180"/>
  <c r="B250" i="180"/>
  <c r="H246" i="180"/>
  <c r="D246" i="180"/>
  <c r="G246" i="180" s="1"/>
  <c r="F247" i="180" s="1"/>
  <c r="E247" i="180" s="1"/>
  <c r="I245" i="179"/>
  <c r="H246" i="179"/>
  <c r="E246" i="179"/>
  <c r="D246" i="179" s="1"/>
  <c r="G246" i="179" s="1"/>
  <c r="F247" i="179" s="1"/>
  <c r="B248" i="178"/>
  <c r="H246" i="178"/>
  <c r="D246" i="178"/>
  <c r="G246" i="178" s="1"/>
  <c r="F247" i="178" s="1"/>
  <c r="E247" i="178" s="1"/>
  <c r="I245" i="178"/>
  <c r="I245" i="177"/>
  <c r="B248" i="177"/>
  <c r="H246" i="177"/>
  <c r="D246" i="177"/>
  <c r="G246" i="177" s="1"/>
  <c r="F247" i="177" s="1"/>
  <c r="E247" i="177" s="1"/>
  <c r="H246" i="176"/>
  <c r="E246" i="176"/>
  <c r="D246" i="176" s="1"/>
  <c r="G246" i="176" s="1"/>
  <c r="F247" i="176" s="1"/>
  <c r="I245" i="176"/>
  <c r="B248" i="175"/>
  <c r="D157" i="175"/>
  <c r="G157" i="175" s="1"/>
  <c r="F158" i="175" s="1"/>
  <c r="H158" i="175" s="1"/>
  <c r="I247" i="185" l="1"/>
  <c r="H248" i="185"/>
  <c r="D248" i="185"/>
  <c r="G248" i="185" s="1"/>
  <c r="F249" i="185" s="1"/>
  <c r="E249" i="185" s="1"/>
  <c r="I247" i="184"/>
  <c r="B250" i="184"/>
  <c r="D248" i="184"/>
  <c r="G248" i="184" s="1"/>
  <c r="F249" i="184" s="1"/>
  <c r="E249" i="184" s="1"/>
  <c r="H248" i="184"/>
  <c r="I246" i="182"/>
  <c r="D247" i="182"/>
  <c r="G247" i="182" s="1"/>
  <c r="F248" i="182" s="1"/>
  <c r="E248" i="182" s="1"/>
  <c r="H247" i="182"/>
  <c r="B249" i="181"/>
  <c r="I246" i="181"/>
  <c r="H247" i="181"/>
  <c r="D247" i="181"/>
  <c r="G247" i="181" s="1"/>
  <c r="F248" i="181" s="1"/>
  <c r="E248" i="181" s="1"/>
  <c r="I246" i="180"/>
  <c r="B251" i="180"/>
  <c r="H247" i="180"/>
  <c r="D247" i="180"/>
  <c r="G247" i="180" s="1"/>
  <c r="F248" i="180" s="1"/>
  <c r="E248" i="180" s="1"/>
  <c r="E247" i="179"/>
  <c r="D247" i="179" s="1"/>
  <c r="G247" i="179" s="1"/>
  <c r="F248" i="179" s="1"/>
  <c r="H247" i="179"/>
  <c r="I246" i="179"/>
  <c r="I246" i="178"/>
  <c r="B249" i="178"/>
  <c r="H247" i="178"/>
  <c r="D247" i="178"/>
  <c r="G247" i="178" s="1"/>
  <c r="F248" i="178" s="1"/>
  <c r="E248" i="178" s="1"/>
  <c r="I246" i="177"/>
  <c r="B249" i="177"/>
  <c r="H247" i="177"/>
  <c r="D247" i="177"/>
  <c r="G247" i="177" s="1"/>
  <c r="F248" i="177" s="1"/>
  <c r="E248" i="177" s="1"/>
  <c r="H247" i="176"/>
  <c r="E247" i="176"/>
  <c r="D247" i="176" s="1"/>
  <c r="G247" i="176" s="1"/>
  <c r="F248" i="176" s="1"/>
  <c r="I246" i="176"/>
  <c r="B249" i="175"/>
  <c r="E158" i="175"/>
  <c r="I158" i="175" s="1"/>
  <c r="H249" i="185" l="1"/>
  <c r="D249" i="185"/>
  <c r="G249" i="185" s="1"/>
  <c r="F250" i="185" s="1"/>
  <c r="E250" i="185" s="1"/>
  <c r="I248" i="185"/>
  <c r="B251" i="184"/>
  <c r="I248" i="184"/>
  <c r="D249" i="184"/>
  <c r="G249" i="184" s="1"/>
  <c r="F250" i="184" s="1"/>
  <c r="E250" i="184" s="1"/>
  <c r="H249" i="184"/>
  <c r="D248" i="182"/>
  <c r="G248" i="182" s="1"/>
  <c r="F249" i="182" s="1"/>
  <c r="E249" i="182" s="1"/>
  <c r="H248" i="182"/>
  <c r="I247" i="182"/>
  <c r="B250" i="181"/>
  <c r="H248" i="181"/>
  <c r="D248" i="181"/>
  <c r="G248" i="181" s="1"/>
  <c r="F249" i="181" s="1"/>
  <c r="E249" i="181" s="1"/>
  <c r="I247" i="181"/>
  <c r="I247" i="180"/>
  <c r="B252" i="180"/>
  <c r="H248" i="180"/>
  <c r="D248" i="180"/>
  <c r="G248" i="180" s="1"/>
  <c r="F249" i="180" s="1"/>
  <c r="E249" i="180" s="1"/>
  <c r="I247" i="179"/>
  <c r="H248" i="179"/>
  <c r="E248" i="179"/>
  <c r="D248" i="179" s="1"/>
  <c r="G248" i="179" s="1"/>
  <c r="F249" i="179" s="1"/>
  <c r="I247" i="178"/>
  <c r="B250" i="178"/>
  <c r="H248" i="178"/>
  <c r="D248" i="178"/>
  <c r="G248" i="178" s="1"/>
  <c r="F249" i="178" s="1"/>
  <c r="E249" i="178" s="1"/>
  <c r="B250" i="177"/>
  <c r="H248" i="177"/>
  <c r="D248" i="177"/>
  <c r="G248" i="177" s="1"/>
  <c r="F249" i="177" s="1"/>
  <c r="E249" i="177" s="1"/>
  <c r="I247" i="177"/>
  <c r="H248" i="176"/>
  <c r="E248" i="176"/>
  <c r="D248" i="176" s="1"/>
  <c r="G248" i="176" s="1"/>
  <c r="F249" i="176" s="1"/>
  <c r="I247" i="176"/>
  <c r="B250" i="175"/>
  <c r="D158" i="175"/>
  <c r="G158" i="175" s="1"/>
  <c r="F159" i="175" s="1"/>
  <c r="H159" i="175" s="1"/>
  <c r="H250" i="185" l="1"/>
  <c r="D250" i="185"/>
  <c r="G250" i="185" s="1"/>
  <c r="F251" i="185" s="1"/>
  <c r="E251" i="185" s="1"/>
  <c r="I249" i="185"/>
  <c r="B252" i="184"/>
  <c r="D250" i="184"/>
  <c r="G250" i="184" s="1"/>
  <c r="F251" i="184" s="1"/>
  <c r="E251" i="184" s="1"/>
  <c r="H250" i="184"/>
  <c r="I249" i="184"/>
  <c r="I248" i="182"/>
  <c r="D249" i="182"/>
  <c r="G249" i="182" s="1"/>
  <c r="F250" i="182" s="1"/>
  <c r="E250" i="182" s="1"/>
  <c r="H249" i="182"/>
  <c r="B251" i="181"/>
  <c r="H249" i="181"/>
  <c r="D249" i="181"/>
  <c r="G249" i="181" s="1"/>
  <c r="F250" i="181" s="1"/>
  <c r="E250" i="181" s="1"/>
  <c r="I248" i="181"/>
  <c r="B253" i="180"/>
  <c r="H249" i="180"/>
  <c r="D249" i="180"/>
  <c r="G249" i="180" s="1"/>
  <c r="F250" i="180" s="1"/>
  <c r="E250" i="180" s="1"/>
  <c r="I248" i="180"/>
  <c r="H249" i="179"/>
  <c r="E249" i="179"/>
  <c r="D249" i="179" s="1"/>
  <c r="G249" i="179" s="1"/>
  <c r="F250" i="179" s="1"/>
  <c r="I248" i="179"/>
  <c r="I248" i="178"/>
  <c r="B251" i="178"/>
  <c r="H249" i="178"/>
  <c r="D249" i="178"/>
  <c r="G249" i="178" s="1"/>
  <c r="F250" i="178" s="1"/>
  <c r="E250" i="178" s="1"/>
  <c r="B251" i="177"/>
  <c r="H249" i="177"/>
  <c r="D249" i="177"/>
  <c r="G249" i="177" s="1"/>
  <c r="F250" i="177" s="1"/>
  <c r="E250" i="177" s="1"/>
  <c r="I248" i="177"/>
  <c r="H249" i="176"/>
  <c r="E249" i="176"/>
  <c r="D249" i="176" s="1"/>
  <c r="G249" i="176" s="1"/>
  <c r="F250" i="176" s="1"/>
  <c r="I248" i="176"/>
  <c r="B251" i="175"/>
  <c r="E159" i="175"/>
  <c r="I159" i="175" s="1"/>
  <c r="I250" i="185" l="1"/>
  <c r="H251" i="185"/>
  <c r="D251" i="185"/>
  <c r="G251" i="185" s="1"/>
  <c r="F252" i="185" s="1"/>
  <c r="E252" i="185" s="1"/>
  <c r="B253" i="184"/>
  <c r="D251" i="184"/>
  <c r="G251" i="184" s="1"/>
  <c r="F252" i="184" s="1"/>
  <c r="E252" i="184" s="1"/>
  <c r="H251" i="184"/>
  <c r="I250" i="184"/>
  <c r="D250" i="182"/>
  <c r="G250" i="182" s="1"/>
  <c r="F251" i="182" s="1"/>
  <c r="E251" i="182" s="1"/>
  <c r="H250" i="182"/>
  <c r="I249" i="182"/>
  <c r="B252" i="181"/>
  <c r="H250" i="181"/>
  <c r="D250" i="181"/>
  <c r="G250" i="181" s="1"/>
  <c r="F251" i="181" s="1"/>
  <c r="E251" i="181" s="1"/>
  <c r="I249" i="181"/>
  <c r="B254" i="180"/>
  <c r="H250" i="180"/>
  <c r="D250" i="180"/>
  <c r="G250" i="180" s="1"/>
  <c r="F251" i="180" s="1"/>
  <c r="E251" i="180" s="1"/>
  <c r="I249" i="180"/>
  <c r="I249" i="179"/>
  <c r="H250" i="179"/>
  <c r="E250" i="179"/>
  <c r="D250" i="179" s="1"/>
  <c r="G250" i="179" s="1"/>
  <c r="F251" i="179" s="1"/>
  <c r="I249" i="178"/>
  <c r="B252" i="178"/>
  <c r="H250" i="178"/>
  <c r="D250" i="178"/>
  <c r="G250" i="178" s="1"/>
  <c r="F251" i="178" s="1"/>
  <c r="E251" i="178" s="1"/>
  <c r="B252" i="177"/>
  <c r="H250" i="177"/>
  <c r="D250" i="177"/>
  <c r="G250" i="177" s="1"/>
  <c r="F251" i="177" s="1"/>
  <c r="E251" i="177" s="1"/>
  <c r="I249" i="177"/>
  <c r="I249" i="176"/>
  <c r="H250" i="176"/>
  <c r="E250" i="176"/>
  <c r="D250" i="176" s="1"/>
  <c r="G250" i="176" s="1"/>
  <c r="F251" i="176" s="1"/>
  <c r="B252" i="175"/>
  <c r="D159" i="175"/>
  <c r="G159" i="175" s="1"/>
  <c r="F160" i="175" s="1"/>
  <c r="H160" i="175" s="1"/>
  <c r="H252" i="185" l="1"/>
  <c r="D252" i="185"/>
  <c r="G252" i="185" s="1"/>
  <c r="F253" i="185" s="1"/>
  <c r="E253" i="185" s="1"/>
  <c r="I251" i="185"/>
  <c r="B254" i="184"/>
  <c r="D252" i="184"/>
  <c r="G252" i="184" s="1"/>
  <c r="F253" i="184" s="1"/>
  <c r="E253" i="184" s="1"/>
  <c r="H252" i="184"/>
  <c r="I251" i="184"/>
  <c r="I250" i="182"/>
  <c r="D251" i="182"/>
  <c r="G251" i="182" s="1"/>
  <c r="F252" i="182" s="1"/>
  <c r="E252" i="182" s="1"/>
  <c r="H251" i="182"/>
  <c r="B253" i="181"/>
  <c r="H251" i="181"/>
  <c r="D251" i="181"/>
  <c r="G251" i="181" s="1"/>
  <c r="F252" i="181" s="1"/>
  <c r="E252" i="181" s="1"/>
  <c r="I250" i="181"/>
  <c r="B255" i="180"/>
  <c r="H251" i="180"/>
  <c r="D251" i="180"/>
  <c r="G251" i="180" s="1"/>
  <c r="F252" i="180" s="1"/>
  <c r="E252" i="180" s="1"/>
  <c r="I250" i="180"/>
  <c r="I250" i="179"/>
  <c r="E251" i="179"/>
  <c r="D251" i="179" s="1"/>
  <c r="G251" i="179" s="1"/>
  <c r="F252" i="179" s="1"/>
  <c r="H251" i="179"/>
  <c r="I250" i="178"/>
  <c r="B253" i="178"/>
  <c r="H251" i="178"/>
  <c r="D251" i="178"/>
  <c r="G251" i="178" s="1"/>
  <c r="F252" i="178" s="1"/>
  <c r="E252" i="178" s="1"/>
  <c r="B253" i="177"/>
  <c r="H251" i="177"/>
  <c r="D251" i="177"/>
  <c r="G251" i="177" s="1"/>
  <c r="F252" i="177" s="1"/>
  <c r="E252" i="177" s="1"/>
  <c r="I250" i="177"/>
  <c r="I250" i="176"/>
  <c r="H251" i="176"/>
  <c r="E251" i="176"/>
  <c r="D251" i="176" s="1"/>
  <c r="G251" i="176" s="1"/>
  <c r="F252" i="176" s="1"/>
  <c r="B253" i="175"/>
  <c r="E160" i="175"/>
  <c r="I160" i="175" s="1"/>
  <c r="H253" i="185" l="1"/>
  <c r="D253" i="185"/>
  <c r="G253" i="185" s="1"/>
  <c r="F254" i="185" s="1"/>
  <c r="E254" i="185" s="1"/>
  <c r="I252" i="185"/>
  <c r="B255" i="184"/>
  <c r="I252" i="184"/>
  <c r="D253" i="184"/>
  <c r="G253" i="184" s="1"/>
  <c r="F254" i="184" s="1"/>
  <c r="E254" i="184" s="1"/>
  <c r="H253" i="184"/>
  <c r="D252" i="182"/>
  <c r="G252" i="182" s="1"/>
  <c r="F253" i="182" s="1"/>
  <c r="E253" i="182" s="1"/>
  <c r="H252" i="182"/>
  <c r="I251" i="182"/>
  <c r="B255" i="181"/>
  <c r="B254" i="181"/>
  <c r="D252" i="181"/>
  <c r="G252" i="181" s="1"/>
  <c r="F253" i="181" s="1"/>
  <c r="E253" i="181" s="1"/>
  <c r="H252" i="181"/>
  <c r="I251" i="181"/>
  <c r="H252" i="180"/>
  <c r="D252" i="180"/>
  <c r="G252" i="180" s="1"/>
  <c r="F253" i="180" s="1"/>
  <c r="E253" i="180" s="1"/>
  <c r="I251" i="180"/>
  <c r="H252" i="179"/>
  <c r="E252" i="179"/>
  <c r="D252" i="179" s="1"/>
  <c r="G252" i="179" s="1"/>
  <c r="F253" i="179" s="1"/>
  <c r="I251" i="179"/>
  <c r="I251" i="178"/>
  <c r="B255" i="178"/>
  <c r="B254" i="178"/>
  <c r="H252" i="178"/>
  <c r="D252" i="178"/>
  <c r="G252" i="178" s="1"/>
  <c r="F253" i="178" s="1"/>
  <c r="E253" i="178" s="1"/>
  <c r="B255" i="177"/>
  <c r="B254" i="177"/>
  <c r="H252" i="177"/>
  <c r="D252" i="177"/>
  <c r="G252" i="177" s="1"/>
  <c r="F253" i="177" s="1"/>
  <c r="E253" i="177" s="1"/>
  <c r="I251" i="177"/>
  <c r="I251" i="176"/>
  <c r="H252" i="176"/>
  <c r="E252" i="176"/>
  <c r="D252" i="176" s="1"/>
  <c r="G252" i="176" s="1"/>
  <c r="F253" i="176" s="1"/>
  <c r="B255" i="175"/>
  <c r="B254" i="175"/>
  <c r="D160" i="175"/>
  <c r="G160" i="175" s="1"/>
  <c r="F161" i="175" s="1"/>
  <c r="H161" i="175" s="1"/>
  <c r="H254" i="185" l="1"/>
  <c r="D254" i="185"/>
  <c r="G254" i="185" s="1"/>
  <c r="F255" i="185" s="1"/>
  <c r="I253" i="185"/>
  <c r="I253" i="184"/>
  <c r="D254" i="184"/>
  <c r="G254" i="184" s="1"/>
  <c r="F255" i="184" s="1"/>
  <c r="E255" i="184" s="1"/>
  <c r="D255" i="184" s="1"/>
  <c r="H254" i="184"/>
  <c r="I252" i="182"/>
  <c r="D253" i="182"/>
  <c r="G253" i="182" s="1"/>
  <c r="F254" i="182" s="1"/>
  <c r="E254" i="182" s="1"/>
  <c r="H253" i="182"/>
  <c r="I252" i="181"/>
  <c r="D253" i="181"/>
  <c r="G253" i="181" s="1"/>
  <c r="F254" i="181" s="1"/>
  <c r="E254" i="181" s="1"/>
  <c r="H253" i="181"/>
  <c r="H253" i="180"/>
  <c r="D253" i="180"/>
  <c r="G253" i="180" s="1"/>
  <c r="F254" i="180" s="1"/>
  <c r="E254" i="180" s="1"/>
  <c r="I252" i="180"/>
  <c r="I252" i="179"/>
  <c r="H253" i="179"/>
  <c r="E253" i="179"/>
  <c r="D253" i="179" s="1"/>
  <c r="G253" i="179" s="1"/>
  <c r="F254" i="179" s="1"/>
  <c r="I252" i="178"/>
  <c r="H253" i="178"/>
  <c r="D253" i="178"/>
  <c r="G253" i="178" s="1"/>
  <c r="F254" i="178" s="1"/>
  <c r="E254" i="178" s="1"/>
  <c r="H253" i="177"/>
  <c r="D253" i="177"/>
  <c r="G253" i="177" s="1"/>
  <c r="F254" i="177" s="1"/>
  <c r="E254" i="177" s="1"/>
  <c r="I252" i="177"/>
  <c r="I252" i="176"/>
  <c r="H253" i="176"/>
  <c r="E253" i="176"/>
  <c r="D253" i="176" s="1"/>
  <c r="G253" i="176" s="1"/>
  <c r="F254" i="176" s="1"/>
  <c r="E161" i="175"/>
  <c r="I161" i="175" s="1"/>
  <c r="I254" i="185" l="1"/>
  <c r="H255" i="185"/>
  <c r="D255" i="185"/>
  <c r="G255" i="185" s="1"/>
  <c r="I254" i="184"/>
  <c r="H255" i="184"/>
  <c r="I255" i="184" s="1"/>
  <c r="G255" i="184"/>
  <c r="F256" i="184" s="1"/>
  <c r="D254" i="182"/>
  <c r="G254" i="182" s="1"/>
  <c r="F255" i="182" s="1"/>
  <c r="H254" i="182"/>
  <c r="I253" i="182"/>
  <c r="D254" i="181"/>
  <c r="G254" i="181" s="1"/>
  <c r="F255" i="181" s="1"/>
  <c r="D255" i="181" s="1"/>
  <c r="H254" i="181"/>
  <c r="I253" i="181"/>
  <c r="H254" i="180"/>
  <c r="D254" i="180"/>
  <c r="G254" i="180" s="1"/>
  <c r="F255" i="180" s="1"/>
  <c r="I253" i="180"/>
  <c r="H254" i="179"/>
  <c r="E254" i="179"/>
  <c r="D254" i="179" s="1"/>
  <c r="G254" i="179" s="1"/>
  <c r="F255" i="179" s="1"/>
  <c r="E255" i="179" s="1"/>
  <c r="D255" i="179" s="1"/>
  <c r="I253" i="179"/>
  <c r="I253" i="178"/>
  <c r="H254" i="178"/>
  <c r="D254" i="178"/>
  <c r="G254" i="178" s="1"/>
  <c r="F255" i="178" s="1"/>
  <c r="D255" i="178" s="1"/>
  <c r="I253" i="177"/>
  <c r="H254" i="177"/>
  <c r="D254" i="177"/>
  <c r="G254" i="177" s="1"/>
  <c r="F255" i="177" s="1"/>
  <c r="D255" i="177" s="1"/>
  <c r="H254" i="176"/>
  <c r="E254" i="176"/>
  <c r="D254" i="176" s="1"/>
  <c r="G254" i="176" s="1"/>
  <c r="F255" i="176" s="1"/>
  <c r="D255" i="176" s="1"/>
  <c r="I253" i="176"/>
  <c r="D161" i="175"/>
  <c r="G161" i="175" s="1"/>
  <c r="F162" i="175" s="1"/>
  <c r="H162" i="175" s="1"/>
  <c r="I255" i="185" l="1"/>
  <c r="H256" i="184"/>
  <c r="I256" i="184" s="1"/>
  <c r="G256" i="184"/>
  <c r="H255" i="182"/>
  <c r="D255" i="182"/>
  <c r="G255" i="182" s="1"/>
  <c r="I254" i="182"/>
  <c r="H255" i="181"/>
  <c r="I255" i="181" s="1"/>
  <c r="G255" i="181"/>
  <c r="I254" i="181"/>
  <c r="D255" i="180"/>
  <c r="G255" i="180" s="1"/>
  <c r="H255" i="180"/>
  <c r="I254" i="180"/>
  <c r="I254" i="179"/>
  <c r="G255" i="179"/>
  <c r="F256" i="179" s="1"/>
  <c r="H255" i="179"/>
  <c r="I255" i="179" s="1"/>
  <c r="I254" i="178"/>
  <c r="H255" i="178"/>
  <c r="I255" i="178" s="1"/>
  <c r="G255" i="178"/>
  <c r="H255" i="177"/>
  <c r="I255" i="177" s="1"/>
  <c r="G255" i="177"/>
  <c r="I254" i="177"/>
  <c r="H255" i="176"/>
  <c r="I255" i="176" s="1"/>
  <c r="G255" i="176"/>
  <c r="I254" i="176"/>
  <c r="E162" i="175"/>
  <c r="I162" i="175" s="1"/>
  <c r="I255" i="182" l="1"/>
  <c r="I255" i="180"/>
  <c r="H256" i="179"/>
  <c r="I256" i="179" s="1"/>
  <c r="G256" i="179"/>
  <c r="D162" i="175"/>
  <c r="G162" i="175" s="1"/>
  <c r="F163" i="175" s="1"/>
  <c r="H163" i="175" s="1"/>
  <c r="E163" i="175" l="1"/>
  <c r="I163" i="175" s="1"/>
  <c r="D163" i="175" l="1"/>
  <c r="G163" i="175" s="1"/>
  <c r="F164" i="175" s="1"/>
  <c r="H164" i="175" s="1"/>
  <c r="E164" i="175" l="1"/>
  <c r="I164" i="175" s="1"/>
  <c r="D164" i="175" l="1"/>
  <c r="G164" i="175" s="1"/>
  <c r="F165" i="175" s="1"/>
  <c r="H165" i="175" s="1"/>
  <c r="E165" i="175" l="1"/>
  <c r="I165" i="175" s="1"/>
  <c r="D165" i="175" l="1"/>
  <c r="G165" i="175" s="1"/>
  <c r="F166" i="175" s="1"/>
  <c r="H166" i="175" s="1"/>
  <c r="E166" i="175" l="1"/>
  <c r="I166" i="175" s="1"/>
  <c r="D166" i="175" l="1"/>
  <c r="G166" i="175" s="1"/>
  <c r="F167" i="175" s="1"/>
  <c r="H167" i="175" s="1"/>
  <c r="E167" i="175" l="1"/>
  <c r="I167" i="175" s="1"/>
  <c r="D167" i="175" l="1"/>
  <c r="G167" i="175" s="1"/>
  <c r="F168" i="175" s="1"/>
  <c r="H168" i="175" s="1"/>
  <c r="E168" i="175" l="1"/>
  <c r="I168" i="175" s="1"/>
  <c r="D168" i="175" l="1"/>
  <c r="G168" i="175" s="1"/>
  <c r="F169" i="175" s="1"/>
  <c r="H169" i="175" s="1"/>
  <c r="E169" i="175" l="1"/>
  <c r="I169" i="175" s="1"/>
  <c r="D169" i="175" l="1"/>
  <c r="G169" i="175" s="1"/>
  <c r="F170" i="175" s="1"/>
  <c r="H170" i="175" s="1"/>
  <c r="E170" i="175" l="1"/>
  <c r="I170" i="175" s="1"/>
  <c r="D170" i="175" l="1"/>
  <c r="G170" i="175" s="1"/>
  <c r="F171" i="175" s="1"/>
  <c r="H171" i="175" s="1"/>
  <c r="E171" i="175" l="1"/>
  <c r="I171" i="175" s="1"/>
  <c r="D171" i="175" l="1"/>
  <c r="G171" i="175" s="1"/>
  <c r="F172" i="175" s="1"/>
  <c r="H172" i="175" s="1"/>
  <c r="E172" i="175" l="1"/>
  <c r="I172" i="175" s="1"/>
  <c r="D172" i="175" l="1"/>
  <c r="G172" i="175" s="1"/>
  <c r="F173" i="175" s="1"/>
  <c r="H173" i="175" s="1"/>
  <c r="E173" i="175" l="1"/>
  <c r="I173" i="175" s="1"/>
  <c r="D173" i="175" l="1"/>
  <c r="G173" i="175" s="1"/>
  <c r="F174" i="175" s="1"/>
  <c r="H174" i="175" s="1"/>
  <c r="E174" i="175" l="1"/>
  <c r="I174" i="175" s="1"/>
  <c r="D174" i="175" l="1"/>
  <c r="G174" i="175" s="1"/>
  <c r="F175" i="175" s="1"/>
  <c r="H175" i="175" s="1"/>
  <c r="E175" i="175" l="1"/>
  <c r="I175" i="175" s="1"/>
  <c r="D175" i="175" l="1"/>
  <c r="G175" i="175" s="1"/>
  <c r="F176" i="175" s="1"/>
  <c r="H176" i="175" s="1"/>
  <c r="E176" i="175" l="1"/>
  <c r="I176" i="175" s="1"/>
  <c r="D176" i="175" l="1"/>
  <c r="G176" i="175" s="1"/>
  <c r="F177" i="175" s="1"/>
  <c r="H177" i="175" s="1"/>
  <c r="E177" i="175" l="1"/>
  <c r="I177" i="175" s="1"/>
  <c r="D177" i="175" l="1"/>
  <c r="G177" i="175" s="1"/>
  <c r="F178" i="175" s="1"/>
  <c r="H178" i="175" s="1"/>
  <c r="E178" i="175" l="1"/>
  <c r="I178" i="175" s="1"/>
  <c r="D178" i="175" l="1"/>
  <c r="G178" i="175" s="1"/>
  <c r="F179" i="175" s="1"/>
  <c r="H179" i="175" s="1"/>
  <c r="E179" i="175" l="1"/>
  <c r="I179" i="175" s="1"/>
  <c r="D179" i="175" l="1"/>
  <c r="G179" i="175" s="1"/>
  <c r="F180" i="175" s="1"/>
  <c r="H180" i="175" s="1"/>
  <c r="E180" i="175" l="1"/>
  <c r="I180" i="175" s="1"/>
  <c r="D180" i="175" l="1"/>
  <c r="G180" i="175" s="1"/>
  <c r="F181" i="175" s="1"/>
  <c r="H181" i="175" s="1"/>
  <c r="E181" i="175" l="1"/>
  <c r="I181" i="175" s="1"/>
  <c r="D181" i="175" l="1"/>
  <c r="G181" i="175" s="1"/>
  <c r="F182" i="175" s="1"/>
  <c r="H182" i="175" s="1"/>
  <c r="E182" i="175" l="1"/>
  <c r="I182" i="175" s="1"/>
  <c r="D182" i="175" l="1"/>
  <c r="G182" i="175" s="1"/>
  <c r="F183" i="175" s="1"/>
  <c r="H183" i="175" s="1"/>
  <c r="E183" i="175" l="1"/>
  <c r="I183" i="175" s="1"/>
  <c r="D183" i="175" l="1"/>
  <c r="G183" i="175" s="1"/>
  <c r="F184" i="175" s="1"/>
  <c r="H184" i="175" s="1"/>
  <c r="E184" i="175" l="1"/>
  <c r="I184" i="175" s="1"/>
  <c r="D184" i="175" l="1"/>
  <c r="G184" i="175" s="1"/>
  <c r="F185" i="175" s="1"/>
  <c r="H185" i="175" s="1"/>
  <c r="E185" i="175" l="1"/>
  <c r="I185" i="175" s="1"/>
  <c r="D185" i="175" l="1"/>
  <c r="G185" i="175" s="1"/>
  <c r="F186" i="175" s="1"/>
  <c r="H186" i="175" s="1"/>
  <c r="E186" i="175" l="1"/>
  <c r="I186" i="175" s="1"/>
  <c r="D186" i="175" l="1"/>
  <c r="G186" i="175" s="1"/>
  <c r="F187" i="175" s="1"/>
  <c r="H187" i="175" s="1"/>
  <c r="E187" i="175" l="1"/>
  <c r="I187" i="175" s="1"/>
  <c r="D187" i="175" l="1"/>
  <c r="G187" i="175" s="1"/>
  <c r="F188" i="175" s="1"/>
  <c r="H188" i="175" s="1"/>
  <c r="E188" i="175" l="1"/>
  <c r="I188" i="175" s="1"/>
  <c r="D188" i="175" l="1"/>
  <c r="G188" i="175" s="1"/>
  <c r="F189" i="175" s="1"/>
  <c r="H189" i="175" s="1"/>
  <c r="E189" i="175" l="1"/>
  <c r="I189" i="175" s="1"/>
  <c r="D189" i="175" l="1"/>
  <c r="G189" i="175" s="1"/>
  <c r="F190" i="175" s="1"/>
  <c r="H190" i="175" s="1"/>
  <c r="E190" i="175" l="1"/>
  <c r="I190" i="175" s="1"/>
  <c r="D190" i="175" l="1"/>
  <c r="G190" i="175" s="1"/>
  <c r="F191" i="175" s="1"/>
  <c r="H191" i="175" s="1"/>
  <c r="E191" i="175" l="1"/>
  <c r="I191" i="175" s="1"/>
  <c r="D191" i="175" l="1"/>
  <c r="G191" i="175" s="1"/>
  <c r="F192" i="175" s="1"/>
  <c r="H192" i="175" s="1"/>
  <c r="E192" i="175" l="1"/>
  <c r="I192" i="175" s="1"/>
  <c r="D192" i="175" l="1"/>
  <c r="G192" i="175" s="1"/>
  <c r="F193" i="175" s="1"/>
  <c r="H193" i="175" s="1"/>
  <c r="E193" i="175" l="1"/>
  <c r="I193" i="175" s="1"/>
  <c r="D193" i="175" l="1"/>
  <c r="G193" i="175" s="1"/>
  <c r="F194" i="175" s="1"/>
  <c r="H194" i="175" s="1"/>
  <c r="E194" i="175" l="1"/>
  <c r="I194" i="175" s="1"/>
  <c r="D194" i="175" l="1"/>
  <c r="G194" i="175" s="1"/>
  <c r="F195" i="175" s="1"/>
  <c r="H195" i="175" s="1"/>
  <c r="E195" i="175" l="1"/>
  <c r="I195" i="175" s="1"/>
  <c r="D195" i="175" l="1"/>
  <c r="G195" i="175" s="1"/>
  <c r="F196" i="175" s="1"/>
  <c r="H196" i="175" s="1"/>
  <c r="E196" i="175" l="1"/>
  <c r="I196" i="175" s="1"/>
  <c r="D196" i="175" l="1"/>
  <c r="G196" i="175" s="1"/>
  <c r="F197" i="175" s="1"/>
  <c r="H197" i="175" s="1"/>
  <c r="E197" i="175" l="1"/>
  <c r="I197" i="175" s="1"/>
  <c r="D197" i="175" l="1"/>
  <c r="G197" i="175" s="1"/>
  <c r="F198" i="175" s="1"/>
  <c r="H198" i="175" s="1"/>
  <c r="E198" i="175" l="1"/>
  <c r="I198" i="175" s="1"/>
  <c r="D198" i="175" l="1"/>
  <c r="G198" i="175" s="1"/>
  <c r="F199" i="175" s="1"/>
  <c r="H199" i="175" s="1"/>
  <c r="E199" i="175" l="1"/>
  <c r="I199" i="175" s="1"/>
  <c r="D199" i="175" l="1"/>
  <c r="G199" i="175" s="1"/>
  <c r="F200" i="175" s="1"/>
  <c r="H200" i="175" s="1"/>
  <c r="E200" i="175" l="1"/>
  <c r="I200" i="175" s="1"/>
  <c r="D200" i="175" l="1"/>
  <c r="G200" i="175" s="1"/>
  <c r="F201" i="175" s="1"/>
  <c r="H201" i="175" s="1"/>
  <c r="E201" i="175" l="1"/>
  <c r="I201" i="175" s="1"/>
  <c r="D201" i="175" l="1"/>
  <c r="G201" i="175" s="1"/>
  <c r="F202" i="175" s="1"/>
  <c r="H202" i="175" s="1"/>
  <c r="E202" i="175" l="1"/>
  <c r="I202" i="175" s="1"/>
  <c r="D202" i="175" l="1"/>
  <c r="G202" i="175" s="1"/>
  <c r="F203" i="175" s="1"/>
  <c r="H203" i="175" s="1"/>
  <c r="E203" i="175" l="1"/>
  <c r="I203" i="175" s="1"/>
  <c r="D203" i="175" l="1"/>
  <c r="G203" i="175" s="1"/>
  <c r="F204" i="175" s="1"/>
  <c r="H204" i="175" s="1"/>
  <c r="E204" i="175" l="1"/>
  <c r="I204" i="175" s="1"/>
  <c r="D204" i="175" l="1"/>
  <c r="G204" i="175" s="1"/>
  <c r="F205" i="175" s="1"/>
  <c r="H205" i="175" s="1"/>
  <c r="E205" i="175" l="1"/>
  <c r="I205" i="175" s="1"/>
  <c r="D205" i="175" l="1"/>
  <c r="G205" i="175" s="1"/>
  <c r="F206" i="175" s="1"/>
  <c r="H206" i="175" s="1"/>
  <c r="E206" i="175" l="1"/>
  <c r="I206" i="175" s="1"/>
  <c r="D206" i="175" l="1"/>
  <c r="G206" i="175" s="1"/>
  <c r="F207" i="175" s="1"/>
  <c r="H207" i="175" s="1"/>
  <c r="E207" i="175" l="1"/>
  <c r="I207" i="175" s="1"/>
  <c r="D207" i="175" l="1"/>
  <c r="G207" i="175" s="1"/>
  <c r="F208" i="175" s="1"/>
  <c r="H208" i="175" s="1"/>
  <c r="E208" i="175" l="1"/>
  <c r="I208" i="175" s="1"/>
  <c r="D208" i="175" l="1"/>
  <c r="G208" i="175" s="1"/>
  <c r="F209" i="175" s="1"/>
  <c r="H209" i="175" s="1"/>
  <c r="E209" i="175" l="1"/>
  <c r="I209" i="175" s="1"/>
  <c r="D209" i="175" l="1"/>
  <c r="G209" i="175" s="1"/>
  <c r="F210" i="175" s="1"/>
  <c r="H210" i="175" s="1"/>
  <c r="E210" i="175" l="1"/>
  <c r="I210" i="175" s="1"/>
  <c r="D210" i="175" l="1"/>
  <c r="G210" i="175" s="1"/>
  <c r="F211" i="175" s="1"/>
  <c r="H211" i="175" s="1"/>
  <c r="E211" i="175" l="1"/>
  <c r="I211" i="175" s="1"/>
  <c r="D211" i="175" l="1"/>
  <c r="G211" i="175" s="1"/>
  <c r="F212" i="175" s="1"/>
  <c r="H212" i="175" s="1"/>
  <c r="E212" i="175" l="1"/>
  <c r="I212" i="175" s="1"/>
  <c r="D212" i="175" l="1"/>
  <c r="G212" i="175" s="1"/>
  <c r="F213" i="175" s="1"/>
  <c r="H213" i="175" s="1"/>
  <c r="E213" i="175" l="1"/>
  <c r="I213" i="175" s="1"/>
  <c r="D213" i="175" l="1"/>
  <c r="G213" i="175" s="1"/>
  <c r="F214" i="175" s="1"/>
  <c r="H214" i="175" s="1"/>
  <c r="E214" i="175" l="1"/>
  <c r="I214" i="175" s="1"/>
  <c r="D214" i="175" l="1"/>
  <c r="G214" i="175" s="1"/>
  <c r="F215" i="175" s="1"/>
  <c r="H215" i="175" s="1"/>
  <c r="E215" i="175" l="1"/>
  <c r="I215" i="175" s="1"/>
  <c r="D215" i="175" l="1"/>
  <c r="G215" i="175" s="1"/>
  <c r="F216" i="175" s="1"/>
  <c r="H216" i="175" s="1"/>
  <c r="E216" i="175" l="1"/>
  <c r="I216" i="175" s="1"/>
  <c r="D216" i="175" l="1"/>
  <c r="G216" i="175" s="1"/>
  <c r="F217" i="175" s="1"/>
  <c r="H217" i="175" s="1"/>
  <c r="E217" i="175" l="1"/>
  <c r="I217" i="175" s="1"/>
  <c r="D217" i="175" l="1"/>
  <c r="G217" i="175" s="1"/>
  <c r="F218" i="175" s="1"/>
  <c r="H218" i="175" s="1"/>
  <c r="E218" i="175" l="1"/>
  <c r="I218" i="175" s="1"/>
  <c r="D218" i="175" l="1"/>
  <c r="G218" i="175" s="1"/>
  <c r="F219" i="175" s="1"/>
  <c r="H219" i="175" s="1"/>
  <c r="E219" i="175" l="1"/>
  <c r="I219" i="175" s="1"/>
  <c r="D219" i="175" l="1"/>
  <c r="G219" i="175" s="1"/>
  <c r="F220" i="175" s="1"/>
  <c r="H220" i="175" s="1"/>
  <c r="E220" i="175" l="1"/>
  <c r="I220" i="175" s="1"/>
  <c r="D220" i="175" l="1"/>
  <c r="G220" i="175" s="1"/>
  <c r="F221" i="175" s="1"/>
  <c r="H221" i="175" s="1"/>
  <c r="E221" i="175" l="1"/>
  <c r="I221" i="175" s="1"/>
  <c r="D221" i="175" l="1"/>
  <c r="G221" i="175" s="1"/>
  <c r="F222" i="175" s="1"/>
  <c r="H222" i="175" s="1"/>
  <c r="E222" i="175" l="1"/>
  <c r="I222" i="175" s="1"/>
  <c r="D222" i="175" l="1"/>
  <c r="G222" i="175" s="1"/>
  <c r="F223" i="175" s="1"/>
  <c r="H223" i="175" s="1"/>
  <c r="E223" i="175" l="1"/>
  <c r="I223" i="175" s="1"/>
  <c r="D223" i="175" l="1"/>
  <c r="G223" i="175" s="1"/>
  <c r="F224" i="175" s="1"/>
  <c r="H224" i="175" s="1"/>
  <c r="E224" i="175" l="1"/>
  <c r="I224" i="175" s="1"/>
  <c r="D224" i="175" l="1"/>
  <c r="G224" i="175" s="1"/>
  <c r="F225" i="175" s="1"/>
  <c r="H225" i="175" s="1"/>
  <c r="E225" i="175" l="1"/>
  <c r="I225" i="175" s="1"/>
  <c r="D225" i="175" l="1"/>
  <c r="G225" i="175" s="1"/>
  <c r="F226" i="175" s="1"/>
  <c r="H226" i="175" s="1"/>
  <c r="E226" i="175" l="1"/>
  <c r="I226" i="175" s="1"/>
  <c r="D226" i="175" l="1"/>
  <c r="G226" i="175" s="1"/>
  <c r="F227" i="175" s="1"/>
  <c r="H227" i="175" s="1"/>
  <c r="E227" i="175" l="1"/>
  <c r="I227" i="175" s="1"/>
  <c r="D227" i="175" l="1"/>
  <c r="G227" i="175" s="1"/>
  <c r="F228" i="175" s="1"/>
  <c r="H228" i="175" s="1"/>
  <c r="E228" i="175" l="1"/>
  <c r="I228" i="175" s="1"/>
  <c r="D228" i="175" l="1"/>
  <c r="G228" i="175" s="1"/>
  <c r="F229" i="175" s="1"/>
  <c r="H229" i="175" s="1"/>
  <c r="E229" i="175" l="1"/>
  <c r="I229" i="175" s="1"/>
  <c r="D229" i="175" l="1"/>
  <c r="G229" i="175" s="1"/>
  <c r="F230" i="175" s="1"/>
  <c r="H230" i="175" s="1"/>
  <c r="E230" i="175" l="1"/>
  <c r="I230" i="175" s="1"/>
  <c r="D230" i="175" l="1"/>
  <c r="G230" i="175" s="1"/>
  <c r="F231" i="175" s="1"/>
  <c r="H231" i="175" s="1"/>
  <c r="E231" i="175" l="1"/>
  <c r="I231" i="175" s="1"/>
  <c r="D231" i="175" l="1"/>
  <c r="G231" i="175" s="1"/>
  <c r="F232" i="175" s="1"/>
  <c r="H232" i="175" s="1"/>
  <c r="E232" i="175" l="1"/>
  <c r="I232" i="175" s="1"/>
  <c r="D232" i="175" l="1"/>
  <c r="G232" i="175" s="1"/>
  <c r="F233" i="175" s="1"/>
  <c r="H233" i="175" s="1"/>
  <c r="E233" i="175" l="1"/>
  <c r="I233" i="175" s="1"/>
  <c r="D233" i="175" l="1"/>
  <c r="G233" i="175" s="1"/>
  <c r="F234" i="175" s="1"/>
  <c r="H234" i="175" s="1"/>
  <c r="E234" i="175" l="1"/>
  <c r="I234" i="175" s="1"/>
  <c r="D234" i="175" l="1"/>
  <c r="G234" i="175" s="1"/>
  <c r="F235" i="175" s="1"/>
  <c r="H235" i="175" s="1"/>
  <c r="E235" i="175" l="1"/>
  <c r="I235" i="175" s="1"/>
  <c r="D235" i="175" l="1"/>
  <c r="G235" i="175" s="1"/>
  <c r="F236" i="175" s="1"/>
  <c r="H236" i="175" s="1"/>
  <c r="E236" i="175" l="1"/>
  <c r="I236" i="175" s="1"/>
  <c r="D236" i="175" l="1"/>
  <c r="G236" i="175" s="1"/>
  <c r="F237" i="175" s="1"/>
  <c r="H237" i="175" s="1"/>
  <c r="E237" i="175" l="1"/>
  <c r="I237" i="175" s="1"/>
  <c r="D237" i="175" l="1"/>
  <c r="G237" i="175" s="1"/>
  <c r="F238" i="175" s="1"/>
  <c r="H238" i="175" s="1"/>
  <c r="E238" i="175" l="1"/>
  <c r="I238" i="175" s="1"/>
  <c r="D238" i="175" l="1"/>
  <c r="G238" i="175" s="1"/>
  <c r="F239" i="175" s="1"/>
  <c r="H239" i="175" s="1"/>
  <c r="E239" i="175" l="1"/>
  <c r="I239" i="175" s="1"/>
  <c r="D239" i="175" l="1"/>
  <c r="G239" i="175" s="1"/>
  <c r="F240" i="175" s="1"/>
  <c r="H240" i="175" s="1"/>
  <c r="E240" i="175" l="1"/>
  <c r="I240" i="175" s="1"/>
  <c r="D240" i="175" l="1"/>
  <c r="G240" i="175" s="1"/>
  <c r="F241" i="175" s="1"/>
  <c r="H241" i="175" s="1"/>
  <c r="E241" i="175" l="1"/>
  <c r="I241" i="175" s="1"/>
  <c r="D241" i="175" l="1"/>
  <c r="G241" i="175" s="1"/>
  <c r="F242" i="175" s="1"/>
  <c r="H242" i="175" s="1"/>
  <c r="E242" i="175" l="1"/>
  <c r="I242" i="175" s="1"/>
  <c r="D242" i="175" l="1"/>
  <c r="G242" i="175" s="1"/>
  <c r="F243" i="175" s="1"/>
  <c r="H243" i="175" s="1"/>
  <c r="E243" i="175" l="1"/>
  <c r="I243" i="175" s="1"/>
  <c r="D243" i="175" l="1"/>
  <c r="G243" i="175" s="1"/>
  <c r="F244" i="175" s="1"/>
  <c r="H244" i="175" s="1"/>
  <c r="E244" i="175" l="1"/>
  <c r="I244" i="175" s="1"/>
  <c r="D244" i="175" l="1"/>
  <c r="G244" i="175" s="1"/>
  <c r="F245" i="175" s="1"/>
  <c r="H245" i="175" s="1"/>
  <c r="E245" i="175" l="1"/>
  <c r="I245" i="175" s="1"/>
  <c r="D245" i="175" l="1"/>
  <c r="G245" i="175" s="1"/>
  <c r="F246" i="175" s="1"/>
  <c r="H246" i="175" s="1"/>
  <c r="E246" i="175" l="1"/>
  <c r="I246" i="175" s="1"/>
  <c r="D246" i="175" l="1"/>
  <c r="G246" i="175" s="1"/>
  <c r="F247" i="175" s="1"/>
  <c r="H247" i="175" s="1"/>
  <c r="E247" i="175" l="1"/>
  <c r="I247" i="175" s="1"/>
  <c r="D247" i="175" l="1"/>
  <c r="G247" i="175" s="1"/>
  <c r="F248" i="175" s="1"/>
  <c r="H248" i="175" s="1"/>
  <c r="E248" i="175" l="1"/>
  <c r="I248" i="175" s="1"/>
  <c r="D248" i="175" l="1"/>
  <c r="G248" i="175" s="1"/>
  <c r="F249" i="175" s="1"/>
  <c r="H249" i="175" s="1"/>
  <c r="E249" i="175" l="1"/>
  <c r="I249" i="175" s="1"/>
  <c r="D249" i="175" l="1"/>
  <c r="G249" i="175" s="1"/>
  <c r="F250" i="175" s="1"/>
  <c r="H250" i="175" s="1"/>
  <c r="E250" i="175" l="1"/>
  <c r="I250" i="175" s="1"/>
  <c r="D250" i="175" l="1"/>
  <c r="G250" i="175" s="1"/>
  <c r="F251" i="175" s="1"/>
  <c r="H251" i="175" s="1"/>
  <c r="E251" i="175" l="1"/>
  <c r="I251" i="175" s="1"/>
  <c r="D251" i="175" l="1"/>
  <c r="G251" i="175" s="1"/>
  <c r="F252" i="175" s="1"/>
  <c r="H252" i="175" s="1"/>
  <c r="E252" i="175" l="1"/>
  <c r="I252" i="175" s="1"/>
  <c r="D252" i="175" l="1"/>
  <c r="G252" i="175" s="1"/>
  <c r="F253" i="175" s="1"/>
  <c r="H253" i="175" s="1"/>
  <c r="E253" i="175" l="1"/>
  <c r="I253" i="175" s="1"/>
  <c r="D253" i="175" l="1"/>
  <c r="G253" i="175" s="1"/>
  <c r="F254" i="175" s="1"/>
  <c r="H254" i="175" s="1"/>
  <c r="E254" i="175" l="1"/>
  <c r="I254" i="175" s="1"/>
  <c r="D254" i="175" l="1"/>
  <c r="G254" i="175" s="1"/>
  <c r="F255" i="175" s="1"/>
  <c r="H255" i="175" s="1"/>
  <c r="I255" i="175" s="1"/>
  <c r="D255" i="175" l="1"/>
  <c r="G255" i="175" s="1"/>
  <c r="C243" i="173" l="1"/>
  <c r="B243" i="173"/>
  <c r="B242" i="173"/>
  <c r="B241" i="173"/>
  <c r="B240" i="173"/>
  <c r="B239" i="173"/>
  <c r="B238" i="173"/>
  <c r="B237" i="173"/>
  <c r="B236" i="173"/>
  <c r="B235" i="173"/>
  <c r="B234" i="173"/>
  <c r="B233" i="173"/>
  <c r="B232" i="173"/>
  <c r="B231" i="173"/>
  <c r="B230" i="173"/>
  <c r="B229" i="173"/>
  <c r="B228" i="173"/>
  <c r="B227" i="173"/>
  <c r="B226" i="173"/>
  <c r="B225" i="173"/>
  <c r="B224" i="173"/>
  <c r="B223" i="173"/>
  <c r="B222" i="173"/>
  <c r="B221" i="173"/>
  <c r="B220" i="173"/>
  <c r="B219" i="173"/>
  <c r="B218" i="173"/>
  <c r="B217" i="173"/>
  <c r="B216" i="173"/>
  <c r="B215" i="173"/>
  <c r="B214" i="173"/>
  <c r="B213" i="173"/>
  <c r="B212" i="173"/>
  <c r="B211" i="173"/>
  <c r="B210" i="173"/>
  <c r="B209" i="173"/>
  <c r="B208" i="173"/>
  <c r="B207" i="173"/>
  <c r="B206" i="173"/>
  <c r="B205" i="173"/>
  <c r="B204" i="173"/>
  <c r="B203" i="173"/>
  <c r="B202" i="173"/>
  <c r="B201" i="173"/>
  <c r="B200" i="173"/>
  <c r="B199" i="173"/>
  <c r="B198" i="173"/>
  <c r="B197" i="173"/>
  <c r="B196" i="173"/>
  <c r="B195" i="173"/>
  <c r="B194" i="173"/>
  <c r="B193" i="173"/>
  <c r="B192" i="173"/>
  <c r="B191" i="173"/>
  <c r="B190" i="173"/>
  <c r="B189" i="173"/>
  <c r="B188" i="173"/>
  <c r="B187" i="173"/>
  <c r="B186" i="173"/>
  <c r="B185" i="173"/>
  <c r="B184" i="173"/>
  <c r="B183" i="173"/>
  <c r="B182" i="173"/>
  <c r="B181" i="173"/>
  <c r="B180" i="173"/>
  <c r="B179" i="173"/>
  <c r="B178" i="173"/>
  <c r="B177" i="173"/>
  <c r="B176" i="173"/>
  <c r="B175" i="173"/>
  <c r="B174" i="173"/>
  <c r="B173" i="173"/>
  <c r="B172" i="173"/>
  <c r="B171" i="173"/>
  <c r="B170" i="173"/>
  <c r="B169" i="173"/>
  <c r="B168" i="173"/>
  <c r="B167" i="173"/>
  <c r="B166" i="173"/>
  <c r="B165" i="173"/>
  <c r="B164" i="173"/>
  <c r="B163" i="173"/>
  <c r="B162" i="173"/>
  <c r="B161" i="173"/>
  <c r="B160" i="173"/>
  <c r="B159" i="173"/>
  <c r="B158" i="173"/>
  <c r="B157" i="173"/>
  <c r="B156" i="173"/>
  <c r="B155" i="173"/>
  <c r="B154" i="173"/>
  <c r="B153" i="173"/>
  <c r="B152" i="173"/>
  <c r="B151" i="173"/>
  <c r="B150" i="173"/>
  <c r="B149" i="173"/>
  <c r="B148" i="173"/>
  <c r="B147" i="173"/>
  <c r="B146" i="173"/>
  <c r="B145" i="173"/>
  <c r="B144" i="173"/>
  <c r="B143" i="173"/>
  <c r="B142" i="173"/>
  <c r="B141" i="173"/>
  <c r="B140" i="173"/>
  <c r="B139" i="173"/>
  <c r="B138" i="173"/>
  <c r="B137" i="173"/>
  <c r="B136" i="173"/>
  <c r="B135" i="173"/>
  <c r="B134" i="173"/>
  <c r="B133" i="173"/>
  <c r="B132" i="173"/>
  <c r="B131" i="173"/>
  <c r="B130" i="173"/>
  <c r="B129" i="173"/>
  <c r="B128" i="173"/>
  <c r="B127" i="173"/>
  <c r="B126" i="173"/>
  <c r="B125" i="173"/>
  <c r="B124" i="173"/>
  <c r="B123" i="173"/>
  <c r="B122" i="173"/>
  <c r="B121" i="173"/>
  <c r="B120" i="173"/>
  <c r="B119" i="173"/>
  <c r="B118" i="173"/>
  <c r="B117" i="173"/>
  <c r="B116" i="173"/>
  <c r="B115" i="173"/>
  <c r="B114" i="173"/>
  <c r="B113" i="173"/>
  <c r="B112" i="173"/>
  <c r="B111" i="173"/>
  <c r="B110" i="173"/>
  <c r="B109" i="173"/>
  <c r="B108" i="173"/>
  <c r="B107" i="173"/>
  <c r="B106" i="173"/>
  <c r="B105" i="173"/>
  <c r="B104" i="173"/>
  <c r="B103" i="173"/>
  <c r="B102" i="173"/>
  <c r="B101" i="173"/>
  <c r="B100" i="173"/>
  <c r="B99" i="173"/>
  <c r="B98" i="173"/>
  <c r="B97" i="173"/>
  <c r="B96" i="173"/>
  <c r="B95" i="173"/>
  <c r="B94" i="173"/>
  <c r="B93" i="173"/>
  <c r="B92" i="173"/>
  <c r="B91" i="173"/>
  <c r="B90" i="173"/>
  <c r="B89" i="173"/>
  <c r="B88" i="173"/>
  <c r="B87" i="173"/>
  <c r="B86" i="173"/>
  <c r="B85" i="173"/>
  <c r="B84" i="173"/>
  <c r="B83" i="173"/>
  <c r="B82" i="173"/>
  <c r="B81" i="173"/>
  <c r="B80" i="173"/>
  <c r="B79" i="173"/>
  <c r="B78" i="173"/>
  <c r="B77" i="173"/>
  <c r="B76" i="173"/>
  <c r="B75" i="173"/>
  <c r="B74" i="173"/>
  <c r="B73" i="173"/>
  <c r="B72" i="173"/>
  <c r="B71" i="173"/>
  <c r="B70" i="173"/>
  <c r="B69" i="173"/>
  <c r="B68" i="173"/>
  <c r="B67" i="173"/>
  <c r="B66" i="173"/>
  <c r="B65" i="173"/>
  <c r="B64" i="173"/>
  <c r="B63" i="173"/>
  <c r="B62" i="173"/>
  <c r="B61" i="173"/>
  <c r="B60" i="173"/>
  <c r="B59" i="173"/>
  <c r="B58" i="173"/>
  <c r="B57" i="173"/>
  <c r="B56" i="173"/>
  <c r="B55" i="173"/>
  <c r="B54" i="173"/>
  <c r="B53" i="173"/>
  <c r="B52" i="173"/>
  <c r="B51" i="173"/>
  <c r="B50" i="173"/>
  <c r="B49" i="173"/>
  <c r="B48" i="173"/>
  <c r="B47" i="173"/>
  <c r="B46" i="173"/>
  <c r="B45" i="173"/>
  <c r="B44" i="173"/>
  <c r="B43" i="173"/>
  <c r="B42" i="173"/>
  <c r="B41" i="173"/>
  <c r="B40" i="173"/>
  <c r="B39" i="173"/>
  <c r="B38" i="173"/>
  <c r="B37" i="173"/>
  <c r="B36" i="173"/>
  <c r="B35" i="173"/>
  <c r="B34" i="173"/>
  <c r="B33" i="173"/>
  <c r="B32" i="173"/>
  <c r="B31" i="173"/>
  <c r="B30" i="173"/>
  <c r="B29" i="173"/>
  <c r="B28" i="173"/>
  <c r="B27" i="173"/>
  <c r="B26" i="173"/>
  <c r="B25" i="173"/>
  <c r="B24" i="173"/>
  <c r="B23" i="173"/>
  <c r="B22" i="173"/>
  <c r="B21" i="173"/>
  <c r="B20" i="173"/>
  <c r="B19" i="173"/>
  <c r="B18" i="173"/>
  <c r="B17" i="173"/>
  <c r="B16" i="173"/>
  <c r="B15" i="173"/>
  <c r="B14" i="173"/>
  <c r="B13" i="173"/>
  <c r="B12" i="173"/>
  <c r="B11" i="173"/>
  <c r="B10" i="173"/>
  <c r="B9" i="173"/>
  <c r="B8" i="173"/>
  <c r="B7" i="173"/>
  <c r="B6" i="173"/>
  <c r="B5" i="173"/>
  <c r="F4" i="173"/>
  <c r="B4" i="173"/>
  <c r="C243" i="172"/>
  <c r="B243" i="172"/>
  <c r="B242" i="172"/>
  <c r="B241" i="172"/>
  <c r="B240" i="172"/>
  <c r="B239" i="172"/>
  <c r="B238" i="172"/>
  <c r="B237" i="172"/>
  <c r="B236" i="172"/>
  <c r="B235" i="172"/>
  <c r="B234" i="172"/>
  <c r="B233" i="172"/>
  <c r="B232" i="172"/>
  <c r="B231" i="172"/>
  <c r="B230" i="172"/>
  <c r="B229" i="172"/>
  <c r="B228" i="172"/>
  <c r="B227" i="172"/>
  <c r="B226" i="172"/>
  <c r="B225" i="172"/>
  <c r="B224" i="172"/>
  <c r="B223" i="172"/>
  <c r="B222" i="172"/>
  <c r="B221" i="172"/>
  <c r="B220" i="172"/>
  <c r="B219" i="172"/>
  <c r="B218" i="172"/>
  <c r="B217" i="172"/>
  <c r="B216" i="172"/>
  <c r="B215" i="172"/>
  <c r="B214" i="172"/>
  <c r="B213" i="172"/>
  <c r="B212" i="172"/>
  <c r="B211" i="172"/>
  <c r="B210" i="172"/>
  <c r="B209" i="172"/>
  <c r="B208" i="172"/>
  <c r="B207" i="172"/>
  <c r="B206" i="172"/>
  <c r="B205" i="172"/>
  <c r="B204" i="172"/>
  <c r="B203" i="172"/>
  <c r="B202" i="172"/>
  <c r="B201" i="172"/>
  <c r="B200" i="172"/>
  <c r="B199" i="172"/>
  <c r="B198" i="172"/>
  <c r="B197" i="172"/>
  <c r="B196" i="172"/>
  <c r="B195" i="172"/>
  <c r="B194" i="172"/>
  <c r="B193" i="172"/>
  <c r="B192" i="172"/>
  <c r="B191" i="172"/>
  <c r="B190" i="172"/>
  <c r="B189" i="172"/>
  <c r="B188" i="172"/>
  <c r="B187" i="172"/>
  <c r="B186" i="172"/>
  <c r="B185" i="172"/>
  <c r="B184" i="172"/>
  <c r="B183" i="172"/>
  <c r="B182" i="172"/>
  <c r="B181" i="172"/>
  <c r="B180" i="172"/>
  <c r="B179" i="172"/>
  <c r="B178" i="172"/>
  <c r="B177" i="172"/>
  <c r="B176" i="172"/>
  <c r="B175" i="172"/>
  <c r="B174" i="172"/>
  <c r="B173" i="172"/>
  <c r="B172" i="172"/>
  <c r="B171" i="172"/>
  <c r="B170" i="172"/>
  <c r="B169" i="172"/>
  <c r="B168" i="172"/>
  <c r="B167" i="172"/>
  <c r="B166" i="172"/>
  <c r="B165" i="172"/>
  <c r="B164" i="172"/>
  <c r="B163" i="172"/>
  <c r="B162" i="172"/>
  <c r="B161" i="172"/>
  <c r="B160" i="172"/>
  <c r="B159" i="172"/>
  <c r="B158" i="172"/>
  <c r="B157" i="172"/>
  <c r="B156" i="172"/>
  <c r="B155" i="172"/>
  <c r="B154" i="172"/>
  <c r="B153" i="172"/>
  <c r="B152" i="172"/>
  <c r="B151" i="172"/>
  <c r="B150" i="172"/>
  <c r="B149" i="172"/>
  <c r="B148" i="172"/>
  <c r="B147" i="172"/>
  <c r="B146" i="172"/>
  <c r="B145" i="172"/>
  <c r="B144" i="172"/>
  <c r="B143" i="172"/>
  <c r="B142" i="172"/>
  <c r="B141" i="172"/>
  <c r="B140" i="172"/>
  <c r="B139" i="172"/>
  <c r="B138" i="172"/>
  <c r="B137" i="172"/>
  <c r="B136" i="172"/>
  <c r="B135" i="172"/>
  <c r="B134" i="172"/>
  <c r="B133" i="172"/>
  <c r="B132" i="172"/>
  <c r="B131" i="172"/>
  <c r="B130" i="172"/>
  <c r="B129" i="172"/>
  <c r="B128" i="172"/>
  <c r="B127" i="172"/>
  <c r="B126" i="172"/>
  <c r="B125" i="172"/>
  <c r="B124" i="172"/>
  <c r="B123" i="172"/>
  <c r="B122" i="172"/>
  <c r="B121" i="172"/>
  <c r="B120" i="172"/>
  <c r="B119" i="172"/>
  <c r="B118" i="172"/>
  <c r="B117" i="172"/>
  <c r="B116" i="172"/>
  <c r="B115" i="172"/>
  <c r="B114" i="172"/>
  <c r="B113" i="172"/>
  <c r="B112" i="172"/>
  <c r="B111" i="172"/>
  <c r="B110" i="172"/>
  <c r="B109" i="172"/>
  <c r="B108" i="172"/>
  <c r="B107" i="172"/>
  <c r="B106" i="172"/>
  <c r="B105" i="172"/>
  <c r="B104" i="172"/>
  <c r="B103" i="172"/>
  <c r="B102" i="172"/>
  <c r="B101" i="172"/>
  <c r="B100" i="172"/>
  <c r="B99" i="172"/>
  <c r="B98" i="172"/>
  <c r="B97" i="172"/>
  <c r="B96" i="172"/>
  <c r="B95" i="172"/>
  <c r="B94" i="172"/>
  <c r="B93" i="172"/>
  <c r="B92" i="172"/>
  <c r="B91" i="172"/>
  <c r="B90" i="172"/>
  <c r="B89" i="172"/>
  <c r="B88" i="172"/>
  <c r="B87" i="172"/>
  <c r="B86" i="172"/>
  <c r="B85" i="172"/>
  <c r="B84" i="172"/>
  <c r="B83" i="172"/>
  <c r="B82" i="172"/>
  <c r="B81" i="172"/>
  <c r="B80" i="172"/>
  <c r="B79" i="172"/>
  <c r="B78" i="172"/>
  <c r="B77" i="172"/>
  <c r="B76" i="172"/>
  <c r="B75" i="172"/>
  <c r="B74" i="172"/>
  <c r="B73" i="172"/>
  <c r="B72" i="172"/>
  <c r="B71" i="172"/>
  <c r="B70" i="172"/>
  <c r="B69" i="172"/>
  <c r="B68" i="172"/>
  <c r="B67" i="172"/>
  <c r="B66" i="172"/>
  <c r="B65" i="172"/>
  <c r="B64" i="172"/>
  <c r="B63" i="172"/>
  <c r="B62" i="172"/>
  <c r="B61" i="172"/>
  <c r="B60" i="172"/>
  <c r="B59" i="172"/>
  <c r="B58" i="172"/>
  <c r="B57" i="172"/>
  <c r="B56" i="172"/>
  <c r="B55" i="172"/>
  <c r="B54" i="172"/>
  <c r="B53" i="172"/>
  <c r="B52" i="172"/>
  <c r="B51" i="172"/>
  <c r="B50" i="172"/>
  <c r="B49" i="172"/>
  <c r="B48" i="172"/>
  <c r="B47" i="172"/>
  <c r="B46" i="172"/>
  <c r="B45" i="172"/>
  <c r="B44" i="172"/>
  <c r="B43" i="172"/>
  <c r="B42" i="172"/>
  <c r="B41" i="172"/>
  <c r="B40" i="172"/>
  <c r="B39" i="172"/>
  <c r="B38" i="172"/>
  <c r="B37" i="172"/>
  <c r="B36" i="172"/>
  <c r="B35" i="172"/>
  <c r="B34" i="172"/>
  <c r="B33" i="172"/>
  <c r="B32" i="172"/>
  <c r="B31" i="172"/>
  <c r="B30" i="172"/>
  <c r="B29" i="172"/>
  <c r="B28" i="172"/>
  <c r="B27" i="172"/>
  <c r="B26" i="172"/>
  <c r="B25" i="172"/>
  <c r="B24" i="172"/>
  <c r="B23" i="172"/>
  <c r="B22" i="172"/>
  <c r="B21" i="172"/>
  <c r="B20" i="172"/>
  <c r="B19" i="172"/>
  <c r="B18" i="172"/>
  <c r="B17" i="172"/>
  <c r="B16" i="172"/>
  <c r="B15" i="172"/>
  <c r="B14" i="172"/>
  <c r="B13" i="172"/>
  <c r="B12" i="172"/>
  <c r="B11" i="172"/>
  <c r="B10" i="172"/>
  <c r="B9" i="172"/>
  <c r="B8" i="172"/>
  <c r="B7" i="172"/>
  <c r="B6" i="172"/>
  <c r="B5" i="172"/>
  <c r="F4" i="172"/>
  <c r="E4" i="172" s="1"/>
  <c r="B4" i="172"/>
  <c r="H4" i="172" s="1"/>
  <c r="B39" i="94"/>
  <c r="B38" i="94"/>
  <c r="B37" i="94"/>
  <c r="B36" i="94"/>
  <c r="B35" i="94"/>
  <c r="B34" i="94"/>
  <c r="B33" i="94"/>
  <c r="B32" i="94"/>
  <c r="B31" i="94"/>
  <c r="B30" i="94"/>
  <c r="B29" i="94"/>
  <c r="B28" i="94"/>
  <c r="B27" i="94"/>
  <c r="B26" i="94"/>
  <c r="B25" i="94"/>
  <c r="B24" i="94"/>
  <c r="B23" i="94"/>
  <c r="B22" i="94"/>
  <c r="B21" i="94"/>
  <c r="B20" i="94"/>
  <c r="B19" i="94"/>
  <c r="B18" i="94"/>
  <c r="B17" i="94"/>
  <c r="B16" i="94"/>
  <c r="B15" i="94"/>
  <c r="B14" i="94"/>
  <c r="B13" i="94"/>
  <c r="B12" i="94"/>
  <c r="B11" i="94"/>
  <c r="B10" i="94"/>
  <c r="B9" i="94"/>
  <c r="B8" i="94"/>
  <c r="B7" i="94"/>
  <c r="B6" i="94"/>
  <c r="B5" i="94"/>
  <c r="F4" i="94"/>
  <c r="G4" i="94" s="1"/>
  <c r="F5" i="94" s="1"/>
  <c r="B4" i="94"/>
  <c r="H4" i="94" s="1"/>
  <c r="D2" i="94"/>
  <c r="C39" i="94" s="1"/>
  <c r="D39" i="94" s="1"/>
  <c r="C39" i="93"/>
  <c r="B39" i="93"/>
  <c r="B38" i="93"/>
  <c r="B37" i="93"/>
  <c r="B36" i="93"/>
  <c r="B35" i="93"/>
  <c r="B34" i="93"/>
  <c r="B33" i="93"/>
  <c r="B32" i="93"/>
  <c r="B31" i="93"/>
  <c r="B30" i="93"/>
  <c r="B29" i="93"/>
  <c r="B28" i="93"/>
  <c r="B27" i="93"/>
  <c r="B26" i="93"/>
  <c r="B25" i="93"/>
  <c r="B24" i="93"/>
  <c r="B23" i="93"/>
  <c r="B22" i="93"/>
  <c r="B21" i="93"/>
  <c r="B20" i="93"/>
  <c r="B19" i="93"/>
  <c r="B18" i="93"/>
  <c r="B17" i="93"/>
  <c r="B16" i="93"/>
  <c r="B15" i="93"/>
  <c r="B14" i="93"/>
  <c r="B13" i="93"/>
  <c r="B12" i="93"/>
  <c r="B11" i="93"/>
  <c r="B10" i="93"/>
  <c r="B9" i="93"/>
  <c r="B8" i="93"/>
  <c r="B7" i="93"/>
  <c r="B6" i="93"/>
  <c r="B5" i="93"/>
  <c r="F4" i="93"/>
  <c r="G4" i="93" s="1"/>
  <c r="F5" i="93" s="1"/>
  <c r="B4" i="93"/>
  <c r="H4" i="93" s="1"/>
  <c r="H4" i="173" l="1"/>
  <c r="E4" i="173"/>
  <c r="I4" i="172"/>
  <c r="C4" i="172"/>
  <c r="D4" i="172" s="1"/>
  <c r="G4" i="172" s="1"/>
  <c r="F5" i="172" s="1"/>
  <c r="E4" i="93"/>
  <c r="C4" i="93" s="1"/>
  <c r="E4" i="94"/>
  <c r="I4" i="94" s="1"/>
  <c r="E5" i="94"/>
  <c r="H5" i="94"/>
  <c r="G5" i="94"/>
  <c r="F6" i="94" s="1"/>
  <c r="C4" i="94"/>
  <c r="H5" i="93"/>
  <c r="G5" i="93"/>
  <c r="F6" i="93" s="1"/>
  <c r="E5" i="93"/>
  <c r="C4" i="173" l="1"/>
  <c r="D4" i="173" s="1"/>
  <c r="G4" i="173" s="1"/>
  <c r="F5" i="173" s="1"/>
  <c r="I4" i="173"/>
  <c r="H5" i="172"/>
  <c r="E5" i="172"/>
  <c r="I4" i="93"/>
  <c r="E6" i="94"/>
  <c r="H6" i="94"/>
  <c r="G6" i="94"/>
  <c r="F7" i="94" s="1"/>
  <c r="C5" i="94"/>
  <c r="I5" i="94"/>
  <c r="C5" i="93"/>
  <c r="I5" i="93"/>
  <c r="H6" i="93"/>
  <c r="E6" i="93"/>
  <c r="G6" i="93"/>
  <c r="F7" i="93" s="1"/>
  <c r="E5" i="173" l="1"/>
  <c r="H5" i="173"/>
  <c r="I5" i="172"/>
  <c r="C5" i="172"/>
  <c r="D5" i="172" s="1"/>
  <c r="G5" i="172" s="1"/>
  <c r="F6" i="172" s="1"/>
  <c r="C6" i="94"/>
  <c r="I6" i="94"/>
  <c r="E7" i="94"/>
  <c r="G7" i="94"/>
  <c r="F8" i="94" s="1"/>
  <c r="H7" i="94"/>
  <c r="G7" i="93"/>
  <c r="F8" i="93" s="1"/>
  <c r="E7" i="93"/>
  <c r="H7" i="93"/>
  <c r="I6" i="93"/>
  <c r="C6" i="93"/>
  <c r="C5" i="173" l="1"/>
  <c r="D5" i="173" s="1"/>
  <c r="G5" i="173" s="1"/>
  <c r="F6" i="173" s="1"/>
  <c r="I5" i="173"/>
  <c r="H6" i="172"/>
  <c r="E6" i="172"/>
  <c r="G8" i="94"/>
  <c r="F9" i="94" s="1"/>
  <c r="E8" i="94"/>
  <c r="H8" i="94"/>
  <c r="C7" i="94"/>
  <c r="I7" i="94"/>
  <c r="I7" i="93"/>
  <c r="C7" i="93"/>
  <c r="H8" i="93"/>
  <c r="G8" i="93"/>
  <c r="F9" i="93" s="1"/>
  <c r="E8" i="93"/>
  <c r="E6" i="173" l="1"/>
  <c r="H6" i="173"/>
  <c r="I6" i="172"/>
  <c r="C6" i="172"/>
  <c r="D6" i="172" s="1"/>
  <c r="G6" i="172" s="1"/>
  <c r="F7" i="172" s="1"/>
  <c r="H9" i="94"/>
  <c r="G9" i="94"/>
  <c r="F10" i="94" s="1"/>
  <c r="E9" i="94"/>
  <c r="C8" i="94"/>
  <c r="I8" i="94"/>
  <c r="I8" i="93"/>
  <c r="C8" i="93"/>
  <c r="H9" i="93"/>
  <c r="G9" i="93"/>
  <c r="F10" i="93" s="1"/>
  <c r="E9" i="93"/>
  <c r="C6" i="173" l="1"/>
  <c r="D6" i="173" s="1"/>
  <c r="G6" i="173" s="1"/>
  <c r="F7" i="173" s="1"/>
  <c r="I6" i="173"/>
  <c r="H7" i="172"/>
  <c r="E7" i="172"/>
  <c r="H10" i="94"/>
  <c r="G10" i="94"/>
  <c r="F11" i="94" s="1"/>
  <c r="E10" i="94"/>
  <c r="I9" i="94"/>
  <c r="C9" i="94"/>
  <c r="C9" i="93"/>
  <c r="I9" i="93"/>
  <c r="E10" i="93"/>
  <c r="H10" i="93"/>
  <c r="G10" i="93"/>
  <c r="F11" i="93" s="1"/>
  <c r="E7" i="173" l="1"/>
  <c r="H7" i="173"/>
  <c r="I7" i="172"/>
  <c r="C7" i="172"/>
  <c r="D7" i="172" s="1"/>
  <c r="G7" i="172" s="1"/>
  <c r="F8" i="172" s="1"/>
  <c r="E11" i="94"/>
  <c r="H11" i="94"/>
  <c r="G11" i="94"/>
  <c r="F12" i="94" s="1"/>
  <c r="C10" i="94"/>
  <c r="I10" i="94"/>
  <c r="E11" i="93"/>
  <c r="G11" i="93"/>
  <c r="F12" i="93" s="1"/>
  <c r="H11" i="93"/>
  <c r="C10" i="93"/>
  <c r="I10" i="93"/>
  <c r="C7" i="173" l="1"/>
  <c r="D7" i="173" s="1"/>
  <c r="G7" i="173" s="1"/>
  <c r="F8" i="173" s="1"/>
  <c r="I7" i="173"/>
  <c r="H8" i="172"/>
  <c r="E8" i="172"/>
  <c r="I11" i="94"/>
  <c r="C11" i="94"/>
  <c r="E12" i="94"/>
  <c r="H12" i="94"/>
  <c r="G12" i="94"/>
  <c r="F13" i="94" s="1"/>
  <c r="I11" i="93"/>
  <c r="C11" i="93"/>
  <c r="G12" i="93"/>
  <c r="F13" i="93" s="1"/>
  <c r="E12" i="93"/>
  <c r="H12" i="93"/>
  <c r="E8" i="173" l="1"/>
  <c r="H8" i="173"/>
  <c r="I8" i="172"/>
  <c r="C8" i="172"/>
  <c r="D8" i="172" s="1"/>
  <c r="G8" i="172" s="1"/>
  <c r="F9" i="172" s="1"/>
  <c r="C12" i="94"/>
  <c r="I12" i="94"/>
  <c r="G13" i="94"/>
  <c r="F14" i="94" s="1"/>
  <c r="E13" i="94"/>
  <c r="H13" i="94"/>
  <c r="C12" i="93"/>
  <c r="I12" i="93"/>
  <c r="H13" i="93"/>
  <c r="G13" i="93"/>
  <c r="F14" i="93" s="1"/>
  <c r="E13" i="93"/>
  <c r="C8" i="173" l="1"/>
  <c r="D8" i="173" s="1"/>
  <c r="G8" i="173" s="1"/>
  <c r="F9" i="173" s="1"/>
  <c r="I8" i="173"/>
  <c r="H9" i="172"/>
  <c r="E9" i="172"/>
  <c r="H14" i="94"/>
  <c r="G14" i="94"/>
  <c r="F15" i="94" s="1"/>
  <c r="E14" i="94"/>
  <c r="C13" i="94"/>
  <c r="I13" i="94"/>
  <c r="C13" i="93"/>
  <c r="I13" i="93"/>
  <c r="G14" i="93"/>
  <c r="F15" i="93" s="1"/>
  <c r="H14" i="93"/>
  <c r="E14" i="93"/>
  <c r="E9" i="173" l="1"/>
  <c r="H9" i="173"/>
  <c r="I9" i="172"/>
  <c r="C9" i="172"/>
  <c r="D9" i="172" s="1"/>
  <c r="G9" i="172" s="1"/>
  <c r="F10" i="172" s="1"/>
  <c r="H15" i="94"/>
  <c r="G15" i="94"/>
  <c r="F16" i="94" s="1"/>
  <c r="E15" i="94"/>
  <c r="C14" i="94"/>
  <c r="I14" i="94"/>
  <c r="I14" i="93"/>
  <c r="C14" i="93"/>
  <c r="H15" i="93"/>
  <c r="G15" i="93"/>
  <c r="F16" i="93" s="1"/>
  <c r="E15" i="93"/>
  <c r="C9" i="173" l="1"/>
  <c r="D9" i="173" s="1"/>
  <c r="G9" i="173" s="1"/>
  <c r="F10" i="173" s="1"/>
  <c r="I9" i="173"/>
  <c r="H10" i="172"/>
  <c r="E10" i="172"/>
  <c r="I15" i="94"/>
  <c r="C15" i="94"/>
  <c r="H16" i="94"/>
  <c r="G16" i="94"/>
  <c r="F17" i="94" s="1"/>
  <c r="E16" i="94"/>
  <c r="H16" i="93"/>
  <c r="G16" i="93"/>
  <c r="F17" i="93" s="1"/>
  <c r="E16" i="93"/>
  <c r="I15" i="93"/>
  <c r="C15" i="93"/>
  <c r="E10" i="173" l="1"/>
  <c r="H10" i="173"/>
  <c r="C10" i="172"/>
  <c r="D10" i="172" s="1"/>
  <c r="G10" i="172" s="1"/>
  <c r="F11" i="172" s="1"/>
  <c r="I10" i="172"/>
  <c r="I16" i="94"/>
  <c r="C16" i="94"/>
  <c r="H17" i="94"/>
  <c r="G17" i="94"/>
  <c r="F18" i="94" s="1"/>
  <c r="E17" i="94"/>
  <c r="H17" i="93"/>
  <c r="G17" i="93"/>
  <c r="F18" i="93" s="1"/>
  <c r="E17" i="93"/>
  <c r="I16" i="93"/>
  <c r="C16" i="93"/>
  <c r="C10" i="173" l="1"/>
  <c r="D10" i="173" s="1"/>
  <c r="G10" i="173" s="1"/>
  <c r="F11" i="173" s="1"/>
  <c r="I10" i="173"/>
  <c r="H11" i="172"/>
  <c r="E11" i="172"/>
  <c r="I17" i="94"/>
  <c r="C17" i="94"/>
  <c r="H18" i="94"/>
  <c r="G18" i="94"/>
  <c r="F19" i="94" s="1"/>
  <c r="E18" i="94"/>
  <c r="E18" i="93"/>
  <c r="H18" i="93"/>
  <c r="G18" i="93"/>
  <c r="F19" i="93" s="1"/>
  <c r="C17" i="93"/>
  <c r="I17" i="93"/>
  <c r="E11" i="173" l="1"/>
  <c r="H11" i="173"/>
  <c r="I11" i="172"/>
  <c r="C11" i="172"/>
  <c r="D11" i="172" s="1"/>
  <c r="G11" i="172" s="1"/>
  <c r="F12" i="172" s="1"/>
  <c r="C18" i="94"/>
  <c r="I18" i="94"/>
  <c r="E19" i="94"/>
  <c r="H19" i="94"/>
  <c r="G19" i="94"/>
  <c r="F20" i="94" s="1"/>
  <c r="C18" i="93"/>
  <c r="I18" i="93"/>
  <c r="E19" i="93"/>
  <c r="H19" i="93"/>
  <c r="G19" i="93"/>
  <c r="F20" i="93" s="1"/>
  <c r="C11" i="173" l="1"/>
  <c r="D11" i="173" s="1"/>
  <c r="G11" i="173" s="1"/>
  <c r="F12" i="173" s="1"/>
  <c r="I11" i="173"/>
  <c r="H12" i="172"/>
  <c r="E12" i="172"/>
  <c r="E20" i="94"/>
  <c r="H20" i="94"/>
  <c r="G20" i="94"/>
  <c r="F21" i="94" s="1"/>
  <c r="C19" i="94"/>
  <c r="I19" i="94"/>
  <c r="C19" i="93"/>
  <c r="I19" i="93"/>
  <c r="G20" i="93"/>
  <c r="F21" i="93" s="1"/>
  <c r="E20" i="93"/>
  <c r="H20" i="93"/>
  <c r="E12" i="173" l="1"/>
  <c r="H12" i="173"/>
  <c r="I12" i="172"/>
  <c r="C12" i="172"/>
  <c r="D12" i="172" s="1"/>
  <c r="G12" i="172" s="1"/>
  <c r="F13" i="172" s="1"/>
  <c r="G21" i="94"/>
  <c r="F22" i="94" s="1"/>
  <c r="E21" i="94"/>
  <c r="H21" i="94"/>
  <c r="C20" i="94"/>
  <c r="I20" i="94"/>
  <c r="C20" i="93"/>
  <c r="I20" i="93"/>
  <c r="H21" i="93"/>
  <c r="G21" i="93"/>
  <c r="F22" i="93" s="1"/>
  <c r="E21" i="93"/>
  <c r="C12" i="173" l="1"/>
  <c r="D12" i="173" s="1"/>
  <c r="G12" i="173" s="1"/>
  <c r="F13" i="173" s="1"/>
  <c r="I12" i="173"/>
  <c r="H13" i="172"/>
  <c r="E13" i="172"/>
  <c r="H22" i="94"/>
  <c r="G22" i="94"/>
  <c r="F23" i="94" s="1"/>
  <c r="E22" i="94"/>
  <c r="C21" i="94"/>
  <c r="I21" i="94"/>
  <c r="C21" i="93"/>
  <c r="I21" i="93"/>
  <c r="H22" i="93"/>
  <c r="G22" i="93"/>
  <c r="F23" i="93" s="1"/>
  <c r="E22" i="93"/>
  <c r="E13" i="173" l="1"/>
  <c r="H13" i="173"/>
  <c r="I13" i="172"/>
  <c r="C13" i="172"/>
  <c r="D13" i="172" s="1"/>
  <c r="G13" i="172" s="1"/>
  <c r="F14" i="172" s="1"/>
  <c r="C22" i="94"/>
  <c r="I22" i="94"/>
  <c r="H23" i="94"/>
  <c r="G23" i="94"/>
  <c r="F24" i="94" s="1"/>
  <c r="E23" i="94"/>
  <c r="I22" i="93"/>
  <c r="C22" i="93"/>
  <c r="H23" i="93"/>
  <c r="G23" i="93"/>
  <c r="F24" i="93" s="1"/>
  <c r="E23" i="93"/>
  <c r="C13" i="173" l="1"/>
  <c r="D13" i="173" s="1"/>
  <c r="G13" i="173" s="1"/>
  <c r="F14" i="173" s="1"/>
  <c r="I13" i="173"/>
  <c r="H14" i="172"/>
  <c r="E14" i="172"/>
  <c r="I23" i="94"/>
  <c r="C23" i="94"/>
  <c r="H24" i="94"/>
  <c r="G24" i="94"/>
  <c r="F25" i="94" s="1"/>
  <c r="E24" i="94"/>
  <c r="I23" i="93"/>
  <c r="C23" i="93"/>
  <c r="H24" i="93"/>
  <c r="G24" i="93"/>
  <c r="F25" i="93" s="1"/>
  <c r="E24" i="93"/>
  <c r="E14" i="173" l="1"/>
  <c r="H14" i="173"/>
  <c r="I14" i="172"/>
  <c r="C14" i="172"/>
  <c r="D14" i="172" s="1"/>
  <c r="G14" i="172" s="1"/>
  <c r="F15" i="172" s="1"/>
  <c r="I24" i="94"/>
  <c r="C24" i="94"/>
  <c r="H25" i="94"/>
  <c r="G25" i="94"/>
  <c r="F26" i="94" s="1"/>
  <c r="E25" i="94"/>
  <c r="H25" i="93"/>
  <c r="G25" i="93"/>
  <c r="F26" i="93" s="1"/>
  <c r="E25" i="93"/>
  <c r="I24" i="93"/>
  <c r="C24" i="93"/>
  <c r="C14" i="173" l="1"/>
  <c r="D14" i="173" s="1"/>
  <c r="G14" i="173" s="1"/>
  <c r="F15" i="173" s="1"/>
  <c r="I14" i="173"/>
  <c r="H15" i="172"/>
  <c r="E15" i="172"/>
  <c r="I25" i="94"/>
  <c r="C25" i="94"/>
  <c r="H26" i="94"/>
  <c r="G26" i="94"/>
  <c r="F27" i="94" s="1"/>
  <c r="E26" i="94"/>
  <c r="C25" i="93"/>
  <c r="I25" i="93"/>
  <c r="E26" i="93"/>
  <c r="H26" i="93"/>
  <c r="G26" i="93"/>
  <c r="F27" i="93" s="1"/>
  <c r="E15" i="173" l="1"/>
  <c r="H15" i="173"/>
  <c r="I15" i="172"/>
  <c r="C15" i="172"/>
  <c r="D15" i="172" s="1"/>
  <c r="G15" i="172" s="1"/>
  <c r="F16" i="172" s="1"/>
  <c r="C26" i="94"/>
  <c r="I26" i="94"/>
  <c r="E27" i="94"/>
  <c r="H27" i="94"/>
  <c r="G27" i="94"/>
  <c r="F28" i="94" s="1"/>
  <c r="E27" i="93"/>
  <c r="H27" i="93"/>
  <c r="G27" i="93"/>
  <c r="F28" i="93" s="1"/>
  <c r="C26" i="93"/>
  <c r="I26" i="93"/>
  <c r="C15" i="173" l="1"/>
  <c r="D15" i="173" s="1"/>
  <c r="G15" i="173" s="1"/>
  <c r="F16" i="173" s="1"/>
  <c r="I15" i="173"/>
  <c r="H16" i="172"/>
  <c r="E16" i="172"/>
  <c r="E28" i="94"/>
  <c r="H28" i="94"/>
  <c r="G28" i="94"/>
  <c r="F29" i="94" s="1"/>
  <c r="C27" i="94"/>
  <c r="I27" i="94"/>
  <c r="C27" i="93"/>
  <c r="I27" i="93"/>
  <c r="G28" i="93"/>
  <c r="F29" i="93" s="1"/>
  <c r="E28" i="93"/>
  <c r="H28" i="93"/>
  <c r="E16" i="173" l="1"/>
  <c r="H16" i="173"/>
  <c r="I16" i="172"/>
  <c r="C16" i="172"/>
  <c r="D16" i="172" s="1"/>
  <c r="G16" i="172" s="1"/>
  <c r="F17" i="172" s="1"/>
  <c r="C28" i="94"/>
  <c r="I28" i="94"/>
  <c r="G29" i="94"/>
  <c r="F30" i="94" s="1"/>
  <c r="E29" i="94"/>
  <c r="H29" i="94"/>
  <c r="C28" i="93"/>
  <c r="I28" i="93"/>
  <c r="H29" i="93"/>
  <c r="G29" i="93"/>
  <c r="F30" i="93" s="1"/>
  <c r="E29" i="93"/>
  <c r="C16" i="173" l="1"/>
  <c r="D16" i="173" s="1"/>
  <c r="G16" i="173" s="1"/>
  <c r="F17" i="173" s="1"/>
  <c r="I16" i="173"/>
  <c r="H17" i="172"/>
  <c r="E17" i="172"/>
  <c r="C29" i="94"/>
  <c r="I29" i="94"/>
  <c r="H30" i="94"/>
  <c r="G30" i="94"/>
  <c r="F31" i="94" s="1"/>
  <c r="E30" i="94"/>
  <c r="C29" i="93"/>
  <c r="I29" i="93"/>
  <c r="G30" i="93"/>
  <c r="F31" i="93" s="1"/>
  <c r="H30" i="93"/>
  <c r="E30" i="93"/>
  <c r="E17" i="173" l="1"/>
  <c r="H17" i="173"/>
  <c r="I17" i="172"/>
  <c r="C17" i="172"/>
  <c r="D17" i="172" s="1"/>
  <c r="G17" i="172" s="1"/>
  <c r="F18" i="172" s="1"/>
  <c r="C30" i="94"/>
  <c r="I30" i="94"/>
  <c r="H31" i="94"/>
  <c r="G31" i="94"/>
  <c r="F32" i="94" s="1"/>
  <c r="E31" i="94"/>
  <c r="I30" i="93"/>
  <c r="C30" i="93"/>
  <c r="H31" i="93"/>
  <c r="G31" i="93"/>
  <c r="F32" i="93" s="1"/>
  <c r="E31" i="93"/>
  <c r="C17" i="173" l="1"/>
  <c r="D17" i="173" s="1"/>
  <c r="G17" i="173" s="1"/>
  <c r="F18" i="173" s="1"/>
  <c r="I17" i="173"/>
  <c r="H18" i="172"/>
  <c r="E18" i="172"/>
  <c r="I31" i="94"/>
  <c r="C31" i="94"/>
  <c r="H32" i="94"/>
  <c r="G32" i="94"/>
  <c r="F33" i="94" s="1"/>
  <c r="E32" i="94"/>
  <c r="H32" i="93"/>
  <c r="G32" i="93"/>
  <c r="F33" i="93" s="1"/>
  <c r="E32" i="93"/>
  <c r="I31" i="93"/>
  <c r="C31" i="93"/>
  <c r="E18" i="173" l="1"/>
  <c r="H18" i="173"/>
  <c r="I18" i="172"/>
  <c r="C18" i="172"/>
  <c r="D18" i="172" s="1"/>
  <c r="G18" i="172" s="1"/>
  <c r="F19" i="172" s="1"/>
  <c r="I32" i="94"/>
  <c r="C32" i="94"/>
  <c r="H33" i="94"/>
  <c r="G33" i="94"/>
  <c r="F34" i="94" s="1"/>
  <c r="E33" i="94"/>
  <c r="H33" i="93"/>
  <c r="G33" i="93"/>
  <c r="F34" i="93" s="1"/>
  <c r="E33" i="93"/>
  <c r="I32" i="93"/>
  <c r="C32" i="93"/>
  <c r="C18" i="173" l="1"/>
  <c r="D18" i="173" s="1"/>
  <c r="G18" i="173" s="1"/>
  <c r="F19" i="173" s="1"/>
  <c r="I18" i="173"/>
  <c r="H19" i="172"/>
  <c r="E19" i="172"/>
  <c r="H34" i="94"/>
  <c r="G34" i="94"/>
  <c r="F35" i="94" s="1"/>
  <c r="E34" i="94"/>
  <c r="I33" i="94"/>
  <c r="C33" i="94"/>
  <c r="E34" i="93"/>
  <c r="H34" i="93"/>
  <c r="G34" i="93"/>
  <c r="F35" i="93" s="1"/>
  <c r="C33" i="93"/>
  <c r="I33" i="93"/>
  <c r="E19" i="173" l="1"/>
  <c r="H19" i="173"/>
  <c r="I19" i="172"/>
  <c r="C19" i="172"/>
  <c r="D19" i="172" s="1"/>
  <c r="G19" i="172" s="1"/>
  <c r="F20" i="172" s="1"/>
  <c r="E35" i="94"/>
  <c r="H35" i="94"/>
  <c r="G35" i="94"/>
  <c r="F36" i="94" s="1"/>
  <c r="C34" i="94"/>
  <c r="I34" i="94"/>
  <c r="C34" i="93"/>
  <c r="I34" i="93"/>
  <c r="E35" i="93"/>
  <c r="G35" i="93"/>
  <c r="F36" i="93" s="1"/>
  <c r="H35" i="93"/>
  <c r="C19" i="173" l="1"/>
  <c r="D19" i="173" s="1"/>
  <c r="G19" i="173" s="1"/>
  <c r="F20" i="173" s="1"/>
  <c r="I19" i="173"/>
  <c r="H20" i="172"/>
  <c r="E20" i="172"/>
  <c r="C35" i="94"/>
  <c r="I35" i="94"/>
  <c r="E36" i="94"/>
  <c r="H36" i="94"/>
  <c r="G36" i="94"/>
  <c r="F37" i="94" s="1"/>
  <c r="G36" i="93"/>
  <c r="F37" i="93" s="1"/>
  <c r="E36" i="93"/>
  <c r="H36" i="93"/>
  <c r="C35" i="93"/>
  <c r="I35" i="93"/>
  <c r="E20" i="173" l="1"/>
  <c r="H20" i="173"/>
  <c r="C20" i="172"/>
  <c r="D20" i="172" s="1"/>
  <c r="G20" i="172" s="1"/>
  <c r="F21" i="172" s="1"/>
  <c r="I20" i="172"/>
  <c r="G37" i="94"/>
  <c r="F38" i="94" s="1"/>
  <c r="E37" i="94"/>
  <c r="H37" i="94"/>
  <c r="C36" i="94"/>
  <c r="I36" i="94"/>
  <c r="C36" i="93"/>
  <c r="I36" i="93"/>
  <c r="H37" i="93"/>
  <c r="G37" i="93"/>
  <c r="F38" i="93" s="1"/>
  <c r="E37" i="93"/>
  <c r="C20" i="173" l="1"/>
  <c r="D20" i="173" s="1"/>
  <c r="G20" i="173" s="1"/>
  <c r="F21" i="173" s="1"/>
  <c r="I20" i="173"/>
  <c r="H21" i="172"/>
  <c r="E21" i="172"/>
  <c r="C37" i="94"/>
  <c r="I37" i="94"/>
  <c r="H38" i="94"/>
  <c r="G38" i="94"/>
  <c r="F39" i="94" s="1"/>
  <c r="E38" i="94"/>
  <c r="H38" i="93"/>
  <c r="G38" i="93"/>
  <c r="F39" i="93" s="1"/>
  <c r="E38" i="93"/>
  <c r="C37" i="93"/>
  <c r="I37" i="93"/>
  <c r="E21" i="173" l="1"/>
  <c r="H21" i="173"/>
  <c r="I21" i="172"/>
  <c r="C21" i="172"/>
  <c r="D21" i="172" s="1"/>
  <c r="G21" i="172" s="1"/>
  <c r="F22" i="172" s="1"/>
  <c r="C38" i="94"/>
  <c r="I38" i="94"/>
  <c r="H39" i="94"/>
  <c r="I39" i="94" s="1"/>
  <c r="G39" i="94"/>
  <c r="H39" i="93"/>
  <c r="E39" i="93"/>
  <c r="I38" i="93"/>
  <c r="C38" i="93"/>
  <c r="C21" i="173" l="1"/>
  <c r="D21" i="173" s="1"/>
  <c r="G21" i="173" s="1"/>
  <c r="F22" i="173" s="1"/>
  <c r="I21" i="173"/>
  <c r="H22" i="172"/>
  <c r="E22" i="172"/>
  <c r="I39" i="93"/>
  <c r="D39" i="93"/>
  <c r="G39" i="93" s="1"/>
  <c r="E22" i="173" l="1"/>
  <c r="H22" i="173"/>
  <c r="I22" i="172"/>
  <c r="C22" i="172"/>
  <c r="D22" i="172" s="1"/>
  <c r="G22" i="172" s="1"/>
  <c r="F23" i="172" s="1"/>
  <c r="C22" i="173" l="1"/>
  <c r="D22" i="173" s="1"/>
  <c r="G22" i="173" s="1"/>
  <c r="F23" i="173" s="1"/>
  <c r="I22" i="173"/>
  <c r="H23" i="172"/>
  <c r="E23" i="172"/>
  <c r="E23" i="173" l="1"/>
  <c r="H23" i="173"/>
  <c r="I23" i="172"/>
  <c r="C23" i="172"/>
  <c r="D23" i="172" s="1"/>
  <c r="G23" i="172" s="1"/>
  <c r="F24" i="172" s="1"/>
  <c r="C23" i="173" l="1"/>
  <c r="D23" i="173" s="1"/>
  <c r="G23" i="173" s="1"/>
  <c r="F24" i="173" s="1"/>
  <c r="I23" i="173"/>
  <c r="H24" i="172"/>
  <c r="E24" i="172"/>
  <c r="H24" i="173" l="1"/>
  <c r="E24" i="173"/>
  <c r="I24" i="172"/>
  <c r="C24" i="172"/>
  <c r="D24" i="172" s="1"/>
  <c r="G24" i="172" s="1"/>
  <c r="F25" i="172" s="1"/>
  <c r="C24" i="173" l="1"/>
  <c r="D24" i="173" s="1"/>
  <c r="G24" i="173" s="1"/>
  <c r="F25" i="173" s="1"/>
  <c r="I24" i="173"/>
  <c r="H25" i="172"/>
  <c r="E25" i="172"/>
  <c r="H25" i="173" l="1"/>
  <c r="E25" i="173"/>
  <c r="I25" i="172"/>
  <c r="C25" i="172"/>
  <c r="D25" i="172" s="1"/>
  <c r="G25" i="172" s="1"/>
  <c r="F26" i="172" s="1"/>
  <c r="I25" i="173" l="1"/>
  <c r="C25" i="173"/>
  <c r="D25" i="173" s="1"/>
  <c r="G25" i="173" s="1"/>
  <c r="F26" i="173" s="1"/>
  <c r="H26" i="172"/>
  <c r="E26" i="172"/>
  <c r="H26" i="173" l="1"/>
  <c r="E26" i="173"/>
  <c r="I26" i="172"/>
  <c r="C26" i="172"/>
  <c r="D26" i="172" s="1"/>
  <c r="G26" i="172" s="1"/>
  <c r="F27" i="172" s="1"/>
  <c r="I26" i="173" l="1"/>
  <c r="C26" i="173"/>
  <c r="D26" i="173" s="1"/>
  <c r="G26" i="173" s="1"/>
  <c r="F27" i="173" s="1"/>
  <c r="H27" i="172"/>
  <c r="E27" i="172"/>
  <c r="H27" i="173" l="1"/>
  <c r="E27" i="173"/>
  <c r="I27" i="172"/>
  <c r="C27" i="172"/>
  <c r="D27" i="172" s="1"/>
  <c r="G27" i="172" s="1"/>
  <c r="F28" i="172" s="1"/>
  <c r="I27" i="173" l="1"/>
  <c r="C27" i="173"/>
  <c r="D27" i="173" s="1"/>
  <c r="G27" i="173" s="1"/>
  <c r="F28" i="173" s="1"/>
  <c r="H28" i="172"/>
  <c r="E28" i="172"/>
  <c r="H28" i="173" l="1"/>
  <c r="E28" i="173"/>
  <c r="I28" i="172"/>
  <c r="C28" i="172"/>
  <c r="D28" i="172" s="1"/>
  <c r="G28" i="172" s="1"/>
  <c r="F29" i="172" s="1"/>
  <c r="I28" i="173" l="1"/>
  <c r="C28" i="173"/>
  <c r="D28" i="173" s="1"/>
  <c r="G28" i="173" s="1"/>
  <c r="F29" i="173" s="1"/>
  <c r="H29" i="172"/>
  <c r="E29" i="172"/>
  <c r="H29" i="173" l="1"/>
  <c r="E29" i="173"/>
  <c r="I29" i="172"/>
  <c r="C29" i="172"/>
  <c r="D29" i="172" s="1"/>
  <c r="G29" i="172" s="1"/>
  <c r="F30" i="172" s="1"/>
  <c r="I29" i="173" l="1"/>
  <c r="C29" i="173"/>
  <c r="D29" i="173" s="1"/>
  <c r="G29" i="173" s="1"/>
  <c r="F30" i="173" s="1"/>
  <c r="H30" i="172"/>
  <c r="E30" i="172"/>
  <c r="H30" i="173" l="1"/>
  <c r="E30" i="173"/>
  <c r="I30" i="172"/>
  <c r="C30" i="172"/>
  <c r="D30" i="172" s="1"/>
  <c r="G30" i="172" s="1"/>
  <c r="F31" i="172" s="1"/>
  <c r="I30" i="173" l="1"/>
  <c r="C30" i="173"/>
  <c r="D30" i="173" s="1"/>
  <c r="G30" i="173" s="1"/>
  <c r="F31" i="173" s="1"/>
  <c r="H31" i="172"/>
  <c r="E31" i="172"/>
  <c r="H31" i="173" l="1"/>
  <c r="E31" i="173"/>
  <c r="I31" i="172"/>
  <c r="C31" i="172"/>
  <c r="D31" i="172" s="1"/>
  <c r="G31" i="172" s="1"/>
  <c r="F32" i="172" s="1"/>
  <c r="I31" i="173" l="1"/>
  <c r="C31" i="173"/>
  <c r="D31" i="173" s="1"/>
  <c r="G31" i="173" s="1"/>
  <c r="F32" i="173" s="1"/>
  <c r="H32" i="172"/>
  <c r="E32" i="172"/>
  <c r="H32" i="173" l="1"/>
  <c r="E32" i="173"/>
  <c r="I32" i="172"/>
  <c r="C32" i="172"/>
  <c r="D32" i="172" s="1"/>
  <c r="G32" i="172" s="1"/>
  <c r="F33" i="172" s="1"/>
  <c r="I32" i="173" l="1"/>
  <c r="C32" i="173"/>
  <c r="D32" i="173" s="1"/>
  <c r="G32" i="173" s="1"/>
  <c r="F33" i="173" s="1"/>
  <c r="H33" i="172"/>
  <c r="E33" i="172"/>
  <c r="H33" i="173" l="1"/>
  <c r="E33" i="173"/>
  <c r="I33" i="172"/>
  <c r="C33" i="172"/>
  <c r="D33" i="172" s="1"/>
  <c r="G33" i="172" s="1"/>
  <c r="F34" i="172" s="1"/>
  <c r="I33" i="173" l="1"/>
  <c r="C33" i="173"/>
  <c r="D33" i="173" s="1"/>
  <c r="G33" i="173" s="1"/>
  <c r="F34" i="173" s="1"/>
  <c r="H34" i="172"/>
  <c r="E34" i="172"/>
  <c r="H34" i="173" l="1"/>
  <c r="E34" i="173"/>
  <c r="C34" i="172"/>
  <c r="D34" i="172" s="1"/>
  <c r="G34" i="172" s="1"/>
  <c r="F35" i="172" s="1"/>
  <c r="I34" i="172"/>
  <c r="I34" i="173" l="1"/>
  <c r="C34" i="173"/>
  <c r="D34" i="173" s="1"/>
  <c r="G34" i="173" s="1"/>
  <c r="F35" i="173" s="1"/>
  <c r="H35" i="172"/>
  <c r="E35" i="172"/>
  <c r="H35" i="173" l="1"/>
  <c r="E35" i="173"/>
  <c r="I35" i="172"/>
  <c r="C35" i="172"/>
  <c r="D35" i="172" s="1"/>
  <c r="G35" i="172" s="1"/>
  <c r="F36" i="172" s="1"/>
  <c r="I35" i="173" l="1"/>
  <c r="C35" i="173"/>
  <c r="D35" i="173" s="1"/>
  <c r="G35" i="173" s="1"/>
  <c r="F36" i="173" s="1"/>
  <c r="H36" i="172"/>
  <c r="E36" i="172"/>
  <c r="H36" i="173" l="1"/>
  <c r="E36" i="173"/>
  <c r="I36" i="172"/>
  <c r="C36" i="172"/>
  <c r="D36" i="172" s="1"/>
  <c r="G36" i="172" s="1"/>
  <c r="F37" i="172" s="1"/>
  <c r="I36" i="173" l="1"/>
  <c r="C36" i="173"/>
  <c r="D36" i="173" s="1"/>
  <c r="G36" i="173" s="1"/>
  <c r="F37" i="173" s="1"/>
  <c r="H37" i="172"/>
  <c r="E37" i="172"/>
  <c r="H37" i="173" l="1"/>
  <c r="E37" i="173"/>
  <c r="I37" i="172"/>
  <c r="C37" i="172"/>
  <c r="D37" i="172" s="1"/>
  <c r="G37" i="172" s="1"/>
  <c r="F38" i="172" s="1"/>
  <c r="I37" i="173" l="1"/>
  <c r="C37" i="173"/>
  <c r="D37" i="173" s="1"/>
  <c r="G37" i="173" s="1"/>
  <c r="F38" i="173" s="1"/>
  <c r="H38" i="172"/>
  <c r="E38" i="172"/>
  <c r="H38" i="173" l="1"/>
  <c r="E38" i="173"/>
  <c r="I38" i="172"/>
  <c r="C38" i="172"/>
  <c r="D38" i="172" s="1"/>
  <c r="G38" i="172" s="1"/>
  <c r="F39" i="172" s="1"/>
  <c r="I38" i="173" l="1"/>
  <c r="C38" i="173"/>
  <c r="D38" i="173" s="1"/>
  <c r="G38" i="173" s="1"/>
  <c r="F39" i="173" s="1"/>
  <c r="H39" i="172"/>
  <c r="E39" i="172"/>
  <c r="H39" i="173" l="1"/>
  <c r="E39" i="173"/>
  <c r="I39" i="172"/>
  <c r="C39" i="172"/>
  <c r="D39" i="172" s="1"/>
  <c r="G39" i="172" s="1"/>
  <c r="F40" i="172" s="1"/>
  <c r="I39" i="173" l="1"/>
  <c r="C39" i="173"/>
  <c r="D39" i="173" s="1"/>
  <c r="G39" i="173" s="1"/>
  <c r="F40" i="173" s="1"/>
  <c r="H40" i="172"/>
  <c r="E40" i="172"/>
  <c r="H40" i="173" l="1"/>
  <c r="E40" i="173"/>
  <c r="I40" i="172"/>
  <c r="C40" i="172"/>
  <c r="D40" i="172" s="1"/>
  <c r="G40" i="172" s="1"/>
  <c r="F41" i="172" s="1"/>
  <c r="I40" i="173" l="1"/>
  <c r="C40" i="173"/>
  <c r="D40" i="173" s="1"/>
  <c r="G40" i="173" s="1"/>
  <c r="F41" i="173" s="1"/>
  <c r="H41" i="172"/>
  <c r="E41" i="172"/>
  <c r="H41" i="173" l="1"/>
  <c r="E41" i="173"/>
  <c r="I41" i="172"/>
  <c r="C41" i="172"/>
  <c r="D41" i="172" s="1"/>
  <c r="G41" i="172" s="1"/>
  <c r="F42" i="172" s="1"/>
  <c r="I41" i="173" l="1"/>
  <c r="C41" i="173"/>
  <c r="D41" i="173" s="1"/>
  <c r="G41" i="173" s="1"/>
  <c r="F42" i="173" s="1"/>
  <c r="H42" i="172"/>
  <c r="E42" i="172"/>
  <c r="H42" i="173" l="1"/>
  <c r="E42" i="173"/>
  <c r="I42" i="172"/>
  <c r="C42" i="172"/>
  <c r="D42" i="172" s="1"/>
  <c r="G42" i="172" s="1"/>
  <c r="F43" i="172" s="1"/>
  <c r="I42" i="173" l="1"/>
  <c r="C42" i="173"/>
  <c r="D42" i="173" s="1"/>
  <c r="G42" i="173" s="1"/>
  <c r="F43" i="173" s="1"/>
  <c r="H43" i="172"/>
  <c r="E43" i="172"/>
  <c r="H43" i="173" l="1"/>
  <c r="E43" i="173"/>
  <c r="I43" i="172"/>
  <c r="C43" i="172"/>
  <c r="D43" i="172" s="1"/>
  <c r="G43" i="172" s="1"/>
  <c r="F44" i="172" s="1"/>
  <c r="I43" i="173" l="1"/>
  <c r="C43" i="173"/>
  <c r="D43" i="173" s="1"/>
  <c r="G43" i="173" s="1"/>
  <c r="F44" i="173" s="1"/>
  <c r="H44" i="172"/>
  <c r="E44" i="172"/>
  <c r="H44" i="173" l="1"/>
  <c r="E44" i="173"/>
  <c r="I44" i="172"/>
  <c r="C44" i="172"/>
  <c r="D44" i="172" s="1"/>
  <c r="G44" i="172" s="1"/>
  <c r="F45" i="172" s="1"/>
  <c r="I44" i="173" l="1"/>
  <c r="C44" i="173"/>
  <c r="D44" i="173" s="1"/>
  <c r="G44" i="173" s="1"/>
  <c r="F45" i="173" s="1"/>
  <c r="H45" i="172"/>
  <c r="E45" i="172"/>
  <c r="H45" i="173" l="1"/>
  <c r="E45" i="173"/>
  <c r="I45" i="172"/>
  <c r="C45" i="172"/>
  <c r="D45" i="172" s="1"/>
  <c r="G45" i="172" s="1"/>
  <c r="F46" i="172" s="1"/>
  <c r="I45" i="173" l="1"/>
  <c r="C45" i="173"/>
  <c r="D45" i="173" s="1"/>
  <c r="G45" i="173" s="1"/>
  <c r="F46" i="173" s="1"/>
  <c r="H46" i="172"/>
  <c r="E46" i="172"/>
  <c r="H46" i="173" l="1"/>
  <c r="E46" i="173"/>
  <c r="I46" i="172"/>
  <c r="C46" i="172"/>
  <c r="D46" i="172" s="1"/>
  <c r="G46" i="172" s="1"/>
  <c r="F47" i="172" s="1"/>
  <c r="I46" i="173" l="1"/>
  <c r="C46" i="173"/>
  <c r="D46" i="173" s="1"/>
  <c r="G46" i="173" s="1"/>
  <c r="F47" i="173" s="1"/>
  <c r="H47" i="172"/>
  <c r="E47" i="172"/>
  <c r="H47" i="173" l="1"/>
  <c r="E47" i="173"/>
  <c r="I47" i="172"/>
  <c r="C47" i="172"/>
  <c r="D47" i="172" s="1"/>
  <c r="G47" i="172" s="1"/>
  <c r="F48" i="172" s="1"/>
  <c r="I47" i="173" l="1"/>
  <c r="C47" i="173"/>
  <c r="D47" i="173" s="1"/>
  <c r="G47" i="173" s="1"/>
  <c r="F48" i="173" s="1"/>
  <c r="H48" i="172"/>
  <c r="E48" i="172"/>
  <c r="H48" i="173" l="1"/>
  <c r="E48" i="173"/>
  <c r="I48" i="172"/>
  <c r="C48" i="172"/>
  <c r="D48" i="172" s="1"/>
  <c r="G48" i="172" s="1"/>
  <c r="F49" i="172" s="1"/>
  <c r="I48" i="173" l="1"/>
  <c r="C48" i="173"/>
  <c r="D48" i="173" s="1"/>
  <c r="G48" i="173" s="1"/>
  <c r="F49" i="173" s="1"/>
  <c r="H49" i="172"/>
  <c r="E49" i="172"/>
  <c r="H49" i="173" l="1"/>
  <c r="E49" i="173"/>
  <c r="I49" i="172"/>
  <c r="C49" i="172"/>
  <c r="D49" i="172" s="1"/>
  <c r="G49" i="172" s="1"/>
  <c r="F50" i="172" s="1"/>
  <c r="I49" i="173" l="1"/>
  <c r="C49" i="173"/>
  <c r="D49" i="173" s="1"/>
  <c r="G49" i="173" s="1"/>
  <c r="F50" i="173" s="1"/>
  <c r="H50" i="172"/>
  <c r="E50" i="172"/>
  <c r="H50" i="173" l="1"/>
  <c r="E50" i="173"/>
  <c r="I50" i="172"/>
  <c r="C50" i="172"/>
  <c r="D50" i="172" s="1"/>
  <c r="G50" i="172" s="1"/>
  <c r="F51" i="172" s="1"/>
  <c r="I50" i="173" l="1"/>
  <c r="C50" i="173"/>
  <c r="D50" i="173" s="1"/>
  <c r="G50" i="173" s="1"/>
  <c r="F51" i="173" s="1"/>
  <c r="H51" i="172"/>
  <c r="E51" i="172"/>
  <c r="H51" i="173" l="1"/>
  <c r="E51" i="173"/>
  <c r="C51" i="172"/>
  <c r="D51" i="172" s="1"/>
  <c r="G51" i="172" s="1"/>
  <c r="F52" i="172" s="1"/>
  <c r="I51" i="172"/>
  <c r="I51" i="173" l="1"/>
  <c r="C51" i="173"/>
  <c r="D51" i="173" s="1"/>
  <c r="G51" i="173" s="1"/>
  <c r="F52" i="173" s="1"/>
  <c r="H52" i="172"/>
  <c r="E52" i="172"/>
  <c r="H52" i="173" l="1"/>
  <c r="E52" i="173"/>
  <c r="I52" i="172"/>
  <c r="C52" i="172"/>
  <c r="D52" i="172" s="1"/>
  <c r="G52" i="172" s="1"/>
  <c r="F53" i="172" s="1"/>
  <c r="I52" i="173" l="1"/>
  <c r="C52" i="173"/>
  <c r="D52" i="173" s="1"/>
  <c r="G52" i="173" s="1"/>
  <c r="F53" i="173" s="1"/>
  <c r="H53" i="172"/>
  <c r="E53" i="172"/>
  <c r="H53" i="173" l="1"/>
  <c r="E53" i="173"/>
  <c r="I53" i="172"/>
  <c r="C53" i="172"/>
  <c r="D53" i="172" s="1"/>
  <c r="G53" i="172" s="1"/>
  <c r="F54" i="172" s="1"/>
  <c r="I53" i="173" l="1"/>
  <c r="C53" i="173"/>
  <c r="D53" i="173" s="1"/>
  <c r="G53" i="173" s="1"/>
  <c r="F54" i="173" s="1"/>
  <c r="H54" i="172"/>
  <c r="E54" i="172"/>
  <c r="H54" i="173" l="1"/>
  <c r="E54" i="173"/>
  <c r="I54" i="172"/>
  <c r="C54" i="172"/>
  <c r="D54" i="172" s="1"/>
  <c r="G54" i="172" s="1"/>
  <c r="F55" i="172" s="1"/>
  <c r="I54" i="173" l="1"/>
  <c r="C54" i="173"/>
  <c r="D54" i="173" s="1"/>
  <c r="G54" i="173" s="1"/>
  <c r="F55" i="173" s="1"/>
  <c r="E55" i="172"/>
  <c r="H55" i="172"/>
  <c r="H55" i="173" l="1"/>
  <c r="E55" i="173"/>
  <c r="C55" i="172"/>
  <c r="D55" i="172" s="1"/>
  <c r="G55" i="172" s="1"/>
  <c r="F56" i="172" s="1"/>
  <c r="I55" i="172"/>
  <c r="I55" i="173" l="1"/>
  <c r="C55" i="173"/>
  <c r="D55" i="173" s="1"/>
  <c r="G55" i="173" s="1"/>
  <c r="F56" i="173" s="1"/>
  <c r="H56" i="172"/>
  <c r="E56" i="172"/>
  <c r="H56" i="173" l="1"/>
  <c r="E56" i="173"/>
  <c r="C56" i="172"/>
  <c r="D56" i="172" s="1"/>
  <c r="G56" i="172" s="1"/>
  <c r="F57" i="172" s="1"/>
  <c r="I56" i="172"/>
  <c r="I56" i="173" l="1"/>
  <c r="C56" i="173"/>
  <c r="D56" i="173" s="1"/>
  <c r="G56" i="173" s="1"/>
  <c r="F57" i="173" s="1"/>
  <c r="E57" i="172"/>
  <c r="H57" i="172"/>
  <c r="H57" i="173" l="1"/>
  <c r="E57" i="173"/>
  <c r="C57" i="172"/>
  <c r="D57" i="172" s="1"/>
  <c r="G57" i="172" s="1"/>
  <c r="F58" i="172" s="1"/>
  <c r="I57" i="172"/>
  <c r="I57" i="173" l="1"/>
  <c r="C57" i="173"/>
  <c r="D57" i="173" s="1"/>
  <c r="G57" i="173" s="1"/>
  <c r="F58" i="173" s="1"/>
  <c r="H58" i="172"/>
  <c r="E58" i="172"/>
  <c r="H58" i="173" l="1"/>
  <c r="E58" i="173"/>
  <c r="C58" i="172"/>
  <c r="D58" i="172" s="1"/>
  <c r="G58" i="172" s="1"/>
  <c r="F59" i="172" s="1"/>
  <c r="I58" i="172"/>
  <c r="I58" i="173" l="1"/>
  <c r="C58" i="173"/>
  <c r="D58" i="173" s="1"/>
  <c r="G58" i="173" s="1"/>
  <c r="F59" i="173" s="1"/>
  <c r="H59" i="172"/>
  <c r="E59" i="172"/>
  <c r="H59" i="173" l="1"/>
  <c r="E59" i="173"/>
  <c r="C59" i="172"/>
  <c r="D59" i="172" s="1"/>
  <c r="G59" i="172" s="1"/>
  <c r="F60" i="172" s="1"/>
  <c r="I59" i="172"/>
  <c r="I59" i="173" l="1"/>
  <c r="C59" i="173"/>
  <c r="D59" i="173" s="1"/>
  <c r="G59" i="173" s="1"/>
  <c r="F60" i="173" s="1"/>
  <c r="E60" i="172"/>
  <c r="H60" i="172"/>
  <c r="H60" i="173" l="1"/>
  <c r="E60" i="173"/>
  <c r="C60" i="172"/>
  <c r="D60" i="172" s="1"/>
  <c r="G60" i="172" s="1"/>
  <c r="F61" i="172" s="1"/>
  <c r="I60" i="172"/>
  <c r="I60" i="173" l="1"/>
  <c r="C60" i="173"/>
  <c r="D60" i="173" s="1"/>
  <c r="G60" i="173" s="1"/>
  <c r="F61" i="173" s="1"/>
  <c r="H61" i="172"/>
  <c r="E61" i="172"/>
  <c r="H61" i="173" l="1"/>
  <c r="E61" i="173"/>
  <c r="C61" i="172"/>
  <c r="D61" i="172" s="1"/>
  <c r="G61" i="172" s="1"/>
  <c r="F62" i="172" s="1"/>
  <c r="I61" i="172"/>
  <c r="I61" i="173" l="1"/>
  <c r="C61" i="173"/>
  <c r="D61" i="173" s="1"/>
  <c r="G61" i="173" s="1"/>
  <c r="F62" i="173" s="1"/>
  <c r="H62" i="172"/>
  <c r="E62" i="172"/>
  <c r="H62" i="173" l="1"/>
  <c r="E62" i="173"/>
  <c r="C62" i="172"/>
  <c r="D62" i="172" s="1"/>
  <c r="G62" i="172" s="1"/>
  <c r="F63" i="172" s="1"/>
  <c r="I62" i="172"/>
  <c r="I62" i="173" l="1"/>
  <c r="C62" i="173"/>
  <c r="D62" i="173" s="1"/>
  <c r="G62" i="173" s="1"/>
  <c r="F63" i="173" s="1"/>
  <c r="H63" i="172"/>
  <c r="E63" i="172"/>
  <c r="H63" i="173" l="1"/>
  <c r="E63" i="173"/>
  <c r="C63" i="172"/>
  <c r="D63" i="172" s="1"/>
  <c r="G63" i="172" s="1"/>
  <c r="F64" i="172" s="1"/>
  <c r="I63" i="172"/>
  <c r="I63" i="173" l="1"/>
  <c r="C63" i="173"/>
  <c r="D63" i="173" s="1"/>
  <c r="G63" i="173" s="1"/>
  <c r="F64" i="173" s="1"/>
  <c r="H64" i="172"/>
  <c r="E64" i="172"/>
  <c r="H64" i="173" l="1"/>
  <c r="E64" i="173"/>
  <c r="C64" i="172"/>
  <c r="D64" i="172" s="1"/>
  <c r="G64" i="172" s="1"/>
  <c r="F65" i="172" s="1"/>
  <c r="I64" i="172"/>
  <c r="I64" i="173" l="1"/>
  <c r="C64" i="173"/>
  <c r="D64" i="173" s="1"/>
  <c r="G64" i="173" s="1"/>
  <c r="F65" i="173" s="1"/>
  <c r="E65" i="172"/>
  <c r="H65" i="172"/>
  <c r="H65" i="173" l="1"/>
  <c r="E65" i="173"/>
  <c r="C65" i="172"/>
  <c r="D65" i="172" s="1"/>
  <c r="G65" i="172" s="1"/>
  <c r="F66" i="172" s="1"/>
  <c r="I65" i="172"/>
  <c r="I65" i="173" l="1"/>
  <c r="C65" i="173"/>
  <c r="D65" i="173" s="1"/>
  <c r="G65" i="173" s="1"/>
  <c r="F66" i="173" s="1"/>
  <c r="H66" i="172"/>
  <c r="E66" i="172"/>
  <c r="H66" i="173" l="1"/>
  <c r="E66" i="173"/>
  <c r="C66" i="172"/>
  <c r="D66" i="172" s="1"/>
  <c r="G66" i="172" s="1"/>
  <c r="F67" i="172" s="1"/>
  <c r="I66" i="172"/>
  <c r="I66" i="173" l="1"/>
  <c r="C66" i="173"/>
  <c r="D66" i="173" s="1"/>
  <c r="G66" i="173" s="1"/>
  <c r="F67" i="173" s="1"/>
  <c r="H67" i="172"/>
  <c r="E67" i="172"/>
  <c r="H67" i="173" l="1"/>
  <c r="E67" i="173"/>
  <c r="C67" i="172"/>
  <c r="D67" i="172" s="1"/>
  <c r="G67" i="172" s="1"/>
  <c r="F68" i="172" s="1"/>
  <c r="I67" i="172"/>
  <c r="I67" i="173" l="1"/>
  <c r="C67" i="173"/>
  <c r="D67" i="173" s="1"/>
  <c r="G67" i="173" s="1"/>
  <c r="F68" i="173" s="1"/>
  <c r="E68" i="172"/>
  <c r="H68" i="172"/>
  <c r="H68" i="173" l="1"/>
  <c r="E68" i="173"/>
  <c r="C68" i="172"/>
  <c r="D68" i="172" s="1"/>
  <c r="G68" i="172" s="1"/>
  <c r="F69" i="172" s="1"/>
  <c r="I68" i="172"/>
  <c r="I68" i="173" l="1"/>
  <c r="C68" i="173"/>
  <c r="D68" i="173" s="1"/>
  <c r="G68" i="173" s="1"/>
  <c r="F69" i="173" s="1"/>
  <c r="H69" i="172"/>
  <c r="E69" i="172"/>
  <c r="H69" i="173" l="1"/>
  <c r="E69" i="173"/>
  <c r="C69" i="172"/>
  <c r="D69" i="172" s="1"/>
  <c r="G69" i="172" s="1"/>
  <c r="F70" i="172" s="1"/>
  <c r="I69" i="172"/>
  <c r="I69" i="173" l="1"/>
  <c r="C69" i="173"/>
  <c r="D69" i="173" s="1"/>
  <c r="G69" i="173" s="1"/>
  <c r="F70" i="173" s="1"/>
  <c r="H70" i="172"/>
  <c r="E70" i="172"/>
  <c r="H70" i="173" l="1"/>
  <c r="E70" i="173"/>
  <c r="C70" i="172"/>
  <c r="D70" i="172" s="1"/>
  <c r="G70" i="172" s="1"/>
  <c r="F71" i="172" s="1"/>
  <c r="I70" i="172"/>
  <c r="I70" i="173" l="1"/>
  <c r="C70" i="173"/>
  <c r="D70" i="173" s="1"/>
  <c r="G70" i="173" s="1"/>
  <c r="F71" i="173" s="1"/>
  <c r="H71" i="172"/>
  <c r="E71" i="172"/>
  <c r="H71" i="173" l="1"/>
  <c r="E71" i="173"/>
  <c r="C71" i="172"/>
  <c r="D71" i="172" s="1"/>
  <c r="G71" i="172" s="1"/>
  <c r="F72" i="172" s="1"/>
  <c r="I71" i="172"/>
  <c r="I71" i="173" l="1"/>
  <c r="C71" i="173"/>
  <c r="D71" i="173" s="1"/>
  <c r="G71" i="173" s="1"/>
  <c r="F72" i="173" s="1"/>
  <c r="H72" i="172"/>
  <c r="E72" i="172"/>
  <c r="H72" i="173" l="1"/>
  <c r="E72" i="173"/>
  <c r="C72" i="172"/>
  <c r="D72" i="172" s="1"/>
  <c r="G72" i="172" s="1"/>
  <c r="F73" i="172" s="1"/>
  <c r="I72" i="172"/>
  <c r="I72" i="173" l="1"/>
  <c r="C72" i="173"/>
  <c r="D72" i="173" s="1"/>
  <c r="G72" i="173" s="1"/>
  <c r="F73" i="173" s="1"/>
  <c r="E73" i="172"/>
  <c r="H73" i="172"/>
  <c r="H73" i="173" l="1"/>
  <c r="E73" i="173"/>
  <c r="C73" i="172"/>
  <c r="D73" i="172" s="1"/>
  <c r="G73" i="172" s="1"/>
  <c r="F74" i="172" s="1"/>
  <c r="I73" i="172"/>
  <c r="I73" i="173" l="1"/>
  <c r="C73" i="173"/>
  <c r="D73" i="173" s="1"/>
  <c r="G73" i="173" s="1"/>
  <c r="F74" i="173" s="1"/>
  <c r="H74" i="172"/>
  <c r="E74" i="172"/>
  <c r="H74" i="173" l="1"/>
  <c r="E74" i="173"/>
  <c r="C74" i="172"/>
  <c r="D74" i="172" s="1"/>
  <c r="G74" i="172" s="1"/>
  <c r="F75" i="172" s="1"/>
  <c r="I74" i="172"/>
  <c r="I74" i="173" l="1"/>
  <c r="C74" i="173"/>
  <c r="D74" i="173" s="1"/>
  <c r="G74" i="173" s="1"/>
  <c r="F75" i="173" s="1"/>
  <c r="H75" i="172"/>
  <c r="E75" i="172"/>
  <c r="H75" i="173" l="1"/>
  <c r="E75" i="173"/>
  <c r="C75" i="172"/>
  <c r="D75" i="172" s="1"/>
  <c r="G75" i="172" s="1"/>
  <c r="F76" i="172" s="1"/>
  <c r="I75" i="172"/>
  <c r="I75" i="173" l="1"/>
  <c r="C75" i="173"/>
  <c r="D75" i="173" s="1"/>
  <c r="G75" i="173" s="1"/>
  <c r="F76" i="173" s="1"/>
  <c r="E76" i="172"/>
  <c r="H76" i="172"/>
  <c r="H76" i="173" l="1"/>
  <c r="E76" i="173"/>
  <c r="C76" i="172"/>
  <c r="D76" i="172" s="1"/>
  <c r="G76" i="172" s="1"/>
  <c r="F77" i="172" s="1"/>
  <c r="I76" i="172"/>
  <c r="I76" i="173" l="1"/>
  <c r="C76" i="173"/>
  <c r="D76" i="173" s="1"/>
  <c r="G76" i="173" s="1"/>
  <c r="F77" i="173" s="1"/>
  <c r="H77" i="172"/>
  <c r="E77" i="172"/>
  <c r="H77" i="173" l="1"/>
  <c r="E77" i="173"/>
  <c r="C77" i="172"/>
  <c r="D77" i="172" s="1"/>
  <c r="G77" i="172" s="1"/>
  <c r="F78" i="172" s="1"/>
  <c r="I77" i="172"/>
  <c r="I77" i="173" l="1"/>
  <c r="C77" i="173"/>
  <c r="D77" i="173" s="1"/>
  <c r="G77" i="173" s="1"/>
  <c r="F78" i="173" s="1"/>
  <c r="H78" i="172"/>
  <c r="E78" i="172"/>
  <c r="H78" i="173" l="1"/>
  <c r="E78" i="173"/>
  <c r="C78" i="172"/>
  <c r="D78" i="172" s="1"/>
  <c r="G78" i="172" s="1"/>
  <c r="F79" i="172" s="1"/>
  <c r="I78" i="172"/>
  <c r="I78" i="173" l="1"/>
  <c r="C78" i="173"/>
  <c r="D78" i="173" s="1"/>
  <c r="G78" i="173" s="1"/>
  <c r="F79" i="173" s="1"/>
  <c r="H79" i="172"/>
  <c r="E79" i="172"/>
  <c r="H79" i="173" l="1"/>
  <c r="E79" i="173"/>
  <c r="C79" i="172"/>
  <c r="D79" i="172" s="1"/>
  <c r="G79" i="172" s="1"/>
  <c r="F80" i="172" s="1"/>
  <c r="I79" i="172"/>
  <c r="I79" i="173" l="1"/>
  <c r="C79" i="173"/>
  <c r="D79" i="173" s="1"/>
  <c r="G79" i="173" s="1"/>
  <c r="F80" i="173" s="1"/>
  <c r="H80" i="172"/>
  <c r="E80" i="172"/>
  <c r="H80" i="173" l="1"/>
  <c r="E80" i="173"/>
  <c r="C80" i="172"/>
  <c r="D80" i="172" s="1"/>
  <c r="G80" i="172" s="1"/>
  <c r="F81" i="172" s="1"/>
  <c r="I80" i="172"/>
  <c r="I80" i="173" l="1"/>
  <c r="C80" i="173"/>
  <c r="D80" i="173" s="1"/>
  <c r="G80" i="173" s="1"/>
  <c r="F81" i="173" s="1"/>
  <c r="H81" i="172"/>
  <c r="E81" i="172"/>
  <c r="H81" i="173" l="1"/>
  <c r="E81" i="173"/>
  <c r="C81" i="172"/>
  <c r="D81" i="172" s="1"/>
  <c r="G81" i="172" s="1"/>
  <c r="F82" i="172" s="1"/>
  <c r="I81" i="172"/>
  <c r="I81" i="173" l="1"/>
  <c r="C81" i="173"/>
  <c r="D81" i="173" s="1"/>
  <c r="G81" i="173" s="1"/>
  <c r="F82" i="173" s="1"/>
  <c r="H82" i="172"/>
  <c r="E82" i="172"/>
  <c r="H82" i="173" l="1"/>
  <c r="E82" i="173"/>
  <c r="C82" i="172"/>
  <c r="D82" i="172" s="1"/>
  <c r="G82" i="172" s="1"/>
  <c r="F83" i="172" s="1"/>
  <c r="I82" i="172"/>
  <c r="I82" i="173" l="1"/>
  <c r="C82" i="173"/>
  <c r="D82" i="173" s="1"/>
  <c r="G82" i="173" s="1"/>
  <c r="F83" i="173" s="1"/>
  <c r="H83" i="172"/>
  <c r="E83" i="172"/>
  <c r="H83" i="173" l="1"/>
  <c r="E83" i="173"/>
  <c r="C83" i="172"/>
  <c r="D83" i="172" s="1"/>
  <c r="G83" i="172" s="1"/>
  <c r="F84" i="172" s="1"/>
  <c r="I83" i="172"/>
  <c r="I83" i="173" l="1"/>
  <c r="C83" i="173"/>
  <c r="D83" i="173" s="1"/>
  <c r="G83" i="173" s="1"/>
  <c r="F84" i="173" s="1"/>
  <c r="H84" i="172"/>
  <c r="E84" i="172"/>
  <c r="H84" i="173" l="1"/>
  <c r="E84" i="173"/>
  <c r="C84" i="172"/>
  <c r="D84" i="172" s="1"/>
  <c r="G84" i="172" s="1"/>
  <c r="F85" i="172" s="1"/>
  <c r="I84" i="172"/>
  <c r="I84" i="173" l="1"/>
  <c r="C84" i="173"/>
  <c r="D84" i="173" s="1"/>
  <c r="G84" i="173" s="1"/>
  <c r="F85" i="173" s="1"/>
  <c r="H85" i="172"/>
  <c r="E85" i="172"/>
  <c r="H85" i="173" l="1"/>
  <c r="E85" i="173"/>
  <c r="C85" i="172"/>
  <c r="D85" i="172" s="1"/>
  <c r="G85" i="172" s="1"/>
  <c r="F86" i="172" s="1"/>
  <c r="I85" i="172"/>
  <c r="I85" i="173" l="1"/>
  <c r="C85" i="173"/>
  <c r="D85" i="173" s="1"/>
  <c r="G85" i="173" s="1"/>
  <c r="F86" i="173" s="1"/>
  <c r="H86" i="172"/>
  <c r="E86" i="172"/>
  <c r="H86" i="173" l="1"/>
  <c r="E86" i="173"/>
  <c r="C86" i="172"/>
  <c r="D86" i="172" s="1"/>
  <c r="G86" i="172" s="1"/>
  <c r="F87" i="172" s="1"/>
  <c r="I86" i="172"/>
  <c r="I86" i="173" l="1"/>
  <c r="C86" i="173"/>
  <c r="D86" i="173" s="1"/>
  <c r="G86" i="173" s="1"/>
  <c r="F87" i="173" s="1"/>
  <c r="H87" i="172"/>
  <c r="E87" i="172"/>
  <c r="H87" i="173" l="1"/>
  <c r="E87" i="173"/>
  <c r="C87" i="172"/>
  <c r="D87" i="172" s="1"/>
  <c r="G87" i="172" s="1"/>
  <c r="F88" i="172" s="1"/>
  <c r="I87" i="172"/>
  <c r="I87" i="173" l="1"/>
  <c r="C87" i="173"/>
  <c r="D87" i="173" s="1"/>
  <c r="G87" i="173" s="1"/>
  <c r="F88" i="173" s="1"/>
  <c r="H88" i="172"/>
  <c r="E88" i="172"/>
  <c r="H88" i="173" l="1"/>
  <c r="E88" i="173"/>
  <c r="C88" i="172"/>
  <c r="D88" i="172" s="1"/>
  <c r="G88" i="172" s="1"/>
  <c r="F89" i="172" s="1"/>
  <c r="I88" i="172"/>
  <c r="I88" i="173" l="1"/>
  <c r="C88" i="173"/>
  <c r="D88" i="173" s="1"/>
  <c r="G88" i="173" s="1"/>
  <c r="F89" i="173" s="1"/>
  <c r="H89" i="172"/>
  <c r="E89" i="172"/>
  <c r="H89" i="173" l="1"/>
  <c r="E89" i="173"/>
  <c r="C89" i="172"/>
  <c r="D89" i="172" s="1"/>
  <c r="G89" i="172" s="1"/>
  <c r="F90" i="172" s="1"/>
  <c r="I89" i="172"/>
  <c r="I89" i="173" l="1"/>
  <c r="C89" i="173"/>
  <c r="D89" i="173" s="1"/>
  <c r="G89" i="173" s="1"/>
  <c r="F90" i="173" s="1"/>
  <c r="H90" i="172"/>
  <c r="E90" i="172"/>
  <c r="H90" i="173" l="1"/>
  <c r="E90" i="173"/>
  <c r="C90" i="172"/>
  <c r="D90" i="172" s="1"/>
  <c r="G90" i="172" s="1"/>
  <c r="F91" i="172" s="1"/>
  <c r="I90" i="172"/>
  <c r="I90" i="173" l="1"/>
  <c r="C90" i="173"/>
  <c r="D90" i="173" s="1"/>
  <c r="G90" i="173" s="1"/>
  <c r="F91" i="173" s="1"/>
  <c r="H91" i="172"/>
  <c r="E91" i="172"/>
  <c r="H91" i="173" l="1"/>
  <c r="E91" i="173"/>
  <c r="C91" i="172"/>
  <c r="D91" i="172" s="1"/>
  <c r="G91" i="172" s="1"/>
  <c r="F92" i="172" s="1"/>
  <c r="I91" i="172"/>
  <c r="I91" i="173" l="1"/>
  <c r="C91" i="173"/>
  <c r="D91" i="173" s="1"/>
  <c r="G91" i="173" s="1"/>
  <c r="F92" i="173" s="1"/>
  <c r="H92" i="172"/>
  <c r="E92" i="172"/>
  <c r="H92" i="173" l="1"/>
  <c r="E92" i="173"/>
  <c r="C92" i="172"/>
  <c r="D92" i="172" s="1"/>
  <c r="G92" i="172" s="1"/>
  <c r="F93" i="172" s="1"/>
  <c r="I92" i="172"/>
  <c r="I92" i="173" l="1"/>
  <c r="C92" i="173"/>
  <c r="D92" i="173" s="1"/>
  <c r="G92" i="173" s="1"/>
  <c r="F93" i="173" s="1"/>
  <c r="H93" i="172"/>
  <c r="E93" i="172"/>
  <c r="H93" i="173" l="1"/>
  <c r="E93" i="173"/>
  <c r="C93" i="172"/>
  <c r="D93" i="172" s="1"/>
  <c r="G93" i="172" s="1"/>
  <c r="F94" i="172" s="1"/>
  <c r="I93" i="172"/>
  <c r="I93" i="173" l="1"/>
  <c r="C93" i="173"/>
  <c r="D93" i="173" s="1"/>
  <c r="G93" i="173" s="1"/>
  <c r="F94" i="173" s="1"/>
  <c r="H94" i="172"/>
  <c r="E94" i="172"/>
  <c r="H94" i="173" l="1"/>
  <c r="E94" i="173"/>
  <c r="C94" i="172"/>
  <c r="D94" i="172" s="1"/>
  <c r="G94" i="172" s="1"/>
  <c r="F95" i="172" s="1"/>
  <c r="I94" i="172"/>
  <c r="I94" i="173" l="1"/>
  <c r="C94" i="173"/>
  <c r="D94" i="173" s="1"/>
  <c r="G94" i="173" s="1"/>
  <c r="F95" i="173" s="1"/>
  <c r="H95" i="172"/>
  <c r="E95" i="172"/>
  <c r="H95" i="173" l="1"/>
  <c r="E95" i="173"/>
  <c r="C95" i="172"/>
  <c r="D95" i="172" s="1"/>
  <c r="G95" i="172" s="1"/>
  <c r="F96" i="172" s="1"/>
  <c r="I95" i="172"/>
  <c r="I95" i="173" l="1"/>
  <c r="C95" i="173"/>
  <c r="D95" i="173" s="1"/>
  <c r="G95" i="173" s="1"/>
  <c r="F96" i="173" s="1"/>
  <c r="H96" i="172"/>
  <c r="E96" i="172"/>
  <c r="H96" i="173" l="1"/>
  <c r="E96" i="173"/>
  <c r="C96" i="172"/>
  <c r="D96" i="172" s="1"/>
  <c r="G96" i="172" s="1"/>
  <c r="F97" i="172" s="1"/>
  <c r="I96" i="172"/>
  <c r="I96" i="173" l="1"/>
  <c r="C96" i="173"/>
  <c r="D96" i="173" s="1"/>
  <c r="G96" i="173" s="1"/>
  <c r="F97" i="173" s="1"/>
  <c r="H97" i="172"/>
  <c r="E97" i="172"/>
  <c r="H97" i="173" l="1"/>
  <c r="E97" i="173"/>
  <c r="C97" i="172"/>
  <c r="D97" i="172" s="1"/>
  <c r="G97" i="172" s="1"/>
  <c r="F98" i="172" s="1"/>
  <c r="I97" i="172"/>
  <c r="I97" i="173" l="1"/>
  <c r="C97" i="173"/>
  <c r="D97" i="173" s="1"/>
  <c r="G97" i="173" s="1"/>
  <c r="F98" i="173" s="1"/>
  <c r="H98" i="172"/>
  <c r="E98" i="172"/>
  <c r="H98" i="173" l="1"/>
  <c r="E98" i="173"/>
  <c r="C98" i="172"/>
  <c r="D98" i="172" s="1"/>
  <c r="G98" i="172" s="1"/>
  <c r="F99" i="172" s="1"/>
  <c r="I98" i="172"/>
  <c r="I98" i="173" l="1"/>
  <c r="C98" i="173"/>
  <c r="D98" i="173" s="1"/>
  <c r="G98" i="173" s="1"/>
  <c r="F99" i="173" s="1"/>
  <c r="H99" i="172"/>
  <c r="E99" i="172"/>
  <c r="H99" i="173" l="1"/>
  <c r="E99" i="173"/>
  <c r="C99" i="172"/>
  <c r="D99" i="172" s="1"/>
  <c r="G99" i="172" s="1"/>
  <c r="F100" i="172" s="1"/>
  <c r="I99" i="172"/>
  <c r="I99" i="173" l="1"/>
  <c r="C99" i="173"/>
  <c r="D99" i="173" s="1"/>
  <c r="G99" i="173" s="1"/>
  <c r="F100" i="173" s="1"/>
  <c r="H100" i="172"/>
  <c r="E100" i="172"/>
  <c r="H100" i="173" l="1"/>
  <c r="E100" i="173"/>
  <c r="C100" i="172"/>
  <c r="D100" i="172" s="1"/>
  <c r="G100" i="172" s="1"/>
  <c r="F101" i="172" s="1"/>
  <c r="I100" i="172"/>
  <c r="I100" i="173" l="1"/>
  <c r="C100" i="173"/>
  <c r="D100" i="173" s="1"/>
  <c r="G100" i="173" s="1"/>
  <c r="F101" i="173" s="1"/>
  <c r="H101" i="172"/>
  <c r="E101" i="172"/>
  <c r="H101" i="173" l="1"/>
  <c r="E101" i="173"/>
  <c r="I101" i="172"/>
  <c r="C101" i="172"/>
  <c r="D101" i="172" s="1"/>
  <c r="G101" i="172" s="1"/>
  <c r="F102" i="172" s="1"/>
  <c r="I101" i="173" l="1"/>
  <c r="C101" i="173"/>
  <c r="D101" i="173" s="1"/>
  <c r="G101" i="173" s="1"/>
  <c r="F102" i="173" s="1"/>
  <c r="H102" i="172"/>
  <c r="E102" i="172"/>
  <c r="H102" i="173" l="1"/>
  <c r="E102" i="173"/>
  <c r="C102" i="172"/>
  <c r="D102" i="172" s="1"/>
  <c r="G102" i="172" s="1"/>
  <c r="F103" i="172" s="1"/>
  <c r="I102" i="172"/>
  <c r="I102" i="173" l="1"/>
  <c r="C102" i="173"/>
  <c r="D102" i="173" s="1"/>
  <c r="G102" i="173" s="1"/>
  <c r="F103" i="173" s="1"/>
  <c r="H103" i="172"/>
  <c r="E103" i="172"/>
  <c r="H103" i="173" l="1"/>
  <c r="E103" i="173"/>
  <c r="I103" i="172"/>
  <c r="C103" i="172"/>
  <c r="D103" i="172" s="1"/>
  <c r="G103" i="172" s="1"/>
  <c r="F104" i="172" s="1"/>
  <c r="I103" i="173" l="1"/>
  <c r="C103" i="173"/>
  <c r="D103" i="173" s="1"/>
  <c r="G103" i="173" s="1"/>
  <c r="F104" i="173" s="1"/>
  <c r="H104" i="172"/>
  <c r="E104" i="172"/>
  <c r="H104" i="173" l="1"/>
  <c r="E104" i="173"/>
  <c r="C104" i="172"/>
  <c r="D104" i="172" s="1"/>
  <c r="G104" i="172" s="1"/>
  <c r="F105" i="172" s="1"/>
  <c r="I104" i="172"/>
  <c r="I104" i="173" l="1"/>
  <c r="C104" i="173"/>
  <c r="D104" i="173" s="1"/>
  <c r="G104" i="173" s="1"/>
  <c r="F105" i="173" s="1"/>
  <c r="H105" i="172"/>
  <c r="E105" i="172"/>
  <c r="H105" i="173" l="1"/>
  <c r="E105" i="173"/>
  <c r="I105" i="172"/>
  <c r="C105" i="172"/>
  <c r="D105" i="172" s="1"/>
  <c r="G105" i="172" s="1"/>
  <c r="F106" i="172" s="1"/>
  <c r="C105" i="173" l="1"/>
  <c r="D105" i="173" s="1"/>
  <c r="G105" i="173" s="1"/>
  <c r="F106" i="173" s="1"/>
  <c r="I105" i="173"/>
  <c r="H106" i="172"/>
  <c r="E106" i="172"/>
  <c r="H106" i="173" l="1"/>
  <c r="E106" i="173"/>
  <c r="C106" i="172"/>
  <c r="D106" i="172" s="1"/>
  <c r="G106" i="172" s="1"/>
  <c r="F107" i="172" s="1"/>
  <c r="I106" i="172"/>
  <c r="C106" i="173" l="1"/>
  <c r="D106" i="173" s="1"/>
  <c r="G106" i="173" s="1"/>
  <c r="F107" i="173" s="1"/>
  <c r="I106" i="173"/>
  <c r="H107" i="172"/>
  <c r="E107" i="172"/>
  <c r="H107" i="173" l="1"/>
  <c r="E107" i="173"/>
  <c r="I107" i="172"/>
  <c r="C107" i="172"/>
  <c r="D107" i="172" s="1"/>
  <c r="G107" i="172" s="1"/>
  <c r="F108" i="172" s="1"/>
  <c r="C107" i="173" l="1"/>
  <c r="D107" i="173" s="1"/>
  <c r="G107" i="173" s="1"/>
  <c r="F108" i="173" s="1"/>
  <c r="I107" i="173"/>
  <c r="H108" i="172"/>
  <c r="E108" i="172"/>
  <c r="H108" i="173" l="1"/>
  <c r="E108" i="173"/>
  <c r="C108" i="172"/>
  <c r="D108" i="172" s="1"/>
  <c r="G108" i="172" s="1"/>
  <c r="F109" i="172" s="1"/>
  <c r="I108" i="172"/>
  <c r="C108" i="173" l="1"/>
  <c r="D108" i="173" s="1"/>
  <c r="G108" i="173" s="1"/>
  <c r="F109" i="173" s="1"/>
  <c r="I108" i="173"/>
  <c r="H109" i="172"/>
  <c r="E109" i="172"/>
  <c r="H109" i="173" l="1"/>
  <c r="E109" i="173"/>
  <c r="I109" i="172"/>
  <c r="C109" i="172"/>
  <c r="D109" i="172" s="1"/>
  <c r="G109" i="172" s="1"/>
  <c r="F110" i="172" s="1"/>
  <c r="C109" i="173" l="1"/>
  <c r="D109" i="173" s="1"/>
  <c r="G109" i="173" s="1"/>
  <c r="F110" i="173" s="1"/>
  <c r="I109" i="173"/>
  <c r="H110" i="172"/>
  <c r="E110" i="172"/>
  <c r="H110" i="173" l="1"/>
  <c r="E110" i="173"/>
  <c r="C110" i="172"/>
  <c r="D110" i="172" s="1"/>
  <c r="G110" i="172" s="1"/>
  <c r="F111" i="172" s="1"/>
  <c r="I110" i="172"/>
  <c r="C110" i="173" l="1"/>
  <c r="D110" i="173" s="1"/>
  <c r="G110" i="173" s="1"/>
  <c r="F111" i="173" s="1"/>
  <c r="I110" i="173"/>
  <c r="H111" i="172"/>
  <c r="E111" i="172"/>
  <c r="H111" i="173" l="1"/>
  <c r="E111" i="173"/>
  <c r="I111" i="172"/>
  <c r="C111" i="172"/>
  <c r="D111" i="172" s="1"/>
  <c r="G111" i="172" s="1"/>
  <c r="F112" i="172" s="1"/>
  <c r="C111" i="173" l="1"/>
  <c r="D111" i="173" s="1"/>
  <c r="G111" i="173" s="1"/>
  <c r="F112" i="173" s="1"/>
  <c r="I111" i="173"/>
  <c r="H112" i="172"/>
  <c r="E112" i="172"/>
  <c r="H112" i="173" l="1"/>
  <c r="E112" i="173"/>
  <c r="C112" i="172"/>
  <c r="D112" i="172" s="1"/>
  <c r="G112" i="172" s="1"/>
  <c r="F113" i="172" s="1"/>
  <c r="I112" i="172"/>
  <c r="C112" i="173" l="1"/>
  <c r="D112" i="173" s="1"/>
  <c r="G112" i="173" s="1"/>
  <c r="F113" i="173" s="1"/>
  <c r="I112" i="173"/>
  <c r="H113" i="172"/>
  <c r="E113" i="172"/>
  <c r="H113" i="173" l="1"/>
  <c r="E113" i="173"/>
  <c r="I113" i="172"/>
  <c r="C113" i="172"/>
  <c r="D113" i="172" s="1"/>
  <c r="G113" i="172" s="1"/>
  <c r="F114" i="172" s="1"/>
  <c r="C113" i="173" l="1"/>
  <c r="D113" i="173" s="1"/>
  <c r="G113" i="173" s="1"/>
  <c r="F114" i="173" s="1"/>
  <c r="I113" i="173"/>
  <c r="H114" i="172"/>
  <c r="E114" i="172"/>
  <c r="H114" i="173" l="1"/>
  <c r="E114" i="173"/>
  <c r="C114" i="172"/>
  <c r="D114" i="172" s="1"/>
  <c r="G114" i="172" s="1"/>
  <c r="F115" i="172" s="1"/>
  <c r="I114" i="172"/>
  <c r="C114" i="173" l="1"/>
  <c r="D114" i="173" s="1"/>
  <c r="G114" i="173" s="1"/>
  <c r="F115" i="173" s="1"/>
  <c r="I114" i="173"/>
  <c r="H115" i="172"/>
  <c r="E115" i="172"/>
  <c r="H115" i="173" l="1"/>
  <c r="E115" i="173"/>
  <c r="I115" i="172"/>
  <c r="C115" i="172"/>
  <c r="D115" i="172" s="1"/>
  <c r="G115" i="172" s="1"/>
  <c r="F116" i="172" s="1"/>
  <c r="C115" i="173" l="1"/>
  <c r="D115" i="173" s="1"/>
  <c r="G115" i="173" s="1"/>
  <c r="F116" i="173" s="1"/>
  <c r="I115" i="173"/>
  <c r="H116" i="172"/>
  <c r="E116" i="172"/>
  <c r="H116" i="173" l="1"/>
  <c r="E116" i="173"/>
  <c r="C116" i="172"/>
  <c r="D116" i="172" s="1"/>
  <c r="G116" i="172" s="1"/>
  <c r="F117" i="172" s="1"/>
  <c r="I116" i="172"/>
  <c r="C116" i="173" l="1"/>
  <c r="D116" i="173" s="1"/>
  <c r="G116" i="173" s="1"/>
  <c r="F117" i="173" s="1"/>
  <c r="I116" i="173"/>
  <c r="H117" i="172"/>
  <c r="E117" i="172"/>
  <c r="H117" i="173" l="1"/>
  <c r="E117" i="173"/>
  <c r="I117" i="172"/>
  <c r="C117" i="172"/>
  <c r="D117" i="172" s="1"/>
  <c r="G117" i="172" s="1"/>
  <c r="F118" i="172" s="1"/>
  <c r="C117" i="173" l="1"/>
  <c r="D117" i="173" s="1"/>
  <c r="G117" i="173" s="1"/>
  <c r="F118" i="173" s="1"/>
  <c r="I117" i="173"/>
  <c r="H118" i="172"/>
  <c r="E118" i="172"/>
  <c r="H118" i="173" l="1"/>
  <c r="E118" i="173"/>
  <c r="C118" i="172"/>
  <c r="D118" i="172" s="1"/>
  <c r="G118" i="172" s="1"/>
  <c r="F119" i="172" s="1"/>
  <c r="I118" i="172"/>
  <c r="C118" i="173" l="1"/>
  <c r="D118" i="173" s="1"/>
  <c r="G118" i="173" s="1"/>
  <c r="F119" i="173" s="1"/>
  <c r="I118" i="173"/>
  <c r="H119" i="172"/>
  <c r="E119" i="172"/>
  <c r="H119" i="173" l="1"/>
  <c r="E119" i="173"/>
  <c r="I119" i="172"/>
  <c r="C119" i="172"/>
  <c r="D119" i="172" s="1"/>
  <c r="G119" i="172" s="1"/>
  <c r="F120" i="172" s="1"/>
  <c r="C119" i="173" l="1"/>
  <c r="D119" i="173" s="1"/>
  <c r="G119" i="173" s="1"/>
  <c r="F120" i="173" s="1"/>
  <c r="I119" i="173"/>
  <c r="H120" i="172"/>
  <c r="E120" i="172"/>
  <c r="H120" i="173" l="1"/>
  <c r="E120" i="173"/>
  <c r="C120" i="172"/>
  <c r="D120" i="172" s="1"/>
  <c r="G120" i="172" s="1"/>
  <c r="F121" i="172" s="1"/>
  <c r="I120" i="172"/>
  <c r="C120" i="173" l="1"/>
  <c r="D120" i="173" s="1"/>
  <c r="G120" i="173" s="1"/>
  <c r="F121" i="173" s="1"/>
  <c r="I120" i="173"/>
  <c r="H121" i="172"/>
  <c r="E121" i="172"/>
  <c r="H121" i="173" l="1"/>
  <c r="E121" i="173"/>
  <c r="I121" i="172"/>
  <c r="C121" i="172"/>
  <c r="D121" i="172" s="1"/>
  <c r="G121" i="172" s="1"/>
  <c r="F122" i="172" s="1"/>
  <c r="C121" i="173" l="1"/>
  <c r="D121" i="173" s="1"/>
  <c r="G121" i="173" s="1"/>
  <c r="F122" i="173" s="1"/>
  <c r="I121" i="173"/>
  <c r="H122" i="172"/>
  <c r="E122" i="172"/>
  <c r="H122" i="173" l="1"/>
  <c r="E122" i="173"/>
  <c r="C122" i="172"/>
  <c r="D122" i="172" s="1"/>
  <c r="G122" i="172" s="1"/>
  <c r="F123" i="172" s="1"/>
  <c r="I122" i="172"/>
  <c r="C122" i="173" l="1"/>
  <c r="D122" i="173" s="1"/>
  <c r="G122" i="173" s="1"/>
  <c r="F123" i="173" s="1"/>
  <c r="I122" i="173"/>
  <c r="H123" i="172"/>
  <c r="E123" i="172"/>
  <c r="H123" i="173" l="1"/>
  <c r="E123" i="173"/>
  <c r="I123" i="172"/>
  <c r="C123" i="172"/>
  <c r="D123" i="172" s="1"/>
  <c r="G123" i="172" s="1"/>
  <c r="F124" i="172" s="1"/>
  <c r="C123" i="173" l="1"/>
  <c r="D123" i="173" s="1"/>
  <c r="G123" i="173" s="1"/>
  <c r="F124" i="173" s="1"/>
  <c r="I123" i="173"/>
  <c r="H124" i="172"/>
  <c r="E124" i="172"/>
  <c r="H124" i="173" l="1"/>
  <c r="E124" i="173"/>
  <c r="C124" i="172"/>
  <c r="D124" i="172" s="1"/>
  <c r="G124" i="172" s="1"/>
  <c r="F125" i="172" s="1"/>
  <c r="I124" i="172"/>
  <c r="C124" i="173" l="1"/>
  <c r="D124" i="173" s="1"/>
  <c r="G124" i="173" s="1"/>
  <c r="F125" i="173" s="1"/>
  <c r="I124" i="173"/>
  <c r="H125" i="172"/>
  <c r="E125" i="172"/>
  <c r="H125" i="173" l="1"/>
  <c r="E125" i="173"/>
  <c r="I125" i="172"/>
  <c r="C125" i="172"/>
  <c r="D125" i="172" s="1"/>
  <c r="G125" i="172" s="1"/>
  <c r="F126" i="172" s="1"/>
  <c r="C125" i="173" l="1"/>
  <c r="D125" i="173" s="1"/>
  <c r="G125" i="173" s="1"/>
  <c r="F126" i="173" s="1"/>
  <c r="I125" i="173"/>
  <c r="H126" i="172"/>
  <c r="E126" i="172"/>
  <c r="H126" i="173" l="1"/>
  <c r="E126" i="173"/>
  <c r="C126" i="172"/>
  <c r="D126" i="172" s="1"/>
  <c r="G126" i="172" s="1"/>
  <c r="F127" i="172" s="1"/>
  <c r="I126" i="172"/>
  <c r="C126" i="173" l="1"/>
  <c r="D126" i="173" s="1"/>
  <c r="G126" i="173" s="1"/>
  <c r="F127" i="173" s="1"/>
  <c r="I126" i="173"/>
  <c r="H127" i="172"/>
  <c r="E127" i="172"/>
  <c r="H127" i="173" l="1"/>
  <c r="E127" i="173"/>
  <c r="I127" i="172"/>
  <c r="C127" i="172"/>
  <c r="D127" i="172" s="1"/>
  <c r="G127" i="172" s="1"/>
  <c r="F128" i="172" s="1"/>
  <c r="C127" i="173" l="1"/>
  <c r="D127" i="173" s="1"/>
  <c r="G127" i="173" s="1"/>
  <c r="F128" i="173" s="1"/>
  <c r="I127" i="173"/>
  <c r="H128" i="172"/>
  <c r="E128" i="172"/>
  <c r="H128" i="173" l="1"/>
  <c r="E128" i="173"/>
  <c r="C128" i="172"/>
  <c r="D128" i="172" s="1"/>
  <c r="G128" i="172" s="1"/>
  <c r="F129" i="172" s="1"/>
  <c r="I128" i="172"/>
  <c r="C128" i="173" l="1"/>
  <c r="D128" i="173" s="1"/>
  <c r="G128" i="173" s="1"/>
  <c r="F129" i="173" s="1"/>
  <c r="I128" i="173"/>
  <c r="H129" i="172"/>
  <c r="E129" i="172"/>
  <c r="H129" i="173" l="1"/>
  <c r="E129" i="173"/>
  <c r="I129" i="172"/>
  <c r="C129" i="172"/>
  <c r="D129" i="172" s="1"/>
  <c r="G129" i="172" s="1"/>
  <c r="F130" i="172" s="1"/>
  <c r="C129" i="173" l="1"/>
  <c r="D129" i="173" s="1"/>
  <c r="G129" i="173" s="1"/>
  <c r="F130" i="173" s="1"/>
  <c r="I129" i="173"/>
  <c r="H130" i="172"/>
  <c r="E130" i="172"/>
  <c r="H130" i="173" l="1"/>
  <c r="E130" i="173"/>
  <c r="C130" i="172"/>
  <c r="D130" i="172" s="1"/>
  <c r="G130" i="172" s="1"/>
  <c r="F131" i="172" s="1"/>
  <c r="I130" i="172"/>
  <c r="C130" i="173" l="1"/>
  <c r="D130" i="173" s="1"/>
  <c r="G130" i="173" s="1"/>
  <c r="F131" i="173" s="1"/>
  <c r="I130" i="173"/>
  <c r="H131" i="172"/>
  <c r="E131" i="172"/>
  <c r="H131" i="173" l="1"/>
  <c r="E131" i="173"/>
  <c r="I131" i="172"/>
  <c r="C131" i="172"/>
  <c r="D131" i="172" s="1"/>
  <c r="G131" i="172" s="1"/>
  <c r="F132" i="172" s="1"/>
  <c r="C131" i="173" l="1"/>
  <c r="D131" i="173" s="1"/>
  <c r="G131" i="173" s="1"/>
  <c r="F132" i="173" s="1"/>
  <c r="I131" i="173"/>
  <c r="H132" i="172"/>
  <c r="E132" i="172"/>
  <c r="H132" i="173" l="1"/>
  <c r="E132" i="173"/>
  <c r="C132" i="172"/>
  <c r="D132" i="172" s="1"/>
  <c r="G132" i="172" s="1"/>
  <c r="F133" i="172" s="1"/>
  <c r="I132" i="172"/>
  <c r="C132" i="173" l="1"/>
  <c r="D132" i="173" s="1"/>
  <c r="G132" i="173" s="1"/>
  <c r="F133" i="173" s="1"/>
  <c r="I132" i="173"/>
  <c r="H133" i="172"/>
  <c r="E133" i="172"/>
  <c r="H133" i="173" l="1"/>
  <c r="E133" i="173"/>
  <c r="I133" i="172"/>
  <c r="C133" i="172"/>
  <c r="D133" i="172" s="1"/>
  <c r="G133" i="172" s="1"/>
  <c r="F134" i="172" s="1"/>
  <c r="C133" i="173" l="1"/>
  <c r="D133" i="173" s="1"/>
  <c r="G133" i="173" s="1"/>
  <c r="F134" i="173" s="1"/>
  <c r="I133" i="173"/>
  <c r="H134" i="172"/>
  <c r="E134" i="172"/>
  <c r="H134" i="173" l="1"/>
  <c r="E134" i="173"/>
  <c r="C134" i="172"/>
  <c r="D134" i="172" s="1"/>
  <c r="G134" i="172" s="1"/>
  <c r="F135" i="172" s="1"/>
  <c r="I134" i="172"/>
  <c r="C134" i="173" l="1"/>
  <c r="D134" i="173" s="1"/>
  <c r="G134" i="173" s="1"/>
  <c r="F135" i="173" s="1"/>
  <c r="I134" i="173"/>
  <c r="H135" i="172"/>
  <c r="E135" i="172"/>
  <c r="H135" i="173" l="1"/>
  <c r="E135" i="173"/>
  <c r="I135" i="172"/>
  <c r="C135" i="172"/>
  <c r="D135" i="172" s="1"/>
  <c r="G135" i="172" s="1"/>
  <c r="F136" i="172" s="1"/>
  <c r="C135" i="173" l="1"/>
  <c r="D135" i="173" s="1"/>
  <c r="G135" i="173" s="1"/>
  <c r="F136" i="173" s="1"/>
  <c r="I135" i="173"/>
  <c r="H136" i="172"/>
  <c r="E136" i="172"/>
  <c r="H136" i="173" l="1"/>
  <c r="E136" i="173"/>
  <c r="C136" i="172"/>
  <c r="D136" i="172" s="1"/>
  <c r="G136" i="172" s="1"/>
  <c r="F137" i="172" s="1"/>
  <c r="I136" i="172"/>
  <c r="C136" i="173" l="1"/>
  <c r="D136" i="173" s="1"/>
  <c r="G136" i="173" s="1"/>
  <c r="F137" i="173" s="1"/>
  <c r="I136" i="173"/>
  <c r="H137" i="172"/>
  <c r="E137" i="172"/>
  <c r="H137" i="173" l="1"/>
  <c r="E137" i="173"/>
  <c r="I137" i="172"/>
  <c r="C137" i="172"/>
  <c r="D137" i="172" s="1"/>
  <c r="G137" i="172" s="1"/>
  <c r="F138" i="172" s="1"/>
  <c r="C137" i="173" l="1"/>
  <c r="D137" i="173" s="1"/>
  <c r="G137" i="173" s="1"/>
  <c r="F138" i="173" s="1"/>
  <c r="I137" i="173"/>
  <c r="H138" i="172"/>
  <c r="E138" i="172"/>
  <c r="H138" i="173" l="1"/>
  <c r="E138" i="173"/>
  <c r="C138" i="172"/>
  <c r="D138" i="172" s="1"/>
  <c r="G138" i="172" s="1"/>
  <c r="F139" i="172" s="1"/>
  <c r="I138" i="172"/>
  <c r="C138" i="173" l="1"/>
  <c r="D138" i="173" s="1"/>
  <c r="G138" i="173" s="1"/>
  <c r="F139" i="173" s="1"/>
  <c r="I138" i="173"/>
  <c r="H139" i="172"/>
  <c r="E139" i="172"/>
  <c r="H139" i="173" l="1"/>
  <c r="E139" i="173"/>
  <c r="I139" i="172"/>
  <c r="C139" i="172"/>
  <c r="D139" i="172" s="1"/>
  <c r="G139" i="172" s="1"/>
  <c r="F140" i="172" s="1"/>
  <c r="C139" i="173" l="1"/>
  <c r="D139" i="173" s="1"/>
  <c r="G139" i="173" s="1"/>
  <c r="F140" i="173" s="1"/>
  <c r="I139" i="173"/>
  <c r="H140" i="172"/>
  <c r="E140" i="172"/>
  <c r="H140" i="173" l="1"/>
  <c r="E140" i="173"/>
  <c r="C140" i="172"/>
  <c r="D140" i="172" s="1"/>
  <c r="G140" i="172" s="1"/>
  <c r="F141" i="172" s="1"/>
  <c r="I140" i="172"/>
  <c r="C140" i="173" l="1"/>
  <c r="D140" i="173" s="1"/>
  <c r="G140" i="173" s="1"/>
  <c r="F141" i="173" s="1"/>
  <c r="I140" i="173"/>
  <c r="H141" i="172"/>
  <c r="E141" i="172"/>
  <c r="H141" i="173" l="1"/>
  <c r="E141" i="173"/>
  <c r="I141" i="172"/>
  <c r="C141" i="172"/>
  <c r="D141" i="172" s="1"/>
  <c r="G141" i="172" s="1"/>
  <c r="F142" i="172" s="1"/>
  <c r="C141" i="173" l="1"/>
  <c r="D141" i="173" s="1"/>
  <c r="G141" i="173" s="1"/>
  <c r="F142" i="173" s="1"/>
  <c r="I141" i="173"/>
  <c r="H142" i="172"/>
  <c r="E142" i="172"/>
  <c r="H142" i="173" l="1"/>
  <c r="E142" i="173"/>
  <c r="C142" i="172"/>
  <c r="D142" i="172" s="1"/>
  <c r="G142" i="172" s="1"/>
  <c r="F143" i="172" s="1"/>
  <c r="I142" i="172"/>
  <c r="C142" i="173" l="1"/>
  <c r="D142" i="173" s="1"/>
  <c r="G142" i="173" s="1"/>
  <c r="F143" i="173" s="1"/>
  <c r="I142" i="173"/>
  <c r="H143" i="172"/>
  <c r="E143" i="172"/>
  <c r="H143" i="173" l="1"/>
  <c r="E143" i="173"/>
  <c r="I143" i="172"/>
  <c r="C143" i="172"/>
  <c r="D143" i="172" s="1"/>
  <c r="G143" i="172" s="1"/>
  <c r="F144" i="172" s="1"/>
  <c r="C143" i="173" l="1"/>
  <c r="D143" i="173" s="1"/>
  <c r="G143" i="173" s="1"/>
  <c r="F144" i="173" s="1"/>
  <c r="I143" i="173"/>
  <c r="H144" i="172"/>
  <c r="E144" i="172"/>
  <c r="H144" i="173" l="1"/>
  <c r="E144" i="173"/>
  <c r="C144" i="172"/>
  <c r="D144" i="172" s="1"/>
  <c r="G144" i="172" s="1"/>
  <c r="F145" i="172" s="1"/>
  <c r="I144" i="172"/>
  <c r="C144" i="173" l="1"/>
  <c r="D144" i="173" s="1"/>
  <c r="G144" i="173" s="1"/>
  <c r="F145" i="173" s="1"/>
  <c r="I144" i="173"/>
  <c r="H145" i="172"/>
  <c r="E145" i="172"/>
  <c r="H145" i="173" l="1"/>
  <c r="E145" i="173"/>
  <c r="I145" i="172"/>
  <c r="C145" i="172"/>
  <c r="D145" i="172" s="1"/>
  <c r="G145" i="172" s="1"/>
  <c r="F146" i="172" s="1"/>
  <c r="C145" i="173" l="1"/>
  <c r="D145" i="173" s="1"/>
  <c r="G145" i="173" s="1"/>
  <c r="F146" i="173" s="1"/>
  <c r="I145" i="173"/>
  <c r="H146" i="172"/>
  <c r="E146" i="172"/>
  <c r="H146" i="173" l="1"/>
  <c r="E146" i="173"/>
  <c r="C146" i="172"/>
  <c r="D146" i="172" s="1"/>
  <c r="G146" i="172" s="1"/>
  <c r="F147" i="172" s="1"/>
  <c r="I146" i="172"/>
  <c r="C146" i="173" l="1"/>
  <c r="D146" i="173" s="1"/>
  <c r="G146" i="173" s="1"/>
  <c r="F147" i="173" s="1"/>
  <c r="I146" i="173"/>
  <c r="H147" i="172"/>
  <c r="E147" i="172"/>
  <c r="H147" i="173" l="1"/>
  <c r="E147" i="173"/>
  <c r="I147" i="172"/>
  <c r="C147" i="172"/>
  <c r="D147" i="172" s="1"/>
  <c r="G147" i="172" s="1"/>
  <c r="F148" i="172" s="1"/>
  <c r="C147" i="173" l="1"/>
  <c r="D147" i="173" s="1"/>
  <c r="G147" i="173" s="1"/>
  <c r="F148" i="173" s="1"/>
  <c r="I147" i="173"/>
  <c r="H148" i="172"/>
  <c r="E148" i="172"/>
  <c r="H148" i="173" l="1"/>
  <c r="E148" i="173"/>
  <c r="C148" i="172"/>
  <c r="D148" i="172" s="1"/>
  <c r="G148" i="172" s="1"/>
  <c r="F149" i="172" s="1"/>
  <c r="I148" i="172"/>
  <c r="C148" i="173" l="1"/>
  <c r="D148" i="173" s="1"/>
  <c r="G148" i="173" s="1"/>
  <c r="F149" i="173" s="1"/>
  <c r="I148" i="173"/>
  <c r="H149" i="172"/>
  <c r="E149" i="172"/>
  <c r="H149" i="173" l="1"/>
  <c r="E149" i="173"/>
  <c r="I149" i="172"/>
  <c r="C149" i="172"/>
  <c r="D149" i="172" s="1"/>
  <c r="G149" i="172" s="1"/>
  <c r="F150" i="172" s="1"/>
  <c r="C149" i="173" l="1"/>
  <c r="D149" i="173" s="1"/>
  <c r="G149" i="173" s="1"/>
  <c r="F150" i="173" s="1"/>
  <c r="I149" i="173"/>
  <c r="H150" i="172"/>
  <c r="E150" i="172"/>
  <c r="H150" i="173" l="1"/>
  <c r="E150" i="173"/>
  <c r="C150" i="172"/>
  <c r="D150" i="172" s="1"/>
  <c r="G150" i="172" s="1"/>
  <c r="F151" i="172" s="1"/>
  <c r="I150" i="172"/>
  <c r="C150" i="173" l="1"/>
  <c r="D150" i="173" s="1"/>
  <c r="G150" i="173" s="1"/>
  <c r="F151" i="173" s="1"/>
  <c r="I150" i="173"/>
  <c r="H151" i="172"/>
  <c r="E151" i="172"/>
  <c r="H151" i="173" l="1"/>
  <c r="E151" i="173"/>
  <c r="I151" i="172"/>
  <c r="C151" i="172"/>
  <c r="D151" i="172" s="1"/>
  <c r="G151" i="172" s="1"/>
  <c r="F152" i="172" s="1"/>
  <c r="C151" i="173" l="1"/>
  <c r="D151" i="173" s="1"/>
  <c r="G151" i="173" s="1"/>
  <c r="F152" i="173" s="1"/>
  <c r="I151" i="173"/>
  <c r="H152" i="172"/>
  <c r="E152" i="172"/>
  <c r="H152" i="173" l="1"/>
  <c r="E152" i="173"/>
  <c r="C152" i="172"/>
  <c r="D152" i="172" s="1"/>
  <c r="G152" i="172" s="1"/>
  <c r="F153" i="172" s="1"/>
  <c r="I152" i="172"/>
  <c r="C152" i="173" l="1"/>
  <c r="D152" i="173" s="1"/>
  <c r="G152" i="173" s="1"/>
  <c r="F153" i="173" s="1"/>
  <c r="I152" i="173"/>
  <c r="H153" i="172"/>
  <c r="E153" i="172"/>
  <c r="H153" i="173" l="1"/>
  <c r="E153" i="173"/>
  <c r="I153" i="172"/>
  <c r="C153" i="172"/>
  <c r="D153" i="172" s="1"/>
  <c r="G153" i="172" s="1"/>
  <c r="F154" i="172" s="1"/>
  <c r="C153" i="173" l="1"/>
  <c r="D153" i="173" s="1"/>
  <c r="G153" i="173" s="1"/>
  <c r="F154" i="173" s="1"/>
  <c r="I153" i="173"/>
  <c r="H154" i="172"/>
  <c r="E154" i="172"/>
  <c r="H154" i="173" l="1"/>
  <c r="E154" i="173"/>
  <c r="C154" i="172"/>
  <c r="D154" i="172" s="1"/>
  <c r="G154" i="172" s="1"/>
  <c r="F155" i="172" s="1"/>
  <c r="I154" i="172"/>
  <c r="C154" i="173" l="1"/>
  <c r="D154" i="173" s="1"/>
  <c r="G154" i="173" s="1"/>
  <c r="F155" i="173" s="1"/>
  <c r="I154" i="173"/>
  <c r="H155" i="172"/>
  <c r="E155" i="172"/>
  <c r="H155" i="173" l="1"/>
  <c r="E155" i="173"/>
  <c r="I155" i="172"/>
  <c r="C155" i="172"/>
  <c r="D155" i="172" s="1"/>
  <c r="G155" i="172" s="1"/>
  <c r="F156" i="172" s="1"/>
  <c r="C155" i="173" l="1"/>
  <c r="D155" i="173" s="1"/>
  <c r="G155" i="173" s="1"/>
  <c r="F156" i="173" s="1"/>
  <c r="I155" i="173"/>
  <c r="H156" i="172"/>
  <c r="E156" i="172"/>
  <c r="H156" i="173" l="1"/>
  <c r="E156" i="173"/>
  <c r="I156" i="172"/>
  <c r="C156" i="172"/>
  <c r="D156" i="172" s="1"/>
  <c r="G156" i="172" s="1"/>
  <c r="F157" i="172" s="1"/>
  <c r="C156" i="173" l="1"/>
  <c r="D156" i="173" s="1"/>
  <c r="G156" i="173" s="1"/>
  <c r="F157" i="173" s="1"/>
  <c r="I156" i="173"/>
  <c r="H157" i="172"/>
  <c r="E157" i="172"/>
  <c r="H157" i="173" l="1"/>
  <c r="E157" i="173"/>
  <c r="I157" i="172"/>
  <c r="C157" i="172"/>
  <c r="D157" i="172" s="1"/>
  <c r="G157" i="172" s="1"/>
  <c r="F158" i="172" s="1"/>
  <c r="C157" i="173" l="1"/>
  <c r="D157" i="173" s="1"/>
  <c r="G157" i="173" s="1"/>
  <c r="F158" i="173" s="1"/>
  <c r="I157" i="173"/>
  <c r="H158" i="172"/>
  <c r="E158" i="172"/>
  <c r="H158" i="173" l="1"/>
  <c r="E158" i="173"/>
  <c r="I158" i="172"/>
  <c r="C158" i="172"/>
  <c r="D158" i="172" s="1"/>
  <c r="G158" i="172" s="1"/>
  <c r="F159" i="172" s="1"/>
  <c r="C158" i="173" l="1"/>
  <c r="D158" i="173" s="1"/>
  <c r="G158" i="173" s="1"/>
  <c r="F159" i="173" s="1"/>
  <c r="I158" i="173"/>
  <c r="H159" i="172"/>
  <c r="E159" i="172"/>
  <c r="H159" i="173" l="1"/>
  <c r="E159" i="173"/>
  <c r="I159" i="172"/>
  <c r="C159" i="172"/>
  <c r="D159" i="172" s="1"/>
  <c r="G159" i="172" s="1"/>
  <c r="F160" i="172" s="1"/>
  <c r="I159" i="173" l="1"/>
  <c r="C159" i="173"/>
  <c r="D159" i="173" s="1"/>
  <c r="G159" i="173" s="1"/>
  <c r="F160" i="173" s="1"/>
  <c r="E160" i="172"/>
  <c r="H160" i="172"/>
  <c r="H160" i="173" l="1"/>
  <c r="E160" i="173"/>
  <c r="C160" i="172"/>
  <c r="D160" i="172" s="1"/>
  <c r="G160" i="172" s="1"/>
  <c r="F161" i="172" s="1"/>
  <c r="I160" i="172"/>
  <c r="I160" i="173" l="1"/>
  <c r="C160" i="173"/>
  <c r="D160" i="173" s="1"/>
  <c r="G160" i="173" s="1"/>
  <c r="F161" i="173" s="1"/>
  <c r="H161" i="172"/>
  <c r="E161" i="172"/>
  <c r="E161" i="173" l="1"/>
  <c r="H161" i="173"/>
  <c r="C161" i="172"/>
  <c r="D161" i="172" s="1"/>
  <c r="G161" i="172" s="1"/>
  <c r="F162" i="172" s="1"/>
  <c r="I161" i="172"/>
  <c r="C161" i="173" l="1"/>
  <c r="D161" i="173" s="1"/>
  <c r="G161" i="173" s="1"/>
  <c r="F162" i="173" s="1"/>
  <c r="I161" i="173"/>
  <c r="H162" i="172"/>
  <c r="E162" i="172"/>
  <c r="H162" i="173" l="1"/>
  <c r="E162" i="173"/>
  <c r="I162" i="172"/>
  <c r="C162" i="172"/>
  <c r="D162" i="172" s="1"/>
  <c r="G162" i="172" s="1"/>
  <c r="F163" i="172" s="1"/>
  <c r="C162" i="173" l="1"/>
  <c r="D162" i="173" s="1"/>
  <c r="G162" i="173" s="1"/>
  <c r="F163" i="173" s="1"/>
  <c r="I162" i="173"/>
  <c r="H163" i="172"/>
  <c r="E163" i="172"/>
  <c r="H163" i="173" l="1"/>
  <c r="E163" i="173"/>
  <c r="I163" i="172"/>
  <c r="C163" i="172"/>
  <c r="D163" i="172" s="1"/>
  <c r="G163" i="172" s="1"/>
  <c r="F164" i="172" s="1"/>
  <c r="I163" i="173" l="1"/>
  <c r="C163" i="173"/>
  <c r="D163" i="173" s="1"/>
  <c r="G163" i="173" s="1"/>
  <c r="F164" i="173" s="1"/>
  <c r="E164" i="172"/>
  <c r="H164" i="172"/>
  <c r="H164" i="173" l="1"/>
  <c r="E164" i="173"/>
  <c r="C164" i="172"/>
  <c r="D164" i="172" s="1"/>
  <c r="G164" i="172" s="1"/>
  <c r="F165" i="172" s="1"/>
  <c r="I164" i="172"/>
  <c r="I164" i="173" l="1"/>
  <c r="C164" i="173"/>
  <c r="D164" i="173" s="1"/>
  <c r="G164" i="173" s="1"/>
  <c r="F165" i="173" s="1"/>
  <c r="H165" i="172"/>
  <c r="E165" i="172"/>
  <c r="E165" i="173" l="1"/>
  <c r="H165" i="173"/>
  <c r="C165" i="172"/>
  <c r="D165" i="172" s="1"/>
  <c r="G165" i="172" s="1"/>
  <c r="F166" i="172" s="1"/>
  <c r="I165" i="172"/>
  <c r="C165" i="173" l="1"/>
  <c r="D165" i="173" s="1"/>
  <c r="G165" i="173" s="1"/>
  <c r="F166" i="173" s="1"/>
  <c r="I165" i="173"/>
  <c r="H166" i="172"/>
  <c r="E166" i="172"/>
  <c r="H166" i="173" l="1"/>
  <c r="E166" i="173"/>
  <c r="I166" i="172"/>
  <c r="C166" i="172"/>
  <c r="D166" i="172" s="1"/>
  <c r="G166" i="172" s="1"/>
  <c r="F167" i="172" s="1"/>
  <c r="C166" i="173" l="1"/>
  <c r="D166" i="173" s="1"/>
  <c r="G166" i="173" s="1"/>
  <c r="F167" i="173" s="1"/>
  <c r="I166" i="173"/>
  <c r="H167" i="172"/>
  <c r="E167" i="172"/>
  <c r="H167" i="173" l="1"/>
  <c r="E167" i="173"/>
  <c r="I167" i="172"/>
  <c r="C167" i="172"/>
  <c r="D167" i="172" s="1"/>
  <c r="G167" i="172" s="1"/>
  <c r="F168" i="172" s="1"/>
  <c r="I167" i="173" l="1"/>
  <c r="C167" i="173"/>
  <c r="D167" i="173" s="1"/>
  <c r="G167" i="173" s="1"/>
  <c r="F168" i="173" s="1"/>
  <c r="H168" i="172"/>
  <c r="E168" i="172"/>
  <c r="H168" i="173" l="1"/>
  <c r="E168" i="173"/>
  <c r="C168" i="172"/>
  <c r="D168" i="172" s="1"/>
  <c r="G168" i="172" s="1"/>
  <c r="F169" i="172" s="1"/>
  <c r="I168" i="172"/>
  <c r="I168" i="173" l="1"/>
  <c r="C168" i="173"/>
  <c r="D168" i="173" s="1"/>
  <c r="G168" i="173" s="1"/>
  <c r="F169" i="173" s="1"/>
  <c r="H169" i="172"/>
  <c r="E169" i="172"/>
  <c r="E169" i="173" l="1"/>
  <c r="H169" i="173"/>
  <c r="I169" i="172"/>
  <c r="C169" i="172"/>
  <c r="D169" i="172" s="1"/>
  <c r="G169" i="172" s="1"/>
  <c r="F170" i="172" s="1"/>
  <c r="C169" i="173" l="1"/>
  <c r="D169" i="173" s="1"/>
  <c r="G169" i="173" s="1"/>
  <c r="F170" i="173" s="1"/>
  <c r="I169" i="173"/>
  <c r="H170" i="172"/>
  <c r="E170" i="172"/>
  <c r="H170" i="173" l="1"/>
  <c r="E170" i="173"/>
  <c r="C170" i="172"/>
  <c r="D170" i="172" s="1"/>
  <c r="G170" i="172" s="1"/>
  <c r="F171" i="172" s="1"/>
  <c r="I170" i="172"/>
  <c r="C170" i="173" l="1"/>
  <c r="D170" i="173" s="1"/>
  <c r="G170" i="173" s="1"/>
  <c r="F171" i="173" s="1"/>
  <c r="I170" i="173"/>
  <c r="H171" i="172"/>
  <c r="E171" i="172"/>
  <c r="H171" i="173" l="1"/>
  <c r="E171" i="173"/>
  <c r="I171" i="172"/>
  <c r="C171" i="172"/>
  <c r="D171" i="172" s="1"/>
  <c r="G171" i="172" s="1"/>
  <c r="F172" i="172" s="1"/>
  <c r="I171" i="173" l="1"/>
  <c r="C171" i="173"/>
  <c r="D171" i="173" s="1"/>
  <c r="G171" i="173" s="1"/>
  <c r="F172" i="173" s="1"/>
  <c r="H172" i="172"/>
  <c r="E172" i="172"/>
  <c r="H172" i="173" l="1"/>
  <c r="E172" i="173"/>
  <c r="I172" i="172"/>
  <c r="C172" i="172"/>
  <c r="D172" i="172" s="1"/>
  <c r="G172" i="172" s="1"/>
  <c r="F173" i="172" s="1"/>
  <c r="I172" i="173" l="1"/>
  <c r="C172" i="173"/>
  <c r="D172" i="173" s="1"/>
  <c r="G172" i="173" s="1"/>
  <c r="F173" i="173" s="1"/>
  <c r="H173" i="172"/>
  <c r="E173" i="172"/>
  <c r="E173" i="173" l="1"/>
  <c r="H173" i="173"/>
  <c r="C173" i="172"/>
  <c r="D173" i="172" s="1"/>
  <c r="G173" i="172" s="1"/>
  <c r="F174" i="172" s="1"/>
  <c r="I173" i="172"/>
  <c r="C173" i="173" l="1"/>
  <c r="D173" i="173" s="1"/>
  <c r="G173" i="173" s="1"/>
  <c r="F174" i="173" s="1"/>
  <c r="I173" i="173"/>
  <c r="H174" i="172"/>
  <c r="E174" i="172"/>
  <c r="H174" i="173" l="1"/>
  <c r="E174" i="173"/>
  <c r="I174" i="172"/>
  <c r="C174" i="172"/>
  <c r="D174" i="172" s="1"/>
  <c r="G174" i="172" s="1"/>
  <c r="F175" i="172" s="1"/>
  <c r="I174" i="173" l="1"/>
  <c r="C174" i="173"/>
  <c r="D174" i="173" s="1"/>
  <c r="G174" i="173" s="1"/>
  <c r="F175" i="173" s="1"/>
  <c r="H175" i="172"/>
  <c r="E175" i="172"/>
  <c r="H175" i="173" l="1"/>
  <c r="E175" i="173"/>
  <c r="I175" i="172"/>
  <c r="C175" i="172"/>
  <c r="D175" i="172" s="1"/>
  <c r="G175" i="172" s="1"/>
  <c r="F176" i="172" s="1"/>
  <c r="I175" i="173" l="1"/>
  <c r="C175" i="173"/>
  <c r="D175" i="173" s="1"/>
  <c r="G175" i="173" s="1"/>
  <c r="F176" i="173" s="1"/>
  <c r="H176" i="172"/>
  <c r="E176" i="172"/>
  <c r="E176" i="173" l="1"/>
  <c r="H176" i="173"/>
  <c r="C176" i="172"/>
  <c r="D176" i="172" s="1"/>
  <c r="G176" i="172" s="1"/>
  <c r="F177" i="172" s="1"/>
  <c r="I176" i="172"/>
  <c r="C176" i="173" l="1"/>
  <c r="D176" i="173" s="1"/>
  <c r="G176" i="173" s="1"/>
  <c r="F177" i="173" s="1"/>
  <c r="I176" i="173"/>
  <c r="H177" i="172"/>
  <c r="E177" i="172"/>
  <c r="H177" i="173" l="1"/>
  <c r="E177" i="173"/>
  <c r="I177" i="172"/>
  <c r="C177" i="172"/>
  <c r="D177" i="172" s="1"/>
  <c r="G177" i="172" s="1"/>
  <c r="F178" i="172" s="1"/>
  <c r="I177" i="173" l="1"/>
  <c r="C177" i="173"/>
  <c r="D177" i="173" s="1"/>
  <c r="G177" i="173" s="1"/>
  <c r="F178" i="173" s="1"/>
  <c r="H178" i="172"/>
  <c r="E178" i="172"/>
  <c r="H178" i="173" l="1"/>
  <c r="E178" i="173"/>
  <c r="C178" i="172"/>
  <c r="D178" i="172" s="1"/>
  <c r="G178" i="172" s="1"/>
  <c r="F179" i="172" s="1"/>
  <c r="I178" i="172"/>
  <c r="I178" i="173" l="1"/>
  <c r="C178" i="173"/>
  <c r="D178" i="173" s="1"/>
  <c r="G178" i="173" s="1"/>
  <c r="F179" i="173" s="1"/>
  <c r="H179" i="172"/>
  <c r="E179" i="172"/>
  <c r="H179" i="173" l="1"/>
  <c r="E179" i="173"/>
  <c r="I179" i="172"/>
  <c r="C179" i="172"/>
  <c r="D179" i="172" s="1"/>
  <c r="G179" i="172" s="1"/>
  <c r="F180" i="172" s="1"/>
  <c r="C179" i="173" l="1"/>
  <c r="D179" i="173" s="1"/>
  <c r="G179" i="173" s="1"/>
  <c r="F180" i="173" s="1"/>
  <c r="I179" i="173"/>
  <c r="H180" i="172"/>
  <c r="E180" i="172"/>
  <c r="H180" i="173" l="1"/>
  <c r="E180" i="173"/>
  <c r="I180" i="172"/>
  <c r="C180" i="172"/>
  <c r="D180" i="172" s="1"/>
  <c r="G180" i="172" s="1"/>
  <c r="F181" i="172" s="1"/>
  <c r="I180" i="173" l="1"/>
  <c r="C180" i="173"/>
  <c r="D180" i="173" s="1"/>
  <c r="G180" i="173" s="1"/>
  <c r="F181" i="173" s="1"/>
  <c r="H181" i="172"/>
  <c r="E181" i="172"/>
  <c r="E181" i="173" l="1"/>
  <c r="H181" i="173"/>
  <c r="I181" i="172"/>
  <c r="C181" i="172"/>
  <c r="D181" i="172" s="1"/>
  <c r="G181" i="172" s="1"/>
  <c r="F182" i="172" s="1"/>
  <c r="C181" i="173" l="1"/>
  <c r="D181" i="173" s="1"/>
  <c r="G181" i="173" s="1"/>
  <c r="F182" i="173" s="1"/>
  <c r="I181" i="173"/>
  <c r="H182" i="172"/>
  <c r="E182" i="172"/>
  <c r="H182" i="173" l="1"/>
  <c r="E182" i="173"/>
  <c r="I182" i="172"/>
  <c r="C182" i="172"/>
  <c r="D182" i="172" s="1"/>
  <c r="G182" i="172" s="1"/>
  <c r="F183" i="172" s="1"/>
  <c r="I182" i="173" l="1"/>
  <c r="C182" i="173"/>
  <c r="D182" i="173" s="1"/>
  <c r="G182" i="173" s="1"/>
  <c r="F183" i="173" s="1"/>
  <c r="H183" i="172"/>
  <c r="E183" i="172"/>
  <c r="H183" i="173" l="1"/>
  <c r="E183" i="173"/>
  <c r="I183" i="172"/>
  <c r="C183" i="172"/>
  <c r="D183" i="172" s="1"/>
  <c r="G183" i="172" s="1"/>
  <c r="F184" i="172" s="1"/>
  <c r="I183" i="173" l="1"/>
  <c r="C183" i="173"/>
  <c r="D183" i="173" s="1"/>
  <c r="G183" i="173" s="1"/>
  <c r="F184" i="173" s="1"/>
  <c r="H184" i="172"/>
  <c r="E184" i="172"/>
  <c r="E184" i="173" l="1"/>
  <c r="H184" i="173"/>
  <c r="I184" i="172"/>
  <c r="C184" i="172"/>
  <c r="D184" i="172" s="1"/>
  <c r="G184" i="172" s="1"/>
  <c r="F185" i="172" s="1"/>
  <c r="C184" i="173" l="1"/>
  <c r="D184" i="173" s="1"/>
  <c r="G184" i="173" s="1"/>
  <c r="F185" i="173" s="1"/>
  <c r="I184" i="173"/>
  <c r="H185" i="172"/>
  <c r="E185" i="172"/>
  <c r="H185" i="173" l="1"/>
  <c r="E185" i="173"/>
  <c r="I185" i="172"/>
  <c r="C185" i="172"/>
  <c r="D185" i="172" s="1"/>
  <c r="G185" i="172" s="1"/>
  <c r="F186" i="172" s="1"/>
  <c r="I185" i="173" l="1"/>
  <c r="C185" i="173"/>
  <c r="D185" i="173" s="1"/>
  <c r="G185" i="173" s="1"/>
  <c r="F186" i="173" s="1"/>
  <c r="H186" i="172"/>
  <c r="E186" i="172"/>
  <c r="H186" i="173" l="1"/>
  <c r="E186" i="173"/>
  <c r="I186" i="172"/>
  <c r="C186" i="172"/>
  <c r="D186" i="172" s="1"/>
  <c r="G186" i="172" s="1"/>
  <c r="F187" i="172" s="1"/>
  <c r="I186" i="173" l="1"/>
  <c r="C186" i="173"/>
  <c r="D186" i="173" s="1"/>
  <c r="G186" i="173" s="1"/>
  <c r="F187" i="173" s="1"/>
  <c r="H187" i="172"/>
  <c r="E187" i="172"/>
  <c r="E187" i="173" l="1"/>
  <c r="H187" i="173"/>
  <c r="I187" i="172"/>
  <c r="C187" i="172"/>
  <c r="D187" i="172" s="1"/>
  <c r="G187" i="172" s="1"/>
  <c r="F188" i="172" s="1"/>
  <c r="I187" i="173" l="1"/>
  <c r="C187" i="173"/>
  <c r="D187" i="173" s="1"/>
  <c r="G187" i="173" s="1"/>
  <c r="F188" i="173" s="1"/>
  <c r="H188" i="172"/>
  <c r="E188" i="172"/>
  <c r="E188" i="173" l="1"/>
  <c r="H188" i="173"/>
  <c r="I188" i="172"/>
  <c r="C188" i="172"/>
  <c r="D188" i="172" s="1"/>
  <c r="G188" i="172" s="1"/>
  <c r="F189" i="172" s="1"/>
  <c r="I188" i="173" l="1"/>
  <c r="C188" i="173"/>
  <c r="D188" i="173" s="1"/>
  <c r="G188" i="173" s="1"/>
  <c r="F189" i="173" s="1"/>
  <c r="H189" i="172"/>
  <c r="E189" i="172"/>
  <c r="E189" i="173" l="1"/>
  <c r="H189" i="173"/>
  <c r="I189" i="172"/>
  <c r="C189" i="172"/>
  <c r="D189" i="172" s="1"/>
  <c r="G189" i="172" s="1"/>
  <c r="F190" i="172" s="1"/>
  <c r="I189" i="173" l="1"/>
  <c r="C189" i="173"/>
  <c r="D189" i="173" s="1"/>
  <c r="G189" i="173" s="1"/>
  <c r="F190" i="173" s="1"/>
  <c r="H190" i="172"/>
  <c r="E190" i="172"/>
  <c r="E190" i="173" l="1"/>
  <c r="H190" i="173"/>
  <c r="I190" i="172"/>
  <c r="C190" i="172"/>
  <c r="D190" i="172" s="1"/>
  <c r="G190" i="172" s="1"/>
  <c r="F191" i="172" s="1"/>
  <c r="I190" i="173" l="1"/>
  <c r="C190" i="173"/>
  <c r="D190" i="173" s="1"/>
  <c r="G190" i="173" s="1"/>
  <c r="F191" i="173" s="1"/>
  <c r="H191" i="172"/>
  <c r="E191" i="172"/>
  <c r="E191" i="173" l="1"/>
  <c r="H191" i="173"/>
  <c r="I191" i="172"/>
  <c r="C191" i="172"/>
  <c r="D191" i="172" s="1"/>
  <c r="G191" i="172" s="1"/>
  <c r="F192" i="172" s="1"/>
  <c r="I191" i="173" l="1"/>
  <c r="C191" i="173"/>
  <c r="D191" i="173" s="1"/>
  <c r="G191" i="173" s="1"/>
  <c r="F192" i="173" s="1"/>
  <c r="H192" i="172"/>
  <c r="E192" i="172"/>
  <c r="E192" i="173" l="1"/>
  <c r="H192" i="173"/>
  <c r="I192" i="172"/>
  <c r="C192" i="172"/>
  <c r="D192" i="172" s="1"/>
  <c r="G192" i="172" s="1"/>
  <c r="F193" i="172" s="1"/>
  <c r="I192" i="173" l="1"/>
  <c r="C192" i="173"/>
  <c r="D192" i="173" s="1"/>
  <c r="G192" i="173" s="1"/>
  <c r="F193" i="173" s="1"/>
  <c r="H193" i="172"/>
  <c r="E193" i="172"/>
  <c r="E193" i="173" l="1"/>
  <c r="H193" i="173"/>
  <c r="I193" i="172"/>
  <c r="C193" i="172"/>
  <c r="D193" i="172" s="1"/>
  <c r="G193" i="172" s="1"/>
  <c r="F194" i="172" s="1"/>
  <c r="I193" i="173" l="1"/>
  <c r="C193" i="173"/>
  <c r="D193" i="173" s="1"/>
  <c r="G193" i="173" s="1"/>
  <c r="F194" i="173" s="1"/>
  <c r="H194" i="172"/>
  <c r="E194" i="172"/>
  <c r="E194" i="173" l="1"/>
  <c r="H194" i="173"/>
  <c r="I194" i="172"/>
  <c r="C194" i="172"/>
  <c r="D194" i="172" s="1"/>
  <c r="G194" i="172" s="1"/>
  <c r="F195" i="172" s="1"/>
  <c r="I194" i="173" l="1"/>
  <c r="C194" i="173"/>
  <c r="D194" i="173" s="1"/>
  <c r="G194" i="173" s="1"/>
  <c r="F195" i="173" s="1"/>
  <c r="H195" i="172"/>
  <c r="E195" i="172"/>
  <c r="E195" i="173" l="1"/>
  <c r="H195" i="173"/>
  <c r="I195" i="172"/>
  <c r="C195" i="172"/>
  <c r="D195" i="172" s="1"/>
  <c r="G195" i="172" s="1"/>
  <c r="F196" i="172" s="1"/>
  <c r="I195" i="173" l="1"/>
  <c r="C195" i="173"/>
  <c r="D195" i="173" s="1"/>
  <c r="G195" i="173" s="1"/>
  <c r="F196" i="173" s="1"/>
  <c r="H196" i="172"/>
  <c r="E196" i="172"/>
  <c r="E196" i="173" l="1"/>
  <c r="H196" i="173"/>
  <c r="I196" i="172"/>
  <c r="C196" i="172"/>
  <c r="D196" i="172" s="1"/>
  <c r="G196" i="172" s="1"/>
  <c r="F197" i="172" s="1"/>
  <c r="I196" i="173" l="1"/>
  <c r="C196" i="173"/>
  <c r="D196" i="173" s="1"/>
  <c r="G196" i="173" s="1"/>
  <c r="F197" i="173" s="1"/>
  <c r="H197" i="172"/>
  <c r="E197" i="172"/>
  <c r="E197" i="173" l="1"/>
  <c r="H197" i="173"/>
  <c r="I197" i="172"/>
  <c r="C197" i="172"/>
  <c r="D197" i="172" s="1"/>
  <c r="G197" i="172" s="1"/>
  <c r="F198" i="172" s="1"/>
  <c r="I197" i="173" l="1"/>
  <c r="C197" i="173"/>
  <c r="D197" i="173" s="1"/>
  <c r="G197" i="173" s="1"/>
  <c r="F198" i="173" s="1"/>
  <c r="H198" i="172"/>
  <c r="E198" i="172"/>
  <c r="E198" i="173" l="1"/>
  <c r="H198" i="173"/>
  <c r="I198" i="172"/>
  <c r="C198" i="172"/>
  <c r="D198" i="172" s="1"/>
  <c r="G198" i="172" s="1"/>
  <c r="F199" i="172" s="1"/>
  <c r="I198" i="173" l="1"/>
  <c r="C198" i="173"/>
  <c r="D198" i="173" s="1"/>
  <c r="G198" i="173" s="1"/>
  <c r="F199" i="173" s="1"/>
  <c r="H199" i="172"/>
  <c r="E199" i="172"/>
  <c r="E199" i="173" l="1"/>
  <c r="H199" i="173"/>
  <c r="I199" i="172"/>
  <c r="C199" i="172"/>
  <c r="D199" i="172" s="1"/>
  <c r="G199" i="172" s="1"/>
  <c r="F200" i="172" s="1"/>
  <c r="I199" i="173" l="1"/>
  <c r="C199" i="173"/>
  <c r="D199" i="173" s="1"/>
  <c r="G199" i="173" s="1"/>
  <c r="F200" i="173" s="1"/>
  <c r="H200" i="172"/>
  <c r="E200" i="172"/>
  <c r="H200" i="173" l="1"/>
  <c r="E200" i="173"/>
  <c r="I200" i="172"/>
  <c r="C200" i="172"/>
  <c r="D200" i="172" s="1"/>
  <c r="G200" i="172" s="1"/>
  <c r="F201" i="172" s="1"/>
  <c r="I200" i="173" l="1"/>
  <c r="C200" i="173"/>
  <c r="D200" i="173" s="1"/>
  <c r="G200" i="173" s="1"/>
  <c r="F201" i="173" s="1"/>
  <c r="H201" i="172"/>
  <c r="E201" i="172"/>
  <c r="H201" i="173" l="1"/>
  <c r="E201" i="173"/>
  <c r="I201" i="172"/>
  <c r="C201" i="172"/>
  <c r="D201" i="172" s="1"/>
  <c r="G201" i="172" s="1"/>
  <c r="F202" i="172" s="1"/>
  <c r="I201" i="173" l="1"/>
  <c r="C201" i="173"/>
  <c r="D201" i="173" s="1"/>
  <c r="G201" i="173" s="1"/>
  <c r="F202" i="173" s="1"/>
  <c r="H202" i="172"/>
  <c r="E202" i="172"/>
  <c r="H202" i="173" l="1"/>
  <c r="E202" i="173"/>
  <c r="I202" i="172"/>
  <c r="C202" i="172"/>
  <c r="D202" i="172" s="1"/>
  <c r="G202" i="172" s="1"/>
  <c r="F203" i="172" s="1"/>
  <c r="I202" i="173" l="1"/>
  <c r="C202" i="173"/>
  <c r="D202" i="173" s="1"/>
  <c r="G202" i="173" s="1"/>
  <c r="F203" i="173" s="1"/>
  <c r="H203" i="172"/>
  <c r="E203" i="172"/>
  <c r="H203" i="173" l="1"/>
  <c r="E203" i="173"/>
  <c r="I203" i="172"/>
  <c r="C203" i="172"/>
  <c r="D203" i="172" s="1"/>
  <c r="G203" i="172" s="1"/>
  <c r="F204" i="172" s="1"/>
  <c r="I203" i="173" l="1"/>
  <c r="C203" i="173"/>
  <c r="D203" i="173" s="1"/>
  <c r="G203" i="173" s="1"/>
  <c r="F204" i="173" s="1"/>
  <c r="H204" i="172"/>
  <c r="E204" i="172"/>
  <c r="H204" i="173" l="1"/>
  <c r="E204" i="173"/>
  <c r="I204" i="172"/>
  <c r="C204" i="172"/>
  <c r="D204" i="172" s="1"/>
  <c r="G204" i="172" s="1"/>
  <c r="F205" i="172" s="1"/>
  <c r="I204" i="173" l="1"/>
  <c r="C204" i="173"/>
  <c r="D204" i="173" s="1"/>
  <c r="G204" i="173" s="1"/>
  <c r="F205" i="173" s="1"/>
  <c r="H205" i="172"/>
  <c r="E205" i="172"/>
  <c r="H205" i="173" l="1"/>
  <c r="E205" i="173"/>
  <c r="I205" i="172"/>
  <c r="C205" i="172"/>
  <c r="D205" i="172" s="1"/>
  <c r="G205" i="172" s="1"/>
  <c r="F206" i="172" s="1"/>
  <c r="I205" i="173" l="1"/>
  <c r="C205" i="173"/>
  <c r="D205" i="173" s="1"/>
  <c r="G205" i="173" s="1"/>
  <c r="F206" i="173" s="1"/>
  <c r="H206" i="172"/>
  <c r="E206" i="172"/>
  <c r="H206" i="173" l="1"/>
  <c r="E206" i="173"/>
  <c r="I206" i="172"/>
  <c r="C206" i="172"/>
  <c r="D206" i="172" s="1"/>
  <c r="G206" i="172" s="1"/>
  <c r="F207" i="172" s="1"/>
  <c r="I206" i="173" l="1"/>
  <c r="C206" i="173"/>
  <c r="D206" i="173" s="1"/>
  <c r="G206" i="173" s="1"/>
  <c r="F207" i="173" s="1"/>
  <c r="H207" i="172"/>
  <c r="E207" i="172"/>
  <c r="H207" i="173" l="1"/>
  <c r="E207" i="173"/>
  <c r="I207" i="172"/>
  <c r="C207" i="172"/>
  <c r="D207" i="172" s="1"/>
  <c r="G207" i="172" s="1"/>
  <c r="F208" i="172" s="1"/>
  <c r="I207" i="173" l="1"/>
  <c r="C207" i="173"/>
  <c r="D207" i="173" s="1"/>
  <c r="G207" i="173" s="1"/>
  <c r="F208" i="173" s="1"/>
  <c r="H208" i="172"/>
  <c r="E208" i="172"/>
  <c r="H208" i="173" l="1"/>
  <c r="E208" i="173"/>
  <c r="I208" i="172"/>
  <c r="C208" i="172"/>
  <c r="D208" i="172" s="1"/>
  <c r="G208" i="172" s="1"/>
  <c r="F209" i="172" s="1"/>
  <c r="I208" i="173" l="1"/>
  <c r="C208" i="173"/>
  <c r="D208" i="173" s="1"/>
  <c r="G208" i="173" s="1"/>
  <c r="F209" i="173" s="1"/>
  <c r="H209" i="172"/>
  <c r="E209" i="172"/>
  <c r="H209" i="173" l="1"/>
  <c r="E209" i="173"/>
  <c r="I209" i="172"/>
  <c r="C209" i="172"/>
  <c r="D209" i="172" s="1"/>
  <c r="G209" i="172" s="1"/>
  <c r="F210" i="172" s="1"/>
  <c r="I209" i="173" l="1"/>
  <c r="C209" i="173"/>
  <c r="D209" i="173" s="1"/>
  <c r="G209" i="173" s="1"/>
  <c r="F210" i="173" s="1"/>
  <c r="H210" i="172"/>
  <c r="E210" i="172"/>
  <c r="H210" i="173" l="1"/>
  <c r="E210" i="173"/>
  <c r="I210" i="172"/>
  <c r="C210" i="172"/>
  <c r="D210" i="172" s="1"/>
  <c r="G210" i="172" s="1"/>
  <c r="F211" i="172" s="1"/>
  <c r="I210" i="173" l="1"/>
  <c r="C210" i="173"/>
  <c r="D210" i="173" s="1"/>
  <c r="G210" i="173" s="1"/>
  <c r="F211" i="173" s="1"/>
  <c r="H211" i="172"/>
  <c r="E211" i="172"/>
  <c r="H211" i="173" l="1"/>
  <c r="E211" i="173"/>
  <c r="I211" i="172"/>
  <c r="C211" i="172"/>
  <c r="D211" i="172" s="1"/>
  <c r="G211" i="172" s="1"/>
  <c r="F212" i="172" s="1"/>
  <c r="I211" i="173" l="1"/>
  <c r="C211" i="173"/>
  <c r="D211" i="173" s="1"/>
  <c r="G211" i="173" s="1"/>
  <c r="F212" i="173" s="1"/>
  <c r="H212" i="172"/>
  <c r="E212" i="172"/>
  <c r="H212" i="173" l="1"/>
  <c r="E212" i="173"/>
  <c r="I212" i="172"/>
  <c r="C212" i="172"/>
  <c r="D212" i="172" s="1"/>
  <c r="G212" i="172" s="1"/>
  <c r="F213" i="172" s="1"/>
  <c r="I212" i="173" l="1"/>
  <c r="C212" i="173"/>
  <c r="D212" i="173" s="1"/>
  <c r="G212" i="173" s="1"/>
  <c r="F213" i="173" s="1"/>
  <c r="H213" i="172"/>
  <c r="E213" i="172"/>
  <c r="H213" i="173" l="1"/>
  <c r="E213" i="173"/>
  <c r="I213" i="172"/>
  <c r="C213" i="172"/>
  <c r="D213" i="172" s="1"/>
  <c r="G213" i="172" s="1"/>
  <c r="F214" i="172" s="1"/>
  <c r="I213" i="173" l="1"/>
  <c r="C213" i="173"/>
  <c r="D213" i="173" s="1"/>
  <c r="G213" i="173" s="1"/>
  <c r="F214" i="173" s="1"/>
  <c r="H214" i="172"/>
  <c r="E214" i="172"/>
  <c r="H214" i="173" l="1"/>
  <c r="E214" i="173"/>
  <c r="I214" i="172"/>
  <c r="C214" i="172"/>
  <c r="D214" i="172" s="1"/>
  <c r="G214" i="172" s="1"/>
  <c r="F215" i="172" s="1"/>
  <c r="I214" i="173" l="1"/>
  <c r="C214" i="173"/>
  <c r="D214" i="173" s="1"/>
  <c r="G214" i="173" s="1"/>
  <c r="F215" i="173" s="1"/>
  <c r="H215" i="172"/>
  <c r="E215" i="172"/>
  <c r="H215" i="173" l="1"/>
  <c r="E215" i="173"/>
  <c r="I215" i="172"/>
  <c r="C215" i="172"/>
  <c r="D215" i="172" s="1"/>
  <c r="G215" i="172" s="1"/>
  <c r="F216" i="172" s="1"/>
  <c r="I215" i="173" l="1"/>
  <c r="C215" i="173"/>
  <c r="D215" i="173" s="1"/>
  <c r="G215" i="173" s="1"/>
  <c r="F216" i="173" s="1"/>
  <c r="H216" i="172"/>
  <c r="E216" i="172"/>
  <c r="H216" i="173" l="1"/>
  <c r="E216" i="173"/>
  <c r="I216" i="172"/>
  <c r="C216" i="172"/>
  <c r="D216" i="172" s="1"/>
  <c r="G216" i="172" s="1"/>
  <c r="F217" i="172" s="1"/>
  <c r="I216" i="173" l="1"/>
  <c r="C216" i="173"/>
  <c r="D216" i="173" s="1"/>
  <c r="G216" i="173" s="1"/>
  <c r="F217" i="173" s="1"/>
  <c r="H217" i="172"/>
  <c r="E217" i="172"/>
  <c r="H217" i="173" l="1"/>
  <c r="E217" i="173"/>
  <c r="I217" i="172"/>
  <c r="C217" i="172"/>
  <c r="D217" i="172" s="1"/>
  <c r="G217" i="172" s="1"/>
  <c r="F218" i="172" s="1"/>
  <c r="I217" i="173" l="1"/>
  <c r="C217" i="173"/>
  <c r="D217" i="173" s="1"/>
  <c r="G217" i="173" s="1"/>
  <c r="F218" i="173" s="1"/>
  <c r="H218" i="172"/>
  <c r="E218" i="172"/>
  <c r="H218" i="173" l="1"/>
  <c r="E218" i="173"/>
  <c r="I218" i="172"/>
  <c r="C218" i="172"/>
  <c r="D218" i="172" s="1"/>
  <c r="G218" i="172" s="1"/>
  <c r="F219" i="172" s="1"/>
  <c r="I218" i="173" l="1"/>
  <c r="C218" i="173"/>
  <c r="D218" i="173" s="1"/>
  <c r="G218" i="173" s="1"/>
  <c r="F219" i="173" s="1"/>
  <c r="H219" i="172"/>
  <c r="E219" i="172"/>
  <c r="H219" i="173" l="1"/>
  <c r="E219" i="173"/>
  <c r="I219" i="172"/>
  <c r="C219" i="172"/>
  <c r="D219" i="172" s="1"/>
  <c r="G219" i="172" s="1"/>
  <c r="F220" i="172" s="1"/>
  <c r="I219" i="173" l="1"/>
  <c r="C219" i="173"/>
  <c r="D219" i="173" s="1"/>
  <c r="G219" i="173" s="1"/>
  <c r="F220" i="173" s="1"/>
  <c r="H220" i="172"/>
  <c r="E220" i="172"/>
  <c r="H220" i="173" l="1"/>
  <c r="E220" i="173"/>
  <c r="I220" i="172"/>
  <c r="C220" i="172"/>
  <c r="D220" i="172" s="1"/>
  <c r="G220" i="172" s="1"/>
  <c r="F221" i="172" s="1"/>
  <c r="I220" i="173" l="1"/>
  <c r="C220" i="173"/>
  <c r="D220" i="173" s="1"/>
  <c r="G220" i="173" s="1"/>
  <c r="F221" i="173" s="1"/>
  <c r="H221" i="172"/>
  <c r="E221" i="172"/>
  <c r="H221" i="173" l="1"/>
  <c r="E221" i="173"/>
  <c r="I221" i="172"/>
  <c r="C221" i="172"/>
  <c r="D221" i="172" s="1"/>
  <c r="G221" i="172" s="1"/>
  <c r="F222" i="172" s="1"/>
  <c r="I221" i="173" l="1"/>
  <c r="C221" i="173"/>
  <c r="D221" i="173" s="1"/>
  <c r="G221" i="173" s="1"/>
  <c r="F222" i="173" s="1"/>
  <c r="H222" i="172"/>
  <c r="E222" i="172"/>
  <c r="H222" i="173" l="1"/>
  <c r="E222" i="173"/>
  <c r="I222" i="172"/>
  <c r="C222" i="172"/>
  <c r="D222" i="172" s="1"/>
  <c r="G222" i="172" s="1"/>
  <c r="F223" i="172" s="1"/>
  <c r="I222" i="173" l="1"/>
  <c r="C222" i="173"/>
  <c r="D222" i="173" s="1"/>
  <c r="G222" i="173" s="1"/>
  <c r="F223" i="173" s="1"/>
  <c r="H223" i="172"/>
  <c r="E223" i="172"/>
  <c r="H223" i="173" l="1"/>
  <c r="E223" i="173"/>
  <c r="I223" i="172"/>
  <c r="C223" i="172"/>
  <c r="D223" i="172" s="1"/>
  <c r="G223" i="172" s="1"/>
  <c r="F224" i="172" s="1"/>
  <c r="I223" i="173" l="1"/>
  <c r="C223" i="173"/>
  <c r="D223" i="173" s="1"/>
  <c r="G223" i="173" s="1"/>
  <c r="F224" i="173" s="1"/>
  <c r="H224" i="172"/>
  <c r="E224" i="172"/>
  <c r="H224" i="173" l="1"/>
  <c r="E224" i="173"/>
  <c r="I224" i="172"/>
  <c r="C224" i="172"/>
  <c r="D224" i="172" s="1"/>
  <c r="G224" i="172" s="1"/>
  <c r="F225" i="172" s="1"/>
  <c r="I224" i="173" l="1"/>
  <c r="C224" i="173"/>
  <c r="D224" i="173" s="1"/>
  <c r="G224" i="173" s="1"/>
  <c r="F225" i="173" s="1"/>
  <c r="H225" i="172"/>
  <c r="E225" i="172"/>
  <c r="H225" i="173" l="1"/>
  <c r="E225" i="173"/>
  <c r="I225" i="172"/>
  <c r="C225" i="172"/>
  <c r="D225" i="172" s="1"/>
  <c r="G225" i="172" s="1"/>
  <c r="F226" i="172" s="1"/>
  <c r="I225" i="173" l="1"/>
  <c r="C225" i="173"/>
  <c r="D225" i="173" s="1"/>
  <c r="G225" i="173" s="1"/>
  <c r="F226" i="173" s="1"/>
  <c r="H226" i="172"/>
  <c r="E226" i="172"/>
  <c r="H226" i="173" l="1"/>
  <c r="E226" i="173"/>
  <c r="I226" i="172"/>
  <c r="C226" i="172"/>
  <c r="D226" i="172" s="1"/>
  <c r="G226" i="172" s="1"/>
  <c r="F227" i="172" s="1"/>
  <c r="I226" i="173" l="1"/>
  <c r="C226" i="173"/>
  <c r="D226" i="173" s="1"/>
  <c r="G226" i="173" s="1"/>
  <c r="F227" i="173" s="1"/>
  <c r="H227" i="172"/>
  <c r="E227" i="172"/>
  <c r="H227" i="173" l="1"/>
  <c r="E227" i="173"/>
  <c r="I227" i="172"/>
  <c r="C227" i="172"/>
  <c r="D227" i="172" s="1"/>
  <c r="G227" i="172" s="1"/>
  <c r="F228" i="172" s="1"/>
  <c r="I227" i="173" l="1"/>
  <c r="C227" i="173"/>
  <c r="D227" i="173" s="1"/>
  <c r="G227" i="173" s="1"/>
  <c r="F228" i="173" s="1"/>
  <c r="H228" i="172"/>
  <c r="E228" i="172"/>
  <c r="H228" i="173" l="1"/>
  <c r="E228" i="173"/>
  <c r="I228" i="172"/>
  <c r="C228" i="172"/>
  <c r="D228" i="172" s="1"/>
  <c r="G228" i="172" s="1"/>
  <c r="F229" i="172" s="1"/>
  <c r="I228" i="173" l="1"/>
  <c r="C228" i="173"/>
  <c r="D228" i="173" s="1"/>
  <c r="G228" i="173" s="1"/>
  <c r="F229" i="173" s="1"/>
  <c r="H229" i="172"/>
  <c r="E229" i="172"/>
  <c r="H229" i="173" l="1"/>
  <c r="E229" i="173"/>
  <c r="I229" i="172"/>
  <c r="C229" i="172"/>
  <c r="D229" i="172" s="1"/>
  <c r="G229" i="172" s="1"/>
  <c r="F230" i="172" s="1"/>
  <c r="I229" i="173" l="1"/>
  <c r="C229" i="173"/>
  <c r="D229" i="173" s="1"/>
  <c r="G229" i="173" s="1"/>
  <c r="F230" i="173" s="1"/>
  <c r="H230" i="172"/>
  <c r="E230" i="172"/>
  <c r="H230" i="173" l="1"/>
  <c r="E230" i="173"/>
  <c r="I230" i="172"/>
  <c r="C230" i="172"/>
  <c r="D230" i="172" s="1"/>
  <c r="G230" i="172" s="1"/>
  <c r="F231" i="172" s="1"/>
  <c r="I230" i="173" l="1"/>
  <c r="C230" i="173"/>
  <c r="D230" i="173" s="1"/>
  <c r="G230" i="173" s="1"/>
  <c r="F231" i="173" s="1"/>
  <c r="H231" i="172"/>
  <c r="E231" i="172"/>
  <c r="H231" i="173" l="1"/>
  <c r="E231" i="173"/>
  <c r="I231" i="172"/>
  <c r="C231" i="172"/>
  <c r="D231" i="172" s="1"/>
  <c r="G231" i="172" s="1"/>
  <c r="F232" i="172" s="1"/>
  <c r="I231" i="173" l="1"/>
  <c r="C231" i="173"/>
  <c r="D231" i="173" s="1"/>
  <c r="G231" i="173" s="1"/>
  <c r="F232" i="173" s="1"/>
  <c r="H232" i="172"/>
  <c r="E232" i="172"/>
  <c r="H232" i="173" l="1"/>
  <c r="E232" i="173"/>
  <c r="I232" i="172"/>
  <c r="C232" i="172"/>
  <c r="D232" i="172" s="1"/>
  <c r="G232" i="172" s="1"/>
  <c r="F233" i="172" s="1"/>
  <c r="I232" i="173" l="1"/>
  <c r="C232" i="173"/>
  <c r="D232" i="173" s="1"/>
  <c r="G232" i="173" s="1"/>
  <c r="F233" i="173" s="1"/>
  <c r="H233" i="172"/>
  <c r="E233" i="172"/>
  <c r="H233" i="173" l="1"/>
  <c r="E233" i="173"/>
  <c r="I233" i="172"/>
  <c r="C233" i="172"/>
  <c r="D233" i="172" s="1"/>
  <c r="G233" i="172" s="1"/>
  <c r="F234" i="172" s="1"/>
  <c r="I233" i="173" l="1"/>
  <c r="C233" i="173"/>
  <c r="D233" i="173" s="1"/>
  <c r="G233" i="173" s="1"/>
  <c r="F234" i="173" s="1"/>
  <c r="H234" i="172"/>
  <c r="E234" i="172"/>
  <c r="H234" i="173" l="1"/>
  <c r="E234" i="173"/>
  <c r="I234" i="172"/>
  <c r="C234" i="172"/>
  <c r="D234" i="172" s="1"/>
  <c r="G234" i="172" s="1"/>
  <c r="F235" i="172" s="1"/>
  <c r="I234" i="173" l="1"/>
  <c r="C234" i="173"/>
  <c r="D234" i="173" s="1"/>
  <c r="G234" i="173" s="1"/>
  <c r="F235" i="173" s="1"/>
  <c r="H235" i="172"/>
  <c r="E235" i="172"/>
  <c r="H235" i="173" l="1"/>
  <c r="E235" i="173"/>
  <c r="I235" i="172"/>
  <c r="C235" i="172"/>
  <c r="D235" i="172" s="1"/>
  <c r="G235" i="172" s="1"/>
  <c r="F236" i="172" s="1"/>
  <c r="I235" i="173" l="1"/>
  <c r="C235" i="173"/>
  <c r="D235" i="173" s="1"/>
  <c r="G235" i="173" s="1"/>
  <c r="F236" i="173" s="1"/>
  <c r="H236" i="172"/>
  <c r="E236" i="172"/>
  <c r="H236" i="173" l="1"/>
  <c r="E236" i="173"/>
  <c r="I236" i="172"/>
  <c r="C236" i="172"/>
  <c r="D236" i="172" s="1"/>
  <c r="G236" i="172" s="1"/>
  <c r="F237" i="172" s="1"/>
  <c r="I236" i="173" l="1"/>
  <c r="C236" i="173"/>
  <c r="D236" i="173" s="1"/>
  <c r="G236" i="173" s="1"/>
  <c r="F237" i="173" s="1"/>
  <c r="H237" i="172"/>
  <c r="E237" i="172"/>
  <c r="H237" i="173" l="1"/>
  <c r="E237" i="173"/>
  <c r="I237" i="172"/>
  <c r="C237" i="172"/>
  <c r="D237" i="172" s="1"/>
  <c r="G237" i="172" s="1"/>
  <c r="F238" i="172" s="1"/>
  <c r="I237" i="173" l="1"/>
  <c r="C237" i="173"/>
  <c r="D237" i="173" s="1"/>
  <c r="G237" i="173" s="1"/>
  <c r="F238" i="173" s="1"/>
  <c r="H238" i="172"/>
  <c r="E238" i="172"/>
  <c r="H238" i="173" l="1"/>
  <c r="E238" i="173"/>
  <c r="I238" i="172"/>
  <c r="C238" i="172"/>
  <c r="D238" i="172" s="1"/>
  <c r="G238" i="172" s="1"/>
  <c r="F239" i="172" s="1"/>
  <c r="I238" i="173" l="1"/>
  <c r="C238" i="173"/>
  <c r="D238" i="173" s="1"/>
  <c r="G238" i="173" s="1"/>
  <c r="F239" i="173" s="1"/>
  <c r="H239" i="172"/>
  <c r="E239" i="172"/>
  <c r="H239" i="173" l="1"/>
  <c r="E239" i="173"/>
  <c r="I239" i="172"/>
  <c r="C239" i="172"/>
  <c r="D239" i="172" s="1"/>
  <c r="G239" i="172" s="1"/>
  <c r="F240" i="172" s="1"/>
  <c r="I239" i="173" l="1"/>
  <c r="C239" i="173"/>
  <c r="D239" i="173" s="1"/>
  <c r="G239" i="173" s="1"/>
  <c r="F240" i="173" s="1"/>
  <c r="H240" i="172"/>
  <c r="E240" i="172"/>
  <c r="H240" i="173" l="1"/>
  <c r="E240" i="173"/>
  <c r="I240" i="172"/>
  <c r="C240" i="172"/>
  <c r="D240" i="172" s="1"/>
  <c r="G240" i="172" s="1"/>
  <c r="F241" i="172" s="1"/>
  <c r="I240" i="173" l="1"/>
  <c r="C240" i="173"/>
  <c r="D240" i="173" s="1"/>
  <c r="G240" i="173" s="1"/>
  <c r="F241" i="173" s="1"/>
  <c r="H241" i="172"/>
  <c r="E241" i="172"/>
  <c r="H241" i="173" l="1"/>
  <c r="E241" i="173"/>
  <c r="I241" i="172"/>
  <c r="C241" i="172"/>
  <c r="D241" i="172" s="1"/>
  <c r="G241" i="172" s="1"/>
  <c r="F242" i="172" s="1"/>
  <c r="I241" i="173" l="1"/>
  <c r="C241" i="173"/>
  <c r="D241" i="173" s="1"/>
  <c r="G241" i="173" s="1"/>
  <c r="F242" i="173" s="1"/>
  <c r="H242" i="172"/>
  <c r="E242" i="172"/>
  <c r="H242" i="173" l="1"/>
  <c r="E242" i="173"/>
  <c r="I242" i="172"/>
  <c r="C242" i="172"/>
  <c r="D242" i="172" s="1"/>
  <c r="G242" i="172" s="1"/>
  <c r="F243" i="172" s="1"/>
  <c r="I242" i="173" l="1"/>
  <c r="C242" i="173"/>
  <c r="D242" i="173" s="1"/>
  <c r="G242" i="173" s="1"/>
  <c r="F243" i="173" s="1"/>
  <c r="H243" i="172"/>
  <c r="E243" i="172"/>
  <c r="H243" i="173" l="1"/>
  <c r="E243" i="173"/>
  <c r="I243" i="172"/>
  <c r="D243" i="172"/>
  <c r="G243" i="172" s="1"/>
  <c r="I243" i="173" l="1"/>
  <c r="D243" i="173"/>
  <c r="G243" i="173" s="1"/>
  <c r="B8" i="171" l="1"/>
  <c r="B9" i="171"/>
  <c r="B10" i="171"/>
  <c r="B11" i="171"/>
  <c r="B12" i="171"/>
  <c r="B13" i="171"/>
  <c r="B14" i="171"/>
  <c r="B15" i="171"/>
  <c r="B16" i="171"/>
  <c r="B17" i="171"/>
  <c r="B18" i="171"/>
  <c r="B19" i="171"/>
  <c r="B20" i="171"/>
  <c r="B21" i="171"/>
  <c r="B22" i="171"/>
  <c r="B23" i="171"/>
  <c r="B24" i="171"/>
  <c r="B25" i="171"/>
  <c r="B26" i="171"/>
  <c r="B27" i="171"/>
  <c r="B28" i="171"/>
  <c r="B29" i="171"/>
  <c r="B30" i="171"/>
  <c r="B31" i="171"/>
  <c r="B32" i="171"/>
  <c r="B33" i="171"/>
  <c r="B34" i="171"/>
  <c r="B35" i="171"/>
  <c r="B36" i="171"/>
  <c r="B37" i="171"/>
  <c r="B38" i="171"/>
  <c r="B39" i="171"/>
  <c r="B40" i="171"/>
  <c r="B41" i="171"/>
  <c r="B42" i="171"/>
  <c r="B43" i="171"/>
  <c r="B44" i="171"/>
  <c r="B45" i="171"/>
  <c r="B46" i="171"/>
  <c r="B47" i="171"/>
  <c r="B48" i="171"/>
  <c r="B49" i="171"/>
  <c r="B50" i="171"/>
  <c r="B51" i="171"/>
  <c r="B52" i="171"/>
  <c r="B53" i="171"/>
  <c r="B54" i="171"/>
  <c r="B55" i="171"/>
  <c r="B56" i="171"/>
  <c r="B57" i="171"/>
  <c r="B58" i="171"/>
  <c r="B59" i="171"/>
  <c r="B60" i="171"/>
  <c r="B61" i="171"/>
  <c r="B62" i="171"/>
  <c r="B63" i="171"/>
  <c r="B64" i="171"/>
  <c r="B65" i="171"/>
  <c r="B66" i="171"/>
  <c r="B67" i="171"/>
  <c r="B68" i="171"/>
  <c r="B69" i="171"/>
  <c r="B70" i="171"/>
  <c r="B71" i="171"/>
  <c r="B72" i="171"/>
  <c r="B73" i="171"/>
  <c r="B74" i="171"/>
  <c r="B75" i="171"/>
  <c r="B76" i="171"/>
  <c r="B77" i="171"/>
  <c r="B78" i="171"/>
  <c r="B79" i="171"/>
  <c r="B80" i="171"/>
  <c r="B81" i="171"/>
  <c r="B82" i="171"/>
  <c r="B83" i="171"/>
  <c r="B84" i="171"/>
  <c r="B85" i="171"/>
  <c r="B86" i="171"/>
  <c r="B87" i="171"/>
  <c r="B88" i="171"/>
  <c r="B89" i="171"/>
  <c r="B90" i="171"/>
  <c r="B91" i="171"/>
  <c r="B92" i="171"/>
  <c r="B93" i="171"/>
  <c r="B94" i="171"/>
  <c r="B95" i="171"/>
  <c r="B96" i="171"/>
  <c r="B97" i="171"/>
  <c r="B98" i="171"/>
  <c r="B99" i="171"/>
  <c r="B100" i="171"/>
  <c r="B101" i="171"/>
  <c r="B102" i="171"/>
  <c r="B103" i="171"/>
  <c r="B104" i="171"/>
  <c r="B105" i="171"/>
  <c r="B106" i="171"/>
  <c r="B107" i="171"/>
  <c r="B108" i="171"/>
  <c r="B109" i="171"/>
  <c r="B110" i="171"/>
  <c r="B111" i="171"/>
  <c r="B112" i="171"/>
  <c r="B113" i="171"/>
  <c r="B114" i="171"/>
  <c r="B115" i="171"/>
  <c r="B116" i="171"/>
  <c r="B117" i="171"/>
  <c r="B118" i="171"/>
  <c r="B119" i="171"/>
  <c r="B120" i="171"/>
  <c r="B121" i="171"/>
  <c r="B122" i="171"/>
  <c r="B123" i="171"/>
  <c r="B124" i="171"/>
  <c r="B125" i="171"/>
  <c r="B126" i="171"/>
  <c r="B127" i="171"/>
  <c r="B128" i="171"/>
  <c r="B129" i="171"/>
  <c r="B130" i="171"/>
  <c r="B131" i="171"/>
  <c r="B132" i="171"/>
  <c r="B133" i="171"/>
  <c r="B134" i="171"/>
  <c r="B135" i="171"/>
  <c r="B136" i="171"/>
  <c r="B137" i="171"/>
  <c r="B138" i="171"/>
  <c r="B139" i="171"/>
  <c r="B140" i="171"/>
  <c r="B141" i="171"/>
  <c r="B142" i="171"/>
  <c r="B143" i="171"/>
  <c r="B144" i="171"/>
  <c r="B145" i="171"/>
  <c r="B146" i="171"/>
  <c r="B147" i="171"/>
  <c r="B148" i="171"/>
  <c r="B149" i="171"/>
  <c r="B150" i="171"/>
  <c r="B151" i="171"/>
  <c r="B152" i="171"/>
  <c r="B153" i="171"/>
  <c r="B154" i="171"/>
  <c r="B155" i="171"/>
  <c r="B156" i="171"/>
  <c r="B157" i="171"/>
  <c r="B158" i="171"/>
  <c r="B159" i="171"/>
  <c r="B160" i="171"/>
  <c r="B161" i="171"/>
  <c r="B162" i="171"/>
  <c r="B163" i="171"/>
  <c r="B164" i="171"/>
  <c r="B165" i="171"/>
  <c r="B166" i="171"/>
  <c r="B167" i="171"/>
  <c r="B168" i="171"/>
  <c r="B169" i="171"/>
  <c r="B170" i="171"/>
  <c r="B171" i="171"/>
  <c r="B172" i="171"/>
  <c r="B173" i="171"/>
  <c r="B174" i="171"/>
  <c r="B175" i="171"/>
  <c r="B176" i="171"/>
  <c r="B177" i="171"/>
  <c r="B178" i="171"/>
  <c r="B179" i="171"/>
  <c r="B180" i="171"/>
  <c r="B181" i="171"/>
  <c r="B182" i="171"/>
  <c r="B183" i="171"/>
  <c r="B184" i="171"/>
  <c r="B185" i="171"/>
  <c r="B186" i="171"/>
  <c r="B187" i="171"/>
  <c r="B188" i="171"/>
  <c r="B189" i="171"/>
  <c r="B190" i="171"/>
  <c r="B191" i="171"/>
  <c r="B192" i="171"/>
  <c r="B193" i="171"/>
  <c r="B194" i="171"/>
  <c r="B195" i="171"/>
  <c r="B196" i="171"/>
  <c r="B197" i="171"/>
  <c r="B198" i="171"/>
  <c r="B199" i="171"/>
  <c r="B200" i="171"/>
  <c r="B201" i="171"/>
  <c r="B202" i="171"/>
  <c r="B203" i="171"/>
  <c r="B204" i="171"/>
  <c r="B205" i="171"/>
  <c r="B206" i="171"/>
  <c r="B207" i="171"/>
  <c r="B208" i="171"/>
  <c r="B209" i="171"/>
  <c r="B210" i="171"/>
  <c r="B211" i="171"/>
  <c r="B212" i="171"/>
  <c r="B213" i="171"/>
  <c r="B214" i="171"/>
  <c r="B215" i="171"/>
  <c r="B216" i="171"/>
  <c r="B217" i="171"/>
  <c r="B218" i="171"/>
  <c r="B219" i="171"/>
  <c r="B220" i="171"/>
  <c r="B221" i="171"/>
  <c r="B222" i="171"/>
  <c r="B223" i="171"/>
  <c r="B224" i="171"/>
  <c r="B225" i="171"/>
  <c r="B226" i="171"/>
  <c r="B227" i="171"/>
  <c r="B228" i="171"/>
  <c r="B229" i="171"/>
  <c r="B230" i="171"/>
  <c r="B231" i="171"/>
  <c r="B232" i="171"/>
  <c r="B233" i="171"/>
  <c r="B234" i="171"/>
  <c r="B235" i="171"/>
  <c r="B236" i="171"/>
  <c r="B237" i="171"/>
  <c r="B238" i="171"/>
  <c r="B239" i="171"/>
  <c r="B240" i="171"/>
  <c r="B241" i="171"/>
  <c r="B242" i="171"/>
  <c r="B243" i="171"/>
  <c r="B244" i="171"/>
  <c r="D1" i="171"/>
  <c r="C10" i="171" l="1"/>
  <c r="C14" i="171"/>
  <c r="C18" i="171"/>
  <c r="C22" i="171"/>
  <c r="C26" i="171"/>
  <c r="C30" i="171"/>
  <c r="C34" i="171"/>
  <c r="C38" i="171"/>
  <c r="C42" i="171"/>
  <c r="C46" i="171"/>
  <c r="C50" i="171"/>
  <c r="C54" i="171"/>
  <c r="C58" i="171"/>
  <c r="C62" i="171"/>
  <c r="C66" i="171"/>
  <c r="C70" i="171"/>
  <c r="C74" i="171"/>
  <c r="C78" i="171"/>
  <c r="C82" i="171"/>
  <c r="C86" i="171"/>
  <c r="C90" i="171"/>
  <c r="C94" i="171"/>
  <c r="C98" i="171"/>
  <c r="C102" i="171"/>
  <c r="C106" i="171"/>
  <c r="C110" i="171"/>
  <c r="C114" i="171"/>
  <c r="C118" i="171"/>
  <c r="C122" i="171"/>
  <c r="C126" i="171"/>
  <c r="C130" i="171"/>
  <c r="C134" i="171"/>
  <c r="C138" i="171"/>
  <c r="C142" i="171"/>
  <c r="C146" i="171"/>
  <c r="C150" i="171"/>
  <c r="C154" i="171"/>
  <c r="C158" i="171"/>
  <c r="C162" i="171"/>
  <c r="C166" i="171"/>
  <c r="C170" i="171"/>
  <c r="C174" i="171"/>
  <c r="C178" i="171"/>
  <c r="C182" i="171"/>
  <c r="C186" i="171"/>
  <c r="C190" i="171"/>
  <c r="C194" i="171"/>
  <c r="C8" i="171"/>
  <c r="C169" i="171"/>
  <c r="C213" i="171"/>
  <c r="C11" i="171"/>
  <c r="C15" i="171"/>
  <c r="C19" i="171"/>
  <c r="C23" i="171"/>
  <c r="C27" i="171"/>
  <c r="C31" i="171"/>
  <c r="C35" i="171"/>
  <c r="C39" i="171"/>
  <c r="C43" i="171"/>
  <c r="C47" i="171"/>
  <c r="C51" i="171"/>
  <c r="C55" i="171"/>
  <c r="C59" i="171"/>
  <c r="C63" i="171"/>
  <c r="C67" i="171"/>
  <c r="C71" i="171"/>
  <c r="C75" i="171"/>
  <c r="C79" i="171"/>
  <c r="C83" i="171"/>
  <c r="C87" i="171"/>
  <c r="C91" i="171"/>
  <c r="C95" i="171"/>
  <c r="C99" i="171"/>
  <c r="C103" i="171"/>
  <c r="C107" i="171"/>
  <c r="C111" i="171"/>
  <c r="C115" i="171"/>
  <c r="C119" i="171"/>
  <c r="C123" i="171"/>
  <c r="C127" i="171"/>
  <c r="C131" i="171"/>
  <c r="C135" i="171"/>
  <c r="C139" i="171"/>
  <c r="C143" i="171"/>
  <c r="C147" i="171"/>
  <c r="C151" i="171"/>
  <c r="C155" i="171"/>
  <c r="C159" i="171"/>
  <c r="C163" i="171"/>
  <c r="C167" i="171"/>
  <c r="C171" i="171"/>
  <c r="C175" i="171"/>
  <c r="C179" i="171"/>
  <c r="C183" i="171"/>
  <c r="C187" i="171"/>
  <c r="C191" i="171"/>
  <c r="C195" i="171"/>
  <c r="C199" i="171"/>
  <c r="C203" i="171"/>
  <c r="C207" i="171"/>
  <c r="C211" i="171"/>
  <c r="C215" i="171"/>
  <c r="C219" i="171"/>
  <c r="C223" i="171"/>
  <c r="C227" i="171"/>
  <c r="C231" i="171"/>
  <c r="C235" i="171"/>
  <c r="C239" i="171"/>
  <c r="C243" i="171"/>
  <c r="C21" i="171"/>
  <c r="C25" i="171"/>
  <c r="C29" i="171"/>
  <c r="C33" i="171"/>
  <c r="C37" i="171"/>
  <c r="C41" i="171"/>
  <c r="C45" i="171"/>
  <c r="C49" i="171"/>
  <c r="C53" i="171"/>
  <c r="C57" i="171"/>
  <c r="C69" i="171"/>
  <c r="C73" i="171"/>
  <c r="C81" i="171"/>
  <c r="C93" i="171"/>
  <c r="C97" i="171"/>
  <c r="C113" i="171"/>
  <c r="C117" i="171"/>
  <c r="C133" i="171"/>
  <c r="C137" i="171"/>
  <c r="C149" i="171"/>
  <c r="C161" i="171"/>
  <c r="C185" i="171"/>
  <c r="C201" i="171"/>
  <c r="C217" i="171"/>
  <c r="C9" i="171"/>
  <c r="C65" i="171"/>
  <c r="C89" i="171"/>
  <c r="C109" i="171"/>
  <c r="C129" i="171"/>
  <c r="C145" i="171"/>
  <c r="C157" i="171"/>
  <c r="C173" i="171"/>
  <c r="C193" i="171"/>
  <c r="C209" i="171"/>
  <c r="C225" i="171"/>
  <c r="C12" i="171"/>
  <c r="C16" i="171"/>
  <c r="C20" i="171"/>
  <c r="C24" i="171"/>
  <c r="C28" i="171"/>
  <c r="C32" i="171"/>
  <c r="C36" i="171"/>
  <c r="C40" i="171"/>
  <c r="C44" i="171"/>
  <c r="C48" i="171"/>
  <c r="C52" i="171"/>
  <c r="C56" i="171"/>
  <c r="C60" i="171"/>
  <c r="C64" i="171"/>
  <c r="C68" i="171"/>
  <c r="C72" i="171"/>
  <c r="C76" i="171"/>
  <c r="C80" i="171"/>
  <c r="C84" i="171"/>
  <c r="C88" i="171"/>
  <c r="C92" i="171"/>
  <c r="C96" i="171"/>
  <c r="C100" i="171"/>
  <c r="C104" i="171"/>
  <c r="C108" i="171"/>
  <c r="C112" i="171"/>
  <c r="C116" i="171"/>
  <c r="C120" i="171"/>
  <c r="C124" i="171"/>
  <c r="C128" i="171"/>
  <c r="C132" i="171"/>
  <c r="C136" i="171"/>
  <c r="C140" i="171"/>
  <c r="C144" i="171"/>
  <c r="C148" i="171"/>
  <c r="C152" i="171"/>
  <c r="C156" i="171"/>
  <c r="C160" i="171"/>
  <c r="C164" i="171"/>
  <c r="C168" i="171"/>
  <c r="C172" i="171"/>
  <c r="C176" i="171"/>
  <c r="C180" i="171"/>
  <c r="C184" i="171"/>
  <c r="C188" i="171"/>
  <c r="C192" i="171"/>
  <c r="C196" i="171"/>
  <c r="C200" i="171"/>
  <c r="C204" i="171"/>
  <c r="C208" i="171"/>
  <c r="C212" i="171"/>
  <c r="C216" i="171"/>
  <c r="C220" i="171"/>
  <c r="C224" i="171"/>
  <c r="C228" i="171"/>
  <c r="C232" i="171"/>
  <c r="C236" i="171"/>
  <c r="C240" i="171"/>
  <c r="C244" i="171"/>
  <c r="C17" i="171"/>
  <c r="C61" i="171"/>
  <c r="C85" i="171"/>
  <c r="C105" i="171"/>
  <c r="C121" i="171"/>
  <c r="C141" i="171"/>
  <c r="C165" i="171"/>
  <c r="C189" i="171"/>
  <c r="C205" i="171"/>
  <c r="C13" i="171"/>
  <c r="C77" i="171"/>
  <c r="C101" i="171"/>
  <c r="C125" i="171"/>
  <c r="C153" i="171"/>
  <c r="C181" i="171"/>
  <c r="C197" i="171"/>
  <c r="C198" i="171"/>
  <c r="C202" i="171"/>
  <c r="C206" i="171"/>
  <c r="C210" i="171"/>
  <c r="C214" i="171"/>
  <c r="C218" i="171"/>
  <c r="C222" i="171"/>
  <c r="C226" i="171"/>
  <c r="C230" i="171"/>
  <c r="C234" i="171"/>
  <c r="C238" i="171"/>
  <c r="C242" i="171"/>
  <c r="C177" i="171"/>
  <c r="C221" i="171"/>
  <c r="C237" i="171"/>
  <c r="C229" i="171"/>
  <c r="C241" i="171"/>
  <c r="C233" i="171"/>
  <c r="D244" i="171" l="1"/>
  <c r="G4" i="171" l="1"/>
  <c r="B7" i="171"/>
  <c r="B6" i="171"/>
  <c r="B5" i="171"/>
  <c r="H5" i="171" s="1"/>
  <c r="B4" i="171"/>
  <c r="H4" i="171" s="1"/>
  <c r="C5" i="171"/>
  <c r="E4" i="171" l="1"/>
  <c r="I4" i="171" s="1"/>
  <c r="E5" i="171"/>
  <c r="I5" i="171" s="1"/>
  <c r="C7" i="171"/>
  <c r="C6" i="171"/>
  <c r="B7" i="26"/>
  <c r="B8" i="26"/>
  <c r="B9" i="26"/>
  <c r="B10" i="26"/>
  <c r="B11" i="26"/>
  <c r="B12" i="26"/>
  <c r="B13" i="26"/>
  <c r="B14" i="26"/>
  <c r="B15" i="26"/>
  <c r="B16" i="26"/>
  <c r="B17" i="26"/>
  <c r="B18" i="26"/>
  <c r="B19" i="26"/>
  <c r="B20" i="26"/>
  <c r="B21" i="26"/>
  <c r="B22" i="26"/>
  <c r="B23" i="26"/>
  <c r="B24" i="26"/>
  <c r="B25" i="26"/>
  <c r="B26" i="26"/>
  <c r="B27" i="26"/>
  <c r="B28" i="26"/>
  <c r="B29" i="26"/>
  <c r="B30" i="26"/>
  <c r="B31" i="26"/>
  <c r="B32" i="26"/>
  <c r="B33" i="26"/>
  <c r="B34" i="26"/>
  <c r="B35" i="26"/>
  <c r="B36" i="26"/>
  <c r="B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C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C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38" i="26"/>
  <c r="B239" i="26"/>
  <c r="B240" i="26"/>
  <c r="B241" i="26"/>
  <c r="B242" i="26"/>
  <c r="B243" i="26"/>
  <c r="B244" i="26"/>
  <c r="B6" i="26"/>
  <c r="D1" i="26"/>
  <c r="C10" i="26" s="1"/>
  <c r="B5" i="26"/>
  <c r="E5" i="26" s="1"/>
  <c r="G4" i="26"/>
  <c r="B4" i="26"/>
  <c r="E4" i="26" s="1"/>
  <c r="D5" i="171" l="1"/>
  <c r="G5" i="171"/>
  <c r="F6" i="171" s="1"/>
  <c r="E6" i="171" s="1"/>
  <c r="D6" i="171" s="1"/>
  <c r="C238" i="26"/>
  <c r="C197" i="26"/>
  <c r="C73" i="26"/>
  <c r="C125" i="26"/>
  <c r="C89" i="26"/>
  <c r="C29" i="26"/>
  <c r="C243" i="26"/>
  <c r="C189" i="26"/>
  <c r="C153" i="26"/>
  <c r="C237" i="26"/>
  <c r="C217" i="26"/>
  <c r="C137" i="26"/>
  <c r="C93" i="26"/>
  <c r="C57" i="26"/>
  <c r="C241" i="26"/>
  <c r="C229" i="26"/>
  <c r="C157" i="26"/>
  <c r="C121" i="26"/>
  <c r="C25" i="26"/>
  <c r="C5" i="26"/>
  <c r="D5" i="26" s="1"/>
  <c r="G5" i="26" s="1"/>
  <c r="F6" i="26" s="1"/>
  <c r="H6" i="26" s="1"/>
  <c r="C221" i="26"/>
  <c r="C105" i="26"/>
  <c r="C61" i="26"/>
  <c r="H5" i="26"/>
  <c r="C234" i="26"/>
  <c r="C185" i="26"/>
  <c r="C165" i="26"/>
  <c r="C133" i="26"/>
  <c r="C101" i="26"/>
  <c r="C69" i="26"/>
  <c r="C37" i="26"/>
  <c r="C242" i="26"/>
  <c r="C233" i="26"/>
  <c r="C209" i="26"/>
  <c r="C177" i="26"/>
  <c r="C145" i="26"/>
  <c r="C113" i="26"/>
  <c r="C81" i="26"/>
  <c r="C49" i="26"/>
  <c r="C17" i="26"/>
  <c r="C41" i="26"/>
  <c r="C9" i="26"/>
  <c r="C6" i="26"/>
  <c r="C231" i="26"/>
  <c r="C213" i="26"/>
  <c r="C181" i="26"/>
  <c r="C149" i="26"/>
  <c r="C117" i="26"/>
  <c r="C85" i="26"/>
  <c r="C53" i="26"/>
  <c r="C21" i="26"/>
  <c r="C235" i="26"/>
  <c r="C225" i="26"/>
  <c r="C193" i="26"/>
  <c r="C161" i="26"/>
  <c r="C129" i="26"/>
  <c r="C97" i="26"/>
  <c r="C65" i="26"/>
  <c r="C33" i="26"/>
  <c r="C239" i="26"/>
  <c r="C230" i="26"/>
  <c r="C205" i="26"/>
  <c r="C173" i="26"/>
  <c r="C141" i="26"/>
  <c r="C109" i="26"/>
  <c r="C77" i="26"/>
  <c r="C45" i="26"/>
  <c r="C13" i="26"/>
  <c r="C244" i="26"/>
  <c r="C240" i="26"/>
  <c r="C236" i="26"/>
  <c r="C232" i="26"/>
  <c r="C228" i="26"/>
  <c r="C224" i="26"/>
  <c r="C220" i="26"/>
  <c r="C216" i="26"/>
  <c r="C212" i="26"/>
  <c r="C208" i="26"/>
  <c r="C204" i="26"/>
  <c r="C200" i="26"/>
  <c r="C196" i="26"/>
  <c r="C192" i="26"/>
  <c r="C188" i="26"/>
  <c r="C184" i="26"/>
  <c r="C180" i="26"/>
  <c r="C176" i="26"/>
  <c r="C172" i="26"/>
  <c r="C168" i="26"/>
  <c r="C164" i="26"/>
  <c r="C160" i="26"/>
  <c r="C156" i="26"/>
  <c r="C152" i="26"/>
  <c r="C148" i="26"/>
  <c r="C144" i="26"/>
  <c r="C140" i="26"/>
  <c r="C136" i="26"/>
  <c r="C132" i="26"/>
  <c r="C128" i="26"/>
  <c r="C124" i="26"/>
  <c r="C120" i="26"/>
  <c r="C116" i="26"/>
  <c r="C112" i="26"/>
  <c r="C108" i="26"/>
  <c r="C104" i="26"/>
  <c r="C100" i="26"/>
  <c r="C96" i="26"/>
  <c r="C92" i="26"/>
  <c r="C88" i="26"/>
  <c r="C84" i="26"/>
  <c r="C80" i="26"/>
  <c r="C76" i="26"/>
  <c r="C72" i="26"/>
  <c r="C68" i="26"/>
  <c r="C64" i="26"/>
  <c r="C60" i="26"/>
  <c r="C56" i="26"/>
  <c r="C52" i="26"/>
  <c r="C48" i="26"/>
  <c r="C44" i="26"/>
  <c r="C40" i="26"/>
  <c r="C36" i="26"/>
  <c r="C32" i="26"/>
  <c r="C28" i="26"/>
  <c r="C24" i="26"/>
  <c r="C20" i="26"/>
  <c r="C16" i="26"/>
  <c r="C12" i="26"/>
  <c r="C8" i="26"/>
  <c r="C227" i="26"/>
  <c r="C223" i="26"/>
  <c r="C219" i="26"/>
  <c r="C215" i="26"/>
  <c r="C211" i="26"/>
  <c r="C207" i="26"/>
  <c r="C203" i="26"/>
  <c r="C199" i="26"/>
  <c r="C195" i="26"/>
  <c r="C191" i="26"/>
  <c r="C187" i="26"/>
  <c r="C183" i="26"/>
  <c r="C179" i="26"/>
  <c r="C175" i="26"/>
  <c r="C171" i="26"/>
  <c r="C167" i="26"/>
  <c r="C163" i="26"/>
  <c r="C159" i="26"/>
  <c r="C155" i="26"/>
  <c r="C151" i="26"/>
  <c r="C147" i="26"/>
  <c r="C143" i="26"/>
  <c r="C139" i="26"/>
  <c r="C135" i="26"/>
  <c r="C131" i="26"/>
  <c r="C127" i="26"/>
  <c r="C123" i="26"/>
  <c r="C119" i="26"/>
  <c r="C115" i="26"/>
  <c r="C111" i="26"/>
  <c r="C107" i="26"/>
  <c r="C103" i="26"/>
  <c r="C99" i="26"/>
  <c r="C95" i="26"/>
  <c r="C91" i="26"/>
  <c r="C87" i="26"/>
  <c r="C83" i="26"/>
  <c r="C79" i="26"/>
  <c r="C75" i="26"/>
  <c r="C71" i="26"/>
  <c r="C67" i="26"/>
  <c r="C63" i="26"/>
  <c r="C59" i="26"/>
  <c r="C55" i="26"/>
  <c r="C51" i="26"/>
  <c r="C47" i="26"/>
  <c r="C43" i="26"/>
  <c r="C39" i="26"/>
  <c r="C35" i="26"/>
  <c r="C31" i="26"/>
  <c r="C27" i="26"/>
  <c r="C23" i="26"/>
  <c r="C19" i="26"/>
  <c r="C15" i="26"/>
  <c r="C11" i="26"/>
  <c r="C7" i="26"/>
  <c r="C226" i="26"/>
  <c r="C222" i="26"/>
  <c r="C218" i="26"/>
  <c r="C214" i="26"/>
  <c r="C210" i="26"/>
  <c r="C206" i="26"/>
  <c r="C202" i="26"/>
  <c r="C198" i="26"/>
  <c r="C194" i="26"/>
  <c r="C190" i="26"/>
  <c r="C186" i="26"/>
  <c r="C182" i="26"/>
  <c r="C178" i="26"/>
  <c r="C174" i="26"/>
  <c r="C170" i="26"/>
  <c r="C166" i="26"/>
  <c r="C162" i="26"/>
  <c r="C158" i="26"/>
  <c r="C154" i="26"/>
  <c r="C150" i="26"/>
  <c r="C146" i="26"/>
  <c r="C142" i="26"/>
  <c r="C138" i="26"/>
  <c r="C134" i="26"/>
  <c r="C130" i="26"/>
  <c r="C126" i="26"/>
  <c r="C122" i="26"/>
  <c r="C118" i="26"/>
  <c r="C114" i="26"/>
  <c r="C110" i="26"/>
  <c r="C106" i="26"/>
  <c r="C102" i="26"/>
  <c r="C98" i="26"/>
  <c r="C94" i="26"/>
  <c r="C90" i="26"/>
  <c r="C86" i="26"/>
  <c r="C82" i="26"/>
  <c r="C78" i="26"/>
  <c r="C74" i="26"/>
  <c r="C70" i="26"/>
  <c r="C66" i="26"/>
  <c r="C62" i="26"/>
  <c r="C58" i="26"/>
  <c r="C54" i="26"/>
  <c r="C50" i="26"/>
  <c r="C46" i="26"/>
  <c r="C42" i="26"/>
  <c r="C38" i="26"/>
  <c r="C34" i="26"/>
  <c r="C30" i="26"/>
  <c r="C26" i="26"/>
  <c r="C22" i="26"/>
  <c r="C18" i="26"/>
  <c r="C14" i="26"/>
  <c r="I5" i="26"/>
  <c r="H4" i="26"/>
  <c r="I4" i="26" s="1"/>
  <c r="H6" i="171" l="1"/>
  <c r="I6" i="171" s="1"/>
  <c r="G6" i="171"/>
  <c r="F7" i="171" s="1"/>
  <c r="E7" i="171" s="1"/>
  <c r="D7" i="171" s="1"/>
  <c r="E6" i="26"/>
  <c r="D6" i="26" s="1"/>
  <c r="G6" i="26" s="1"/>
  <c r="F7" i="26" s="1"/>
  <c r="E7" i="26" s="1"/>
  <c r="D7" i="26" s="1"/>
  <c r="G7" i="26" s="1"/>
  <c r="F8" i="26" s="1"/>
  <c r="E8" i="26" s="1"/>
  <c r="D8" i="26" s="1"/>
  <c r="G8" i="26" s="1"/>
  <c r="F9" i="26" s="1"/>
  <c r="H7" i="171" l="1"/>
  <c r="I7" i="171" s="1"/>
  <c r="G7" i="171"/>
  <c r="F8" i="171" s="1"/>
  <c r="H7" i="26"/>
  <c r="I7" i="26" s="1"/>
  <c r="I6" i="26"/>
  <c r="H8" i="26"/>
  <c r="I8" i="26" s="1"/>
  <c r="E9" i="26"/>
  <c r="D9" i="26" s="1"/>
  <c r="G9" i="26" s="1"/>
  <c r="F10" i="26" s="1"/>
  <c r="H9" i="26"/>
  <c r="H8" i="171" l="1"/>
  <c r="I8" i="171" s="1"/>
  <c r="E8" i="171"/>
  <c r="D8" i="171" s="1"/>
  <c r="G8" i="171" s="1"/>
  <c r="F9" i="171" s="1"/>
  <c r="E10" i="26"/>
  <c r="D10" i="26" s="1"/>
  <c r="G10" i="26" s="1"/>
  <c r="F11" i="26" s="1"/>
  <c r="H10" i="26"/>
  <c r="I9" i="26"/>
  <c r="E9" i="171" l="1"/>
  <c r="D9" i="171" s="1"/>
  <c r="G9" i="171" s="1"/>
  <c r="F10" i="171" s="1"/>
  <c r="H9" i="171"/>
  <c r="E11" i="26"/>
  <c r="D11" i="26" s="1"/>
  <c r="G11" i="26" s="1"/>
  <c r="F12" i="26" s="1"/>
  <c r="H11" i="26"/>
  <c r="I10" i="26"/>
  <c r="I9" i="171" l="1"/>
  <c r="E10" i="171"/>
  <c r="D10" i="171" s="1"/>
  <c r="G10" i="171" s="1"/>
  <c r="F11" i="171" s="1"/>
  <c r="H10" i="171"/>
  <c r="I10" i="171" s="1"/>
  <c r="E12" i="26"/>
  <c r="D12" i="26" s="1"/>
  <c r="G12" i="26" s="1"/>
  <c r="F13" i="26" s="1"/>
  <c r="H12" i="26"/>
  <c r="I11" i="26"/>
  <c r="E11" i="171" l="1"/>
  <c r="D11" i="171" s="1"/>
  <c r="G11" i="171" s="1"/>
  <c r="F12" i="171" s="1"/>
  <c r="H11" i="171"/>
  <c r="E13" i="26"/>
  <c r="D13" i="26" s="1"/>
  <c r="G13" i="26" s="1"/>
  <c r="F14" i="26" s="1"/>
  <c r="H13" i="26"/>
  <c r="I13" i="26" s="1"/>
  <c r="I12" i="26"/>
  <c r="G12" i="171" l="1"/>
  <c r="F13" i="171" s="1"/>
  <c r="E12" i="171"/>
  <c r="D12" i="171" s="1"/>
  <c r="H12" i="171"/>
  <c r="I12" i="171" s="1"/>
  <c r="I11" i="171"/>
  <c r="E14" i="26"/>
  <c r="D14" i="26" s="1"/>
  <c r="G14" i="26" s="1"/>
  <c r="F15" i="26" s="1"/>
  <c r="H14" i="26"/>
  <c r="H13" i="171" l="1"/>
  <c r="I13" i="171" s="1"/>
  <c r="E13" i="171"/>
  <c r="D13" i="171" s="1"/>
  <c r="G13" i="171" s="1"/>
  <c r="F14" i="171" s="1"/>
  <c r="I14" i="26"/>
  <c r="E15" i="26"/>
  <c r="D15" i="26" s="1"/>
  <c r="G15" i="26" s="1"/>
  <c r="F16" i="26" s="1"/>
  <c r="H15" i="26"/>
  <c r="H14" i="171" l="1"/>
  <c r="I14" i="171" s="1"/>
  <c r="E14" i="171"/>
  <c r="D14" i="171" s="1"/>
  <c r="G14" i="171" s="1"/>
  <c r="F15" i="171" s="1"/>
  <c r="I15" i="26"/>
  <c r="E16" i="26"/>
  <c r="D16" i="26" s="1"/>
  <c r="G16" i="26" s="1"/>
  <c r="F17" i="26" s="1"/>
  <c r="H16" i="26"/>
  <c r="H15" i="171" l="1"/>
  <c r="I15" i="171" s="1"/>
  <c r="E15" i="171"/>
  <c r="D15" i="171" s="1"/>
  <c r="G15" i="171" s="1"/>
  <c r="F16" i="171" s="1"/>
  <c r="E17" i="26"/>
  <c r="D17" i="26" s="1"/>
  <c r="G17" i="26" s="1"/>
  <c r="F18" i="26" s="1"/>
  <c r="H17" i="26"/>
  <c r="I16" i="26"/>
  <c r="E16" i="171" l="1"/>
  <c r="D16" i="171" s="1"/>
  <c r="G16" i="171" s="1"/>
  <c r="F17" i="171" s="1"/>
  <c r="H16" i="171"/>
  <c r="E18" i="26"/>
  <c r="D18" i="26" s="1"/>
  <c r="G18" i="26" s="1"/>
  <c r="F19" i="26" s="1"/>
  <c r="H18" i="26"/>
  <c r="I17" i="26"/>
  <c r="H17" i="171" l="1"/>
  <c r="I17" i="171" s="1"/>
  <c r="E17" i="171"/>
  <c r="D17" i="171" s="1"/>
  <c r="G17" i="171" s="1"/>
  <c r="F18" i="171" s="1"/>
  <c r="I16" i="171"/>
  <c r="E19" i="26"/>
  <c r="D19" i="26" s="1"/>
  <c r="G19" i="26" s="1"/>
  <c r="F20" i="26" s="1"/>
  <c r="H19" i="26"/>
  <c r="I18" i="26"/>
  <c r="H18" i="171" l="1"/>
  <c r="I18" i="171" s="1"/>
  <c r="E18" i="171"/>
  <c r="D18" i="171" s="1"/>
  <c r="G18" i="171" s="1"/>
  <c r="F19" i="171" s="1"/>
  <c r="E20" i="26"/>
  <c r="D20" i="26" s="1"/>
  <c r="G20" i="26" s="1"/>
  <c r="F21" i="26" s="1"/>
  <c r="H20" i="26"/>
  <c r="I19" i="26"/>
  <c r="E19" i="171" l="1"/>
  <c r="D19" i="171" s="1"/>
  <c r="G19" i="171" s="1"/>
  <c r="F20" i="171" s="1"/>
  <c r="H19" i="171"/>
  <c r="E21" i="26"/>
  <c r="D21" i="26" s="1"/>
  <c r="G21" i="26" s="1"/>
  <c r="F22" i="26" s="1"/>
  <c r="H21" i="26"/>
  <c r="I20" i="26"/>
  <c r="E20" i="171" l="1"/>
  <c r="D20" i="171" s="1"/>
  <c r="G20" i="171" s="1"/>
  <c r="F21" i="171" s="1"/>
  <c r="H20" i="171"/>
  <c r="I19" i="171"/>
  <c r="E22" i="26"/>
  <c r="D22" i="26" s="1"/>
  <c r="G22" i="26" s="1"/>
  <c r="F23" i="26" s="1"/>
  <c r="H22" i="26"/>
  <c r="I21" i="26"/>
  <c r="I20" i="171" l="1"/>
  <c r="E21" i="171"/>
  <c r="D21" i="171" s="1"/>
  <c r="G21" i="171" s="1"/>
  <c r="F22" i="171" s="1"/>
  <c r="H21" i="171"/>
  <c r="I21" i="171" s="1"/>
  <c r="I22" i="26"/>
  <c r="E23" i="26"/>
  <c r="D23" i="26" s="1"/>
  <c r="G23" i="26" s="1"/>
  <c r="F24" i="26" s="1"/>
  <c r="H23" i="26"/>
  <c r="E22" i="171" l="1"/>
  <c r="D22" i="171" s="1"/>
  <c r="G22" i="171" s="1"/>
  <c r="F23" i="171" s="1"/>
  <c r="H22" i="171"/>
  <c r="E24" i="26"/>
  <c r="D24" i="26" s="1"/>
  <c r="G24" i="26" s="1"/>
  <c r="F25" i="26" s="1"/>
  <c r="H24" i="26"/>
  <c r="I23" i="26"/>
  <c r="H23" i="171" l="1"/>
  <c r="I23" i="171" s="1"/>
  <c r="E23" i="171"/>
  <c r="D23" i="171" s="1"/>
  <c r="G23" i="171" s="1"/>
  <c r="F24" i="171" s="1"/>
  <c r="I22" i="171"/>
  <c r="E25" i="26"/>
  <c r="D25" i="26" s="1"/>
  <c r="G25" i="26" s="1"/>
  <c r="F26" i="26" s="1"/>
  <c r="H25" i="26"/>
  <c r="I24" i="26"/>
  <c r="E24" i="171" l="1"/>
  <c r="D24" i="171" s="1"/>
  <c r="G24" i="171" s="1"/>
  <c r="F25" i="171" s="1"/>
  <c r="H24" i="171"/>
  <c r="E26" i="26"/>
  <c r="D26" i="26" s="1"/>
  <c r="G26" i="26" s="1"/>
  <c r="F27" i="26" s="1"/>
  <c r="H26" i="26"/>
  <c r="I25" i="26"/>
  <c r="E25" i="171" l="1"/>
  <c r="D25" i="171" s="1"/>
  <c r="G25" i="171" s="1"/>
  <c r="F26" i="171" s="1"/>
  <c r="H25" i="171"/>
  <c r="I24" i="171"/>
  <c r="E27" i="26"/>
  <c r="D27" i="26" s="1"/>
  <c r="G27" i="26" s="1"/>
  <c r="F28" i="26" s="1"/>
  <c r="H27" i="26"/>
  <c r="I26" i="26"/>
  <c r="E26" i="171" l="1"/>
  <c r="D26" i="171" s="1"/>
  <c r="G26" i="171" s="1"/>
  <c r="F27" i="171" s="1"/>
  <c r="H26" i="171"/>
  <c r="I25" i="171"/>
  <c r="E28" i="26"/>
  <c r="D28" i="26" s="1"/>
  <c r="G28" i="26" s="1"/>
  <c r="F29" i="26" s="1"/>
  <c r="H28" i="26"/>
  <c r="I27" i="26"/>
  <c r="E27" i="171" l="1"/>
  <c r="D27" i="171" s="1"/>
  <c r="G27" i="171" s="1"/>
  <c r="F28" i="171" s="1"/>
  <c r="H27" i="171"/>
  <c r="I26" i="171"/>
  <c r="E29" i="26"/>
  <c r="D29" i="26" s="1"/>
  <c r="G29" i="26" s="1"/>
  <c r="F30" i="26" s="1"/>
  <c r="H29" i="26"/>
  <c r="I28" i="26"/>
  <c r="E28" i="171" l="1"/>
  <c r="D28" i="171" s="1"/>
  <c r="G28" i="171" s="1"/>
  <c r="F29" i="171" s="1"/>
  <c r="H28" i="171"/>
  <c r="I27" i="171"/>
  <c r="E30" i="26"/>
  <c r="D30" i="26" s="1"/>
  <c r="G30" i="26" s="1"/>
  <c r="F31" i="26" s="1"/>
  <c r="H30" i="26"/>
  <c r="I29" i="26"/>
  <c r="E29" i="171" l="1"/>
  <c r="D29" i="171" s="1"/>
  <c r="G29" i="171" s="1"/>
  <c r="F30" i="171" s="1"/>
  <c r="H29" i="171"/>
  <c r="I28" i="171"/>
  <c r="E31" i="26"/>
  <c r="D31" i="26" s="1"/>
  <c r="G31" i="26" s="1"/>
  <c r="F32" i="26" s="1"/>
  <c r="H31" i="26"/>
  <c r="I30" i="26"/>
  <c r="E30" i="171" l="1"/>
  <c r="D30" i="171" s="1"/>
  <c r="G30" i="171" s="1"/>
  <c r="F31" i="171" s="1"/>
  <c r="H30" i="171"/>
  <c r="I29" i="171"/>
  <c r="E32" i="26"/>
  <c r="D32" i="26" s="1"/>
  <c r="G32" i="26" s="1"/>
  <c r="F33" i="26" s="1"/>
  <c r="H32" i="26"/>
  <c r="I31" i="26"/>
  <c r="E31" i="171" l="1"/>
  <c r="D31" i="171" s="1"/>
  <c r="G31" i="171" s="1"/>
  <c r="F32" i="171" s="1"/>
  <c r="H31" i="171"/>
  <c r="I30" i="171"/>
  <c r="E33" i="26"/>
  <c r="D33" i="26" s="1"/>
  <c r="G33" i="26" s="1"/>
  <c r="F34" i="26" s="1"/>
  <c r="H33" i="26"/>
  <c r="I32" i="26"/>
  <c r="E32" i="171" l="1"/>
  <c r="D32" i="171" s="1"/>
  <c r="G32" i="171" s="1"/>
  <c r="F33" i="171" s="1"/>
  <c r="H32" i="171"/>
  <c r="I31" i="171"/>
  <c r="E34" i="26"/>
  <c r="D34" i="26" s="1"/>
  <c r="G34" i="26" s="1"/>
  <c r="F35" i="26" s="1"/>
  <c r="H34" i="26"/>
  <c r="I33" i="26"/>
  <c r="E33" i="171" l="1"/>
  <c r="D33" i="171" s="1"/>
  <c r="G33" i="171" s="1"/>
  <c r="F34" i="171" s="1"/>
  <c r="H33" i="171"/>
  <c r="I32" i="171"/>
  <c r="E35" i="26"/>
  <c r="D35" i="26" s="1"/>
  <c r="G35" i="26" s="1"/>
  <c r="F36" i="26" s="1"/>
  <c r="H35" i="26"/>
  <c r="I34" i="26"/>
  <c r="E34" i="171" l="1"/>
  <c r="D34" i="171" s="1"/>
  <c r="G34" i="171" s="1"/>
  <c r="F35" i="171" s="1"/>
  <c r="H34" i="171"/>
  <c r="I33" i="171"/>
  <c r="I35" i="26"/>
  <c r="E36" i="26"/>
  <c r="D36" i="26" s="1"/>
  <c r="G36" i="26" s="1"/>
  <c r="F37" i="26" s="1"/>
  <c r="H36" i="26"/>
  <c r="H35" i="171" l="1"/>
  <c r="E35" i="171"/>
  <c r="D35" i="171" s="1"/>
  <c r="G35" i="171" s="1"/>
  <c r="F36" i="171" s="1"/>
  <c r="I34" i="171"/>
  <c r="I36" i="26"/>
  <c r="E37" i="26"/>
  <c r="D37" i="26" s="1"/>
  <c r="G37" i="26" s="1"/>
  <c r="F38" i="26" s="1"/>
  <c r="H37" i="26"/>
  <c r="H36" i="171" l="1"/>
  <c r="I36" i="171" s="1"/>
  <c r="E36" i="171"/>
  <c r="D36" i="171" s="1"/>
  <c r="G36" i="171" s="1"/>
  <c r="F37" i="171" s="1"/>
  <c r="I35" i="171"/>
  <c r="I37" i="26"/>
  <c r="E38" i="26"/>
  <c r="D38" i="26" s="1"/>
  <c r="G38" i="26" s="1"/>
  <c r="F39" i="26" s="1"/>
  <c r="H38" i="26"/>
  <c r="E37" i="171" l="1"/>
  <c r="D37" i="171" s="1"/>
  <c r="G37" i="171" s="1"/>
  <c r="F38" i="171" s="1"/>
  <c r="H37" i="171"/>
  <c r="E39" i="26"/>
  <c r="D39" i="26" s="1"/>
  <c r="G39" i="26" s="1"/>
  <c r="F40" i="26" s="1"/>
  <c r="H39" i="26"/>
  <c r="I38" i="26"/>
  <c r="E38" i="171" l="1"/>
  <c r="D38" i="171" s="1"/>
  <c r="G38" i="171" s="1"/>
  <c r="F39" i="171" s="1"/>
  <c r="H38" i="171"/>
  <c r="I37" i="171"/>
  <c r="E40" i="26"/>
  <c r="D40" i="26" s="1"/>
  <c r="G40" i="26" s="1"/>
  <c r="F41" i="26" s="1"/>
  <c r="H40" i="26"/>
  <c r="I39" i="26"/>
  <c r="E39" i="171" l="1"/>
  <c r="D39" i="171" s="1"/>
  <c r="G39" i="171" s="1"/>
  <c r="F40" i="171" s="1"/>
  <c r="H39" i="171"/>
  <c r="I38" i="171"/>
  <c r="I40" i="26"/>
  <c r="E41" i="26"/>
  <c r="D41" i="26" s="1"/>
  <c r="G41" i="26" s="1"/>
  <c r="F42" i="26" s="1"/>
  <c r="H41" i="26"/>
  <c r="E40" i="171" l="1"/>
  <c r="D40" i="171" s="1"/>
  <c r="G40" i="171" s="1"/>
  <c r="F41" i="171" s="1"/>
  <c r="H40" i="171"/>
  <c r="I39" i="171"/>
  <c r="E42" i="26"/>
  <c r="D42" i="26" s="1"/>
  <c r="G42" i="26" s="1"/>
  <c r="F43" i="26" s="1"/>
  <c r="H42" i="26"/>
  <c r="I41" i="26"/>
  <c r="E41" i="171" l="1"/>
  <c r="D41" i="171" s="1"/>
  <c r="G41" i="171" s="1"/>
  <c r="F42" i="171" s="1"/>
  <c r="H41" i="171"/>
  <c r="I40" i="171"/>
  <c r="E43" i="26"/>
  <c r="D43" i="26" s="1"/>
  <c r="G43" i="26" s="1"/>
  <c r="F44" i="26" s="1"/>
  <c r="H43" i="26"/>
  <c r="I42" i="26"/>
  <c r="E42" i="171" l="1"/>
  <c r="D42" i="171" s="1"/>
  <c r="G42" i="171" s="1"/>
  <c r="F43" i="171" s="1"/>
  <c r="H42" i="171"/>
  <c r="I41" i="171"/>
  <c r="E44" i="26"/>
  <c r="D44" i="26" s="1"/>
  <c r="G44" i="26" s="1"/>
  <c r="F45" i="26" s="1"/>
  <c r="H44" i="26"/>
  <c r="I43" i="26"/>
  <c r="E43" i="171" l="1"/>
  <c r="D43" i="171" s="1"/>
  <c r="G43" i="171" s="1"/>
  <c r="F44" i="171" s="1"/>
  <c r="H43" i="171"/>
  <c r="I42" i="171"/>
  <c r="I44" i="26"/>
  <c r="E45" i="26"/>
  <c r="D45" i="26" s="1"/>
  <c r="G45" i="26" s="1"/>
  <c r="F46" i="26" s="1"/>
  <c r="H45" i="26"/>
  <c r="E44" i="171" l="1"/>
  <c r="D44" i="171" s="1"/>
  <c r="G44" i="171" s="1"/>
  <c r="F45" i="171" s="1"/>
  <c r="H44" i="171"/>
  <c r="I43" i="171"/>
  <c r="I45" i="26"/>
  <c r="E46" i="26"/>
  <c r="D46" i="26" s="1"/>
  <c r="G46" i="26" s="1"/>
  <c r="F47" i="26" s="1"/>
  <c r="H46" i="26"/>
  <c r="E45" i="171" l="1"/>
  <c r="D45" i="171" s="1"/>
  <c r="G45" i="171" s="1"/>
  <c r="F46" i="171" s="1"/>
  <c r="H45" i="171"/>
  <c r="I44" i="171"/>
  <c r="E47" i="26"/>
  <c r="D47" i="26" s="1"/>
  <c r="G47" i="26" s="1"/>
  <c r="F48" i="26" s="1"/>
  <c r="H47" i="26"/>
  <c r="I46" i="26"/>
  <c r="E46" i="171" l="1"/>
  <c r="D46" i="171" s="1"/>
  <c r="G46" i="171" s="1"/>
  <c r="F47" i="171" s="1"/>
  <c r="H46" i="171"/>
  <c r="I45" i="171"/>
  <c r="E48" i="26"/>
  <c r="D48" i="26" s="1"/>
  <c r="G48" i="26" s="1"/>
  <c r="F49" i="26" s="1"/>
  <c r="H48" i="26"/>
  <c r="I47" i="26"/>
  <c r="E47" i="171" l="1"/>
  <c r="D47" i="171" s="1"/>
  <c r="G47" i="171" s="1"/>
  <c r="F48" i="171" s="1"/>
  <c r="H47" i="171"/>
  <c r="I46" i="171"/>
  <c r="E49" i="26"/>
  <c r="D49" i="26" s="1"/>
  <c r="G49" i="26" s="1"/>
  <c r="F50" i="26" s="1"/>
  <c r="H49" i="26"/>
  <c r="I48" i="26"/>
  <c r="E48" i="171" l="1"/>
  <c r="D48" i="171" s="1"/>
  <c r="G48" i="171" s="1"/>
  <c r="F49" i="171" s="1"/>
  <c r="H48" i="171"/>
  <c r="I47" i="171"/>
  <c r="E50" i="26"/>
  <c r="D50" i="26" s="1"/>
  <c r="G50" i="26" s="1"/>
  <c r="F51" i="26" s="1"/>
  <c r="H50" i="26"/>
  <c r="I49" i="26"/>
  <c r="E49" i="171" l="1"/>
  <c r="D49" i="171" s="1"/>
  <c r="G49" i="171" s="1"/>
  <c r="F50" i="171" s="1"/>
  <c r="H49" i="171"/>
  <c r="I48" i="171"/>
  <c r="E51" i="26"/>
  <c r="D51" i="26" s="1"/>
  <c r="G51" i="26" s="1"/>
  <c r="F52" i="26" s="1"/>
  <c r="H51" i="26"/>
  <c r="I50" i="26"/>
  <c r="H50" i="171" l="1"/>
  <c r="I50" i="171" s="1"/>
  <c r="E50" i="171"/>
  <c r="D50" i="171" s="1"/>
  <c r="G50" i="171" s="1"/>
  <c r="F51" i="171" s="1"/>
  <c r="I49" i="171"/>
  <c r="I51" i="26"/>
  <c r="E52" i="26"/>
  <c r="D52" i="26" s="1"/>
  <c r="G52" i="26" s="1"/>
  <c r="F53" i="26" s="1"/>
  <c r="H52" i="26"/>
  <c r="E51" i="171" l="1"/>
  <c r="D51" i="171" s="1"/>
  <c r="G51" i="171" s="1"/>
  <c r="F52" i="171" s="1"/>
  <c r="H51" i="171"/>
  <c r="E53" i="26"/>
  <c r="D53" i="26" s="1"/>
  <c r="G53" i="26" s="1"/>
  <c r="F54" i="26" s="1"/>
  <c r="H53" i="26"/>
  <c r="I53" i="26" s="1"/>
  <c r="I52" i="26"/>
  <c r="H52" i="171" l="1"/>
  <c r="I52" i="171" s="1"/>
  <c r="E52" i="171"/>
  <c r="D52" i="171" s="1"/>
  <c r="G52" i="171" s="1"/>
  <c r="F53" i="171" s="1"/>
  <c r="I51" i="171"/>
  <c r="E54" i="26"/>
  <c r="D54" i="26" s="1"/>
  <c r="G54" i="26" s="1"/>
  <c r="F55" i="26" s="1"/>
  <c r="H54" i="26"/>
  <c r="E53" i="171" l="1"/>
  <c r="D53" i="171" s="1"/>
  <c r="G53" i="171" s="1"/>
  <c r="F54" i="171" s="1"/>
  <c r="H53" i="171"/>
  <c r="E55" i="26"/>
  <c r="D55" i="26" s="1"/>
  <c r="G55" i="26" s="1"/>
  <c r="F56" i="26" s="1"/>
  <c r="H55" i="26"/>
  <c r="I54" i="26"/>
  <c r="E54" i="171" l="1"/>
  <c r="D54" i="171" s="1"/>
  <c r="G54" i="171" s="1"/>
  <c r="F55" i="171" s="1"/>
  <c r="H54" i="171"/>
  <c r="I53" i="171"/>
  <c r="E56" i="26"/>
  <c r="D56" i="26" s="1"/>
  <c r="G56" i="26" s="1"/>
  <c r="F57" i="26" s="1"/>
  <c r="H56" i="26"/>
  <c r="I56" i="26" s="1"/>
  <c r="I55" i="26"/>
  <c r="H55" i="171" l="1"/>
  <c r="I55" i="171" s="1"/>
  <c r="E55" i="171"/>
  <c r="D55" i="171" s="1"/>
  <c r="G55" i="171" s="1"/>
  <c r="F56" i="171" s="1"/>
  <c r="I54" i="171"/>
  <c r="E57" i="26"/>
  <c r="D57" i="26" s="1"/>
  <c r="G57" i="26" s="1"/>
  <c r="F58" i="26" s="1"/>
  <c r="H57" i="26"/>
  <c r="I57" i="26" s="1"/>
  <c r="E56" i="171" l="1"/>
  <c r="D56" i="171" s="1"/>
  <c r="G56" i="171" s="1"/>
  <c r="F57" i="171" s="1"/>
  <c r="H56" i="171"/>
  <c r="E58" i="26"/>
  <c r="D58" i="26" s="1"/>
  <c r="G58" i="26" s="1"/>
  <c r="F59" i="26" s="1"/>
  <c r="H58" i="26"/>
  <c r="E57" i="171" l="1"/>
  <c r="D57" i="171" s="1"/>
  <c r="G57" i="171" s="1"/>
  <c r="F58" i="171" s="1"/>
  <c r="H57" i="171"/>
  <c r="I56" i="171"/>
  <c r="H59" i="26"/>
  <c r="E59" i="26"/>
  <c r="D59" i="26" s="1"/>
  <c r="G59" i="26" s="1"/>
  <c r="F60" i="26" s="1"/>
  <c r="I58" i="26"/>
  <c r="E58" i="171" l="1"/>
  <c r="D58" i="171" s="1"/>
  <c r="G58" i="171" s="1"/>
  <c r="F59" i="171" s="1"/>
  <c r="H58" i="171"/>
  <c r="I57" i="171"/>
  <c r="H60" i="26"/>
  <c r="E60" i="26"/>
  <c r="D60" i="26" s="1"/>
  <c r="G60" i="26" s="1"/>
  <c r="F61" i="26" s="1"/>
  <c r="I59" i="26"/>
  <c r="E59" i="171" l="1"/>
  <c r="D59" i="171" s="1"/>
  <c r="G59" i="171" s="1"/>
  <c r="F60" i="171" s="1"/>
  <c r="H59" i="171"/>
  <c r="I58" i="171"/>
  <c r="H61" i="26"/>
  <c r="E61" i="26"/>
  <c r="D61" i="26" s="1"/>
  <c r="G61" i="26" s="1"/>
  <c r="F62" i="26" s="1"/>
  <c r="I60" i="26"/>
  <c r="H60" i="171" l="1"/>
  <c r="I60" i="171" s="1"/>
  <c r="E60" i="171"/>
  <c r="D60" i="171" s="1"/>
  <c r="G60" i="171" s="1"/>
  <c r="F61" i="171" s="1"/>
  <c r="I59" i="171"/>
  <c r="H62" i="26"/>
  <c r="E62" i="26"/>
  <c r="D62" i="26" s="1"/>
  <c r="G62" i="26" s="1"/>
  <c r="F63" i="26" s="1"/>
  <c r="I61" i="26"/>
  <c r="E61" i="171" l="1"/>
  <c r="D61" i="171" s="1"/>
  <c r="G61" i="171" s="1"/>
  <c r="F62" i="171" s="1"/>
  <c r="H61" i="171"/>
  <c r="I62" i="26"/>
  <c r="H63" i="26"/>
  <c r="E63" i="26"/>
  <c r="D63" i="26" s="1"/>
  <c r="G63" i="26" s="1"/>
  <c r="F64" i="26" s="1"/>
  <c r="E62" i="171" l="1"/>
  <c r="D62" i="171" s="1"/>
  <c r="G62" i="171" s="1"/>
  <c r="F63" i="171" s="1"/>
  <c r="H62" i="171"/>
  <c r="I61" i="171"/>
  <c r="H64" i="26"/>
  <c r="E64" i="26"/>
  <c r="D64" i="26" s="1"/>
  <c r="G64" i="26" s="1"/>
  <c r="F65" i="26" s="1"/>
  <c r="I63" i="26"/>
  <c r="E63" i="171" l="1"/>
  <c r="D63" i="171" s="1"/>
  <c r="G63" i="171" s="1"/>
  <c r="F64" i="171" s="1"/>
  <c r="H63" i="171"/>
  <c r="I62" i="171"/>
  <c r="H65" i="26"/>
  <c r="E65" i="26"/>
  <c r="D65" i="26" s="1"/>
  <c r="G65" i="26" s="1"/>
  <c r="F66" i="26" s="1"/>
  <c r="I64" i="26"/>
  <c r="H64" i="171" l="1"/>
  <c r="I64" i="171" s="1"/>
  <c r="E64" i="171"/>
  <c r="D64" i="171" s="1"/>
  <c r="G64" i="171" s="1"/>
  <c r="F65" i="171" s="1"/>
  <c r="I63" i="171"/>
  <c r="E66" i="26"/>
  <c r="D66" i="26" s="1"/>
  <c r="G66" i="26" s="1"/>
  <c r="F67" i="26" s="1"/>
  <c r="H66" i="26"/>
  <c r="I65" i="26"/>
  <c r="E65" i="171" l="1"/>
  <c r="D65" i="171" s="1"/>
  <c r="G65" i="171" s="1"/>
  <c r="F66" i="171" s="1"/>
  <c r="H65" i="171"/>
  <c r="E67" i="26"/>
  <c r="D67" i="26" s="1"/>
  <c r="G67" i="26" s="1"/>
  <c r="F68" i="26" s="1"/>
  <c r="H67" i="26"/>
  <c r="I66" i="26"/>
  <c r="E66" i="171" l="1"/>
  <c r="D66" i="171" s="1"/>
  <c r="G66" i="171" s="1"/>
  <c r="F67" i="171" s="1"/>
  <c r="H66" i="171"/>
  <c r="I65" i="171"/>
  <c r="E68" i="26"/>
  <c r="D68" i="26" s="1"/>
  <c r="G68" i="26" s="1"/>
  <c r="F69" i="26" s="1"/>
  <c r="H68" i="26"/>
  <c r="I67" i="26"/>
  <c r="E67" i="171" l="1"/>
  <c r="D67" i="171" s="1"/>
  <c r="G67" i="171" s="1"/>
  <c r="F68" i="171" s="1"/>
  <c r="H67" i="171"/>
  <c r="I66" i="171"/>
  <c r="H69" i="26"/>
  <c r="E69" i="26"/>
  <c r="D69" i="26" s="1"/>
  <c r="G69" i="26" s="1"/>
  <c r="F70" i="26" s="1"/>
  <c r="I68" i="26"/>
  <c r="H68" i="171" l="1"/>
  <c r="I68" i="171" s="1"/>
  <c r="E68" i="171"/>
  <c r="D68" i="171" s="1"/>
  <c r="G68" i="171" s="1"/>
  <c r="F69" i="171" s="1"/>
  <c r="I67" i="171"/>
  <c r="I69" i="26"/>
  <c r="H70" i="26"/>
  <c r="E70" i="26"/>
  <c r="D70" i="26" s="1"/>
  <c r="G70" i="26" s="1"/>
  <c r="F71" i="26" s="1"/>
  <c r="E69" i="171" l="1"/>
  <c r="D69" i="171" s="1"/>
  <c r="G69" i="171" s="1"/>
  <c r="F70" i="171" s="1"/>
  <c r="H69" i="171"/>
  <c r="H71" i="26"/>
  <c r="E71" i="26"/>
  <c r="D71" i="26" s="1"/>
  <c r="G71" i="26" s="1"/>
  <c r="F72" i="26" s="1"/>
  <c r="I70" i="26"/>
  <c r="E70" i="171" l="1"/>
  <c r="D70" i="171" s="1"/>
  <c r="G70" i="171" s="1"/>
  <c r="F71" i="171" s="1"/>
  <c r="H70" i="171"/>
  <c r="I69" i="171"/>
  <c r="E72" i="26"/>
  <c r="D72" i="26" s="1"/>
  <c r="G72" i="26" s="1"/>
  <c r="F73" i="26" s="1"/>
  <c r="H72" i="26"/>
  <c r="I71" i="26"/>
  <c r="E71" i="171" l="1"/>
  <c r="D71" i="171" s="1"/>
  <c r="G71" i="171" s="1"/>
  <c r="F72" i="171" s="1"/>
  <c r="H71" i="171"/>
  <c r="I70" i="171"/>
  <c r="E73" i="26"/>
  <c r="D73" i="26" s="1"/>
  <c r="G73" i="26" s="1"/>
  <c r="F74" i="26" s="1"/>
  <c r="H73" i="26"/>
  <c r="I72" i="26"/>
  <c r="H72" i="171" l="1"/>
  <c r="I72" i="171" s="1"/>
  <c r="E72" i="171"/>
  <c r="D72" i="171" s="1"/>
  <c r="G72" i="171" s="1"/>
  <c r="F73" i="171" s="1"/>
  <c r="I71" i="171"/>
  <c r="E74" i="26"/>
  <c r="D74" i="26" s="1"/>
  <c r="G74" i="26" s="1"/>
  <c r="F75" i="26" s="1"/>
  <c r="H74" i="26"/>
  <c r="I73" i="26"/>
  <c r="E73" i="171" l="1"/>
  <c r="D73" i="171" s="1"/>
  <c r="G73" i="171" s="1"/>
  <c r="F74" i="171" s="1"/>
  <c r="H73" i="171"/>
  <c r="I74" i="26"/>
  <c r="E75" i="26"/>
  <c r="D75" i="26" s="1"/>
  <c r="G75" i="26" s="1"/>
  <c r="F76" i="26" s="1"/>
  <c r="H75" i="26"/>
  <c r="E74" i="171" l="1"/>
  <c r="D74" i="171" s="1"/>
  <c r="G74" i="171" s="1"/>
  <c r="F75" i="171" s="1"/>
  <c r="H74" i="171"/>
  <c r="I73" i="171"/>
  <c r="I75" i="26"/>
  <c r="E76" i="26"/>
  <c r="D76" i="26" s="1"/>
  <c r="G76" i="26" s="1"/>
  <c r="F77" i="26" s="1"/>
  <c r="H76" i="26"/>
  <c r="E75" i="171" l="1"/>
  <c r="D75" i="171" s="1"/>
  <c r="G75" i="171" s="1"/>
  <c r="F76" i="171" s="1"/>
  <c r="H75" i="171"/>
  <c r="I74" i="171"/>
  <c r="H77" i="26"/>
  <c r="E77" i="26"/>
  <c r="D77" i="26" s="1"/>
  <c r="G77" i="26" s="1"/>
  <c r="F78" i="26" s="1"/>
  <c r="I76" i="26"/>
  <c r="H76" i="171" l="1"/>
  <c r="I76" i="171" s="1"/>
  <c r="E76" i="171"/>
  <c r="D76" i="171" s="1"/>
  <c r="G76" i="171" s="1"/>
  <c r="F77" i="171" s="1"/>
  <c r="I75" i="171"/>
  <c r="I77" i="26"/>
  <c r="H78" i="26"/>
  <c r="E78" i="26"/>
  <c r="D78" i="26" s="1"/>
  <c r="G78" i="26" s="1"/>
  <c r="F79" i="26" s="1"/>
  <c r="E77" i="171" l="1"/>
  <c r="D77" i="171" s="1"/>
  <c r="G77" i="171" s="1"/>
  <c r="F78" i="171" s="1"/>
  <c r="H77" i="171"/>
  <c r="H79" i="26"/>
  <c r="E79" i="26"/>
  <c r="D79" i="26" s="1"/>
  <c r="G79" i="26" s="1"/>
  <c r="F80" i="26" s="1"/>
  <c r="I78" i="26"/>
  <c r="E78" i="171" l="1"/>
  <c r="D78" i="171" s="1"/>
  <c r="G78" i="171" s="1"/>
  <c r="F79" i="171" s="1"/>
  <c r="H78" i="171"/>
  <c r="I77" i="171"/>
  <c r="I79" i="26"/>
  <c r="H80" i="26"/>
  <c r="E80" i="26"/>
  <c r="D80" i="26" s="1"/>
  <c r="G80" i="26" s="1"/>
  <c r="F81" i="26" s="1"/>
  <c r="G79" i="171" l="1"/>
  <c r="F80" i="171" s="1"/>
  <c r="E79" i="171"/>
  <c r="D79" i="171" s="1"/>
  <c r="H79" i="171"/>
  <c r="I78" i="171"/>
  <c r="I80" i="26"/>
  <c r="E81" i="26"/>
  <c r="D81" i="26" s="1"/>
  <c r="G81" i="26" s="1"/>
  <c r="F82" i="26" s="1"/>
  <c r="H81" i="26"/>
  <c r="H80" i="171" l="1"/>
  <c r="I80" i="171" s="1"/>
  <c r="E80" i="171"/>
  <c r="D80" i="171" s="1"/>
  <c r="G80" i="171" s="1"/>
  <c r="F81" i="171" s="1"/>
  <c r="I79" i="171"/>
  <c r="I81" i="26"/>
  <c r="E82" i="26"/>
  <c r="D82" i="26" s="1"/>
  <c r="G82" i="26" s="1"/>
  <c r="F83" i="26" s="1"/>
  <c r="H82" i="26"/>
  <c r="E81" i="171" l="1"/>
  <c r="D81" i="171" s="1"/>
  <c r="G81" i="171" s="1"/>
  <c r="F82" i="171" s="1"/>
  <c r="H81" i="171"/>
  <c r="I82" i="26"/>
  <c r="E83" i="26"/>
  <c r="D83" i="26" s="1"/>
  <c r="G83" i="26" s="1"/>
  <c r="F84" i="26" s="1"/>
  <c r="H83" i="26"/>
  <c r="E82" i="171" l="1"/>
  <c r="D82" i="171" s="1"/>
  <c r="G82" i="171" s="1"/>
  <c r="F83" i="171" s="1"/>
  <c r="H82" i="171"/>
  <c r="I81" i="171"/>
  <c r="E84" i="26"/>
  <c r="D84" i="26" s="1"/>
  <c r="G84" i="26" s="1"/>
  <c r="F85" i="26" s="1"/>
  <c r="H84" i="26"/>
  <c r="I83" i="26"/>
  <c r="E83" i="171" l="1"/>
  <c r="D83" i="171" s="1"/>
  <c r="G83" i="171" s="1"/>
  <c r="F84" i="171" s="1"/>
  <c r="H83" i="171"/>
  <c r="I82" i="171"/>
  <c r="I84" i="26"/>
  <c r="H85" i="26"/>
  <c r="E85" i="26"/>
  <c r="D85" i="26" s="1"/>
  <c r="G85" i="26" s="1"/>
  <c r="F86" i="26" s="1"/>
  <c r="H84" i="171" l="1"/>
  <c r="I84" i="171" s="1"/>
  <c r="E84" i="171"/>
  <c r="D84" i="171" s="1"/>
  <c r="G84" i="171" s="1"/>
  <c r="F85" i="171" s="1"/>
  <c r="I83" i="171"/>
  <c r="I85" i="26"/>
  <c r="H86" i="26"/>
  <c r="E86" i="26"/>
  <c r="D86" i="26" s="1"/>
  <c r="G86" i="26" s="1"/>
  <c r="F87" i="26" s="1"/>
  <c r="E85" i="171" l="1"/>
  <c r="D85" i="171" s="1"/>
  <c r="G85" i="171" s="1"/>
  <c r="F86" i="171" s="1"/>
  <c r="H85" i="171"/>
  <c r="H87" i="26"/>
  <c r="E87" i="26"/>
  <c r="D87" i="26" s="1"/>
  <c r="G87" i="26" s="1"/>
  <c r="F88" i="26" s="1"/>
  <c r="I86" i="26"/>
  <c r="E86" i="171" l="1"/>
  <c r="D86" i="171" s="1"/>
  <c r="G86" i="171" s="1"/>
  <c r="F87" i="171" s="1"/>
  <c r="H86" i="171"/>
  <c r="I85" i="171"/>
  <c r="E88" i="26"/>
  <c r="D88" i="26" s="1"/>
  <c r="G88" i="26" s="1"/>
  <c r="F89" i="26" s="1"/>
  <c r="H88" i="26"/>
  <c r="I87" i="26"/>
  <c r="E87" i="171" l="1"/>
  <c r="D87" i="171" s="1"/>
  <c r="G87" i="171" s="1"/>
  <c r="F88" i="171" s="1"/>
  <c r="H87" i="171"/>
  <c r="I86" i="171"/>
  <c r="E89" i="26"/>
  <c r="D89" i="26" s="1"/>
  <c r="G89" i="26" s="1"/>
  <c r="F90" i="26" s="1"/>
  <c r="H89" i="26"/>
  <c r="I88" i="26"/>
  <c r="H88" i="171" l="1"/>
  <c r="I88" i="171" s="1"/>
  <c r="E88" i="171"/>
  <c r="D88" i="171" s="1"/>
  <c r="G88" i="171" s="1"/>
  <c r="F89" i="171" s="1"/>
  <c r="I87" i="171"/>
  <c r="E90" i="26"/>
  <c r="D90" i="26" s="1"/>
  <c r="G90" i="26" s="1"/>
  <c r="F91" i="26" s="1"/>
  <c r="H90" i="26"/>
  <c r="I89" i="26"/>
  <c r="E89" i="171" l="1"/>
  <c r="D89" i="171" s="1"/>
  <c r="G89" i="171" s="1"/>
  <c r="F90" i="171" s="1"/>
  <c r="H89" i="171"/>
  <c r="I90" i="26"/>
  <c r="E91" i="26"/>
  <c r="D91" i="26" s="1"/>
  <c r="G91" i="26" s="1"/>
  <c r="F92" i="26" s="1"/>
  <c r="H91" i="26"/>
  <c r="E90" i="171" l="1"/>
  <c r="D90" i="171" s="1"/>
  <c r="G90" i="171" s="1"/>
  <c r="F91" i="171" s="1"/>
  <c r="H90" i="171"/>
  <c r="I89" i="171"/>
  <c r="I91" i="26"/>
  <c r="E92" i="26"/>
  <c r="D92" i="26" s="1"/>
  <c r="G92" i="26" s="1"/>
  <c r="F93" i="26" s="1"/>
  <c r="H92" i="26"/>
  <c r="E91" i="171" l="1"/>
  <c r="D91" i="171" s="1"/>
  <c r="G91" i="171" s="1"/>
  <c r="F92" i="171" s="1"/>
  <c r="H91" i="171"/>
  <c r="I90" i="171"/>
  <c r="E93" i="26"/>
  <c r="D93" i="26" s="1"/>
  <c r="G93" i="26" s="1"/>
  <c r="F94" i="26" s="1"/>
  <c r="H93" i="26"/>
  <c r="I92" i="26"/>
  <c r="H92" i="171" l="1"/>
  <c r="I92" i="171" s="1"/>
  <c r="E92" i="171"/>
  <c r="D92" i="171" s="1"/>
  <c r="G92" i="171" s="1"/>
  <c r="F93" i="171" s="1"/>
  <c r="I91" i="171"/>
  <c r="E94" i="26"/>
  <c r="D94" i="26" s="1"/>
  <c r="G94" i="26" s="1"/>
  <c r="F95" i="26" s="1"/>
  <c r="H94" i="26"/>
  <c r="I93" i="26"/>
  <c r="H93" i="171" l="1"/>
  <c r="I93" i="171" s="1"/>
  <c r="E93" i="171"/>
  <c r="D93" i="171" s="1"/>
  <c r="G93" i="171" s="1"/>
  <c r="F94" i="171" s="1"/>
  <c r="E95" i="26"/>
  <c r="D95" i="26" s="1"/>
  <c r="G95" i="26" s="1"/>
  <c r="F96" i="26" s="1"/>
  <c r="H95" i="26"/>
  <c r="I94" i="26"/>
  <c r="H94" i="171" l="1"/>
  <c r="I94" i="171" s="1"/>
  <c r="E94" i="171"/>
  <c r="D94" i="171" s="1"/>
  <c r="G94" i="171" s="1"/>
  <c r="F95" i="171" s="1"/>
  <c r="E96" i="26"/>
  <c r="D96" i="26" s="1"/>
  <c r="G96" i="26" s="1"/>
  <c r="F97" i="26" s="1"/>
  <c r="H96" i="26"/>
  <c r="I96" i="26" s="1"/>
  <c r="I95" i="26"/>
  <c r="H95" i="171" l="1"/>
  <c r="I95" i="171" s="1"/>
  <c r="E95" i="171"/>
  <c r="D95" i="171" s="1"/>
  <c r="G95" i="171" s="1"/>
  <c r="F96" i="171" s="1"/>
  <c r="E97" i="26"/>
  <c r="D97" i="26" s="1"/>
  <c r="G97" i="26" s="1"/>
  <c r="F98" i="26" s="1"/>
  <c r="H97" i="26"/>
  <c r="H96" i="171" l="1"/>
  <c r="I96" i="171" s="1"/>
  <c r="E96" i="171"/>
  <c r="D96" i="171" s="1"/>
  <c r="G96" i="171" s="1"/>
  <c r="F97" i="171" s="1"/>
  <c r="E98" i="26"/>
  <c r="D98" i="26" s="1"/>
  <c r="G98" i="26" s="1"/>
  <c r="F99" i="26" s="1"/>
  <c r="H98" i="26"/>
  <c r="I97" i="26"/>
  <c r="H97" i="171" l="1"/>
  <c r="I97" i="171" s="1"/>
  <c r="E97" i="171"/>
  <c r="D97" i="171" s="1"/>
  <c r="G97" i="171" s="1"/>
  <c r="F98" i="171" s="1"/>
  <c r="E99" i="26"/>
  <c r="D99" i="26" s="1"/>
  <c r="G99" i="26" s="1"/>
  <c r="F100" i="26" s="1"/>
  <c r="H99" i="26"/>
  <c r="I98" i="26"/>
  <c r="H98" i="171" l="1"/>
  <c r="I98" i="171" s="1"/>
  <c r="E98" i="171"/>
  <c r="D98" i="171" s="1"/>
  <c r="G98" i="171" s="1"/>
  <c r="F99" i="171" s="1"/>
  <c r="I99" i="26"/>
  <c r="E100" i="26"/>
  <c r="D100" i="26" s="1"/>
  <c r="G100" i="26" s="1"/>
  <c r="F101" i="26" s="1"/>
  <c r="H100" i="26"/>
  <c r="I100" i="26" s="1"/>
  <c r="H99" i="171" l="1"/>
  <c r="I99" i="171" s="1"/>
  <c r="E99" i="171"/>
  <c r="D99" i="171" s="1"/>
  <c r="G99" i="171" s="1"/>
  <c r="F100" i="171" s="1"/>
  <c r="E101" i="26"/>
  <c r="D101" i="26" s="1"/>
  <c r="G101" i="26" s="1"/>
  <c r="F102" i="26" s="1"/>
  <c r="H101" i="26"/>
  <c r="I101" i="26" s="1"/>
  <c r="H100" i="171" l="1"/>
  <c r="I100" i="171" s="1"/>
  <c r="E100" i="171"/>
  <c r="D100" i="171" s="1"/>
  <c r="G100" i="171" s="1"/>
  <c r="F101" i="171" s="1"/>
  <c r="E102" i="26"/>
  <c r="D102" i="26" s="1"/>
  <c r="G102" i="26" s="1"/>
  <c r="F103" i="26" s="1"/>
  <c r="H102" i="26"/>
  <c r="H101" i="171" l="1"/>
  <c r="I101" i="171" s="1"/>
  <c r="E101" i="171"/>
  <c r="D101" i="171" s="1"/>
  <c r="G101" i="171" s="1"/>
  <c r="F102" i="171" s="1"/>
  <c r="I102" i="26"/>
  <c r="E103" i="26"/>
  <c r="D103" i="26" s="1"/>
  <c r="G103" i="26" s="1"/>
  <c r="F104" i="26" s="1"/>
  <c r="H103" i="26"/>
  <c r="H102" i="171" l="1"/>
  <c r="I102" i="171" s="1"/>
  <c r="E102" i="171"/>
  <c r="D102" i="171" s="1"/>
  <c r="G102" i="171" s="1"/>
  <c r="F103" i="171" s="1"/>
  <c r="I103" i="26"/>
  <c r="E104" i="26"/>
  <c r="D104" i="26" s="1"/>
  <c r="G104" i="26" s="1"/>
  <c r="F105" i="26" s="1"/>
  <c r="H104" i="26"/>
  <c r="H103" i="171" l="1"/>
  <c r="I103" i="171" s="1"/>
  <c r="E103" i="171"/>
  <c r="D103" i="171" s="1"/>
  <c r="G103" i="171" s="1"/>
  <c r="F104" i="171" s="1"/>
  <c r="I104" i="26"/>
  <c r="E105" i="26"/>
  <c r="D105" i="26" s="1"/>
  <c r="G105" i="26" s="1"/>
  <c r="F106" i="26" s="1"/>
  <c r="H105" i="26"/>
  <c r="I105" i="26" s="1"/>
  <c r="H104" i="171" l="1"/>
  <c r="I104" i="171" s="1"/>
  <c r="E104" i="171"/>
  <c r="D104" i="171" s="1"/>
  <c r="G104" i="171" s="1"/>
  <c r="F105" i="171" s="1"/>
  <c r="E106" i="26"/>
  <c r="D106" i="26" s="1"/>
  <c r="G106" i="26" s="1"/>
  <c r="F107" i="26" s="1"/>
  <c r="H106" i="26"/>
  <c r="H105" i="171" l="1"/>
  <c r="I105" i="171" s="1"/>
  <c r="E105" i="171"/>
  <c r="D105" i="171" s="1"/>
  <c r="G105" i="171" s="1"/>
  <c r="F106" i="171" s="1"/>
  <c r="E107" i="26"/>
  <c r="D107" i="26" s="1"/>
  <c r="G107" i="26" s="1"/>
  <c r="F108" i="26" s="1"/>
  <c r="H107" i="26"/>
  <c r="I107" i="26" s="1"/>
  <c r="I106" i="26"/>
  <c r="H106" i="171" l="1"/>
  <c r="I106" i="171" s="1"/>
  <c r="E106" i="171"/>
  <c r="D106" i="171" s="1"/>
  <c r="G106" i="171" s="1"/>
  <c r="F107" i="171" s="1"/>
  <c r="E108" i="26"/>
  <c r="D108" i="26" s="1"/>
  <c r="G108" i="26" s="1"/>
  <c r="F109" i="26" s="1"/>
  <c r="H108" i="26"/>
  <c r="H107" i="171" l="1"/>
  <c r="I107" i="171" s="1"/>
  <c r="E107" i="171"/>
  <c r="D107" i="171" s="1"/>
  <c r="G107" i="171" s="1"/>
  <c r="F108" i="171" s="1"/>
  <c r="E109" i="26"/>
  <c r="D109" i="26" s="1"/>
  <c r="G109" i="26" s="1"/>
  <c r="F110" i="26" s="1"/>
  <c r="H109" i="26"/>
  <c r="I109" i="26" s="1"/>
  <c r="I108" i="26"/>
  <c r="H108" i="171" l="1"/>
  <c r="I108" i="171" s="1"/>
  <c r="E108" i="171"/>
  <c r="D108" i="171" s="1"/>
  <c r="G108" i="171" s="1"/>
  <c r="F109" i="171" s="1"/>
  <c r="E110" i="26"/>
  <c r="D110" i="26" s="1"/>
  <c r="G110" i="26" s="1"/>
  <c r="F111" i="26" s="1"/>
  <c r="H110" i="26"/>
  <c r="H109" i="171" l="1"/>
  <c r="I109" i="171" s="1"/>
  <c r="E109" i="171"/>
  <c r="D109" i="171" s="1"/>
  <c r="G109" i="171" s="1"/>
  <c r="F110" i="171" s="1"/>
  <c r="E111" i="26"/>
  <c r="D111" i="26" s="1"/>
  <c r="G111" i="26" s="1"/>
  <c r="F112" i="26" s="1"/>
  <c r="H111" i="26"/>
  <c r="I110" i="26"/>
  <c r="H110" i="171" l="1"/>
  <c r="I110" i="171" s="1"/>
  <c r="E110" i="171"/>
  <c r="D110" i="171" s="1"/>
  <c r="G110" i="171" s="1"/>
  <c r="F111" i="171" s="1"/>
  <c r="I111" i="26"/>
  <c r="E112" i="26"/>
  <c r="D112" i="26" s="1"/>
  <c r="G112" i="26" s="1"/>
  <c r="F113" i="26" s="1"/>
  <c r="H112" i="26"/>
  <c r="H111" i="171" l="1"/>
  <c r="I111" i="171" s="1"/>
  <c r="E111" i="171"/>
  <c r="D111" i="171" s="1"/>
  <c r="G111" i="171" s="1"/>
  <c r="F112" i="171" s="1"/>
  <c r="E113" i="26"/>
  <c r="D113" i="26" s="1"/>
  <c r="G113" i="26" s="1"/>
  <c r="F114" i="26" s="1"/>
  <c r="H113" i="26"/>
  <c r="I113" i="26" s="1"/>
  <c r="I112" i="26"/>
  <c r="H112" i="171" l="1"/>
  <c r="I112" i="171" s="1"/>
  <c r="E112" i="171"/>
  <c r="D112" i="171" s="1"/>
  <c r="G112" i="171" s="1"/>
  <c r="F113" i="171" s="1"/>
  <c r="E114" i="26"/>
  <c r="D114" i="26" s="1"/>
  <c r="G114" i="26" s="1"/>
  <c r="F115" i="26" s="1"/>
  <c r="H114" i="26"/>
  <c r="H113" i="171" l="1"/>
  <c r="I113" i="171" s="1"/>
  <c r="E113" i="171"/>
  <c r="D113" i="171" s="1"/>
  <c r="G113" i="171" s="1"/>
  <c r="F114" i="171" s="1"/>
  <c r="E115" i="26"/>
  <c r="D115" i="26" s="1"/>
  <c r="G115" i="26" s="1"/>
  <c r="F116" i="26" s="1"/>
  <c r="H115" i="26"/>
  <c r="I114" i="26"/>
  <c r="H114" i="171" l="1"/>
  <c r="I114" i="171" s="1"/>
  <c r="E114" i="171"/>
  <c r="D114" i="171" s="1"/>
  <c r="G114" i="171" s="1"/>
  <c r="F115" i="171" s="1"/>
  <c r="I115" i="26"/>
  <c r="E116" i="26"/>
  <c r="D116" i="26" s="1"/>
  <c r="G116" i="26" s="1"/>
  <c r="F117" i="26" s="1"/>
  <c r="H116" i="26"/>
  <c r="I116" i="26" s="1"/>
  <c r="H115" i="171" l="1"/>
  <c r="I115" i="171" s="1"/>
  <c r="E115" i="171"/>
  <c r="D115" i="171" s="1"/>
  <c r="G115" i="171" s="1"/>
  <c r="F116" i="171" s="1"/>
  <c r="H117" i="26"/>
  <c r="E117" i="26"/>
  <c r="D117" i="26" s="1"/>
  <c r="G117" i="26" s="1"/>
  <c r="F118" i="26" s="1"/>
  <c r="H116" i="171" l="1"/>
  <c r="I116" i="171" s="1"/>
  <c r="E116" i="171"/>
  <c r="D116" i="171" s="1"/>
  <c r="G116" i="171" s="1"/>
  <c r="F117" i="171" s="1"/>
  <c r="H118" i="26"/>
  <c r="E118" i="26"/>
  <c r="D118" i="26" s="1"/>
  <c r="G118" i="26" s="1"/>
  <c r="F119" i="26" s="1"/>
  <c r="I117" i="26"/>
  <c r="H117" i="171" l="1"/>
  <c r="I117" i="171" s="1"/>
  <c r="E117" i="171"/>
  <c r="D117" i="171" s="1"/>
  <c r="G117" i="171" s="1"/>
  <c r="F118" i="171" s="1"/>
  <c r="E119" i="26"/>
  <c r="D119" i="26" s="1"/>
  <c r="G119" i="26" s="1"/>
  <c r="F120" i="26" s="1"/>
  <c r="H119" i="26"/>
  <c r="I118" i="26"/>
  <c r="H118" i="171" l="1"/>
  <c r="I118" i="171" s="1"/>
  <c r="E118" i="171"/>
  <c r="D118" i="171" s="1"/>
  <c r="G118" i="171" s="1"/>
  <c r="F119" i="171" s="1"/>
  <c r="H120" i="26"/>
  <c r="E120" i="26"/>
  <c r="D120" i="26" s="1"/>
  <c r="G120" i="26" s="1"/>
  <c r="F121" i="26" s="1"/>
  <c r="I119" i="26"/>
  <c r="H119" i="171" l="1"/>
  <c r="I119" i="171" s="1"/>
  <c r="E119" i="171"/>
  <c r="D119" i="171" s="1"/>
  <c r="G119" i="171" s="1"/>
  <c r="F120" i="171" s="1"/>
  <c r="E121" i="26"/>
  <c r="D121" i="26" s="1"/>
  <c r="G121" i="26" s="1"/>
  <c r="F122" i="26" s="1"/>
  <c r="H121" i="26"/>
  <c r="I120" i="26"/>
  <c r="H120" i="171" l="1"/>
  <c r="I120" i="171" s="1"/>
  <c r="E120" i="171"/>
  <c r="D120" i="171" s="1"/>
  <c r="G120" i="171" s="1"/>
  <c r="F121" i="171" s="1"/>
  <c r="E122" i="26"/>
  <c r="D122" i="26" s="1"/>
  <c r="G122" i="26" s="1"/>
  <c r="F123" i="26" s="1"/>
  <c r="H122" i="26"/>
  <c r="I121" i="26"/>
  <c r="H121" i="171" l="1"/>
  <c r="I121" i="171" s="1"/>
  <c r="E121" i="171"/>
  <c r="D121" i="171" s="1"/>
  <c r="G121" i="171" s="1"/>
  <c r="F122" i="171" s="1"/>
  <c r="E123" i="26"/>
  <c r="D123" i="26" s="1"/>
  <c r="G123" i="26" s="1"/>
  <c r="F124" i="26" s="1"/>
  <c r="H123" i="26"/>
  <c r="I122" i="26"/>
  <c r="H122" i="171" l="1"/>
  <c r="I122" i="171" s="1"/>
  <c r="E122" i="171"/>
  <c r="D122" i="171" s="1"/>
  <c r="G122" i="171" s="1"/>
  <c r="F123" i="171" s="1"/>
  <c r="I123" i="26"/>
  <c r="E124" i="26"/>
  <c r="D124" i="26" s="1"/>
  <c r="G124" i="26" s="1"/>
  <c r="F125" i="26" s="1"/>
  <c r="H124" i="26"/>
  <c r="H123" i="171" l="1"/>
  <c r="I123" i="171" s="1"/>
  <c r="E123" i="171"/>
  <c r="D123" i="171" s="1"/>
  <c r="G123" i="171" s="1"/>
  <c r="F124" i="171" s="1"/>
  <c r="I124" i="26"/>
  <c r="H125" i="26"/>
  <c r="E125" i="26"/>
  <c r="D125" i="26" s="1"/>
  <c r="G125" i="26" s="1"/>
  <c r="F126" i="26" s="1"/>
  <c r="H124" i="171" l="1"/>
  <c r="I124" i="171" s="1"/>
  <c r="E124" i="171"/>
  <c r="D124" i="171" s="1"/>
  <c r="G124" i="171" s="1"/>
  <c r="F125" i="171" s="1"/>
  <c r="H126" i="26"/>
  <c r="E126" i="26"/>
  <c r="D126" i="26" s="1"/>
  <c r="G126" i="26" s="1"/>
  <c r="F127" i="26" s="1"/>
  <c r="I125" i="26"/>
  <c r="H125" i="171" l="1"/>
  <c r="I125" i="171" s="1"/>
  <c r="E125" i="171"/>
  <c r="D125" i="171" s="1"/>
  <c r="G125" i="171" s="1"/>
  <c r="F126" i="171" s="1"/>
  <c r="E127" i="26"/>
  <c r="D127" i="26" s="1"/>
  <c r="G127" i="26" s="1"/>
  <c r="F128" i="26" s="1"/>
  <c r="H127" i="26"/>
  <c r="I126" i="26"/>
  <c r="H126" i="171" l="1"/>
  <c r="I126" i="171" s="1"/>
  <c r="E126" i="171"/>
  <c r="D126" i="171" s="1"/>
  <c r="G126" i="171" s="1"/>
  <c r="F127" i="171" s="1"/>
  <c r="H128" i="26"/>
  <c r="E128" i="26"/>
  <c r="D128" i="26" s="1"/>
  <c r="G128" i="26" s="1"/>
  <c r="F129" i="26" s="1"/>
  <c r="I127" i="26"/>
  <c r="H127" i="171" l="1"/>
  <c r="E127" i="171"/>
  <c r="D127" i="171" s="1"/>
  <c r="G127" i="171" s="1"/>
  <c r="F128" i="171" s="1"/>
  <c r="H129" i="26"/>
  <c r="E129" i="26"/>
  <c r="D129" i="26" s="1"/>
  <c r="G129" i="26" s="1"/>
  <c r="F130" i="26" s="1"/>
  <c r="I128" i="26"/>
  <c r="I127" i="171" l="1"/>
  <c r="H128" i="171"/>
  <c r="E128" i="171"/>
  <c r="D128" i="171" s="1"/>
  <c r="G128" i="171" s="1"/>
  <c r="F129" i="171" s="1"/>
  <c r="E130" i="26"/>
  <c r="D130" i="26" s="1"/>
  <c r="G130" i="26" s="1"/>
  <c r="F131" i="26" s="1"/>
  <c r="H130" i="26"/>
  <c r="I129" i="26"/>
  <c r="H129" i="171" l="1"/>
  <c r="I129" i="171" s="1"/>
  <c r="E129" i="171"/>
  <c r="D129" i="171" s="1"/>
  <c r="G129" i="171" s="1"/>
  <c r="F130" i="171" s="1"/>
  <c r="I128" i="171"/>
  <c r="E131" i="26"/>
  <c r="D131" i="26" s="1"/>
  <c r="G131" i="26" s="1"/>
  <c r="F132" i="26" s="1"/>
  <c r="H131" i="26"/>
  <c r="I131" i="26" s="1"/>
  <c r="I130" i="26"/>
  <c r="H130" i="171" l="1"/>
  <c r="I130" i="171" s="1"/>
  <c r="E130" i="171"/>
  <c r="D130" i="171" s="1"/>
  <c r="G130" i="171" s="1"/>
  <c r="F131" i="171" s="1"/>
  <c r="H132" i="26"/>
  <c r="E132" i="26"/>
  <c r="D132" i="26" s="1"/>
  <c r="G132" i="26" s="1"/>
  <c r="F133" i="26" s="1"/>
  <c r="H131" i="171" l="1"/>
  <c r="I131" i="171" s="1"/>
  <c r="E131" i="171"/>
  <c r="D131" i="171" s="1"/>
  <c r="G131" i="171" s="1"/>
  <c r="F132" i="171" s="1"/>
  <c r="H133" i="26"/>
  <c r="E133" i="26"/>
  <c r="D133" i="26" s="1"/>
  <c r="G133" i="26" s="1"/>
  <c r="F134" i="26" s="1"/>
  <c r="I132" i="26"/>
  <c r="H132" i="171" l="1"/>
  <c r="I132" i="171" s="1"/>
  <c r="E132" i="171"/>
  <c r="D132" i="171" s="1"/>
  <c r="G132" i="171" s="1"/>
  <c r="F133" i="171" s="1"/>
  <c r="E134" i="26"/>
  <c r="D134" i="26" s="1"/>
  <c r="G134" i="26" s="1"/>
  <c r="F135" i="26" s="1"/>
  <c r="H134" i="26"/>
  <c r="I133" i="26"/>
  <c r="H133" i="171" l="1"/>
  <c r="I133" i="171" s="1"/>
  <c r="E133" i="171"/>
  <c r="D133" i="171" s="1"/>
  <c r="G133" i="171" s="1"/>
  <c r="F134" i="171" s="1"/>
  <c r="E135" i="26"/>
  <c r="D135" i="26" s="1"/>
  <c r="G135" i="26" s="1"/>
  <c r="F136" i="26" s="1"/>
  <c r="H135" i="26"/>
  <c r="I134" i="26"/>
  <c r="H134" i="171" l="1"/>
  <c r="I134" i="171" s="1"/>
  <c r="E134" i="171"/>
  <c r="D134" i="171" s="1"/>
  <c r="G134" i="171" s="1"/>
  <c r="F135" i="171" s="1"/>
  <c r="I135" i="26"/>
  <c r="H136" i="26"/>
  <c r="E136" i="26"/>
  <c r="D136" i="26" s="1"/>
  <c r="G136" i="26" s="1"/>
  <c r="F137" i="26" s="1"/>
  <c r="E135" i="171" l="1"/>
  <c r="D135" i="171" s="1"/>
  <c r="G135" i="171" s="1"/>
  <c r="F136" i="171" s="1"/>
  <c r="H135" i="171"/>
  <c r="H137" i="26"/>
  <c r="E137" i="26"/>
  <c r="D137" i="26" s="1"/>
  <c r="G137" i="26" s="1"/>
  <c r="F138" i="26" s="1"/>
  <c r="I136" i="26"/>
  <c r="H136" i="171" l="1"/>
  <c r="I136" i="171" s="1"/>
  <c r="E136" i="171"/>
  <c r="D136" i="171" s="1"/>
  <c r="G136" i="171" s="1"/>
  <c r="F137" i="171" s="1"/>
  <c r="I135" i="171"/>
  <c r="E138" i="26"/>
  <c r="D138" i="26" s="1"/>
  <c r="G138" i="26" s="1"/>
  <c r="F139" i="26" s="1"/>
  <c r="H138" i="26"/>
  <c r="I137" i="26"/>
  <c r="H137" i="171" l="1"/>
  <c r="I137" i="171" s="1"/>
  <c r="E137" i="171"/>
  <c r="D137" i="171" s="1"/>
  <c r="G137" i="171" s="1"/>
  <c r="F138" i="171" s="1"/>
  <c r="E139" i="26"/>
  <c r="D139" i="26" s="1"/>
  <c r="G139" i="26" s="1"/>
  <c r="F140" i="26" s="1"/>
  <c r="H139" i="26"/>
  <c r="I138" i="26"/>
  <c r="H138" i="171" l="1"/>
  <c r="I138" i="171" s="1"/>
  <c r="E138" i="171"/>
  <c r="D138" i="171" s="1"/>
  <c r="G138" i="171" s="1"/>
  <c r="F139" i="171" s="1"/>
  <c r="E140" i="26"/>
  <c r="D140" i="26" s="1"/>
  <c r="G140" i="26" s="1"/>
  <c r="F141" i="26" s="1"/>
  <c r="H140" i="26"/>
  <c r="I139" i="26"/>
  <c r="H139" i="171" l="1"/>
  <c r="I139" i="171" s="1"/>
  <c r="E139" i="171"/>
  <c r="D139" i="171" s="1"/>
  <c r="G139" i="171" s="1"/>
  <c r="F140" i="171" s="1"/>
  <c r="E141" i="26"/>
  <c r="D141" i="26" s="1"/>
  <c r="G141" i="26" s="1"/>
  <c r="F142" i="26" s="1"/>
  <c r="H141" i="26"/>
  <c r="I140" i="26"/>
  <c r="H140" i="171" l="1"/>
  <c r="I140" i="171" s="1"/>
  <c r="E140" i="171"/>
  <c r="D140" i="171" s="1"/>
  <c r="G140" i="171" s="1"/>
  <c r="F141" i="171" s="1"/>
  <c r="H142" i="26"/>
  <c r="E142" i="26"/>
  <c r="D142" i="26" s="1"/>
  <c r="G142" i="26" s="1"/>
  <c r="F143" i="26" s="1"/>
  <c r="I141" i="26"/>
  <c r="H141" i="171" l="1"/>
  <c r="I141" i="171" s="1"/>
  <c r="E141" i="171"/>
  <c r="D141" i="171" s="1"/>
  <c r="G141" i="171" s="1"/>
  <c r="F142" i="171" s="1"/>
  <c r="H143" i="26"/>
  <c r="E143" i="26"/>
  <c r="D143" i="26" s="1"/>
  <c r="G143" i="26" s="1"/>
  <c r="F144" i="26" s="1"/>
  <c r="I142" i="26"/>
  <c r="H142" i="171" l="1"/>
  <c r="I142" i="171" s="1"/>
  <c r="E142" i="171"/>
  <c r="D142" i="171" s="1"/>
  <c r="G142" i="171" s="1"/>
  <c r="F143" i="171" s="1"/>
  <c r="H144" i="26"/>
  <c r="E144" i="26"/>
  <c r="D144" i="26" s="1"/>
  <c r="G144" i="26" s="1"/>
  <c r="F145" i="26" s="1"/>
  <c r="I143" i="26"/>
  <c r="H143" i="171" l="1"/>
  <c r="I143" i="171" s="1"/>
  <c r="E143" i="171"/>
  <c r="D143" i="171" s="1"/>
  <c r="G143" i="171" s="1"/>
  <c r="F144" i="171" s="1"/>
  <c r="E145" i="26"/>
  <c r="D145" i="26" s="1"/>
  <c r="G145" i="26" s="1"/>
  <c r="F146" i="26" s="1"/>
  <c r="H145" i="26"/>
  <c r="I144" i="26"/>
  <c r="H144" i="171" l="1"/>
  <c r="I144" i="171" s="1"/>
  <c r="E144" i="171"/>
  <c r="D144" i="171" s="1"/>
  <c r="G144" i="171" s="1"/>
  <c r="F145" i="171" s="1"/>
  <c r="E146" i="26"/>
  <c r="D146" i="26" s="1"/>
  <c r="G146" i="26" s="1"/>
  <c r="F147" i="26" s="1"/>
  <c r="H146" i="26"/>
  <c r="I145" i="26"/>
  <c r="H145" i="171" l="1"/>
  <c r="I145" i="171" s="1"/>
  <c r="E145" i="171"/>
  <c r="D145" i="171" s="1"/>
  <c r="G145" i="171" s="1"/>
  <c r="F146" i="171" s="1"/>
  <c r="E147" i="26"/>
  <c r="D147" i="26" s="1"/>
  <c r="G147" i="26" s="1"/>
  <c r="F148" i="26" s="1"/>
  <c r="H147" i="26"/>
  <c r="I146" i="26"/>
  <c r="H146" i="171" l="1"/>
  <c r="I146" i="171" s="1"/>
  <c r="E146" i="171"/>
  <c r="D146" i="171" s="1"/>
  <c r="G146" i="171" s="1"/>
  <c r="F147" i="171" s="1"/>
  <c r="E148" i="26"/>
  <c r="D148" i="26" s="1"/>
  <c r="G148" i="26" s="1"/>
  <c r="F149" i="26" s="1"/>
  <c r="H148" i="26"/>
  <c r="I147" i="26"/>
  <c r="H147" i="171" l="1"/>
  <c r="I147" i="171" s="1"/>
  <c r="E147" i="171"/>
  <c r="D147" i="171" s="1"/>
  <c r="G147" i="171" s="1"/>
  <c r="F148" i="171" s="1"/>
  <c r="I148" i="26"/>
  <c r="E149" i="26"/>
  <c r="D149" i="26" s="1"/>
  <c r="G149" i="26" s="1"/>
  <c r="F150" i="26" s="1"/>
  <c r="H149" i="26"/>
  <c r="I149" i="26" s="1"/>
  <c r="H148" i="171" l="1"/>
  <c r="I148" i="171" s="1"/>
  <c r="E148" i="171"/>
  <c r="D148" i="171" s="1"/>
  <c r="G148" i="171" s="1"/>
  <c r="F149" i="171" s="1"/>
  <c r="H150" i="26"/>
  <c r="E150" i="26"/>
  <c r="D150" i="26" s="1"/>
  <c r="G150" i="26" s="1"/>
  <c r="F151" i="26" s="1"/>
  <c r="H149" i="171" l="1"/>
  <c r="I149" i="171" s="1"/>
  <c r="E149" i="171"/>
  <c r="D149" i="171" s="1"/>
  <c r="G149" i="171" s="1"/>
  <c r="F150" i="171" s="1"/>
  <c r="H151" i="26"/>
  <c r="E151" i="26"/>
  <c r="D151" i="26" s="1"/>
  <c r="G151" i="26" s="1"/>
  <c r="F152" i="26" s="1"/>
  <c r="I150" i="26"/>
  <c r="H150" i="171" l="1"/>
  <c r="I150" i="171" s="1"/>
  <c r="E150" i="171"/>
  <c r="D150" i="171" s="1"/>
  <c r="G150" i="171" s="1"/>
  <c r="F151" i="171" s="1"/>
  <c r="I151" i="26"/>
  <c r="H152" i="26"/>
  <c r="E152" i="26"/>
  <c r="D152" i="26" s="1"/>
  <c r="G152" i="26" s="1"/>
  <c r="F153" i="26" s="1"/>
  <c r="H151" i="171" l="1"/>
  <c r="I151" i="171" s="1"/>
  <c r="E151" i="171"/>
  <c r="D151" i="171" s="1"/>
  <c r="G151" i="171" s="1"/>
  <c r="F152" i="171" s="1"/>
  <c r="E153" i="26"/>
  <c r="D153" i="26" s="1"/>
  <c r="G153" i="26" s="1"/>
  <c r="F154" i="26" s="1"/>
  <c r="H153" i="26"/>
  <c r="I153" i="26" s="1"/>
  <c r="I152" i="26"/>
  <c r="H152" i="171" l="1"/>
  <c r="I152" i="171" s="1"/>
  <c r="E152" i="171"/>
  <c r="D152" i="171" s="1"/>
  <c r="G152" i="171" s="1"/>
  <c r="F153" i="171" s="1"/>
  <c r="H154" i="26"/>
  <c r="E154" i="26"/>
  <c r="D154" i="26" s="1"/>
  <c r="G154" i="26" s="1"/>
  <c r="F155" i="26" s="1"/>
  <c r="H153" i="171" l="1"/>
  <c r="I153" i="171" s="1"/>
  <c r="E153" i="171"/>
  <c r="D153" i="171" s="1"/>
  <c r="G153" i="171" s="1"/>
  <c r="F154" i="171" s="1"/>
  <c r="E155" i="26"/>
  <c r="D155" i="26" s="1"/>
  <c r="G155" i="26" s="1"/>
  <c r="F156" i="26" s="1"/>
  <c r="H155" i="26"/>
  <c r="I154" i="26"/>
  <c r="E154" i="171" l="1"/>
  <c r="D154" i="171" s="1"/>
  <c r="G154" i="171" s="1"/>
  <c r="F155" i="171" s="1"/>
  <c r="H154" i="171"/>
  <c r="H156" i="26"/>
  <c r="E156" i="26"/>
  <c r="D156" i="26" s="1"/>
  <c r="G156" i="26" s="1"/>
  <c r="F157" i="26" s="1"/>
  <c r="I155" i="26"/>
  <c r="H155" i="171" l="1"/>
  <c r="I155" i="171" s="1"/>
  <c r="E155" i="171"/>
  <c r="D155" i="171" s="1"/>
  <c r="G155" i="171" s="1"/>
  <c r="F156" i="171" s="1"/>
  <c r="I154" i="171"/>
  <c r="I156" i="26"/>
  <c r="E157" i="26"/>
  <c r="D157" i="26" s="1"/>
  <c r="G157" i="26" s="1"/>
  <c r="F158" i="26" s="1"/>
  <c r="H157" i="26"/>
  <c r="H156" i="171" l="1"/>
  <c r="I156" i="171" s="1"/>
  <c r="E156" i="171"/>
  <c r="D156" i="171" s="1"/>
  <c r="G156" i="171" s="1"/>
  <c r="F157" i="171" s="1"/>
  <c r="H158" i="26"/>
  <c r="E158" i="26"/>
  <c r="D158" i="26" s="1"/>
  <c r="G158" i="26" s="1"/>
  <c r="F159" i="26" s="1"/>
  <c r="I157" i="26"/>
  <c r="H157" i="171" l="1"/>
  <c r="I157" i="171" s="1"/>
  <c r="E157" i="171"/>
  <c r="D157" i="171" s="1"/>
  <c r="G157" i="171" s="1"/>
  <c r="F158" i="171" s="1"/>
  <c r="I158" i="26"/>
  <c r="H159" i="26"/>
  <c r="E159" i="26"/>
  <c r="D159" i="26" s="1"/>
  <c r="G159" i="26" s="1"/>
  <c r="F160" i="26" s="1"/>
  <c r="H158" i="171" l="1"/>
  <c r="E158" i="171"/>
  <c r="D158" i="171" s="1"/>
  <c r="G158" i="171" s="1"/>
  <c r="F159" i="171" s="1"/>
  <c r="H160" i="26"/>
  <c r="E160" i="26"/>
  <c r="D160" i="26" s="1"/>
  <c r="G160" i="26" s="1"/>
  <c r="F161" i="26" s="1"/>
  <c r="I159" i="26"/>
  <c r="H159" i="171" l="1"/>
  <c r="I159" i="171" s="1"/>
  <c r="E159" i="171"/>
  <c r="D159" i="171" s="1"/>
  <c r="G159" i="171" s="1"/>
  <c r="F160" i="171" s="1"/>
  <c r="I158" i="171"/>
  <c r="E161" i="26"/>
  <c r="D161" i="26" s="1"/>
  <c r="G161" i="26" s="1"/>
  <c r="F162" i="26" s="1"/>
  <c r="H161" i="26"/>
  <c r="I160" i="26"/>
  <c r="H160" i="171" l="1"/>
  <c r="I160" i="171" s="1"/>
  <c r="E160" i="171"/>
  <c r="D160" i="171" s="1"/>
  <c r="G160" i="171" s="1"/>
  <c r="F161" i="171" s="1"/>
  <c r="H162" i="26"/>
  <c r="E162" i="26"/>
  <c r="D162" i="26" s="1"/>
  <c r="G162" i="26" s="1"/>
  <c r="F163" i="26" s="1"/>
  <c r="I161" i="26"/>
  <c r="H161" i="171" l="1"/>
  <c r="I161" i="171" s="1"/>
  <c r="E161" i="171"/>
  <c r="D161" i="171" s="1"/>
  <c r="G161" i="171" s="1"/>
  <c r="F162" i="171" s="1"/>
  <c r="E163" i="26"/>
  <c r="D163" i="26" s="1"/>
  <c r="G163" i="26" s="1"/>
  <c r="F164" i="26" s="1"/>
  <c r="H163" i="26"/>
  <c r="I162" i="26"/>
  <c r="E162" i="171" l="1"/>
  <c r="D162" i="171" s="1"/>
  <c r="G162" i="171" s="1"/>
  <c r="F163" i="171" s="1"/>
  <c r="H162" i="171"/>
  <c r="H164" i="26"/>
  <c r="E164" i="26"/>
  <c r="D164" i="26" s="1"/>
  <c r="G164" i="26" s="1"/>
  <c r="F165" i="26" s="1"/>
  <c r="I163" i="26"/>
  <c r="H163" i="171" l="1"/>
  <c r="I163" i="171" s="1"/>
  <c r="E163" i="171"/>
  <c r="D163" i="171" s="1"/>
  <c r="G163" i="171" s="1"/>
  <c r="F164" i="171" s="1"/>
  <c r="I162" i="171"/>
  <c r="H165" i="26"/>
  <c r="E165" i="26"/>
  <c r="D165" i="26" s="1"/>
  <c r="G165" i="26" s="1"/>
  <c r="F166" i="26" s="1"/>
  <c r="I164" i="26"/>
  <c r="H164" i="171" l="1"/>
  <c r="I164" i="171" s="1"/>
  <c r="E164" i="171"/>
  <c r="D164" i="171" s="1"/>
  <c r="G164" i="171" s="1"/>
  <c r="F165" i="171" s="1"/>
  <c r="H166" i="26"/>
  <c r="E166" i="26"/>
  <c r="D166" i="26" s="1"/>
  <c r="G166" i="26" s="1"/>
  <c r="F167" i="26" s="1"/>
  <c r="I165" i="26"/>
  <c r="H165" i="171" l="1"/>
  <c r="I165" i="171" s="1"/>
  <c r="E165" i="171"/>
  <c r="D165" i="171" s="1"/>
  <c r="G165" i="171" s="1"/>
  <c r="F166" i="171" s="1"/>
  <c r="I166" i="26"/>
  <c r="E167" i="26"/>
  <c r="D167" i="26" s="1"/>
  <c r="G167" i="26" s="1"/>
  <c r="F168" i="26" s="1"/>
  <c r="H167" i="26"/>
  <c r="H166" i="171" l="1"/>
  <c r="I166" i="171" s="1"/>
  <c r="E166" i="171"/>
  <c r="D166" i="171" s="1"/>
  <c r="G166" i="171" s="1"/>
  <c r="F167" i="171" s="1"/>
  <c r="H168" i="26"/>
  <c r="E168" i="26"/>
  <c r="D168" i="26" s="1"/>
  <c r="G168" i="26" s="1"/>
  <c r="F169" i="26" s="1"/>
  <c r="I167" i="26"/>
  <c r="H167" i="171" l="1"/>
  <c r="I167" i="171" s="1"/>
  <c r="E167" i="171"/>
  <c r="D167" i="171" s="1"/>
  <c r="G167" i="171" s="1"/>
  <c r="F168" i="171" s="1"/>
  <c r="H169" i="26"/>
  <c r="E169" i="26"/>
  <c r="D169" i="26" s="1"/>
  <c r="G169" i="26" s="1"/>
  <c r="F170" i="26" s="1"/>
  <c r="I168" i="26"/>
  <c r="H168" i="171" l="1"/>
  <c r="I168" i="171" s="1"/>
  <c r="E168" i="171"/>
  <c r="D168" i="171" s="1"/>
  <c r="G168" i="171" s="1"/>
  <c r="F169" i="171" s="1"/>
  <c r="I169" i="26"/>
  <c r="H170" i="26"/>
  <c r="E170" i="26"/>
  <c r="D170" i="26" s="1"/>
  <c r="G170" i="26" s="1"/>
  <c r="F171" i="26" s="1"/>
  <c r="H169" i="171" l="1"/>
  <c r="I169" i="171" s="1"/>
  <c r="E169" i="171"/>
  <c r="D169" i="171" s="1"/>
  <c r="G169" i="171" s="1"/>
  <c r="F170" i="171" s="1"/>
  <c r="H171" i="26"/>
  <c r="E171" i="26"/>
  <c r="D171" i="26" s="1"/>
  <c r="G171" i="26" s="1"/>
  <c r="F172" i="26" s="1"/>
  <c r="I170" i="26"/>
  <c r="H170" i="171" l="1"/>
  <c r="I170" i="171" s="1"/>
  <c r="E170" i="171"/>
  <c r="D170" i="171" s="1"/>
  <c r="G170" i="171" s="1"/>
  <c r="F171" i="171" s="1"/>
  <c r="H172" i="26"/>
  <c r="E172" i="26"/>
  <c r="D172" i="26" s="1"/>
  <c r="G172" i="26" s="1"/>
  <c r="F173" i="26" s="1"/>
  <c r="I171" i="26"/>
  <c r="H171" i="171" l="1"/>
  <c r="I171" i="171" s="1"/>
  <c r="E171" i="171"/>
  <c r="D171" i="171" s="1"/>
  <c r="G171" i="171" s="1"/>
  <c r="F172" i="171" s="1"/>
  <c r="E173" i="26"/>
  <c r="D173" i="26" s="1"/>
  <c r="G173" i="26" s="1"/>
  <c r="F174" i="26" s="1"/>
  <c r="H173" i="26"/>
  <c r="I172" i="26"/>
  <c r="H172" i="171" l="1"/>
  <c r="I172" i="171" s="1"/>
  <c r="E172" i="171"/>
  <c r="D172" i="171" s="1"/>
  <c r="G172" i="171" s="1"/>
  <c r="F173" i="171" s="1"/>
  <c r="H174" i="26"/>
  <c r="E174" i="26"/>
  <c r="D174" i="26" s="1"/>
  <c r="G174" i="26" s="1"/>
  <c r="F175" i="26" s="1"/>
  <c r="I173" i="26"/>
  <c r="H173" i="171" l="1"/>
  <c r="I173" i="171" s="1"/>
  <c r="E173" i="171"/>
  <c r="D173" i="171" s="1"/>
  <c r="G173" i="171" s="1"/>
  <c r="F174" i="171" s="1"/>
  <c r="H175" i="26"/>
  <c r="E175" i="26"/>
  <c r="D175" i="26" s="1"/>
  <c r="G175" i="26" s="1"/>
  <c r="F176" i="26" s="1"/>
  <c r="I174" i="26"/>
  <c r="H174" i="171" l="1"/>
  <c r="I174" i="171" s="1"/>
  <c r="E174" i="171"/>
  <c r="D174" i="171" s="1"/>
  <c r="G174" i="171" s="1"/>
  <c r="F175" i="171" s="1"/>
  <c r="H176" i="26"/>
  <c r="E176" i="26"/>
  <c r="D176" i="26" s="1"/>
  <c r="G176" i="26" s="1"/>
  <c r="F177" i="26" s="1"/>
  <c r="I175" i="26"/>
  <c r="H175" i="171" l="1"/>
  <c r="I175" i="171" s="1"/>
  <c r="E175" i="171"/>
  <c r="D175" i="171" s="1"/>
  <c r="G175" i="171" s="1"/>
  <c r="F176" i="171" s="1"/>
  <c r="E177" i="26"/>
  <c r="D177" i="26" s="1"/>
  <c r="G177" i="26" s="1"/>
  <c r="F178" i="26" s="1"/>
  <c r="H177" i="26"/>
  <c r="I176" i="26"/>
  <c r="H176" i="171" l="1"/>
  <c r="I176" i="171" s="1"/>
  <c r="E176" i="171"/>
  <c r="D176" i="171" s="1"/>
  <c r="G176" i="171" s="1"/>
  <c r="F177" i="171" s="1"/>
  <c r="I177" i="26"/>
  <c r="H178" i="26"/>
  <c r="E178" i="26"/>
  <c r="D178" i="26" s="1"/>
  <c r="G178" i="26" s="1"/>
  <c r="F179" i="26" s="1"/>
  <c r="H177" i="171" l="1"/>
  <c r="I177" i="171" s="1"/>
  <c r="E177" i="171"/>
  <c r="D177" i="171" s="1"/>
  <c r="G177" i="171" s="1"/>
  <c r="F178" i="171" s="1"/>
  <c r="H179" i="26"/>
  <c r="E179" i="26"/>
  <c r="D179" i="26" s="1"/>
  <c r="G179" i="26" s="1"/>
  <c r="F180" i="26" s="1"/>
  <c r="I178" i="26"/>
  <c r="H178" i="171" l="1"/>
  <c r="I178" i="171" s="1"/>
  <c r="E178" i="171"/>
  <c r="D178" i="171" s="1"/>
  <c r="G178" i="171" s="1"/>
  <c r="F179" i="171" s="1"/>
  <c r="H180" i="26"/>
  <c r="E180" i="26"/>
  <c r="D180" i="26" s="1"/>
  <c r="G180" i="26" s="1"/>
  <c r="F181" i="26" s="1"/>
  <c r="I179" i="26"/>
  <c r="H179" i="171" l="1"/>
  <c r="I179" i="171" s="1"/>
  <c r="E179" i="171"/>
  <c r="D179" i="171" s="1"/>
  <c r="G179" i="171" s="1"/>
  <c r="F180" i="171" s="1"/>
  <c r="E181" i="26"/>
  <c r="D181" i="26" s="1"/>
  <c r="G181" i="26" s="1"/>
  <c r="F182" i="26" s="1"/>
  <c r="H181" i="26"/>
  <c r="I180" i="26"/>
  <c r="H180" i="171" l="1"/>
  <c r="I180" i="171" s="1"/>
  <c r="E180" i="171"/>
  <c r="D180" i="171" s="1"/>
  <c r="G180" i="171" s="1"/>
  <c r="F181" i="171" s="1"/>
  <c r="I181" i="26"/>
  <c r="H182" i="26"/>
  <c r="E182" i="26"/>
  <c r="D182" i="26" s="1"/>
  <c r="G182" i="26" s="1"/>
  <c r="F183" i="26" s="1"/>
  <c r="H181" i="171" l="1"/>
  <c r="I181" i="171" s="1"/>
  <c r="E181" i="171"/>
  <c r="D181" i="171" s="1"/>
  <c r="G181" i="171" s="1"/>
  <c r="F182" i="171" s="1"/>
  <c r="H183" i="26"/>
  <c r="E183" i="26"/>
  <c r="D183" i="26" s="1"/>
  <c r="G183" i="26" s="1"/>
  <c r="F184" i="26" s="1"/>
  <c r="I182" i="26"/>
  <c r="H182" i="171" l="1"/>
  <c r="I182" i="171" s="1"/>
  <c r="E182" i="171"/>
  <c r="D182" i="171" s="1"/>
  <c r="G182" i="171" s="1"/>
  <c r="F183" i="171" s="1"/>
  <c r="H184" i="26"/>
  <c r="E184" i="26"/>
  <c r="D184" i="26" s="1"/>
  <c r="G184" i="26" s="1"/>
  <c r="F185" i="26" s="1"/>
  <c r="I183" i="26"/>
  <c r="H183" i="171" l="1"/>
  <c r="I183" i="171" s="1"/>
  <c r="E183" i="171"/>
  <c r="D183" i="171" s="1"/>
  <c r="G183" i="171" s="1"/>
  <c r="F184" i="171" s="1"/>
  <c r="E185" i="26"/>
  <c r="D185" i="26" s="1"/>
  <c r="G185" i="26" s="1"/>
  <c r="F186" i="26" s="1"/>
  <c r="H185" i="26"/>
  <c r="I184" i="26"/>
  <c r="H184" i="171" l="1"/>
  <c r="I184" i="171" s="1"/>
  <c r="E184" i="171"/>
  <c r="D184" i="171" s="1"/>
  <c r="G184" i="171" s="1"/>
  <c r="F185" i="171" s="1"/>
  <c r="E186" i="26"/>
  <c r="D186" i="26" s="1"/>
  <c r="G186" i="26" s="1"/>
  <c r="F187" i="26" s="1"/>
  <c r="H186" i="26"/>
  <c r="I185" i="26"/>
  <c r="E185" i="171" l="1"/>
  <c r="D185" i="171" s="1"/>
  <c r="G185" i="171" s="1"/>
  <c r="F186" i="171" s="1"/>
  <c r="H185" i="171"/>
  <c r="E187" i="26"/>
  <c r="D187" i="26" s="1"/>
  <c r="G187" i="26" s="1"/>
  <c r="F188" i="26" s="1"/>
  <c r="H187" i="26"/>
  <c r="I186" i="26"/>
  <c r="H186" i="171" l="1"/>
  <c r="I186" i="171" s="1"/>
  <c r="E186" i="171"/>
  <c r="D186" i="171" s="1"/>
  <c r="G186" i="171" s="1"/>
  <c r="F187" i="171" s="1"/>
  <c r="I185" i="171"/>
  <c r="H188" i="26"/>
  <c r="E188" i="26"/>
  <c r="D188" i="26" s="1"/>
  <c r="G188" i="26" s="1"/>
  <c r="F189" i="26" s="1"/>
  <c r="I187" i="26"/>
  <c r="H187" i="171" l="1"/>
  <c r="I187" i="171" s="1"/>
  <c r="E187" i="171"/>
  <c r="D187" i="171" s="1"/>
  <c r="G187" i="171" s="1"/>
  <c r="F188" i="171" s="1"/>
  <c r="I188" i="26"/>
  <c r="E189" i="26"/>
  <c r="D189" i="26" s="1"/>
  <c r="G189" i="26" s="1"/>
  <c r="F190" i="26" s="1"/>
  <c r="H189" i="26"/>
  <c r="H188" i="171" l="1"/>
  <c r="I188" i="171" s="1"/>
  <c r="E188" i="171"/>
  <c r="D188" i="171" s="1"/>
  <c r="G188" i="171" s="1"/>
  <c r="F189" i="171" s="1"/>
  <c r="E190" i="26"/>
  <c r="D190" i="26" s="1"/>
  <c r="G190" i="26" s="1"/>
  <c r="F191" i="26" s="1"/>
  <c r="H190" i="26"/>
  <c r="I189" i="26"/>
  <c r="H189" i="171" l="1"/>
  <c r="I189" i="171" s="1"/>
  <c r="E189" i="171"/>
  <c r="D189" i="171" s="1"/>
  <c r="G189" i="171" s="1"/>
  <c r="F190" i="171" s="1"/>
  <c r="E191" i="26"/>
  <c r="D191" i="26" s="1"/>
  <c r="G191" i="26" s="1"/>
  <c r="F192" i="26" s="1"/>
  <c r="H191" i="26"/>
  <c r="I190" i="26"/>
  <c r="H190" i="171" l="1"/>
  <c r="I190" i="171" s="1"/>
  <c r="E190" i="171"/>
  <c r="D190" i="171" s="1"/>
  <c r="G190" i="171" s="1"/>
  <c r="F191" i="171" s="1"/>
  <c r="H192" i="26"/>
  <c r="E192" i="26"/>
  <c r="D192" i="26" s="1"/>
  <c r="G192" i="26" s="1"/>
  <c r="F193" i="26" s="1"/>
  <c r="I191" i="26"/>
  <c r="H191" i="171" l="1"/>
  <c r="I191" i="171" s="1"/>
  <c r="E191" i="171"/>
  <c r="D191" i="171" s="1"/>
  <c r="G191" i="171" s="1"/>
  <c r="F192" i="171" s="1"/>
  <c r="E193" i="26"/>
  <c r="D193" i="26" s="1"/>
  <c r="G193" i="26" s="1"/>
  <c r="F194" i="26" s="1"/>
  <c r="H193" i="26"/>
  <c r="I192" i="26"/>
  <c r="H192" i="171" l="1"/>
  <c r="I192" i="171" s="1"/>
  <c r="E192" i="171"/>
  <c r="D192" i="171" s="1"/>
  <c r="G192" i="171" s="1"/>
  <c r="F193" i="171" s="1"/>
  <c r="E194" i="26"/>
  <c r="D194" i="26" s="1"/>
  <c r="G194" i="26" s="1"/>
  <c r="F195" i="26" s="1"/>
  <c r="H194" i="26"/>
  <c r="I193" i="26"/>
  <c r="H193" i="171" l="1"/>
  <c r="I193" i="171" s="1"/>
  <c r="E193" i="171"/>
  <c r="D193" i="171" s="1"/>
  <c r="G193" i="171" s="1"/>
  <c r="F194" i="171" s="1"/>
  <c r="E195" i="26"/>
  <c r="D195" i="26" s="1"/>
  <c r="G195" i="26" s="1"/>
  <c r="F196" i="26" s="1"/>
  <c r="H195" i="26"/>
  <c r="I194" i="26"/>
  <c r="H194" i="171" l="1"/>
  <c r="I194" i="171" s="1"/>
  <c r="E194" i="171"/>
  <c r="D194" i="171" s="1"/>
  <c r="G194" i="171" s="1"/>
  <c r="F195" i="171" s="1"/>
  <c r="H196" i="26"/>
  <c r="E196" i="26"/>
  <c r="D196" i="26" s="1"/>
  <c r="G196" i="26" s="1"/>
  <c r="F197" i="26" s="1"/>
  <c r="I195" i="26"/>
  <c r="H195" i="171" l="1"/>
  <c r="I195" i="171" s="1"/>
  <c r="E195" i="171"/>
  <c r="D195" i="171" s="1"/>
  <c r="G195" i="171" s="1"/>
  <c r="F196" i="171" s="1"/>
  <c r="I196" i="26"/>
  <c r="H197" i="26"/>
  <c r="E197" i="26"/>
  <c r="D197" i="26" s="1"/>
  <c r="G197" i="26" s="1"/>
  <c r="F198" i="26" s="1"/>
  <c r="H196" i="171" l="1"/>
  <c r="I196" i="171" s="1"/>
  <c r="E196" i="171"/>
  <c r="D196" i="171" s="1"/>
  <c r="G196" i="171" s="1"/>
  <c r="F197" i="171" s="1"/>
  <c r="H198" i="26"/>
  <c r="E198" i="26"/>
  <c r="D198" i="26" s="1"/>
  <c r="G198" i="26" s="1"/>
  <c r="F199" i="26" s="1"/>
  <c r="I197" i="26"/>
  <c r="H197" i="171" l="1"/>
  <c r="I197" i="171" s="1"/>
  <c r="E197" i="171"/>
  <c r="D197" i="171" s="1"/>
  <c r="G197" i="171" s="1"/>
  <c r="F198" i="171" s="1"/>
  <c r="H199" i="26"/>
  <c r="E199" i="26"/>
  <c r="D199" i="26" s="1"/>
  <c r="G199" i="26" s="1"/>
  <c r="F200" i="26" s="1"/>
  <c r="I198" i="26"/>
  <c r="H198" i="171" l="1"/>
  <c r="I198" i="171" s="1"/>
  <c r="E198" i="171"/>
  <c r="D198" i="171" s="1"/>
  <c r="G198" i="171"/>
  <c r="F199" i="171" s="1"/>
  <c r="H200" i="26"/>
  <c r="E200" i="26"/>
  <c r="D200" i="26" s="1"/>
  <c r="G200" i="26" s="1"/>
  <c r="F201" i="26" s="1"/>
  <c r="I199" i="26"/>
  <c r="H199" i="171" l="1"/>
  <c r="I199" i="171" s="1"/>
  <c r="E199" i="171"/>
  <c r="D199" i="171" s="1"/>
  <c r="G199" i="171"/>
  <c r="F200" i="171" s="1"/>
  <c r="H201" i="26"/>
  <c r="E201" i="26"/>
  <c r="D201" i="26" s="1"/>
  <c r="G201" i="26" s="1"/>
  <c r="F202" i="26" s="1"/>
  <c r="I200" i="26"/>
  <c r="H200" i="171" l="1"/>
  <c r="I200" i="171" s="1"/>
  <c r="E200" i="171"/>
  <c r="D200" i="171" s="1"/>
  <c r="G200" i="171"/>
  <c r="F201" i="171" s="1"/>
  <c r="H202" i="26"/>
  <c r="E202" i="26"/>
  <c r="D202" i="26" s="1"/>
  <c r="G202" i="26" s="1"/>
  <c r="F203" i="26" s="1"/>
  <c r="I201" i="26"/>
  <c r="H201" i="171" l="1"/>
  <c r="I201" i="171" s="1"/>
  <c r="E201" i="171"/>
  <c r="D201" i="171" s="1"/>
  <c r="G201" i="171" s="1"/>
  <c r="F202" i="171" s="1"/>
  <c r="H203" i="26"/>
  <c r="E203" i="26"/>
  <c r="D203" i="26" s="1"/>
  <c r="G203" i="26" s="1"/>
  <c r="F204" i="26" s="1"/>
  <c r="I202" i="26"/>
  <c r="H202" i="171" l="1"/>
  <c r="I202" i="171" s="1"/>
  <c r="E202" i="171"/>
  <c r="D202" i="171" s="1"/>
  <c r="G202" i="171" s="1"/>
  <c r="F203" i="171" s="1"/>
  <c r="H204" i="26"/>
  <c r="E204" i="26"/>
  <c r="D204" i="26" s="1"/>
  <c r="G204" i="26" s="1"/>
  <c r="F205" i="26" s="1"/>
  <c r="I203" i="26"/>
  <c r="H203" i="171" l="1"/>
  <c r="I203" i="171" s="1"/>
  <c r="E203" i="171"/>
  <c r="D203" i="171" s="1"/>
  <c r="G203" i="171" s="1"/>
  <c r="F204" i="171" s="1"/>
  <c r="H205" i="26"/>
  <c r="E205" i="26"/>
  <c r="D205" i="26" s="1"/>
  <c r="G205" i="26" s="1"/>
  <c r="F206" i="26" s="1"/>
  <c r="I204" i="26"/>
  <c r="H204" i="171" l="1"/>
  <c r="E204" i="171"/>
  <c r="D204" i="171" s="1"/>
  <c r="G204" i="171" s="1"/>
  <c r="F205" i="171" s="1"/>
  <c r="H206" i="26"/>
  <c r="E206" i="26"/>
  <c r="D206" i="26" s="1"/>
  <c r="G206" i="26" s="1"/>
  <c r="F207" i="26" s="1"/>
  <c r="I205" i="26"/>
  <c r="H205" i="171" l="1"/>
  <c r="I205" i="171" s="1"/>
  <c r="E205" i="171"/>
  <c r="D205" i="171" s="1"/>
  <c r="G205" i="171" s="1"/>
  <c r="F206" i="171" s="1"/>
  <c r="I204" i="171"/>
  <c r="H207" i="26"/>
  <c r="E207" i="26"/>
  <c r="D207" i="26" s="1"/>
  <c r="G207" i="26" s="1"/>
  <c r="F208" i="26" s="1"/>
  <c r="I206" i="26"/>
  <c r="H206" i="171" l="1"/>
  <c r="I206" i="171" s="1"/>
  <c r="E206" i="171"/>
  <c r="D206" i="171" s="1"/>
  <c r="G206" i="171" s="1"/>
  <c r="F207" i="171" s="1"/>
  <c r="H208" i="26"/>
  <c r="E208" i="26"/>
  <c r="D208" i="26" s="1"/>
  <c r="G208" i="26" s="1"/>
  <c r="F209" i="26" s="1"/>
  <c r="I207" i="26"/>
  <c r="H207" i="171" l="1"/>
  <c r="I207" i="171" s="1"/>
  <c r="E207" i="171"/>
  <c r="D207" i="171" s="1"/>
  <c r="G207" i="171" s="1"/>
  <c r="F208" i="171" s="1"/>
  <c r="H209" i="26"/>
  <c r="E209" i="26"/>
  <c r="D209" i="26" s="1"/>
  <c r="G209" i="26" s="1"/>
  <c r="F210" i="26" s="1"/>
  <c r="I208" i="26"/>
  <c r="H208" i="171" l="1"/>
  <c r="I208" i="171" s="1"/>
  <c r="E208" i="171"/>
  <c r="D208" i="171" s="1"/>
  <c r="G208" i="171" s="1"/>
  <c r="F209" i="171" s="1"/>
  <c r="H210" i="26"/>
  <c r="E210" i="26"/>
  <c r="D210" i="26" s="1"/>
  <c r="G210" i="26" s="1"/>
  <c r="F211" i="26" s="1"/>
  <c r="I209" i="26"/>
  <c r="H209" i="171" l="1"/>
  <c r="I209" i="171" s="1"/>
  <c r="E209" i="171"/>
  <c r="D209" i="171" s="1"/>
  <c r="G209" i="171" s="1"/>
  <c r="F210" i="171" s="1"/>
  <c r="H211" i="26"/>
  <c r="E211" i="26"/>
  <c r="D211" i="26" s="1"/>
  <c r="G211" i="26" s="1"/>
  <c r="F212" i="26" s="1"/>
  <c r="I210" i="26"/>
  <c r="H210" i="171" l="1"/>
  <c r="I210" i="171" s="1"/>
  <c r="E210" i="171"/>
  <c r="D210" i="171" s="1"/>
  <c r="G210" i="171" s="1"/>
  <c r="F211" i="171" s="1"/>
  <c r="H212" i="26"/>
  <c r="E212" i="26"/>
  <c r="D212" i="26" s="1"/>
  <c r="G212" i="26" s="1"/>
  <c r="F213" i="26" s="1"/>
  <c r="I211" i="26"/>
  <c r="H211" i="171" l="1"/>
  <c r="I211" i="171" s="1"/>
  <c r="E211" i="171"/>
  <c r="D211" i="171" s="1"/>
  <c r="G211" i="171" s="1"/>
  <c r="F212" i="171" s="1"/>
  <c r="H213" i="26"/>
  <c r="E213" i="26"/>
  <c r="D213" i="26" s="1"/>
  <c r="G213" i="26" s="1"/>
  <c r="F214" i="26" s="1"/>
  <c r="I212" i="26"/>
  <c r="H212" i="171" l="1"/>
  <c r="I212" i="171" s="1"/>
  <c r="E212" i="171"/>
  <c r="D212" i="171" s="1"/>
  <c r="G212" i="171" s="1"/>
  <c r="F213" i="171" s="1"/>
  <c r="H214" i="26"/>
  <c r="E214" i="26"/>
  <c r="D214" i="26" s="1"/>
  <c r="G214" i="26" s="1"/>
  <c r="F215" i="26" s="1"/>
  <c r="I213" i="26"/>
  <c r="H213" i="171" l="1"/>
  <c r="I213" i="171" s="1"/>
  <c r="E213" i="171"/>
  <c r="D213" i="171" s="1"/>
  <c r="G213" i="171" s="1"/>
  <c r="F214" i="171" s="1"/>
  <c r="H215" i="26"/>
  <c r="E215" i="26"/>
  <c r="D215" i="26" s="1"/>
  <c r="G215" i="26" s="1"/>
  <c r="F216" i="26" s="1"/>
  <c r="I214" i="26"/>
  <c r="H214" i="171" l="1"/>
  <c r="I214" i="171" s="1"/>
  <c r="E214" i="171"/>
  <c r="D214" i="171" s="1"/>
  <c r="G214" i="171" s="1"/>
  <c r="F215" i="171" s="1"/>
  <c r="H216" i="26"/>
  <c r="E216" i="26"/>
  <c r="D216" i="26" s="1"/>
  <c r="G216" i="26" s="1"/>
  <c r="F217" i="26" s="1"/>
  <c r="I215" i="26"/>
  <c r="H215" i="171" l="1"/>
  <c r="I215" i="171" s="1"/>
  <c r="E215" i="171"/>
  <c r="D215" i="171" s="1"/>
  <c r="G215" i="171" s="1"/>
  <c r="F216" i="171" s="1"/>
  <c r="H217" i="26"/>
  <c r="E217" i="26"/>
  <c r="D217" i="26" s="1"/>
  <c r="G217" i="26" s="1"/>
  <c r="F218" i="26" s="1"/>
  <c r="I216" i="26"/>
  <c r="H216" i="171" l="1"/>
  <c r="I216" i="171" s="1"/>
  <c r="E216" i="171"/>
  <c r="D216" i="171" s="1"/>
  <c r="G216" i="171" s="1"/>
  <c r="F217" i="171" s="1"/>
  <c r="H218" i="26"/>
  <c r="E218" i="26"/>
  <c r="D218" i="26" s="1"/>
  <c r="G218" i="26" s="1"/>
  <c r="F219" i="26" s="1"/>
  <c r="I217" i="26"/>
  <c r="H217" i="171" l="1"/>
  <c r="I217" i="171" s="1"/>
  <c r="E217" i="171"/>
  <c r="D217" i="171" s="1"/>
  <c r="G217" i="171" s="1"/>
  <c r="F218" i="171" s="1"/>
  <c r="H219" i="26"/>
  <c r="E219" i="26"/>
  <c r="D219" i="26" s="1"/>
  <c r="G219" i="26" s="1"/>
  <c r="F220" i="26" s="1"/>
  <c r="I218" i="26"/>
  <c r="H218" i="171" l="1"/>
  <c r="I218" i="171" s="1"/>
  <c r="E218" i="171"/>
  <c r="D218" i="171" s="1"/>
  <c r="G218" i="171" s="1"/>
  <c r="F219" i="171" s="1"/>
  <c r="H220" i="26"/>
  <c r="E220" i="26"/>
  <c r="D220" i="26" s="1"/>
  <c r="G220" i="26" s="1"/>
  <c r="F221" i="26" s="1"/>
  <c r="I219" i="26"/>
  <c r="H219" i="171" l="1"/>
  <c r="I219" i="171" s="1"/>
  <c r="E219" i="171"/>
  <c r="D219" i="171" s="1"/>
  <c r="G219" i="171" s="1"/>
  <c r="F220" i="171" s="1"/>
  <c r="H221" i="26"/>
  <c r="E221" i="26"/>
  <c r="D221" i="26" s="1"/>
  <c r="G221" i="26" s="1"/>
  <c r="F222" i="26" s="1"/>
  <c r="I220" i="26"/>
  <c r="H220" i="171" l="1"/>
  <c r="I220" i="171" s="1"/>
  <c r="E220" i="171"/>
  <c r="D220" i="171" s="1"/>
  <c r="G220" i="171" s="1"/>
  <c r="F221" i="171" s="1"/>
  <c r="H222" i="26"/>
  <c r="E222" i="26"/>
  <c r="D222" i="26" s="1"/>
  <c r="G222" i="26" s="1"/>
  <c r="F223" i="26" s="1"/>
  <c r="I221" i="26"/>
  <c r="H221" i="171" l="1"/>
  <c r="I221" i="171" s="1"/>
  <c r="E221" i="171"/>
  <c r="D221" i="171" s="1"/>
  <c r="G221" i="171" s="1"/>
  <c r="F222" i="171" s="1"/>
  <c r="H223" i="26"/>
  <c r="E223" i="26"/>
  <c r="D223" i="26" s="1"/>
  <c r="G223" i="26" s="1"/>
  <c r="F224" i="26" s="1"/>
  <c r="I222" i="26"/>
  <c r="H222" i="171" l="1"/>
  <c r="I222" i="171" s="1"/>
  <c r="E222" i="171"/>
  <c r="D222" i="171" s="1"/>
  <c r="G222" i="171" s="1"/>
  <c r="F223" i="171" s="1"/>
  <c r="H224" i="26"/>
  <c r="E224" i="26"/>
  <c r="D224" i="26" s="1"/>
  <c r="G224" i="26" s="1"/>
  <c r="F225" i="26" s="1"/>
  <c r="I223" i="26"/>
  <c r="H223" i="171" l="1"/>
  <c r="I223" i="171" s="1"/>
  <c r="E223" i="171"/>
  <c r="D223" i="171" s="1"/>
  <c r="G223" i="171" s="1"/>
  <c r="F224" i="171" s="1"/>
  <c r="H225" i="26"/>
  <c r="E225" i="26"/>
  <c r="D225" i="26" s="1"/>
  <c r="G225" i="26" s="1"/>
  <c r="F226" i="26" s="1"/>
  <c r="I224" i="26"/>
  <c r="H224" i="171" l="1"/>
  <c r="I224" i="171" s="1"/>
  <c r="E224" i="171"/>
  <c r="D224" i="171" s="1"/>
  <c r="G224" i="171" s="1"/>
  <c r="F225" i="171" s="1"/>
  <c r="H226" i="26"/>
  <c r="E226" i="26"/>
  <c r="D226" i="26" s="1"/>
  <c r="G226" i="26" s="1"/>
  <c r="F227" i="26" s="1"/>
  <c r="I225" i="26"/>
  <c r="E225" i="171" l="1"/>
  <c r="D225" i="171" s="1"/>
  <c r="G225" i="171" s="1"/>
  <c r="F226" i="171" s="1"/>
  <c r="H225" i="171"/>
  <c r="H227" i="26"/>
  <c r="E227" i="26"/>
  <c r="D227" i="26" s="1"/>
  <c r="G227" i="26" s="1"/>
  <c r="F228" i="26" s="1"/>
  <c r="I226" i="26"/>
  <c r="E226" i="171" l="1"/>
  <c r="D226" i="171" s="1"/>
  <c r="G226" i="171" s="1"/>
  <c r="F227" i="171" s="1"/>
  <c r="H226" i="171"/>
  <c r="I225" i="171"/>
  <c r="I227" i="26"/>
  <c r="H228" i="26"/>
  <c r="E228" i="26"/>
  <c r="D228" i="26" s="1"/>
  <c r="G228" i="26" s="1"/>
  <c r="F229" i="26" s="1"/>
  <c r="E227" i="171" l="1"/>
  <c r="D227" i="171" s="1"/>
  <c r="G227" i="171" s="1"/>
  <c r="F228" i="171" s="1"/>
  <c r="H227" i="171"/>
  <c r="I226" i="171"/>
  <c r="H229" i="26"/>
  <c r="E229" i="26"/>
  <c r="D229" i="26" s="1"/>
  <c r="G229" i="26" s="1"/>
  <c r="F230" i="26" s="1"/>
  <c r="I228" i="26"/>
  <c r="E228" i="171" l="1"/>
  <c r="D228" i="171" s="1"/>
  <c r="G228" i="171" s="1"/>
  <c r="F229" i="171" s="1"/>
  <c r="H228" i="171"/>
  <c r="I227" i="171"/>
  <c r="H230" i="26"/>
  <c r="E230" i="26"/>
  <c r="D230" i="26" s="1"/>
  <c r="G230" i="26" s="1"/>
  <c r="F231" i="26" s="1"/>
  <c r="I229" i="26"/>
  <c r="E229" i="171" l="1"/>
  <c r="D229" i="171" s="1"/>
  <c r="G229" i="171" s="1"/>
  <c r="F230" i="171" s="1"/>
  <c r="H229" i="171"/>
  <c r="I228" i="171"/>
  <c r="I230" i="26"/>
  <c r="H231" i="26"/>
  <c r="E231" i="26"/>
  <c r="D231" i="26" s="1"/>
  <c r="G231" i="26" s="1"/>
  <c r="F232" i="26" s="1"/>
  <c r="E230" i="171" l="1"/>
  <c r="D230" i="171" s="1"/>
  <c r="G230" i="171" s="1"/>
  <c r="F231" i="171" s="1"/>
  <c r="H230" i="171"/>
  <c r="I229" i="171"/>
  <c r="H232" i="26"/>
  <c r="E232" i="26"/>
  <c r="D232" i="26" s="1"/>
  <c r="G232" i="26" s="1"/>
  <c r="F233" i="26" s="1"/>
  <c r="I231" i="26"/>
  <c r="E231" i="171" l="1"/>
  <c r="D231" i="171" s="1"/>
  <c r="G231" i="171" s="1"/>
  <c r="F232" i="171" s="1"/>
  <c r="H231" i="171"/>
  <c r="I230" i="171"/>
  <c r="H233" i="26"/>
  <c r="E233" i="26"/>
  <c r="D233" i="26" s="1"/>
  <c r="G233" i="26" s="1"/>
  <c r="F234" i="26" s="1"/>
  <c r="I232" i="26"/>
  <c r="E232" i="171" l="1"/>
  <c r="D232" i="171" s="1"/>
  <c r="G232" i="171" s="1"/>
  <c r="F233" i="171" s="1"/>
  <c r="H232" i="171"/>
  <c r="I231" i="171"/>
  <c r="H234" i="26"/>
  <c r="E234" i="26"/>
  <c r="D234" i="26" s="1"/>
  <c r="G234" i="26" s="1"/>
  <c r="F235" i="26" s="1"/>
  <c r="I233" i="26"/>
  <c r="E233" i="171" l="1"/>
  <c r="D233" i="171" s="1"/>
  <c r="G233" i="171" s="1"/>
  <c r="F234" i="171" s="1"/>
  <c r="H233" i="171"/>
  <c r="I232" i="171"/>
  <c r="H235" i="26"/>
  <c r="E235" i="26"/>
  <c r="D235" i="26" s="1"/>
  <c r="G235" i="26" s="1"/>
  <c r="F236" i="26" s="1"/>
  <c r="I234" i="26"/>
  <c r="E234" i="171" l="1"/>
  <c r="D234" i="171" s="1"/>
  <c r="G234" i="171" s="1"/>
  <c r="F235" i="171" s="1"/>
  <c r="H234" i="171"/>
  <c r="I233" i="171"/>
  <c r="H236" i="26"/>
  <c r="E236" i="26"/>
  <c r="D236" i="26" s="1"/>
  <c r="G236" i="26" s="1"/>
  <c r="F237" i="26" s="1"/>
  <c r="I235" i="26"/>
  <c r="E235" i="171" l="1"/>
  <c r="D235" i="171" s="1"/>
  <c r="G235" i="171" s="1"/>
  <c r="F236" i="171" s="1"/>
  <c r="H235" i="171"/>
  <c r="I234" i="171"/>
  <c r="H237" i="26"/>
  <c r="E237" i="26"/>
  <c r="D237" i="26" s="1"/>
  <c r="G237" i="26" s="1"/>
  <c r="F238" i="26" s="1"/>
  <c r="I236" i="26"/>
  <c r="E236" i="171" l="1"/>
  <c r="D236" i="171" s="1"/>
  <c r="G236" i="171" s="1"/>
  <c r="F237" i="171" s="1"/>
  <c r="H236" i="171"/>
  <c r="I235" i="171"/>
  <c r="H238" i="26"/>
  <c r="E238" i="26"/>
  <c r="D238" i="26" s="1"/>
  <c r="G238" i="26" s="1"/>
  <c r="F239" i="26" s="1"/>
  <c r="I237" i="26"/>
  <c r="E237" i="171" l="1"/>
  <c r="D237" i="171" s="1"/>
  <c r="G237" i="171" s="1"/>
  <c r="F238" i="171" s="1"/>
  <c r="H237" i="171"/>
  <c r="I236" i="171"/>
  <c r="H239" i="26"/>
  <c r="E239" i="26"/>
  <c r="D239" i="26" s="1"/>
  <c r="G239" i="26" s="1"/>
  <c r="F240" i="26" s="1"/>
  <c r="I238" i="26"/>
  <c r="E238" i="171" l="1"/>
  <c r="D238" i="171" s="1"/>
  <c r="G238" i="171" s="1"/>
  <c r="F239" i="171" s="1"/>
  <c r="H238" i="171"/>
  <c r="I237" i="171"/>
  <c r="H240" i="26"/>
  <c r="E240" i="26"/>
  <c r="D240" i="26" s="1"/>
  <c r="G240" i="26" s="1"/>
  <c r="F241" i="26" s="1"/>
  <c r="I239" i="26"/>
  <c r="E239" i="171" l="1"/>
  <c r="D239" i="171" s="1"/>
  <c r="G239" i="171" s="1"/>
  <c r="F240" i="171" s="1"/>
  <c r="H239" i="171"/>
  <c r="I238" i="171"/>
  <c r="I240" i="26"/>
  <c r="H241" i="26"/>
  <c r="E241" i="26"/>
  <c r="D241" i="26" s="1"/>
  <c r="G241" i="26" s="1"/>
  <c r="F242" i="26" s="1"/>
  <c r="E240" i="171" l="1"/>
  <c r="D240" i="171" s="1"/>
  <c r="G240" i="171" s="1"/>
  <c r="F241" i="171" s="1"/>
  <c r="H240" i="171"/>
  <c r="I239" i="171"/>
  <c r="H242" i="26"/>
  <c r="E242" i="26"/>
  <c r="D242" i="26" s="1"/>
  <c r="G242" i="26" s="1"/>
  <c r="F243" i="26" s="1"/>
  <c r="I241" i="26"/>
  <c r="E241" i="171" l="1"/>
  <c r="D241" i="171" s="1"/>
  <c r="G241" i="171" s="1"/>
  <c r="F242" i="171" s="1"/>
  <c r="H241" i="171"/>
  <c r="I240" i="171"/>
  <c r="H243" i="26"/>
  <c r="E243" i="26"/>
  <c r="D243" i="26" s="1"/>
  <c r="G243" i="26" s="1"/>
  <c r="F244" i="26" s="1"/>
  <c r="I242" i="26"/>
  <c r="E242" i="171" l="1"/>
  <c r="D242" i="171" s="1"/>
  <c r="G242" i="171" s="1"/>
  <c r="F243" i="171" s="1"/>
  <c r="H242" i="171"/>
  <c r="I241" i="171"/>
  <c r="H244" i="26"/>
  <c r="D244" i="26"/>
  <c r="G244" i="26" s="1"/>
  <c r="I243" i="26"/>
  <c r="E243" i="171" l="1"/>
  <c r="D243" i="171" s="1"/>
  <c r="G243" i="171" s="1"/>
  <c r="F244" i="171" s="1"/>
  <c r="H243" i="171"/>
  <c r="I242" i="171"/>
  <c r="I244" i="26"/>
  <c r="H244" i="171" l="1"/>
  <c r="I244" i="171" s="1"/>
  <c r="G244" i="171"/>
  <c r="I243" i="171"/>
  <c r="B40" i="170"/>
  <c r="B41" i="170"/>
  <c r="B42" i="170"/>
  <c r="B43" i="170"/>
  <c r="B44" i="170"/>
  <c r="B45" i="170"/>
  <c r="B46" i="170"/>
  <c r="B47" i="170"/>
  <c r="B48" i="170"/>
  <c r="B49" i="170"/>
  <c r="B50" i="170"/>
  <c r="B51" i="170"/>
  <c r="B52" i="170"/>
  <c r="B53" i="170"/>
  <c r="B54" i="170"/>
  <c r="B55" i="170"/>
  <c r="B56" i="170"/>
  <c r="B57" i="170"/>
  <c r="B58" i="170"/>
  <c r="B59" i="170"/>
  <c r="B60" i="170"/>
  <c r="B61" i="170"/>
  <c r="B62" i="170"/>
  <c r="B63" i="170"/>
  <c r="B64" i="170"/>
  <c r="B65" i="170"/>
  <c r="B66" i="170"/>
  <c r="B67" i="170"/>
  <c r="B68" i="170"/>
  <c r="B69" i="170"/>
  <c r="B70" i="170"/>
  <c r="B71" i="170"/>
  <c r="B72" i="170"/>
  <c r="B73" i="170"/>
  <c r="B74" i="170"/>
  <c r="B75" i="170"/>
  <c r="B76" i="170"/>
  <c r="B77" i="170"/>
  <c r="B78" i="170"/>
  <c r="B79" i="170"/>
  <c r="B80" i="170"/>
  <c r="B81" i="170"/>
  <c r="B82" i="170"/>
  <c r="B83" i="170"/>
  <c r="B84" i="170"/>
  <c r="B85" i="170"/>
  <c r="B86" i="170"/>
  <c r="B87" i="170"/>
  <c r="B88" i="170"/>
  <c r="B89" i="170"/>
  <c r="B90" i="170"/>
  <c r="B91" i="170"/>
  <c r="B92" i="170"/>
  <c r="B93" i="170"/>
  <c r="B94" i="170"/>
  <c r="B95" i="170"/>
  <c r="B96" i="170"/>
  <c r="B97" i="170"/>
  <c r="B98" i="170"/>
  <c r="B99" i="170"/>
  <c r="B100" i="170"/>
  <c r="B101" i="170"/>
  <c r="B102" i="170"/>
  <c r="B103" i="170"/>
  <c r="B104" i="170"/>
  <c r="B105" i="170"/>
  <c r="B106" i="170"/>
  <c r="B107" i="170"/>
  <c r="B108" i="170"/>
  <c r="B109" i="170"/>
  <c r="B110" i="170"/>
  <c r="B111" i="170"/>
  <c r="B112" i="170"/>
  <c r="B113" i="170"/>
  <c r="B114" i="170"/>
  <c r="B115" i="170"/>
  <c r="B116" i="170"/>
  <c r="B117" i="170"/>
  <c r="B118" i="170"/>
  <c r="B119" i="170"/>
  <c r="B120" i="170"/>
  <c r="B121" i="170"/>
  <c r="B122" i="170"/>
  <c r="B123" i="170"/>
  <c r="B124" i="170"/>
  <c r="B125" i="170"/>
  <c r="B126" i="170"/>
  <c r="B127" i="170"/>
  <c r="B128" i="170"/>
  <c r="B129" i="170"/>
  <c r="B130" i="170"/>
  <c r="B131" i="170"/>
  <c r="B132" i="170"/>
  <c r="B133" i="170"/>
  <c r="B134" i="170"/>
  <c r="B135" i="170"/>
  <c r="B136" i="170"/>
  <c r="B137" i="170"/>
  <c r="B138" i="170"/>
  <c r="B139" i="170"/>
  <c r="B140" i="170"/>
  <c r="B141" i="170"/>
  <c r="B142" i="170"/>
  <c r="B143" i="170"/>
  <c r="B144" i="170"/>
  <c r="B145" i="170"/>
  <c r="B146" i="170"/>
  <c r="B147" i="170"/>
  <c r="B148" i="170"/>
  <c r="B149" i="170"/>
  <c r="B150" i="170"/>
  <c r="B151" i="170"/>
  <c r="B152" i="170"/>
  <c r="B153" i="170"/>
  <c r="B154" i="170"/>
  <c r="B155" i="170"/>
  <c r="B156" i="170"/>
  <c r="B157" i="170"/>
  <c r="B158" i="170"/>
  <c r="B159" i="170"/>
  <c r="B160" i="170"/>
  <c r="B161" i="170"/>
  <c r="B162" i="170"/>
  <c r="B163" i="170"/>
  <c r="B164" i="170"/>
  <c r="B165" i="170"/>
  <c r="B166" i="170"/>
  <c r="B167" i="170"/>
  <c r="B168" i="170"/>
  <c r="B169" i="170"/>
  <c r="B170" i="170"/>
  <c r="B171" i="170"/>
  <c r="B172" i="170"/>
  <c r="B173" i="170"/>
  <c r="B174" i="170"/>
  <c r="B175" i="170"/>
  <c r="B176" i="170"/>
  <c r="B177" i="170"/>
  <c r="B178" i="170"/>
  <c r="B179" i="170"/>
  <c r="B180" i="170"/>
  <c r="B181" i="170"/>
  <c r="B182" i="170"/>
  <c r="B183" i="170"/>
  <c r="B184" i="170"/>
  <c r="B185" i="170"/>
  <c r="B186" i="170"/>
  <c r="B187" i="170"/>
  <c r="B188" i="170"/>
  <c r="B189" i="170"/>
  <c r="B190" i="170"/>
  <c r="B191" i="170"/>
  <c r="B192" i="170"/>
  <c r="B193" i="170"/>
  <c r="B194" i="170"/>
  <c r="B195" i="170"/>
  <c r="B196" i="170"/>
  <c r="B197" i="170"/>
  <c r="B198" i="170"/>
  <c r="B199" i="170"/>
  <c r="B200" i="170"/>
  <c r="B201" i="170"/>
  <c r="B202" i="170"/>
  <c r="B203" i="170"/>
  <c r="B204" i="170"/>
  <c r="B205" i="170"/>
  <c r="B206" i="170"/>
  <c r="B207" i="170"/>
  <c r="B208" i="170"/>
  <c r="B209" i="170"/>
  <c r="B210" i="170"/>
  <c r="B211" i="170"/>
  <c r="B212" i="170"/>
  <c r="B213" i="170"/>
  <c r="B214" i="170"/>
  <c r="B215" i="170"/>
  <c r="B216" i="170"/>
  <c r="B217" i="170"/>
  <c r="B218" i="170"/>
  <c r="B219" i="170"/>
  <c r="B220" i="170"/>
  <c r="B221" i="170"/>
  <c r="B222" i="170"/>
  <c r="B223" i="170"/>
  <c r="B224" i="170"/>
  <c r="B225" i="170"/>
  <c r="B226" i="170"/>
  <c r="B227" i="170"/>
  <c r="B228" i="170"/>
  <c r="B229" i="170"/>
  <c r="B230" i="170"/>
  <c r="B231" i="170"/>
  <c r="B232" i="170"/>
  <c r="B233" i="170"/>
  <c r="B234" i="170"/>
  <c r="B235" i="170"/>
  <c r="B236" i="170"/>
  <c r="B237" i="170"/>
  <c r="B238" i="170"/>
  <c r="B239" i="170"/>
  <c r="B240" i="170"/>
  <c r="B241" i="170"/>
  <c r="B242" i="170"/>
  <c r="B243" i="170"/>
  <c r="B244" i="170"/>
  <c r="D244" i="169"/>
  <c r="B40" i="169"/>
  <c r="B41" i="169"/>
  <c r="B42" i="169"/>
  <c r="B43" i="169"/>
  <c r="B44" i="169"/>
  <c r="B45" i="169"/>
  <c r="B46" i="169"/>
  <c r="B47" i="169"/>
  <c r="B48" i="169"/>
  <c r="B49" i="169"/>
  <c r="B50" i="169"/>
  <c r="B51" i="169"/>
  <c r="B52" i="169"/>
  <c r="B53" i="169"/>
  <c r="B54" i="169"/>
  <c r="B55" i="169"/>
  <c r="B56" i="169"/>
  <c r="B57" i="169"/>
  <c r="B58" i="169"/>
  <c r="B59" i="169"/>
  <c r="B60" i="169"/>
  <c r="B61" i="169"/>
  <c r="B62" i="169"/>
  <c r="B63" i="169"/>
  <c r="B64" i="169"/>
  <c r="B65" i="169"/>
  <c r="B66" i="169"/>
  <c r="B67" i="169"/>
  <c r="B68" i="169"/>
  <c r="B69" i="169"/>
  <c r="B70" i="169"/>
  <c r="B71" i="169"/>
  <c r="B72" i="169"/>
  <c r="B73" i="169"/>
  <c r="B74" i="169"/>
  <c r="B75" i="169"/>
  <c r="B76" i="169"/>
  <c r="B77" i="169"/>
  <c r="B78" i="169"/>
  <c r="B79" i="169"/>
  <c r="B80" i="169"/>
  <c r="B81" i="169"/>
  <c r="B82" i="169"/>
  <c r="B83" i="169"/>
  <c r="B84" i="169"/>
  <c r="B85" i="169"/>
  <c r="B86" i="169"/>
  <c r="B87" i="169"/>
  <c r="B88" i="169"/>
  <c r="B89" i="169"/>
  <c r="B90" i="169"/>
  <c r="B91" i="169"/>
  <c r="B92" i="169"/>
  <c r="B93" i="169"/>
  <c r="B94" i="169"/>
  <c r="B95" i="169"/>
  <c r="B96" i="169"/>
  <c r="B97" i="169"/>
  <c r="B98" i="169"/>
  <c r="B99" i="169"/>
  <c r="B100" i="169"/>
  <c r="B101" i="169"/>
  <c r="B102" i="169"/>
  <c r="B103" i="169"/>
  <c r="B104" i="169"/>
  <c r="B105" i="169"/>
  <c r="B106" i="169"/>
  <c r="B107" i="169"/>
  <c r="B108" i="169"/>
  <c r="B109" i="169"/>
  <c r="B110" i="169"/>
  <c r="B111" i="169"/>
  <c r="B112" i="169"/>
  <c r="B113" i="169"/>
  <c r="B114" i="169"/>
  <c r="B115" i="169"/>
  <c r="B116" i="169"/>
  <c r="B117" i="169"/>
  <c r="B118" i="169"/>
  <c r="B119" i="169"/>
  <c r="B120" i="169"/>
  <c r="B121" i="169"/>
  <c r="B122" i="169"/>
  <c r="B123" i="169"/>
  <c r="B124" i="169"/>
  <c r="B125" i="169"/>
  <c r="B126" i="169"/>
  <c r="B127" i="169"/>
  <c r="B128" i="169"/>
  <c r="B129" i="169"/>
  <c r="B130" i="169"/>
  <c r="B131" i="169"/>
  <c r="B132" i="169"/>
  <c r="B133" i="169"/>
  <c r="B134" i="169"/>
  <c r="B135" i="169"/>
  <c r="B136" i="169"/>
  <c r="B137" i="169"/>
  <c r="B138" i="169"/>
  <c r="B139" i="169"/>
  <c r="B140" i="169"/>
  <c r="B141" i="169"/>
  <c r="B142" i="169"/>
  <c r="B143" i="169"/>
  <c r="B144" i="169"/>
  <c r="B145" i="169"/>
  <c r="B146" i="169"/>
  <c r="B147" i="169"/>
  <c r="B148" i="169"/>
  <c r="B149" i="169"/>
  <c r="B150" i="169"/>
  <c r="B151" i="169"/>
  <c r="B152" i="169"/>
  <c r="B153" i="169"/>
  <c r="B154" i="169"/>
  <c r="B155" i="169"/>
  <c r="B156" i="169"/>
  <c r="B157" i="169"/>
  <c r="B158" i="169"/>
  <c r="B159" i="169"/>
  <c r="B160" i="169"/>
  <c r="B161" i="169"/>
  <c r="B162" i="169"/>
  <c r="B163" i="169"/>
  <c r="B164" i="169"/>
  <c r="B165" i="169"/>
  <c r="B166" i="169"/>
  <c r="B167" i="169"/>
  <c r="B168" i="169"/>
  <c r="B169" i="169"/>
  <c r="B170" i="169"/>
  <c r="B171" i="169"/>
  <c r="B172" i="169"/>
  <c r="B173" i="169"/>
  <c r="B174" i="169"/>
  <c r="B175" i="169"/>
  <c r="B176" i="169"/>
  <c r="B177" i="169"/>
  <c r="B178" i="169"/>
  <c r="B179" i="169"/>
  <c r="B180" i="169"/>
  <c r="B181" i="169"/>
  <c r="B182" i="169"/>
  <c r="B183" i="169"/>
  <c r="B184" i="169"/>
  <c r="B185" i="169"/>
  <c r="B186" i="169"/>
  <c r="B187" i="169"/>
  <c r="B188" i="169"/>
  <c r="B189" i="169"/>
  <c r="B190" i="169"/>
  <c r="B191" i="169"/>
  <c r="B192" i="169"/>
  <c r="B193" i="169"/>
  <c r="B194" i="169"/>
  <c r="B195" i="169"/>
  <c r="B196" i="169"/>
  <c r="B197" i="169"/>
  <c r="B198" i="169"/>
  <c r="B199" i="169"/>
  <c r="B200" i="169"/>
  <c r="B201" i="169"/>
  <c r="B202" i="169"/>
  <c r="B203" i="169"/>
  <c r="B204" i="169"/>
  <c r="B205" i="169"/>
  <c r="B206" i="169"/>
  <c r="B207" i="169"/>
  <c r="B208" i="169"/>
  <c r="B209" i="169"/>
  <c r="B210" i="169"/>
  <c r="B211" i="169"/>
  <c r="B212" i="169"/>
  <c r="B213" i="169"/>
  <c r="B214" i="169"/>
  <c r="B215" i="169"/>
  <c r="B216" i="169"/>
  <c r="B217" i="169"/>
  <c r="B218" i="169"/>
  <c r="B219" i="169"/>
  <c r="B220" i="169"/>
  <c r="B221" i="169"/>
  <c r="B222" i="169"/>
  <c r="B223" i="169"/>
  <c r="B224" i="169"/>
  <c r="B225" i="169"/>
  <c r="B226" i="169"/>
  <c r="B227" i="169"/>
  <c r="B228" i="169"/>
  <c r="B229" i="169"/>
  <c r="B230" i="169"/>
  <c r="B231" i="169"/>
  <c r="B232" i="169"/>
  <c r="B233" i="169"/>
  <c r="B234" i="169"/>
  <c r="B235" i="169"/>
  <c r="B236" i="169"/>
  <c r="B237" i="169"/>
  <c r="B238" i="169"/>
  <c r="B239" i="169"/>
  <c r="B240" i="169"/>
  <c r="B241" i="169"/>
  <c r="B242" i="169"/>
  <c r="B243" i="169"/>
  <c r="B244" i="169"/>
  <c r="B39" i="170"/>
  <c r="B38" i="170"/>
  <c r="B37" i="170"/>
  <c r="B36" i="170"/>
  <c r="B35" i="170"/>
  <c r="B34" i="170"/>
  <c r="B33" i="170"/>
  <c r="B32" i="170"/>
  <c r="B31" i="170"/>
  <c r="B30" i="170"/>
  <c r="B29" i="170"/>
  <c r="B28" i="170"/>
  <c r="B27" i="170"/>
  <c r="B26" i="170"/>
  <c r="B25" i="170"/>
  <c r="B24" i="170"/>
  <c r="B23" i="170"/>
  <c r="B22" i="170"/>
  <c r="B21" i="170"/>
  <c r="B20" i="170"/>
  <c r="B19" i="170"/>
  <c r="B18" i="170"/>
  <c r="B17" i="170"/>
  <c r="B16" i="170"/>
  <c r="B15" i="170"/>
  <c r="B14" i="170"/>
  <c r="B13" i="170"/>
  <c r="B12" i="170"/>
  <c r="B11" i="170"/>
  <c r="B10" i="170"/>
  <c r="B9" i="170"/>
  <c r="B8" i="170"/>
  <c r="B7" i="170"/>
  <c r="B6" i="170"/>
  <c r="B5" i="170"/>
  <c r="F4" i="170"/>
  <c r="G4" i="170" s="1"/>
  <c r="F5" i="170" s="1"/>
  <c r="H5" i="170" s="1"/>
  <c r="B4" i="170"/>
  <c r="D2" i="170"/>
  <c r="B39" i="169"/>
  <c r="B38" i="169"/>
  <c r="B37" i="169"/>
  <c r="B36" i="169"/>
  <c r="B35" i="169"/>
  <c r="B34" i="169"/>
  <c r="B33" i="169"/>
  <c r="B32" i="169"/>
  <c r="B31" i="169"/>
  <c r="B30" i="169"/>
  <c r="B29" i="169"/>
  <c r="B28" i="169"/>
  <c r="B27" i="169"/>
  <c r="B26" i="169"/>
  <c r="B25" i="169"/>
  <c r="B24" i="169"/>
  <c r="B23" i="169"/>
  <c r="B22" i="169"/>
  <c r="B21" i="169"/>
  <c r="B20" i="169"/>
  <c r="B19" i="169"/>
  <c r="B18" i="169"/>
  <c r="B17" i="169"/>
  <c r="B16" i="169"/>
  <c r="B15" i="169"/>
  <c r="B14" i="169"/>
  <c r="B13" i="169"/>
  <c r="B12" i="169"/>
  <c r="B11" i="169"/>
  <c r="B10" i="169"/>
  <c r="B9" i="169"/>
  <c r="B8" i="169"/>
  <c r="B7" i="169"/>
  <c r="B6" i="169"/>
  <c r="B5" i="169"/>
  <c r="F4" i="169"/>
  <c r="B4" i="169"/>
  <c r="D2" i="169"/>
  <c r="D39" i="167"/>
  <c r="E5" i="167"/>
  <c r="C5" i="167" s="1"/>
  <c r="E6" i="167"/>
  <c r="C6" i="167" s="1"/>
  <c r="E7" i="167"/>
  <c r="E8" i="167"/>
  <c r="E9" i="167"/>
  <c r="E10" i="167"/>
  <c r="E11" i="167"/>
  <c r="E12" i="167"/>
  <c r="C12" i="167" s="1"/>
  <c r="E13" i="167"/>
  <c r="C13" i="167" s="1"/>
  <c r="E14" i="167"/>
  <c r="C14" i="167" s="1"/>
  <c r="E15" i="167"/>
  <c r="E16" i="167"/>
  <c r="E17" i="167"/>
  <c r="E18" i="167"/>
  <c r="E19" i="167"/>
  <c r="E20" i="167"/>
  <c r="C20" i="167" s="1"/>
  <c r="E21" i="167"/>
  <c r="C21" i="167" s="1"/>
  <c r="E22" i="167"/>
  <c r="C22" i="167" s="1"/>
  <c r="E23" i="167"/>
  <c r="E24" i="167"/>
  <c r="E25" i="167"/>
  <c r="E26" i="167"/>
  <c r="E27" i="167"/>
  <c r="E28" i="167"/>
  <c r="C28" i="167" s="1"/>
  <c r="E29" i="167"/>
  <c r="C29" i="167" s="1"/>
  <c r="E30" i="167"/>
  <c r="C30" i="167" s="1"/>
  <c r="E31" i="167"/>
  <c r="E32" i="167"/>
  <c r="E33" i="167"/>
  <c r="E34" i="167"/>
  <c r="E35" i="167"/>
  <c r="E36" i="167"/>
  <c r="C36" i="167" s="1"/>
  <c r="E37" i="167"/>
  <c r="C37" i="167" s="1"/>
  <c r="E38" i="167"/>
  <c r="C38" i="167" s="1"/>
  <c r="E39" i="167"/>
  <c r="C7" i="167"/>
  <c r="C8" i="167"/>
  <c r="C9" i="167"/>
  <c r="C10" i="167"/>
  <c r="C11" i="167"/>
  <c r="C15" i="167"/>
  <c r="C16" i="167"/>
  <c r="C17" i="167"/>
  <c r="C18" i="167"/>
  <c r="C19" i="167"/>
  <c r="C23" i="167"/>
  <c r="C24" i="167"/>
  <c r="C25" i="167"/>
  <c r="C26" i="167"/>
  <c r="C27" i="167"/>
  <c r="C31" i="167"/>
  <c r="C32" i="167"/>
  <c r="C33" i="167"/>
  <c r="C34" i="167"/>
  <c r="C35" i="167"/>
  <c r="C4" i="167"/>
  <c r="E4" i="167"/>
  <c r="E5" i="166"/>
  <c r="E6" i="166"/>
  <c r="E7" i="166"/>
  <c r="E8" i="166"/>
  <c r="E9" i="166"/>
  <c r="E10" i="166"/>
  <c r="C10" i="166" s="1"/>
  <c r="E11" i="166"/>
  <c r="E12" i="166"/>
  <c r="C12" i="166" s="1"/>
  <c r="E13" i="166"/>
  <c r="E14" i="166"/>
  <c r="E15" i="166"/>
  <c r="C15" i="166" s="1"/>
  <c r="E16" i="166"/>
  <c r="E17" i="166"/>
  <c r="E18" i="166"/>
  <c r="C18" i="166" s="1"/>
  <c r="E19" i="166"/>
  <c r="E20" i="166"/>
  <c r="C20" i="166" s="1"/>
  <c r="E21" i="166"/>
  <c r="E22" i="166"/>
  <c r="E23" i="166"/>
  <c r="C23" i="166" s="1"/>
  <c r="E24" i="166"/>
  <c r="E25" i="166"/>
  <c r="E26" i="166"/>
  <c r="C26" i="166" s="1"/>
  <c r="E27" i="166"/>
  <c r="E28" i="166"/>
  <c r="C28" i="166" s="1"/>
  <c r="E29" i="166"/>
  <c r="E30" i="166"/>
  <c r="E31" i="166"/>
  <c r="C31" i="166" s="1"/>
  <c r="E32" i="166"/>
  <c r="E33" i="166"/>
  <c r="E34" i="166"/>
  <c r="C34" i="166" s="1"/>
  <c r="E35" i="166"/>
  <c r="E36" i="166"/>
  <c r="C36" i="166" s="1"/>
  <c r="E37" i="166"/>
  <c r="E38" i="166"/>
  <c r="H5" i="166"/>
  <c r="H6" i="166"/>
  <c r="H7" i="166"/>
  <c r="H8" i="166"/>
  <c r="H9" i="166"/>
  <c r="H10" i="166"/>
  <c r="H11" i="166"/>
  <c r="H12" i="166"/>
  <c r="H13" i="166"/>
  <c r="H14" i="166"/>
  <c r="H15" i="166"/>
  <c r="H16" i="166"/>
  <c r="H17" i="166"/>
  <c r="H18" i="166"/>
  <c r="H19" i="166"/>
  <c r="H20" i="166"/>
  <c r="H21" i="166"/>
  <c r="H22" i="166"/>
  <c r="H23" i="166"/>
  <c r="H24" i="166"/>
  <c r="H25" i="166"/>
  <c r="H26" i="166"/>
  <c r="H27" i="166"/>
  <c r="H28" i="166"/>
  <c r="H29" i="166"/>
  <c r="H30" i="166"/>
  <c r="H31" i="166"/>
  <c r="H32" i="166"/>
  <c r="H33" i="166"/>
  <c r="H34" i="166"/>
  <c r="H35" i="166"/>
  <c r="H36" i="166"/>
  <c r="H37" i="166"/>
  <c r="H38" i="166"/>
  <c r="H39" i="166"/>
  <c r="H4" i="166"/>
  <c r="C5" i="166"/>
  <c r="C6" i="166"/>
  <c r="C7" i="166"/>
  <c r="C8" i="166"/>
  <c r="C9" i="166"/>
  <c r="C11" i="166"/>
  <c r="C13" i="166"/>
  <c r="C14" i="166"/>
  <c r="C16" i="166"/>
  <c r="C17" i="166"/>
  <c r="C19" i="166"/>
  <c r="C21" i="166"/>
  <c r="C22" i="166"/>
  <c r="C24" i="166"/>
  <c r="C25" i="166"/>
  <c r="C27" i="166"/>
  <c r="C29" i="166"/>
  <c r="C30" i="166"/>
  <c r="C32" i="166"/>
  <c r="C33" i="166"/>
  <c r="C35" i="166"/>
  <c r="C37" i="166"/>
  <c r="C38" i="166"/>
  <c r="C39" i="166"/>
  <c r="C4" i="166"/>
  <c r="D39" i="166"/>
  <c r="B39" i="167"/>
  <c r="B38" i="167"/>
  <c r="B37" i="167"/>
  <c r="B36" i="167"/>
  <c r="B35" i="167"/>
  <c r="B34" i="167"/>
  <c r="B33" i="167"/>
  <c r="B32" i="167"/>
  <c r="B31" i="167"/>
  <c r="B30" i="167"/>
  <c r="B29" i="167"/>
  <c r="B28" i="167"/>
  <c r="B27" i="167"/>
  <c r="B26" i="167"/>
  <c r="B25" i="167"/>
  <c r="B24" i="167"/>
  <c r="B23" i="167"/>
  <c r="B22" i="167"/>
  <c r="B21" i="167"/>
  <c r="B20" i="167"/>
  <c r="B19" i="167"/>
  <c r="B18" i="167"/>
  <c r="B17" i="167"/>
  <c r="B16" i="167"/>
  <c r="B15" i="167"/>
  <c r="B14" i="167"/>
  <c r="B13" i="167"/>
  <c r="B12" i="167"/>
  <c r="B11" i="167"/>
  <c r="B10" i="167"/>
  <c r="B9" i="167"/>
  <c r="B8" i="167"/>
  <c r="B7" i="167"/>
  <c r="B6" i="167"/>
  <c r="B5" i="167"/>
  <c r="G4" i="167"/>
  <c r="F5" i="167" s="1"/>
  <c r="F4" i="167"/>
  <c r="B4" i="167"/>
  <c r="D2" i="167"/>
  <c r="B39" i="166"/>
  <c r="B38" i="166"/>
  <c r="B37" i="166"/>
  <c r="B36" i="166"/>
  <c r="B35" i="166"/>
  <c r="B34" i="166"/>
  <c r="B33" i="166"/>
  <c r="B32" i="166"/>
  <c r="B31" i="166"/>
  <c r="B30" i="166"/>
  <c r="B29" i="166"/>
  <c r="B28" i="166"/>
  <c r="B27" i="166"/>
  <c r="B26" i="166"/>
  <c r="B25" i="166"/>
  <c r="B24" i="166"/>
  <c r="B23" i="166"/>
  <c r="B22" i="166"/>
  <c r="B21" i="166"/>
  <c r="B20" i="166"/>
  <c r="B19" i="166"/>
  <c r="B18" i="166"/>
  <c r="B17" i="166"/>
  <c r="B16" i="166"/>
  <c r="B15" i="166"/>
  <c r="B14" i="166"/>
  <c r="B13" i="166"/>
  <c r="B12" i="166"/>
  <c r="B11" i="166"/>
  <c r="B10" i="166"/>
  <c r="B9" i="166"/>
  <c r="B8" i="166"/>
  <c r="B7" i="166"/>
  <c r="B6" i="166"/>
  <c r="F5" i="166"/>
  <c r="B5" i="166"/>
  <c r="F4" i="166"/>
  <c r="G4" i="166" s="1"/>
  <c r="B4" i="166"/>
  <c r="D2" i="166"/>
  <c r="H4" i="170" l="1"/>
  <c r="E4" i="170"/>
  <c r="I4" i="170" s="1"/>
  <c r="E4" i="169"/>
  <c r="G5" i="170"/>
  <c r="F6" i="170" s="1"/>
  <c r="H6" i="170" s="1"/>
  <c r="E5" i="170"/>
  <c r="C5" i="170" s="1"/>
  <c r="G4" i="169"/>
  <c r="F5" i="169" s="1"/>
  <c r="H4" i="169"/>
  <c r="H4" i="167"/>
  <c r="E4" i="166"/>
  <c r="I4" i="166" s="1"/>
  <c r="G5" i="167"/>
  <c r="F6" i="167" s="1"/>
  <c r="H5" i="167"/>
  <c r="I5" i="167" s="1"/>
  <c r="I4" i="167"/>
  <c r="I4" i="169" l="1"/>
  <c r="E5" i="169"/>
  <c r="C5" i="169" s="1"/>
  <c r="G5" i="169"/>
  <c r="F6" i="169" s="1"/>
  <c r="H5" i="169"/>
  <c r="G6" i="170"/>
  <c r="F7" i="170" s="1"/>
  <c r="H7" i="170" s="1"/>
  <c r="E6" i="170"/>
  <c r="C6" i="170" s="1"/>
  <c r="I5" i="170"/>
  <c r="I5" i="166"/>
  <c r="G5" i="166"/>
  <c r="F6" i="166" s="1"/>
  <c r="G6" i="166" s="1"/>
  <c r="F7" i="166" s="1"/>
  <c r="G6" i="167"/>
  <c r="F7" i="167" s="1"/>
  <c r="H6" i="167"/>
  <c r="G7" i="170" l="1"/>
  <c r="F8" i="170" s="1"/>
  <c r="H8" i="170" s="1"/>
  <c r="E7" i="170"/>
  <c r="C7" i="170" s="1"/>
  <c r="I6" i="170"/>
  <c r="I5" i="169"/>
  <c r="G6" i="169"/>
  <c r="F7" i="169" s="1"/>
  <c r="E6" i="169"/>
  <c r="C6" i="169" s="1"/>
  <c r="H6" i="169"/>
  <c r="I6" i="166"/>
  <c r="G7" i="166"/>
  <c r="F8" i="166" s="1"/>
  <c r="G7" i="167"/>
  <c r="F8" i="167" s="1"/>
  <c r="H7" i="167"/>
  <c r="I6" i="167"/>
  <c r="I7" i="170" l="1"/>
  <c r="H7" i="169"/>
  <c r="G7" i="169"/>
  <c r="F8" i="169" s="1"/>
  <c r="E7" i="169"/>
  <c r="C7" i="169" s="1"/>
  <c r="I6" i="169"/>
  <c r="G8" i="170"/>
  <c r="F9" i="170" s="1"/>
  <c r="H9" i="170" s="1"/>
  <c r="E8" i="170"/>
  <c r="C8" i="170" s="1"/>
  <c r="I7" i="167"/>
  <c r="G8" i="167"/>
  <c r="F9" i="167" s="1"/>
  <c r="H8" i="167"/>
  <c r="G8" i="166"/>
  <c r="F9" i="166" s="1"/>
  <c r="I7" i="166"/>
  <c r="I7" i="169" l="1"/>
  <c r="I8" i="170"/>
  <c r="E9" i="170"/>
  <c r="C9" i="170" s="1"/>
  <c r="G9" i="170"/>
  <c r="F10" i="170" s="1"/>
  <c r="H10" i="170" s="1"/>
  <c r="H8" i="169"/>
  <c r="G8" i="169"/>
  <c r="F9" i="169" s="1"/>
  <c r="E8" i="169"/>
  <c r="C8" i="169" s="1"/>
  <c r="I8" i="167"/>
  <c r="G9" i="166"/>
  <c r="F10" i="166" s="1"/>
  <c r="G9" i="167"/>
  <c r="F10" i="167" s="1"/>
  <c r="H9" i="167"/>
  <c r="I8" i="166"/>
  <c r="I9" i="170" l="1"/>
  <c r="I8" i="169"/>
  <c r="H9" i="169"/>
  <c r="G9" i="169"/>
  <c r="F10" i="169" s="1"/>
  <c r="E9" i="169"/>
  <c r="C9" i="169" s="1"/>
  <c r="E10" i="170"/>
  <c r="C10" i="170" s="1"/>
  <c r="G10" i="170"/>
  <c r="F11" i="170" s="1"/>
  <c r="H11" i="170" s="1"/>
  <c r="G10" i="167"/>
  <c r="F11" i="167" s="1"/>
  <c r="H10" i="167"/>
  <c r="G10" i="166"/>
  <c r="F11" i="166" s="1"/>
  <c r="I9" i="166"/>
  <c r="I9" i="167"/>
  <c r="I9" i="169" l="1"/>
  <c r="E11" i="170"/>
  <c r="C11" i="170" s="1"/>
  <c r="G11" i="170"/>
  <c r="F12" i="170" s="1"/>
  <c r="H12" i="170" s="1"/>
  <c r="I10" i="170"/>
  <c r="H10" i="169"/>
  <c r="G10" i="169"/>
  <c r="F11" i="169" s="1"/>
  <c r="E10" i="169"/>
  <c r="C10" i="169" s="1"/>
  <c r="I10" i="167"/>
  <c r="I10" i="166"/>
  <c r="G11" i="167"/>
  <c r="F12" i="167" s="1"/>
  <c r="H11" i="167"/>
  <c r="G11" i="166"/>
  <c r="F12" i="166" s="1"/>
  <c r="I11" i="170" l="1"/>
  <c r="E11" i="169"/>
  <c r="C11" i="169" s="1"/>
  <c r="H11" i="169"/>
  <c r="G11" i="169"/>
  <c r="F12" i="169" s="1"/>
  <c r="I10" i="169"/>
  <c r="G12" i="170"/>
  <c r="F13" i="170" s="1"/>
  <c r="H13" i="170" s="1"/>
  <c r="E12" i="170"/>
  <c r="C12" i="170" s="1"/>
  <c r="G12" i="166"/>
  <c r="F13" i="166" s="1"/>
  <c r="G12" i="167"/>
  <c r="F13" i="167" s="1"/>
  <c r="H12" i="167"/>
  <c r="I11" i="166"/>
  <c r="I11" i="167"/>
  <c r="I12" i="170" l="1"/>
  <c r="I11" i="169"/>
  <c r="G13" i="170"/>
  <c r="F14" i="170" s="1"/>
  <c r="H14" i="170" s="1"/>
  <c r="E13" i="170"/>
  <c r="C13" i="170" s="1"/>
  <c r="E12" i="169"/>
  <c r="C12" i="169" s="1"/>
  <c r="H12" i="169"/>
  <c r="G12" i="169"/>
  <c r="F13" i="169" s="1"/>
  <c r="I12" i="167"/>
  <c r="G13" i="166"/>
  <c r="F14" i="166" s="1"/>
  <c r="G13" i="167"/>
  <c r="F14" i="167" s="1"/>
  <c r="H13" i="167"/>
  <c r="I12" i="166"/>
  <c r="I12" i="169" l="1"/>
  <c r="E13" i="169"/>
  <c r="C13" i="169" s="1"/>
  <c r="G13" i="169"/>
  <c r="F14" i="169" s="1"/>
  <c r="H13" i="169"/>
  <c r="G14" i="170"/>
  <c r="F15" i="170" s="1"/>
  <c r="H15" i="170" s="1"/>
  <c r="E14" i="170"/>
  <c r="C14" i="170" s="1"/>
  <c r="I13" i="170"/>
  <c r="I13" i="167"/>
  <c r="G14" i="167"/>
  <c r="F15" i="167" s="1"/>
  <c r="H14" i="167"/>
  <c r="G14" i="166"/>
  <c r="F15" i="166" s="1"/>
  <c r="I13" i="166"/>
  <c r="G14" i="169" l="1"/>
  <c r="F15" i="169" s="1"/>
  <c r="H14" i="169"/>
  <c r="E14" i="169"/>
  <c r="C14" i="169" s="1"/>
  <c r="G15" i="170"/>
  <c r="F16" i="170" s="1"/>
  <c r="H16" i="170" s="1"/>
  <c r="E15" i="170"/>
  <c r="C15" i="170" s="1"/>
  <c r="I14" i="170"/>
  <c r="I13" i="169"/>
  <c r="G15" i="166"/>
  <c r="F16" i="166" s="1"/>
  <c r="G15" i="167"/>
  <c r="F16" i="167" s="1"/>
  <c r="H15" i="167"/>
  <c r="I14" i="166"/>
  <c r="I14" i="167"/>
  <c r="H15" i="169" l="1"/>
  <c r="G15" i="169"/>
  <c r="F16" i="169" s="1"/>
  <c r="E15" i="169"/>
  <c r="C15" i="169" s="1"/>
  <c r="G16" i="170"/>
  <c r="F17" i="170" s="1"/>
  <c r="H17" i="170" s="1"/>
  <c r="E16" i="170"/>
  <c r="C16" i="170" s="1"/>
  <c r="I15" i="170"/>
  <c r="I14" i="169"/>
  <c r="G16" i="167"/>
  <c r="F17" i="167" s="1"/>
  <c r="H16" i="167"/>
  <c r="G16" i="166"/>
  <c r="F17" i="166" s="1"/>
  <c r="I15" i="167"/>
  <c r="I15" i="166"/>
  <c r="I15" i="169" l="1"/>
  <c r="H16" i="169"/>
  <c r="G16" i="169"/>
  <c r="F17" i="169" s="1"/>
  <c r="E16" i="169"/>
  <c r="C16" i="169" s="1"/>
  <c r="I16" i="170"/>
  <c r="E17" i="170"/>
  <c r="C17" i="170" s="1"/>
  <c r="G17" i="170"/>
  <c r="F18" i="170" s="1"/>
  <c r="H18" i="170" s="1"/>
  <c r="G17" i="166"/>
  <c r="F18" i="166" s="1"/>
  <c r="G17" i="167"/>
  <c r="F18" i="167" s="1"/>
  <c r="H17" i="167"/>
  <c r="I16" i="166"/>
  <c r="I16" i="167"/>
  <c r="I17" i="170" l="1"/>
  <c r="I16" i="169"/>
  <c r="H17" i="169"/>
  <c r="G17" i="169"/>
  <c r="F18" i="169" s="1"/>
  <c r="E17" i="169"/>
  <c r="C17" i="169" s="1"/>
  <c r="E18" i="170"/>
  <c r="C18" i="170" s="1"/>
  <c r="G18" i="170"/>
  <c r="F19" i="170" s="1"/>
  <c r="H19" i="170" s="1"/>
  <c r="I17" i="166"/>
  <c r="G18" i="167"/>
  <c r="F19" i="167" s="1"/>
  <c r="H18" i="167"/>
  <c r="G18" i="166"/>
  <c r="F19" i="166" s="1"/>
  <c r="I17" i="167"/>
  <c r="I17" i="169" l="1"/>
  <c r="H18" i="169"/>
  <c r="G18" i="169"/>
  <c r="F19" i="169" s="1"/>
  <c r="E18" i="169"/>
  <c r="C18" i="169" s="1"/>
  <c r="E19" i="170"/>
  <c r="C19" i="170" s="1"/>
  <c r="G19" i="170"/>
  <c r="F20" i="170" s="1"/>
  <c r="H20" i="170" s="1"/>
  <c r="I18" i="170"/>
  <c r="G19" i="166"/>
  <c r="F20" i="166" s="1"/>
  <c r="G19" i="167"/>
  <c r="F20" i="167" s="1"/>
  <c r="H19" i="167"/>
  <c r="I18" i="166"/>
  <c r="I18" i="167"/>
  <c r="I18" i="169" l="1"/>
  <c r="E19" i="169"/>
  <c r="C19" i="169" s="1"/>
  <c r="H19" i="169"/>
  <c r="G19" i="169"/>
  <c r="F20" i="169" s="1"/>
  <c r="I19" i="170"/>
  <c r="G20" i="170"/>
  <c r="F21" i="170" s="1"/>
  <c r="H21" i="170" s="1"/>
  <c r="E20" i="170"/>
  <c r="C20" i="170" s="1"/>
  <c r="G20" i="167"/>
  <c r="F21" i="167" s="1"/>
  <c r="H20" i="167"/>
  <c r="G20" i="166"/>
  <c r="F21" i="166" s="1"/>
  <c r="I20" i="166"/>
  <c r="I19" i="167"/>
  <c r="I19" i="166"/>
  <c r="I19" i="169" l="1"/>
  <c r="I20" i="170"/>
  <c r="G21" i="170"/>
  <c r="F22" i="170" s="1"/>
  <c r="H22" i="170" s="1"/>
  <c r="E21" i="170"/>
  <c r="C21" i="170" s="1"/>
  <c r="E20" i="169"/>
  <c r="C20" i="169" s="1"/>
  <c r="H20" i="169"/>
  <c r="G20" i="169"/>
  <c r="F21" i="169" s="1"/>
  <c r="I20" i="167"/>
  <c r="G21" i="166"/>
  <c r="F22" i="166" s="1"/>
  <c r="G21" i="167"/>
  <c r="F22" i="167" s="1"/>
  <c r="H21" i="167"/>
  <c r="I20" i="169" l="1"/>
  <c r="I21" i="170"/>
  <c r="E21" i="169"/>
  <c r="C21" i="169" s="1"/>
  <c r="H21" i="169"/>
  <c r="G21" i="169"/>
  <c r="F22" i="169" s="1"/>
  <c r="G22" i="170"/>
  <c r="F23" i="170" s="1"/>
  <c r="H23" i="170" s="1"/>
  <c r="E22" i="170"/>
  <c r="C22" i="170" s="1"/>
  <c r="I21" i="167"/>
  <c r="G22" i="167"/>
  <c r="F23" i="167" s="1"/>
  <c r="H22" i="167"/>
  <c r="G22" i="166"/>
  <c r="F23" i="166" s="1"/>
  <c r="I21" i="166"/>
  <c r="I22" i="170" l="1"/>
  <c r="G22" i="169"/>
  <c r="F23" i="169" s="1"/>
  <c r="H22" i="169"/>
  <c r="E22" i="169"/>
  <c r="C22" i="169" s="1"/>
  <c r="G23" i="170"/>
  <c r="F24" i="170" s="1"/>
  <c r="H24" i="170" s="1"/>
  <c r="E23" i="170"/>
  <c r="C23" i="170" s="1"/>
  <c r="I21" i="169"/>
  <c r="I22" i="167"/>
  <c r="G23" i="166"/>
  <c r="F24" i="166" s="1"/>
  <c r="I22" i="166"/>
  <c r="G23" i="167"/>
  <c r="F24" i="167" s="1"/>
  <c r="H23" i="167"/>
  <c r="I22" i="169" l="1"/>
  <c r="G24" i="170"/>
  <c r="F25" i="170" s="1"/>
  <c r="H25" i="170" s="1"/>
  <c r="E24" i="170"/>
  <c r="C24" i="170" s="1"/>
  <c r="I23" i="170"/>
  <c r="H23" i="169"/>
  <c r="G23" i="169"/>
  <c r="F24" i="169" s="1"/>
  <c r="E23" i="169"/>
  <c r="C23" i="169" s="1"/>
  <c r="I23" i="167"/>
  <c r="G24" i="167"/>
  <c r="F25" i="167" s="1"/>
  <c r="H24" i="167"/>
  <c r="G24" i="166"/>
  <c r="F25" i="166" s="1"/>
  <c r="I23" i="166"/>
  <c r="I24" i="170" l="1"/>
  <c r="I23" i="169"/>
  <c r="H24" i="169"/>
  <c r="G24" i="169"/>
  <c r="F25" i="169" s="1"/>
  <c r="E24" i="169"/>
  <c r="C24" i="169" s="1"/>
  <c r="G25" i="170"/>
  <c r="F26" i="170" s="1"/>
  <c r="H26" i="170" s="1"/>
  <c r="E25" i="170"/>
  <c r="C25" i="170" s="1"/>
  <c r="I24" i="167"/>
  <c r="G25" i="166"/>
  <c r="F26" i="166" s="1"/>
  <c r="G25" i="167"/>
  <c r="F26" i="167" s="1"/>
  <c r="H25" i="167"/>
  <c r="I24" i="166"/>
  <c r="I24" i="169" l="1"/>
  <c r="H25" i="169"/>
  <c r="G25" i="169"/>
  <c r="F26" i="169" s="1"/>
  <c r="E25" i="169"/>
  <c r="C25" i="169" s="1"/>
  <c r="I25" i="170"/>
  <c r="E26" i="170"/>
  <c r="C26" i="170" s="1"/>
  <c r="G26" i="170"/>
  <c r="F27" i="170" s="1"/>
  <c r="H27" i="170" s="1"/>
  <c r="I25" i="167"/>
  <c r="H26" i="167"/>
  <c r="I26" i="167" s="1"/>
  <c r="G26" i="167"/>
  <c r="F27" i="167" s="1"/>
  <c r="G26" i="166"/>
  <c r="F27" i="166" s="1"/>
  <c r="I25" i="166"/>
  <c r="I25" i="169" l="1"/>
  <c r="H26" i="169"/>
  <c r="G26" i="169"/>
  <c r="F27" i="169" s="1"/>
  <c r="E26" i="169"/>
  <c r="C26" i="169" s="1"/>
  <c r="E27" i="170"/>
  <c r="C27" i="170" s="1"/>
  <c r="G27" i="170"/>
  <c r="F28" i="170" s="1"/>
  <c r="H28" i="170" s="1"/>
  <c r="I26" i="170"/>
  <c r="G27" i="166"/>
  <c r="F28" i="166" s="1"/>
  <c r="I26" i="166"/>
  <c r="G27" i="167"/>
  <c r="F28" i="167" s="1"/>
  <c r="H27" i="167"/>
  <c r="I27" i="170" l="1"/>
  <c r="I26" i="169"/>
  <c r="E27" i="169"/>
  <c r="C27" i="169" s="1"/>
  <c r="H27" i="169"/>
  <c r="G27" i="169"/>
  <c r="F28" i="169" s="1"/>
  <c r="G28" i="170"/>
  <c r="F29" i="170" s="1"/>
  <c r="H29" i="170" s="1"/>
  <c r="E28" i="170"/>
  <c r="C28" i="170" s="1"/>
  <c r="G28" i="167"/>
  <c r="F29" i="167" s="1"/>
  <c r="H28" i="167"/>
  <c r="G28" i="166"/>
  <c r="F29" i="166" s="1"/>
  <c r="I27" i="167"/>
  <c r="I27" i="166"/>
  <c r="I28" i="170" l="1"/>
  <c r="G29" i="170"/>
  <c r="F30" i="170" s="1"/>
  <c r="H30" i="170" s="1"/>
  <c r="E29" i="170"/>
  <c r="C29" i="170" s="1"/>
  <c r="E28" i="169"/>
  <c r="C28" i="169" s="1"/>
  <c r="H28" i="169"/>
  <c r="G28" i="169"/>
  <c r="F29" i="169" s="1"/>
  <c r="I27" i="169"/>
  <c r="I28" i="166"/>
  <c r="G29" i="166"/>
  <c r="F30" i="166" s="1"/>
  <c r="G29" i="167"/>
  <c r="F30" i="167" s="1"/>
  <c r="H29" i="167"/>
  <c r="I28" i="167"/>
  <c r="E29" i="169" l="1"/>
  <c r="C29" i="169" s="1"/>
  <c r="G29" i="169"/>
  <c r="F30" i="169" s="1"/>
  <c r="H29" i="169"/>
  <c r="I28" i="169"/>
  <c r="G30" i="170"/>
  <c r="F31" i="170" s="1"/>
  <c r="H31" i="170" s="1"/>
  <c r="E30" i="170"/>
  <c r="C30" i="170" s="1"/>
  <c r="I29" i="170"/>
  <c r="G30" i="167"/>
  <c r="F31" i="167" s="1"/>
  <c r="H30" i="167"/>
  <c r="G30" i="166"/>
  <c r="F31" i="166" s="1"/>
  <c r="I29" i="167"/>
  <c r="I29" i="166"/>
  <c r="G31" i="170" l="1"/>
  <c r="F32" i="170" s="1"/>
  <c r="H32" i="170" s="1"/>
  <c r="E31" i="170"/>
  <c r="C31" i="170" s="1"/>
  <c r="I30" i="170"/>
  <c r="I29" i="169"/>
  <c r="G30" i="169"/>
  <c r="F31" i="169" s="1"/>
  <c r="E30" i="169"/>
  <c r="C30" i="169" s="1"/>
  <c r="H30" i="169"/>
  <c r="I30" i="169" s="1"/>
  <c r="G31" i="166"/>
  <c r="F32" i="166" s="1"/>
  <c r="G31" i="167"/>
  <c r="F32" i="167" s="1"/>
  <c r="H31" i="167"/>
  <c r="I30" i="166"/>
  <c r="I30" i="167"/>
  <c r="I31" i="170" l="1"/>
  <c r="H31" i="169"/>
  <c r="G31" i="169"/>
  <c r="F32" i="169" s="1"/>
  <c r="E31" i="169"/>
  <c r="C31" i="169" s="1"/>
  <c r="G32" i="170"/>
  <c r="F33" i="170" s="1"/>
  <c r="H33" i="170" s="1"/>
  <c r="E32" i="170"/>
  <c r="C32" i="170" s="1"/>
  <c r="G32" i="167"/>
  <c r="F33" i="167" s="1"/>
  <c r="H32" i="167"/>
  <c r="G32" i="166"/>
  <c r="F33" i="166" s="1"/>
  <c r="I31" i="167"/>
  <c r="I31" i="166"/>
  <c r="I31" i="169" l="1"/>
  <c r="E33" i="170"/>
  <c r="C33" i="170" s="1"/>
  <c r="G33" i="170"/>
  <c r="F34" i="170" s="1"/>
  <c r="H34" i="170" s="1"/>
  <c r="I32" i="170"/>
  <c r="H32" i="169"/>
  <c r="G32" i="169"/>
  <c r="F33" i="169" s="1"/>
  <c r="E32" i="169"/>
  <c r="C32" i="169" s="1"/>
  <c r="I32" i="167"/>
  <c r="G33" i="166"/>
  <c r="F34" i="166" s="1"/>
  <c r="G33" i="167"/>
  <c r="F34" i="167" s="1"/>
  <c r="H33" i="167"/>
  <c r="I32" i="166"/>
  <c r="H33" i="169" l="1"/>
  <c r="G33" i="169"/>
  <c r="F34" i="169" s="1"/>
  <c r="E33" i="169"/>
  <c r="C33" i="169" s="1"/>
  <c r="I32" i="169"/>
  <c r="E34" i="170"/>
  <c r="C34" i="170" s="1"/>
  <c r="G34" i="170"/>
  <c r="F35" i="170" s="1"/>
  <c r="H35" i="170" s="1"/>
  <c r="I33" i="170"/>
  <c r="I33" i="167"/>
  <c r="G34" i="166"/>
  <c r="F35" i="166" s="1"/>
  <c r="H34" i="167"/>
  <c r="I34" i="167" s="1"/>
  <c r="G34" i="167"/>
  <c r="F35" i="167" s="1"/>
  <c r="I33" i="166"/>
  <c r="I34" i="170" l="1"/>
  <c r="I33" i="169"/>
  <c r="E35" i="170"/>
  <c r="C35" i="170" s="1"/>
  <c r="G35" i="170"/>
  <c r="F36" i="170" s="1"/>
  <c r="H36" i="170" s="1"/>
  <c r="H34" i="169"/>
  <c r="G34" i="169"/>
  <c r="F35" i="169" s="1"/>
  <c r="E34" i="169"/>
  <c r="C34" i="169" s="1"/>
  <c r="I34" i="166"/>
  <c r="G35" i="166"/>
  <c r="F36" i="166" s="1"/>
  <c r="H35" i="167"/>
  <c r="G35" i="167"/>
  <c r="F36" i="167" s="1"/>
  <c r="H35" i="169" l="1"/>
  <c r="G35" i="169"/>
  <c r="F36" i="169" s="1"/>
  <c r="E35" i="169"/>
  <c r="C35" i="169" s="1"/>
  <c r="I34" i="169"/>
  <c r="I35" i="170"/>
  <c r="G36" i="170"/>
  <c r="F37" i="170" s="1"/>
  <c r="H37" i="170" s="1"/>
  <c r="E36" i="170"/>
  <c r="C36" i="170" s="1"/>
  <c r="I35" i="167"/>
  <c r="G36" i="166"/>
  <c r="F37" i="166" s="1"/>
  <c r="H36" i="167"/>
  <c r="G36" i="167"/>
  <c r="F37" i="167" s="1"/>
  <c r="I35" i="166"/>
  <c r="I36" i="170" l="1"/>
  <c r="I35" i="169"/>
  <c r="G37" i="170"/>
  <c r="F38" i="170" s="1"/>
  <c r="H38" i="170" s="1"/>
  <c r="E37" i="170"/>
  <c r="C37" i="170" s="1"/>
  <c r="E36" i="169"/>
  <c r="C36" i="169" s="1"/>
  <c r="H36" i="169"/>
  <c r="G36" i="169"/>
  <c r="F37" i="169" s="1"/>
  <c r="I36" i="167"/>
  <c r="I36" i="166"/>
  <c r="G37" i="166"/>
  <c r="F38" i="166" s="1"/>
  <c r="H37" i="167"/>
  <c r="I37" i="167" s="1"/>
  <c r="G37" i="167"/>
  <c r="F38" i="167" s="1"/>
  <c r="E37" i="169" l="1"/>
  <c r="C37" i="169" s="1"/>
  <c r="H37" i="169"/>
  <c r="G37" i="169"/>
  <c r="F38" i="169" s="1"/>
  <c r="I36" i="169"/>
  <c r="G38" i="170"/>
  <c r="E38" i="170"/>
  <c r="C38" i="170" s="1"/>
  <c r="I37" i="170"/>
  <c r="G38" i="166"/>
  <c r="F39" i="166" s="1"/>
  <c r="G38" i="167"/>
  <c r="F39" i="167" s="1"/>
  <c r="H38" i="167"/>
  <c r="I37" i="166"/>
  <c r="I37" i="169" l="1"/>
  <c r="F39" i="170"/>
  <c r="H39" i="170" s="1"/>
  <c r="I38" i="170"/>
  <c r="G38" i="169"/>
  <c r="E38" i="169"/>
  <c r="C38" i="169" s="1"/>
  <c r="H38" i="169"/>
  <c r="I38" i="167"/>
  <c r="H39" i="167"/>
  <c r="E39" i="166"/>
  <c r="G39" i="166" s="1"/>
  <c r="I38" i="166"/>
  <c r="I38" i="169" l="1"/>
  <c r="F39" i="169"/>
  <c r="E39" i="169" s="1"/>
  <c r="C39" i="169" s="1"/>
  <c r="G39" i="170"/>
  <c r="F40" i="170" s="1"/>
  <c r="E39" i="170"/>
  <c r="C39" i="170" s="1"/>
  <c r="I39" i="166"/>
  <c r="I39" i="167"/>
  <c r="E40" i="170" l="1"/>
  <c r="C40" i="170" s="1"/>
  <c r="G40" i="170"/>
  <c r="F41" i="170" s="1"/>
  <c r="H40" i="170"/>
  <c r="I39" i="170"/>
  <c r="G39" i="169"/>
  <c r="F40" i="169" s="1"/>
  <c r="H39" i="169"/>
  <c r="I40" i="170" l="1"/>
  <c r="E41" i="170"/>
  <c r="C41" i="170" s="1"/>
  <c r="H41" i="170"/>
  <c r="G41" i="170"/>
  <c r="F42" i="170" s="1"/>
  <c r="H40" i="169"/>
  <c r="G40" i="169"/>
  <c r="F41" i="169" s="1"/>
  <c r="E40" i="169"/>
  <c r="C40" i="169" s="1"/>
  <c r="I39" i="169"/>
  <c r="G42" i="170" l="1"/>
  <c r="F43" i="170" s="1"/>
  <c r="E42" i="170"/>
  <c r="C42" i="170" s="1"/>
  <c r="H42" i="170"/>
  <c r="I41" i="170"/>
  <c r="H41" i="169"/>
  <c r="G41" i="169"/>
  <c r="F42" i="169" s="1"/>
  <c r="E41" i="169"/>
  <c r="C41" i="169" s="1"/>
  <c r="I40" i="169"/>
  <c r="I42" i="170" l="1"/>
  <c r="E43" i="170"/>
  <c r="C43" i="170" s="1"/>
  <c r="H43" i="170"/>
  <c r="G43" i="170"/>
  <c r="F44" i="170" s="1"/>
  <c r="E42" i="169"/>
  <c r="C42" i="169" s="1"/>
  <c r="H42" i="169"/>
  <c r="G42" i="169"/>
  <c r="F43" i="169" s="1"/>
  <c r="I41" i="169"/>
  <c r="I43" i="170" l="1"/>
  <c r="G44" i="170"/>
  <c r="F45" i="170" s="1"/>
  <c r="E44" i="170"/>
  <c r="C44" i="170" s="1"/>
  <c r="H44" i="170"/>
  <c r="I44" i="170" s="1"/>
  <c r="H43" i="169"/>
  <c r="G43" i="169"/>
  <c r="F44" i="169" s="1"/>
  <c r="E43" i="169"/>
  <c r="C43" i="169" s="1"/>
  <c r="I42" i="169"/>
  <c r="E45" i="170" l="1"/>
  <c r="C45" i="170" s="1"/>
  <c r="H45" i="170"/>
  <c r="G45" i="170"/>
  <c r="F46" i="170" s="1"/>
  <c r="G44" i="169"/>
  <c r="F45" i="169" s="1"/>
  <c r="H44" i="169"/>
  <c r="E44" i="169"/>
  <c r="C44" i="169" s="1"/>
  <c r="I43" i="169"/>
  <c r="G46" i="170" l="1"/>
  <c r="F47" i="170" s="1"/>
  <c r="E46" i="170"/>
  <c r="C46" i="170" s="1"/>
  <c r="H46" i="170"/>
  <c r="I45" i="170"/>
  <c r="I44" i="169"/>
  <c r="E45" i="169"/>
  <c r="C45" i="169" s="1"/>
  <c r="H45" i="169"/>
  <c r="I45" i="169" s="1"/>
  <c r="G45" i="169"/>
  <c r="F46" i="169" s="1"/>
  <c r="I46" i="170" l="1"/>
  <c r="H47" i="170"/>
  <c r="E47" i="170"/>
  <c r="C47" i="170" s="1"/>
  <c r="G47" i="170"/>
  <c r="F48" i="170" s="1"/>
  <c r="E46" i="169"/>
  <c r="C46" i="169" s="1"/>
  <c r="G46" i="169"/>
  <c r="F47" i="169" s="1"/>
  <c r="H46" i="169"/>
  <c r="I46" i="169" s="1"/>
  <c r="I47" i="170" l="1"/>
  <c r="H48" i="170"/>
  <c r="E48" i="170"/>
  <c r="C48" i="170" s="1"/>
  <c r="G48" i="170"/>
  <c r="F49" i="170" s="1"/>
  <c r="H47" i="169"/>
  <c r="G47" i="169"/>
  <c r="F48" i="169" s="1"/>
  <c r="E47" i="169"/>
  <c r="C47" i="169" s="1"/>
  <c r="E49" i="170" l="1"/>
  <c r="C49" i="170" s="1"/>
  <c r="G49" i="170"/>
  <c r="F50" i="170" s="1"/>
  <c r="H49" i="170"/>
  <c r="I48" i="170"/>
  <c r="G48" i="169"/>
  <c r="F49" i="169" s="1"/>
  <c r="H48" i="169"/>
  <c r="E48" i="169"/>
  <c r="C48" i="169" s="1"/>
  <c r="I47" i="169"/>
  <c r="I49" i="170" l="1"/>
  <c r="G50" i="170"/>
  <c r="F51" i="170" s="1"/>
  <c r="H50" i="170"/>
  <c r="E50" i="170"/>
  <c r="C50" i="170" s="1"/>
  <c r="I48" i="169"/>
  <c r="E49" i="169"/>
  <c r="C49" i="169" s="1"/>
  <c r="H49" i="169"/>
  <c r="I49" i="169" s="1"/>
  <c r="G49" i="169"/>
  <c r="F50" i="169" s="1"/>
  <c r="I50" i="170" l="1"/>
  <c r="G51" i="170"/>
  <c r="F52" i="170" s="1"/>
  <c r="E51" i="170"/>
  <c r="C51" i="170" s="1"/>
  <c r="H51" i="170"/>
  <c r="E50" i="169"/>
  <c r="C50" i="169" s="1"/>
  <c r="H50" i="169"/>
  <c r="I50" i="169" s="1"/>
  <c r="G50" i="169"/>
  <c r="F51" i="169" s="1"/>
  <c r="I51" i="170" l="1"/>
  <c r="H52" i="170"/>
  <c r="E52" i="170"/>
  <c r="C52" i="170" s="1"/>
  <c r="G52" i="170"/>
  <c r="F53" i="170" s="1"/>
  <c r="E51" i="169"/>
  <c r="C51" i="169" s="1"/>
  <c r="G51" i="169"/>
  <c r="F52" i="169" s="1"/>
  <c r="H51" i="169"/>
  <c r="I51" i="169" s="1"/>
  <c r="E53" i="170" l="1"/>
  <c r="C53" i="170" s="1"/>
  <c r="G53" i="170"/>
  <c r="F54" i="170" s="1"/>
  <c r="H53" i="170"/>
  <c r="I52" i="170"/>
  <c r="E52" i="169"/>
  <c r="C52" i="169" s="1"/>
  <c r="G52" i="169"/>
  <c r="F53" i="169" s="1"/>
  <c r="H52" i="169"/>
  <c r="I52" i="169" s="1"/>
  <c r="I53" i="170" l="1"/>
  <c r="E54" i="170"/>
  <c r="C54" i="170" s="1"/>
  <c r="G54" i="170"/>
  <c r="F55" i="170" s="1"/>
  <c r="H54" i="170"/>
  <c r="I54" i="170" s="1"/>
  <c r="G53" i="169"/>
  <c r="F54" i="169" s="1"/>
  <c r="E53" i="169"/>
  <c r="C53" i="169" s="1"/>
  <c r="H53" i="169"/>
  <c r="I53" i="169" s="1"/>
  <c r="H55" i="170" l="1"/>
  <c r="E55" i="170"/>
  <c r="C55" i="170" s="1"/>
  <c r="G55" i="170"/>
  <c r="F56" i="170" s="1"/>
  <c r="E54" i="169"/>
  <c r="C54" i="169" s="1"/>
  <c r="H54" i="169"/>
  <c r="I54" i="169" s="1"/>
  <c r="G54" i="169"/>
  <c r="F55" i="169" s="1"/>
  <c r="I55" i="170" l="1"/>
  <c r="E56" i="170"/>
  <c r="C56" i="170" s="1"/>
  <c r="G56" i="170"/>
  <c r="F57" i="170" s="1"/>
  <c r="H56" i="170"/>
  <c r="E55" i="169"/>
  <c r="C55" i="169" s="1"/>
  <c r="H55" i="169"/>
  <c r="I55" i="169" s="1"/>
  <c r="G55" i="169"/>
  <c r="F56" i="169" s="1"/>
  <c r="I56" i="170" l="1"/>
  <c r="H57" i="170"/>
  <c r="E57" i="170"/>
  <c r="C57" i="170" s="1"/>
  <c r="G57" i="170"/>
  <c r="F58" i="170" s="1"/>
  <c r="G56" i="169"/>
  <c r="F57" i="169" s="1"/>
  <c r="H56" i="169"/>
  <c r="E56" i="169"/>
  <c r="C56" i="169" s="1"/>
  <c r="E58" i="170" l="1"/>
  <c r="C58" i="170" s="1"/>
  <c r="G58" i="170"/>
  <c r="F59" i="170" s="1"/>
  <c r="H58" i="170"/>
  <c r="I57" i="170"/>
  <c r="I56" i="169"/>
  <c r="H57" i="169"/>
  <c r="E57" i="169"/>
  <c r="C57" i="169" s="1"/>
  <c r="G57" i="169"/>
  <c r="F58" i="169" s="1"/>
  <c r="I58" i="170" l="1"/>
  <c r="G59" i="170"/>
  <c r="F60" i="170" s="1"/>
  <c r="H59" i="170"/>
  <c r="E59" i="170"/>
  <c r="C59" i="170" s="1"/>
  <c r="E58" i="169"/>
  <c r="C58" i="169" s="1"/>
  <c r="H58" i="169"/>
  <c r="I58" i="169" s="1"/>
  <c r="G58" i="169"/>
  <c r="F59" i="169" s="1"/>
  <c r="I57" i="169"/>
  <c r="I59" i="170" l="1"/>
  <c r="H60" i="170"/>
  <c r="E60" i="170"/>
  <c r="C60" i="170" s="1"/>
  <c r="G60" i="170"/>
  <c r="F61" i="170" s="1"/>
  <c r="E59" i="169"/>
  <c r="C59" i="169" s="1"/>
  <c r="G59" i="169"/>
  <c r="F60" i="169" s="1"/>
  <c r="H59" i="169"/>
  <c r="I59" i="169" s="1"/>
  <c r="H61" i="170" l="1"/>
  <c r="G61" i="170"/>
  <c r="F62" i="170" s="1"/>
  <c r="E61" i="170"/>
  <c r="C61" i="170" s="1"/>
  <c r="I60" i="170"/>
  <c r="G60" i="169"/>
  <c r="F61" i="169" s="1"/>
  <c r="E60" i="169"/>
  <c r="C60" i="169" s="1"/>
  <c r="H60" i="169"/>
  <c r="I60" i="169" s="1"/>
  <c r="I61" i="170" l="1"/>
  <c r="E62" i="170"/>
  <c r="C62" i="170" s="1"/>
  <c r="G62" i="170"/>
  <c r="F63" i="170" s="1"/>
  <c r="H62" i="170"/>
  <c r="I62" i="170" s="1"/>
  <c r="G61" i="169"/>
  <c r="F62" i="169" s="1"/>
  <c r="H61" i="169"/>
  <c r="E61" i="169"/>
  <c r="C61" i="169" s="1"/>
  <c r="H63" i="170" l="1"/>
  <c r="G63" i="170"/>
  <c r="F64" i="170" s="1"/>
  <c r="E63" i="170"/>
  <c r="C63" i="170" s="1"/>
  <c r="I61" i="169"/>
  <c r="E62" i="169"/>
  <c r="C62" i="169" s="1"/>
  <c r="H62" i="169"/>
  <c r="I62" i="169" s="1"/>
  <c r="G62" i="169"/>
  <c r="F63" i="169" s="1"/>
  <c r="I63" i="170" l="1"/>
  <c r="E64" i="170"/>
  <c r="C64" i="170" s="1"/>
  <c r="G64" i="170"/>
  <c r="F65" i="170" s="1"/>
  <c r="H64" i="170"/>
  <c r="E63" i="169"/>
  <c r="C63" i="169" s="1"/>
  <c r="H63" i="169"/>
  <c r="I63" i="169" s="1"/>
  <c r="G63" i="169"/>
  <c r="F64" i="169" s="1"/>
  <c r="I64" i="170" l="1"/>
  <c r="E65" i="170"/>
  <c r="C65" i="170" s="1"/>
  <c r="G65" i="170"/>
  <c r="F66" i="170" s="1"/>
  <c r="H65" i="170"/>
  <c r="I65" i="170" s="1"/>
  <c r="G64" i="169"/>
  <c r="F65" i="169" s="1"/>
  <c r="H64" i="169"/>
  <c r="E64" i="169"/>
  <c r="C64" i="169" s="1"/>
  <c r="E66" i="170" l="1"/>
  <c r="C66" i="170" s="1"/>
  <c r="G66" i="170"/>
  <c r="F67" i="170" s="1"/>
  <c r="H66" i="170"/>
  <c r="I64" i="169"/>
  <c r="E65" i="169"/>
  <c r="C65" i="169" s="1"/>
  <c r="G65" i="169"/>
  <c r="F66" i="169" s="1"/>
  <c r="H65" i="169"/>
  <c r="I65" i="169" s="1"/>
  <c r="I66" i="170" l="1"/>
  <c r="G67" i="170"/>
  <c r="F68" i="170" s="1"/>
  <c r="H67" i="170"/>
  <c r="E67" i="170"/>
  <c r="C67" i="170" s="1"/>
  <c r="G66" i="169"/>
  <c r="F67" i="169" s="1"/>
  <c r="H66" i="169"/>
  <c r="E66" i="169"/>
  <c r="C66" i="169" s="1"/>
  <c r="I67" i="170" l="1"/>
  <c r="G68" i="170"/>
  <c r="F69" i="170" s="1"/>
  <c r="H68" i="170"/>
  <c r="E68" i="170"/>
  <c r="C68" i="170" s="1"/>
  <c r="I66" i="169"/>
  <c r="H67" i="169"/>
  <c r="E67" i="169"/>
  <c r="C67" i="169" s="1"/>
  <c r="G67" i="169"/>
  <c r="F68" i="169" s="1"/>
  <c r="I68" i="170" l="1"/>
  <c r="H69" i="170"/>
  <c r="E69" i="170"/>
  <c r="C69" i="170" s="1"/>
  <c r="G69" i="170"/>
  <c r="F70" i="170" s="1"/>
  <c r="G68" i="169"/>
  <c r="F69" i="169" s="1"/>
  <c r="E68" i="169"/>
  <c r="C68" i="169" s="1"/>
  <c r="H68" i="169"/>
  <c r="I68" i="169" s="1"/>
  <c r="I67" i="169"/>
  <c r="E70" i="170" l="1"/>
  <c r="C70" i="170" s="1"/>
  <c r="G70" i="170"/>
  <c r="F71" i="170" s="1"/>
  <c r="H70" i="170"/>
  <c r="I69" i="170"/>
  <c r="G69" i="169"/>
  <c r="F70" i="169" s="1"/>
  <c r="E69" i="169"/>
  <c r="C69" i="169" s="1"/>
  <c r="H69" i="169"/>
  <c r="I69" i="169" s="1"/>
  <c r="I70" i="170" l="1"/>
  <c r="E71" i="170"/>
  <c r="C71" i="170" s="1"/>
  <c r="H71" i="170"/>
  <c r="I71" i="170" s="1"/>
  <c r="G71" i="170"/>
  <c r="F72" i="170" s="1"/>
  <c r="E70" i="169"/>
  <c r="C70" i="169" s="1"/>
  <c r="H70" i="169"/>
  <c r="I70" i="169" s="1"/>
  <c r="G70" i="169"/>
  <c r="F71" i="169" s="1"/>
  <c r="E72" i="170" l="1"/>
  <c r="C72" i="170" s="1"/>
  <c r="G72" i="170"/>
  <c r="F73" i="170" s="1"/>
  <c r="H72" i="170"/>
  <c r="E71" i="169"/>
  <c r="C71" i="169" s="1"/>
  <c r="G71" i="169"/>
  <c r="F72" i="169" s="1"/>
  <c r="H71" i="169"/>
  <c r="I71" i="169" s="1"/>
  <c r="I72" i="170" l="1"/>
  <c r="E73" i="170"/>
  <c r="C73" i="170" s="1"/>
  <c r="G73" i="170"/>
  <c r="F74" i="170" s="1"/>
  <c r="H73" i="170"/>
  <c r="I73" i="170" s="1"/>
  <c r="G72" i="169"/>
  <c r="F73" i="169" s="1"/>
  <c r="H72" i="169"/>
  <c r="E72" i="169"/>
  <c r="C72" i="169" s="1"/>
  <c r="E74" i="170" l="1"/>
  <c r="C74" i="170" s="1"/>
  <c r="G74" i="170"/>
  <c r="F75" i="170" s="1"/>
  <c r="H74" i="170"/>
  <c r="I72" i="169"/>
  <c r="E73" i="169"/>
  <c r="C73" i="169" s="1"/>
  <c r="G73" i="169"/>
  <c r="F74" i="169" s="1"/>
  <c r="H73" i="169"/>
  <c r="I73" i="169" s="1"/>
  <c r="I74" i="170" l="1"/>
  <c r="G75" i="170"/>
  <c r="F76" i="170" s="1"/>
  <c r="H75" i="170"/>
  <c r="E75" i="170"/>
  <c r="C75" i="170" s="1"/>
  <c r="E74" i="169"/>
  <c r="C74" i="169" s="1"/>
  <c r="G74" i="169"/>
  <c r="F75" i="169" s="1"/>
  <c r="H74" i="169"/>
  <c r="I74" i="169" s="1"/>
  <c r="G76" i="170" l="1"/>
  <c r="F77" i="170" s="1"/>
  <c r="H76" i="170"/>
  <c r="E76" i="170"/>
  <c r="C76" i="170" s="1"/>
  <c r="I75" i="170"/>
  <c r="E75" i="169"/>
  <c r="C75" i="169" s="1"/>
  <c r="H75" i="169"/>
  <c r="I75" i="169" s="1"/>
  <c r="G75" i="169"/>
  <c r="F76" i="169" s="1"/>
  <c r="H77" i="170" l="1"/>
  <c r="E77" i="170"/>
  <c r="C77" i="170" s="1"/>
  <c r="G77" i="170"/>
  <c r="F78" i="170" s="1"/>
  <c r="I76" i="170"/>
  <c r="G76" i="169"/>
  <c r="F77" i="169" s="1"/>
  <c r="H76" i="169"/>
  <c r="E76" i="169"/>
  <c r="C76" i="169" s="1"/>
  <c r="I77" i="170" l="1"/>
  <c r="H78" i="170"/>
  <c r="E78" i="170"/>
  <c r="C78" i="170" s="1"/>
  <c r="G78" i="170"/>
  <c r="F79" i="170" s="1"/>
  <c r="I76" i="169"/>
  <c r="E77" i="169"/>
  <c r="C77" i="169" s="1"/>
  <c r="H77" i="169"/>
  <c r="I77" i="169" s="1"/>
  <c r="G77" i="169"/>
  <c r="F78" i="169" s="1"/>
  <c r="I78" i="170" l="1"/>
  <c r="E79" i="170"/>
  <c r="C79" i="170" s="1"/>
  <c r="H79" i="170"/>
  <c r="G79" i="170"/>
  <c r="F80" i="170" s="1"/>
  <c r="H78" i="169"/>
  <c r="E78" i="169"/>
  <c r="C78" i="169" s="1"/>
  <c r="G78" i="169"/>
  <c r="F79" i="169" s="1"/>
  <c r="E80" i="170" l="1"/>
  <c r="C80" i="170" s="1"/>
  <c r="G80" i="170"/>
  <c r="F81" i="170" s="1"/>
  <c r="H80" i="170"/>
  <c r="I79" i="170"/>
  <c r="E79" i="169"/>
  <c r="C79" i="169" s="1"/>
  <c r="H79" i="169"/>
  <c r="I79" i="169" s="1"/>
  <c r="G79" i="169"/>
  <c r="F80" i="169" s="1"/>
  <c r="I78" i="169"/>
  <c r="I80" i="170" l="1"/>
  <c r="E81" i="170"/>
  <c r="C81" i="170" s="1"/>
  <c r="G81" i="170"/>
  <c r="F82" i="170" s="1"/>
  <c r="H81" i="170"/>
  <c r="G80" i="169"/>
  <c r="F81" i="169" s="1"/>
  <c r="H80" i="169"/>
  <c r="E80" i="169"/>
  <c r="C80" i="169" s="1"/>
  <c r="I81" i="170" l="1"/>
  <c r="G82" i="170"/>
  <c r="F83" i="170" s="1"/>
  <c r="E82" i="170"/>
  <c r="C82" i="170" s="1"/>
  <c r="H82" i="170"/>
  <c r="I82" i="170" s="1"/>
  <c r="I80" i="169"/>
  <c r="G81" i="169"/>
  <c r="F82" i="169" s="1"/>
  <c r="E81" i="169"/>
  <c r="C81" i="169" s="1"/>
  <c r="H81" i="169"/>
  <c r="I81" i="169" s="1"/>
  <c r="G83" i="170" l="1"/>
  <c r="F84" i="170" s="1"/>
  <c r="H83" i="170"/>
  <c r="E83" i="170"/>
  <c r="C83" i="170" s="1"/>
  <c r="E82" i="169"/>
  <c r="C82" i="169" s="1"/>
  <c r="G82" i="169"/>
  <c r="F83" i="169" s="1"/>
  <c r="H82" i="169"/>
  <c r="I82" i="169" s="1"/>
  <c r="I83" i="170" l="1"/>
  <c r="G84" i="170"/>
  <c r="F85" i="170" s="1"/>
  <c r="H84" i="170"/>
  <c r="E84" i="170"/>
  <c r="C84" i="170" s="1"/>
  <c r="E83" i="169"/>
  <c r="C83" i="169" s="1"/>
  <c r="H83" i="169"/>
  <c r="I83" i="169" s="1"/>
  <c r="G83" i="169"/>
  <c r="F84" i="169" s="1"/>
  <c r="I84" i="170" l="1"/>
  <c r="H85" i="170"/>
  <c r="E85" i="170"/>
  <c r="C85" i="170" s="1"/>
  <c r="G85" i="170"/>
  <c r="F86" i="170" s="1"/>
  <c r="G84" i="169"/>
  <c r="F85" i="169" s="1"/>
  <c r="H84" i="169"/>
  <c r="E84" i="169"/>
  <c r="C84" i="169" s="1"/>
  <c r="E86" i="170" l="1"/>
  <c r="C86" i="170" s="1"/>
  <c r="G86" i="170"/>
  <c r="F87" i="170" s="1"/>
  <c r="H86" i="170"/>
  <c r="I85" i="170"/>
  <c r="I84" i="169"/>
  <c r="G85" i="169"/>
  <c r="F86" i="169" s="1"/>
  <c r="H85" i="169"/>
  <c r="E85" i="169"/>
  <c r="C85" i="169" s="1"/>
  <c r="I86" i="170" l="1"/>
  <c r="H87" i="170"/>
  <c r="E87" i="170"/>
  <c r="C87" i="170" s="1"/>
  <c r="G87" i="170"/>
  <c r="F88" i="170" s="1"/>
  <c r="I85" i="169"/>
  <c r="G86" i="169"/>
  <c r="F87" i="169" s="1"/>
  <c r="E86" i="169"/>
  <c r="C86" i="169" s="1"/>
  <c r="H86" i="169"/>
  <c r="I87" i="170" l="1"/>
  <c r="E88" i="170"/>
  <c r="C88" i="170" s="1"/>
  <c r="G88" i="170"/>
  <c r="F89" i="170" s="1"/>
  <c r="H88" i="170"/>
  <c r="I86" i="169"/>
  <c r="H87" i="169"/>
  <c r="E87" i="169"/>
  <c r="C87" i="169" s="1"/>
  <c r="G87" i="169"/>
  <c r="F88" i="169" s="1"/>
  <c r="I88" i="170" l="1"/>
  <c r="E89" i="170"/>
  <c r="C89" i="170" s="1"/>
  <c r="G89" i="170"/>
  <c r="F90" i="170" s="1"/>
  <c r="H89" i="170"/>
  <c r="I89" i="170" s="1"/>
  <c r="G88" i="169"/>
  <c r="F89" i="169" s="1"/>
  <c r="H88" i="169"/>
  <c r="E88" i="169"/>
  <c r="C88" i="169" s="1"/>
  <c r="I87" i="169"/>
  <c r="G90" i="170" l="1"/>
  <c r="F91" i="170" s="1"/>
  <c r="H90" i="170"/>
  <c r="E90" i="170"/>
  <c r="C90" i="170" s="1"/>
  <c r="I88" i="169"/>
  <c r="H89" i="169"/>
  <c r="E89" i="169"/>
  <c r="C89" i="169" s="1"/>
  <c r="G89" i="169"/>
  <c r="F90" i="169" s="1"/>
  <c r="I90" i="170" l="1"/>
  <c r="G91" i="170"/>
  <c r="F92" i="170" s="1"/>
  <c r="H91" i="170"/>
  <c r="E91" i="170"/>
  <c r="C91" i="170" s="1"/>
  <c r="E90" i="169"/>
  <c r="C90" i="169" s="1"/>
  <c r="H90" i="169"/>
  <c r="G90" i="169"/>
  <c r="F91" i="169" s="1"/>
  <c r="I89" i="169"/>
  <c r="I91" i="170" l="1"/>
  <c r="H92" i="170"/>
  <c r="E92" i="170"/>
  <c r="C92" i="170" s="1"/>
  <c r="G92" i="170"/>
  <c r="F93" i="170" s="1"/>
  <c r="E91" i="169"/>
  <c r="C91" i="169" s="1"/>
  <c r="H91" i="169"/>
  <c r="I91" i="169" s="1"/>
  <c r="G91" i="169"/>
  <c r="F92" i="169" s="1"/>
  <c r="I90" i="169"/>
  <c r="E93" i="170" l="1"/>
  <c r="C93" i="170" s="1"/>
  <c r="H93" i="170"/>
  <c r="G93" i="170"/>
  <c r="F94" i="170" s="1"/>
  <c r="I92" i="170"/>
  <c r="G92" i="169"/>
  <c r="F93" i="169" s="1"/>
  <c r="H92" i="169"/>
  <c r="E92" i="169"/>
  <c r="C92" i="169" s="1"/>
  <c r="E94" i="170" l="1"/>
  <c r="C94" i="170" s="1"/>
  <c r="G94" i="170"/>
  <c r="F95" i="170" s="1"/>
  <c r="H94" i="170"/>
  <c r="I93" i="170"/>
  <c r="I92" i="169"/>
  <c r="E93" i="169"/>
  <c r="C93" i="169" s="1"/>
  <c r="G93" i="169"/>
  <c r="F94" i="169" s="1"/>
  <c r="H93" i="169"/>
  <c r="I93" i="169" s="1"/>
  <c r="I94" i="170" l="1"/>
  <c r="E95" i="170"/>
  <c r="C95" i="170" s="1"/>
  <c r="H95" i="170"/>
  <c r="I95" i="170" s="1"/>
  <c r="G95" i="170"/>
  <c r="F96" i="170" s="1"/>
  <c r="E94" i="169"/>
  <c r="C94" i="169" s="1"/>
  <c r="G94" i="169"/>
  <c r="F95" i="169" s="1"/>
  <c r="H94" i="169"/>
  <c r="I94" i="169" s="1"/>
  <c r="E96" i="170" l="1"/>
  <c r="C96" i="170" s="1"/>
  <c r="G96" i="170"/>
  <c r="F97" i="170" s="1"/>
  <c r="H96" i="170"/>
  <c r="E95" i="169"/>
  <c r="C95" i="169" s="1"/>
  <c r="H95" i="169"/>
  <c r="G95" i="169"/>
  <c r="F96" i="169" s="1"/>
  <c r="I96" i="170" l="1"/>
  <c r="G97" i="170"/>
  <c r="F98" i="170" s="1"/>
  <c r="H97" i="170"/>
  <c r="E97" i="170"/>
  <c r="C97" i="170" s="1"/>
  <c r="H96" i="169"/>
  <c r="E96" i="169"/>
  <c r="C96" i="169" s="1"/>
  <c r="G96" i="169"/>
  <c r="F97" i="169" s="1"/>
  <c r="I95" i="169"/>
  <c r="I97" i="170" l="1"/>
  <c r="G98" i="170"/>
  <c r="F99" i="170" s="1"/>
  <c r="H98" i="170"/>
  <c r="E98" i="170"/>
  <c r="C98" i="170" s="1"/>
  <c r="E97" i="169"/>
  <c r="C97" i="169" s="1"/>
  <c r="G97" i="169"/>
  <c r="F98" i="169" s="1"/>
  <c r="H97" i="169"/>
  <c r="I97" i="169" s="1"/>
  <c r="I96" i="169"/>
  <c r="H99" i="170" l="1"/>
  <c r="G99" i="170"/>
  <c r="F100" i="170" s="1"/>
  <c r="E99" i="170"/>
  <c r="C99" i="170" s="1"/>
  <c r="I98" i="170"/>
  <c r="G98" i="169"/>
  <c r="F99" i="169" s="1"/>
  <c r="H98" i="169"/>
  <c r="E98" i="169"/>
  <c r="C98" i="169" s="1"/>
  <c r="I99" i="170" l="1"/>
  <c r="E100" i="170"/>
  <c r="C100" i="170" s="1"/>
  <c r="G100" i="170"/>
  <c r="F101" i="170" s="1"/>
  <c r="H100" i="170"/>
  <c r="I100" i="170" s="1"/>
  <c r="I98" i="169"/>
  <c r="E99" i="169"/>
  <c r="C99" i="169" s="1"/>
  <c r="H99" i="169"/>
  <c r="I99" i="169" s="1"/>
  <c r="G99" i="169"/>
  <c r="F100" i="169" s="1"/>
  <c r="G101" i="170" l="1"/>
  <c r="F102" i="170" s="1"/>
  <c r="E101" i="170"/>
  <c r="C101" i="170" s="1"/>
  <c r="H101" i="170"/>
  <c r="I101" i="170" s="1"/>
  <c r="G100" i="169"/>
  <c r="F101" i="169" s="1"/>
  <c r="H100" i="169"/>
  <c r="E100" i="169"/>
  <c r="C100" i="169" s="1"/>
  <c r="E102" i="170" l="1"/>
  <c r="C102" i="170" s="1"/>
  <c r="G102" i="170"/>
  <c r="F103" i="170" s="1"/>
  <c r="H102" i="170"/>
  <c r="I100" i="169"/>
  <c r="E101" i="169"/>
  <c r="C101" i="169" s="1"/>
  <c r="G101" i="169"/>
  <c r="F102" i="169" s="1"/>
  <c r="H101" i="169"/>
  <c r="I101" i="169" s="1"/>
  <c r="I102" i="170" l="1"/>
  <c r="E103" i="170"/>
  <c r="C103" i="170" s="1"/>
  <c r="H103" i="170"/>
  <c r="I103" i="170" s="1"/>
  <c r="G103" i="170"/>
  <c r="F104" i="170" s="1"/>
  <c r="H102" i="169"/>
  <c r="G102" i="169"/>
  <c r="F103" i="169" s="1"/>
  <c r="E102" i="169"/>
  <c r="C102" i="169" s="1"/>
  <c r="E104" i="170" l="1"/>
  <c r="C104" i="170" s="1"/>
  <c r="G104" i="170"/>
  <c r="F105" i="170" s="1"/>
  <c r="H104" i="170"/>
  <c r="E103" i="169"/>
  <c r="C103" i="169" s="1"/>
  <c r="H103" i="169"/>
  <c r="G103" i="169"/>
  <c r="F104" i="169" s="1"/>
  <c r="I102" i="169"/>
  <c r="I104" i="170" l="1"/>
  <c r="G105" i="170"/>
  <c r="F106" i="170" s="1"/>
  <c r="H105" i="170"/>
  <c r="E105" i="170"/>
  <c r="C105" i="170" s="1"/>
  <c r="G104" i="169"/>
  <c r="F105" i="169" s="1"/>
  <c r="H104" i="169"/>
  <c r="E104" i="169"/>
  <c r="C104" i="169" s="1"/>
  <c r="I103" i="169"/>
  <c r="I105" i="170" l="1"/>
  <c r="G106" i="170"/>
  <c r="F107" i="170" s="1"/>
  <c r="H106" i="170"/>
  <c r="E106" i="170"/>
  <c r="C106" i="170" s="1"/>
  <c r="I104" i="169"/>
  <c r="E105" i="169"/>
  <c r="C105" i="169" s="1"/>
  <c r="G105" i="169"/>
  <c r="F106" i="169" s="1"/>
  <c r="H105" i="169"/>
  <c r="I105" i="169" s="1"/>
  <c r="I106" i="170" l="1"/>
  <c r="H107" i="170"/>
  <c r="G107" i="170"/>
  <c r="F108" i="170" s="1"/>
  <c r="E107" i="170"/>
  <c r="C107" i="170" s="1"/>
  <c r="E106" i="169"/>
  <c r="C106" i="169" s="1"/>
  <c r="G106" i="169"/>
  <c r="F107" i="169" s="1"/>
  <c r="H106" i="169"/>
  <c r="I106" i="169" s="1"/>
  <c r="E108" i="170" l="1"/>
  <c r="C108" i="170" s="1"/>
  <c r="G108" i="170"/>
  <c r="F109" i="170" s="1"/>
  <c r="H108" i="170"/>
  <c r="I107" i="170"/>
  <c r="E107" i="169"/>
  <c r="C107" i="169" s="1"/>
  <c r="H107" i="169"/>
  <c r="G107" i="169"/>
  <c r="F108" i="169" s="1"/>
  <c r="I108" i="170" l="1"/>
  <c r="E109" i="170"/>
  <c r="C109" i="170" s="1"/>
  <c r="G109" i="170"/>
  <c r="F110" i="170" s="1"/>
  <c r="H109" i="170"/>
  <c r="I109" i="170" s="1"/>
  <c r="H108" i="169"/>
  <c r="E108" i="169"/>
  <c r="C108" i="169" s="1"/>
  <c r="G108" i="169"/>
  <c r="F109" i="169" s="1"/>
  <c r="I107" i="169"/>
  <c r="E110" i="170" l="1"/>
  <c r="C110" i="170" s="1"/>
  <c r="G110" i="170"/>
  <c r="F111" i="170" s="1"/>
  <c r="H110" i="170"/>
  <c r="E109" i="169"/>
  <c r="C109" i="169" s="1"/>
  <c r="H109" i="169"/>
  <c r="I109" i="169" s="1"/>
  <c r="G109" i="169"/>
  <c r="F110" i="169" s="1"/>
  <c r="I108" i="169"/>
  <c r="I110" i="170" l="1"/>
  <c r="E111" i="170"/>
  <c r="C111" i="170" s="1"/>
  <c r="H111" i="170"/>
  <c r="I111" i="170" s="1"/>
  <c r="G111" i="170"/>
  <c r="F112" i="170" s="1"/>
  <c r="G110" i="169"/>
  <c r="F111" i="169" s="1"/>
  <c r="H110" i="169"/>
  <c r="E110" i="169"/>
  <c r="C110" i="169" s="1"/>
  <c r="E112" i="170" l="1"/>
  <c r="C112" i="170" s="1"/>
  <c r="G112" i="170"/>
  <c r="F113" i="170" s="1"/>
  <c r="H112" i="170"/>
  <c r="I110" i="169"/>
  <c r="E111" i="169"/>
  <c r="C111" i="169" s="1"/>
  <c r="H111" i="169"/>
  <c r="I111" i="169" s="1"/>
  <c r="G111" i="169"/>
  <c r="F112" i="169" s="1"/>
  <c r="I112" i="170" l="1"/>
  <c r="G113" i="170"/>
  <c r="F114" i="170" s="1"/>
  <c r="H113" i="170"/>
  <c r="E113" i="170"/>
  <c r="C113" i="170" s="1"/>
  <c r="G112" i="169"/>
  <c r="F113" i="169" s="1"/>
  <c r="H112" i="169"/>
  <c r="E112" i="169"/>
  <c r="C112" i="169" s="1"/>
  <c r="I113" i="170" l="1"/>
  <c r="G114" i="170"/>
  <c r="F115" i="170" s="1"/>
  <c r="H114" i="170"/>
  <c r="E114" i="170"/>
  <c r="C114" i="170" s="1"/>
  <c r="I112" i="169"/>
  <c r="G113" i="169"/>
  <c r="F114" i="169" s="1"/>
  <c r="H113" i="169"/>
  <c r="E113" i="169"/>
  <c r="C113" i="169" s="1"/>
  <c r="I114" i="170" l="1"/>
  <c r="H115" i="170"/>
  <c r="G115" i="170"/>
  <c r="F116" i="170" s="1"/>
  <c r="E115" i="170"/>
  <c r="C115" i="170" s="1"/>
  <c r="I113" i="169"/>
  <c r="G114" i="169"/>
  <c r="F115" i="169" s="1"/>
  <c r="H114" i="169"/>
  <c r="E114" i="169"/>
  <c r="C114" i="169" s="1"/>
  <c r="E116" i="170" l="1"/>
  <c r="C116" i="170" s="1"/>
  <c r="G116" i="170"/>
  <c r="F117" i="170" s="1"/>
  <c r="H116" i="170"/>
  <c r="I116" i="170" s="1"/>
  <c r="I115" i="170"/>
  <c r="I114" i="169"/>
  <c r="E115" i="169"/>
  <c r="C115" i="169" s="1"/>
  <c r="H115" i="169"/>
  <c r="I115" i="169" s="1"/>
  <c r="G115" i="169"/>
  <c r="F116" i="169" s="1"/>
  <c r="E117" i="170" l="1"/>
  <c r="C117" i="170" s="1"/>
  <c r="G117" i="170"/>
  <c r="F118" i="170" s="1"/>
  <c r="H117" i="170"/>
  <c r="G116" i="169"/>
  <c r="F117" i="169" s="1"/>
  <c r="E116" i="169"/>
  <c r="C116" i="169" s="1"/>
  <c r="H116" i="169"/>
  <c r="I116" i="169" s="1"/>
  <c r="I117" i="170" l="1"/>
  <c r="E118" i="170"/>
  <c r="C118" i="170" s="1"/>
  <c r="G118" i="170"/>
  <c r="F119" i="170" s="1"/>
  <c r="H118" i="170"/>
  <c r="I118" i="170" s="1"/>
  <c r="H117" i="169"/>
  <c r="E117" i="169"/>
  <c r="C117" i="169" s="1"/>
  <c r="G117" i="169"/>
  <c r="F118" i="169" s="1"/>
  <c r="E119" i="170" l="1"/>
  <c r="C119" i="170" s="1"/>
  <c r="H119" i="170"/>
  <c r="G119" i="170"/>
  <c r="F120" i="170" s="1"/>
  <c r="E118" i="169"/>
  <c r="C118" i="169" s="1"/>
  <c r="H118" i="169"/>
  <c r="G118" i="169"/>
  <c r="F119" i="169" s="1"/>
  <c r="I117" i="169"/>
  <c r="E120" i="170" l="1"/>
  <c r="C120" i="170" s="1"/>
  <c r="G120" i="170"/>
  <c r="F121" i="170" s="1"/>
  <c r="H120" i="170"/>
  <c r="I119" i="170"/>
  <c r="E119" i="169"/>
  <c r="C119" i="169" s="1"/>
  <c r="H119" i="169"/>
  <c r="G119" i="169"/>
  <c r="F120" i="169" s="1"/>
  <c r="I118" i="169"/>
  <c r="I120" i="170" l="1"/>
  <c r="G121" i="170"/>
  <c r="F122" i="170" s="1"/>
  <c r="H121" i="170"/>
  <c r="E121" i="170"/>
  <c r="C121" i="170" s="1"/>
  <c r="E120" i="169"/>
  <c r="C120" i="169" s="1"/>
  <c r="H120" i="169"/>
  <c r="I120" i="169" s="1"/>
  <c r="G120" i="169"/>
  <c r="F121" i="169" s="1"/>
  <c r="I119" i="169"/>
  <c r="I121" i="170" l="1"/>
  <c r="G122" i="170"/>
  <c r="F123" i="170" s="1"/>
  <c r="H122" i="170"/>
  <c r="E122" i="170"/>
  <c r="C122" i="170" s="1"/>
  <c r="G121" i="169"/>
  <c r="F122" i="169" s="1"/>
  <c r="H121" i="169"/>
  <c r="E121" i="169"/>
  <c r="C121" i="169" s="1"/>
  <c r="I122" i="170" l="1"/>
  <c r="H123" i="170"/>
  <c r="G123" i="170"/>
  <c r="F124" i="170" s="1"/>
  <c r="E123" i="170"/>
  <c r="C123" i="170" s="1"/>
  <c r="I121" i="169"/>
  <c r="E122" i="169"/>
  <c r="C122" i="169" s="1"/>
  <c r="G122" i="169"/>
  <c r="F123" i="169" s="1"/>
  <c r="H122" i="169"/>
  <c r="I122" i="169" s="1"/>
  <c r="E124" i="170" l="1"/>
  <c r="C124" i="170" s="1"/>
  <c r="G124" i="170"/>
  <c r="F125" i="170" s="1"/>
  <c r="H124" i="170"/>
  <c r="I123" i="170"/>
  <c r="E123" i="169"/>
  <c r="C123" i="169" s="1"/>
  <c r="H123" i="169"/>
  <c r="G123" i="169"/>
  <c r="F124" i="169" s="1"/>
  <c r="I124" i="170" l="1"/>
  <c r="E125" i="170"/>
  <c r="C125" i="170" s="1"/>
  <c r="G125" i="170"/>
  <c r="F126" i="170" s="1"/>
  <c r="H125" i="170"/>
  <c r="I125" i="170" s="1"/>
  <c r="G124" i="169"/>
  <c r="F125" i="169" s="1"/>
  <c r="E124" i="169"/>
  <c r="C124" i="169" s="1"/>
  <c r="H124" i="169"/>
  <c r="I124" i="169" s="1"/>
  <c r="I123" i="169"/>
  <c r="E126" i="170" l="1"/>
  <c r="C126" i="170" s="1"/>
  <c r="G126" i="170"/>
  <c r="F127" i="170" s="1"/>
  <c r="H126" i="170"/>
  <c r="E125" i="169"/>
  <c r="C125" i="169" s="1"/>
  <c r="H125" i="169"/>
  <c r="I125" i="169" s="1"/>
  <c r="G125" i="169"/>
  <c r="F126" i="169" s="1"/>
  <c r="I126" i="170" l="1"/>
  <c r="E127" i="170"/>
  <c r="C127" i="170" s="1"/>
  <c r="H127" i="170"/>
  <c r="I127" i="170" s="1"/>
  <c r="G127" i="170"/>
  <c r="F128" i="170" s="1"/>
  <c r="G126" i="169"/>
  <c r="F127" i="169" s="1"/>
  <c r="H126" i="169"/>
  <c r="E126" i="169"/>
  <c r="C126" i="169" s="1"/>
  <c r="E128" i="170" l="1"/>
  <c r="C128" i="170" s="1"/>
  <c r="G128" i="170"/>
  <c r="F129" i="170" s="1"/>
  <c r="H128" i="170"/>
  <c r="I126" i="169"/>
  <c r="E127" i="169"/>
  <c r="C127" i="169" s="1"/>
  <c r="H127" i="169"/>
  <c r="I127" i="169" s="1"/>
  <c r="G127" i="169"/>
  <c r="F128" i="169" s="1"/>
  <c r="I128" i="170" l="1"/>
  <c r="G129" i="170"/>
  <c r="F130" i="170" s="1"/>
  <c r="H129" i="170"/>
  <c r="E129" i="170"/>
  <c r="C129" i="170" s="1"/>
  <c r="G128" i="169"/>
  <c r="F129" i="169" s="1"/>
  <c r="H128" i="169"/>
  <c r="E128" i="169"/>
  <c r="C128" i="169" s="1"/>
  <c r="I129" i="170" l="1"/>
  <c r="G130" i="170"/>
  <c r="F131" i="170" s="1"/>
  <c r="H130" i="170"/>
  <c r="E130" i="170"/>
  <c r="C130" i="170" s="1"/>
  <c r="I128" i="169"/>
  <c r="G129" i="169"/>
  <c r="F130" i="169" s="1"/>
  <c r="H129" i="169"/>
  <c r="E129" i="169"/>
  <c r="C129" i="169" s="1"/>
  <c r="I130" i="170" l="1"/>
  <c r="H131" i="170"/>
  <c r="G131" i="170"/>
  <c r="F132" i="170" s="1"/>
  <c r="E131" i="170"/>
  <c r="C131" i="170" s="1"/>
  <c r="I129" i="169"/>
  <c r="G130" i="169"/>
  <c r="F131" i="169" s="1"/>
  <c r="H130" i="169"/>
  <c r="E130" i="169"/>
  <c r="C130" i="169" s="1"/>
  <c r="E132" i="170" l="1"/>
  <c r="C132" i="170" s="1"/>
  <c r="H132" i="170"/>
  <c r="G132" i="170"/>
  <c r="F133" i="170" s="1"/>
  <c r="I131" i="170"/>
  <c r="I130" i="169"/>
  <c r="E131" i="169"/>
  <c r="C131" i="169" s="1"/>
  <c r="H131" i="169"/>
  <c r="I131" i="169" s="1"/>
  <c r="G131" i="169"/>
  <c r="F132" i="169" s="1"/>
  <c r="E133" i="170" l="1"/>
  <c r="C133" i="170" s="1"/>
  <c r="G133" i="170"/>
  <c r="F134" i="170" s="1"/>
  <c r="H133" i="170"/>
  <c r="I132" i="170"/>
  <c r="G132" i="169"/>
  <c r="F133" i="169" s="1"/>
  <c r="E132" i="169"/>
  <c r="C132" i="169" s="1"/>
  <c r="H132" i="169"/>
  <c r="I132" i="169" s="1"/>
  <c r="I133" i="170" l="1"/>
  <c r="E134" i="170"/>
  <c r="C134" i="170" s="1"/>
  <c r="G134" i="170"/>
  <c r="F135" i="170" s="1"/>
  <c r="H134" i="170"/>
  <c r="I134" i="170" s="1"/>
  <c r="G133" i="169"/>
  <c r="F134" i="169" s="1"/>
  <c r="H133" i="169"/>
  <c r="E133" i="169"/>
  <c r="C133" i="169" s="1"/>
  <c r="E135" i="170" l="1"/>
  <c r="C135" i="170" s="1"/>
  <c r="H135" i="170"/>
  <c r="G135" i="170"/>
  <c r="F136" i="170" s="1"/>
  <c r="I133" i="169"/>
  <c r="E134" i="169"/>
  <c r="C134" i="169" s="1"/>
  <c r="H134" i="169"/>
  <c r="I134" i="169" s="1"/>
  <c r="G134" i="169"/>
  <c r="F135" i="169" s="1"/>
  <c r="I135" i="170" l="1"/>
  <c r="E136" i="170"/>
  <c r="C136" i="170" s="1"/>
  <c r="G136" i="170"/>
  <c r="F137" i="170" s="1"/>
  <c r="H136" i="170"/>
  <c r="I136" i="170" s="1"/>
  <c r="E135" i="169"/>
  <c r="C135" i="169" s="1"/>
  <c r="H135" i="169"/>
  <c r="G135" i="169"/>
  <c r="F136" i="169" s="1"/>
  <c r="G137" i="170" l="1"/>
  <c r="F138" i="170" s="1"/>
  <c r="H137" i="170"/>
  <c r="E137" i="170"/>
  <c r="C137" i="170" s="1"/>
  <c r="G136" i="169"/>
  <c r="F137" i="169" s="1"/>
  <c r="E136" i="169"/>
  <c r="C136" i="169" s="1"/>
  <c r="H136" i="169"/>
  <c r="I136" i="169" s="1"/>
  <c r="I135" i="169"/>
  <c r="I137" i="170" l="1"/>
  <c r="G138" i="170"/>
  <c r="F139" i="170" s="1"/>
  <c r="H138" i="170"/>
  <c r="E138" i="170"/>
  <c r="C138" i="170" s="1"/>
  <c r="G137" i="169"/>
  <c r="F138" i="169" s="1"/>
  <c r="H137" i="169"/>
  <c r="E137" i="169"/>
  <c r="C137" i="169" s="1"/>
  <c r="I138" i="170" l="1"/>
  <c r="H139" i="170"/>
  <c r="G139" i="170"/>
  <c r="F140" i="170" s="1"/>
  <c r="E139" i="170"/>
  <c r="C139" i="170" s="1"/>
  <c r="I137" i="169"/>
  <c r="E138" i="169"/>
  <c r="C138" i="169" s="1"/>
  <c r="G138" i="169"/>
  <c r="F139" i="169" s="1"/>
  <c r="H138" i="169"/>
  <c r="I138" i="169" s="1"/>
  <c r="E140" i="170" l="1"/>
  <c r="C140" i="170" s="1"/>
  <c r="G140" i="170"/>
  <c r="F141" i="170" s="1"/>
  <c r="H140" i="170"/>
  <c r="I139" i="170"/>
  <c r="E139" i="169"/>
  <c r="C139" i="169" s="1"/>
  <c r="H139" i="169"/>
  <c r="G139" i="169"/>
  <c r="F140" i="169" s="1"/>
  <c r="I140" i="170" l="1"/>
  <c r="E141" i="170"/>
  <c r="C141" i="170" s="1"/>
  <c r="G141" i="170"/>
  <c r="F142" i="170" s="1"/>
  <c r="H141" i="170"/>
  <c r="I141" i="170" s="1"/>
  <c r="G140" i="169"/>
  <c r="F141" i="169" s="1"/>
  <c r="H140" i="169"/>
  <c r="E140" i="169"/>
  <c r="C140" i="169" s="1"/>
  <c r="I139" i="169"/>
  <c r="E142" i="170" l="1"/>
  <c r="C142" i="170" s="1"/>
  <c r="G142" i="170"/>
  <c r="F143" i="170" s="1"/>
  <c r="H142" i="170"/>
  <c r="I140" i="169"/>
  <c r="E141" i="169"/>
  <c r="C141" i="169" s="1"/>
  <c r="H141" i="169"/>
  <c r="I141" i="169" s="1"/>
  <c r="G141" i="169"/>
  <c r="F142" i="169" s="1"/>
  <c r="I142" i="170" l="1"/>
  <c r="E143" i="170"/>
  <c r="C143" i="170" s="1"/>
  <c r="H143" i="170"/>
  <c r="I143" i="170" s="1"/>
  <c r="G143" i="170"/>
  <c r="F144" i="170" s="1"/>
  <c r="G142" i="169"/>
  <c r="F143" i="169" s="1"/>
  <c r="H142" i="169"/>
  <c r="E142" i="169"/>
  <c r="C142" i="169" s="1"/>
  <c r="E144" i="170" l="1"/>
  <c r="C144" i="170" s="1"/>
  <c r="G144" i="170"/>
  <c r="F145" i="170" s="1"/>
  <c r="H144" i="170"/>
  <c r="I142" i="169"/>
  <c r="E143" i="169"/>
  <c r="C143" i="169" s="1"/>
  <c r="H143" i="169"/>
  <c r="I143" i="169" s="1"/>
  <c r="G143" i="169"/>
  <c r="F144" i="169" s="1"/>
  <c r="I144" i="170" l="1"/>
  <c r="G145" i="170"/>
  <c r="F146" i="170" s="1"/>
  <c r="H145" i="170"/>
  <c r="E145" i="170"/>
  <c r="C145" i="170" s="1"/>
  <c r="G144" i="169"/>
  <c r="F145" i="169" s="1"/>
  <c r="H144" i="169"/>
  <c r="E144" i="169"/>
  <c r="C144" i="169" s="1"/>
  <c r="I145" i="170" l="1"/>
  <c r="G146" i="170"/>
  <c r="F147" i="170" s="1"/>
  <c r="H146" i="170"/>
  <c r="E146" i="170"/>
  <c r="C146" i="170" s="1"/>
  <c r="I144" i="169"/>
  <c r="G145" i="169"/>
  <c r="F146" i="169" s="1"/>
  <c r="E145" i="169"/>
  <c r="C145" i="169" s="1"/>
  <c r="H145" i="169"/>
  <c r="I146" i="170" l="1"/>
  <c r="H147" i="170"/>
  <c r="G147" i="170"/>
  <c r="F148" i="170" s="1"/>
  <c r="E147" i="170"/>
  <c r="C147" i="170" s="1"/>
  <c r="I145" i="169"/>
  <c r="G146" i="169"/>
  <c r="F147" i="169" s="1"/>
  <c r="H146" i="169"/>
  <c r="E146" i="169"/>
  <c r="C146" i="169" s="1"/>
  <c r="E148" i="170" l="1"/>
  <c r="C148" i="170" s="1"/>
  <c r="G148" i="170"/>
  <c r="F149" i="170" s="1"/>
  <c r="H148" i="170"/>
  <c r="I147" i="170"/>
  <c r="I146" i="169"/>
  <c r="E147" i="169"/>
  <c r="C147" i="169" s="1"/>
  <c r="H147" i="169"/>
  <c r="I147" i="169" s="1"/>
  <c r="G147" i="169"/>
  <c r="F148" i="169" s="1"/>
  <c r="I148" i="170" l="1"/>
  <c r="E149" i="170"/>
  <c r="C149" i="170" s="1"/>
  <c r="H149" i="170"/>
  <c r="I149" i="170" s="1"/>
  <c r="G149" i="170"/>
  <c r="F150" i="170" s="1"/>
  <c r="G148" i="169"/>
  <c r="F149" i="169" s="1"/>
  <c r="E148" i="169"/>
  <c r="C148" i="169" s="1"/>
  <c r="H148" i="169"/>
  <c r="I148" i="169" s="1"/>
  <c r="G150" i="170" l="1"/>
  <c r="F151" i="170" s="1"/>
  <c r="H150" i="170"/>
  <c r="E150" i="170"/>
  <c r="C150" i="170" s="1"/>
  <c r="G149" i="169"/>
  <c r="F150" i="169" s="1"/>
  <c r="H149" i="169"/>
  <c r="E149" i="169"/>
  <c r="C149" i="169" s="1"/>
  <c r="I150" i="170" l="1"/>
  <c r="E151" i="170"/>
  <c r="C151" i="170" s="1"/>
  <c r="H151" i="170"/>
  <c r="I151" i="170" s="1"/>
  <c r="G151" i="170"/>
  <c r="F152" i="170" s="1"/>
  <c r="I149" i="169"/>
  <c r="E150" i="169"/>
  <c r="C150" i="169" s="1"/>
  <c r="H150" i="169"/>
  <c r="I150" i="169" s="1"/>
  <c r="G150" i="169"/>
  <c r="F151" i="169" s="1"/>
  <c r="E152" i="170" l="1"/>
  <c r="C152" i="170" s="1"/>
  <c r="G152" i="170"/>
  <c r="F153" i="170" s="1"/>
  <c r="H152" i="170"/>
  <c r="E151" i="169"/>
  <c r="C151" i="169" s="1"/>
  <c r="H151" i="169"/>
  <c r="G151" i="169"/>
  <c r="F152" i="169" s="1"/>
  <c r="I152" i="170" l="1"/>
  <c r="G153" i="170"/>
  <c r="F154" i="170" s="1"/>
  <c r="E153" i="170"/>
  <c r="C153" i="170" s="1"/>
  <c r="H153" i="170"/>
  <c r="I153" i="170" s="1"/>
  <c r="G152" i="169"/>
  <c r="F153" i="169" s="1"/>
  <c r="E152" i="169"/>
  <c r="C152" i="169" s="1"/>
  <c r="H152" i="169"/>
  <c r="I152" i="169" s="1"/>
  <c r="I151" i="169"/>
  <c r="E154" i="170" l="1"/>
  <c r="C154" i="170" s="1"/>
  <c r="H154" i="170"/>
  <c r="G154" i="170"/>
  <c r="F155" i="170" s="1"/>
  <c r="G153" i="169"/>
  <c r="F154" i="169" s="1"/>
  <c r="H153" i="169"/>
  <c r="E153" i="169"/>
  <c r="C153" i="169" s="1"/>
  <c r="G155" i="170" l="1"/>
  <c r="F156" i="170" s="1"/>
  <c r="E155" i="170"/>
  <c r="C155" i="170" s="1"/>
  <c r="H155" i="170"/>
  <c r="I155" i="170" s="1"/>
  <c r="I154" i="170"/>
  <c r="I153" i="169"/>
  <c r="G154" i="169"/>
  <c r="F155" i="169" s="1"/>
  <c r="H154" i="169"/>
  <c r="E154" i="169"/>
  <c r="C154" i="169" s="1"/>
  <c r="E156" i="170" l="1"/>
  <c r="C156" i="170" s="1"/>
  <c r="G156" i="170"/>
  <c r="F157" i="170" s="1"/>
  <c r="H156" i="170"/>
  <c r="I154" i="169"/>
  <c r="G155" i="169"/>
  <c r="F156" i="169" s="1"/>
  <c r="E155" i="169"/>
  <c r="C155" i="169" s="1"/>
  <c r="H155" i="169"/>
  <c r="I156" i="170" l="1"/>
  <c r="E157" i="170"/>
  <c r="C157" i="170" s="1"/>
  <c r="H157" i="170"/>
  <c r="I157" i="170" s="1"/>
  <c r="G157" i="170"/>
  <c r="F158" i="170" s="1"/>
  <c r="I155" i="169"/>
  <c r="E156" i="169"/>
  <c r="C156" i="169" s="1"/>
  <c r="H156" i="169"/>
  <c r="I156" i="169" s="1"/>
  <c r="G156" i="169"/>
  <c r="F157" i="169" s="1"/>
  <c r="G158" i="170" l="1"/>
  <c r="F159" i="170" s="1"/>
  <c r="H158" i="170"/>
  <c r="E158" i="170"/>
  <c r="C158" i="170" s="1"/>
  <c r="G157" i="169"/>
  <c r="F158" i="169" s="1"/>
  <c r="H157" i="169"/>
  <c r="E157" i="169"/>
  <c r="C157" i="169" s="1"/>
  <c r="I158" i="170" l="1"/>
  <c r="G159" i="170"/>
  <c r="F160" i="170" s="1"/>
  <c r="H159" i="170"/>
  <c r="E159" i="170"/>
  <c r="C159" i="170" s="1"/>
  <c r="I157" i="169"/>
  <c r="H158" i="169"/>
  <c r="G158" i="169"/>
  <c r="F159" i="169" s="1"/>
  <c r="E158" i="169"/>
  <c r="C158" i="169" s="1"/>
  <c r="I159" i="170" l="1"/>
  <c r="H160" i="170"/>
  <c r="G160" i="170"/>
  <c r="F161" i="170" s="1"/>
  <c r="E160" i="170"/>
  <c r="C160" i="170" s="1"/>
  <c r="E159" i="169"/>
  <c r="C159" i="169" s="1"/>
  <c r="H159" i="169"/>
  <c r="G159" i="169"/>
  <c r="F160" i="169" s="1"/>
  <c r="I158" i="169"/>
  <c r="E161" i="170" l="1"/>
  <c r="C161" i="170" s="1"/>
  <c r="G161" i="170"/>
  <c r="F162" i="170" s="1"/>
  <c r="H161" i="170"/>
  <c r="I160" i="170"/>
  <c r="E160" i="169"/>
  <c r="C160" i="169" s="1"/>
  <c r="H160" i="169"/>
  <c r="I160" i="169" s="1"/>
  <c r="G160" i="169"/>
  <c r="F161" i="169" s="1"/>
  <c r="I159" i="169"/>
  <c r="I161" i="170" l="1"/>
  <c r="E162" i="170"/>
  <c r="C162" i="170" s="1"/>
  <c r="H162" i="170"/>
  <c r="I162" i="170" s="1"/>
  <c r="G162" i="170"/>
  <c r="F163" i="170" s="1"/>
  <c r="G161" i="169"/>
  <c r="F162" i="169" s="1"/>
  <c r="H161" i="169"/>
  <c r="E161" i="169"/>
  <c r="C161" i="169" s="1"/>
  <c r="G163" i="170" l="1"/>
  <c r="F164" i="170" s="1"/>
  <c r="H163" i="170"/>
  <c r="E163" i="170"/>
  <c r="C163" i="170" s="1"/>
  <c r="I161" i="169"/>
  <c r="G162" i="169"/>
  <c r="F163" i="169" s="1"/>
  <c r="H162" i="169"/>
  <c r="E162" i="169"/>
  <c r="C162" i="169" s="1"/>
  <c r="I163" i="170" l="1"/>
  <c r="E164" i="170"/>
  <c r="C164" i="170" s="1"/>
  <c r="G164" i="170"/>
  <c r="F165" i="170" s="1"/>
  <c r="H164" i="170"/>
  <c r="I164" i="170" s="1"/>
  <c r="I162" i="169"/>
  <c r="E163" i="169"/>
  <c r="C163" i="169" s="1"/>
  <c r="G163" i="169"/>
  <c r="F164" i="169" s="1"/>
  <c r="H163" i="169"/>
  <c r="I163" i="169" s="1"/>
  <c r="E165" i="170" l="1"/>
  <c r="C165" i="170" s="1"/>
  <c r="H165" i="170"/>
  <c r="G165" i="170"/>
  <c r="F166" i="170" s="1"/>
  <c r="E164" i="169"/>
  <c r="C164" i="169" s="1"/>
  <c r="H164" i="169"/>
  <c r="G164" i="169"/>
  <c r="F165" i="169" s="1"/>
  <c r="G166" i="170" l="1"/>
  <c r="F167" i="170" s="1"/>
  <c r="E166" i="170"/>
  <c r="C166" i="170" s="1"/>
  <c r="H166" i="170"/>
  <c r="I166" i="170" s="1"/>
  <c r="I165" i="170"/>
  <c r="G165" i="169"/>
  <c r="F166" i="169" s="1"/>
  <c r="H165" i="169"/>
  <c r="E165" i="169"/>
  <c r="C165" i="169" s="1"/>
  <c r="I164" i="169"/>
  <c r="G167" i="170" l="1"/>
  <c r="F168" i="170" s="1"/>
  <c r="H167" i="170"/>
  <c r="E167" i="170"/>
  <c r="C167" i="170" s="1"/>
  <c r="I165" i="169"/>
  <c r="E166" i="169"/>
  <c r="C166" i="169" s="1"/>
  <c r="G166" i="169"/>
  <c r="F167" i="169" s="1"/>
  <c r="H166" i="169"/>
  <c r="I166" i="169" s="1"/>
  <c r="I167" i="170" l="1"/>
  <c r="H168" i="170"/>
  <c r="G168" i="170"/>
  <c r="F169" i="170" s="1"/>
  <c r="E168" i="170"/>
  <c r="C168" i="170" s="1"/>
  <c r="G167" i="169"/>
  <c r="F168" i="169" s="1"/>
  <c r="H167" i="169"/>
  <c r="E167" i="169"/>
  <c r="C167" i="169" s="1"/>
  <c r="E169" i="170" l="1"/>
  <c r="C169" i="170" s="1"/>
  <c r="G169" i="170"/>
  <c r="F170" i="170" s="1"/>
  <c r="H169" i="170"/>
  <c r="I168" i="170"/>
  <c r="I167" i="169"/>
  <c r="E168" i="169"/>
  <c r="C168" i="169" s="1"/>
  <c r="H168" i="169"/>
  <c r="I168" i="169" s="1"/>
  <c r="G168" i="169"/>
  <c r="F169" i="169" s="1"/>
  <c r="I169" i="170" l="1"/>
  <c r="E170" i="170"/>
  <c r="C170" i="170" s="1"/>
  <c r="H170" i="170"/>
  <c r="G170" i="170"/>
  <c r="F171" i="170" s="1"/>
  <c r="G169" i="169"/>
  <c r="F170" i="169" s="1"/>
  <c r="H169" i="169"/>
  <c r="E169" i="169"/>
  <c r="C169" i="169" s="1"/>
  <c r="G171" i="170" l="1"/>
  <c r="F172" i="170" s="1"/>
  <c r="E171" i="170"/>
  <c r="C171" i="170" s="1"/>
  <c r="H171" i="170"/>
  <c r="I171" i="170" s="1"/>
  <c r="I170" i="170"/>
  <c r="I169" i="169"/>
  <c r="E170" i="169"/>
  <c r="C170" i="169" s="1"/>
  <c r="G170" i="169"/>
  <c r="F171" i="169" s="1"/>
  <c r="H170" i="169"/>
  <c r="I170" i="169" s="1"/>
  <c r="E172" i="170" l="1"/>
  <c r="C172" i="170" s="1"/>
  <c r="G172" i="170"/>
  <c r="F173" i="170" s="1"/>
  <c r="H172" i="170"/>
  <c r="H171" i="169"/>
  <c r="E171" i="169"/>
  <c r="C171" i="169" s="1"/>
  <c r="G171" i="169"/>
  <c r="F172" i="169" s="1"/>
  <c r="I172" i="170" l="1"/>
  <c r="E173" i="170"/>
  <c r="C173" i="170" s="1"/>
  <c r="H173" i="170"/>
  <c r="I173" i="170" s="1"/>
  <c r="G173" i="170"/>
  <c r="F174" i="170" s="1"/>
  <c r="E172" i="169"/>
  <c r="C172" i="169" s="1"/>
  <c r="H172" i="169"/>
  <c r="G172" i="169"/>
  <c r="F173" i="169" s="1"/>
  <c r="I171" i="169"/>
  <c r="G174" i="170" l="1"/>
  <c r="F175" i="170" s="1"/>
  <c r="E174" i="170"/>
  <c r="C174" i="170" s="1"/>
  <c r="H174" i="170"/>
  <c r="I174" i="170" s="1"/>
  <c r="G173" i="169"/>
  <c r="F174" i="169" s="1"/>
  <c r="H173" i="169"/>
  <c r="E173" i="169"/>
  <c r="C173" i="169" s="1"/>
  <c r="I172" i="169"/>
  <c r="G175" i="170" l="1"/>
  <c r="F176" i="170" s="1"/>
  <c r="H175" i="170"/>
  <c r="E175" i="170"/>
  <c r="C175" i="170" s="1"/>
  <c r="I173" i="169"/>
  <c r="E174" i="169"/>
  <c r="C174" i="169" s="1"/>
  <c r="G174" i="169"/>
  <c r="F175" i="169" s="1"/>
  <c r="H174" i="169"/>
  <c r="I174" i="169" s="1"/>
  <c r="I175" i="170" l="1"/>
  <c r="H176" i="170"/>
  <c r="G176" i="170"/>
  <c r="F177" i="170" s="1"/>
  <c r="E176" i="170"/>
  <c r="C176" i="170" s="1"/>
  <c r="E175" i="169"/>
  <c r="C175" i="169" s="1"/>
  <c r="G175" i="169"/>
  <c r="F176" i="169" s="1"/>
  <c r="H175" i="169"/>
  <c r="I175" i="169" s="1"/>
  <c r="E177" i="170" l="1"/>
  <c r="C177" i="170" s="1"/>
  <c r="G177" i="170"/>
  <c r="F178" i="170" s="1"/>
  <c r="H177" i="170"/>
  <c r="I176" i="170"/>
  <c r="E176" i="169"/>
  <c r="C176" i="169" s="1"/>
  <c r="H176" i="169"/>
  <c r="I176" i="169" s="1"/>
  <c r="G176" i="169"/>
  <c r="F177" i="169" s="1"/>
  <c r="I177" i="170" l="1"/>
  <c r="G178" i="170"/>
  <c r="F179" i="170" s="1"/>
  <c r="H178" i="170"/>
  <c r="E178" i="170"/>
  <c r="C178" i="170" s="1"/>
  <c r="G177" i="169"/>
  <c r="F178" i="169" s="1"/>
  <c r="H177" i="169"/>
  <c r="E177" i="169"/>
  <c r="C177" i="169" s="1"/>
  <c r="I178" i="170" l="1"/>
  <c r="G179" i="170"/>
  <c r="F180" i="170" s="1"/>
  <c r="E179" i="170"/>
  <c r="C179" i="170" s="1"/>
  <c r="H179" i="170"/>
  <c r="I179" i="170" s="1"/>
  <c r="I177" i="169"/>
  <c r="E178" i="169"/>
  <c r="C178" i="169" s="1"/>
  <c r="H178" i="169"/>
  <c r="I178" i="169" s="1"/>
  <c r="G178" i="169"/>
  <c r="F179" i="169" s="1"/>
  <c r="E180" i="170" l="1"/>
  <c r="C180" i="170" s="1"/>
  <c r="H180" i="170"/>
  <c r="G180" i="170"/>
  <c r="F181" i="170" s="1"/>
  <c r="G179" i="169"/>
  <c r="F180" i="169" s="1"/>
  <c r="H179" i="169"/>
  <c r="E179" i="169"/>
  <c r="C179" i="169" s="1"/>
  <c r="E181" i="170" l="1"/>
  <c r="C181" i="170" s="1"/>
  <c r="H181" i="170"/>
  <c r="G181" i="170"/>
  <c r="F182" i="170" s="1"/>
  <c r="I180" i="170"/>
  <c r="I179" i="169"/>
  <c r="E180" i="169"/>
  <c r="C180" i="169" s="1"/>
  <c r="H180" i="169"/>
  <c r="I180" i="169" s="1"/>
  <c r="G180" i="169"/>
  <c r="F181" i="169" s="1"/>
  <c r="G182" i="170" l="1"/>
  <c r="F183" i="170" s="1"/>
  <c r="E182" i="170"/>
  <c r="C182" i="170" s="1"/>
  <c r="H182" i="170"/>
  <c r="I182" i="170" s="1"/>
  <c r="I181" i="170"/>
  <c r="G181" i="169"/>
  <c r="F182" i="169" s="1"/>
  <c r="H181" i="169"/>
  <c r="E181" i="169"/>
  <c r="C181" i="169" s="1"/>
  <c r="G183" i="170" l="1"/>
  <c r="F184" i="170" s="1"/>
  <c r="H183" i="170"/>
  <c r="E183" i="170"/>
  <c r="C183" i="170" s="1"/>
  <c r="I181" i="169"/>
  <c r="G182" i="169"/>
  <c r="F183" i="169" s="1"/>
  <c r="H182" i="169"/>
  <c r="E182" i="169"/>
  <c r="C182" i="169" s="1"/>
  <c r="I183" i="170" l="1"/>
  <c r="H184" i="170"/>
  <c r="E184" i="170"/>
  <c r="C184" i="170" s="1"/>
  <c r="G184" i="170"/>
  <c r="F185" i="170" s="1"/>
  <c r="I182" i="169"/>
  <c r="E183" i="169"/>
  <c r="C183" i="169" s="1"/>
  <c r="G183" i="169"/>
  <c r="F184" i="169" s="1"/>
  <c r="H183" i="169"/>
  <c r="I183" i="169" s="1"/>
  <c r="E185" i="170" l="1"/>
  <c r="C185" i="170" s="1"/>
  <c r="G185" i="170"/>
  <c r="F186" i="170" s="1"/>
  <c r="H185" i="170"/>
  <c r="I184" i="170"/>
  <c r="E184" i="169"/>
  <c r="C184" i="169" s="1"/>
  <c r="H184" i="169"/>
  <c r="G184" i="169"/>
  <c r="F185" i="169" s="1"/>
  <c r="I185" i="170" l="1"/>
  <c r="E186" i="170"/>
  <c r="C186" i="170" s="1"/>
  <c r="G186" i="170"/>
  <c r="F187" i="170" s="1"/>
  <c r="H186" i="170"/>
  <c r="I186" i="170" s="1"/>
  <c r="G185" i="169"/>
  <c r="F186" i="169" s="1"/>
  <c r="H185" i="169"/>
  <c r="E185" i="169"/>
  <c r="C185" i="169" s="1"/>
  <c r="I184" i="169"/>
  <c r="G187" i="170" l="1"/>
  <c r="F188" i="170" s="1"/>
  <c r="E187" i="170"/>
  <c r="C187" i="170" s="1"/>
  <c r="H187" i="170"/>
  <c r="I187" i="170" s="1"/>
  <c r="I185" i="169"/>
  <c r="G186" i="169"/>
  <c r="F187" i="169" s="1"/>
  <c r="H186" i="169"/>
  <c r="E186" i="169"/>
  <c r="C186" i="169" s="1"/>
  <c r="E188" i="170" l="1"/>
  <c r="C188" i="170" s="1"/>
  <c r="H188" i="170"/>
  <c r="G188" i="170"/>
  <c r="F189" i="170" s="1"/>
  <c r="I186" i="169"/>
  <c r="G187" i="169"/>
  <c r="F188" i="169" s="1"/>
  <c r="E187" i="169"/>
  <c r="C187" i="169" s="1"/>
  <c r="H187" i="169"/>
  <c r="E189" i="170" l="1"/>
  <c r="C189" i="170" s="1"/>
  <c r="G189" i="170"/>
  <c r="F190" i="170" s="1"/>
  <c r="H189" i="170"/>
  <c r="I188" i="170"/>
  <c r="I187" i="169"/>
  <c r="E188" i="169"/>
  <c r="C188" i="169" s="1"/>
  <c r="H188" i="169"/>
  <c r="I188" i="169" s="1"/>
  <c r="G188" i="169"/>
  <c r="F189" i="169" s="1"/>
  <c r="I189" i="170" l="1"/>
  <c r="G190" i="170"/>
  <c r="F191" i="170" s="1"/>
  <c r="E190" i="170"/>
  <c r="C190" i="170" s="1"/>
  <c r="H190" i="170"/>
  <c r="I190" i="170" s="1"/>
  <c r="G189" i="169"/>
  <c r="F190" i="169" s="1"/>
  <c r="H189" i="169"/>
  <c r="E189" i="169"/>
  <c r="C189" i="169" s="1"/>
  <c r="G191" i="170" l="1"/>
  <c r="F192" i="170" s="1"/>
  <c r="H191" i="170"/>
  <c r="E191" i="170"/>
  <c r="C191" i="170" s="1"/>
  <c r="I189" i="169"/>
  <c r="H190" i="169"/>
  <c r="E190" i="169"/>
  <c r="C190" i="169" s="1"/>
  <c r="G190" i="169"/>
  <c r="F191" i="169" s="1"/>
  <c r="I191" i="170" l="1"/>
  <c r="H192" i="170"/>
  <c r="E192" i="170"/>
  <c r="C192" i="170" s="1"/>
  <c r="G192" i="170"/>
  <c r="F193" i="170" s="1"/>
  <c r="E191" i="169"/>
  <c r="C191" i="169" s="1"/>
  <c r="G191" i="169"/>
  <c r="F192" i="169" s="1"/>
  <c r="H191" i="169"/>
  <c r="I191" i="169" s="1"/>
  <c r="I190" i="169"/>
  <c r="E193" i="170" l="1"/>
  <c r="C193" i="170" s="1"/>
  <c r="H193" i="170"/>
  <c r="G193" i="170"/>
  <c r="F194" i="170" s="1"/>
  <c r="I192" i="170"/>
  <c r="E192" i="169"/>
  <c r="C192" i="169" s="1"/>
  <c r="H192" i="169"/>
  <c r="I192" i="169" s="1"/>
  <c r="G192" i="169"/>
  <c r="F193" i="169" s="1"/>
  <c r="E194" i="170" l="1"/>
  <c r="C194" i="170" s="1"/>
  <c r="G194" i="170"/>
  <c r="F195" i="170" s="1"/>
  <c r="H194" i="170"/>
  <c r="I193" i="170"/>
  <c r="G193" i="169"/>
  <c r="F194" i="169" s="1"/>
  <c r="H193" i="169"/>
  <c r="E193" i="169"/>
  <c r="C193" i="169" s="1"/>
  <c r="I194" i="170" l="1"/>
  <c r="G195" i="170"/>
  <c r="F196" i="170" s="1"/>
  <c r="E195" i="170"/>
  <c r="C195" i="170" s="1"/>
  <c r="H195" i="170"/>
  <c r="I195" i="170" s="1"/>
  <c r="I193" i="169"/>
  <c r="G194" i="169"/>
  <c r="F195" i="169" s="1"/>
  <c r="H194" i="169"/>
  <c r="E194" i="169"/>
  <c r="C194" i="169" s="1"/>
  <c r="E196" i="170" l="1"/>
  <c r="C196" i="170" s="1"/>
  <c r="H196" i="170"/>
  <c r="G196" i="170"/>
  <c r="F197" i="170" s="1"/>
  <c r="I194" i="169"/>
  <c r="E195" i="169"/>
  <c r="C195" i="169" s="1"/>
  <c r="G195" i="169"/>
  <c r="F196" i="169" s="1"/>
  <c r="H195" i="169"/>
  <c r="I195" i="169" s="1"/>
  <c r="E197" i="170" l="1"/>
  <c r="C197" i="170" s="1"/>
  <c r="G197" i="170"/>
  <c r="F198" i="170" s="1"/>
  <c r="H197" i="170"/>
  <c r="I196" i="170"/>
  <c r="E196" i="169"/>
  <c r="C196" i="169" s="1"/>
  <c r="H196" i="169"/>
  <c r="I196" i="169" s="1"/>
  <c r="G196" i="169"/>
  <c r="F197" i="169" s="1"/>
  <c r="I197" i="170" l="1"/>
  <c r="G198" i="170"/>
  <c r="F199" i="170" s="1"/>
  <c r="E198" i="170"/>
  <c r="C198" i="170" s="1"/>
  <c r="H198" i="170"/>
  <c r="I198" i="170" s="1"/>
  <c r="G197" i="169"/>
  <c r="F198" i="169" s="1"/>
  <c r="H197" i="169"/>
  <c r="E197" i="169"/>
  <c r="C197" i="169" s="1"/>
  <c r="H199" i="170" l="1"/>
  <c r="E199" i="170"/>
  <c r="C199" i="170" s="1"/>
  <c r="G199" i="170"/>
  <c r="F200" i="170" s="1"/>
  <c r="I197" i="169"/>
  <c r="H198" i="169"/>
  <c r="E198" i="169"/>
  <c r="C198" i="169" s="1"/>
  <c r="G198" i="169"/>
  <c r="F199" i="169" s="1"/>
  <c r="I199" i="170" l="1"/>
  <c r="E200" i="170"/>
  <c r="C200" i="170" s="1"/>
  <c r="G200" i="170"/>
  <c r="F201" i="170" s="1"/>
  <c r="H200" i="170"/>
  <c r="E199" i="169"/>
  <c r="C199" i="169" s="1"/>
  <c r="G199" i="169"/>
  <c r="F200" i="169" s="1"/>
  <c r="H199" i="169"/>
  <c r="I199" i="169" s="1"/>
  <c r="I198" i="169"/>
  <c r="I200" i="170" l="1"/>
  <c r="E201" i="170"/>
  <c r="C201" i="170" s="1"/>
  <c r="H201" i="170"/>
  <c r="I201" i="170" s="1"/>
  <c r="G201" i="170"/>
  <c r="F202" i="170" s="1"/>
  <c r="E200" i="169"/>
  <c r="C200" i="169" s="1"/>
  <c r="H200" i="169"/>
  <c r="I200" i="169" s="1"/>
  <c r="G200" i="169"/>
  <c r="F201" i="169" s="1"/>
  <c r="E202" i="170" l="1"/>
  <c r="C202" i="170" s="1"/>
  <c r="G202" i="170"/>
  <c r="F203" i="170" s="1"/>
  <c r="H202" i="170"/>
  <c r="G201" i="169"/>
  <c r="F202" i="169" s="1"/>
  <c r="H201" i="169"/>
  <c r="E201" i="169"/>
  <c r="C201" i="169" s="1"/>
  <c r="I202" i="170" l="1"/>
  <c r="G203" i="170"/>
  <c r="F204" i="170" s="1"/>
  <c r="E203" i="170"/>
  <c r="C203" i="170" s="1"/>
  <c r="H203" i="170"/>
  <c r="I203" i="170" s="1"/>
  <c r="I201" i="169"/>
  <c r="E202" i="169"/>
  <c r="C202" i="169" s="1"/>
  <c r="G202" i="169"/>
  <c r="F203" i="169" s="1"/>
  <c r="H202" i="169"/>
  <c r="I202" i="169" s="1"/>
  <c r="E204" i="170" l="1"/>
  <c r="C204" i="170" s="1"/>
  <c r="H204" i="170"/>
  <c r="G204" i="170"/>
  <c r="F205" i="170" s="1"/>
  <c r="E203" i="169"/>
  <c r="C203" i="169" s="1"/>
  <c r="G203" i="169"/>
  <c r="F204" i="169" s="1"/>
  <c r="H203" i="169"/>
  <c r="I203" i="169" s="1"/>
  <c r="E205" i="170" l="1"/>
  <c r="C205" i="170" s="1"/>
  <c r="G205" i="170"/>
  <c r="F206" i="170" s="1"/>
  <c r="H205" i="170"/>
  <c r="I204" i="170"/>
  <c r="E204" i="169"/>
  <c r="C204" i="169" s="1"/>
  <c r="H204" i="169"/>
  <c r="I204" i="169" s="1"/>
  <c r="G204" i="169"/>
  <c r="F205" i="169" s="1"/>
  <c r="I205" i="170" l="1"/>
  <c r="G206" i="170"/>
  <c r="F207" i="170" s="1"/>
  <c r="E206" i="170"/>
  <c r="C206" i="170" s="1"/>
  <c r="H206" i="170"/>
  <c r="G205" i="169"/>
  <c r="F206" i="169" s="1"/>
  <c r="H205" i="169"/>
  <c r="E205" i="169"/>
  <c r="C205" i="169" s="1"/>
  <c r="I206" i="170" l="1"/>
  <c r="H207" i="170"/>
  <c r="G207" i="170"/>
  <c r="F208" i="170" s="1"/>
  <c r="E207" i="170"/>
  <c r="C207" i="170" s="1"/>
  <c r="I205" i="169"/>
  <c r="E206" i="169"/>
  <c r="C206" i="169" s="1"/>
  <c r="G206" i="169"/>
  <c r="F207" i="169" s="1"/>
  <c r="H206" i="169"/>
  <c r="I206" i="169" s="1"/>
  <c r="I207" i="170" l="1"/>
  <c r="E208" i="170"/>
  <c r="C208" i="170" s="1"/>
  <c r="G208" i="170"/>
  <c r="F209" i="170" s="1"/>
  <c r="H208" i="170"/>
  <c r="H207" i="169"/>
  <c r="E207" i="169"/>
  <c r="C207" i="169" s="1"/>
  <c r="G207" i="169"/>
  <c r="F208" i="169" s="1"/>
  <c r="I208" i="170" l="1"/>
  <c r="E209" i="170"/>
  <c r="C209" i="170" s="1"/>
  <c r="G209" i="170"/>
  <c r="F210" i="170" s="1"/>
  <c r="H209" i="170"/>
  <c r="I209" i="170" s="1"/>
  <c r="E208" i="169"/>
  <c r="C208" i="169" s="1"/>
  <c r="H208" i="169"/>
  <c r="I208" i="169" s="1"/>
  <c r="G208" i="169"/>
  <c r="F209" i="169" s="1"/>
  <c r="I207" i="169"/>
  <c r="E210" i="170" l="1"/>
  <c r="C210" i="170" s="1"/>
  <c r="G210" i="170"/>
  <c r="F211" i="170" s="1"/>
  <c r="H210" i="170"/>
  <c r="G209" i="169"/>
  <c r="F210" i="169" s="1"/>
  <c r="H209" i="169"/>
  <c r="E209" i="169"/>
  <c r="C209" i="169" s="1"/>
  <c r="I210" i="170" l="1"/>
  <c r="G211" i="170"/>
  <c r="F212" i="170" s="1"/>
  <c r="H211" i="170"/>
  <c r="E211" i="170"/>
  <c r="C211" i="170" s="1"/>
  <c r="I209" i="169"/>
  <c r="E210" i="169"/>
  <c r="C210" i="169" s="1"/>
  <c r="G210" i="169"/>
  <c r="F211" i="169" s="1"/>
  <c r="H210" i="169"/>
  <c r="I210" i="169" s="1"/>
  <c r="I211" i="170" l="1"/>
  <c r="E212" i="170"/>
  <c r="C212" i="170" s="1"/>
  <c r="H212" i="170"/>
  <c r="I212" i="170" s="1"/>
  <c r="G212" i="170"/>
  <c r="F213" i="170" s="1"/>
  <c r="H211" i="169"/>
  <c r="G211" i="169"/>
  <c r="F212" i="169" s="1"/>
  <c r="E211" i="169"/>
  <c r="C211" i="169" s="1"/>
  <c r="E213" i="170" l="1"/>
  <c r="C213" i="170" s="1"/>
  <c r="G213" i="170"/>
  <c r="F214" i="170" s="1"/>
  <c r="H213" i="170"/>
  <c r="E212" i="169"/>
  <c r="C212" i="169" s="1"/>
  <c r="H212" i="169"/>
  <c r="I212" i="169" s="1"/>
  <c r="G212" i="169"/>
  <c r="F213" i="169" s="1"/>
  <c r="I211" i="169"/>
  <c r="I213" i="170" l="1"/>
  <c r="G214" i="170"/>
  <c r="F215" i="170" s="1"/>
  <c r="E214" i="170"/>
  <c r="C214" i="170" s="1"/>
  <c r="H214" i="170"/>
  <c r="G213" i="169"/>
  <c r="F214" i="169" s="1"/>
  <c r="H213" i="169"/>
  <c r="E213" i="169"/>
  <c r="C213" i="169" s="1"/>
  <c r="I214" i="170" l="1"/>
  <c r="H215" i="170"/>
  <c r="E215" i="170"/>
  <c r="C215" i="170" s="1"/>
  <c r="G215" i="170"/>
  <c r="F216" i="170" s="1"/>
  <c r="I213" i="169"/>
  <c r="E214" i="169"/>
  <c r="C214" i="169" s="1"/>
  <c r="H214" i="169"/>
  <c r="I214" i="169" s="1"/>
  <c r="G214" i="169"/>
  <c r="F215" i="169" s="1"/>
  <c r="I215" i="170" l="1"/>
  <c r="H216" i="170"/>
  <c r="E216" i="170"/>
  <c r="C216" i="170" s="1"/>
  <c r="G216" i="170"/>
  <c r="F217" i="170" s="1"/>
  <c r="H215" i="169"/>
  <c r="E215" i="169"/>
  <c r="C215" i="169" s="1"/>
  <c r="G215" i="169"/>
  <c r="F216" i="169" s="1"/>
  <c r="I216" i="170" l="1"/>
  <c r="E217" i="170"/>
  <c r="C217" i="170" s="1"/>
  <c r="H217" i="170"/>
  <c r="G217" i="170"/>
  <c r="F218" i="170" s="1"/>
  <c r="E216" i="169"/>
  <c r="C216" i="169" s="1"/>
  <c r="H216" i="169"/>
  <c r="I216" i="169" s="1"/>
  <c r="G216" i="169"/>
  <c r="F217" i="169" s="1"/>
  <c r="I215" i="169"/>
  <c r="E218" i="170" l="1"/>
  <c r="C218" i="170" s="1"/>
  <c r="G218" i="170"/>
  <c r="F219" i="170" s="1"/>
  <c r="H218" i="170"/>
  <c r="I217" i="170"/>
  <c r="G217" i="169"/>
  <c r="F218" i="169" s="1"/>
  <c r="H217" i="169"/>
  <c r="E217" i="169"/>
  <c r="C217" i="169" s="1"/>
  <c r="I218" i="170" l="1"/>
  <c r="G219" i="170"/>
  <c r="F220" i="170" s="1"/>
  <c r="E219" i="170"/>
  <c r="C219" i="170" s="1"/>
  <c r="H219" i="170"/>
  <c r="I219" i="170" s="1"/>
  <c r="I217" i="169"/>
  <c r="E218" i="169"/>
  <c r="C218" i="169" s="1"/>
  <c r="G218" i="169"/>
  <c r="F219" i="169" s="1"/>
  <c r="H218" i="169"/>
  <c r="I218" i="169" s="1"/>
  <c r="E220" i="170" l="1"/>
  <c r="C220" i="170" s="1"/>
  <c r="H220" i="170"/>
  <c r="G220" i="170"/>
  <c r="F221" i="170" s="1"/>
  <c r="E219" i="169"/>
  <c r="C219" i="169" s="1"/>
  <c r="G219" i="169"/>
  <c r="F220" i="169" s="1"/>
  <c r="H219" i="169"/>
  <c r="I219" i="169" s="1"/>
  <c r="G221" i="170" l="1"/>
  <c r="F222" i="170" s="1"/>
  <c r="H221" i="170"/>
  <c r="E221" i="170"/>
  <c r="C221" i="170" s="1"/>
  <c r="I220" i="170"/>
  <c r="E220" i="169"/>
  <c r="C220" i="169" s="1"/>
  <c r="H220" i="169"/>
  <c r="I220" i="169" s="1"/>
  <c r="G220" i="169"/>
  <c r="F221" i="169" s="1"/>
  <c r="I221" i="170" l="1"/>
  <c r="G222" i="170"/>
  <c r="F223" i="170" s="1"/>
  <c r="H222" i="170"/>
  <c r="E222" i="170"/>
  <c r="C222" i="170" s="1"/>
  <c r="G221" i="169"/>
  <c r="F222" i="169" s="1"/>
  <c r="H221" i="169"/>
  <c r="E221" i="169"/>
  <c r="C221" i="169" s="1"/>
  <c r="I222" i="170" l="1"/>
  <c r="H223" i="170"/>
  <c r="E223" i="170"/>
  <c r="C223" i="170" s="1"/>
  <c r="G223" i="170"/>
  <c r="F224" i="170" s="1"/>
  <c r="I221" i="169"/>
  <c r="G222" i="169"/>
  <c r="F223" i="169" s="1"/>
  <c r="H222" i="169"/>
  <c r="E222" i="169"/>
  <c r="C222" i="169" s="1"/>
  <c r="E224" i="170" l="1"/>
  <c r="C224" i="170" s="1"/>
  <c r="H224" i="170"/>
  <c r="G224" i="170"/>
  <c r="F225" i="170" s="1"/>
  <c r="I223" i="170"/>
  <c r="I222" i="169"/>
  <c r="E223" i="169"/>
  <c r="C223" i="169" s="1"/>
  <c r="G223" i="169"/>
  <c r="F224" i="169" s="1"/>
  <c r="H223" i="169"/>
  <c r="I223" i="169" s="1"/>
  <c r="E225" i="170" l="1"/>
  <c r="C225" i="170" s="1"/>
  <c r="G225" i="170"/>
  <c r="F226" i="170" s="1"/>
  <c r="H225" i="170"/>
  <c r="I224" i="170"/>
  <c r="E224" i="169"/>
  <c r="C224" i="169" s="1"/>
  <c r="H224" i="169"/>
  <c r="I224" i="169" s="1"/>
  <c r="G224" i="169"/>
  <c r="F225" i="169" s="1"/>
  <c r="I225" i="170" l="1"/>
  <c r="E226" i="170"/>
  <c r="C226" i="170" s="1"/>
  <c r="G226" i="170"/>
  <c r="F227" i="170" s="1"/>
  <c r="H226" i="170"/>
  <c r="G225" i="169"/>
  <c r="F226" i="169" s="1"/>
  <c r="H225" i="169"/>
  <c r="E225" i="169"/>
  <c r="C225" i="169" s="1"/>
  <c r="I226" i="170" l="1"/>
  <c r="G227" i="170"/>
  <c r="F228" i="170" s="1"/>
  <c r="E227" i="170"/>
  <c r="C227" i="170" s="1"/>
  <c r="H227" i="170"/>
  <c r="I227" i="170" s="1"/>
  <c r="I225" i="169"/>
  <c r="H226" i="169"/>
  <c r="G226" i="169"/>
  <c r="F227" i="169" s="1"/>
  <c r="E226" i="169"/>
  <c r="C226" i="169" s="1"/>
  <c r="E228" i="170" l="1"/>
  <c r="C228" i="170" s="1"/>
  <c r="G228" i="170"/>
  <c r="F229" i="170" s="1"/>
  <c r="H228" i="170"/>
  <c r="E227" i="169"/>
  <c r="C227" i="169" s="1"/>
  <c r="G227" i="169"/>
  <c r="F228" i="169" s="1"/>
  <c r="H227" i="169"/>
  <c r="I227" i="169" s="1"/>
  <c r="I226" i="169"/>
  <c r="I228" i="170" l="1"/>
  <c r="G229" i="170"/>
  <c r="F230" i="170" s="1"/>
  <c r="H229" i="170"/>
  <c r="E229" i="170"/>
  <c r="C229" i="170" s="1"/>
  <c r="E228" i="169"/>
  <c r="C228" i="169" s="1"/>
  <c r="H228" i="169"/>
  <c r="I228" i="169" s="1"/>
  <c r="G228" i="169"/>
  <c r="F229" i="169" s="1"/>
  <c r="I229" i="170" l="1"/>
  <c r="G230" i="170"/>
  <c r="F231" i="170" s="1"/>
  <c r="H230" i="170"/>
  <c r="E230" i="170"/>
  <c r="C230" i="170" s="1"/>
  <c r="G229" i="169"/>
  <c r="F230" i="169" s="1"/>
  <c r="H229" i="169"/>
  <c r="E229" i="169"/>
  <c r="C229" i="169" s="1"/>
  <c r="I230" i="170" l="1"/>
  <c r="H231" i="170"/>
  <c r="E231" i="170"/>
  <c r="C231" i="170" s="1"/>
  <c r="G231" i="170"/>
  <c r="F232" i="170" s="1"/>
  <c r="I229" i="169"/>
  <c r="G230" i="169"/>
  <c r="F231" i="169" s="1"/>
  <c r="H230" i="169"/>
  <c r="E230" i="169"/>
  <c r="C230" i="169" s="1"/>
  <c r="E232" i="170" l="1"/>
  <c r="C232" i="170" s="1"/>
  <c r="H232" i="170"/>
  <c r="G232" i="170"/>
  <c r="F233" i="170" s="1"/>
  <c r="I231" i="170"/>
  <c r="I230" i="169"/>
  <c r="E231" i="169"/>
  <c r="C231" i="169" s="1"/>
  <c r="G231" i="169"/>
  <c r="F232" i="169" s="1"/>
  <c r="H231" i="169"/>
  <c r="I231" i="169" s="1"/>
  <c r="E233" i="170" l="1"/>
  <c r="C233" i="170" s="1"/>
  <c r="H233" i="170"/>
  <c r="G233" i="170"/>
  <c r="F234" i="170" s="1"/>
  <c r="I232" i="170"/>
  <c r="E232" i="169"/>
  <c r="C232" i="169" s="1"/>
  <c r="H232" i="169"/>
  <c r="I232" i="169" s="1"/>
  <c r="G232" i="169"/>
  <c r="F233" i="169" s="1"/>
  <c r="E234" i="170" l="1"/>
  <c r="C234" i="170" s="1"/>
  <c r="G234" i="170"/>
  <c r="F235" i="170" s="1"/>
  <c r="H234" i="170"/>
  <c r="I233" i="170"/>
  <c r="G233" i="169"/>
  <c r="F234" i="169" s="1"/>
  <c r="E233" i="169"/>
  <c r="C233" i="169" s="1"/>
  <c r="H233" i="169"/>
  <c r="I233" i="169" s="1"/>
  <c r="I234" i="170" l="1"/>
  <c r="E235" i="170"/>
  <c r="C235" i="170" s="1"/>
  <c r="G235" i="170"/>
  <c r="F236" i="170" s="1"/>
  <c r="H235" i="170"/>
  <c r="I235" i="170" s="1"/>
  <c r="H234" i="169"/>
  <c r="G234" i="169"/>
  <c r="F235" i="169" s="1"/>
  <c r="E234" i="169"/>
  <c r="C234" i="169" s="1"/>
  <c r="E236" i="170" l="1"/>
  <c r="C236" i="170" s="1"/>
  <c r="H236" i="170"/>
  <c r="G236" i="170"/>
  <c r="F237" i="170" s="1"/>
  <c r="E235" i="169"/>
  <c r="C235" i="169" s="1"/>
  <c r="H235" i="169"/>
  <c r="I235" i="169" s="1"/>
  <c r="G235" i="169"/>
  <c r="F236" i="169" s="1"/>
  <c r="I234" i="169"/>
  <c r="G237" i="170" l="1"/>
  <c r="F238" i="170" s="1"/>
  <c r="H237" i="170"/>
  <c r="E237" i="170"/>
  <c r="C237" i="170" s="1"/>
  <c r="I236" i="170"/>
  <c r="E236" i="169"/>
  <c r="C236" i="169" s="1"/>
  <c r="H236" i="169"/>
  <c r="I236" i="169" s="1"/>
  <c r="G236" i="169"/>
  <c r="F237" i="169" s="1"/>
  <c r="I237" i="170" l="1"/>
  <c r="G238" i="170"/>
  <c r="F239" i="170" s="1"/>
  <c r="H238" i="170"/>
  <c r="E238" i="170"/>
  <c r="C238" i="170" s="1"/>
  <c r="G237" i="169"/>
  <c r="F238" i="169" s="1"/>
  <c r="E237" i="169"/>
  <c r="C237" i="169" s="1"/>
  <c r="H237" i="169"/>
  <c r="I237" i="169" s="1"/>
  <c r="I238" i="170" l="1"/>
  <c r="H239" i="170"/>
  <c r="E239" i="170"/>
  <c r="C239" i="170" s="1"/>
  <c r="G239" i="170"/>
  <c r="F240" i="170" s="1"/>
  <c r="G238" i="169"/>
  <c r="F239" i="169" s="1"/>
  <c r="H238" i="169"/>
  <c r="E238" i="169"/>
  <c r="C238" i="169" s="1"/>
  <c r="E240" i="170" l="1"/>
  <c r="C240" i="170" s="1"/>
  <c r="G240" i="170"/>
  <c r="F241" i="170" s="1"/>
  <c r="H240" i="170"/>
  <c r="I239" i="170"/>
  <c r="I238" i="169"/>
  <c r="E239" i="169"/>
  <c r="C239" i="169" s="1"/>
  <c r="G239" i="169"/>
  <c r="F240" i="169" s="1"/>
  <c r="H239" i="169"/>
  <c r="I239" i="169" s="1"/>
  <c r="I240" i="170" l="1"/>
  <c r="E241" i="170"/>
  <c r="C241" i="170" s="1"/>
  <c r="G241" i="170"/>
  <c r="F242" i="170" s="1"/>
  <c r="H241" i="170"/>
  <c r="I241" i="170" s="1"/>
  <c r="E240" i="169"/>
  <c r="C240" i="169" s="1"/>
  <c r="H240" i="169"/>
  <c r="I240" i="169" s="1"/>
  <c r="G240" i="169"/>
  <c r="F241" i="169" s="1"/>
  <c r="E242" i="170" l="1"/>
  <c r="C242" i="170" s="1"/>
  <c r="G242" i="170"/>
  <c r="F243" i="170" s="1"/>
  <c r="H242" i="170"/>
  <c r="G241" i="169"/>
  <c r="F242" i="169" s="1"/>
  <c r="H241" i="169"/>
  <c r="E241" i="169"/>
  <c r="C241" i="169" s="1"/>
  <c r="I242" i="170" l="1"/>
  <c r="E243" i="170"/>
  <c r="C243" i="170" s="1"/>
  <c r="G243" i="170"/>
  <c r="H243" i="170"/>
  <c r="I243" i="170" s="1"/>
  <c r="I241" i="169"/>
  <c r="E242" i="169"/>
  <c r="C242" i="169" s="1"/>
  <c r="H242" i="169"/>
  <c r="I242" i="169" s="1"/>
  <c r="G242" i="169"/>
  <c r="F243" i="169" s="1"/>
  <c r="F244" i="170" l="1"/>
  <c r="E244" i="170" s="1"/>
  <c r="D244" i="170"/>
  <c r="H243" i="169"/>
  <c r="E243" i="169"/>
  <c r="C243" i="169" s="1"/>
  <c r="G243" i="169"/>
  <c r="F244" i="169" s="1"/>
  <c r="C244" i="170" l="1"/>
  <c r="H244" i="170"/>
  <c r="I244" i="170" s="1"/>
  <c r="G244" i="170"/>
  <c r="E244" i="169"/>
  <c r="C244" i="169" s="1"/>
  <c r="H244" i="169"/>
  <c r="I244" i="169" s="1"/>
  <c r="G244" i="169"/>
  <c r="I243" i="169"/>
  <c r="D2" i="164" l="1"/>
  <c r="C39" i="164" s="1"/>
  <c r="B39" i="164"/>
  <c r="B38" i="164"/>
  <c r="B37" i="164"/>
  <c r="B36" i="164"/>
  <c r="B35" i="164"/>
  <c r="B34" i="164"/>
  <c r="B33" i="164"/>
  <c r="B32" i="164"/>
  <c r="B31" i="164"/>
  <c r="B30" i="164"/>
  <c r="B29" i="164"/>
  <c r="B28" i="164"/>
  <c r="B27" i="164"/>
  <c r="B26" i="164"/>
  <c r="B25" i="164"/>
  <c r="B24" i="164"/>
  <c r="B23" i="164"/>
  <c r="B22" i="164"/>
  <c r="B21" i="164"/>
  <c r="B20" i="164"/>
  <c r="B19" i="164"/>
  <c r="B18" i="164"/>
  <c r="B17" i="164"/>
  <c r="B16" i="164"/>
  <c r="B15" i="164"/>
  <c r="B14" i="164"/>
  <c r="B13" i="164"/>
  <c r="B12" i="164"/>
  <c r="B11" i="164"/>
  <c r="B10" i="164"/>
  <c r="B9" i="164"/>
  <c r="B8" i="164"/>
  <c r="B7" i="164"/>
  <c r="B6" i="164"/>
  <c r="B5" i="164"/>
  <c r="F4" i="164"/>
  <c r="B4" i="164"/>
  <c r="H4" i="164" s="1"/>
  <c r="D2" i="163"/>
  <c r="C39" i="163" s="1"/>
  <c r="B39" i="163"/>
  <c r="B38" i="163"/>
  <c r="B37" i="163"/>
  <c r="B36" i="163"/>
  <c r="B35" i="163"/>
  <c r="B34" i="163"/>
  <c r="B33" i="163"/>
  <c r="B32" i="163"/>
  <c r="B31" i="163"/>
  <c r="B30" i="163"/>
  <c r="B29" i="163"/>
  <c r="B28" i="163"/>
  <c r="B27" i="163"/>
  <c r="B26" i="163"/>
  <c r="B25" i="163"/>
  <c r="B24" i="163"/>
  <c r="B23" i="163"/>
  <c r="B22" i="163"/>
  <c r="B21" i="163"/>
  <c r="B20" i="163"/>
  <c r="B19" i="163"/>
  <c r="B18" i="163"/>
  <c r="B17" i="163"/>
  <c r="B16" i="163"/>
  <c r="B15" i="163"/>
  <c r="B14" i="163"/>
  <c r="B13" i="163"/>
  <c r="B12" i="163"/>
  <c r="B11" i="163"/>
  <c r="B10" i="163"/>
  <c r="B9" i="163"/>
  <c r="B8" i="163"/>
  <c r="B7" i="163"/>
  <c r="B6" i="163"/>
  <c r="B5" i="163"/>
  <c r="F4" i="163"/>
  <c r="B4" i="163"/>
  <c r="H4" i="163" s="1"/>
  <c r="E4" i="164" l="1"/>
  <c r="I4" i="164" s="1"/>
  <c r="C4" i="164"/>
  <c r="C5" i="164"/>
  <c r="C7" i="164"/>
  <c r="C8" i="164"/>
  <c r="C9" i="164"/>
  <c r="C11" i="164"/>
  <c r="C12" i="164"/>
  <c r="C14" i="164"/>
  <c r="C15" i="164"/>
  <c r="C16" i="164"/>
  <c r="C18" i="164"/>
  <c r="C19" i="164"/>
  <c r="C21" i="164"/>
  <c r="C22" i="164"/>
  <c r="C24" i="164"/>
  <c r="C26" i="164"/>
  <c r="C28" i="164"/>
  <c r="C30" i="164"/>
  <c r="C32" i="164"/>
  <c r="C34" i="164"/>
  <c r="C36" i="164"/>
  <c r="C38" i="164"/>
  <c r="C6" i="164"/>
  <c r="C10" i="164"/>
  <c r="C13" i="164"/>
  <c r="C17" i="164"/>
  <c r="C20" i="164"/>
  <c r="C23" i="164"/>
  <c r="C25" i="164"/>
  <c r="C27" i="164"/>
  <c r="C29" i="164"/>
  <c r="C31" i="164"/>
  <c r="C33" i="164"/>
  <c r="C35" i="164"/>
  <c r="C37" i="164"/>
  <c r="D39" i="163"/>
  <c r="C5" i="163"/>
  <c r="C8" i="163"/>
  <c r="C10" i="163"/>
  <c r="C14" i="163"/>
  <c r="C17" i="163"/>
  <c r="C19" i="163"/>
  <c r="C22" i="163"/>
  <c r="C25" i="163"/>
  <c r="C28" i="163"/>
  <c r="C31" i="163"/>
  <c r="C33" i="163"/>
  <c r="C35" i="163"/>
  <c r="C38" i="163"/>
  <c r="C4" i="163"/>
  <c r="C6" i="163"/>
  <c r="C7" i="163"/>
  <c r="C9" i="163"/>
  <c r="C11" i="163"/>
  <c r="C12" i="163"/>
  <c r="C13" i="163"/>
  <c r="C15" i="163"/>
  <c r="C16" i="163"/>
  <c r="C18" i="163"/>
  <c r="C20" i="163"/>
  <c r="C21" i="163"/>
  <c r="C23" i="163"/>
  <c r="C24" i="163"/>
  <c r="C26" i="163"/>
  <c r="C27" i="163"/>
  <c r="C29" i="163"/>
  <c r="C30" i="163"/>
  <c r="C32" i="163"/>
  <c r="C34" i="163"/>
  <c r="C36" i="163"/>
  <c r="C37" i="163"/>
  <c r="E4" i="163"/>
  <c r="I4" i="163" s="1"/>
  <c r="D2" i="162"/>
  <c r="B39" i="162"/>
  <c r="B38" i="162"/>
  <c r="B37" i="162"/>
  <c r="B36" i="162"/>
  <c r="B35" i="162"/>
  <c r="B34" i="162"/>
  <c r="B33" i="162"/>
  <c r="B32" i="162"/>
  <c r="B31" i="162"/>
  <c r="B30" i="162"/>
  <c r="B29" i="162"/>
  <c r="B28" i="162"/>
  <c r="B27" i="162"/>
  <c r="B26" i="162"/>
  <c r="B25" i="162"/>
  <c r="B24" i="162"/>
  <c r="B23" i="162"/>
  <c r="B22" i="162"/>
  <c r="B21" i="162"/>
  <c r="B20" i="162"/>
  <c r="B19" i="162"/>
  <c r="B18" i="162"/>
  <c r="B17" i="162"/>
  <c r="B16" i="162"/>
  <c r="B15" i="162"/>
  <c r="B14" i="162"/>
  <c r="B13" i="162"/>
  <c r="B12" i="162"/>
  <c r="B11" i="162"/>
  <c r="B10" i="162"/>
  <c r="B9" i="162"/>
  <c r="B8" i="162"/>
  <c r="B7" i="162"/>
  <c r="B6" i="162"/>
  <c r="B5" i="162"/>
  <c r="F4" i="162"/>
  <c r="B4" i="162"/>
  <c r="D2" i="161"/>
  <c r="C4" i="161" s="1"/>
  <c r="B6" i="161"/>
  <c r="B7" i="161"/>
  <c r="B8" i="161"/>
  <c r="B9" i="161"/>
  <c r="B10" i="161"/>
  <c r="B11" i="161"/>
  <c r="B12" i="161"/>
  <c r="B13" i="161"/>
  <c r="B14" i="161"/>
  <c r="B15" i="161"/>
  <c r="B16" i="161"/>
  <c r="B17" i="161"/>
  <c r="B18" i="161"/>
  <c r="B19" i="161"/>
  <c r="B20" i="161"/>
  <c r="B21" i="161"/>
  <c r="B22" i="161"/>
  <c r="B23" i="161"/>
  <c r="B24" i="161"/>
  <c r="B25" i="161"/>
  <c r="B26" i="161"/>
  <c r="B27" i="161"/>
  <c r="B28" i="161"/>
  <c r="B29" i="161"/>
  <c r="B30" i="161"/>
  <c r="B31" i="161"/>
  <c r="B32" i="161"/>
  <c r="B33" i="161"/>
  <c r="B34" i="161"/>
  <c r="B35" i="161"/>
  <c r="B36" i="161"/>
  <c r="B37" i="161"/>
  <c r="B38" i="161"/>
  <c r="B39" i="161"/>
  <c r="B5" i="161"/>
  <c r="B4" i="161"/>
  <c r="F4" i="161"/>
  <c r="E4" i="161" s="1"/>
  <c r="C22" i="161"/>
  <c r="D2" i="160"/>
  <c r="C14" i="160" s="1"/>
  <c r="B4" i="160"/>
  <c r="B6" i="160"/>
  <c r="B7" i="160"/>
  <c r="B8" i="160"/>
  <c r="B9" i="160"/>
  <c r="B10" i="160"/>
  <c r="B11" i="160"/>
  <c r="B12" i="160"/>
  <c r="B13" i="160"/>
  <c r="B14" i="160"/>
  <c r="B15" i="160"/>
  <c r="B16" i="160"/>
  <c r="B17" i="160"/>
  <c r="B18" i="160"/>
  <c r="B19" i="160"/>
  <c r="B20" i="160"/>
  <c r="B21" i="160"/>
  <c r="B22" i="160"/>
  <c r="B23" i="160"/>
  <c r="B24" i="160"/>
  <c r="B25" i="160"/>
  <c r="B26" i="160"/>
  <c r="B27" i="160"/>
  <c r="B28" i="160"/>
  <c r="B29" i="160"/>
  <c r="B30" i="160"/>
  <c r="B31" i="160"/>
  <c r="B32" i="160"/>
  <c r="B33" i="160"/>
  <c r="B34" i="160"/>
  <c r="B35" i="160"/>
  <c r="B36" i="160"/>
  <c r="B37" i="160"/>
  <c r="B38" i="160"/>
  <c r="B39" i="160"/>
  <c r="B40" i="160"/>
  <c r="B5" i="160"/>
  <c r="F4" i="160"/>
  <c r="E4" i="160" s="1"/>
  <c r="D2" i="159"/>
  <c r="C40" i="159" s="1"/>
  <c r="E4" i="157"/>
  <c r="E4" i="158"/>
  <c r="B6" i="159"/>
  <c r="B7" i="159"/>
  <c r="B8" i="159"/>
  <c r="B9" i="159"/>
  <c r="B10" i="159"/>
  <c r="B11" i="159"/>
  <c r="B12" i="159"/>
  <c r="B13" i="159"/>
  <c r="B14" i="159"/>
  <c r="B15" i="159"/>
  <c r="B16" i="159"/>
  <c r="B17" i="159"/>
  <c r="B18" i="159"/>
  <c r="B19" i="159"/>
  <c r="B20" i="159"/>
  <c r="B21" i="159"/>
  <c r="B22" i="159"/>
  <c r="B23" i="159"/>
  <c r="B24" i="159"/>
  <c r="B25" i="159"/>
  <c r="B26" i="159"/>
  <c r="B27" i="159"/>
  <c r="B28" i="159"/>
  <c r="B29" i="159"/>
  <c r="B30" i="159"/>
  <c r="B31" i="159"/>
  <c r="B32" i="159"/>
  <c r="B33" i="159"/>
  <c r="B34" i="159"/>
  <c r="B35" i="159"/>
  <c r="B36" i="159"/>
  <c r="B37" i="159"/>
  <c r="B38" i="159"/>
  <c r="B39" i="159"/>
  <c r="B40" i="159"/>
  <c r="B5" i="159"/>
  <c r="B4" i="159"/>
  <c r="H4" i="159" s="1"/>
  <c r="G4" i="159"/>
  <c r="F5" i="159" s="1"/>
  <c r="E5" i="159" s="1"/>
  <c r="F4" i="159"/>
  <c r="E4" i="159" s="1"/>
  <c r="B4" i="158"/>
  <c r="H4" i="158" s="1"/>
  <c r="B5" i="158"/>
  <c r="B6" i="158"/>
  <c r="B7" i="158"/>
  <c r="B8" i="158"/>
  <c r="B9" i="158"/>
  <c r="B10" i="158"/>
  <c r="B11" i="158"/>
  <c r="B12" i="158"/>
  <c r="B13" i="158"/>
  <c r="B14" i="158"/>
  <c r="B15" i="158"/>
  <c r="B16" i="158"/>
  <c r="B17" i="158"/>
  <c r="B18" i="158"/>
  <c r="B19" i="158"/>
  <c r="B20" i="158"/>
  <c r="B21" i="158"/>
  <c r="B22" i="158"/>
  <c r="B23" i="158"/>
  <c r="B24" i="158"/>
  <c r="B25" i="158"/>
  <c r="B26" i="158"/>
  <c r="B27" i="158"/>
  <c r="B28" i="158"/>
  <c r="B29" i="158"/>
  <c r="B30" i="158"/>
  <c r="B31" i="158"/>
  <c r="B32" i="158"/>
  <c r="B33" i="158"/>
  <c r="B34" i="158"/>
  <c r="B35" i="158"/>
  <c r="B36" i="158"/>
  <c r="B37" i="158"/>
  <c r="B38" i="158"/>
  <c r="B39" i="158"/>
  <c r="B40" i="158"/>
  <c r="G4" i="158"/>
  <c r="F5" i="158" s="1"/>
  <c r="F4" i="158"/>
  <c r="D2" i="158"/>
  <c r="C40" i="158" s="1"/>
  <c r="D40" i="158" s="1"/>
  <c r="D4" i="164" l="1"/>
  <c r="G4" i="164" s="1"/>
  <c r="F5" i="164" s="1"/>
  <c r="D4" i="163"/>
  <c r="G4" i="163" s="1"/>
  <c r="F5" i="163" s="1"/>
  <c r="C4" i="162"/>
  <c r="H4" i="162"/>
  <c r="C5" i="162"/>
  <c r="C6" i="162"/>
  <c r="C7" i="162"/>
  <c r="C8" i="162"/>
  <c r="C9" i="162"/>
  <c r="C10" i="162"/>
  <c r="C11" i="162"/>
  <c r="C12" i="162"/>
  <c r="C13" i="162"/>
  <c r="C14" i="162"/>
  <c r="C15" i="162"/>
  <c r="C16" i="162"/>
  <c r="C17" i="162"/>
  <c r="C18" i="162"/>
  <c r="C19" i="162"/>
  <c r="C20" i="162"/>
  <c r="C21" i="162"/>
  <c r="C22" i="162"/>
  <c r="C23" i="162"/>
  <c r="C24" i="162"/>
  <c r="C25" i="162"/>
  <c r="C26" i="162"/>
  <c r="C27" i="162"/>
  <c r="C28" i="162"/>
  <c r="C29" i="162"/>
  <c r="C30" i="162"/>
  <c r="C31" i="162"/>
  <c r="C32" i="162"/>
  <c r="C33" i="162"/>
  <c r="C34" i="162"/>
  <c r="C35" i="162"/>
  <c r="C36" i="162"/>
  <c r="C37" i="162"/>
  <c r="C38" i="162"/>
  <c r="C39" i="162"/>
  <c r="E4" i="162"/>
  <c r="D4" i="161"/>
  <c r="G4" i="161" s="1"/>
  <c r="F5" i="161" s="1"/>
  <c r="E5" i="161" s="1"/>
  <c r="H4" i="161"/>
  <c r="C5" i="161"/>
  <c r="C6" i="161"/>
  <c r="C7" i="161"/>
  <c r="C9" i="161"/>
  <c r="C10" i="161"/>
  <c r="C11" i="161"/>
  <c r="C12" i="161"/>
  <c r="C13" i="161"/>
  <c r="C15" i="161"/>
  <c r="C16" i="161"/>
  <c r="C17" i="161"/>
  <c r="C18" i="161"/>
  <c r="C19" i="161"/>
  <c r="C20" i="161"/>
  <c r="C21" i="161"/>
  <c r="C23" i="161"/>
  <c r="C24" i="161"/>
  <c r="C25" i="161"/>
  <c r="C26" i="161"/>
  <c r="C27" i="161"/>
  <c r="C28" i="161"/>
  <c r="C29" i="161"/>
  <c r="C30" i="161"/>
  <c r="C31" i="161"/>
  <c r="C32" i="161"/>
  <c r="C33" i="161"/>
  <c r="C34" i="161"/>
  <c r="C35" i="161"/>
  <c r="C36" i="161"/>
  <c r="C37" i="161"/>
  <c r="C38" i="161"/>
  <c r="C39" i="161"/>
  <c r="C8" i="161"/>
  <c r="C14" i="161"/>
  <c r="G4" i="160"/>
  <c r="F5" i="160" s="1"/>
  <c r="E5" i="160" s="1"/>
  <c r="H4" i="160"/>
  <c r="I4" i="160" s="1"/>
  <c r="C6" i="160"/>
  <c r="C7" i="160"/>
  <c r="C8" i="160"/>
  <c r="C10" i="160"/>
  <c r="C11" i="160"/>
  <c r="C12" i="160"/>
  <c r="C13" i="160"/>
  <c r="C15" i="160"/>
  <c r="C16" i="160"/>
  <c r="C17" i="160"/>
  <c r="C18" i="160"/>
  <c r="C19" i="160"/>
  <c r="C20" i="160"/>
  <c r="C21" i="160"/>
  <c r="C22" i="160"/>
  <c r="C23" i="160"/>
  <c r="C24" i="160"/>
  <c r="C25" i="160"/>
  <c r="C26" i="160"/>
  <c r="C27" i="160"/>
  <c r="C28" i="160"/>
  <c r="C29" i="160"/>
  <c r="C30" i="160"/>
  <c r="C31" i="160"/>
  <c r="C32" i="160"/>
  <c r="C33" i="160"/>
  <c r="C34" i="160"/>
  <c r="C35" i="160"/>
  <c r="C36" i="160"/>
  <c r="C37" i="160"/>
  <c r="C38" i="160"/>
  <c r="C39" i="160"/>
  <c r="C40" i="160"/>
  <c r="C5" i="160"/>
  <c r="C9" i="160"/>
  <c r="I4" i="159"/>
  <c r="H5" i="159"/>
  <c r="C7" i="159"/>
  <c r="C5" i="159"/>
  <c r="C9" i="159"/>
  <c r="C11" i="159"/>
  <c r="C13" i="159"/>
  <c r="C15" i="159"/>
  <c r="C18" i="159"/>
  <c r="C21" i="159"/>
  <c r="C27" i="159"/>
  <c r="C6" i="159"/>
  <c r="C8" i="159"/>
  <c r="C10" i="159"/>
  <c r="C12" i="159"/>
  <c r="C14" i="159"/>
  <c r="C16" i="159"/>
  <c r="C17" i="159"/>
  <c r="C19" i="159"/>
  <c r="C20" i="159"/>
  <c r="C22" i="159"/>
  <c r="C23" i="159"/>
  <c r="C24" i="159"/>
  <c r="C25" i="159"/>
  <c r="C26" i="159"/>
  <c r="C28" i="159"/>
  <c r="C29" i="159"/>
  <c r="C30" i="159"/>
  <c r="C31" i="159"/>
  <c r="C32" i="159"/>
  <c r="C33" i="159"/>
  <c r="C34" i="159"/>
  <c r="C35" i="159"/>
  <c r="C36" i="159"/>
  <c r="C37" i="159"/>
  <c r="C38" i="159"/>
  <c r="C39" i="159"/>
  <c r="I4" i="158"/>
  <c r="E5" i="158"/>
  <c r="H5" i="158"/>
  <c r="C9" i="158"/>
  <c r="C5" i="158"/>
  <c r="C6" i="158"/>
  <c r="C7" i="158"/>
  <c r="C10" i="158"/>
  <c r="C11" i="158"/>
  <c r="C13" i="158"/>
  <c r="C14" i="158"/>
  <c r="C16" i="158"/>
  <c r="C18" i="158"/>
  <c r="C21" i="158"/>
  <c r="C25" i="158"/>
  <c r="C31" i="158"/>
  <c r="C8" i="158"/>
  <c r="C12" i="158"/>
  <c r="C15" i="158"/>
  <c r="C17" i="158"/>
  <c r="C19" i="158"/>
  <c r="C20" i="158"/>
  <c r="C22" i="158"/>
  <c r="C23" i="158"/>
  <c r="C24" i="158"/>
  <c r="C26" i="158"/>
  <c r="C27" i="158"/>
  <c r="C28" i="158"/>
  <c r="C29" i="158"/>
  <c r="C30" i="158"/>
  <c r="C32" i="158"/>
  <c r="C33" i="158"/>
  <c r="C34" i="158"/>
  <c r="C35" i="158"/>
  <c r="C36" i="158"/>
  <c r="C37" i="158"/>
  <c r="C38" i="158"/>
  <c r="C39" i="158"/>
  <c r="H5" i="164" l="1"/>
  <c r="E5" i="164"/>
  <c r="D5" i="164" s="1"/>
  <c r="G5" i="164" s="1"/>
  <c r="F6" i="164" s="1"/>
  <c r="H5" i="163"/>
  <c r="E5" i="163"/>
  <c r="D5" i="163" s="1"/>
  <c r="G5" i="163" s="1"/>
  <c r="F6" i="163" s="1"/>
  <c r="D4" i="162"/>
  <c r="G4" i="162" s="1"/>
  <c r="F5" i="162" s="1"/>
  <c r="H5" i="162" s="1"/>
  <c r="I4" i="162"/>
  <c r="I4" i="161"/>
  <c r="D5" i="161"/>
  <c r="G5" i="161" s="1"/>
  <c r="F6" i="161" s="1"/>
  <c r="E6" i="161" s="1"/>
  <c r="H5" i="161"/>
  <c r="I5" i="161"/>
  <c r="H6" i="161"/>
  <c r="D6" i="161"/>
  <c r="G6" i="161" s="1"/>
  <c r="F7" i="161" s="1"/>
  <c r="E7" i="161" s="1"/>
  <c r="H5" i="160"/>
  <c r="I5" i="160" s="1"/>
  <c r="D5" i="160"/>
  <c r="G5" i="160" s="1"/>
  <c r="F6" i="160" s="1"/>
  <c r="H6" i="160" s="1"/>
  <c r="I5" i="159"/>
  <c r="D5" i="159"/>
  <c r="G5" i="159" s="1"/>
  <c r="F6" i="159" s="1"/>
  <c r="E6" i="159" s="1"/>
  <c r="I5" i="158"/>
  <c r="D5" i="158"/>
  <c r="G5" i="158" s="1"/>
  <c r="F6" i="158" s="1"/>
  <c r="H6" i="158" s="1"/>
  <c r="E6" i="164" l="1"/>
  <c r="D6" i="164" s="1"/>
  <c r="G6" i="164" s="1"/>
  <c r="F7" i="164" s="1"/>
  <c r="H6" i="164"/>
  <c r="I5" i="164"/>
  <c r="H6" i="163"/>
  <c r="E6" i="163"/>
  <c r="D6" i="163" s="1"/>
  <c r="G6" i="163" s="1"/>
  <c r="F7" i="163" s="1"/>
  <c r="I5" i="163"/>
  <c r="E5" i="162"/>
  <c r="D5" i="162" s="1"/>
  <c r="G5" i="162" s="1"/>
  <c r="F6" i="162" s="1"/>
  <c r="H6" i="162" s="1"/>
  <c r="I6" i="161"/>
  <c r="H7" i="161"/>
  <c r="D7" i="161"/>
  <c r="G7" i="161" s="1"/>
  <c r="F8" i="161" s="1"/>
  <c r="E8" i="161" s="1"/>
  <c r="E6" i="160"/>
  <c r="D6" i="160" s="1"/>
  <c r="G6" i="160" s="1"/>
  <c r="F7" i="160" s="1"/>
  <c r="H6" i="159"/>
  <c r="D6" i="159"/>
  <c r="G6" i="159" s="1"/>
  <c r="F7" i="159" s="1"/>
  <c r="E7" i="159" s="1"/>
  <c r="E6" i="158"/>
  <c r="D6" i="158" s="1"/>
  <c r="G6" i="158" s="1"/>
  <c r="F7" i="158" s="1"/>
  <c r="H7" i="158" s="1"/>
  <c r="E7" i="164" l="1"/>
  <c r="D7" i="164" s="1"/>
  <c r="G7" i="164" s="1"/>
  <c r="F8" i="164" s="1"/>
  <c r="E8" i="164" s="1"/>
  <c r="D8" i="164" s="1"/>
  <c r="G8" i="164" s="1"/>
  <c r="F9" i="164" s="1"/>
  <c r="E9" i="164" s="1"/>
  <c r="H7" i="164"/>
  <c r="I6" i="164"/>
  <c r="H7" i="163"/>
  <c r="E7" i="163"/>
  <c r="D7" i="163" s="1"/>
  <c r="G7" i="163" s="1"/>
  <c r="F8" i="163" s="1"/>
  <c r="I6" i="163"/>
  <c r="I5" i="162"/>
  <c r="E6" i="162"/>
  <c r="D6" i="162" s="1"/>
  <c r="G6" i="162" s="1"/>
  <c r="F7" i="162" s="1"/>
  <c r="E7" i="162" s="1"/>
  <c r="D7" i="162" s="1"/>
  <c r="G7" i="162" s="1"/>
  <c r="F8" i="162" s="1"/>
  <c r="I7" i="161"/>
  <c r="H8" i="161"/>
  <c r="D8" i="161"/>
  <c r="G8" i="161" s="1"/>
  <c r="F9" i="161" s="1"/>
  <c r="E9" i="161" s="1"/>
  <c r="E7" i="160"/>
  <c r="D7" i="160" s="1"/>
  <c r="G7" i="160" s="1"/>
  <c r="F8" i="160" s="1"/>
  <c r="E8" i="160" s="1"/>
  <c r="D8" i="160" s="1"/>
  <c r="G8" i="160" s="1"/>
  <c r="F9" i="160" s="1"/>
  <c r="E9" i="160" s="1"/>
  <c r="H7" i="160"/>
  <c r="I6" i="160"/>
  <c r="H7" i="159"/>
  <c r="D7" i="159"/>
  <c r="G7" i="159" s="1"/>
  <c r="F8" i="159" s="1"/>
  <c r="E8" i="159" s="1"/>
  <c r="I6" i="159"/>
  <c r="I6" i="158"/>
  <c r="E7" i="158"/>
  <c r="D7" i="158" s="1"/>
  <c r="G7" i="158" s="1"/>
  <c r="F8" i="158" s="1"/>
  <c r="H8" i="158" s="1"/>
  <c r="I7" i="164" l="1"/>
  <c r="H8" i="164"/>
  <c r="I8" i="164" s="1"/>
  <c r="D9" i="164"/>
  <c r="G9" i="164" s="1"/>
  <c r="F10" i="164" s="1"/>
  <c r="E10" i="164" s="1"/>
  <c r="H9" i="164"/>
  <c r="H8" i="163"/>
  <c r="E8" i="163"/>
  <c r="D8" i="163" s="1"/>
  <c r="G8" i="163" s="1"/>
  <c r="F9" i="163" s="1"/>
  <c r="I7" i="163"/>
  <c r="H7" i="162"/>
  <c r="I7" i="162" s="1"/>
  <c r="I6" i="162"/>
  <c r="H8" i="162"/>
  <c r="E8" i="162"/>
  <c r="D8" i="162" s="1"/>
  <c r="G8" i="162" s="1"/>
  <c r="F9" i="162" s="1"/>
  <c r="H9" i="161"/>
  <c r="D9" i="161"/>
  <c r="G9" i="161" s="1"/>
  <c r="F10" i="161" s="1"/>
  <c r="E10" i="161" s="1"/>
  <c r="I8" i="161"/>
  <c r="I7" i="160"/>
  <c r="H8" i="160"/>
  <c r="I8" i="160" s="1"/>
  <c r="D9" i="160"/>
  <c r="G9" i="160" s="1"/>
  <c r="F10" i="160" s="1"/>
  <c r="E10" i="160" s="1"/>
  <c r="H9" i="160"/>
  <c r="H8" i="159"/>
  <c r="D8" i="159"/>
  <c r="G8" i="159" s="1"/>
  <c r="F9" i="159" s="1"/>
  <c r="E9" i="159" s="1"/>
  <c r="I7" i="159"/>
  <c r="E8" i="158"/>
  <c r="D8" i="158" s="1"/>
  <c r="G8" i="158" s="1"/>
  <c r="F9" i="158" s="1"/>
  <c r="E9" i="158" s="1"/>
  <c r="D9" i="158" s="1"/>
  <c r="G9" i="158" s="1"/>
  <c r="F10" i="158" s="1"/>
  <c r="I7" i="158"/>
  <c r="H10" i="164" l="1"/>
  <c r="D10" i="164"/>
  <c r="G10" i="164" s="1"/>
  <c r="F11" i="164" s="1"/>
  <c r="E11" i="164" s="1"/>
  <c r="I9" i="164"/>
  <c r="H9" i="163"/>
  <c r="E9" i="163"/>
  <c r="D9" i="163" s="1"/>
  <c r="G9" i="163" s="1"/>
  <c r="F10" i="163" s="1"/>
  <c r="I8" i="163"/>
  <c r="H9" i="162"/>
  <c r="E9" i="162"/>
  <c r="D9" i="162" s="1"/>
  <c r="G9" i="162" s="1"/>
  <c r="F10" i="162" s="1"/>
  <c r="I8" i="162"/>
  <c r="H10" i="161"/>
  <c r="D10" i="161"/>
  <c r="G10" i="161" s="1"/>
  <c r="F11" i="161" s="1"/>
  <c r="E11" i="161" s="1"/>
  <c r="I9" i="161"/>
  <c r="I9" i="160"/>
  <c r="D10" i="160"/>
  <c r="G10" i="160" s="1"/>
  <c r="F11" i="160" s="1"/>
  <c r="E11" i="160" s="1"/>
  <c r="H10" i="160"/>
  <c r="H9" i="159"/>
  <c r="D9" i="159"/>
  <c r="G9" i="159" s="1"/>
  <c r="F10" i="159" s="1"/>
  <c r="E10" i="159" s="1"/>
  <c r="I8" i="159"/>
  <c r="H9" i="158"/>
  <c r="I9" i="158" s="1"/>
  <c r="I8" i="158"/>
  <c r="H10" i="158"/>
  <c r="E10" i="158"/>
  <c r="D10" i="158" s="1"/>
  <c r="G10" i="158" s="1"/>
  <c r="F11" i="158" s="1"/>
  <c r="D11" i="164" l="1"/>
  <c r="G11" i="164" s="1"/>
  <c r="F12" i="164" s="1"/>
  <c r="E12" i="164" s="1"/>
  <c r="H11" i="164"/>
  <c r="I10" i="164"/>
  <c r="H10" i="163"/>
  <c r="E10" i="163"/>
  <c r="D10" i="163" s="1"/>
  <c r="G10" i="163" s="1"/>
  <c r="F11" i="163" s="1"/>
  <c r="I9" i="163"/>
  <c r="H10" i="162"/>
  <c r="E10" i="162"/>
  <c r="D10" i="162" s="1"/>
  <c r="G10" i="162" s="1"/>
  <c r="F11" i="162" s="1"/>
  <c r="I9" i="162"/>
  <c r="H11" i="161"/>
  <c r="D11" i="161"/>
  <c r="G11" i="161" s="1"/>
  <c r="F12" i="161" s="1"/>
  <c r="E12" i="161" s="1"/>
  <c r="I10" i="161"/>
  <c r="H11" i="160"/>
  <c r="D11" i="160"/>
  <c r="G11" i="160" s="1"/>
  <c r="F12" i="160" s="1"/>
  <c r="E12" i="160" s="1"/>
  <c r="I10" i="160"/>
  <c r="H10" i="159"/>
  <c r="D10" i="159"/>
  <c r="G10" i="159" s="1"/>
  <c r="F11" i="159" s="1"/>
  <c r="E11" i="159" s="1"/>
  <c r="I9" i="159"/>
  <c r="H11" i="158"/>
  <c r="E11" i="158"/>
  <c r="D11" i="158" s="1"/>
  <c r="G11" i="158" s="1"/>
  <c r="F12" i="158" s="1"/>
  <c r="I10" i="158"/>
  <c r="D12" i="164" l="1"/>
  <c r="G12" i="164" s="1"/>
  <c r="F13" i="164" s="1"/>
  <c r="E13" i="164" s="1"/>
  <c r="H12" i="164"/>
  <c r="I11" i="164"/>
  <c r="H11" i="163"/>
  <c r="E11" i="163"/>
  <c r="D11" i="163" s="1"/>
  <c r="G11" i="163" s="1"/>
  <c r="F12" i="163" s="1"/>
  <c r="I10" i="163"/>
  <c r="H11" i="162"/>
  <c r="E11" i="162"/>
  <c r="D11" i="162" s="1"/>
  <c r="G11" i="162" s="1"/>
  <c r="F12" i="162" s="1"/>
  <c r="I10" i="162"/>
  <c r="H12" i="161"/>
  <c r="D12" i="161"/>
  <c r="G12" i="161" s="1"/>
  <c r="F13" i="161" s="1"/>
  <c r="E13" i="161" s="1"/>
  <c r="I11" i="161"/>
  <c r="I11" i="160"/>
  <c r="D12" i="160"/>
  <c r="G12" i="160" s="1"/>
  <c r="F13" i="160" s="1"/>
  <c r="E13" i="160" s="1"/>
  <c r="H12" i="160"/>
  <c r="H11" i="159"/>
  <c r="D11" i="159"/>
  <c r="G11" i="159" s="1"/>
  <c r="F12" i="159" s="1"/>
  <c r="E12" i="159" s="1"/>
  <c r="I10" i="159"/>
  <c r="H12" i="158"/>
  <c r="E12" i="158"/>
  <c r="D12" i="158" s="1"/>
  <c r="G12" i="158" s="1"/>
  <c r="F13" i="158" s="1"/>
  <c r="I11" i="158"/>
  <c r="D13" i="164" l="1"/>
  <c r="G13" i="164" s="1"/>
  <c r="F14" i="164" s="1"/>
  <c r="E14" i="164" s="1"/>
  <c r="H13" i="164"/>
  <c r="I12" i="164"/>
  <c r="H12" i="163"/>
  <c r="E12" i="163"/>
  <c r="D12" i="163" s="1"/>
  <c r="G12" i="163" s="1"/>
  <c r="F13" i="163" s="1"/>
  <c r="I11" i="163"/>
  <c r="H12" i="162"/>
  <c r="E12" i="162"/>
  <c r="D12" i="162" s="1"/>
  <c r="G12" i="162" s="1"/>
  <c r="F13" i="162" s="1"/>
  <c r="I11" i="162"/>
  <c r="I12" i="161"/>
  <c r="H13" i="161"/>
  <c r="D13" i="161"/>
  <c r="G13" i="161" s="1"/>
  <c r="F14" i="161" s="1"/>
  <c r="E14" i="161" s="1"/>
  <c r="D13" i="160"/>
  <c r="G13" i="160" s="1"/>
  <c r="F14" i="160" s="1"/>
  <c r="E14" i="160" s="1"/>
  <c r="H13" i="160"/>
  <c r="I12" i="160"/>
  <c r="H12" i="159"/>
  <c r="I12" i="159" s="1"/>
  <c r="D12" i="159"/>
  <c r="G12" i="159" s="1"/>
  <c r="F13" i="159" s="1"/>
  <c r="E13" i="159" s="1"/>
  <c r="I11" i="159"/>
  <c r="H13" i="158"/>
  <c r="E13" i="158"/>
  <c r="D13" i="158" s="1"/>
  <c r="G13" i="158" s="1"/>
  <c r="F14" i="158" s="1"/>
  <c r="I12" i="158"/>
  <c r="D14" i="164" l="1"/>
  <c r="G14" i="164" s="1"/>
  <c r="F15" i="164" s="1"/>
  <c r="E15" i="164" s="1"/>
  <c r="H14" i="164"/>
  <c r="I13" i="164"/>
  <c r="H13" i="163"/>
  <c r="E13" i="163"/>
  <c r="D13" i="163" s="1"/>
  <c r="G13" i="163" s="1"/>
  <c r="F14" i="163" s="1"/>
  <c r="I12" i="163"/>
  <c r="I12" i="162"/>
  <c r="H13" i="162"/>
  <c r="E13" i="162"/>
  <c r="D13" i="162" s="1"/>
  <c r="G13" i="162" s="1"/>
  <c r="F14" i="162" s="1"/>
  <c r="H14" i="161"/>
  <c r="D14" i="161"/>
  <c r="G14" i="161" s="1"/>
  <c r="F15" i="161" s="1"/>
  <c r="E15" i="161" s="1"/>
  <c r="I13" i="161"/>
  <c r="D14" i="160"/>
  <c r="G14" i="160" s="1"/>
  <c r="F15" i="160" s="1"/>
  <c r="E15" i="160" s="1"/>
  <c r="H14" i="160"/>
  <c r="I13" i="160"/>
  <c r="H13" i="159"/>
  <c r="D13" i="159"/>
  <c r="G13" i="159" s="1"/>
  <c r="F14" i="159" s="1"/>
  <c r="E14" i="159" s="1"/>
  <c r="H14" i="158"/>
  <c r="E14" i="158"/>
  <c r="D14" i="158" s="1"/>
  <c r="G14" i="158" s="1"/>
  <c r="F15" i="158" s="1"/>
  <c r="I13" i="158"/>
  <c r="H15" i="164" l="1"/>
  <c r="D15" i="164"/>
  <c r="G15" i="164" s="1"/>
  <c r="F16" i="164" s="1"/>
  <c r="E16" i="164" s="1"/>
  <c r="I14" i="164"/>
  <c r="H14" i="163"/>
  <c r="E14" i="163"/>
  <c r="D14" i="163" s="1"/>
  <c r="G14" i="163" s="1"/>
  <c r="F15" i="163" s="1"/>
  <c r="I13" i="163"/>
  <c r="I13" i="162"/>
  <c r="H14" i="162"/>
  <c r="E14" i="162"/>
  <c r="D14" i="162" s="1"/>
  <c r="G14" i="162" s="1"/>
  <c r="F15" i="162" s="1"/>
  <c r="H15" i="161"/>
  <c r="D15" i="161"/>
  <c r="G15" i="161" s="1"/>
  <c r="F16" i="161" s="1"/>
  <c r="E16" i="161" s="1"/>
  <c r="I14" i="161"/>
  <c r="H15" i="160"/>
  <c r="D15" i="160"/>
  <c r="G15" i="160" s="1"/>
  <c r="F16" i="160" s="1"/>
  <c r="E16" i="160" s="1"/>
  <c r="I14" i="160"/>
  <c r="H14" i="159"/>
  <c r="I14" i="159" s="1"/>
  <c r="D14" i="159"/>
  <c r="G14" i="159" s="1"/>
  <c r="F15" i="159" s="1"/>
  <c r="E15" i="159" s="1"/>
  <c r="I13" i="159"/>
  <c r="H15" i="158"/>
  <c r="E15" i="158"/>
  <c r="D15" i="158" s="1"/>
  <c r="G15" i="158" s="1"/>
  <c r="F16" i="158" s="1"/>
  <c r="I14" i="158"/>
  <c r="H16" i="164" l="1"/>
  <c r="D16" i="164"/>
  <c r="G16" i="164" s="1"/>
  <c r="F17" i="164" s="1"/>
  <c r="E17" i="164" s="1"/>
  <c r="I15" i="164"/>
  <c r="I14" i="163"/>
  <c r="H15" i="163"/>
  <c r="E15" i="163"/>
  <c r="D15" i="163" s="1"/>
  <c r="G15" i="163" s="1"/>
  <c r="F16" i="163" s="1"/>
  <c r="I14" i="162"/>
  <c r="H15" i="162"/>
  <c r="E15" i="162"/>
  <c r="D15" i="162" s="1"/>
  <c r="G15" i="162" s="1"/>
  <c r="F16" i="162" s="1"/>
  <c r="H16" i="161"/>
  <c r="D16" i="161"/>
  <c r="G16" i="161" s="1"/>
  <c r="F17" i="161" s="1"/>
  <c r="E17" i="161" s="1"/>
  <c r="I15" i="161"/>
  <c r="D16" i="160"/>
  <c r="G16" i="160" s="1"/>
  <c r="F17" i="160" s="1"/>
  <c r="E17" i="160" s="1"/>
  <c r="H16" i="160"/>
  <c r="I15" i="160"/>
  <c r="H15" i="159"/>
  <c r="D15" i="159"/>
  <c r="G15" i="159" s="1"/>
  <c r="F16" i="159" s="1"/>
  <c r="E16" i="159" s="1"/>
  <c r="H16" i="158"/>
  <c r="E16" i="158"/>
  <c r="D16" i="158" s="1"/>
  <c r="G16" i="158" s="1"/>
  <c r="F17" i="158" s="1"/>
  <c r="I15" i="158"/>
  <c r="D17" i="164" l="1"/>
  <c r="G17" i="164" s="1"/>
  <c r="F18" i="164" s="1"/>
  <c r="E18" i="164" s="1"/>
  <c r="H17" i="164"/>
  <c r="I16" i="164"/>
  <c r="H16" i="163"/>
  <c r="E16" i="163"/>
  <c r="D16" i="163" s="1"/>
  <c r="G16" i="163" s="1"/>
  <c r="F17" i="163" s="1"/>
  <c r="I15" i="163"/>
  <c r="I15" i="162"/>
  <c r="H16" i="162"/>
  <c r="E16" i="162"/>
  <c r="D16" i="162" s="1"/>
  <c r="G16" i="162" s="1"/>
  <c r="F17" i="162" s="1"/>
  <c r="H17" i="161"/>
  <c r="D17" i="161"/>
  <c r="G17" i="161" s="1"/>
  <c r="F18" i="161" s="1"/>
  <c r="E18" i="161" s="1"/>
  <c r="I16" i="161"/>
  <c r="I16" i="160"/>
  <c r="D17" i="160"/>
  <c r="G17" i="160" s="1"/>
  <c r="F18" i="160" s="1"/>
  <c r="E18" i="160" s="1"/>
  <c r="H17" i="160"/>
  <c r="H16" i="159"/>
  <c r="D16" i="159"/>
  <c r="G16" i="159" s="1"/>
  <c r="F17" i="159" s="1"/>
  <c r="E17" i="159" s="1"/>
  <c r="I15" i="159"/>
  <c r="H17" i="158"/>
  <c r="E17" i="158"/>
  <c r="D17" i="158" s="1"/>
  <c r="G17" i="158" s="1"/>
  <c r="F18" i="158" s="1"/>
  <c r="I16" i="158"/>
  <c r="D18" i="164" l="1"/>
  <c r="G18" i="164" s="1"/>
  <c r="F19" i="164" s="1"/>
  <c r="E19" i="164" s="1"/>
  <c r="H18" i="164"/>
  <c r="I17" i="164"/>
  <c r="H17" i="163"/>
  <c r="E17" i="163"/>
  <c r="D17" i="163" s="1"/>
  <c r="G17" i="163" s="1"/>
  <c r="F18" i="163" s="1"/>
  <c r="I16" i="163"/>
  <c r="I16" i="162"/>
  <c r="H17" i="162"/>
  <c r="E17" i="162"/>
  <c r="D17" i="162" s="1"/>
  <c r="G17" i="162" s="1"/>
  <c r="F18" i="162" s="1"/>
  <c r="H18" i="161"/>
  <c r="D18" i="161"/>
  <c r="G18" i="161" s="1"/>
  <c r="F19" i="161" s="1"/>
  <c r="E19" i="161" s="1"/>
  <c r="I17" i="161"/>
  <c r="H18" i="160"/>
  <c r="I18" i="160" s="1"/>
  <c r="D18" i="160"/>
  <c r="G18" i="160" s="1"/>
  <c r="F19" i="160" s="1"/>
  <c r="E19" i="160" s="1"/>
  <c r="I17" i="160"/>
  <c r="H17" i="159"/>
  <c r="D17" i="159"/>
  <c r="G17" i="159" s="1"/>
  <c r="F18" i="159" s="1"/>
  <c r="E18" i="159" s="1"/>
  <c r="I16" i="159"/>
  <c r="H18" i="158"/>
  <c r="E18" i="158"/>
  <c r="D18" i="158" s="1"/>
  <c r="G18" i="158" s="1"/>
  <c r="F19" i="158" s="1"/>
  <c r="I17" i="158"/>
  <c r="H19" i="164" l="1"/>
  <c r="D19" i="164"/>
  <c r="G19" i="164" s="1"/>
  <c r="F20" i="164" s="1"/>
  <c r="E20" i="164" s="1"/>
  <c r="I18" i="164"/>
  <c r="H18" i="163"/>
  <c r="E18" i="163"/>
  <c r="D18" i="163" s="1"/>
  <c r="G18" i="163" s="1"/>
  <c r="F19" i="163" s="1"/>
  <c r="I17" i="163"/>
  <c r="I17" i="162"/>
  <c r="H18" i="162"/>
  <c r="E18" i="162"/>
  <c r="D18" i="162" s="1"/>
  <c r="G18" i="162" s="1"/>
  <c r="F19" i="162" s="1"/>
  <c r="H19" i="161"/>
  <c r="D19" i="161"/>
  <c r="G19" i="161" s="1"/>
  <c r="F20" i="161" s="1"/>
  <c r="E20" i="161" s="1"/>
  <c r="I18" i="161"/>
  <c r="H19" i="160"/>
  <c r="D19" i="160"/>
  <c r="G19" i="160" s="1"/>
  <c r="F20" i="160" s="1"/>
  <c r="E20" i="160" s="1"/>
  <c r="H18" i="159"/>
  <c r="D18" i="159"/>
  <c r="G18" i="159" s="1"/>
  <c r="F19" i="159" s="1"/>
  <c r="E19" i="159" s="1"/>
  <c r="I17" i="159"/>
  <c r="I18" i="158"/>
  <c r="H19" i="158"/>
  <c r="E19" i="158"/>
  <c r="D19" i="158" s="1"/>
  <c r="G19" i="158" s="1"/>
  <c r="F20" i="158" s="1"/>
  <c r="D20" i="164" l="1"/>
  <c r="G20" i="164" s="1"/>
  <c r="F21" i="164" s="1"/>
  <c r="E21" i="164" s="1"/>
  <c r="H20" i="164"/>
  <c r="I19" i="164"/>
  <c r="I18" i="163"/>
  <c r="H19" i="163"/>
  <c r="E19" i="163"/>
  <c r="D19" i="163" s="1"/>
  <c r="G19" i="163" s="1"/>
  <c r="F20" i="163" s="1"/>
  <c r="I18" i="162"/>
  <c r="H19" i="162"/>
  <c r="E19" i="162"/>
  <c r="D19" i="162" s="1"/>
  <c r="G19" i="162" s="1"/>
  <c r="F20" i="162" s="1"/>
  <c r="H20" i="161"/>
  <c r="D20" i="161"/>
  <c r="G20" i="161" s="1"/>
  <c r="F21" i="161" s="1"/>
  <c r="E21" i="161" s="1"/>
  <c r="I19" i="161"/>
  <c r="D20" i="160"/>
  <c r="G20" i="160" s="1"/>
  <c r="F21" i="160" s="1"/>
  <c r="E21" i="160" s="1"/>
  <c r="H20" i="160"/>
  <c r="I19" i="160"/>
  <c r="I18" i="159"/>
  <c r="H19" i="159"/>
  <c r="D19" i="159"/>
  <c r="G19" i="159" s="1"/>
  <c r="F20" i="159" s="1"/>
  <c r="E20" i="159" s="1"/>
  <c r="H20" i="158"/>
  <c r="E20" i="158"/>
  <c r="D20" i="158" s="1"/>
  <c r="G20" i="158" s="1"/>
  <c r="F21" i="158" s="1"/>
  <c r="I19" i="158"/>
  <c r="D21" i="164" l="1"/>
  <c r="G21" i="164" s="1"/>
  <c r="F22" i="164" s="1"/>
  <c r="E22" i="164" s="1"/>
  <c r="H21" i="164"/>
  <c r="I20" i="164"/>
  <c r="H20" i="163"/>
  <c r="E20" i="163"/>
  <c r="D20" i="163" s="1"/>
  <c r="G20" i="163" s="1"/>
  <c r="F21" i="163" s="1"/>
  <c r="I19" i="163"/>
  <c r="I19" i="162"/>
  <c r="H20" i="162"/>
  <c r="E20" i="162"/>
  <c r="D20" i="162" s="1"/>
  <c r="G20" i="162" s="1"/>
  <c r="F21" i="162" s="1"/>
  <c r="I20" i="161"/>
  <c r="H21" i="161"/>
  <c r="D21" i="161"/>
  <c r="G21" i="161" s="1"/>
  <c r="F22" i="161" s="1"/>
  <c r="E22" i="161" s="1"/>
  <c r="I20" i="160"/>
  <c r="H21" i="160"/>
  <c r="D21" i="160"/>
  <c r="G21" i="160" s="1"/>
  <c r="F22" i="160" s="1"/>
  <c r="E22" i="160" s="1"/>
  <c r="I19" i="159"/>
  <c r="H20" i="159"/>
  <c r="D20" i="159"/>
  <c r="G20" i="159" s="1"/>
  <c r="F21" i="159" s="1"/>
  <c r="E21" i="159" s="1"/>
  <c r="H21" i="158"/>
  <c r="E21" i="158"/>
  <c r="D21" i="158" s="1"/>
  <c r="G21" i="158" s="1"/>
  <c r="F22" i="158" s="1"/>
  <c r="I20" i="158"/>
  <c r="D22" i="164" l="1"/>
  <c r="G22" i="164" s="1"/>
  <c r="F23" i="164" s="1"/>
  <c r="E23" i="164" s="1"/>
  <c r="H22" i="164"/>
  <c r="I21" i="164"/>
  <c r="H21" i="163"/>
  <c r="E21" i="163"/>
  <c r="D21" i="163" s="1"/>
  <c r="G21" i="163" s="1"/>
  <c r="F22" i="163" s="1"/>
  <c r="I20" i="163"/>
  <c r="H21" i="162"/>
  <c r="E21" i="162"/>
  <c r="D21" i="162" s="1"/>
  <c r="G21" i="162" s="1"/>
  <c r="F22" i="162" s="1"/>
  <c r="I20" i="162"/>
  <c r="H22" i="161"/>
  <c r="D22" i="161"/>
  <c r="G22" i="161" s="1"/>
  <c r="F23" i="161" s="1"/>
  <c r="E23" i="161" s="1"/>
  <c r="I21" i="161"/>
  <c r="D22" i="160"/>
  <c r="G22" i="160" s="1"/>
  <c r="F23" i="160" s="1"/>
  <c r="E23" i="160" s="1"/>
  <c r="H22" i="160"/>
  <c r="I21" i="160"/>
  <c r="I20" i="159"/>
  <c r="H21" i="159"/>
  <c r="D21" i="159"/>
  <c r="G21" i="159" s="1"/>
  <c r="F22" i="159" s="1"/>
  <c r="E22" i="159" s="1"/>
  <c r="H22" i="158"/>
  <c r="E22" i="158"/>
  <c r="D22" i="158" s="1"/>
  <c r="G22" i="158" s="1"/>
  <c r="F23" i="158" s="1"/>
  <c r="I21" i="158"/>
  <c r="I22" i="164" l="1"/>
  <c r="H23" i="164"/>
  <c r="D23" i="164"/>
  <c r="G23" i="164" s="1"/>
  <c r="F24" i="164" s="1"/>
  <c r="E24" i="164" s="1"/>
  <c r="H22" i="163"/>
  <c r="E22" i="163"/>
  <c r="D22" i="163" s="1"/>
  <c r="G22" i="163" s="1"/>
  <c r="F23" i="163" s="1"/>
  <c r="I21" i="163"/>
  <c r="H22" i="162"/>
  <c r="E22" i="162"/>
  <c r="D22" i="162" s="1"/>
  <c r="G22" i="162" s="1"/>
  <c r="F23" i="162" s="1"/>
  <c r="I21" i="162"/>
  <c r="I22" i="161"/>
  <c r="H23" i="161"/>
  <c r="D23" i="161"/>
  <c r="G23" i="161" s="1"/>
  <c r="F24" i="161" s="1"/>
  <c r="E24" i="161" s="1"/>
  <c r="I22" i="160"/>
  <c r="H23" i="160"/>
  <c r="D23" i="160"/>
  <c r="G23" i="160" s="1"/>
  <c r="F24" i="160" s="1"/>
  <c r="E24" i="160" s="1"/>
  <c r="I21" i="159"/>
  <c r="H22" i="159"/>
  <c r="D22" i="159"/>
  <c r="G22" i="159" s="1"/>
  <c r="F23" i="159" s="1"/>
  <c r="E23" i="159" s="1"/>
  <c r="H23" i="158"/>
  <c r="E23" i="158"/>
  <c r="D23" i="158" s="1"/>
  <c r="G23" i="158" s="1"/>
  <c r="F24" i="158" s="1"/>
  <c r="I22" i="158"/>
  <c r="I23" i="164" l="1"/>
  <c r="D24" i="164"/>
  <c r="G24" i="164" s="1"/>
  <c r="F25" i="164" s="1"/>
  <c r="E25" i="164" s="1"/>
  <c r="H24" i="164"/>
  <c r="I22" i="163"/>
  <c r="H23" i="163"/>
  <c r="E23" i="163"/>
  <c r="D23" i="163" s="1"/>
  <c r="G23" i="163" s="1"/>
  <c r="F24" i="163" s="1"/>
  <c r="I22" i="162"/>
  <c r="H23" i="162"/>
  <c r="E23" i="162"/>
  <c r="D23" i="162" s="1"/>
  <c r="G23" i="162" s="1"/>
  <c r="F24" i="162" s="1"/>
  <c r="H24" i="161"/>
  <c r="D24" i="161"/>
  <c r="G24" i="161" s="1"/>
  <c r="F25" i="161" s="1"/>
  <c r="E25" i="161" s="1"/>
  <c r="I23" i="161"/>
  <c r="I23" i="160"/>
  <c r="D24" i="160"/>
  <c r="G24" i="160" s="1"/>
  <c r="F25" i="160" s="1"/>
  <c r="E25" i="160" s="1"/>
  <c r="H24" i="160"/>
  <c r="I22" i="159"/>
  <c r="H23" i="159"/>
  <c r="D23" i="159"/>
  <c r="G23" i="159" s="1"/>
  <c r="F24" i="159" s="1"/>
  <c r="E24" i="159" s="1"/>
  <c r="I23" i="158"/>
  <c r="H24" i="158"/>
  <c r="E24" i="158"/>
  <c r="D24" i="158" s="1"/>
  <c r="G24" i="158" s="1"/>
  <c r="F25" i="158" s="1"/>
  <c r="D25" i="164" l="1"/>
  <c r="G25" i="164" s="1"/>
  <c r="F26" i="164" s="1"/>
  <c r="E26" i="164" s="1"/>
  <c r="H25" i="164"/>
  <c r="I24" i="164"/>
  <c r="I23" i="163"/>
  <c r="H24" i="163"/>
  <c r="E24" i="163"/>
  <c r="D24" i="163" s="1"/>
  <c r="G24" i="163" s="1"/>
  <c r="F25" i="163" s="1"/>
  <c r="I23" i="162"/>
  <c r="H24" i="162"/>
  <c r="E24" i="162"/>
  <c r="D24" i="162" s="1"/>
  <c r="G24" i="162" s="1"/>
  <c r="F25" i="162" s="1"/>
  <c r="H25" i="161"/>
  <c r="D25" i="161"/>
  <c r="G25" i="161" s="1"/>
  <c r="F26" i="161" s="1"/>
  <c r="E26" i="161" s="1"/>
  <c r="I24" i="161"/>
  <c r="I24" i="160"/>
  <c r="D25" i="160"/>
  <c r="G25" i="160" s="1"/>
  <c r="F26" i="160" s="1"/>
  <c r="E26" i="160" s="1"/>
  <c r="H25" i="160"/>
  <c r="H24" i="159"/>
  <c r="D24" i="159"/>
  <c r="G24" i="159" s="1"/>
  <c r="F25" i="159" s="1"/>
  <c r="E25" i="159" s="1"/>
  <c r="I23" i="159"/>
  <c r="I24" i="158"/>
  <c r="H25" i="158"/>
  <c r="E25" i="158"/>
  <c r="D25" i="158" s="1"/>
  <c r="G25" i="158" s="1"/>
  <c r="F26" i="158" s="1"/>
  <c r="D26" i="164" l="1"/>
  <c r="G26" i="164" s="1"/>
  <c r="F27" i="164" s="1"/>
  <c r="E27" i="164" s="1"/>
  <c r="H26" i="164"/>
  <c r="I25" i="164"/>
  <c r="I24" i="163"/>
  <c r="H25" i="163"/>
  <c r="E25" i="163"/>
  <c r="D25" i="163" s="1"/>
  <c r="G25" i="163" s="1"/>
  <c r="F26" i="163" s="1"/>
  <c r="H25" i="162"/>
  <c r="E25" i="162"/>
  <c r="D25" i="162" s="1"/>
  <c r="G25" i="162" s="1"/>
  <c r="F26" i="162" s="1"/>
  <c r="I24" i="162"/>
  <c r="H26" i="161"/>
  <c r="D26" i="161"/>
  <c r="G26" i="161" s="1"/>
  <c r="F27" i="161" s="1"/>
  <c r="E27" i="161" s="1"/>
  <c r="I25" i="161"/>
  <c r="D26" i="160"/>
  <c r="G26" i="160" s="1"/>
  <c r="F27" i="160" s="1"/>
  <c r="E27" i="160" s="1"/>
  <c r="H26" i="160"/>
  <c r="I25" i="160"/>
  <c r="I24" i="159"/>
  <c r="H25" i="159"/>
  <c r="D25" i="159"/>
  <c r="G25" i="159" s="1"/>
  <c r="F26" i="159" s="1"/>
  <c r="E26" i="159" s="1"/>
  <c r="I25" i="158"/>
  <c r="H26" i="158"/>
  <c r="E26" i="158"/>
  <c r="D26" i="158" s="1"/>
  <c r="G26" i="158" s="1"/>
  <c r="F27" i="158" s="1"/>
  <c r="I26" i="164" l="1"/>
  <c r="H27" i="164"/>
  <c r="D27" i="164"/>
  <c r="G27" i="164" s="1"/>
  <c r="F28" i="164" s="1"/>
  <c r="E28" i="164" s="1"/>
  <c r="H26" i="163"/>
  <c r="E26" i="163"/>
  <c r="D26" i="163" s="1"/>
  <c r="G26" i="163" s="1"/>
  <c r="F27" i="163" s="1"/>
  <c r="I25" i="163"/>
  <c r="H26" i="162"/>
  <c r="E26" i="162"/>
  <c r="D26" i="162" s="1"/>
  <c r="G26" i="162" s="1"/>
  <c r="F27" i="162" s="1"/>
  <c r="I25" i="162"/>
  <c r="I26" i="161"/>
  <c r="H27" i="161"/>
  <c r="D27" i="161"/>
  <c r="G27" i="161" s="1"/>
  <c r="F28" i="161" s="1"/>
  <c r="E28" i="161" s="1"/>
  <c r="I26" i="160"/>
  <c r="H27" i="160"/>
  <c r="D27" i="160"/>
  <c r="G27" i="160" s="1"/>
  <c r="F28" i="160" s="1"/>
  <c r="E28" i="160" s="1"/>
  <c r="I25" i="159"/>
  <c r="H26" i="159"/>
  <c r="D26" i="159"/>
  <c r="G26" i="159" s="1"/>
  <c r="F27" i="159" s="1"/>
  <c r="E27" i="159" s="1"/>
  <c r="I26" i="158"/>
  <c r="H27" i="158"/>
  <c r="E27" i="158"/>
  <c r="D27" i="158" s="1"/>
  <c r="G27" i="158" s="1"/>
  <c r="F28" i="158" s="1"/>
  <c r="H28" i="164" l="1"/>
  <c r="D28" i="164"/>
  <c r="G28" i="164" s="1"/>
  <c r="F29" i="164" s="1"/>
  <c r="E29" i="164" s="1"/>
  <c r="I27" i="164"/>
  <c r="H27" i="163"/>
  <c r="E27" i="163"/>
  <c r="D27" i="163" s="1"/>
  <c r="G27" i="163" s="1"/>
  <c r="F28" i="163" s="1"/>
  <c r="I26" i="163"/>
  <c r="H27" i="162"/>
  <c r="E27" i="162"/>
  <c r="D27" i="162" s="1"/>
  <c r="G27" i="162" s="1"/>
  <c r="F28" i="162" s="1"/>
  <c r="I26" i="162"/>
  <c r="H28" i="161"/>
  <c r="D28" i="161"/>
  <c r="G28" i="161" s="1"/>
  <c r="F29" i="161" s="1"/>
  <c r="E29" i="161" s="1"/>
  <c r="I27" i="161"/>
  <c r="H28" i="160"/>
  <c r="D28" i="160"/>
  <c r="G28" i="160" s="1"/>
  <c r="F29" i="160" s="1"/>
  <c r="E29" i="160" s="1"/>
  <c r="I27" i="160"/>
  <c r="H27" i="159"/>
  <c r="I27" i="159" s="1"/>
  <c r="D27" i="159"/>
  <c r="G27" i="159" s="1"/>
  <c r="F28" i="159" s="1"/>
  <c r="E28" i="159" s="1"/>
  <c r="I26" i="159"/>
  <c r="I27" i="158"/>
  <c r="H28" i="158"/>
  <c r="E28" i="158"/>
  <c r="D28" i="158" s="1"/>
  <c r="G28" i="158" s="1"/>
  <c r="F29" i="158" s="1"/>
  <c r="I28" i="164" l="1"/>
  <c r="D29" i="164"/>
  <c r="G29" i="164" s="1"/>
  <c r="F30" i="164" s="1"/>
  <c r="E30" i="164" s="1"/>
  <c r="H29" i="164"/>
  <c r="I27" i="163"/>
  <c r="H28" i="163"/>
  <c r="E28" i="163"/>
  <c r="D28" i="163" s="1"/>
  <c r="G28" i="163" s="1"/>
  <c r="F29" i="163" s="1"/>
  <c r="H28" i="162"/>
  <c r="E28" i="162"/>
  <c r="D28" i="162" s="1"/>
  <c r="G28" i="162" s="1"/>
  <c r="F29" i="162" s="1"/>
  <c r="I27" i="162"/>
  <c r="I28" i="161"/>
  <c r="H29" i="161"/>
  <c r="D29" i="161"/>
  <c r="G29" i="161" s="1"/>
  <c r="F30" i="161" s="1"/>
  <c r="E30" i="161" s="1"/>
  <c r="H29" i="160"/>
  <c r="D29" i="160"/>
  <c r="G29" i="160" s="1"/>
  <c r="F30" i="160" s="1"/>
  <c r="E30" i="160" s="1"/>
  <c r="I28" i="160"/>
  <c r="H28" i="159"/>
  <c r="D28" i="159"/>
  <c r="G28" i="159" s="1"/>
  <c r="F29" i="159" s="1"/>
  <c r="E29" i="159" s="1"/>
  <c r="I28" i="158"/>
  <c r="H29" i="158"/>
  <c r="E29" i="158"/>
  <c r="D29" i="158" s="1"/>
  <c r="G29" i="158" s="1"/>
  <c r="F30" i="158" s="1"/>
  <c r="D30" i="164" l="1"/>
  <c r="G30" i="164" s="1"/>
  <c r="F31" i="164" s="1"/>
  <c r="E31" i="164" s="1"/>
  <c r="H30" i="164"/>
  <c r="I29" i="164"/>
  <c r="I28" i="163"/>
  <c r="H29" i="163"/>
  <c r="E29" i="163"/>
  <c r="D29" i="163" s="1"/>
  <c r="G29" i="163" s="1"/>
  <c r="F30" i="163" s="1"/>
  <c r="H29" i="162"/>
  <c r="E29" i="162"/>
  <c r="D29" i="162" s="1"/>
  <c r="G29" i="162" s="1"/>
  <c r="F30" i="162" s="1"/>
  <c r="I28" i="162"/>
  <c r="H30" i="161"/>
  <c r="D30" i="161"/>
  <c r="G30" i="161" s="1"/>
  <c r="F31" i="161" s="1"/>
  <c r="E31" i="161" s="1"/>
  <c r="I29" i="161"/>
  <c r="H30" i="160"/>
  <c r="D30" i="160"/>
  <c r="G30" i="160" s="1"/>
  <c r="F31" i="160" s="1"/>
  <c r="E31" i="160" s="1"/>
  <c r="I29" i="160"/>
  <c r="H29" i="159"/>
  <c r="D29" i="159"/>
  <c r="G29" i="159" s="1"/>
  <c r="F30" i="159" s="1"/>
  <c r="E30" i="159" s="1"/>
  <c r="I28" i="159"/>
  <c r="H30" i="158"/>
  <c r="E30" i="158"/>
  <c r="D30" i="158" s="1"/>
  <c r="G30" i="158" s="1"/>
  <c r="F31" i="158" s="1"/>
  <c r="I29" i="158"/>
  <c r="D31" i="164" l="1"/>
  <c r="G31" i="164" s="1"/>
  <c r="F32" i="164" s="1"/>
  <c r="E32" i="164" s="1"/>
  <c r="H31" i="164"/>
  <c r="I30" i="164"/>
  <c r="H30" i="163"/>
  <c r="E30" i="163"/>
  <c r="D30" i="163" s="1"/>
  <c r="G30" i="163" s="1"/>
  <c r="F31" i="163" s="1"/>
  <c r="I29" i="163"/>
  <c r="I29" i="162"/>
  <c r="H30" i="162"/>
  <c r="E30" i="162"/>
  <c r="D30" i="162" s="1"/>
  <c r="G30" i="162" s="1"/>
  <c r="F31" i="162" s="1"/>
  <c r="I30" i="161"/>
  <c r="H31" i="161"/>
  <c r="D31" i="161"/>
  <c r="G31" i="161" s="1"/>
  <c r="F32" i="161" s="1"/>
  <c r="E32" i="161" s="1"/>
  <c r="H31" i="160"/>
  <c r="D31" i="160"/>
  <c r="G31" i="160" s="1"/>
  <c r="F32" i="160" s="1"/>
  <c r="E32" i="160" s="1"/>
  <c r="I30" i="160"/>
  <c r="I29" i="159"/>
  <c r="H30" i="159"/>
  <c r="D30" i="159"/>
  <c r="G30" i="159" s="1"/>
  <c r="F31" i="159" s="1"/>
  <c r="E31" i="159" s="1"/>
  <c r="I30" i="158"/>
  <c r="H31" i="158"/>
  <c r="E31" i="158"/>
  <c r="D31" i="158" s="1"/>
  <c r="G31" i="158" s="1"/>
  <c r="F32" i="158" s="1"/>
  <c r="D32" i="164" l="1"/>
  <c r="G32" i="164" s="1"/>
  <c r="F33" i="164" s="1"/>
  <c r="E33" i="164" s="1"/>
  <c r="H32" i="164"/>
  <c r="I31" i="164"/>
  <c r="H31" i="163"/>
  <c r="E31" i="163"/>
  <c r="D31" i="163" s="1"/>
  <c r="G31" i="163" s="1"/>
  <c r="F32" i="163" s="1"/>
  <c r="I30" i="163"/>
  <c r="H31" i="162"/>
  <c r="E31" i="162"/>
  <c r="D31" i="162" s="1"/>
  <c r="G31" i="162" s="1"/>
  <c r="F32" i="162" s="1"/>
  <c r="I30" i="162"/>
  <c r="H32" i="161"/>
  <c r="D32" i="161"/>
  <c r="G32" i="161" s="1"/>
  <c r="F33" i="161" s="1"/>
  <c r="E33" i="161" s="1"/>
  <c r="I31" i="161"/>
  <c r="H32" i="160"/>
  <c r="D32" i="160"/>
  <c r="G32" i="160" s="1"/>
  <c r="F33" i="160" s="1"/>
  <c r="E33" i="160" s="1"/>
  <c r="I31" i="160"/>
  <c r="I30" i="159"/>
  <c r="H31" i="159"/>
  <c r="D31" i="159"/>
  <c r="G31" i="159" s="1"/>
  <c r="F32" i="159" s="1"/>
  <c r="E32" i="159" s="1"/>
  <c r="I31" i="158"/>
  <c r="H32" i="158"/>
  <c r="E32" i="158"/>
  <c r="D32" i="158" s="1"/>
  <c r="G32" i="158" s="1"/>
  <c r="F33" i="158" s="1"/>
  <c r="D33" i="164" l="1"/>
  <c r="G33" i="164" s="1"/>
  <c r="F34" i="164" s="1"/>
  <c r="E34" i="164" s="1"/>
  <c r="H33" i="164"/>
  <c r="I32" i="164"/>
  <c r="H32" i="163"/>
  <c r="E32" i="163"/>
  <c r="D32" i="163" s="1"/>
  <c r="G32" i="163" s="1"/>
  <c r="F33" i="163" s="1"/>
  <c r="I31" i="163"/>
  <c r="H32" i="162"/>
  <c r="E32" i="162"/>
  <c r="D32" i="162" s="1"/>
  <c r="G32" i="162" s="1"/>
  <c r="F33" i="162" s="1"/>
  <c r="I31" i="162"/>
  <c r="H33" i="161"/>
  <c r="D33" i="161"/>
  <c r="G33" i="161" s="1"/>
  <c r="F34" i="161" s="1"/>
  <c r="E34" i="161" s="1"/>
  <c r="I32" i="161"/>
  <c r="H33" i="160"/>
  <c r="D33" i="160"/>
  <c r="G33" i="160" s="1"/>
  <c r="F34" i="160" s="1"/>
  <c r="E34" i="160" s="1"/>
  <c r="I32" i="160"/>
  <c r="I31" i="159"/>
  <c r="H32" i="159"/>
  <c r="D32" i="159"/>
  <c r="G32" i="159" s="1"/>
  <c r="F33" i="159" s="1"/>
  <c r="E33" i="159" s="1"/>
  <c r="I32" i="158"/>
  <c r="H33" i="158"/>
  <c r="E33" i="158"/>
  <c r="D33" i="158" s="1"/>
  <c r="G33" i="158" s="1"/>
  <c r="F34" i="158" s="1"/>
  <c r="I33" i="164" l="1"/>
  <c r="D34" i="164"/>
  <c r="G34" i="164" s="1"/>
  <c r="F35" i="164" s="1"/>
  <c r="E35" i="164" s="1"/>
  <c r="H34" i="164"/>
  <c r="H33" i="163"/>
  <c r="E33" i="163"/>
  <c r="D33" i="163" s="1"/>
  <c r="G33" i="163" s="1"/>
  <c r="F34" i="163" s="1"/>
  <c r="I32" i="163"/>
  <c r="H33" i="162"/>
  <c r="E33" i="162"/>
  <c r="D33" i="162" s="1"/>
  <c r="G33" i="162" s="1"/>
  <c r="F34" i="162" s="1"/>
  <c r="I32" i="162"/>
  <c r="H34" i="161"/>
  <c r="D34" i="161"/>
  <c r="G34" i="161" s="1"/>
  <c r="F35" i="161" s="1"/>
  <c r="E35" i="161" s="1"/>
  <c r="I33" i="161"/>
  <c r="H34" i="160"/>
  <c r="D34" i="160"/>
  <c r="G34" i="160" s="1"/>
  <c r="F35" i="160" s="1"/>
  <c r="E35" i="160" s="1"/>
  <c r="I33" i="160"/>
  <c r="I32" i="159"/>
  <c r="H33" i="159"/>
  <c r="D33" i="159"/>
  <c r="G33" i="159" s="1"/>
  <c r="F34" i="159" s="1"/>
  <c r="E34" i="159" s="1"/>
  <c r="I33" i="158"/>
  <c r="H34" i="158"/>
  <c r="E34" i="158"/>
  <c r="D34" i="158" s="1"/>
  <c r="G34" i="158" s="1"/>
  <c r="F35" i="158" s="1"/>
  <c r="H35" i="164" l="1"/>
  <c r="D35" i="164"/>
  <c r="G35" i="164" s="1"/>
  <c r="F36" i="164" s="1"/>
  <c r="E36" i="164" s="1"/>
  <c r="I34" i="164"/>
  <c r="I33" i="163"/>
  <c r="H34" i="163"/>
  <c r="E34" i="163"/>
  <c r="D34" i="163" s="1"/>
  <c r="G34" i="163" s="1"/>
  <c r="F35" i="163" s="1"/>
  <c r="I33" i="162"/>
  <c r="H34" i="162"/>
  <c r="E34" i="162"/>
  <c r="D34" i="162" s="1"/>
  <c r="G34" i="162" s="1"/>
  <c r="F35" i="162" s="1"/>
  <c r="H35" i="161"/>
  <c r="I35" i="161" s="1"/>
  <c r="D35" i="161"/>
  <c r="G35" i="161" s="1"/>
  <c r="F36" i="161" s="1"/>
  <c r="E36" i="161" s="1"/>
  <c r="I34" i="161"/>
  <c r="H35" i="160"/>
  <c r="D35" i="160"/>
  <c r="G35" i="160" s="1"/>
  <c r="F36" i="160" s="1"/>
  <c r="E36" i="160" s="1"/>
  <c r="I34" i="160"/>
  <c r="I33" i="159"/>
  <c r="H34" i="159"/>
  <c r="D34" i="159"/>
  <c r="G34" i="159" s="1"/>
  <c r="F35" i="159" s="1"/>
  <c r="E35" i="159" s="1"/>
  <c r="I34" i="158"/>
  <c r="H35" i="158"/>
  <c r="E35" i="158"/>
  <c r="D35" i="158" s="1"/>
  <c r="G35" i="158" s="1"/>
  <c r="F36" i="158" s="1"/>
  <c r="D36" i="164" l="1"/>
  <c r="G36" i="164" s="1"/>
  <c r="F37" i="164" s="1"/>
  <c r="E37" i="164" s="1"/>
  <c r="H36" i="164"/>
  <c r="I35" i="164"/>
  <c r="I34" i="163"/>
  <c r="H35" i="163"/>
  <c r="E35" i="163"/>
  <c r="D35" i="163" s="1"/>
  <c r="G35" i="163" s="1"/>
  <c r="F36" i="163" s="1"/>
  <c r="I34" i="162"/>
  <c r="H35" i="162"/>
  <c r="E35" i="162"/>
  <c r="D35" i="162" s="1"/>
  <c r="G35" i="162" s="1"/>
  <c r="F36" i="162" s="1"/>
  <c r="H36" i="161"/>
  <c r="D36" i="161"/>
  <c r="G36" i="161" s="1"/>
  <c r="F37" i="161" s="1"/>
  <c r="E37" i="161" s="1"/>
  <c r="H36" i="160"/>
  <c r="D36" i="160"/>
  <c r="G36" i="160" s="1"/>
  <c r="F37" i="160" s="1"/>
  <c r="E37" i="160" s="1"/>
  <c r="I35" i="160"/>
  <c r="H35" i="159"/>
  <c r="D35" i="159"/>
  <c r="G35" i="159" s="1"/>
  <c r="F36" i="159" s="1"/>
  <c r="E36" i="159" s="1"/>
  <c r="I34" i="159"/>
  <c r="H36" i="158"/>
  <c r="E36" i="158"/>
  <c r="D36" i="158" s="1"/>
  <c r="G36" i="158" s="1"/>
  <c r="F37" i="158" s="1"/>
  <c r="I35" i="158"/>
  <c r="D37" i="164" l="1"/>
  <c r="G37" i="164" s="1"/>
  <c r="F38" i="164" s="1"/>
  <c r="E38" i="164" s="1"/>
  <c r="H37" i="164"/>
  <c r="I36" i="164"/>
  <c r="I35" i="163"/>
  <c r="H36" i="163"/>
  <c r="E36" i="163"/>
  <c r="D36" i="163" s="1"/>
  <c r="G36" i="163" s="1"/>
  <c r="F37" i="163" s="1"/>
  <c r="I35" i="162"/>
  <c r="H36" i="162"/>
  <c r="E36" i="162"/>
  <c r="D36" i="162" s="1"/>
  <c r="G36" i="162" s="1"/>
  <c r="F37" i="162" s="1"/>
  <c r="I36" i="161"/>
  <c r="H37" i="161"/>
  <c r="D37" i="161"/>
  <c r="G37" i="161" s="1"/>
  <c r="F38" i="161" s="1"/>
  <c r="E38" i="161" s="1"/>
  <c r="H37" i="160"/>
  <c r="D37" i="160"/>
  <c r="G37" i="160" s="1"/>
  <c r="F38" i="160" s="1"/>
  <c r="E38" i="160" s="1"/>
  <c r="I36" i="160"/>
  <c r="I35" i="159"/>
  <c r="H36" i="159"/>
  <c r="D36" i="159"/>
  <c r="G36" i="159" s="1"/>
  <c r="F37" i="159" s="1"/>
  <c r="E37" i="159" s="1"/>
  <c r="H37" i="158"/>
  <c r="E37" i="158"/>
  <c r="D37" i="158" s="1"/>
  <c r="G37" i="158" s="1"/>
  <c r="F38" i="158" s="1"/>
  <c r="I36" i="158"/>
  <c r="D38" i="164" l="1"/>
  <c r="G38" i="164" s="1"/>
  <c r="F39" i="164" s="1"/>
  <c r="D39" i="164" s="1"/>
  <c r="H38" i="164"/>
  <c r="I37" i="164"/>
  <c r="I36" i="163"/>
  <c r="H37" i="163"/>
  <c r="E37" i="163"/>
  <c r="D37" i="163" s="1"/>
  <c r="G37" i="163" s="1"/>
  <c r="F38" i="163" s="1"/>
  <c r="I36" i="162"/>
  <c r="H37" i="162"/>
  <c r="E37" i="162"/>
  <c r="D37" i="162" s="1"/>
  <c r="G37" i="162" s="1"/>
  <c r="F38" i="162" s="1"/>
  <c r="I37" i="161"/>
  <c r="H38" i="161"/>
  <c r="D38" i="161"/>
  <c r="G38" i="161" s="1"/>
  <c r="F39" i="161" s="1"/>
  <c r="H38" i="160"/>
  <c r="D38" i="160"/>
  <c r="G38" i="160" s="1"/>
  <c r="F39" i="160" s="1"/>
  <c r="E39" i="160" s="1"/>
  <c r="I37" i="160"/>
  <c r="I36" i="159"/>
  <c r="H37" i="159"/>
  <c r="D37" i="159"/>
  <c r="G37" i="159" s="1"/>
  <c r="F38" i="159" s="1"/>
  <c r="E38" i="159" s="1"/>
  <c r="H38" i="158"/>
  <c r="E38" i="158"/>
  <c r="D38" i="158" s="1"/>
  <c r="G38" i="158" s="1"/>
  <c r="F39" i="158" s="1"/>
  <c r="I37" i="158"/>
  <c r="H39" i="164" l="1"/>
  <c r="I39" i="164" s="1"/>
  <c r="G39" i="164"/>
  <c r="I38" i="164"/>
  <c r="H38" i="163"/>
  <c r="E38" i="163"/>
  <c r="D38" i="163" s="1"/>
  <c r="G38" i="163" s="1"/>
  <c r="F39" i="163" s="1"/>
  <c r="I37" i="163"/>
  <c r="I37" i="162"/>
  <c r="H38" i="162"/>
  <c r="E38" i="162"/>
  <c r="D38" i="162" s="1"/>
  <c r="G38" i="162" s="1"/>
  <c r="F39" i="162" s="1"/>
  <c r="I38" i="161"/>
  <c r="H39" i="161"/>
  <c r="D39" i="161"/>
  <c r="G39" i="161" s="1"/>
  <c r="H39" i="160"/>
  <c r="D39" i="160"/>
  <c r="G39" i="160" s="1"/>
  <c r="F40" i="160" s="1"/>
  <c r="D40" i="160" s="1"/>
  <c r="I38" i="160"/>
  <c r="I37" i="159"/>
  <c r="H38" i="159"/>
  <c r="D38" i="159"/>
  <c r="G38" i="159" s="1"/>
  <c r="F39" i="159" s="1"/>
  <c r="E39" i="159" s="1"/>
  <c r="H39" i="158"/>
  <c r="E39" i="158"/>
  <c r="D39" i="158" s="1"/>
  <c r="G39" i="158" s="1"/>
  <c r="F40" i="158" s="1"/>
  <c r="I38" i="158"/>
  <c r="H39" i="163" l="1"/>
  <c r="I39" i="163" s="1"/>
  <c r="G39" i="163"/>
  <c r="I38" i="163"/>
  <c r="I38" i="162"/>
  <c r="H39" i="162"/>
  <c r="D39" i="162"/>
  <c r="G39" i="162" s="1"/>
  <c r="I39" i="161"/>
  <c r="H40" i="160"/>
  <c r="I40" i="160" s="1"/>
  <c r="G40" i="160"/>
  <c r="I39" i="160"/>
  <c r="I38" i="159"/>
  <c r="H39" i="159"/>
  <c r="D39" i="159"/>
  <c r="G39" i="159" s="1"/>
  <c r="F40" i="159" s="1"/>
  <c r="I39" i="158"/>
  <c r="H40" i="158"/>
  <c r="I40" i="158" s="1"/>
  <c r="G40" i="158"/>
  <c r="I39" i="162" l="1"/>
  <c r="D40" i="159"/>
  <c r="G40" i="159" s="1"/>
  <c r="I39" i="159"/>
  <c r="H40" i="159"/>
  <c r="I40" i="159" l="1"/>
  <c r="B4" i="157" l="1"/>
  <c r="B40" i="157"/>
  <c r="B6" i="157"/>
  <c r="B7" i="157"/>
  <c r="B8" i="157"/>
  <c r="B9" i="157"/>
  <c r="B10" i="157"/>
  <c r="B11" i="157"/>
  <c r="B12" i="157"/>
  <c r="B13" i="157"/>
  <c r="B14" i="157"/>
  <c r="B15" i="157"/>
  <c r="B16" i="157"/>
  <c r="B17" i="157"/>
  <c r="B18" i="157"/>
  <c r="B19" i="157"/>
  <c r="B20" i="157"/>
  <c r="B21" i="157"/>
  <c r="B22" i="157"/>
  <c r="B23" i="157"/>
  <c r="B24" i="157"/>
  <c r="B25" i="157"/>
  <c r="B26" i="157"/>
  <c r="B27" i="157"/>
  <c r="B28" i="157"/>
  <c r="B29" i="157"/>
  <c r="B30" i="157"/>
  <c r="B31" i="157"/>
  <c r="B32" i="157"/>
  <c r="B33" i="157"/>
  <c r="B34" i="157"/>
  <c r="B35" i="157"/>
  <c r="B36" i="157"/>
  <c r="B37" i="157"/>
  <c r="B38" i="157"/>
  <c r="B39" i="157"/>
  <c r="F4" i="157"/>
  <c r="B5" i="157" l="1"/>
  <c r="H4" i="157"/>
  <c r="D2" i="157"/>
  <c r="I4" i="157" l="1"/>
  <c r="C39" i="157"/>
  <c r="C40" i="157"/>
  <c r="D40" i="157" s="1"/>
  <c r="C5" i="157"/>
  <c r="C6" i="157"/>
  <c r="C7" i="157"/>
  <c r="C8" i="157"/>
  <c r="C9" i="157"/>
  <c r="C10" i="157"/>
  <c r="C11" i="157"/>
  <c r="C12" i="157"/>
  <c r="C13" i="157"/>
  <c r="C14" i="157"/>
  <c r="C15" i="157"/>
  <c r="C16" i="157"/>
  <c r="C17" i="157"/>
  <c r="C18" i="157"/>
  <c r="C19" i="157"/>
  <c r="C20" i="157"/>
  <c r="C21" i="157"/>
  <c r="C22" i="157"/>
  <c r="C23" i="157"/>
  <c r="C24" i="157"/>
  <c r="C25" i="157"/>
  <c r="C26" i="157"/>
  <c r="C27" i="157"/>
  <c r="C28" i="157"/>
  <c r="C29" i="157"/>
  <c r="C30" i="157"/>
  <c r="C31" i="157"/>
  <c r="C32" i="157"/>
  <c r="C33" i="157"/>
  <c r="C34" i="157"/>
  <c r="C35" i="157"/>
  <c r="C36" i="157"/>
  <c r="C37" i="157"/>
  <c r="C38" i="157"/>
  <c r="G4" i="157" l="1"/>
  <c r="F5" i="157" s="1"/>
  <c r="H5" i="157" l="1"/>
  <c r="E5" i="157"/>
  <c r="D5" i="157" s="1"/>
  <c r="G5" i="157" s="1"/>
  <c r="F6" i="157" s="1"/>
  <c r="E6" i="157" l="1"/>
  <c r="D6" i="157" s="1"/>
  <c r="G6" i="157" s="1"/>
  <c r="F7" i="157" s="1"/>
  <c r="E7" i="157" s="1"/>
  <c r="D7" i="157" s="1"/>
  <c r="G7" i="157" s="1"/>
  <c r="F8" i="157" s="1"/>
  <c r="E8" i="157" s="1"/>
  <c r="I5" i="157"/>
  <c r="H6" i="157"/>
  <c r="H7" i="157" l="1"/>
  <c r="I7" i="157" s="1"/>
  <c r="I6" i="157"/>
  <c r="D8" i="157"/>
  <c r="G8" i="157" s="1"/>
  <c r="F9" i="157" s="1"/>
  <c r="E9" i="157" s="1"/>
  <c r="H8" i="157"/>
  <c r="D9" i="157" l="1"/>
  <c r="G9" i="157" s="1"/>
  <c r="F10" i="157" s="1"/>
  <c r="E10" i="157" s="1"/>
  <c r="H9" i="157"/>
  <c r="I8" i="157"/>
  <c r="D10" i="157" l="1"/>
  <c r="G10" i="157" s="1"/>
  <c r="F11" i="157" s="1"/>
  <c r="E11" i="157" s="1"/>
  <c r="H10" i="157"/>
  <c r="I9" i="157"/>
  <c r="D11" i="157" l="1"/>
  <c r="G11" i="157" s="1"/>
  <c r="F12" i="157" s="1"/>
  <c r="E12" i="157" s="1"/>
  <c r="H11" i="157"/>
  <c r="I10" i="157"/>
  <c r="I11" i="157" l="1"/>
  <c r="D12" i="157"/>
  <c r="G12" i="157" s="1"/>
  <c r="F13" i="157" s="1"/>
  <c r="E13" i="157" s="1"/>
  <c r="H12" i="157"/>
  <c r="D13" i="157" l="1"/>
  <c r="G13" i="157" s="1"/>
  <c r="F14" i="157" s="1"/>
  <c r="E14" i="157" s="1"/>
  <c r="H13" i="157"/>
  <c r="I12" i="157"/>
  <c r="D14" i="157" l="1"/>
  <c r="G14" i="157" s="1"/>
  <c r="F15" i="157" s="1"/>
  <c r="E15" i="157" s="1"/>
  <c r="H14" i="157"/>
  <c r="I13" i="157"/>
  <c r="I14" i="157" l="1"/>
  <c r="D15" i="157"/>
  <c r="G15" i="157" s="1"/>
  <c r="F16" i="157" s="1"/>
  <c r="E16" i="157" s="1"/>
  <c r="H15" i="157"/>
  <c r="I15" i="157" l="1"/>
  <c r="D16" i="157"/>
  <c r="G16" i="157" s="1"/>
  <c r="F17" i="157" s="1"/>
  <c r="E17" i="157" s="1"/>
  <c r="H16" i="157"/>
  <c r="D17" i="157" l="1"/>
  <c r="G17" i="157" s="1"/>
  <c r="F18" i="157" s="1"/>
  <c r="E18" i="157" s="1"/>
  <c r="H17" i="157"/>
  <c r="I16" i="157"/>
  <c r="I17" i="157" l="1"/>
  <c r="D18" i="157"/>
  <c r="G18" i="157" s="1"/>
  <c r="F19" i="157" s="1"/>
  <c r="E19" i="157" s="1"/>
  <c r="H18" i="157"/>
  <c r="I18" i="157" l="1"/>
  <c r="D19" i="157"/>
  <c r="G19" i="157" s="1"/>
  <c r="F20" i="157" s="1"/>
  <c r="E20" i="157" s="1"/>
  <c r="H19" i="157"/>
  <c r="I19" i="157" l="1"/>
  <c r="D20" i="157"/>
  <c r="G20" i="157" s="1"/>
  <c r="F21" i="157" s="1"/>
  <c r="E21" i="157" s="1"/>
  <c r="H20" i="157"/>
  <c r="I20" i="157" l="1"/>
  <c r="D21" i="157"/>
  <c r="G21" i="157" s="1"/>
  <c r="F22" i="157" s="1"/>
  <c r="E22" i="157" s="1"/>
  <c r="H21" i="157"/>
  <c r="D22" i="157" l="1"/>
  <c r="G22" i="157" s="1"/>
  <c r="F23" i="157" s="1"/>
  <c r="E23" i="157" s="1"/>
  <c r="H22" i="157"/>
  <c r="I21" i="157"/>
  <c r="I22" i="157" l="1"/>
  <c r="D23" i="157"/>
  <c r="G23" i="157" s="1"/>
  <c r="F24" i="157" s="1"/>
  <c r="E24" i="157" s="1"/>
  <c r="H23" i="157"/>
  <c r="I23" i="157" l="1"/>
  <c r="D24" i="157"/>
  <c r="G24" i="157" s="1"/>
  <c r="F25" i="157" s="1"/>
  <c r="E25" i="157" s="1"/>
  <c r="H24" i="157"/>
  <c r="D25" i="157" l="1"/>
  <c r="G25" i="157" s="1"/>
  <c r="F26" i="157" s="1"/>
  <c r="E26" i="157" s="1"/>
  <c r="H25" i="157"/>
  <c r="I24" i="157"/>
  <c r="I25" i="157" l="1"/>
  <c r="D26" i="157"/>
  <c r="G26" i="157" s="1"/>
  <c r="F27" i="157" s="1"/>
  <c r="E27" i="157" s="1"/>
  <c r="H26" i="157"/>
  <c r="I26" i="157" l="1"/>
  <c r="D27" i="157"/>
  <c r="G27" i="157" s="1"/>
  <c r="F28" i="157" s="1"/>
  <c r="E28" i="157" s="1"/>
  <c r="H27" i="157"/>
  <c r="I27" i="157" l="1"/>
  <c r="D28" i="157"/>
  <c r="G28" i="157" s="1"/>
  <c r="F29" i="157" s="1"/>
  <c r="E29" i="157" s="1"/>
  <c r="H28" i="157"/>
  <c r="I28" i="157" l="1"/>
  <c r="D29" i="157"/>
  <c r="G29" i="157" s="1"/>
  <c r="F30" i="157" s="1"/>
  <c r="E30" i="157" s="1"/>
  <c r="H29" i="157"/>
  <c r="I29" i="157" l="1"/>
  <c r="D30" i="157"/>
  <c r="G30" i="157" s="1"/>
  <c r="F31" i="157" s="1"/>
  <c r="E31" i="157" s="1"/>
  <c r="H30" i="157"/>
  <c r="I30" i="157" l="1"/>
  <c r="D31" i="157"/>
  <c r="G31" i="157" s="1"/>
  <c r="F32" i="157" s="1"/>
  <c r="E32" i="157" s="1"/>
  <c r="H31" i="157"/>
  <c r="I31" i="157" l="1"/>
  <c r="D32" i="157"/>
  <c r="G32" i="157" s="1"/>
  <c r="F33" i="157" s="1"/>
  <c r="E33" i="157" s="1"/>
  <c r="H32" i="157"/>
  <c r="D33" i="157" l="1"/>
  <c r="G33" i="157" s="1"/>
  <c r="F34" i="157" s="1"/>
  <c r="E34" i="157" s="1"/>
  <c r="H33" i="157"/>
  <c r="I32" i="157"/>
  <c r="I33" i="157" l="1"/>
  <c r="D34" i="157"/>
  <c r="G34" i="157" s="1"/>
  <c r="F35" i="157" s="1"/>
  <c r="E35" i="157" s="1"/>
  <c r="H34" i="157"/>
  <c r="I34" i="157" l="1"/>
  <c r="D35" i="157"/>
  <c r="G35" i="157" s="1"/>
  <c r="F36" i="157" s="1"/>
  <c r="E36" i="157" s="1"/>
  <c r="H35" i="157"/>
  <c r="I35" i="157" l="1"/>
  <c r="D36" i="157"/>
  <c r="G36" i="157" s="1"/>
  <c r="F37" i="157" s="1"/>
  <c r="E37" i="157" s="1"/>
  <c r="H36" i="157"/>
  <c r="I36" i="157" l="1"/>
  <c r="D37" i="157"/>
  <c r="G37" i="157" s="1"/>
  <c r="F38" i="157" s="1"/>
  <c r="E38" i="157" s="1"/>
  <c r="H37" i="157"/>
  <c r="I37" i="157" l="1"/>
  <c r="D38" i="157"/>
  <c r="G38" i="157" s="1"/>
  <c r="F39" i="157" s="1"/>
  <c r="E39" i="157" s="1"/>
  <c r="D39" i="157" s="1"/>
  <c r="H38" i="157"/>
  <c r="I38" i="157" l="1"/>
  <c r="H39" i="157"/>
  <c r="I39" i="157" s="1"/>
  <c r="G39" i="157"/>
  <c r="F40" i="157" s="1"/>
  <c r="H40" i="157" l="1"/>
  <c r="I40" i="157" s="1"/>
  <c r="G40" i="157"/>
  <c r="D2" i="155"/>
  <c r="C6" i="155" s="1"/>
  <c r="B4" i="155"/>
  <c r="F4" i="155"/>
  <c r="E4" i="155" s="1"/>
  <c r="H4" i="155"/>
  <c r="B5" i="155"/>
  <c r="B6" i="155"/>
  <c r="B7" i="155"/>
  <c r="B8" i="155"/>
  <c r="B9" i="155"/>
  <c r="B10" i="155"/>
  <c r="B11" i="155"/>
  <c r="B12" i="155"/>
  <c r="B13" i="155"/>
  <c r="B14" i="155"/>
  <c r="B15" i="155"/>
  <c r="B16" i="155"/>
  <c r="B17" i="155"/>
  <c r="B18" i="155"/>
  <c r="B19" i="155"/>
  <c r="B20" i="155"/>
  <c r="B21" i="155"/>
  <c r="B22" i="155"/>
  <c r="B23" i="155"/>
  <c r="B24" i="155"/>
  <c r="B25" i="155"/>
  <c r="B26" i="155"/>
  <c r="B27" i="155"/>
  <c r="B28" i="155"/>
  <c r="B29" i="155"/>
  <c r="B30" i="155"/>
  <c r="B31" i="155"/>
  <c r="B32" i="155"/>
  <c r="B33" i="155"/>
  <c r="B34" i="155"/>
  <c r="B35" i="155"/>
  <c r="B36" i="155"/>
  <c r="B37" i="155"/>
  <c r="B38" i="155"/>
  <c r="B39" i="155"/>
  <c r="E39" i="154"/>
  <c r="D2" i="154"/>
  <c r="C20" i="155" l="1"/>
  <c r="C29" i="155"/>
  <c r="C17" i="155"/>
  <c r="C13" i="155"/>
  <c r="C36" i="155"/>
  <c r="C24" i="155"/>
  <c r="C8" i="155"/>
  <c r="C39" i="155"/>
  <c r="C35" i="155"/>
  <c r="C31" i="155"/>
  <c r="C27" i="155"/>
  <c r="C23" i="155"/>
  <c r="C19" i="155"/>
  <c r="C15" i="155"/>
  <c r="C11" i="155"/>
  <c r="C7" i="155"/>
  <c r="C33" i="155"/>
  <c r="C21" i="155"/>
  <c r="C9" i="155"/>
  <c r="C32" i="155"/>
  <c r="C12" i="155"/>
  <c r="C4" i="155"/>
  <c r="D4" i="155" s="1"/>
  <c r="G4" i="155" s="1"/>
  <c r="F5" i="155" s="1"/>
  <c r="E5" i="155" s="1"/>
  <c r="C37" i="155"/>
  <c r="C25" i="155"/>
  <c r="C5" i="155"/>
  <c r="C28" i="155"/>
  <c r="C16" i="155"/>
  <c r="C38" i="155"/>
  <c r="C34" i="155"/>
  <c r="C30" i="155"/>
  <c r="C26" i="155"/>
  <c r="C22" i="155"/>
  <c r="C18" i="155"/>
  <c r="C14" i="155"/>
  <c r="C10" i="155"/>
  <c r="I4" i="155"/>
  <c r="C33" i="154"/>
  <c r="B6" i="154"/>
  <c r="B7" i="154"/>
  <c r="B8" i="154"/>
  <c r="B9" i="154"/>
  <c r="B10" i="154"/>
  <c r="B11" i="154"/>
  <c r="B12" i="154"/>
  <c r="B13" i="154"/>
  <c r="B14" i="154"/>
  <c r="B15" i="154"/>
  <c r="B16" i="154"/>
  <c r="B17" i="154"/>
  <c r="B18" i="154"/>
  <c r="B19" i="154"/>
  <c r="B20" i="154"/>
  <c r="B21" i="154"/>
  <c r="B22" i="154"/>
  <c r="B23" i="154"/>
  <c r="B24" i="154"/>
  <c r="B25" i="154"/>
  <c r="B26" i="154"/>
  <c r="B27" i="154"/>
  <c r="B28" i="154"/>
  <c r="B29" i="154"/>
  <c r="B30" i="154"/>
  <c r="B31" i="154"/>
  <c r="B32" i="154"/>
  <c r="B33" i="154"/>
  <c r="B34" i="154"/>
  <c r="B35" i="154"/>
  <c r="B36" i="154"/>
  <c r="B37" i="154"/>
  <c r="B38" i="154"/>
  <c r="B39" i="154"/>
  <c r="B5" i="154"/>
  <c r="B4" i="154"/>
  <c r="F4" i="154"/>
  <c r="H4" i="154" s="1"/>
  <c r="H5" i="155" l="1"/>
  <c r="D5" i="155"/>
  <c r="G5" i="155" s="1"/>
  <c r="F6" i="155" s="1"/>
  <c r="E6" i="155" s="1"/>
  <c r="C4" i="154"/>
  <c r="E4" i="154"/>
  <c r="D4" i="154" s="1"/>
  <c r="G4" i="154" s="1"/>
  <c r="F5" i="154" s="1"/>
  <c r="E5" i="154" s="1"/>
  <c r="C10" i="154"/>
  <c r="C14" i="154"/>
  <c r="C22" i="154"/>
  <c r="C30" i="154"/>
  <c r="C38" i="154"/>
  <c r="C15" i="154"/>
  <c r="C19" i="154"/>
  <c r="C27" i="154"/>
  <c r="C31" i="154"/>
  <c r="C39" i="154"/>
  <c r="C6" i="154"/>
  <c r="C7" i="154"/>
  <c r="C12" i="154"/>
  <c r="C16" i="154"/>
  <c r="C20" i="154"/>
  <c r="C24" i="154"/>
  <c r="C28" i="154"/>
  <c r="C32" i="154"/>
  <c r="C36" i="154"/>
  <c r="C18" i="154"/>
  <c r="C26" i="154"/>
  <c r="C34" i="154"/>
  <c r="C5" i="154"/>
  <c r="C11" i="154"/>
  <c r="C23" i="154"/>
  <c r="C35" i="154"/>
  <c r="C17" i="154"/>
  <c r="C29" i="154"/>
  <c r="C37" i="154"/>
  <c r="C8" i="154"/>
  <c r="C9" i="154"/>
  <c r="C13" i="154"/>
  <c r="C21" i="154"/>
  <c r="C25" i="154"/>
  <c r="E39" i="151"/>
  <c r="D1" i="152"/>
  <c r="D1" i="151"/>
  <c r="D1" i="150"/>
  <c r="C4" i="150" s="1"/>
  <c r="E39" i="152"/>
  <c r="B39" i="152"/>
  <c r="B38" i="152"/>
  <c r="B37" i="152"/>
  <c r="B36" i="152"/>
  <c r="B35" i="152"/>
  <c r="B34" i="152"/>
  <c r="B33" i="152"/>
  <c r="B32" i="152"/>
  <c r="B31" i="152"/>
  <c r="B30" i="152"/>
  <c r="B29" i="152"/>
  <c r="B28" i="152"/>
  <c r="B27" i="152"/>
  <c r="B26" i="152"/>
  <c r="B25" i="152"/>
  <c r="B24" i="152"/>
  <c r="B23" i="152"/>
  <c r="B22" i="152"/>
  <c r="B21" i="152"/>
  <c r="B20" i="152"/>
  <c r="B19" i="152"/>
  <c r="B18" i="152"/>
  <c r="B17" i="152"/>
  <c r="B16" i="152"/>
  <c r="B15" i="152"/>
  <c r="B14" i="152"/>
  <c r="B13" i="152"/>
  <c r="B12" i="152"/>
  <c r="B11" i="152"/>
  <c r="B10" i="152"/>
  <c r="B9" i="152"/>
  <c r="B8" i="152"/>
  <c r="B7" i="152"/>
  <c r="B6" i="152"/>
  <c r="B5" i="152"/>
  <c r="B4" i="152"/>
  <c r="H4" i="152" s="1"/>
  <c r="B39" i="151"/>
  <c r="B38" i="151"/>
  <c r="B37" i="151"/>
  <c r="B36" i="151"/>
  <c r="B35" i="151"/>
  <c r="B34" i="151"/>
  <c r="B33" i="151"/>
  <c r="B32" i="151"/>
  <c r="B31" i="151"/>
  <c r="B30" i="151"/>
  <c r="B29" i="151"/>
  <c r="B28" i="151"/>
  <c r="B27" i="151"/>
  <c r="B26" i="151"/>
  <c r="B25" i="151"/>
  <c r="B24" i="151"/>
  <c r="B23" i="151"/>
  <c r="B22" i="151"/>
  <c r="B21" i="151"/>
  <c r="B20" i="151"/>
  <c r="B19" i="151"/>
  <c r="B18" i="151"/>
  <c r="B17" i="151"/>
  <c r="B16" i="151"/>
  <c r="B15" i="151"/>
  <c r="B14" i="151"/>
  <c r="B13" i="151"/>
  <c r="B12" i="151"/>
  <c r="B11" i="151"/>
  <c r="B10" i="151"/>
  <c r="B9" i="151"/>
  <c r="B8" i="151"/>
  <c r="B7" i="151"/>
  <c r="B6" i="151"/>
  <c r="B5" i="151"/>
  <c r="B4" i="151"/>
  <c r="H4" i="151" s="1"/>
  <c r="B39" i="150"/>
  <c r="B38" i="150"/>
  <c r="B37" i="150"/>
  <c r="B36" i="150"/>
  <c r="B35" i="150"/>
  <c r="B34" i="150"/>
  <c r="B33" i="150"/>
  <c r="B32" i="150"/>
  <c r="B31" i="150"/>
  <c r="B30" i="150"/>
  <c r="B29" i="150"/>
  <c r="B28" i="150"/>
  <c r="B27" i="150"/>
  <c r="B26" i="150"/>
  <c r="B25" i="150"/>
  <c r="B24" i="150"/>
  <c r="B23" i="150"/>
  <c r="B22" i="150"/>
  <c r="B21" i="150"/>
  <c r="B20" i="150"/>
  <c r="B19" i="150"/>
  <c r="B18" i="150"/>
  <c r="B17" i="150"/>
  <c r="B16" i="150"/>
  <c r="B15" i="150"/>
  <c r="B14" i="150"/>
  <c r="B13" i="150"/>
  <c r="B12" i="150"/>
  <c r="B11" i="150"/>
  <c r="B10" i="150"/>
  <c r="B9" i="150"/>
  <c r="B8" i="150"/>
  <c r="B7" i="150"/>
  <c r="B6" i="150"/>
  <c r="B5" i="150"/>
  <c r="B4" i="150"/>
  <c r="E4" i="150" s="1"/>
  <c r="H6" i="155" l="1"/>
  <c r="D6" i="155"/>
  <c r="G6" i="155" s="1"/>
  <c r="F7" i="155" s="1"/>
  <c r="E7" i="155" s="1"/>
  <c r="I4" i="154"/>
  <c r="H5" i="154"/>
  <c r="D5" i="154"/>
  <c r="G5" i="154" s="1"/>
  <c r="F6" i="154" s="1"/>
  <c r="E6" i="154" s="1"/>
  <c r="E4" i="152"/>
  <c r="I4" i="152" s="1"/>
  <c r="E4" i="151"/>
  <c r="I4" i="151" s="1"/>
  <c r="D4" i="150"/>
  <c r="G4" i="150" s="1"/>
  <c r="F5" i="150" s="1"/>
  <c r="H5" i="150" s="1"/>
  <c r="H4" i="150"/>
  <c r="I4" i="150" s="1"/>
  <c r="C6" i="150"/>
  <c r="C9" i="150"/>
  <c r="C13" i="150"/>
  <c r="C16" i="150"/>
  <c r="C19" i="150"/>
  <c r="C23" i="150"/>
  <c r="C26" i="150"/>
  <c r="C7" i="150"/>
  <c r="C10" i="150"/>
  <c r="C12" i="150"/>
  <c r="C15" i="150"/>
  <c r="C18" i="150"/>
  <c r="C20" i="150"/>
  <c r="C22" i="150"/>
  <c r="C25" i="150"/>
  <c r="C4" i="152"/>
  <c r="C39" i="152"/>
  <c r="D39" i="152" s="1"/>
  <c r="C38" i="152"/>
  <c r="C37" i="152"/>
  <c r="C36" i="152"/>
  <c r="C35" i="152"/>
  <c r="C34" i="152"/>
  <c r="C33" i="152"/>
  <c r="C32" i="152"/>
  <c r="C31" i="152"/>
  <c r="C30" i="152"/>
  <c r="C29" i="152"/>
  <c r="C28" i="152"/>
  <c r="C27" i="152"/>
  <c r="C26" i="152"/>
  <c r="C25" i="152"/>
  <c r="C24" i="152"/>
  <c r="C23" i="152"/>
  <c r="C22" i="152"/>
  <c r="C21" i="152"/>
  <c r="C20" i="152"/>
  <c r="C19" i="152"/>
  <c r="C18" i="152"/>
  <c r="C17" i="152"/>
  <c r="C16" i="152"/>
  <c r="C15" i="152"/>
  <c r="C14" i="152"/>
  <c r="C13" i="152"/>
  <c r="C12" i="152"/>
  <c r="C11" i="152"/>
  <c r="C10" i="152"/>
  <c r="C9" i="152"/>
  <c r="C8" i="152"/>
  <c r="C7" i="152"/>
  <c r="C6" i="152"/>
  <c r="C5" i="152"/>
  <c r="C5" i="150"/>
  <c r="C11" i="150"/>
  <c r="C17" i="150"/>
  <c r="C24" i="150"/>
  <c r="C39" i="150"/>
  <c r="D39" i="150" s="1"/>
  <c r="C38" i="150"/>
  <c r="C37" i="150"/>
  <c r="C36" i="150"/>
  <c r="C35" i="150"/>
  <c r="C34" i="150"/>
  <c r="C33" i="150"/>
  <c r="C32" i="150"/>
  <c r="C31" i="150"/>
  <c r="C30" i="150"/>
  <c r="C29" i="150"/>
  <c r="C28" i="150"/>
  <c r="C27" i="150"/>
  <c r="C4" i="151"/>
  <c r="C39" i="151"/>
  <c r="D39" i="151" s="1"/>
  <c r="C38" i="151"/>
  <c r="C37" i="151"/>
  <c r="C36" i="151"/>
  <c r="C35" i="151"/>
  <c r="C34" i="151"/>
  <c r="C33" i="151"/>
  <c r="C32" i="151"/>
  <c r="C31" i="151"/>
  <c r="C30" i="151"/>
  <c r="C29" i="151"/>
  <c r="C28" i="151"/>
  <c r="C27" i="151"/>
  <c r="C26" i="151"/>
  <c r="C25" i="151"/>
  <c r="C24" i="151"/>
  <c r="C23" i="151"/>
  <c r="C22" i="151"/>
  <c r="C21" i="151"/>
  <c r="C20" i="151"/>
  <c r="C19" i="151"/>
  <c r="C18" i="151"/>
  <c r="C17" i="151"/>
  <c r="C16" i="151"/>
  <c r="C15" i="151"/>
  <c r="C14" i="151"/>
  <c r="C13" i="151"/>
  <c r="C12" i="151"/>
  <c r="C11" i="151"/>
  <c r="C10" i="151"/>
  <c r="C9" i="151"/>
  <c r="C8" i="151"/>
  <c r="C7" i="151"/>
  <c r="C6" i="151"/>
  <c r="C5" i="151"/>
  <c r="C8" i="150"/>
  <c r="C14" i="150"/>
  <c r="C21" i="150"/>
  <c r="F40" i="102"/>
  <c r="C40" i="102"/>
  <c r="B40" i="102"/>
  <c r="E40" i="102" s="1"/>
  <c r="D40" i="102" s="1"/>
  <c r="G40" i="102" s="1"/>
  <c r="F39" i="102"/>
  <c r="E39" i="102" s="1"/>
  <c r="C39" i="102" s="1"/>
  <c r="D39" i="102"/>
  <c r="B39" i="102"/>
  <c r="F38" i="102"/>
  <c r="G38" i="102" s="1"/>
  <c r="D38" i="102"/>
  <c r="B38" i="102"/>
  <c r="F37" i="102"/>
  <c r="G37" i="102" s="1"/>
  <c r="D37" i="102"/>
  <c r="B37" i="102"/>
  <c r="F36" i="102"/>
  <c r="D36" i="102"/>
  <c r="G36" i="102" s="1"/>
  <c r="B36" i="102"/>
  <c r="E36" i="102" s="1"/>
  <c r="C36" i="102" s="1"/>
  <c r="F35" i="102"/>
  <c r="E35" i="102" s="1"/>
  <c r="C35" i="102" s="1"/>
  <c r="D35" i="102"/>
  <c r="B35" i="102"/>
  <c r="F34" i="102"/>
  <c r="G34" i="102" s="1"/>
  <c r="D34" i="102"/>
  <c r="B34" i="102"/>
  <c r="F33" i="102"/>
  <c r="G33" i="102" s="1"/>
  <c r="D33" i="102"/>
  <c r="B33" i="102"/>
  <c r="F32" i="102"/>
  <c r="D32" i="102"/>
  <c r="G32" i="102" s="1"/>
  <c r="B32" i="102"/>
  <c r="E32" i="102" s="1"/>
  <c r="C32" i="102" s="1"/>
  <c r="F31" i="102"/>
  <c r="E31" i="102" s="1"/>
  <c r="C31" i="102" s="1"/>
  <c r="D31" i="102"/>
  <c r="B31" i="102"/>
  <c r="F30" i="102"/>
  <c r="G30" i="102" s="1"/>
  <c r="D30" i="102"/>
  <c r="B30" i="102"/>
  <c r="F29" i="102"/>
  <c r="G29" i="102" s="1"/>
  <c r="D29" i="102"/>
  <c r="B29" i="102"/>
  <c r="F28" i="102"/>
  <c r="D28" i="102"/>
  <c r="G28" i="102" s="1"/>
  <c r="B28" i="102"/>
  <c r="E28" i="102" s="1"/>
  <c r="C28" i="102" s="1"/>
  <c r="F27" i="102"/>
  <c r="E27" i="102" s="1"/>
  <c r="C27" i="102" s="1"/>
  <c r="D27" i="102"/>
  <c r="B27" i="102"/>
  <c r="F26" i="102"/>
  <c r="G26" i="102" s="1"/>
  <c r="D26" i="102"/>
  <c r="B26" i="102"/>
  <c r="F25" i="102"/>
  <c r="G25" i="102" s="1"/>
  <c r="D25" i="102"/>
  <c r="B25" i="102"/>
  <c r="F24" i="102"/>
  <c r="E24" i="102" s="1"/>
  <c r="C24" i="102" s="1"/>
  <c r="D24" i="102"/>
  <c r="G24" i="102" s="1"/>
  <c r="B24" i="102"/>
  <c r="F23" i="102"/>
  <c r="E23" i="102" s="1"/>
  <c r="C23" i="102" s="1"/>
  <c r="D23" i="102"/>
  <c r="B23" i="102"/>
  <c r="F22" i="102"/>
  <c r="G22" i="102" s="1"/>
  <c r="D22" i="102"/>
  <c r="B22" i="102"/>
  <c r="F21" i="102"/>
  <c r="G21" i="102" s="1"/>
  <c r="D21" i="102"/>
  <c r="B21" i="102"/>
  <c r="G20" i="102"/>
  <c r="F20" i="102"/>
  <c r="E20" i="102" s="1"/>
  <c r="C20" i="102" s="1"/>
  <c r="D20" i="102"/>
  <c r="B20" i="102"/>
  <c r="F19" i="102"/>
  <c r="E19" i="102" s="1"/>
  <c r="C19" i="102" s="1"/>
  <c r="D19" i="102"/>
  <c r="B19" i="102"/>
  <c r="F18" i="102"/>
  <c r="G18" i="102" s="1"/>
  <c r="D18" i="102"/>
  <c r="B18" i="102"/>
  <c r="F17" i="102"/>
  <c r="G17" i="102" s="1"/>
  <c r="D17" i="102"/>
  <c r="B17" i="102"/>
  <c r="G16" i="102"/>
  <c r="F16" i="102"/>
  <c r="E16" i="102" s="1"/>
  <c r="C16" i="102" s="1"/>
  <c r="D16" i="102"/>
  <c r="B16" i="102"/>
  <c r="F15" i="102"/>
  <c r="E15" i="102" s="1"/>
  <c r="C15" i="102" s="1"/>
  <c r="D15" i="102"/>
  <c r="B15" i="102"/>
  <c r="F14" i="102"/>
  <c r="G14" i="102" s="1"/>
  <c r="D14" i="102"/>
  <c r="B14" i="102"/>
  <c r="F13" i="102"/>
  <c r="G13" i="102" s="1"/>
  <c r="D13" i="102"/>
  <c r="B13" i="102"/>
  <c r="G12" i="102"/>
  <c r="F12" i="102"/>
  <c r="E12" i="102" s="1"/>
  <c r="C12" i="102" s="1"/>
  <c r="D12" i="102"/>
  <c r="B12" i="102"/>
  <c r="F11" i="102"/>
  <c r="E11" i="102" s="1"/>
  <c r="C11" i="102" s="1"/>
  <c r="D11" i="102"/>
  <c r="B11" i="102"/>
  <c r="F10" i="102"/>
  <c r="G10" i="102" s="1"/>
  <c r="D10" i="102"/>
  <c r="B10" i="102"/>
  <c r="F9" i="102"/>
  <c r="G9" i="102" s="1"/>
  <c r="D9" i="102"/>
  <c r="B9" i="102"/>
  <c r="G8" i="102"/>
  <c r="F8" i="102"/>
  <c r="E8" i="102" s="1"/>
  <c r="C8" i="102" s="1"/>
  <c r="B8" i="102"/>
  <c r="G7" i="102"/>
  <c r="F7" i="102"/>
  <c r="E7" i="102"/>
  <c r="C7" i="102" s="1"/>
  <c r="B7" i="102"/>
  <c r="F6" i="102"/>
  <c r="G6" i="102" s="1"/>
  <c r="B6" i="102"/>
  <c r="G5" i="102"/>
  <c r="F5" i="102"/>
  <c r="E5" i="102" s="1"/>
  <c r="C5" i="102" s="1"/>
  <c r="B5" i="102"/>
  <c r="F4" i="102"/>
  <c r="G4" i="102" s="1"/>
  <c r="B4" i="102"/>
  <c r="D7" i="155" l="1"/>
  <c r="G7" i="155" s="1"/>
  <c r="F8" i="155" s="1"/>
  <c r="E8" i="155" s="1"/>
  <c r="H7" i="155"/>
  <c r="I5" i="154"/>
  <c r="I5" i="155"/>
  <c r="H6" i="154"/>
  <c r="I6" i="154" s="1"/>
  <c r="D6" i="154"/>
  <c r="G6" i="154" s="1"/>
  <c r="F7" i="154" s="1"/>
  <c r="D4" i="152"/>
  <c r="G4" i="152" s="1"/>
  <c r="F5" i="152" s="1"/>
  <c r="H5" i="152" s="1"/>
  <c r="D4" i="151"/>
  <c r="G4" i="151" s="1"/>
  <c r="F5" i="151" s="1"/>
  <c r="H5" i="151" s="1"/>
  <c r="E5" i="150"/>
  <c r="I5" i="150" s="1"/>
  <c r="E5" i="151"/>
  <c r="D5" i="151" s="1"/>
  <c r="G5" i="151" s="1"/>
  <c r="F6" i="151" s="1"/>
  <c r="E4" i="102"/>
  <c r="E10" i="102"/>
  <c r="C10" i="102" s="1"/>
  <c r="G11" i="102"/>
  <c r="E14" i="102"/>
  <c r="C14" i="102" s="1"/>
  <c r="G15" i="102"/>
  <c r="E18" i="102"/>
  <c r="C18" i="102" s="1"/>
  <c r="G19" i="102"/>
  <c r="E22" i="102"/>
  <c r="C22" i="102" s="1"/>
  <c r="G23" i="102"/>
  <c r="E26" i="102"/>
  <c r="C26" i="102" s="1"/>
  <c r="G27" i="102"/>
  <c r="E30" i="102"/>
  <c r="C30" i="102" s="1"/>
  <c r="G31" i="102"/>
  <c r="E34" i="102"/>
  <c r="C34" i="102" s="1"/>
  <c r="G35" i="102"/>
  <c r="E38" i="102"/>
  <c r="C38" i="102" s="1"/>
  <c r="G39" i="102"/>
  <c r="E6" i="102"/>
  <c r="C6" i="102" s="1"/>
  <c r="E9" i="102"/>
  <c r="C9" i="102" s="1"/>
  <c r="E13" i="102"/>
  <c r="C13" i="102" s="1"/>
  <c r="E17" i="102"/>
  <c r="C17" i="102" s="1"/>
  <c r="E21" i="102"/>
  <c r="C21" i="102" s="1"/>
  <c r="E25" i="102"/>
  <c r="C25" i="102" s="1"/>
  <c r="E29" i="102"/>
  <c r="C29" i="102" s="1"/>
  <c r="E33" i="102"/>
  <c r="C33" i="102" s="1"/>
  <c r="E37" i="102"/>
  <c r="C37" i="102" s="1"/>
  <c r="D8" i="155" l="1"/>
  <c r="G8" i="155" s="1"/>
  <c r="F9" i="155" s="1"/>
  <c r="E9" i="155" s="1"/>
  <c r="H8" i="155"/>
  <c r="H7" i="154"/>
  <c r="I7" i="154" s="1"/>
  <c r="E7" i="154"/>
  <c r="D7" i="154" s="1"/>
  <c r="G7" i="154" s="1"/>
  <c r="F8" i="154" s="1"/>
  <c r="I6" i="155"/>
  <c r="E5" i="152"/>
  <c r="D5" i="152" s="1"/>
  <c r="G5" i="152" s="1"/>
  <c r="F6" i="152" s="1"/>
  <c r="H6" i="152" s="1"/>
  <c r="I5" i="151"/>
  <c r="D5" i="150"/>
  <c r="G5" i="150" s="1"/>
  <c r="F6" i="150" s="1"/>
  <c r="H6" i="150" s="1"/>
  <c r="H6" i="151"/>
  <c r="E6" i="151"/>
  <c r="D6" i="151" s="1"/>
  <c r="G6" i="151" s="1"/>
  <c r="F7" i="151" s="1"/>
  <c r="G40" i="101"/>
  <c r="C40" i="101"/>
  <c r="D40" i="101" s="1"/>
  <c r="B40" i="101"/>
  <c r="D39" i="101"/>
  <c r="C39" i="101"/>
  <c r="B39" i="101"/>
  <c r="D38" i="101"/>
  <c r="C38" i="101"/>
  <c r="B38" i="101"/>
  <c r="D37" i="101"/>
  <c r="C37" i="101"/>
  <c r="B37" i="101"/>
  <c r="D36" i="101"/>
  <c r="C36" i="101"/>
  <c r="B36" i="101"/>
  <c r="D35" i="101"/>
  <c r="C35" i="101"/>
  <c r="B35" i="101"/>
  <c r="D34" i="101"/>
  <c r="C34" i="101"/>
  <c r="B34" i="101"/>
  <c r="D33" i="101"/>
  <c r="C33" i="101"/>
  <c r="B33" i="101"/>
  <c r="D32" i="101"/>
  <c r="C32" i="101"/>
  <c r="B32" i="101"/>
  <c r="D31" i="101"/>
  <c r="C31" i="101"/>
  <c r="B31" i="101"/>
  <c r="D30" i="101"/>
  <c r="C30" i="101"/>
  <c r="B30" i="101"/>
  <c r="D29" i="101"/>
  <c r="C29" i="101"/>
  <c r="B29" i="101"/>
  <c r="D28" i="101"/>
  <c r="C28" i="101"/>
  <c r="B28" i="101"/>
  <c r="D27" i="101"/>
  <c r="C27" i="101"/>
  <c r="B27" i="101"/>
  <c r="D26" i="101"/>
  <c r="C26" i="101"/>
  <c r="B26" i="101"/>
  <c r="D25" i="101"/>
  <c r="C25" i="101"/>
  <c r="B25" i="101"/>
  <c r="D24" i="101"/>
  <c r="C24" i="101"/>
  <c r="B24" i="101"/>
  <c r="D23" i="101"/>
  <c r="C23" i="101"/>
  <c r="B23" i="101"/>
  <c r="D22" i="101"/>
  <c r="C22" i="101"/>
  <c r="B22" i="101"/>
  <c r="D21" i="101"/>
  <c r="C21" i="101"/>
  <c r="B21" i="101"/>
  <c r="D20" i="101"/>
  <c r="C20" i="101"/>
  <c r="B20" i="101"/>
  <c r="D19" i="101"/>
  <c r="C19" i="101"/>
  <c r="B19" i="101"/>
  <c r="D18" i="101"/>
  <c r="C18" i="101"/>
  <c r="B18" i="101"/>
  <c r="D17" i="101"/>
  <c r="C17" i="101"/>
  <c r="B17" i="101"/>
  <c r="D16" i="101"/>
  <c r="C16" i="101"/>
  <c r="B16" i="101"/>
  <c r="D15" i="101"/>
  <c r="C15" i="101"/>
  <c r="B15" i="101"/>
  <c r="D14" i="101"/>
  <c r="C14" i="101"/>
  <c r="B14" i="101"/>
  <c r="D13" i="101"/>
  <c r="C13" i="101"/>
  <c r="B13" i="101"/>
  <c r="D12" i="101"/>
  <c r="C12" i="101"/>
  <c r="B12" i="101"/>
  <c r="D11" i="101"/>
  <c r="C11" i="101"/>
  <c r="B11" i="101"/>
  <c r="D10" i="101"/>
  <c r="C10" i="101"/>
  <c r="B10" i="101"/>
  <c r="D9" i="101"/>
  <c r="C9" i="101"/>
  <c r="B9" i="101"/>
  <c r="C8" i="101"/>
  <c r="B8" i="101"/>
  <c r="C7" i="101"/>
  <c r="B7" i="101"/>
  <c r="C6" i="101"/>
  <c r="B6" i="101"/>
  <c r="H5" i="101"/>
  <c r="F5" i="101"/>
  <c r="G5" i="101" s="1"/>
  <c r="F6" i="101" s="1"/>
  <c r="C5" i="101"/>
  <c r="B5" i="101"/>
  <c r="H4" i="101"/>
  <c r="G4" i="101"/>
  <c r="F4" i="101"/>
  <c r="E4" i="101"/>
  <c r="B4" i="101"/>
  <c r="E15" i="98"/>
  <c r="E39" i="148"/>
  <c r="H45" i="127"/>
  <c r="I45" i="127" s="1"/>
  <c r="E45" i="127"/>
  <c r="B45" i="127"/>
  <c r="B44" i="127"/>
  <c r="B43" i="127"/>
  <c r="B42" i="127"/>
  <c r="B41" i="127"/>
  <c r="B40" i="127"/>
  <c r="B39" i="127"/>
  <c r="B38" i="127"/>
  <c r="B37" i="127"/>
  <c r="B36" i="127"/>
  <c r="B35" i="127"/>
  <c r="B34" i="127"/>
  <c r="B33" i="127"/>
  <c r="B32" i="127"/>
  <c r="B31" i="127"/>
  <c r="B30" i="127"/>
  <c r="B29" i="127"/>
  <c r="B28" i="127"/>
  <c r="B27" i="127"/>
  <c r="B26" i="127"/>
  <c r="B25" i="127"/>
  <c r="B24" i="127"/>
  <c r="B23" i="127"/>
  <c r="B22" i="127"/>
  <c r="B21" i="127"/>
  <c r="B20" i="127"/>
  <c r="B19" i="127"/>
  <c r="B18" i="127"/>
  <c r="B17" i="127"/>
  <c r="B16" i="127"/>
  <c r="B15" i="127"/>
  <c r="B14" i="127"/>
  <c r="B13" i="127"/>
  <c r="B12" i="127"/>
  <c r="B11" i="127"/>
  <c r="B10" i="127"/>
  <c r="B9" i="127"/>
  <c r="B8" i="127"/>
  <c r="B7" i="127"/>
  <c r="B6" i="127"/>
  <c r="B5" i="127"/>
  <c r="H4" i="127"/>
  <c r="I4" i="127" s="1"/>
  <c r="F4" i="127"/>
  <c r="E4" i="127" s="1"/>
  <c r="B4" i="127"/>
  <c r="D2" i="127"/>
  <c r="C45" i="127" s="1"/>
  <c r="D45" i="127" s="1"/>
  <c r="I45" i="123"/>
  <c r="H45" i="123"/>
  <c r="F45" i="123"/>
  <c r="E45" i="123"/>
  <c r="B45" i="123"/>
  <c r="B44" i="123"/>
  <c r="B43" i="123"/>
  <c r="B42" i="123"/>
  <c r="B41" i="123"/>
  <c r="B40" i="123"/>
  <c r="B39" i="123"/>
  <c r="B38" i="123"/>
  <c r="B37" i="123"/>
  <c r="B36" i="123"/>
  <c r="B35" i="123"/>
  <c r="B34" i="123"/>
  <c r="B33" i="123"/>
  <c r="B32" i="123"/>
  <c r="B31" i="123"/>
  <c r="B30" i="123"/>
  <c r="B29" i="123"/>
  <c r="B28" i="123"/>
  <c r="B27" i="123"/>
  <c r="B26" i="123"/>
  <c r="B25" i="123"/>
  <c r="B24" i="123"/>
  <c r="B23" i="123"/>
  <c r="B22" i="123"/>
  <c r="B21" i="123"/>
  <c r="B20" i="123"/>
  <c r="B19" i="123"/>
  <c r="B18" i="123"/>
  <c r="B17" i="123"/>
  <c r="B16" i="123"/>
  <c r="B15" i="123"/>
  <c r="B14" i="123"/>
  <c r="B13" i="123"/>
  <c r="B12" i="123"/>
  <c r="B11" i="123"/>
  <c r="B10" i="123"/>
  <c r="B9" i="123"/>
  <c r="B8" i="123"/>
  <c r="B7" i="123"/>
  <c r="B6" i="123"/>
  <c r="B5" i="123"/>
  <c r="F4" i="123"/>
  <c r="B4" i="123"/>
  <c r="H4" i="123" s="1"/>
  <c r="D2" i="123"/>
  <c r="C45" i="123" s="1"/>
  <c r="D45" i="123" s="1"/>
  <c r="G45" i="123" s="1"/>
  <c r="H45" i="120"/>
  <c r="E45" i="120"/>
  <c r="I45" i="120" s="1"/>
  <c r="B45" i="120"/>
  <c r="B44" i="120"/>
  <c r="B43" i="120"/>
  <c r="B42" i="120"/>
  <c r="B41" i="120"/>
  <c r="B40" i="120"/>
  <c r="B39" i="120"/>
  <c r="B38" i="120"/>
  <c r="B37" i="120"/>
  <c r="B36" i="120"/>
  <c r="B35" i="120"/>
  <c r="B34" i="120"/>
  <c r="B33" i="120"/>
  <c r="B32" i="120"/>
  <c r="B31" i="120"/>
  <c r="B30" i="120"/>
  <c r="B29" i="120"/>
  <c r="B28" i="120"/>
  <c r="B27" i="120"/>
  <c r="B26" i="120"/>
  <c r="B25" i="120"/>
  <c r="B24" i="120"/>
  <c r="B23" i="120"/>
  <c r="B22" i="120"/>
  <c r="B21" i="120"/>
  <c r="B20" i="120"/>
  <c r="B19" i="120"/>
  <c r="B18" i="120"/>
  <c r="B17" i="120"/>
  <c r="B16" i="120"/>
  <c r="B15" i="120"/>
  <c r="B14" i="120"/>
  <c r="B13" i="120"/>
  <c r="B12" i="120"/>
  <c r="B11" i="120"/>
  <c r="B10" i="120"/>
  <c r="B9" i="120"/>
  <c r="B8" i="120"/>
  <c r="B7" i="120"/>
  <c r="B6" i="120"/>
  <c r="B5" i="120"/>
  <c r="F4" i="120"/>
  <c r="E4" i="120" s="1"/>
  <c r="B4" i="120"/>
  <c r="D2" i="120"/>
  <c r="C45" i="120" s="1"/>
  <c r="D45" i="120" s="1"/>
  <c r="H51" i="118"/>
  <c r="I51" i="118" s="1"/>
  <c r="B51" i="118"/>
  <c r="B50" i="118"/>
  <c r="B49" i="118"/>
  <c r="B48" i="118"/>
  <c r="B47" i="118"/>
  <c r="B46" i="118"/>
  <c r="B45" i="118"/>
  <c r="B44" i="118"/>
  <c r="B43" i="118"/>
  <c r="B42" i="118"/>
  <c r="B41" i="118"/>
  <c r="B40" i="118"/>
  <c r="B39" i="118"/>
  <c r="B38" i="118"/>
  <c r="B37" i="118"/>
  <c r="B36" i="118"/>
  <c r="B35" i="118"/>
  <c r="B34" i="118"/>
  <c r="B33" i="118"/>
  <c r="B32" i="118"/>
  <c r="B31" i="118"/>
  <c r="B30" i="118"/>
  <c r="B29" i="118"/>
  <c r="B28" i="118"/>
  <c r="B27" i="118"/>
  <c r="B26" i="118"/>
  <c r="B25" i="118"/>
  <c r="B24" i="118"/>
  <c r="B23" i="118"/>
  <c r="B22" i="118"/>
  <c r="B21" i="118"/>
  <c r="B20" i="118"/>
  <c r="B19" i="118"/>
  <c r="B18" i="118"/>
  <c r="B17" i="118"/>
  <c r="B16" i="118"/>
  <c r="B15" i="118"/>
  <c r="B14" i="118"/>
  <c r="B13" i="118"/>
  <c r="B12" i="118"/>
  <c r="B11" i="118"/>
  <c r="B10" i="118"/>
  <c r="B9" i="118"/>
  <c r="B8" i="118"/>
  <c r="B7" i="118"/>
  <c r="B6" i="118"/>
  <c r="B5" i="118"/>
  <c r="F4" i="118"/>
  <c r="H4" i="118" s="1"/>
  <c r="B4" i="118"/>
  <c r="E4" i="118" s="1"/>
  <c r="D2" i="118"/>
  <c r="C50" i="118" s="1"/>
  <c r="I52" i="116"/>
  <c r="H52" i="116"/>
  <c r="B52" i="116"/>
  <c r="B51" i="116"/>
  <c r="B50" i="116"/>
  <c r="B49" i="116"/>
  <c r="B48" i="116"/>
  <c r="B47" i="116"/>
  <c r="B46" i="116"/>
  <c r="B45" i="116"/>
  <c r="B44" i="116"/>
  <c r="B43" i="116"/>
  <c r="B42" i="116"/>
  <c r="B41" i="116"/>
  <c r="B40" i="116"/>
  <c r="C39" i="116"/>
  <c r="B39" i="116"/>
  <c r="B38" i="116"/>
  <c r="B37" i="116"/>
  <c r="B36" i="116"/>
  <c r="B35" i="116"/>
  <c r="B34" i="116"/>
  <c r="B33" i="116"/>
  <c r="B32" i="116"/>
  <c r="C31" i="116"/>
  <c r="B31" i="116"/>
  <c r="B30" i="116"/>
  <c r="B29" i="116"/>
  <c r="B28" i="116"/>
  <c r="B27" i="116"/>
  <c r="B26" i="116"/>
  <c r="B25" i="116"/>
  <c r="B24" i="116"/>
  <c r="C23" i="116"/>
  <c r="B23" i="116"/>
  <c r="B22" i="116"/>
  <c r="B21" i="116"/>
  <c r="B20" i="116"/>
  <c r="B19" i="116"/>
  <c r="B18" i="116"/>
  <c r="B17" i="116"/>
  <c r="B16" i="116"/>
  <c r="C15" i="116"/>
  <c r="B15" i="116"/>
  <c r="B14" i="116"/>
  <c r="B13" i="116"/>
  <c r="B12" i="116"/>
  <c r="B11" i="116"/>
  <c r="B10" i="116"/>
  <c r="B9" i="116"/>
  <c r="B8" i="116"/>
  <c r="B7" i="116"/>
  <c r="B6" i="116"/>
  <c r="B5" i="116"/>
  <c r="E5" i="116" s="1"/>
  <c r="G4" i="116"/>
  <c r="F5" i="116" s="1"/>
  <c r="F4" i="116"/>
  <c r="B4" i="116"/>
  <c r="H4" i="116" s="1"/>
  <c r="D2" i="116"/>
  <c r="C37" i="116" s="1"/>
  <c r="H51" i="115"/>
  <c r="I51" i="115" s="1"/>
  <c r="B51" i="115"/>
  <c r="B50" i="115"/>
  <c r="B49" i="115"/>
  <c r="B48" i="115"/>
  <c r="B47" i="115"/>
  <c r="B46" i="115"/>
  <c r="B45" i="115"/>
  <c r="B44" i="115"/>
  <c r="B43" i="115"/>
  <c r="B42" i="115"/>
  <c r="B41" i="115"/>
  <c r="B40" i="115"/>
  <c r="B39" i="115"/>
  <c r="B38" i="115"/>
  <c r="B37" i="115"/>
  <c r="B36" i="115"/>
  <c r="B35" i="115"/>
  <c r="B34" i="115"/>
  <c r="B33" i="115"/>
  <c r="B32" i="115"/>
  <c r="B31" i="115"/>
  <c r="B30" i="115"/>
  <c r="B29" i="115"/>
  <c r="B28" i="115"/>
  <c r="B27" i="115"/>
  <c r="B26" i="115"/>
  <c r="B25" i="115"/>
  <c r="B24" i="115"/>
  <c r="B23" i="115"/>
  <c r="B22" i="115"/>
  <c r="B21" i="115"/>
  <c r="B20" i="115"/>
  <c r="B19" i="115"/>
  <c r="B18" i="115"/>
  <c r="B17" i="115"/>
  <c r="B16" i="115"/>
  <c r="B15" i="115"/>
  <c r="B14" i="115"/>
  <c r="B13" i="115"/>
  <c r="B12" i="115"/>
  <c r="B11" i="115"/>
  <c r="B10" i="115"/>
  <c r="B9" i="115"/>
  <c r="B8" i="115"/>
  <c r="B7" i="115"/>
  <c r="B6" i="115"/>
  <c r="B5" i="115"/>
  <c r="F4" i="115"/>
  <c r="B4" i="115"/>
  <c r="H4" i="115" s="1"/>
  <c r="D2" i="115"/>
  <c r="C51" i="115" s="1"/>
  <c r="D51" i="115" s="1"/>
  <c r="I51" i="114"/>
  <c r="B51" i="114"/>
  <c r="B50" i="114"/>
  <c r="B49" i="114"/>
  <c r="B48" i="114"/>
  <c r="B47" i="114"/>
  <c r="B46" i="114"/>
  <c r="B45" i="114"/>
  <c r="B44" i="114"/>
  <c r="B43" i="114"/>
  <c r="B42" i="114"/>
  <c r="B41" i="114"/>
  <c r="B40" i="114"/>
  <c r="B39" i="114"/>
  <c r="B38" i="114"/>
  <c r="B37" i="114"/>
  <c r="B36" i="114"/>
  <c r="B35" i="114"/>
  <c r="B34" i="114"/>
  <c r="B33" i="114"/>
  <c r="B32" i="114"/>
  <c r="B31" i="114"/>
  <c r="B30" i="114"/>
  <c r="B29" i="114"/>
  <c r="B28" i="114"/>
  <c r="B27" i="114"/>
  <c r="B26" i="114"/>
  <c r="B25" i="114"/>
  <c r="B24" i="114"/>
  <c r="B23" i="114"/>
  <c r="B22" i="114"/>
  <c r="B21" i="114"/>
  <c r="B20" i="114"/>
  <c r="B19" i="114"/>
  <c r="B18" i="114"/>
  <c r="B17" i="114"/>
  <c r="B16" i="114"/>
  <c r="B15" i="114"/>
  <c r="B14" i="114"/>
  <c r="B13" i="114"/>
  <c r="B12" i="114"/>
  <c r="B11" i="114"/>
  <c r="B10" i="114"/>
  <c r="B9" i="114"/>
  <c r="B8" i="114"/>
  <c r="B7" i="114"/>
  <c r="B6" i="114"/>
  <c r="B5" i="114"/>
  <c r="H4" i="114"/>
  <c r="F4" i="114"/>
  <c r="B4" i="114"/>
  <c r="E4" i="114" s="1"/>
  <c r="D2" i="114"/>
  <c r="C16" i="114" s="1"/>
  <c r="H51" i="113"/>
  <c r="I51" i="113" s="1"/>
  <c r="B51" i="113"/>
  <c r="B50" i="113"/>
  <c r="B49" i="113"/>
  <c r="B48" i="113"/>
  <c r="B47" i="113"/>
  <c r="B46" i="113"/>
  <c r="B45" i="113"/>
  <c r="B44" i="113"/>
  <c r="B43" i="113"/>
  <c r="B42" i="113"/>
  <c r="B41" i="113"/>
  <c r="B40" i="113"/>
  <c r="B39" i="113"/>
  <c r="B38" i="113"/>
  <c r="B37" i="113"/>
  <c r="B36" i="113"/>
  <c r="B35" i="113"/>
  <c r="B34" i="113"/>
  <c r="B33" i="113"/>
  <c r="B32" i="113"/>
  <c r="B31" i="113"/>
  <c r="B30" i="113"/>
  <c r="B29" i="113"/>
  <c r="B28" i="113"/>
  <c r="B27" i="113"/>
  <c r="B26" i="113"/>
  <c r="B25" i="113"/>
  <c r="B24" i="113"/>
  <c r="B23" i="113"/>
  <c r="B22" i="113"/>
  <c r="B21" i="113"/>
  <c r="B20" i="113"/>
  <c r="B19" i="113"/>
  <c r="B18" i="113"/>
  <c r="B17" i="113"/>
  <c r="B16" i="113"/>
  <c r="B15" i="113"/>
  <c r="B14" i="113"/>
  <c r="B13" i="113"/>
  <c r="B12" i="113"/>
  <c r="B11" i="113"/>
  <c r="B10" i="113"/>
  <c r="B9" i="113"/>
  <c r="B8" i="113"/>
  <c r="B7" i="113"/>
  <c r="B6" i="113"/>
  <c r="B5" i="113"/>
  <c r="F4" i="113"/>
  <c r="H4" i="113" s="1"/>
  <c r="B4" i="113"/>
  <c r="E4" i="113" s="1"/>
  <c r="D2" i="113"/>
  <c r="C49" i="113" s="1"/>
  <c r="I15" i="112"/>
  <c r="B15" i="112"/>
  <c r="B14" i="112"/>
  <c r="B13" i="112"/>
  <c r="B12" i="112"/>
  <c r="B11" i="112"/>
  <c r="B10" i="112"/>
  <c r="B9" i="112"/>
  <c r="B8" i="112"/>
  <c r="B7" i="112"/>
  <c r="B6" i="112"/>
  <c r="B5" i="112"/>
  <c r="F4" i="112"/>
  <c r="C4" i="112"/>
  <c r="B4" i="112"/>
  <c r="E4" i="112" s="1"/>
  <c r="D2" i="112"/>
  <c r="C15" i="112" s="1"/>
  <c r="D15" i="112" s="1"/>
  <c r="D9" i="155" l="1"/>
  <c r="G9" i="155" s="1"/>
  <c r="F10" i="155" s="1"/>
  <c r="E10" i="155" s="1"/>
  <c r="H9" i="155"/>
  <c r="H8" i="154"/>
  <c r="E8" i="154"/>
  <c r="D8" i="154" s="1"/>
  <c r="G8" i="154" s="1"/>
  <c r="F9" i="154" s="1"/>
  <c r="I7" i="155"/>
  <c r="E6" i="152"/>
  <c r="D6" i="152" s="1"/>
  <c r="G6" i="152" s="1"/>
  <c r="F7" i="152" s="1"/>
  <c r="H7" i="152" s="1"/>
  <c r="I5" i="152"/>
  <c r="E6" i="150"/>
  <c r="D6" i="150" s="1"/>
  <c r="G6" i="150" s="1"/>
  <c r="F7" i="150" s="1"/>
  <c r="H7" i="150" s="1"/>
  <c r="I6" i="150"/>
  <c r="H7" i="151"/>
  <c r="E7" i="151"/>
  <c r="D7" i="151" s="1"/>
  <c r="G7" i="151" s="1"/>
  <c r="F8" i="151" s="1"/>
  <c r="I6" i="151"/>
  <c r="H6" i="101"/>
  <c r="G6" i="101"/>
  <c r="F7" i="101" s="1"/>
  <c r="C4" i="127"/>
  <c r="D4" i="127" s="1"/>
  <c r="G4" i="127" s="1"/>
  <c r="F5" i="127" s="1"/>
  <c r="C5" i="127"/>
  <c r="C6" i="127"/>
  <c r="C7" i="127"/>
  <c r="C8" i="127"/>
  <c r="C9" i="127"/>
  <c r="C10" i="127"/>
  <c r="C11" i="127"/>
  <c r="C12" i="127"/>
  <c r="C13" i="127"/>
  <c r="C14" i="127"/>
  <c r="C15" i="127"/>
  <c r="C16" i="127"/>
  <c r="C17" i="127"/>
  <c r="C18" i="127"/>
  <c r="C19" i="127"/>
  <c r="C20" i="127"/>
  <c r="C21" i="127"/>
  <c r="C22" i="127"/>
  <c r="C23" i="127"/>
  <c r="C24" i="127"/>
  <c r="C25" i="127"/>
  <c r="C26" i="127"/>
  <c r="C27" i="127"/>
  <c r="C28" i="127"/>
  <c r="C29" i="127"/>
  <c r="C30" i="127"/>
  <c r="C31" i="127"/>
  <c r="C32" i="127"/>
  <c r="C33" i="127"/>
  <c r="C34" i="127"/>
  <c r="C35" i="127"/>
  <c r="C36" i="127"/>
  <c r="C37" i="127"/>
  <c r="C38" i="127"/>
  <c r="C39" i="127"/>
  <c r="C40" i="127"/>
  <c r="C41" i="127"/>
  <c r="C42" i="127"/>
  <c r="C43" i="127"/>
  <c r="C44" i="127"/>
  <c r="C4" i="123"/>
  <c r="C5" i="123"/>
  <c r="C6" i="123"/>
  <c r="C7" i="123"/>
  <c r="C8" i="123"/>
  <c r="C9" i="123"/>
  <c r="C10" i="123"/>
  <c r="C11" i="123"/>
  <c r="C12" i="123"/>
  <c r="C13" i="123"/>
  <c r="C14" i="123"/>
  <c r="C15" i="123"/>
  <c r="C16" i="123"/>
  <c r="C17" i="123"/>
  <c r="C18" i="123"/>
  <c r="C19" i="123"/>
  <c r="C20" i="123"/>
  <c r="C21" i="123"/>
  <c r="C22" i="123"/>
  <c r="C23" i="123"/>
  <c r="C24" i="123"/>
  <c r="C25" i="123"/>
  <c r="C26" i="123"/>
  <c r="C27" i="123"/>
  <c r="C28" i="123"/>
  <c r="C29" i="123"/>
  <c r="C30" i="123"/>
  <c r="C31" i="123"/>
  <c r="C32" i="123"/>
  <c r="C33" i="123"/>
  <c r="C34" i="123"/>
  <c r="C35" i="123"/>
  <c r="C36" i="123"/>
  <c r="C37" i="123"/>
  <c r="C38" i="123"/>
  <c r="C39" i="123"/>
  <c r="C40" i="123"/>
  <c r="C41" i="123"/>
  <c r="C42" i="123"/>
  <c r="C43" i="123"/>
  <c r="C44" i="123"/>
  <c r="E4" i="123"/>
  <c r="I4" i="123" s="1"/>
  <c r="C4" i="120"/>
  <c r="D4" i="120" s="1"/>
  <c r="C5" i="120"/>
  <c r="C6" i="120"/>
  <c r="C7" i="120"/>
  <c r="C8" i="120"/>
  <c r="C9" i="120"/>
  <c r="C10" i="120"/>
  <c r="C11" i="120"/>
  <c r="C12" i="120"/>
  <c r="C13" i="120"/>
  <c r="C14" i="120"/>
  <c r="C15" i="120"/>
  <c r="C16" i="120"/>
  <c r="C17" i="120"/>
  <c r="C18" i="120"/>
  <c r="C19" i="120"/>
  <c r="C20" i="120"/>
  <c r="C21" i="120"/>
  <c r="C22" i="120"/>
  <c r="C23" i="120"/>
  <c r="C24" i="120"/>
  <c r="C25" i="120"/>
  <c r="C26" i="120"/>
  <c r="C27" i="120"/>
  <c r="C28" i="120"/>
  <c r="C29" i="120"/>
  <c r="C30" i="120"/>
  <c r="C31" i="120"/>
  <c r="C32" i="120"/>
  <c r="C33" i="120"/>
  <c r="C34" i="120"/>
  <c r="C35" i="120"/>
  <c r="C36" i="120"/>
  <c r="C37" i="120"/>
  <c r="C38" i="120"/>
  <c r="C39" i="120"/>
  <c r="C40" i="120"/>
  <c r="C41" i="120"/>
  <c r="C42" i="120"/>
  <c r="C43" i="120"/>
  <c r="C44" i="120"/>
  <c r="G4" i="120"/>
  <c r="F5" i="120" s="1"/>
  <c r="H4" i="120"/>
  <c r="I4" i="120" s="1"/>
  <c r="I4" i="118"/>
  <c r="C4" i="118"/>
  <c r="D4" i="118" s="1"/>
  <c r="G4" i="118" s="1"/>
  <c r="F5" i="118" s="1"/>
  <c r="E5" i="118" s="1"/>
  <c r="C12" i="118"/>
  <c r="C19" i="118"/>
  <c r="C26" i="118"/>
  <c r="C32" i="118"/>
  <c r="C41" i="118"/>
  <c r="C49" i="118"/>
  <c r="C16" i="118"/>
  <c r="C27" i="118"/>
  <c r="C36" i="118"/>
  <c r="C48" i="118"/>
  <c r="C6" i="118"/>
  <c r="C9" i="118"/>
  <c r="C11" i="118"/>
  <c r="C14" i="118"/>
  <c r="C17" i="118"/>
  <c r="C22" i="118"/>
  <c r="C24" i="118"/>
  <c r="C28" i="118"/>
  <c r="C30" i="118"/>
  <c r="C35" i="118"/>
  <c r="C38" i="118"/>
  <c r="C40" i="118"/>
  <c r="C43" i="118"/>
  <c r="C45" i="118"/>
  <c r="C51" i="118"/>
  <c r="D51" i="118" s="1"/>
  <c r="C7" i="118"/>
  <c r="C13" i="118"/>
  <c r="C20" i="118"/>
  <c r="C25" i="118"/>
  <c r="C33" i="118"/>
  <c r="C47" i="118"/>
  <c r="C5" i="118"/>
  <c r="C8" i="118"/>
  <c r="C10" i="118"/>
  <c r="C15" i="118"/>
  <c r="C18" i="118"/>
  <c r="C21" i="118"/>
  <c r="C23" i="118"/>
  <c r="C29" i="118"/>
  <c r="C31" i="118"/>
  <c r="C34" i="118"/>
  <c r="C37" i="118"/>
  <c r="C39" i="118"/>
  <c r="C42" i="118"/>
  <c r="C44" i="118"/>
  <c r="C46" i="118"/>
  <c r="C9" i="116"/>
  <c r="C17" i="116"/>
  <c r="C25" i="116"/>
  <c r="C33" i="116"/>
  <c r="C5" i="116"/>
  <c r="D5" i="116" s="1"/>
  <c r="G5" i="116" s="1"/>
  <c r="F6" i="116" s="1"/>
  <c r="C7" i="116"/>
  <c r="C12" i="116"/>
  <c r="C20" i="116"/>
  <c r="C28" i="116"/>
  <c r="C36" i="116"/>
  <c r="C10" i="116"/>
  <c r="C18" i="116"/>
  <c r="C26" i="116"/>
  <c r="C34" i="116"/>
  <c r="E6" i="116"/>
  <c r="C8" i="116"/>
  <c r="C13" i="116"/>
  <c r="C21" i="116"/>
  <c r="C29" i="116"/>
  <c r="C52" i="116"/>
  <c r="D52" i="116" s="1"/>
  <c r="C51" i="116"/>
  <c r="C50" i="116"/>
  <c r="C49" i="116"/>
  <c r="C48" i="116"/>
  <c r="C47" i="116"/>
  <c r="C46" i="116"/>
  <c r="C45" i="116"/>
  <c r="C44" i="116"/>
  <c r="C43" i="116"/>
  <c r="C42" i="116"/>
  <c r="C41" i="116"/>
  <c r="C6" i="116"/>
  <c r="C16" i="116"/>
  <c r="C24" i="116"/>
  <c r="C32" i="116"/>
  <c r="C40" i="116"/>
  <c r="H5" i="116"/>
  <c r="I5" i="116" s="1"/>
  <c r="C11" i="116"/>
  <c r="C19" i="116"/>
  <c r="C27" i="116"/>
  <c r="C35" i="116"/>
  <c r="C14" i="116"/>
  <c r="C22" i="116"/>
  <c r="C30" i="116"/>
  <c r="C38" i="116"/>
  <c r="E4" i="116"/>
  <c r="I4" i="116" s="1"/>
  <c r="C4" i="115"/>
  <c r="D4" i="115" s="1"/>
  <c r="G4" i="115" s="1"/>
  <c r="F5" i="115" s="1"/>
  <c r="C5" i="115"/>
  <c r="C6" i="115"/>
  <c r="C7" i="115"/>
  <c r="C8" i="115"/>
  <c r="C9" i="115"/>
  <c r="C10" i="115"/>
  <c r="C11" i="115"/>
  <c r="C12" i="115"/>
  <c r="C13" i="115"/>
  <c r="C14" i="115"/>
  <c r="C15" i="115"/>
  <c r="C16" i="115"/>
  <c r="C17" i="115"/>
  <c r="C18" i="115"/>
  <c r="C19" i="115"/>
  <c r="C20" i="115"/>
  <c r="C21" i="115"/>
  <c r="C22" i="115"/>
  <c r="C23" i="115"/>
  <c r="C24" i="115"/>
  <c r="C25" i="115"/>
  <c r="C26" i="115"/>
  <c r="C27" i="115"/>
  <c r="C28" i="115"/>
  <c r="C29" i="115"/>
  <c r="C30" i="115"/>
  <c r="C31" i="115"/>
  <c r="C32" i="115"/>
  <c r="C33" i="115"/>
  <c r="C34" i="115"/>
  <c r="C35" i="115"/>
  <c r="C36" i="115"/>
  <c r="C37" i="115"/>
  <c r="C38" i="115"/>
  <c r="C39" i="115"/>
  <c r="C40" i="115"/>
  <c r="C41" i="115"/>
  <c r="C42" i="115"/>
  <c r="C43" i="115"/>
  <c r="C44" i="115"/>
  <c r="C45" i="115"/>
  <c r="C46" i="115"/>
  <c r="C47" i="115"/>
  <c r="C48" i="115"/>
  <c r="C49" i="115"/>
  <c r="C50" i="115"/>
  <c r="E4" i="115"/>
  <c r="I4" i="115" s="1"/>
  <c r="I4" i="114"/>
  <c r="C4" i="114"/>
  <c r="D4" i="114" s="1"/>
  <c r="G4" i="114" s="1"/>
  <c r="F5" i="114" s="1"/>
  <c r="C6" i="114"/>
  <c r="C7" i="114"/>
  <c r="C9" i="114"/>
  <c r="C10" i="114"/>
  <c r="C11" i="114"/>
  <c r="C12" i="114"/>
  <c r="C13" i="114"/>
  <c r="C14" i="114"/>
  <c r="C15" i="114"/>
  <c r="C17" i="114"/>
  <c r="C18" i="114"/>
  <c r="C19" i="114"/>
  <c r="C20" i="114"/>
  <c r="C21" i="114"/>
  <c r="C22" i="114"/>
  <c r="C23" i="114"/>
  <c r="C24" i="114"/>
  <c r="C25" i="114"/>
  <c r="C26" i="114"/>
  <c r="C27" i="114"/>
  <c r="C28" i="114"/>
  <c r="C29" i="114"/>
  <c r="C30" i="114"/>
  <c r="C31" i="114"/>
  <c r="C32" i="114"/>
  <c r="C33" i="114"/>
  <c r="C34" i="114"/>
  <c r="C35" i="114"/>
  <c r="C36" i="114"/>
  <c r="C37" i="114"/>
  <c r="C38" i="114"/>
  <c r="C39" i="114"/>
  <c r="C40" i="114"/>
  <c r="C41" i="114"/>
  <c r="C42" i="114"/>
  <c r="C43" i="114"/>
  <c r="C44" i="114"/>
  <c r="C45" i="114"/>
  <c r="C46" i="114"/>
  <c r="C47" i="114"/>
  <c r="C48" i="114"/>
  <c r="C49" i="114"/>
  <c r="C50" i="114"/>
  <c r="C51" i="114"/>
  <c r="D51" i="114" s="1"/>
  <c r="C5" i="114"/>
  <c r="C8" i="114"/>
  <c r="I4" i="113"/>
  <c r="C5" i="113"/>
  <c r="C9" i="113"/>
  <c r="C16" i="113"/>
  <c r="C36" i="113"/>
  <c r="C6" i="113"/>
  <c r="C14" i="113"/>
  <c r="C22" i="113"/>
  <c r="C27" i="113"/>
  <c r="C34" i="113"/>
  <c r="C42" i="113"/>
  <c r="C51" i="113"/>
  <c r="D51" i="113" s="1"/>
  <c r="C7" i="113"/>
  <c r="C12" i="113"/>
  <c r="C17" i="113"/>
  <c r="C21" i="113"/>
  <c r="C25" i="113"/>
  <c r="C29" i="113"/>
  <c r="C32" i="113"/>
  <c r="C35" i="113"/>
  <c r="C38" i="113"/>
  <c r="C40" i="113"/>
  <c r="C43" i="113"/>
  <c r="C45" i="113"/>
  <c r="C47" i="113"/>
  <c r="C48" i="113"/>
  <c r="C50" i="113"/>
  <c r="C4" i="113"/>
  <c r="D4" i="113" s="1"/>
  <c r="C8" i="113"/>
  <c r="C10" i="113"/>
  <c r="C11" i="113"/>
  <c r="C13" i="113"/>
  <c r="C15" i="113"/>
  <c r="C18" i="113"/>
  <c r="C19" i="113"/>
  <c r="C20" i="113"/>
  <c r="C23" i="113"/>
  <c r="C24" i="113"/>
  <c r="C26" i="113"/>
  <c r="C28" i="113"/>
  <c r="C30" i="113"/>
  <c r="C31" i="113"/>
  <c r="C33" i="113"/>
  <c r="C37" i="113"/>
  <c r="C39" i="113"/>
  <c r="C41" i="113"/>
  <c r="C44" i="113"/>
  <c r="C46" i="113"/>
  <c r="G4" i="113"/>
  <c r="F5" i="113" s="1"/>
  <c r="D4" i="112"/>
  <c r="G4" i="112"/>
  <c r="F5" i="112" s="1"/>
  <c r="E5" i="112"/>
  <c r="H4" i="112"/>
  <c r="I4" i="112" s="1"/>
  <c r="C5" i="112"/>
  <c r="C6" i="112"/>
  <c r="C7" i="112"/>
  <c r="C8" i="112"/>
  <c r="C9" i="112"/>
  <c r="C10" i="112"/>
  <c r="C11" i="112"/>
  <c r="C12" i="112"/>
  <c r="C13" i="112"/>
  <c r="C14" i="112"/>
  <c r="H10" i="155" l="1"/>
  <c r="D10" i="155"/>
  <c r="G10" i="155" s="1"/>
  <c r="F11" i="155" s="1"/>
  <c r="E11" i="155" s="1"/>
  <c r="H9" i="154"/>
  <c r="E9" i="154"/>
  <c r="D9" i="154" s="1"/>
  <c r="G9" i="154" s="1"/>
  <c r="F10" i="154" s="1"/>
  <c r="I8" i="154"/>
  <c r="I8" i="155"/>
  <c r="E7" i="152"/>
  <c r="D7" i="152" s="1"/>
  <c r="G7" i="152" s="1"/>
  <c r="F8" i="152" s="1"/>
  <c r="H8" i="152" s="1"/>
  <c r="I6" i="152"/>
  <c r="E7" i="150"/>
  <c r="D7" i="150" s="1"/>
  <c r="G7" i="150" s="1"/>
  <c r="F8" i="150" s="1"/>
  <c r="E8" i="150" s="1"/>
  <c r="D8" i="150" s="1"/>
  <c r="G8" i="150" s="1"/>
  <c r="F9" i="150" s="1"/>
  <c r="I7" i="151"/>
  <c r="H8" i="151"/>
  <c r="E8" i="151"/>
  <c r="D8" i="151" s="1"/>
  <c r="G8" i="151" s="1"/>
  <c r="F9" i="151" s="1"/>
  <c r="H7" i="101"/>
  <c r="G7" i="101"/>
  <c r="F8" i="101" s="1"/>
  <c r="H5" i="127"/>
  <c r="E5" i="127"/>
  <c r="D5" i="127" s="1"/>
  <c r="G5" i="127" s="1"/>
  <c r="F6" i="127" s="1"/>
  <c r="D4" i="123"/>
  <c r="G4" i="123" s="1"/>
  <c r="F5" i="123" s="1"/>
  <c r="D5" i="120"/>
  <c r="H5" i="120"/>
  <c r="I5" i="120" s="1"/>
  <c r="G5" i="120"/>
  <c r="F6" i="120" s="1"/>
  <c r="E5" i="120"/>
  <c r="D5" i="118"/>
  <c r="H5" i="118"/>
  <c r="I5" i="118" s="1"/>
  <c r="G5" i="118"/>
  <c r="F6" i="118" s="1"/>
  <c r="D6" i="116"/>
  <c r="H6" i="116"/>
  <c r="I6" i="116" s="1"/>
  <c r="G6" i="116"/>
  <c r="F7" i="116" s="1"/>
  <c r="H5" i="115"/>
  <c r="E5" i="115"/>
  <c r="D5" i="115" s="1"/>
  <c r="G5" i="115" s="1"/>
  <c r="F6" i="115" s="1"/>
  <c r="H5" i="114"/>
  <c r="E5" i="114"/>
  <c r="D5" i="114"/>
  <c r="G5" i="114" s="1"/>
  <c r="F6" i="114" s="1"/>
  <c r="H5" i="113"/>
  <c r="E5" i="113"/>
  <c r="D5" i="113" s="1"/>
  <c r="G5" i="113" s="1"/>
  <c r="F6" i="113" s="1"/>
  <c r="H5" i="112"/>
  <c r="I5" i="112" s="1"/>
  <c r="D5" i="112"/>
  <c r="G5" i="112" s="1"/>
  <c r="F6" i="112" s="1"/>
  <c r="H11" i="155" l="1"/>
  <c r="D11" i="155"/>
  <c r="G11" i="155" s="1"/>
  <c r="F12" i="155" s="1"/>
  <c r="E12" i="155" s="1"/>
  <c r="H10" i="154"/>
  <c r="E10" i="154"/>
  <c r="D10" i="154" s="1"/>
  <c r="G10" i="154" s="1"/>
  <c r="F11" i="154" s="1"/>
  <c r="I9" i="154"/>
  <c r="I9" i="155"/>
  <c r="I7" i="152"/>
  <c r="E8" i="152"/>
  <c r="D8" i="152" s="1"/>
  <c r="G8" i="152" s="1"/>
  <c r="F9" i="152" s="1"/>
  <c r="E9" i="152" s="1"/>
  <c r="D9" i="152" s="1"/>
  <c r="G9" i="152" s="1"/>
  <c r="F10" i="152" s="1"/>
  <c r="H8" i="150"/>
  <c r="I8" i="150" s="1"/>
  <c r="I7" i="150"/>
  <c r="H9" i="151"/>
  <c r="E9" i="151"/>
  <c r="D9" i="151" s="1"/>
  <c r="G9" i="151" s="1"/>
  <c r="F10" i="151" s="1"/>
  <c r="E9" i="150"/>
  <c r="D9" i="150" s="1"/>
  <c r="G9" i="150" s="1"/>
  <c r="F10" i="150" s="1"/>
  <c r="H9" i="150"/>
  <c r="I8" i="151"/>
  <c r="H8" i="101"/>
  <c r="G8" i="101"/>
  <c r="F9" i="101" s="1"/>
  <c r="H6" i="127"/>
  <c r="E6" i="127"/>
  <c r="D6" i="127" s="1"/>
  <c r="G6" i="127" s="1"/>
  <c r="F7" i="127" s="1"/>
  <c r="I5" i="127"/>
  <c r="H5" i="123"/>
  <c r="E5" i="123"/>
  <c r="D5" i="123" s="1"/>
  <c r="G5" i="123" s="1"/>
  <c r="F6" i="123" s="1"/>
  <c r="H6" i="120"/>
  <c r="E6" i="120"/>
  <c r="D6" i="120" s="1"/>
  <c r="G6" i="120" s="1"/>
  <c r="F7" i="120" s="1"/>
  <c r="H6" i="118"/>
  <c r="I6" i="118" s="1"/>
  <c r="E6" i="118"/>
  <c r="D6" i="118" s="1"/>
  <c r="G6" i="118" s="1"/>
  <c r="F7" i="118" s="1"/>
  <c r="H7" i="116"/>
  <c r="E7" i="116"/>
  <c r="D7" i="116" s="1"/>
  <c r="G7" i="116" s="1"/>
  <c r="F8" i="116" s="1"/>
  <c r="H6" i="115"/>
  <c r="E6" i="115"/>
  <c r="D6" i="115" s="1"/>
  <c r="G6" i="115" s="1"/>
  <c r="F7" i="115" s="1"/>
  <c r="I5" i="115"/>
  <c r="H6" i="114"/>
  <c r="E6" i="114"/>
  <c r="D6" i="114" s="1"/>
  <c r="G6" i="114" s="1"/>
  <c r="F7" i="114" s="1"/>
  <c r="I5" i="114"/>
  <c r="H6" i="113"/>
  <c r="I6" i="113" s="1"/>
  <c r="G6" i="113"/>
  <c r="F7" i="113" s="1"/>
  <c r="E6" i="113"/>
  <c r="D6" i="113" s="1"/>
  <c r="I5" i="113"/>
  <c r="H6" i="112"/>
  <c r="E6" i="112"/>
  <c r="D6" i="112" s="1"/>
  <c r="G6" i="112" s="1"/>
  <c r="F7" i="112" s="1"/>
  <c r="D12" i="155" l="1"/>
  <c r="G12" i="155" s="1"/>
  <c r="F13" i="155" s="1"/>
  <c r="E13" i="155" s="1"/>
  <c r="H12" i="155"/>
  <c r="H11" i="154"/>
  <c r="E11" i="154"/>
  <c r="D11" i="154" s="1"/>
  <c r="G11" i="154" s="1"/>
  <c r="F12" i="154" s="1"/>
  <c r="I10" i="154"/>
  <c r="I10" i="155"/>
  <c r="H9" i="152"/>
  <c r="I9" i="152" s="1"/>
  <c r="I8" i="152"/>
  <c r="H10" i="150"/>
  <c r="E10" i="150"/>
  <c r="D10" i="150" s="1"/>
  <c r="G10" i="150" s="1"/>
  <c r="F11" i="150" s="1"/>
  <c r="H10" i="151"/>
  <c r="E10" i="151"/>
  <c r="D10" i="151" s="1"/>
  <c r="G10" i="151" s="1"/>
  <c r="F11" i="151" s="1"/>
  <c r="H10" i="152"/>
  <c r="E10" i="152"/>
  <c r="D10" i="152" s="1"/>
  <c r="G10" i="152" s="1"/>
  <c r="F11" i="152" s="1"/>
  <c r="I9" i="151"/>
  <c r="I9" i="150"/>
  <c r="H9" i="101"/>
  <c r="G9" i="101"/>
  <c r="F10" i="101" s="1"/>
  <c r="E7" i="127"/>
  <c r="D7" i="127" s="1"/>
  <c r="G7" i="127" s="1"/>
  <c r="F8" i="127" s="1"/>
  <c r="H7" i="127"/>
  <c r="I6" i="127"/>
  <c r="H6" i="123"/>
  <c r="E6" i="123"/>
  <c r="D6" i="123" s="1"/>
  <c r="G6" i="123" s="1"/>
  <c r="F7" i="123" s="1"/>
  <c r="I5" i="123"/>
  <c r="H7" i="120"/>
  <c r="I7" i="120" s="1"/>
  <c r="E7" i="120"/>
  <c r="D7" i="120" s="1"/>
  <c r="G7" i="120" s="1"/>
  <c r="F8" i="120" s="1"/>
  <c r="I6" i="120"/>
  <c r="H7" i="118"/>
  <c r="I7" i="118" s="1"/>
  <c r="E7" i="118"/>
  <c r="D7" i="118" s="1"/>
  <c r="G7" i="118" s="1"/>
  <c r="F8" i="118" s="1"/>
  <c r="H8" i="116"/>
  <c r="I8" i="116" s="1"/>
  <c r="G8" i="116"/>
  <c r="F9" i="116" s="1"/>
  <c r="E8" i="116"/>
  <c r="D8" i="116" s="1"/>
  <c r="I7" i="116"/>
  <c r="H7" i="115"/>
  <c r="I7" i="115" s="1"/>
  <c r="E7" i="115"/>
  <c r="D7" i="115" s="1"/>
  <c r="G7" i="115" s="1"/>
  <c r="F8" i="115" s="1"/>
  <c r="I6" i="115"/>
  <c r="H7" i="114"/>
  <c r="E7" i="114"/>
  <c r="D7" i="114" s="1"/>
  <c r="G7" i="114" s="1"/>
  <c r="F8" i="114" s="1"/>
  <c r="I6" i="114"/>
  <c r="H7" i="113"/>
  <c r="I7" i="113" s="1"/>
  <c r="G7" i="113"/>
  <c r="F8" i="113" s="1"/>
  <c r="E7" i="113"/>
  <c r="D7" i="113" s="1"/>
  <c r="H7" i="112"/>
  <c r="E7" i="112"/>
  <c r="D7" i="112" s="1"/>
  <c r="G7" i="112" s="1"/>
  <c r="F8" i="112" s="1"/>
  <c r="I6" i="112"/>
  <c r="H13" i="155" l="1"/>
  <c r="D13" i="155"/>
  <c r="G13" i="155" s="1"/>
  <c r="F14" i="155" s="1"/>
  <c r="E14" i="155" s="1"/>
  <c r="H12" i="154"/>
  <c r="E12" i="154"/>
  <c r="D12" i="154" s="1"/>
  <c r="G12" i="154" s="1"/>
  <c r="F13" i="154" s="1"/>
  <c r="I11" i="154"/>
  <c r="I11" i="155"/>
  <c r="I10" i="152"/>
  <c r="H11" i="151"/>
  <c r="E11" i="151"/>
  <c r="D11" i="151" s="1"/>
  <c r="G11" i="151" s="1"/>
  <c r="F12" i="151" s="1"/>
  <c r="H11" i="150"/>
  <c r="E11" i="150"/>
  <c r="D11" i="150" s="1"/>
  <c r="G11" i="150" s="1"/>
  <c r="F12" i="150" s="1"/>
  <c r="H11" i="152"/>
  <c r="E11" i="152"/>
  <c r="D11" i="152" s="1"/>
  <c r="G11" i="152" s="1"/>
  <c r="F12" i="152" s="1"/>
  <c r="I10" i="151"/>
  <c r="I10" i="150"/>
  <c r="H10" i="101"/>
  <c r="G10" i="101"/>
  <c r="F11" i="101" s="1"/>
  <c r="E8" i="127"/>
  <c r="D8" i="127" s="1"/>
  <c r="G8" i="127" s="1"/>
  <c r="F9" i="127" s="1"/>
  <c r="H8" i="127"/>
  <c r="I7" i="127"/>
  <c r="H7" i="123"/>
  <c r="I7" i="123" s="1"/>
  <c r="G7" i="123"/>
  <c r="F8" i="123" s="1"/>
  <c r="E7" i="123"/>
  <c r="D7" i="123" s="1"/>
  <c r="I6" i="123"/>
  <c r="E8" i="120"/>
  <c r="D8" i="120" s="1"/>
  <c r="G8" i="120" s="1"/>
  <c r="F9" i="120" s="1"/>
  <c r="H8" i="120"/>
  <c r="H8" i="118"/>
  <c r="E8" i="118"/>
  <c r="D8" i="118" s="1"/>
  <c r="G8" i="118" s="1"/>
  <c r="F9" i="118" s="1"/>
  <c r="H9" i="116"/>
  <c r="E9" i="116"/>
  <c r="D9" i="116" s="1"/>
  <c r="G9" i="116" s="1"/>
  <c r="F10" i="116" s="1"/>
  <c r="H8" i="115"/>
  <c r="E8" i="115"/>
  <c r="D8" i="115" s="1"/>
  <c r="G8" i="115" s="1"/>
  <c r="F9" i="115" s="1"/>
  <c r="G8" i="114"/>
  <c r="F9" i="114" s="1"/>
  <c r="H8" i="114"/>
  <c r="I8" i="114" s="1"/>
  <c r="E8" i="114"/>
  <c r="D8" i="114" s="1"/>
  <c r="I7" i="114"/>
  <c r="H8" i="113"/>
  <c r="I8" i="113" s="1"/>
  <c r="E8" i="113"/>
  <c r="D8" i="113" s="1"/>
  <c r="G8" i="113" s="1"/>
  <c r="F9" i="113" s="1"/>
  <c r="H8" i="112"/>
  <c r="E8" i="112"/>
  <c r="D8" i="112" s="1"/>
  <c r="G8" i="112" s="1"/>
  <c r="F9" i="112" s="1"/>
  <c r="I7" i="112"/>
  <c r="D14" i="155" l="1"/>
  <c r="G14" i="155" s="1"/>
  <c r="F15" i="155" s="1"/>
  <c r="E15" i="155" s="1"/>
  <c r="H14" i="155"/>
  <c r="H13" i="154"/>
  <c r="E13" i="154"/>
  <c r="D13" i="154" s="1"/>
  <c r="G13" i="154" s="1"/>
  <c r="F14" i="154" s="1"/>
  <c r="I12" i="154"/>
  <c r="I12" i="155"/>
  <c r="I11" i="152"/>
  <c r="H12" i="151"/>
  <c r="E12" i="151"/>
  <c r="D12" i="151" s="1"/>
  <c r="G12" i="151" s="1"/>
  <c r="F13" i="151" s="1"/>
  <c r="H12" i="152"/>
  <c r="E12" i="152"/>
  <c r="D12" i="152" s="1"/>
  <c r="G12" i="152" s="1"/>
  <c r="F13" i="152" s="1"/>
  <c r="I11" i="150"/>
  <c r="E12" i="150"/>
  <c r="D12" i="150" s="1"/>
  <c r="G12" i="150" s="1"/>
  <c r="F13" i="150" s="1"/>
  <c r="H12" i="150"/>
  <c r="I11" i="151"/>
  <c r="H11" i="101"/>
  <c r="G11" i="101"/>
  <c r="F12" i="101" s="1"/>
  <c r="E9" i="127"/>
  <c r="D9" i="127" s="1"/>
  <c r="G9" i="127" s="1"/>
  <c r="F10" i="127" s="1"/>
  <c r="H9" i="127"/>
  <c r="I8" i="127"/>
  <c r="H8" i="123"/>
  <c r="E8" i="123"/>
  <c r="D8" i="123" s="1"/>
  <c r="G8" i="123" s="1"/>
  <c r="F9" i="123" s="1"/>
  <c r="H9" i="120"/>
  <c r="E9" i="120"/>
  <c r="D9" i="120" s="1"/>
  <c r="G9" i="120" s="1"/>
  <c r="F10" i="120" s="1"/>
  <c r="I8" i="120"/>
  <c r="H9" i="118"/>
  <c r="I9" i="118" s="1"/>
  <c r="G9" i="118"/>
  <c r="F10" i="118" s="1"/>
  <c r="E9" i="118"/>
  <c r="D9" i="118" s="1"/>
  <c r="I8" i="118"/>
  <c r="H10" i="116"/>
  <c r="I10" i="116" s="1"/>
  <c r="E10" i="116"/>
  <c r="D10" i="116" s="1"/>
  <c r="G10" i="116" s="1"/>
  <c r="F11" i="116" s="1"/>
  <c r="I9" i="116"/>
  <c r="H9" i="115"/>
  <c r="E9" i="115"/>
  <c r="D9" i="115" s="1"/>
  <c r="G9" i="115" s="1"/>
  <c r="F10" i="115" s="1"/>
  <c r="I8" i="115"/>
  <c r="G9" i="114"/>
  <c r="F10" i="114" s="1"/>
  <c r="H9" i="114"/>
  <c r="I9" i="114" s="1"/>
  <c r="E9" i="114"/>
  <c r="D9" i="114" s="1"/>
  <c r="H9" i="113"/>
  <c r="E9" i="113"/>
  <c r="D9" i="113" s="1"/>
  <c r="G9" i="113" s="1"/>
  <c r="F10" i="113" s="1"/>
  <c r="H9" i="112"/>
  <c r="E9" i="112"/>
  <c r="D9" i="112" s="1"/>
  <c r="G9" i="112" s="1"/>
  <c r="F10" i="112" s="1"/>
  <c r="I8" i="112"/>
  <c r="D15" i="155" l="1"/>
  <c r="G15" i="155" s="1"/>
  <c r="F16" i="155" s="1"/>
  <c r="E16" i="155" s="1"/>
  <c r="H15" i="155"/>
  <c r="H14" i="154"/>
  <c r="E14" i="154"/>
  <c r="I14" i="154" s="1"/>
  <c r="I13" i="154"/>
  <c r="I14" i="155"/>
  <c r="I13" i="155"/>
  <c r="I12" i="150"/>
  <c r="H13" i="152"/>
  <c r="E13" i="152"/>
  <c r="D13" i="152" s="1"/>
  <c r="G13" i="152" s="1"/>
  <c r="F14" i="152" s="1"/>
  <c r="H13" i="151"/>
  <c r="E13" i="151"/>
  <c r="D13" i="151" s="1"/>
  <c r="G13" i="151" s="1"/>
  <c r="F14" i="151" s="1"/>
  <c r="E13" i="150"/>
  <c r="D13" i="150" s="1"/>
  <c r="G13" i="150" s="1"/>
  <c r="F14" i="150" s="1"/>
  <c r="H13" i="150"/>
  <c r="I12" i="152"/>
  <c r="I12" i="151"/>
  <c r="H12" i="101"/>
  <c r="G12" i="101"/>
  <c r="F13" i="101" s="1"/>
  <c r="H10" i="127"/>
  <c r="E10" i="127"/>
  <c r="D10" i="127" s="1"/>
  <c r="G10" i="127" s="1"/>
  <c r="F11" i="127" s="1"/>
  <c r="I9" i="127"/>
  <c r="H9" i="123"/>
  <c r="E9" i="123"/>
  <c r="D9" i="123" s="1"/>
  <c r="G9" i="123" s="1"/>
  <c r="F10" i="123" s="1"/>
  <c r="I8" i="123"/>
  <c r="E10" i="120"/>
  <c r="D10" i="120" s="1"/>
  <c r="G10" i="120" s="1"/>
  <c r="F11" i="120" s="1"/>
  <c r="H10" i="120"/>
  <c r="I10" i="120" s="1"/>
  <c r="I9" i="120"/>
  <c r="H10" i="118"/>
  <c r="E10" i="118"/>
  <c r="D10" i="118" s="1"/>
  <c r="G10" i="118" s="1"/>
  <c r="F11" i="118" s="1"/>
  <c r="H11" i="116"/>
  <c r="E11" i="116"/>
  <c r="D11" i="116" s="1"/>
  <c r="G11" i="116" s="1"/>
  <c r="F12" i="116" s="1"/>
  <c r="H10" i="115"/>
  <c r="I10" i="115" s="1"/>
  <c r="E10" i="115"/>
  <c r="D10" i="115" s="1"/>
  <c r="G10" i="115" s="1"/>
  <c r="F11" i="115" s="1"/>
  <c r="I9" i="115"/>
  <c r="G10" i="114"/>
  <c r="F11" i="114" s="1"/>
  <c r="H10" i="114"/>
  <c r="I10" i="114" s="1"/>
  <c r="E10" i="114"/>
  <c r="D10" i="114" s="1"/>
  <c r="H10" i="113"/>
  <c r="E10" i="113"/>
  <c r="D10" i="113" s="1"/>
  <c r="G10" i="113" s="1"/>
  <c r="F11" i="113" s="1"/>
  <c r="I9" i="113"/>
  <c r="H10" i="112"/>
  <c r="E10" i="112"/>
  <c r="D10" i="112" s="1"/>
  <c r="G10" i="112" s="1"/>
  <c r="F11" i="112" s="1"/>
  <c r="I9" i="112"/>
  <c r="D16" i="155" l="1"/>
  <c r="G16" i="155" s="1"/>
  <c r="F17" i="155" s="1"/>
  <c r="E17" i="155" s="1"/>
  <c r="H16" i="155"/>
  <c r="D14" i="154"/>
  <c r="G14" i="154" s="1"/>
  <c r="F15" i="154" s="1"/>
  <c r="H14" i="150"/>
  <c r="E14" i="150"/>
  <c r="D14" i="150" s="1"/>
  <c r="G14" i="150" s="1"/>
  <c r="F15" i="150" s="1"/>
  <c r="H14" i="152"/>
  <c r="E14" i="152"/>
  <c r="D14" i="152" s="1"/>
  <c r="G14" i="152" s="1"/>
  <c r="F15" i="152" s="1"/>
  <c r="H14" i="151"/>
  <c r="E14" i="151"/>
  <c r="D14" i="151" s="1"/>
  <c r="G14" i="151" s="1"/>
  <c r="F15" i="151" s="1"/>
  <c r="I13" i="151"/>
  <c r="I13" i="150"/>
  <c r="I13" i="152"/>
  <c r="H13" i="101"/>
  <c r="G13" i="101"/>
  <c r="F14" i="101" s="1"/>
  <c r="E11" i="127"/>
  <c r="D11" i="127" s="1"/>
  <c r="G11" i="127" s="1"/>
  <c r="F12" i="127" s="1"/>
  <c r="H11" i="127"/>
  <c r="I10" i="127"/>
  <c r="H10" i="123"/>
  <c r="E10" i="123"/>
  <c r="D10" i="123" s="1"/>
  <c r="G10" i="123" s="1"/>
  <c r="F11" i="123" s="1"/>
  <c r="I9" i="123"/>
  <c r="H11" i="120"/>
  <c r="E11" i="120"/>
  <c r="D11" i="120" s="1"/>
  <c r="G11" i="120" s="1"/>
  <c r="F12" i="120" s="1"/>
  <c r="H11" i="118"/>
  <c r="I11" i="118" s="1"/>
  <c r="E11" i="118"/>
  <c r="D11" i="118" s="1"/>
  <c r="G11" i="118" s="1"/>
  <c r="F12" i="118" s="1"/>
  <c r="I10" i="118"/>
  <c r="H12" i="116"/>
  <c r="E12" i="116"/>
  <c r="D12" i="116" s="1"/>
  <c r="G12" i="116" s="1"/>
  <c r="F13" i="116" s="1"/>
  <c r="I11" i="116"/>
  <c r="H11" i="115"/>
  <c r="E11" i="115"/>
  <c r="D11" i="115" s="1"/>
  <c r="G11" i="115" s="1"/>
  <c r="F12" i="115" s="1"/>
  <c r="G11" i="114"/>
  <c r="F12" i="114" s="1"/>
  <c r="H11" i="114"/>
  <c r="I11" i="114" s="1"/>
  <c r="E11" i="114"/>
  <c r="D11" i="114" s="1"/>
  <c r="H11" i="113"/>
  <c r="E11" i="113"/>
  <c r="D11" i="113" s="1"/>
  <c r="G11" i="113" s="1"/>
  <c r="F12" i="113" s="1"/>
  <c r="I10" i="113"/>
  <c r="H11" i="112"/>
  <c r="E11" i="112"/>
  <c r="D11" i="112" s="1"/>
  <c r="G11" i="112" s="1"/>
  <c r="F12" i="112" s="1"/>
  <c r="I10" i="112"/>
  <c r="D17" i="155" l="1"/>
  <c r="G17" i="155" s="1"/>
  <c r="F18" i="155" s="1"/>
  <c r="E18" i="155" s="1"/>
  <c r="H17" i="155"/>
  <c r="H15" i="154"/>
  <c r="I15" i="154" s="1"/>
  <c r="E15" i="154"/>
  <c r="D15" i="154" s="1"/>
  <c r="G15" i="154" s="1"/>
  <c r="F16" i="154" s="1"/>
  <c r="I15" i="155"/>
  <c r="I14" i="151"/>
  <c r="H15" i="152"/>
  <c r="E15" i="152"/>
  <c r="D15" i="152" s="1"/>
  <c r="G15" i="152" s="1"/>
  <c r="F16" i="152" s="1"/>
  <c r="H15" i="150"/>
  <c r="E15" i="150"/>
  <c r="D15" i="150" s="1"/>
  <c r="G15" i="150" s="1"/>
  <c r="F16" i="150" s="1"/>
  <c r="H15" i="151"/>
  <c r="E15" i="151"/>
  <c r="D15" i="151" s="1"/>
  <c r="G15" i="151" s="1"/>
  <c r="F16" i="151" s="1"/>
  <c r="I14" i="152"/>
  <c r="I14" i="150"/>
  <c r="H14" i="101"/>
  <c r="G14" i="101"/>
  <c r="F15" i="101" s="1"/>
  <c r="H12" i="127"/>
  <c r="E12" i="127"/>
  <c r="D12" i="127" s="1"/>
  <c r="G12" i="127" s="1"/>
  <c r="F13" i="127" s="1"/>
  <c r="I11" i="127"/>
  <c r="H11" i="123"/>
  <c r="E11" i="123"/>
  <c r="D11" i="123" s="1"/>
  <c r="G11" i="123" s="1"/>
  <c r="F12" i="123" s="1"/>
  <c r="I10" i="123"/>
  <c r="H12" i="120"/>
  <c r="E12" i="120"/>
  <c r="D12" i="120" s="1"/>
  <c r="G12" i="120" s="1"/>
  <c r="F13" i="120" s="1"/>
  <c r="I11" i="120"/>
  <c r="H12" i="118"/>
  <c r="E12" i="118"/>
  <c r="D12" i="118" s="1"/>
  <c r="G12" i="118" s="1"/>
  <c r="F13" i="118" s="1"/>
  <c r="H13" i="116"/>
  <c r="E13" i="116"/>
  <c r="D13" i="116" s="1"/>
  <c r="G13" i="116" s="1"/>
  <c r="F14" i="116" s="1"/>
  <c r="I12" i="116"/>
  <c r="H12" i="115"/>
  <c r="E12" i="115"/>
  <c r="D12" i="115" s="1"/>
  <c r="G12" i="115" s="1"/>
  <c r="F13" i="115" s="1"/>
  <c r="I11" i="115"/>
  <c r="G12" i="114"/>
  <c r="F13" i="114" s="1"/>
  <c r="H12" i="114"/>
  <c r="I12" i="114" s="1"/>
  <c r="E12" i="114"/>
  <c r="D12" i="114" s="1"/>
  <c r="H12" i="113"/>
  <c r="I12" i="113" s="1"/>
  <c r="E12" i="113"/>
  <c r="D12" i="113" s="1"/>
  <c r="G12" i="113" s="1"/>
  <c r="F13" i="113" s="1"/>
  <c r="I11" i="113"/>
  <c r="H12" i="112"/>
  <c r="E12" i="112"/>
  <c r="D12" i="112" s="1"/>
  <c r="G12" i="112" s="1"/>
  <c r="F13" i="112" s="1"/>
  <c r="I11" i="112"/>
  <c r="H18" i="155" l="1"/>
  <c r="D18" i="155"/>
  <c r="G18" i="155" s="1"/>
  <c r="F19" i="155" s="1"/>
  <c r="E19" i="155" s="1"/>
  <c r="H16" i="154"/>
  <c r="E16" i="154"/>
  <c r="D16" i="154" s="1"/>
  <c r="G16" i="154" s="1"/>
  <c r="F17" i="154" s="1"/>
  <c r="I16" i="155"/>
  <c r="I15" i="151"/>
  <c r="H16" i="152"/>
  <c r="E16" i="152"/>
  <c r="D16" i="152" s="1"/>
  <c r="G16" i="152" s="1"/>
  <c r="F17" i="152" s="1"/>
  <c r="H16" i="150"/>
  <c r="E16" i="150"/>
  <c r="D16" i="150" s="1"/>
  <c r="G16" i="150" s="1"/>
  <c r="F17" i="150" s="1"/>
  <c r="I15" i="150"/>
  <c r="H16" i="151"/>
  <c r="E16" i="151"/>
  <c r="D16" i="151" s="1"/>
  <c r="G16" i="151" s="1"/>
  <c r="F17" i="151" s="1"/>
  <c r="I15" i="152"/>
  <c r="H15" i="101"/>
  <c r="G15" i="101"/>
  <c r="F16" i="101" s="1"/>
  <c r="E13" i="127"/>
  <c r="D13" i="127" s="1"/>
  <c r="G13" i="127" s="1"/>
  <c r="F14" i="127" s="1"/>
  <c r="H13" i="127"/>
  <c r="I12" i="127"/>
  <c r="H12" i="123"/>
  <c r="E12" i="123"/>
  <c r="D12" i="123" s="1"/>
  <c r="G12" i="123" s="1"/>
  <c r="F13" i="123" s="1"/>
  <c r="I11" i="123"/>
  <c r="E13" i="120"/>
  <c r="D13" i="120" s="1"/>
  <c r="G13" i="120" s="1"/>
  <c r="F14" i="120" s="1"/>
  <c r="H13" i="120"/>
  <c r="I12" i="120"/>
  <c r="H13" i="118"/>
  <c r="I13" i="118" s="1"/>
  <c r="E13" i="118"/>
  <c r="D13" i="118" s="1"/>
  <c r="G13" i="118" s="1"/>
  <c r="F14" i="118" s="1"/>
  <c r="I12" i="118"/>
  <c r="H14" i="116"/>
  <c r="E14" i="116"/>
  <c r="D14" i="116" s="1"/>
  <c r="G14" i="116" s="1"/>
  <c r="F15" i="116" s="1"/>
  <c r="I13" i="116"/>
  <c r="H13" i="115"/>
  <c r="I13" i="115" s="1"/>
  <c r="E13" i="115"/>
  <c r="D13" i="115" s="1"/>
  <c r="G13" i="115" s="1"/>
  <c r="F14" i="115" s="1"/>
  <c r="I12" i="115"/>
  <c r="G13" i="114"/>
  <c r="F14" i="114" s="1"/>
  <c r="H13" i="114"/>
  <c r="I13" i="114" s="1"/>
  <c r="E13" i="114"/>
  <c r="D13" i="114" s="1"/>
  <c r="H13" i="113"/>
  <c r="I13" i="113" s="1"/>
  <c r="E13" i="113"/>
  <c r="D13" i="113" s="1"/>
  <c r="G13" i="113" s="1"/>
  <c r="F14" i="113" s="1"/>
  <c r="H13" i="112"/>
  <c r="E13" i="112"/>
  <c r="D13" i="112" s="1"/>
  <c r="G13" i="112" s="1"/>
  <c r="F14" i="112" s="1"/>
  <c r="I12" i="112"/>
  <c r="H19" i="155" l="1"/>
  <c r="D19" i="155"/>
  <c r="G19" i="155" s="1"/>
  <c r="F20" i="155" s="1"/>
  <c r="E20" i="155" s="1"/>
  <c r="H17" i="154"/>
  <c r="E17" i="154"/>
  <c r="D17" i="154" s="1"/>
  <c r="G17" i="154" s="1"/>
  <c r="F18" i="154" s="1"/>
  <c r="I16" i="154"/>
  <c r="I17" i="155"/>
  <c r="I16" i="151"/>
  <c r="H17" i="151"/>
  <c r="E17" i="151"/>
  <c r="D17" i="151" s="1"/>
  <c r="G17" i="151" s="1"/>
  <c r="F18" i="151" s="1"/>
  <c r="H17" i="150"/>
  <c r="E17" i="150"/>
  <c r="D17" i="150" s="1"/>
  <c r="G17" i="150" s="1"/>
  <c r="F18" i="150" s="1"/>
  <c r="H17" i="152"/>
  <c r="E17" i="152"/>
  <c r="D17" i="152" s="1"/>
  <c r="G17" i="152" s="1"/>
  <c r="F18" i="152" s="1"/>
  <c r="I16" i="150"/>
  <c r="I16" i="152"/>
  <c r="H16" i="101"/>
  <c r="G16" i="101"/>
  <c r="F17" i="101" s="1"/>
  <c r="E14" i="127"/>
  <c r="D14" i="127" s="1"/>
  <c r="G14" i="127" s="1"/>
  <c r="F15" i="127" s="1"/>
  <c r="H14" i="127"/>
  <c r="I13" i="127"/>
  <c r="H13" i="123"/>
  <c r="I13" i="123" s="1"/>
  <c r="E13" i="123"/>
  <c r="D13" i="123" s="1"/>
  <c r="G13" i="123" s="1"/>
  <c r="F14" i="123" s="1"/>
  <c r="I12" i="123"/>
  <c r="H14" i="120"/>
  <c r="I14" i="120" s="1"/>
  <c r="E14" i="120"/>
  <c r="D14" i="120" s="1"/>
  <c r="G14" i="120" s="1"/>
  <c r="F15" i="120" s="1"/>
  <c r="I13" i="120"/>
  <c r="H14" i="118"/>
  <c r="I14" i="118" s="1"/>
  <c r="E14" i="118"/>
  <c r="D14" i="118" s="1"/>
  <c r="G14" i="118" s="1"/>
  <c r="F15" i="118" s="1"/>
  <c r="H15" i="116"/>
  <c r="I15" i="116" s="1"/>
  <c r="E15" i="116"/>
  <c r="D15" i="116" s="1"/>
  <c r="G15" i="116" s="1"/>
  <c r="F16" i="116" s="1"/>
  <c r="I14" i="116"/>
  <c r="H14" i="115"/>
  <c r="I14" i="115" s="1"/>
  <c r="E14" i="115"/>
  <c r="D14" i="115" s="1"/>
  <c r="G14" i="115" s="1"/>
  <c r="F15" i="115" s="1"/>
  <c r="H14" i="114"/>
  <c r="E14" i="114"/>
  <c r="D14" i="114" s="1"/>
  <c r="G14" i="114" s="1"/>
  <c r="F15" i="114" s="1"/>
  <c r="H14" i="113"/>
  <c r="E14" i="113"/>
  <c r="D14" i="113" s="1"/>
  <c r="G14" i="113" s="1"/>
  <c r="F15" i="113" s="1"/>
  <c r="H14" i="112"/>
  <c r="E14" i="112"/>
  <c r="D14" i="112" s="1"/>
  <c r="G14" i="112" s="1"/>
  <c r="F15" i="112" s="1"/>
  <c r="G15" i="112" s="1"/>
  <c r="I13" i="112"/>
  <c r="H20" i="155" l="1"/>
  <c r="D20" i="155"/>
  <c r="G20" i="155" s="1"/>
  <c r="F21" i="155" s="1"/>
  <c r="E21" i="155" s="1"/>
  <c r="H18" i="154"/>
  <c r="E18" i="154"/>
  <c r="D18" i="154" s="1"/>
  <c r="G18" i="154" s="1"/>
  <c r="F19" i="154" s="1"/>
  <c r="I17" i="154"/>
  <c r="I18" i="155"/>
  <c r="I17" i="152"/>
  <c r="E18" i="150"/>
  <c r="D18" i="150" s="1"/>
  <c r="G18" i="150" s="1"/>
  <c r="F19" i="150" s="1"/>
  <c r="H18" i="150"/>
  <c r="H18" i="151"/>
  <c r="E18" i="151"/>
  <c r="D18" i="151" s="1"/>
  <c r="G18" i="151" s="1"/>
  <c r="F19" i="151" s="1"/>
  <c r="H18" i="152"/>
  <c r="E18" i="152"/>
  <c r="D18" i="152" s="1"/>
  <c r="G18" i="152" s="1"/>
  <c r="F19" i="152" s="1"/>
  <c r="I17" i="150"/>
  <c r="I17" i="151"/>
  <c r="H17" i="101"/>
  <c r="G17" i="101"/>
  <c r="F18" i="101" s="1"/>
  <c r="H15" i="127"/>
  <c r="E15" i="127"/>
  <c r="D15" i="127" s="1"/>
  <c r="G15" i="127" s="1"/>
  <c r="F16" i="127" s="1"/>
  <c r="I14" i="127"/>
  <c r="H14" i="123"/>
  <c r="E14" i="123"/>
  <c r="D14" i="123" s="1"/>
  <c r="G14" i="123" s="1"/>
  <c r="F15" i="123" s="1"/>
  <c r="E15" i="120"/>
  <c r="D15" i="120" s="1"/>
  <c r="G15" i="120" s="1"/>
  <c r="F16" i="120" s="1"/>
  <c r="H15" i="120"/>
  <c r="H15" i="118"/>
  <c r="I15" i="118" s="1"/>
  <c r="G15" i="118"/>
  <c r="F16" i="118" s="1"/>
  <c r="E15" i="118"/>
  <c r="D15" i="118" s="1"/>
  <c r="H16" i="116"/>
  <c r="I16" i="116" s="1"/>
  <c r="E16" i="116"/>
  <c r="D16" i="116" s="1"/>
  <c r="G16" i="116" s="1"/>
  <c r="F17" i="116" s="1"/>
  <c r="H15" i="115"/>
  <c r="I15" i="115" s="1"/>
  <c r="E15" i="115"/>
  <c r="D15" i="115" s="1"/>
  <c r="G15" i="115" s="1"/>
  <c r="F16" i="115" s="1"/>
  <c r="G15" i="114"/>
  <c r="F16" i="114" s="1"/>
  <c r="H15" i="114"/>
  <c r="I15" i="114" s="1"/>
  <c r="E15" i="114"/>
  <c r="D15" i="114" s="1"/>
  <c r="I14" i="114"/>
  <c r="H15" i="113"/>
  <c r="E15" i="113"/>
  <c r="D15" i="113" s="1"/>
  <c r="G15" i="113" s="1"/>
  <c r="F16" i="113" s="1"/>
  <c r="I14" i="113"/>
  <c r="I14" i="112"/>
  <c r="H21" i="155" l="1"/>
  <c r="D21" i="155"/>
  <c r="G21" i="155" s="1"/>
  <c r="F22" i="155" s="1"/>
  <c r="E22" i="155" s="1"/>
  <c r="H19" i="154"/>
  <c r="E19" i="154"/>
  <c r="D19" i="154" s="1"/>
  <c r="G19" i="154" s="1"/>
  <c r="F20" i="154" s="1"/>
  <c r="I18" i="154"/>
  <c r="I20" i="155"/>
  <c r="I19" i="155"/>
  <c r="I18" i="152"/>
  <c r="I18" i="150"/>
  <c r="H19" i="151"/>
  <c r="E19" i="151"/>
  <c r="D19" i="151" s="1"/>
  <c r="G19" i="151" s="1"/>
  <c r="F20" i="151" s="1"/>
  <c r="H19" i="150"/>
  <c r="E19" i="150"/>
  <c r="D19" i="150" s="1"/>
  <c r="G19" i="150" s="1"/>
  <c r="F20" i="150" s="1"/>
  <c r="I18" i="151"/>
  <c r="H19" i="152"/>
  <c r="E19" i="152"/>
  <c r="D19" i="152" s="1"/>
  <c r="G19" i="152" s="1"/>
  <c r="F20" i="152" s="1"/>
  <c r="H18" i="101"/>
  <c r="G18" i="101"/>
  <c r="F19" i="101" s="1"/>
  <c r="E16" i="127"/>
  <c r="D16" i="127" s="1"/>
  <c r="G16" i="127" s="1"/>
  <c r="F17" i="127" s="1"/>
  <c r="H16" i="127"/>
  <c r="I15" i="127"/>
  <c r="H15" i="123"/>
  <c r="E15" i="123"/>
  <c r="D15" i="123" s="1"/>
  <c r="G15" i="123" s="1"/>
  <c r="F16" i="123" s="1"/>
  <c r="I14" i="123"/>
  <c r="H16" i="120"/>
  <c r="E16" i="120"/>
  <c r="D16" i="120" s="1"/>
  <c r="G16" i="120" s="1"/>
  <c r="F17" i="120" s="1"/>
  <c r="I15" i="120"/>
  <c r="H16" i="118"/>
  <c r="I16" i="118" s="1"/>
  <c r="G16" i="118"/>
  <c r="F17" i="118" s="1"/>
  <c r="E16" i="118"/>
  <c r="D16" i="118" s="1"/>
  <c r="H17" i="116"/>
  <c r="E17" i="116"/>
  <c r="D17" i="116" s="1"/>
  <c r="G17" i="116" s="1"/>
  <c r="F18" i="116" s="1"/>
  <c r="H16" i="115"/>
  <c r="E16" i="115"/>
  <c r="D16" i="115" s="1"/>
  <c r="G16" i="115" s="1"/>
  <c r="F17" i="115" s="1"/>
  <c r="H16" i="114"/>
  <c r="E16" i="114"/>
  <c r="D16" i="114" s="1"/>
  <c r="G16" i="114" s="1"/>
  <c r="F17" i="114" s="1"/>
  <c r="H16" i="113"/>
  <c r="E16" i="113"/>
  <c r="D16" i="113" s="1"/>
  <c r="G16" i="113" s="1"/>
  <c r="F17" i="113" s="1"/>
  <c r="I15" i="113"/>
  <c r="H22" i="155" l="1"/>
  <c r="D22" i="155"/>
  <c r="G22" i="155" s="1"/>
  <c r="F23" i="155" s="1"/>
  <c r="E23" i="155" s="1"/>
  <c r="H20" i="154"/>
  <c r="E20" i="154"/>
  <c r="D20" i="154" s="1"/>
  <c r="G20" i="154" s="1"/>
  <c r="F21" i="154" s="1"/>
  <c r="I19" i="154"/>
  <c r="I19" i="152"/>
  <c r="H20" i="152"/>
  <c r="E20" i="152"/>
  <c r="D20" i="152" s="1"/>
  <c r="G20" i="152" s="1"/>
  <c r="F21" i="152" s="1"/>
  <c r="E20" i="150"/>
  <c r="D20" i="150" s="1"/>
  <c r="G20" i="150" s="1"/>
  <c r="F21" i="150" s="1"/>
  <c r="H20" i="150"/>
  <c r="H20" i="151"/>
  <c r="E20" i="151"/>
  <c r="D20" i="151" s="1"/>
  <c r="G20" i="151" s="1"/>
  <c r="F21" i="151" s="1"/>
  <c r="I19" i="150"/>
  <c r="I19" i="151"/>
  <c r="H19" i="101"/>
  <c r="G19" i="101"/>
  <c r="F20" i="101" s="1"/>
  <c r="E17" i="127"/>
  <c r="D17" i="127" s="1"/>
  <c r="G17" i="127" s="1"/>
  <c r="F18" i="127" s="1"/>
  <c r="H17" i="127"/>
  <c r="I16" i="127"/>
  <c r="H16" i="123"/>
  <c r="I16" i="123" s="1"/>
  <c r="E16" i="123"/>
  <c r="D16" i="123" s="1"/>
  <c r="G16" i="123" s="1"/>
  <c r="F17" i="123" s="1"/>
  <c r="I15" i="123"/>
  <c r="H17" i="120"/>
  <c r="I17" i="120" s="1"/>
  <c r="G17" i="120"/>
  <c r="F18" i="120" s="1"/>
  <c r="E17" i="120"/>
  <c r="D17" i="120" s="1"/>
  <c r="I16" i="120"/>
  <c r="H17" i="118"/>
  <c r="I17" i="118" s="1"/>
  <c r="G17" i="118"/>
  <c r="F18" i="118" s="1"/>
  <c r="E17" i="118"/>
  <c r="D17" i="118" s="1"/>
  <c r="H18" i="116"/>
  <c r="G18" i="116"/>
  <c r="F19" i="116" s="1"/>
  <c r="E18" i="116"/>
  <c r="D18" i="116" s="1"/>
  <c r="I17" i="116"/>
  <c r="H17" i="115"/>
  <c r="E17" i="115"/>
  <c r="D17" i="115" s="1"/>
  <c r="G17" i="115" s="1"/>
  <c r="F18" i="115" s="1"/>
  <c r="I16" i="115"/>
  <c r="H17" i="114"/>
  <c r="E17" i="114"/>
  <c r="D17" i="114" s="1"/>
  <c r="G17" i="114" s="1"/>
  <c r="F18" i="114" s="1"/>
  <c r="I16" i="114"/>
  <c r="H17" i="113"/>
  <c r="E17" i="113"/>
  <c r="D17" i="113" s="1"/>
  <c r="G17" i="113" s="1"/>
  <c r="F18" i="113" s="1"/>
  <c r="I16" i="113"/>
  <c r="D23" i="155" l="1"/>
  <c r="G23" i="155" s="1"/>
  <c r="F24" i="155" s="1"/>
  <c r="E24" i="155" s="1"/>
  <c r="H23" i="155"/>
  <c r="H21" i="154"/>
  <c r="E21" i="154"/>
  <c r="D21" i="154" s="1"/>
  <c r="G21" i="154" s="1"/>
  <c r="F22" i="154" s="1"/>
  <c r="I20" i="154"/>
  <c r="I21" i="155"/>
  <c r="I20" i="151"/>
  <c r="I20" i="150"/>
  <c r="H21" i="152"/>
  <c r="E21" i="152"/>
  <c r="D21" i="152" s="1"/>
  <c r="G21" i="152" s="1"/>
  <c r="F22" i="152" s="1"/>
  <c r="H21" i="150"/>
  <c r="E21" i="150"/>
  <c r="D21" i="150" s="1"/>
  <c r="G21" i="150" s="1"/>
  <c r="F22" i="150" s="1"/>
  <c r="H21" i="151"/>
  <c r="E21" i="151"/>
  <c r="D21" i="151" s="1"/>
  <c r="G21" i="151" s="1"/>
  <c r="F22" i="151" s="1"/>
  <c r="I20" i="152"/>
  <c r="H20" i="101"/>
  <c r="G20" i="101"/>
  <c r="F21" i="101" s="1"/>
  <c r="H18" i="127"/>
  <c r="E18" i="127"/>
  <c r="D18" i="127" s="1"/>
  <c r="G18" i="127" s="1"/>
  <c r="F19" i="127" s="1"/>
  <c r="I17" i="127"/>
  <c r="H17" i="123"/>
  <c r="E17" i="123"/>
  <c r="D17" i="123" s="1"/>
  <c r="G17" i="123" s="1"/>
  <c r="F18" i="123" s="1"/>
  <c r="E18" i="120"/>
  <c r="D18" i="120" s="1"/>
  <c r="G18" i="120" s="1"/>
  <c r="F19" i="120" s="1"/>
  <c r="H18" i="120"/>
  <c r="H18" i="118"/>
  <c r="I18" i="118" s="1"/>
  <c r="G18" i="118"/>
  <c r="F19" i="118" s="1"/>
  <c r="E18" i="118"/>
  <c r="D18" i="118" s="1"/>
  <c r="H19" i="116"/>
  <c r="I19" i="116" s="1"/>
  <c r="E19" i="116"/>
  <c r="D19" i="116" s="1"/>
  <c r="G19" i="116" s="1"/>
  <c r="F20" i="116" s="1"/>
  <c r="I18" i="116"/>
  <c r="H18" i="115"/>
  <c r="E18" i="115"/>
  <c r="D18" i="115" s="1"/>
  <c r="G18" i="115" s="1"/>
  <c r="F19" i="115" s="1"/>
  <c r="I17" i="115"/>
  <c r="G18" i="114"/>
  <c r="F19" i="114" s="1"/>
  <c r="H18" i="114"/>
  <c r="I18" i="114" s="1"/>
  <c r="E18" i="114"/>
  <c r="D18" i="114" s="1"/>
  <c r="I17" i="114"/>
  <c r="H18" i="113"/>
  <c r="I18" i="113" s="1"/>
  <c r="G18" i="113"/>
  <c r="F19" i="113" s="1"/>
  <c r="E18" i="113"/>
  <c r="D18" i="113" s="1"/>
  <c r="I17" i="113"/>
  <c r="D24" i="155" l="1"/>
  <c r="G24" i="155" s="1"/>
  <c r="F25" i="155" s="1"/>
  <c r="E25" i="155" s="1"/>
  <c r="H24" i="155"/>
  <c r="H22" i="154"/>
  <c r="E22" i="154"/>
  <c r="D22" i="154" s="1"/>
  <c r="G22" i="154" s="1"/>
  <c r="F23" i="154" s="1"/>
  <c r="I21" i="154"/>
  <c r="I22" i="155"/>
  <c r="I21" i="151"/>
  <c r="H22" i="150"/>
  <c r="E22" i="150"/>
  <c r="D22" i="150" s="1"/>
  <c r="G22" i="150" s="1"/>
  <c r="F23" i="150" s="1"/>
  <c r="H22" i="152"/>
  <c r="E22" i="152"/>
  <c r="D22" i="152" s="1"/>
  <c r="G22" i="152" s="1"/>
  <c r="F23" i="152" s="1"/>
  <c r="H22" i="151"/>
  <c r="E22" i="151"/>
  <c r="D22" i="151" s="1"/>
  <c r="G22" i="151" s="1"/>
  <c r="F23" i="151" s="1"/>
  <c r="I21" i="150"/>
  <c r="I21" i="152"/>
  <c r="H21" i="101"/>
  <c r="G21" i="101"/>
  <c r="F22" i="101" s="1"/>
  <c r="E19" i="127"/>
  <c r="D19" i="127" s="1"/>
  <c r="G19" i="127" s="1"/>
  <c r="F20" i="127" s="1"/>
  <c r="H19" i="127"/>
  <c r="I19" i="127" s="1"/>
  <c r="I18" i="127"/>
  <c r="H18" i="123"/>
  <c r="E18" i="123"/>
  <c r="D18" i="123" s="1"/>
  <c r="G18" i="123" s="1"/>
  <c r="F19" i="123" s="1"/>
  <c r="I17" i="123"/>
  <c r="H19" i="120"/>
  <c r="E19" i="120"/>
  <c r="D19" i="120" s="1"/>
  <c r="G19" i="120" s="1"/>
  <c r="F20" i="120" s="1"/>
  <c r="I18" i="120"/>
  <c r="H19" i="118"/>
  <c r="E19" i="118"/>
  <c r="D19" i="118" s="1"/>
  <c r="G19" i="118" s="1"/>
  <c r="F20" i="118" s="1"/>
  <c r="H20" i="116"/>
  <c r="I20" i="116" s="1"/>
  <c r="E20" i="116"/>
  <c r="D20" i="116" s="1"/>
  <c r="G20" i="116" s="1"/>
  <c r="F21" i="116" s="1"/>
  <c r="H19" i="115"/>
  <c r="I19" i="115" s="1"/>
  <c r="E19" i="115"/>
  <c r="D19" i="115" s="1"/>
  <c r="G19" i="115" s="1"/>
  <c r="F20" i="115" s="1"/>
  <c r="I18" i="115"/>
  <c r="G19" i="114"/>
  <c r="F20" i="114" s="1"/>
  <c r="H19" i="114"/>
  <c r="I19" i="114" s="1"/>
  <c r="E19" i="114"/>
  <c r="D19" i="114" s="1"/>
  <c r="H19" i="113"/>
  <c r="I19" i="113" s="1"/>
  <c r="G19" i="113"/>
  <c r="F20" i="113" s="1"/>
  <c r="E19" i="113"/>
  <c r="D19" i="113" s="1"/>
  <c r="D25" i="155" l="1"/>
  <c r="G25" i="155" s="1"/>
  <c r="F26" i="155" s="1"/>
  <c r="E26" i="155" s="1"/>
  <c r="H25" i="155"/>
  <c r="H23" i="154"/>
  <c r="E23" i="154"/>
  <c r="D23" i="154" s="1"/>
  <c r="G23" i="154" s="1"/>
  <c r="F24" i="154" s="1"/>
  <c r="I22" i="154"/>
  <c r="I23" i="155"/>
  <c r="I22" i="151"/>
  <c r="H23" i="152"/>
  <c r="E23" i="152"/>
  <c r="D23" i="152" s="1"/>
  <c r="G23" i="152" s="1"/>
  <c r="F24" i="152" s="1"/>
  <c r="H23" i="150"/>
  <c r="E23" i="150"/>
  <c r="D23" i="150" s="1"/>
  <c r="G23" i="150" s="1"/>
  <c r="F24" i="150" s="1"/>
  <c r="H23" i="151"/>
  <c r="E23" i="151"/>
  <c r="D23" i="151" s="1"/>
  <c r="G23" i="151" s="1"/>
  <c r="F24" i="151" s="1"/>
  <c r="I22" i="152"/>
  <c r="I22" i="150"/>
  <c r="H22" i="101"/>
  <c r="G22" i="101"/>
  <c r="F23" i="101" s="1"/>
  <c r="H20" i="127"/>
  <c r="E20" i="127"/>
  <c r="D20" i="127" s="1"/>
  <c r="G20" i="127" s="1"/>
  <c r="F21" i="127" s="1"/>
  <c r="H19" i="123"/>
  <c r="E19" i="123"/>
  <c r="D19" i="123" s="1"/>
  <c r="G19" i="123" s="1"/>
  <c r="F20" i="123" s="1"/>
  <c r="I18" i="123"/>
  <c r="H20" i="120"/>
  <c r="E20" i="120"/>
  <c r="D20" i="120" s="1"/>
  <c r="G20" i="120" s="1"/>
  <c r="F21" i="120" s="1"/>
  <c r="I19" i="120"/>
  <c r="H20" i="118"/>
  <c r="E20" i="118"/>
  <c r="D20" i="118" s="1"/>
  <c r="G20" i="118" s="1"/>
  <c r="F21" i="118" s="1"/>
  <c r="I19" i="118"/>
  <c r="H21" i="116"/>
  <c r="I21" i="116" s="1"/>
  <c r="E21" i="116"/>
  <c r="D21" i="116" s="1"/>
  <c r="G21" i="116" s="1"/>
  <c r="F22" i="116" s="1"/>
  <c r="H20" i="115"/>
  <c r="E20" i="115"/>
  <c r="D20" i="115" s="1"/>
  <c r="G20" i="115" s="1"/>
  <c r="F21" i="115" s="1"/>
  <c r="G20" i="114"/>
  <c r="F21" i="114" s="1"/>
  <c r="H20" i="114"/>
  <c r="I20" i="114" s="1"/>
  <c r="E20" i="114"/>
  <c r="D20" i="114" s="1"/>
  <c r="H20" i="113"/>
  <c r="I20" i="113" s="1"/>
  <c r="E20" i="113"/>
  <c r="D20" i="113" s="1"/>
  <c r="G20" i="113" s="1"/>
  <c r="F21" i="113" s="1"/>
  <c r="H26" i="155" l="1"/>
  <c r="D26" i="155"/>
  <c r="G26" i="155" s="1"/>
  <c r="F27" i="155" s="1"/>
  <c r="E27" i="155" s="1"/>
  <c r="H24" i="154"/>
  <c r="E24" i="154"/>
  <c r="D24" i="154" s="1"/>
  <c r="G24" i="154" s="1"/>
  <c r="F25" i="154" s="1"/>
  <c r="I23" i="154"/>
  <c r="I24" i="155"/>
  <c r="I23" i="151"/>
  <c r="E24" i="150"/>
  <c r="D24" i="150" s="1"/>
  <c r="G24" i="150" s="1"/>
  <c r="F25" i="150" s="1"/>
  <c r="H24" i="150"/>
  <c r="I24" i="150" s="1"/>
  <c r="H24" i="152"/>
  <c r="E24" i="152"/>
  <c r="D24" i="152" s="1"/>
  <c r="G24" i="152" s="1"/>
  <c r="F25" i="152" s="1"/>
  <c r="H24" i="151"/>
  <c r="E24" i="151"/>
  <c r="D24" i="151" s="1"/>
  <c r="G24" i="151" s="1"/>
  <c r="F25" i="151" s="1"/>
  <c r="I23" i="150"/>
  <c r="I23" i="152"/>
  <c r="H23" i="101"/>
  <c r="G23" i="101"/>
  <c r="F24" i="101" s="1"/>
  <c r="E21" i="127"/>
  <c r="D21" i="127" s="1"/>
  <c r="G21" i="127" s="1"/>
  <c r="F22" i="127" s="1"/>
  <c r="H21" i="127"/>
  <c r="I20" i="127"/>
  <c r="H20" i="123"/>
  <c r="E20" i="123"/>
  <c r="D20" i="123" s="1"/>
  <c r="G20" i="123" s="1"/>
  <c r="F21" i="123" s="1"/>
  <c r="I19" i="123"/>
  <c r="H21" i="120"/>
  <c r="E21" i="120"/>
  <c r="D21" i="120" s="1"/>
  <c r="G21" i="120" s="1"/>
  <c r="F22" i="120" s="1"/>
  <c r="I20" i="120"/>
  <c r="H21" i="118"/>
  <c r="I21" i="118" s="1"/>
  <c r="E21" i="118"/>
  <c r="D21" i="118" s="1"/>
  <c r="G21" i="118" s="1"/>
  <c r="F22" i="118" s="1"/>
  <c r="I20" i="118"/>
  <c r="H22" i="116"/>
  <c r="I22" i="116" s="1"/>
  <c r="E22" i="116"/>
  <c r="D22" i="116" s="1"/>
  <c r="G22" i="116" s="1"/>
  <c r="F23" i="116" s="1"/>
  <c r="H21" i="115"/>
  <c r="E21" i="115"/>
  <c r="D21" i="115" s="1"/>
  <c r="G21" i="115" s="1"/>
  <c r="F22" i="115" s="1"/>
  <c r="I20" i="115"/>
  <c r="G21" i="114"/>
  <c r="F22" i="114" s="1"/>
  <c r="H21" i="114"/>
  <c r="I21" i="114" s="1"/>
  <c r="E21" i="114"/>
  <c r="D21" i="114" s="1"/>
  <c r="H21" i="113"/>
  <c r="I21" i="113" s="1"/>
  <c r="G21" i="113"/>
  <c r="F22" i="113" s="1"/>
  <c r="E21" i="113"/>
  <c r="D21" i="113" s="1"/>
  <c r="H27" i="155" l="1"/>
  <c r="D27" i="155"/>
  <c r="G27" i="155" s="1"/>
  <c r="F28" i="155" s="1"/>
  <c r="E28" i="155" s="1"/>
  <c r="H25" i="154"/>
  <c r="E25" i="154"/>
  <c r="D25" i="154" s="1"/>
  <c r="G25" i="154" s="1"/>
  <c r="F26" i="154" s="1"/>
  <c r="I24" i="154"/>
  <c r="I25" i="155"/>
  <c r="I24" i="151"/>
  <c r="H25" i="152"/>
  <c r="E25" i="152"/>
  <c r="D25" i="152" s="1"/>
  <c r="G25" i="152" s="1"/>
  <c r="F26" i="152" s="1"/>
  <c r="E25" i="150"/>
  <c r="D25" i="150" s="1"/>
  <c r="G25" i="150" s="1"/>
  <c r="F26" i="150" s="1"/>
  <c r="H25" i="150"/>
  <c r="H25" i="151"/>
  <c r="E25" i="151"/>
  <c r="D25" i="151" s="1"/>
  <c r="G25" i="151" s="1"/>
  <c r="F26" i="151" s="1"/>
  <c r="I24" i="152"/>
  <c r="H24" i="101"/>
  <c r="G24" i="101"/>
  <c r="F25" i="101" s="1"/>
  <c r="G22" i="127"/>
  <c r="F23" i="127" s="1"/>
  <c r="H22" i="127"/>
  <c r="E22" i="127"/>
  <c r="D22" i="127" s="1"/>
  <c r="I21" i="127"/>
  <c r="H21" i="123"/>
  <c r="E21" i="123"/>
  <c r="D21" i="123" s="1"/>
  <c r="G21" i="123" s="1"/>
  <c r="F22" i="123" s="1"/>
  <c r="I20" i="123"/>
  <c r="E22" i="120"/>
  <c r="D22" i="120" s="1"/>
  <c r="H22" i="120"/>
  <c r="I22" i="120" s="1"/>
  <c r="G22" i="120"/>
  <c r="F23" i="120" s="1"/>
  <c r="I21" i="120"/>
  <c r="H22" i="118"/>
  <c r="I22" i="118" s="1"/>
  <c r="E22" i="118"/>
  <c r="D22" i="118" s="1"/>
  <c r="G22" i="118" s="1"/>
  <c r="F23" i="118" s="1"/>
  <c r="H23" i="116"/>
  <c r="I23" i="116" s="1"/>
  <c r="E23" i="116"/>
  <c r="D23" i="116" s="1"/>
  <c r="G23" i="116" s="1"/>
  <c r="F24" i="116" s="1"/>
  <c r="H22" i="115"/>
  <c r="E22" i="115"/>
  <c r="D22" i="115" s="1"/>
  <c r="G22" i="115" s="1"/>
  <c r="F23" i="115" s="1"/>
  <c r="I21" i="115"/>
  <c r="H22" i="114"/>
  <c r="E22" i="114"/>
  <c r="D22" i="114" s="1"/>
  <c r="G22" i="114" s="1"/>
  <c r="F23" i="114" s="1"/>
  <c r="H22" i="113"/>
  <c r="E22" i="113"/>
  <c r="D22" i="113" s="1"/>
  <c r="G22" i="113" s="1"/>
  <c r="F23" i="113" s="1"/>
  <c r="H28" i="155" l="1"/>
  <c r="D28" i="155"/>
  <c r="G28" i="155" s="1"/>
  <c r="F29" i="155" s="1"/>
  <c r="E29" i="155" s="1"/>
  <c r="H26" i="154"/>
  <c r="E26" i="154"/>
  <c r="D26" i="154" s="1"/>
  <c r="G26" i="154" s="1"/>
  <c r="F27" i="154" s="1"/>
  <c r="I25" i="154"/>
  <c r="I26" i="155"/>
  <c r="I25" i="151"/>
  <c r="H26" i="150"/>
  <c r="E26" i="150"/>
  <c r="D26" i="150" s="1"/>
  <c r="G26" i="150" s="1"/>
  <c r="F27" i="150" s="1"/>
  <c r="H26" i="152"/>
  <c r="E26" i="152"/>
  <c r="D26" i="152" s="1"/>
  <c r="G26" i="152" s="1"/>
  <c r="F27" i="152" s="1"/>
  <c r="H26" i="151"/>
  <c r="E26" i="151"/>
  <c r="D26" i="151" s="1"/>
  <c r="G26" i="151" s="1"/>
  <c r="F27" i="151" s="1"/>
  <c r="I25" i="150"/>
  <c r="I25" i="152"/>
  <c r="H25" i="101"/>
  <c r="G25" i="101"/>
  <c r="F26" i="101" s="1"/>
  <c r="G23" i="127"/>
  <c r="F24" i="127" s="1"/>
  <c r="E23" i="127"/>
  <c r="D23" i="127" s="1"/>
  <c r="H23" i="127"/>
  <c r="I23" i="127" s="1"/>
  <c r="I22" i="127"/>
  <c r="H22" i="123"/>
  <c r="E22" i="123"/>
  <c r="D22" i="123" s="1"/>
  <c r="G22" i="123" s="1"/>
  <c r="F23" i="123" s="1"/>
  <c r="I21" i="123"/>
  <c r="H23" i="120"/>
  <c r="E23" i="120"/>
  <c r="D23" i="120" s="1"/>
  <c r="G23" i="120" s="1"/>
  <c r="F24" i="120" s="1"/>
  <c r="H23" i="118"/>
  <c r="I23" i="118" s="1"/>
  <c r="G23" i="118"/>
  <c r="F24" i="118" s="1"/>
  <c r="E23" i="118"/>
  <c r="D23" i="118" s="1"/>
  <c r="H24" i="116"/>
  <c r="E24" i="116"/>
  <c r="D24" i="116" s="1"/>
  <c r="G24" i="116" s="1"/>
  <c r="F25" i="116" s="1"/>
  <c r="H23" i="115"/>
  <c r="E23" i="115"/>
  <c r="D23" i="115" s="1"/>
  <c r="G23" i="115" s="1"/>
  <c r="F24" i="115" s="1"/>
  <c r="I22" i="115"/>
  <c r="H23" i="114"/>
  <c r="E23" i="114"/>
  <c r="D23" i="114" s="1"/>
  <c r="G23" i="114" s="1"/>
  <c r="F24" i="114" s="1"/>
  <c r="I22" i="114"/>
  <c r="H23" i="113"/>
  <c r="I23" i="113" s="1"/>
  <c r="G23" i="113"/>
  <c r="F24" i="113" s="1"/>
  <c r="E23" i="113"/>
  <c r="D23" i="113" s="1"/>
  <c r="I22" i="113"/>
  <c r="D29" i="155" l="1"/>
  <c r="G29" i="155" s="1"/>
  <c r="F30" i="155" s="1"/>
  <c r="E30" i="155" s="1"/>
  <c r="H29" i="155"/>
  <c r="H27" i="154"/>
  <c r="E27" i="154"/>
  <c r="D27" i="154" s="1"/>
  <c r="G27" i="154" s="1"/>
  <c r="F28" i="154" s="1"/>
  <c r="I26" i="154"/>
  <c r="I27" i="155"/>
  <c r="I26" i="151"/>
  <c r="H27" i="152"/>
  <c r="E27" i="152"/>
  <c r="D27" i="152" s="1"/>
  <c r="G27" i="152" s="1"/>
  <c r="F28" i="152" s="1"/>
  <c r="H27" i="150"/>
  <c r="E27" i="150"/>
  <c r="D27" i="150" s="1"/>
  <c r="G27" i="150" s="1"/>
  <c r="F28" i="150" s="1"/>
  <c r="H27" i="151"/>
  <c r="E27" i="151"/>
  <c r="D27" i="151" s="1"/>
  <c r="G27" i="151" s="1"/>
  <c r="F28" i="151" s="1"/>
  <c r="I26" i="152"/>
  <c r="I26" i="150"/>
  <c r="H26" i="101"/>
  <c r="G26" i="101"/>
  <c r="F27" i="101" s="1"/>
  <c r="G24" i="127"/>
  <c r="F25" i="127" s="1"/>
  <c r="H24" i="127"/>
  <c r="E24" i="127"/>
  <c r="D24" i="127" s="1"/>
  <c r="H23" i="123"/>
  <c r="E23" i="123"/>
  <c r="D23" i="123" s="1"/>
  <c r="G23" i="123" s="1"/>
  <c r="F24" i="123" s="1"/>
  <c r="I22" i="123"/>
  <c r="H24" i="120"/>
  <c r="E24" i="120"/>
  <c r="D24" i="120" s="1"/>
  <c r="G24" i="120" s="1"/>
  <c r="F25" i="120" s="1"/>
  <c r="I23" i="120"/>
  <c r="H24" i="118"/>
  <c r="I24" i="118" s="1"/>
  <c r="G24" i="118"/>
  <c r="F25" i="118" s="1"/>
  <c r="E24" i="118"/>
  <c r="D24" i="118" s="1"/>
  <c r="H25" i="116"/>
  <c r="E25" i="116"/>
  <c r="D25" i="116" s="1"/>
  <c r="G25" i="116" s="1"/>
  <c r="F26" i="116" s="1"/>
  <c r="I24" i="116"/>
  <c r="H24" i="115"/>
  <c r="I24" i="115" s="1"/>
  <c r="E24" i="115"/>
  <c r="D24" i="115" s="1"/>
  <c r="G24" i="115" s="1"/>
  <c r="F25" i="115" s="1"/>
  <c r="I23" i="115"/>
  <c r="G24" i="114"/>
  <c r="F25" i="114" s="1"/>
  <c r="H24" i="114"/>
  <c r="E24" i="114"/>
  <c r="D24" i="114" s="1"/>
  <c r="I23" i="114"/>
  <c r="H24" i="113"/>
  <c r="E24" i="113"/>
  <c r="D24" i="113" s="1"/>
  <c r="G24" i="113" s="1"/>
  <c r="F25" i="113" s="1"/>
  <c r="D30" i="155" l="1"/>
  <c r="G30" i="155" s="1"/>
  <c r="F31" i="155" s="1"/>
  <c r="E31" i="155" s="1"/>
  <c r="H30" i="155"/>
  <c r="I27" i="154"/>
  <c r="H28" i="154"/>
  <c r="I28" i="154" s="1"/>
  <c r="E28" i="154"/>
  <c r="D28" i="154" s="1"/>
  <c r="G28" i="154" s="1"/>
  <c r="F29" i="154" s="1"/>
  <c r="I28" i="155"/>
  <c r="I27" i="151"/>
  <c r="H28" i="150"/>
  <c r="E28" i="150"/>
  <c r="D28" i="150" s="1"/>
  <c r="G28" i="150" s="1"/>
  <c r="F29" i="150" s="1"/>
  <c r="H28" i="152"/>
  <c r="E28" i="152"/>
  <c r="D28" i="152" s="1"/>
  <c r="G28" i="152" s="1"/>
  <c r="F29" i="152" s="1"/>
  <c r="H28" i="151"/>
  <c r="E28" i="151"/>
  <c r="D28" i="151" s="1"/>
  <c r="G28" i="151" s="1"/>
  <c r="F29" i="151" s="1"/>
  <c r="I27" i="150"/>
  <c r="I27" i="152"/>
  <c r="H27" i="101"/>
  <c r="G27" i="101"/>
  <c r="F28" i="101" s="1"/>
  <c r="I24" i="127"/>
  <c r="G25" i="127"/>
  <c r="F26" i="127" s="1"/>
  <c r="E25" i="127"/>
  <c r="D25" i="127" s="1"/>
  <c r="H25" i="127"/>
  <c r="I25" i="127" s="1"/>
  <c r="H24" i="123"/>
  <c r="E24" i="123"/>
  <c r="D24" i="123" s="1"/>
  <c r="G24" i="123" s="1"/>
  <c r="F25" i="123" s="1"/>
  <c r="I23" i="123"/>
  <c r="H25" i="120"/>
  <c r="E25" i="120"/>
  <c r="D25" i="120" s="1"/>
  <c r="G25" i="120" s="1"/>
  <c r="F26" i="120" s="1"/>
  <c r="I24" i="120"/>
  <c r="H25" i="118"/>
  <c r="E25" i="118"/>
  <c r="D25" i="118" s="1"/>
  <c r="G25" i="118" s="1"/>
  <c r="F26" i="118" s="1"/>
  <c r="H26" i="116"/>
  <c r="I26" i="116" s="1"/>
  <c r="E26" i="116"/>
  <c r="D26" i="116" s="1"/>
  <c r="G26" i="116" s="1"/>
  <c r="F27" i="116" s="1"/>
  <c r="I25" i="116"/>
  <c r="H25" i="115"/>
  <c r="E25" i="115"/>
  <c r="D25" i="115" s="1"/>
  <c r="G25" i="115" s="1"/>
  <c r="F26" i="115" s="1"/>
  <c r="G25" i="114"/>
  <c r="F26" i="114" s="1"/>
  <c r="H25" i="114"/>
  <c r="E25" i="114"/>
  <c r="D25" i="114" s="1"/>
  <c r="I24" i="114"/>
  <c r="H25" i="113"/>
  <c r="E25" i="113"/>
  <c r="D25" i="113" s="1"/>
  <c r="G25" i="113" s="1"/>
  <c r="F26" i="113" s="1"/>
  <c r="I24" i="113"/>
  <c r="D31" i="155" l="1"/>
  <c r="G31" i="155" s="1"/>
  <c r="F32" i="155" s="1"/>
  <c r="E32" i="155" s="1"/>
  <c r="H31" i="155"/>
  <c r="H29" i="154"/>
  <c r="E29" i="154"/>
  <c r="D29" i="154" s="1"/>
  <c r="G29" i="154" s="1"/>
  <c r="F30" i="154" s="1"/>
  <c r="I29" i="155"/>
  <c r="I28" i="151"/>
  <c r="H29" i="150"/>
  <c r="E29" i="150"/>
  <c r="D29" i="150" s="1"/>
  <c r="G29" i="150" s="1"/>
  <c r="F30" i="150" s="1"/>
  <c r="H29" i="152"/>
  <c r="E29" i="152"/>
  <c r="D29" i="152" s="1"/>
  <c r="G29" i="152" s="1"/>
  <c r="F30" i="152" s="1"/>
  <c r="H29" i="151"/>
  <c r="E29" i="151"/>
  <c r="D29" i="151" s="1"/>
  <c r="G29" i="151" s="1"/>
  <c r="F30" i="151" s="1"/>
  <c r="I28" i="152"/>
  <c r="I28" i="150"/>
  <c r="H28" i="101"/>
  <c r="G28" i="101"/>
  <c r="F29" i="101" s="1"/>
  <c r="E26" i="127"/>
  <c r="D26" i="127" s="1"/>
  <c r="G26" i="127" s="1"/>
  <c r="F27" i="127" s="1"/>
  <c r="H26" i="127"/>
  <c r="H25" i="123"/>
  <c r="E25" i="123"/>
  <c r="D25" i="123" s="1"/>
  <c r="G25" i="123" s="1"/>
  <c r="F26" i="123" s="1"/>
  <c r="I24" i="123"/>
  <c r="H26" i="120"/>
  <c r="E26" i="120"/>
  <c r="D26" i="120" s="1"/>
  <c r="G26" i="120" s="1"/>
  <c r="F27" i="120" s="1"/>
  <c r="I25" i="120"/>
  <c r="H26" i="118"/>
  <c r="I26" i="118" s="1"/>
  <c r="G26" i="118"/>
  <c r="F27" i="118" s="1"/>
  <c r="E26" i="118"/>
  <c r="D26" i="118" s="1"/>
  <c r="I25" i="118"/>
  <c r="H27" i="116"/>
  <c r="E27" i="116"/>
  <c r="D27" i="116" s="1"/>
  <c r="G27" i="116" s="1"/>
  <c r="F28" i="116" s="1"/>
  <c r="H26" i="115"/>
  <c r="I26" i="115" s="1"/>
  <c r="E26" i="115"/>
  <c r="D26" i="115" s="1"/>
  <c r="G26" i="115" s="1"/>
  <c r="F27" i="115" s="1"/>
  <c r="I25" i="115"/>
  <c r="H26" i="114"/>
  <c r="E26" i="114"/>
  <c r="D26" i="114" s="1"/>
  <c r="G26" i="114" s="1"/>
  <c r="F27" i="114" s="1"/>
  <c r="I25" i="114"/>
  <c r="H26" i="113"/>
  <c r="E26" i="113"/>
  <c r="D26" i="113" s="1"/>
  <c r="G26" i="113" s="1"/>
  <c r="F27" i="113" s="1"/>
  <c r="I25" i="113"/>
  <c r="D32" i="155" l="1"/>
  <c r="G32" i="155" s="1"/>
  <c r="F33" i="155" s="1"/>
  <c r="E33" i="155" s="1"/>
  <c r="H32" i="155"/>
  <c r="H30" i="154"/>
  <c r="E30" i="154"/>
  <c r="D30" i="154" s="1"/>
  <c r="G30" i="154" s="1"/>
  <c r="F31" i="154" s="1"/>
  <c r="I29" i="154"/>
  <c r="I30" i="155"/>
  <c r="I29" i="151"/>
  <c r="H30" i="152"/>
  <c r="E30" i="152"/>
  <c r="D30" i="152" s="1"/>
  <c r="G30" i="152" s="1"/>
  <c r="F31" i="152" s="1"/>
  <c r="E30" i="150"/>
  <c r="D30" i="150" s="1"/>
  <c r="G30" i="150" s="1"/>
  <c r="F31" i="150" s="1"/>
  <c r="H30" i="150"/>
  <c r="H30" i="151"/>
  <c r="E30" i="151"/>
  <c r="D30" i="151" s="1"/>
  <c r="G30" i="151" s="1"/>
  <c r="F31" i="151" s="1"/>
  <c r="I29" i="152"/>
  <c r="I29" i="150"/>
  <c r="H29" i="101"/>
  <c r="G29" i="101"/>
  <c r="F30" i="101" s="1"/>
  <c r="G27" i="127"/>
  <c r="F28" i="127" s="1"/>
  <c r="E27" i="127"/>
  <c r="D27" i="127" s="1"/>
  <c r="H27" i="127"/>
  <c r="I26" i="127"/>
  <c r="H26" i="123"/>
  <c r="I26" i="123" s="1"/>
  <c r="E26" i="123"/>
  <c r="D26" i="123" s="1"/>
  <c r="G26" i="123" s="1"/>
  <c r="F27" i="123" s="1"/>
  <c r="I25" i="123"/>
  <c r="H27" i="120"/>
  <c r="E27" i="120"/>
  <c r="D27" i="120" s="1"/>
  <c r="G27" i="120" s="1"/>
  <c r="F28" i="120" s="1"/>
  <c r="I26" i="120"/>
  <c r="H27" i="118"/>
  <c r="I27" i="118" s="1"/>
  <c r="G27" i="118"/>
  <c r="F28" i="118" s="1"/>
  <c r="E27" i="118"/>
  <c r="D27" i="118" s="1"/>
  <c r="H28" i="116"/>
  <c r="I28" i="116" s="1"/>
  <c r="E28" i="116"/>
  <c r="D28" i="116" s="1"/>
  <c r="G28" i="116" s="1"/>
  <c r="F29" i="116" s="1"/>
  <c r="I27" i="116"/>
  <c r="H27" i="115"/>
  <c r="E27" i="115"/>
  <c r="D27" i="115" s="1"/>
  <c r="G27" i="115" s="1"/>
  <c r="F28" i="115" s="1"/>
  <c r="G27" i="114"/>
  <c r="F28" i="114" s="1"/>
  <c r="H27" i="114"/>
  <c r="E27" i="114"/>
  <c r="D27" i="114" s="1"/>
  <c r="I26" i="114"/>
  <c r="H27" i="113"/>
  <c r="E27" i="113"/>
  <c r="D27" i="113" s="1"/>
  <c r="G27" i="113" s="1"/>
  <c r="F28" i="113" s="1"/>
  <c r="I26" i="113"/>
  <c r="H33" i="155" l="1"/>
  <c r="D33" i="155"/>
  <c r="G33" i="155" s="1"/>
  <c r="F34" i="155" s="1"/>
  <c r="E34" i="155" s="1"/>
  <c r="H31" i="154"/>
  <c r="E31" i="154"/>
  <c r="D31" i="154" s="1"/>
  <c r="G31" i="154" s="1"/>
  <c r="F32" i="154" s="1"/>
  <c r="I30" i="154"/>
  <c r="I31" i="155"/>
  <c r="I30" i="151"/>
  <c r="I30" i="150"/>
  <c r="H31" i="150"/>
  <c r="E31" i="150"/>
  <c r="D31" i="150" s="1"/>
  <c r="G31" i="150" s="1"/>
  <c r="F32" i="150" s="1"/>
  <c r="H31" i="152"/>
  <c r="E31" i="152"/>
  <c r="D31" i="152" s="1"/>
  <c r="G31" i="152" s="1"/>
  <c r="F32" i="152" s="1"/>
  <c r="H31" i="151"/>
  <c r="E31" i="151"/>
  <c r="D31" i="151" s="1"/>
  <c r="G31" i="151" s="1"/>
  <c r="F32" i="151" s="1"/>
  <c r="I30" i="152"/>
  <c r="H30" i="101"/>
  <c r="G30" i="101"/>
  <c r="F31" i="101" s="1"/>
  <c r="H28" i="127"/>
  <c r="E28" i="127"/>
  <c r="D28" i="127" s="1"/>
  <c r="G28" i="127" s="1"/>
  <c r="F29" i="127" s="1"/>
  <c r="I27" i="127"/>
  <c r="H27" i="123"/>
  <c r="E27" i="123"/>
  <c r="D27" i="123" s="1"/>
  <c r="G27" i="123" s="1"/>
  <c r="F28" i="123" s="1"/>
  <c r="H28" i="120"/>
  <c r="E28" i="120"/>
  <c r="D28" i="120" s="1"/>
  <c r="G28" i="120" s="1"/>
  <c r="F29" i="120" s="1"/>
  <c r="I27" i="120"/>
  <c r="H28" i="118"/>
  <c r="I28" i="118" s="1"/>
  <c r="G28" i="118"/>
  <c r="F29" i="118" s="1"/>
  <c r="E28" i="118"/>
  <c r="D28" i="118" s="1"/>
  <c r="H29" i="116"/>
  <c r="E29" i="116"/>
  <c r="D29" i="116" s="1"/>
  <c r="G29" i="116" s="1"/>
  <c r="F30" i="116" s="1"/>
  <c r="H28" i="115"/>
  <c r="E28" i="115"/>
  <c r="D28" i="115" s="1"/>
  <c r="G28" i="115" s="1"/>
  <c r="F29" i="115" s="1"/>
  <c r="I27" i="115"/>
  <c r="H28" i="114"/>
  <c r="E28" i="114"/>
  <c r="D28" i="114" s="1"/>
  <c r="G28" i="114" s="1"/>
  <c r="F29" i="114" s="1"/>
  <c r="I27" i="114"/>
  <c r="H28" i="113"/>
  <c r="I28" i="113" s="1"/>
  <c r="E28" i="113"/>
  <c r="D28" i="113" s="1"/>
  <c r="G28" i="113" s="1"/>
  <c r="F29" i="113" s="1"/>
  <c r="I27" i="113"/>
  <c r="H34" i="155" l="1"/>
  <c r="D34" i="155"/>
  <c r="G34" i="155" s="1"/>
  <c r="F35" i="155" s="1"/>
  <c r="E35" i="155" s="1"/>
  <c r="I31" i="154"/>
  <c r="H32" i="154"/>
  <c r="E32" i="154"/>
  <c r="D32" i="154" s="1"/>
  <c r="G32" i="154" s="1"/>
  <c r="F33" i="154" s="1"/>
  <c r="I32" i="155"/>
  <c r="I31" i="151"/>
  <c r="I31" i="150"/>
  <c r="E32" i="150"/>
  <c r="D32" i="150" s="1"/>
  <c r="G32" i="150" s="1"/>
  <c r="F33" i="150" s="1"/>
  <c r="H32" i="150"/>
  <c r="H32" i="152"/>
  <c r="E32" i="152"/>
  <c r="D32" i="152" s="1"/>
  <c r="G32" i="152" s="1"/>
  <c r="F33" i="152" s="1"/>
  <c r="I31" i="152"/>
  <c r="H32" i="151"/>
  <c r="E32" i="151"/>
  <c r="D32" i="151" s="1"/>
  <c r="G32" i="151" s="1"/>
  <c r="F33" i="151" s="1"/>
  <c r="H31" i="101"/>
  <c r="G31" i="101"/>
  <c r="F32" i="101" s="1"/>
  <c r="E29" i="127"/>
  <c r="D29" i="127" s="1"/>
  <c r="G29" i="127" s="1"/>
  <c r="F30" i="127" s="1"/>
  <c r="H29" i="127"/>
  <c r="I29" i="127" s="1"/>
  <c r="I28" i="127"/>
  <c r="H28" i="123"/>
  <c r="E28" i="123"/>
  <c r="D28" i="123" s="1"/>
  <c r="G28" i="123" s="1"/>
  <c r="F29" i="123" s="1"/>
  <c r="I27" i="123"/>
  <c r="H29" i="120"/>
  <c r="E29" i="120"/>
  <c r="D29" i="120" s="1"/>
  <c r="G29" i="120" s="1"/>
  <c r="F30" i="120" s="1"/>
  <c r="I28" i="120"/>
  <c r="H29" i="118"/>
  <c r="E29" i="118"/>
  <c r="D29" i="118" s="1"/>
  <c r="G29" i="118" s="1"/>
  <c r="F30" i="118" s="1"/>
  <c r="H30" i="116"/>
  <c r="E30" i="116"/>
  <c r="D30" i="116" s="1"/>
  <c r="G30" i="116" s="1"/>
  <c r="F31" i="116" s="1"/>
  <c r="I29" i="116"/>
  <c r="H29" i="115"/>
  <c r="E29" i="115"/>
  <c r="D29" i="115" s="1"/>
  <c r="G29" i="115" s="1"/>
  <c r="F30" i="115" s="1"/>
  <c r="I28" i="115"/>
  <c r="G29" i="114"/>
  <c r="F30" i="114" s="1"/>
  <c r="H29" i="114"/>
  <c r="E29" i="114"/>
  <c r="D29" i="114" s="1"/>
  <c r="I28" i="114"/>
  <c r="H29" i="113"/>
  <c r="E29" i="113"/>
  <c r="D29" i="113" s="1"/>
  <c r="G29" i="113" s="1"/>
  <c r="F30" i="113" s="1"/>
  <c r="H35" i="155" l="1"/>
  <c r="D35" i="155"/>
  <c r="G35" i="155" s="1"/>
  <c r="F36" i="155" s="1"/>
  <c r="E36" i="155" s="1"/>
  <c r="H33" i="154"/>
  <c r="E33" i="154"/>
  <c r="D33" i="154" s="1"/>
  <c r="G33" i="154" s="1"/>
  <c r="F34" i="154" s="1"/>
  <c r="I32" i="154"/>
  <c r="I33" i="155"/>
  <c r="I32" i="151"/>
  <c r="H33" i="151"/>
  <c r="E33" i="151"/>
  <c r="D33" i="151" s="1"/>
  <c r="G33" i="151" s="1"/>
  <c r="F34" i="151" s="1"/>
  <c r="H33" i="152"/>
  <c r="E33" i="152"/>
  <c r="D33" i="152" s="1"/>
  <c r="G33" i="152" s="1"/>
  <c r="F34" i="152" s="1"/>
  <c r="H33" i="150"/>
  <c r="E33" i="150"/>
  <c r="D33" i="150" s="1"/>
  <c r="G33" i="150" s="1"/>
  <c r="F34" i="150" s="1"/>
  <c r="I32" i="152"/>
  <c r="I32" i="150"/>
  <c r="H32" i="101"/>
  <c r="G32" i="101"/>
  <c r="F33" i="101" s="1"/>
  <c r="G30" i="127"/>
  <c r="F31" i="127" s="1"/>
  <c r="E30" i="127"/>
  <c r="D30" i="127" s="1"/>
  <c r="H30" i="127"/>
  <c r="I30" i="127" s="1"/>
  <c r="H29" i="123"/>
  <c r="I29" i="123" s="1"/>
  <c r="E29" i="123"/>
  <c r="D29" i="123" s="1"/>
  <c r="G29" i="123" s="1"/>
  <c r="F30" i="123" s="1"/>
  <c r="I28" i="123"/>
  <c r="H30" i="120"/>
  <c r="E30" i="120"/>
  <c r="D30" i="120" s="1"/>
  <c r="G30" i="120" s="1"/>
  <c r="F31" i="120" s="1"/>
  <c r="I29" i="120"/>
  <c r="H30" i="118"/>
  <c r="E30" i="118"/>
  <c r="D30" i="118" s="1"/>
  <c r="G30" i="118" s="1"/>
  <c r="F31" i="118" s="1"/>
  <c r="I29" i="118"/>
  <c r="H31" i="116"/>
  <c r="E31" i="116"/>
  <c r="D31" i="116" s="1"/>
  <c r="G31" i="116" s="1"/>
  <c r="F32" i="116" s="1"/>
  <c r="I30" i="116"/>
  <c r="H30" i="115"/>
  <c r="E30" i="115"/>
  <c r="D30" i="115" s="1"/>
  <c r="G30" i="115" s="1"/>
  <c r="F31" i="115" s="1"/>
  <c r="I29" i="115"/>
  <c r="H30" i="114"/>
  <c r="E30" i="114"/>
  <c r="D30" i="114" s="1"/>
  <c r="G30" i="114" s="1"/>
  <c r="F31" i="114" s="1"/>
  <c r="I29" i="114"/>
  <c r="H30" i="113"/>
  <c r="E30" i="113"/>
  <c r="D30" i="113" s="1"/>
  <c r="G30" i="113" s="1"/>
  <c r="F31" i="113" s="1"/>
  <c r="I29" i="113"/>
  <c r="D36" i="155" l="1"/>
  <c r="G36" i="155" s="1"/>
  <c r="F37" i="155" s="1"/>
  <c r="E37" i="155" s="1"/>
  <c r="H36" i="155"/>
  <c r="I33" i="154"/>
  <c r="H34" i="154"/>
  <c r="I34" i="154" s="1"/>
  <c r="E34" i="154"/>
  <c r="D34" i="154" s="1"/>
  <c r="G34" i="154" s="1"/>
  <c r="F35" i="154" s="1"/>
  <c r="I34" i="155"/>
  <c r="I33" i="150"/>
  <c r="H34" i="152"/>
  <c r="E34" i="152"/>
  <c r="D34" i="152" s="1"/>
  <c r="G34" i="152" s="1"/>
  <c r="F35" i="152" s="1"/>
  <c r="H34" i="151"/>
  <c r="E34" i="151"/>
  <c r="D34" i="151" s="1"/>
  <c r="G34" i="151" s="1"/>
  <c r="F35" i="151" s="1"/>
  <c r="H34" i="150"/>
  <c r="E34" i="150"/>
  <c r="D34" i="150" s="1"/>
  <c r="G34" i="150" s="1"/>
  <c r="F35" i="150" s="1"/>
  <c r="I33" i="152"/>
  <c r="I33" i="151"/>
  <c r="H33" i="101"/>
  <c r="G33" i="101"/>
  <c r="F34" i="101" s="1"/>
  <c r="G31" i="127"/>
  <c r="F32" i="127" s="1"/>
  <c r="E31" i="127"/>
  <c r="D31" i="127" s="1"/>
  <c r="H31" i="127"/>
  <c r="I31" i="127" s="1"/>
  <c r="H30" i="123"/>
  <c r="E30" i="123"/>
  <c r="D30" i="123" s="1"/>
  <c r="G30" i="123" s="1"/>
  <c r="F31" i="123" s="1"/>
  <c r="H31" i="120"/>
  <c r="E31" i="120"/>
  <c r="D31" i="120" s="1"/>
  <c r="G31" i="120" s="1"/>
  <c r="F32" i="120" s="1"/>
  <c r="I30" i="120"/>
  <c r="H31" i="118"/>
  <c r="I31" i="118" s="1"/>
  <c r="G31" i="118"/>
  <c r="F32" i="118" s="1"/>
  <c r="E31" i="118"/>
  <c r="D31" i="118" s="1"/>
  <c r="I30" i="118"/>
  <c r="H32" i="116"/>
  <c r="E32" i="116"/>
  <c r="D32" i="116" s="1"/>
  <c r="G32" i="116" s="1"/>
  <c r="F33" i="116" s="1"/>
  <c r="I31" i="116"/>
  <c r="H31" i="115"/>
  <c r="E31" i="115"/>
  <c r="D31" i="115" s="1"/>
  <c r="G31" i="115" s="1"/>
  <c r="F32" i="115" s="1"/>
  <c r="I30" i="115"/>
  <c r="G31" i="114"/>
  <c r="F32" i="114" s="1"/>
  <c r="H31" i="114"/>
  <c r="E31" i="114"/>
  <c r="D31" i="114" s="1"/>
  <c r="I30" i="114"/>
  <c r="H31" i="113"/>
  <c r="I31" i="113" s="1"/>
  <c r="E31" i="113"/>
  <c r="D31" i="113" s="1"/>
  <c r="G31" i="113" s="1"/>
  <c r="F32" i="113" s="1"/>
  <c r="I30" i="113"/>
  <c r="D37" i="155" l="1"/>
  <c r="G37" i="155" s="1"/>
  <c r="F38" i="155" s="1"/>
  <c r="E38" i="155" s="1"/>
  <c r="H37" i="155"/>
  <c r="H35" i="154"/>
  <c r="E35" i="154"/>
  <c r="D35" i="154" s="1"/>
  <c r="G35" i="154" s="1"/>
  <c r="F36" i="154" s="1"/>
  <c r="I35" i="155"/>
  <c r="I34" i="150"/>
  <c r="H35" i="151"/>
  <c r="E35" i="151"/>
  <c r="D35" i="151" s="1"/>
  <c r="G35" i="151" s="1"/>
  <c r="F36" i="151" s="1"/>
  <c r="H35" i="152"/>
  <c r="E35" i="152"/>
  <c r="D35" i="152" s="1"/>
  <c r="G35" i="152" s="1"/>
  <c r="F36" i="152" s="1"/>
  <c r="I34" i="151"/>
  <c r="H35" i="150"/>
  <c r="E35" i="150"/>
  <c r="D35" i="150" s="1"/>
  <c r="G35" i="150" s="1"/>
  <c r="F36" i="150" s="1"/>
  <c r="I34" i="152"/>
  <c r="H34" i="101"/>
  <c r="G34" i="101"/>
  <c r="F35" i="101" s="1"/>
  <c r="G32" i="127"/>
  <c r="F33" i="127" s="1"/>
  <c r="H32" i="127"/>
  <c r="E32" i="127"/>
  <c r="D32" i="127" s="1"/>
  <c r="H31" i="123"/>
  <c r="I31" i="123" s="1"/>
  <c r="E31" i="123"/>
  <c r="D31" i="123" s="1"/>
  <c r="G31" i="123" s="1"/>
  <c r="F32" i="123" s="1"/>
  <c r="I30" i="123"/>
  <c r="H32" i="120"/>
  <c r="E32" i="120"/>
  <c r="D32" i="120" s="1"/>
  <c r="G32" i="120" s="1"/>
  <c r="F33" i="120" s="1"/>
  <c r="I31" i="120"/>
  <c r="H32" i="118"/>
  <c r="I32" i="118" s="1"/>
  <c r="G32" i="118"/>
  <c r="F33" i="118" s="1"/>
  <c r="E32" i="118"/>
  <c r="D32" i="118" s="1"/>
  <c r="H33" i="116"/>
  <c r="I33" i="116" s="1"/>
  <c r="E33" i="116"/>
  <c r="D33" i="116" s="1"/>
  <c r="G33" i="116" s="1"/>
  <c r="F34" i="116" s="1"/>
  <c r="I32" i="116"/>
  <c r="H32" i="115"/>
  <c r="I32" i="115" s="1"/>
  <c r="E32" i="115"/>
  <c r="D32" i="115" s="1"/>
  <c r="G32" i="115" s="1"/>
  <c r="F33" i="115" s="1"/>
  <c r="I31" i="115"/>
  <c r="G32" i="114"/>
  <c r="F33" i="114" s="1"/>
  <c r="H32" i="114"/>
  <c r="E32" i="114"/>
  <c r="D32" i="114" s="1"/>
  <c r="I31" i="114"/>
  <c r="H32" i="113"/>
  <c r="E32" i="113"/>
  <c r="D32" i="113" s="1"/>
  <c r="G32" i="113" s="1"/>
  <c r="F33" i="113" s="1"/>
  <c r="D38" i="155" l="1"/>
  <c r="G38" i="155" s="1"/>
  <c r="F39" i="155" s="1"/>
  <c r="H38" i="155"/>
  <c r="H36" i="154"/>
  <c r="E36" i="154"/>
  <c r="D36" i="154" s="1"/>
  <c r="G36" i="154" s="1"/>
  <c r="F37" i="154" s="1"/>
  <c r="I35" i="154"/>
  <c r="I36" i="155"/>
  <c r="H36" i="152"/>
  <c r="E36" i="152"/>
  <c r="D36" i="152" s="1"/>
  <c r="G36" i="152" s="1"/>
  <c r="F37" i="152" s="1"/>
  <c r="H36" i="151"/>
  <c r="E36" i="151"/>
  <c r="D36" i="151" s="1"/>
  <c r="G36" i="151" s="1"/>
  <c r="F37" i="151" s="1"/>
  <c r="I35" i="152"/>
  <c r="E36" i="150"/>
  <c r="D36" i="150" s="1"/>
  <c r="G36" i="150" s="1"/>
  <c r="F37" i="150" s="1"/>
  <c r="H36" i="150"/>
  <c r="I35" i="150"/>
  <c r="I35" i="151"/>
  <c r="H35" i="101"/>
  <c r="G35" i="101"/>
  <c r="F36" i="101" s="1"/>
  <c r="H33" i="127"/>
  <c r="E33" i="127"/>
  <c r="D33" i="127" s="1"/>
  <c r="G33" i="127" s="1"/>
  <c r="F34" i="127" s="1"/>
  <c r="I32" i="127"/>
  <c r="H32" i="123"/>
  <c r="E32" i="123"/>
  <c r="D32" i="123" s="1"/>
  <c r="G32" i="123" s="1"/>
  <c r="F33" i="123" s="1"/>
  <c r="H33" i="120"/>
  <c r="E33" i="120"/>
  <c r="D33" i="120" s="1"/>
  <c r="G33" i="120" s="1"/>
  <c r="F34" i="120" s="1"/>
  <c r="I32" i="120"/>
  <c r="H33" i="118"/>
  <c r="I33" i="118" s="1"/>
  <c r="G33" i="118"/>
  <c r="F34" i="118" s="1"/>
  <c r="E33" i="118"/>
  <c r="D33" i="118" s="1"/>
  <c r="H34" i="116"/>
  <c r="E34" i="116"/>
  <c r="D34" i="116" s="1"/>
  <c r="G34" i="116" s="1"/>
  <c r="F35" i="116" s="1"/>
  <c r="H33" i="115"/>
  <c r="E33" i="115"/>
  <c r="D33" i="115" s="1"/>
  <c r="G33" i="115" s="1"/>
  <c r="F34" i="115" s="1"/>
  <c r="G33" i="114"/>
  <c r="F34" i="114" s="1"/>
  <c r="H33" i="114"/>
  <c r="E33" i="114"/>
  <c r="D33" i="114" s="1"/>
  <c r="I32" i="114"/>
  <c r="H33" i="113"/>
  <c r="I33" i="113" s="1"/>
  <c r="E33" i="113"/>
  <c r="D33" i="113" s="1"/>
  <c r="G33" i="113" s="1"/>
  <c r="F34" i="113" s="1"/>
  <c r="I32" i="113"/>
  <c r="D39" i="155" l="1"/>
  <c r="G39" i="155" s="1"/>
  <c r="H39" i="155"/>
  <c r="H37" i="154"/>
  <c r="E37" i="154"/>
  <c r="D37" i="154" s="1"/>
  <c r="G37" i="154" s="1"/>
  <c r="F38" i="154" s="1"/>
  <c r="I36" i="154"/>
  <c r="I37" i="155"/>
  <c r="H37" i="150"/>
  <c r="E37" i="150"/>
  <c r="D37" i="150" s="1"/>
  <c r="G37" i="150" s="1"/>
  <c r="F38" i="150" s="1"/>
  <c r="H37" i="152"/>
  <c r="E37" i="152"/>
  <c r="D37" i="152" s="1"/>
  <c r="G37" i="152" s="1"/>
  <c r="F38" i="152" s="1"/>
  <c r="H37" i="151"/>
  <c r="E37" i="151"/>
  <c r="D37" i="151" s="1"/>
  <c r="G37" i="151" s="1"/>
  <c r="F38" i="151" s="1"/>
  <c r="I36" i="151"/>
  <c r="I36" i="150"/>
  <c r="I36" i="152"/>
  <c r="H36" i="101"/>
  <c r="G36" i="101"/>
  <c r="F37" i="101" s="1"/>
  <c r="E34" i="127"/>
  <c r="D34" i="127" s="1"/>
  <c r="G34" i="127" s="1"/>
  <c r="F35" i="127" s="1"/>
  <c r="H34" i="127"/>
  <c r="I34" i="127" s="1"/>
  <c r="I33" i="127"/>
  <c r="H33" i="123"/>
  <c r="I33" i="123" s="1"/>
  <c r="E33" i="123"/>
  <c r="D33" i="123" s="1"/>
  <c r="G33" i="123" s="1"/>
  <c r="F34" i="123" s="1"/>
  <c r="I32" i="123"/>
  <c r="H34" i="120"/>
  <c r="E34" i="120"/>
  <c r="D34" i="120" s="1"/>
  <c r="G34" i="120" s="1"/>
  <c r="F35" i="120" s="1"/>
  <c r="I33" i="120"/>
  <c r="H34" i="118"/>
  <c r="I34" i="118" s="1"/>
  <c r="E34" i="118"/>
  <c r="D34" i="118" s="1"/>
  <c r="G34" i="118" s="1"/>
  <c r="F35" i="118" s="1"/>
  <c r="H35" i="116"/>
  <c r="I35" i="116" s="1"/>
  <c r="E35" i="116"/>
  <c r="D35" i="116" s="1"/>
  <c r="G35" i="116" s="1"/>
  <c r="F36" i="116" s="1"/>
  <c r="I34" i="116"/>
  <c r="H34" i="115"/>
  <c r="E34" i="115"/>
  <c r="D34" i="115" s="1"/>
  <c r="G34" i="115" s="1"/>
  <c r="F35" i="115" s="1"/>
  <c r="I33" i="115"/>
  <c r="G34" i="114"/>
  <c r="F35" i="114" s="1"/>
  <c r="H34" i="114"/>
  <c r="E34" i="114"/>
  <c r="D34" i="114" s="1"/>
  <c r="I33" i="114"/>
  <c r="H34" i="113"/>
  <c r="I34" i="113" s="1"/>
  <c r="E34" i="113"/>
  <c r="D34" i="113" s="1"/>
  <c r="G34" i="113" s="1"/>
  <c r="F35" i="113" s="1"/>
  <c r="H38" i="154" l="1"/>
  <c r="E38" i="154"/>
  <c r="D38" i="154" s="1"/>
  <c r="G38" i="154" s="1"/>
  <c r="F39" i="154" s="1"/>
  <c r="I37" i="154"/>
  <c r="I38" i="155"/>
  <c r="I39" i="155"/>
  <c r="I37" i="151"/>
  <c r="H38" i="152"/>
  <c r="E38" i="152"/>
  <c r="D38" i="152" s="1"/>
  <c r="G38" i="152" s="1"/>
  <c r="F39" i="152" s="1"/>
  <c r="H38" i="150"/>
  <c r="E38" i="150"/>
  <c r="D38" i="150" s="1"/>
  <c r="G38" i="150" s="1"/>
  <c r="F39" i="150" s="1"/>
  <c r="H38" i="151"/>
  <c r="E38" i="151"/>
  <c r="D38" i="151" s="1"/>
  <c r="G38" i="151" s="1"/>
  <c r="F39" i="151" s="1"/>
  <c r="I37" i="152"/>
  <c r="I37" i="150"/>
  <c r="H37" i="101"/>
  <c r="G37" i="101"/>
  <c r="F38" i="101" s="1"/>
  <c r="E35" i="127"/>
  <c r="D35" i="127" s="1"/>
  <c r="G35" i="127" s="1"/>
  <c r="F36" i="127" s="1"/>
  <c r="H35" i="127"/>
  <c r="I35" i="127" s="1"/>
  <c r="H34" i="123"/>
  <c r="E34" i="123"/>
  <c r="D34" i="123" s="1"/>
  <c r="G34" i="123" s="1"/>
  <c r="F35" i="123" s="1"/>
  <c r="H35" i="120"/>
  <c r="E35" i="120"/>
  <c r="D35" i="120" s="1"/>
  <c r="G35" i="120" s="1"/>
  <c r="F36" i="120" s="1"/>
  <c r="I34" i="120"/>
  <c r="H35" i="118"/>
  <c r="E35" i="118"/>
  <c r="D35" i="118" s="1"/>
  <c r="G35" i="118" s="1"/>
  <c r="F36" i="118" s="1"/>
  <c r="H36" i="116"/>
  <c r="I36" i="116" s="1"/>
  <c r="G36" i="116"/>
  <c r="F37" i="116" s="1"/>
  <c r="E36" i="116"/>
  <c r="D36" i="116" s="1"/>
  <c r="H35" i="115"/>
  <c r="I35" i="115" s="1"/>
  <c r="G35" i="115"/>
  <c r="F36" i="115" s="1"/>
  <c r="E35" i="115"/>
  <c r="D35" i="115" s="1"/>
  <c r="I34" i="115"/>
  <c r="G35" i="114"/>
  <c r="F36" i="114" s="1"/>
  <c r="H35" i="114"/>
  <c r="I35" i="114" s="1"/>
  <c r="E35" i="114"/>
  <c r="D35" i="114" s="1"/>
  <c r="I34" i="114"/>
  <c r="H35" i="113"/>
  <c r="E35" i="113"/>
  <c r="D35" i="113" s="1"/>
  <c r="G35" i="113" s="1"/>
  <c r="F36" i="113" s="1"/>
  <c r="H39" i="154" l="1"/>
  <c r="I39" i="154" s="1"/>
  <c r="D39" i="154"/>
  <c r="G39" i="154" s="1"/>
  <c r="I38" i="154"/>
  <c r="I38" i="151"/>
  <c r="H39" i="152"/>
  <c r="I39" i="152" s="1"/>
  <c r="G39" i="152"/>
  <c r="G39" i="150"/>
  <c r="H39" i="150"/>
  <c r="I39" i="150" s="1"/>
  <c r="I38" i="150"/>
  <c r="H39" i="151"/>
  <c r="I39" i="151" s="1"/>
  <c r="G39" i="151"/>
  <c r="I38" i="152"/>
  <c r="H38" i="101"/>
  <c r="G38" i="101"/>
  <c r="F39" i="101" s="1"/>
  <c r="E36" i="127"/>
  <c r="D36" i="127" s="1"/>
  <c r="G36" i="127" s="1"/>
  <c r="F37" i="127" s="1"/>
  <c r="H36" i="127"/>
  <c r="I36" i="127" s="1"/>
  <c r="H35" i="123"/>
  <c r="I35" i="123" s="1"/>
  <c r="G35" i="123"/>
  <c r="F36" i="123" s="1"/>
  <c r="E35" i="123"/>
  <c r="D35" i="123" s="1"/>
  <c r="I34" i="123"/>
  <c r="H36" i="120"/>
  <c r="E36" i="120"/>
  <c r="D36" i="120" s="1"/>
  <c r="G36" i="120" s="1"/>
  <c r="F37" i="120" s="1"/>
  <c r="I35" i="120"/>
  <c r="H36" i="118"/>
  <c r="I36" i="118" s="1"/>
  <c r="E36" i="118"/>
  <c r="D36" i="118" s="1"/>
  <c r="G36" i="118" s="1"/>
  <c r="F37" i="118" s="1"/>
  <c r="I35" i="118"/>
  <c r="H37" i="116"/>
  <c r="I37" i="116" s="1"/>
  <c r="E37" i="116"/>
  <c r="D37" i="116" s="1"/>
  <c r="G37" i="116" s="1"/>
  <c r="F38" i="116" s="1"/>
  <c r="H36" i="115"/>
  <c r="E36" i="115"/>
  <c r="D36" i="115" s="1"/>
  <c r="G36" i="115" s="1"/>
  <c r="F37" i="115" s="1"/>
  <c r="H36" i="114"/>
  <c r="E36" i="114"/>
  <c r="D36" i="114" s="1"/>
  <c r="G36" i="114" s="1"/>
  <c r="F37" i="114" s="1"/>
  <c r="H36" i="113"/>
  <c r="E36" i="113"/>
  <c r="D36" i="113" s="1"/>
  <c r="G36" i="113" s="1"/>
  <c r="F37" i="113" s="1"/>
  <c r="I35" i="113"/>
  <c r="H39" i="101" l="1"/>
  <c r="G39" i="101"/>
  <c r="F40" i="101" s="1"/>
  <c r="H40" i="101" s="1"/>
  <c r="H37" i="127"/>
  <c r="E37" i="127"/>
  <c r="D37" i="127" s="1"/>
  <c r="G37" i="127" s="1"/>
  <c r="F38" i="127" s="1"/>
  <c r="H36" i="123"/>
  <c r="E36" i="123"/>
  <c r="D36" i="123" s="1"/>
  <c r="G36" i="123" s="1"/>
  <c r="F37" i="123" s="1"/>
  <c r="H37" i="120"/>
  <c r="E37" i="120"/>
  <c r="D37" i="120" s="1"/>
  <c r="G37" i="120" s="1"/>
  <c r="F38" i="120" s="1"/>
  <c r="I36" i="120"/>
  <c r="H37" i="118"/>
  <c r="I37" i="118" s="1"/>
  <c r="E37" i="118"/>
  <c r="D37" i="118" s="1"/>
  <c r="G37" i="118" s="1"/>
  <c r="F38" i="118" s="1"/>
  <c r="H38" i="116"/>
  <c r="E38" i="116"/>
  <c r="D38" i="116" s="1"/>
  <c r="G38" i="116" s="1"/>
  <c r="F39" i="116" s="1"/>
  <c r="H37" i="115"/>
  <c r="E37" i="115"/>
  <c r="D37" i="115" s="1"/>
  <c r="G37" i="115" s="1"/>
  <c r="F38" i="115" s="1"/>
  <c r="I36" i="115"/>
  <c r="H37" i="114"/>
  <c r="E37" i="114"/>
  <c r="D37" i="114" s="1"/>
  <c r="G37" i="114" s="1"/>
  <c r="F38" i="114" s="1"/>
  <c r="I36" i="114"/>
  <c r="H37" i="113"/>
  <c r="E37" i="113"/>
  <c r="D37" i="113" s="1"/>
  <c r="G37" i="113" s="1"/>
  <c r="F38" i="113" s="1"/>
  <c r="I36" i="113"/>
  <c r="E38" i="127" l="1"/>
  <c r="D38" i="127" s="1"/>
  <c r="G38" i="127" s="1"/>
  <c r="F39" i="127" s="1"/>
  <c r="H38" i="127"/>
  <c r="I38" i="127" s="1"/>
  <c r="I37" i="127"/>
  <c r="H37" i="123"/>
  <c r="I37" i="123" s="1"/>
  <c r="G37" i="123"/>
  <c r="F38" i="123" s="1"/>
  <c r="E37" i="123"/>
  <c r="D37" i="123" s="1"/>
  <c r="I36" i="123"/>
  <c r="H38" i="120"/>
  <c r="E38" i="120"/>
  <c r="D38" i="120" s="1"/>
  <c r="G38" i="120" s="1"/>
  <c r="F39" i="120" s="1"/>
  <c r="I37" i="120"/>
  <c r="H38" i="118"/>
  <c r="I38" i="118" s="1"/>
  <c r="E38" i="118"/>
  <c r="D38" i="118" s="1"/>
  <c r="G38" i="118" s="1"/>
  <c r="F39" i="118" s="1"/>
  <c r="H39" i="116"/>
  <c r="E39" i="116"/>
  <c r="D39" i="116" s="1"/>
  <c r="G39" i="116" s="1"/>
  <c r="F40" i="116" s="1"/>
  <c r="I38" i="116"/>
  <c r="H38" i="115"/>
  <c r="E38" i="115"/>
  <c r="D38" i="115" s="1"/>
  <c r="G38" i="115" s="1"/>
  <c r="F39" i="115" s="1"/>
  <c r="I37" i="115"/>
  <c r="H38" i="114"/>
  <c r="E38" i="114"/>
  <c r="D38" i="114" s="1"/>
  <c r="G38" i="114" s="1"/>
  <c r="F39" i="114" s="1"/>
  <c r="I37" i="114"/>
  <c r="H38" i="113"/>
  <c r="I38" i="113" s="1"/>
  <c r="G38" i="113"/>
  <c r="F39" i="113" s="1"/>
  <c r="E38" i="113"/>
  <c r="D38" i="113" s="1"/>
  <c r="I37" i="113"/>
  <c r="G39" i="127" l="1"/>
  <c r="F40" i="127" s="1"/>
  <c r="E39" i="127"/>
  <c r="D39" i="127" s="1"/>
  <c r="H39" i="127"/>
  <c r="I39" i="127" s="1"/>
  <c r="H38" i="123"/>
  <c r="E38" i="123"/>
  <c r="D38" i="123" s="1"/>
  <c r="G38" i="123" s="1"/>
  <c r="F39" i="123" s="1"/>
  <c r="H39" i="120"/>
  <c r="E39" i="120"/>
  <c r="D39" i="120" s="1"/>
  <c r="G39" i="120" s="1"/>
  <c r="F40" i="120" s="1"/>
  <c r="I38" i="120"/>
  <c r="H39" i="118"/>
  <c r="E39" i="118"/>
  <c r="D39" i="118" s="1"/>
  <c r="G39" i="118" s="1"/>
  <c r="F40" i="118" s="1"/>
  <c r="H40" i="116"/>
  <c r="I40" i="116" s="1"/>
  <c r="E40" i="116"/>
  <c r="D40" i="116" s="1"/>
  <c r="G40" i="116" s="1"/>
  <c r="F41" i="116" s="1"/>
  <c r="I39" i="116"/>
  <c r="H39" i="115"/>
  <c r="I39" i="115" s="1"/>
  <c r="E39" i="115"/>
  <c r="D39" i="115" s="1"/>
  <c r="G39" i="115" s="1"/>
  <c r="F40" i="115" s="1"/>
  <c r="I38" i="115"/>
  <c r="H39" i="114"/>
  <c r="E39" i="114"/>
  <c r="D39" i="114" s="1"/>
  <c r="G39" i="114" s="1"/>
  <c r="F40" i="114" s="1"/>
  <c r="I38" i="114"/>
  <c r="H39" i="113"/>
  <c r="I39" i="113" s="1"/>
  <c r="E39" i="113"/>
  <c r="D39" i="113" s="1"/>
  <c r="G39" i="113" s="1"/>
  <c r="F40" i="113" s="1"/>
  <c r="G40" i="127" l="1"/>
  <c r="F41" i="127" s="1"/>
  <c r="E40" i="127"/>
  <c r="D40" i="127" s="1"/>
  <c r="H40" i="127"/>
  <c r="I40" i="127" s="1"/>
  <c r="H39" i="123"/>
  <c r="E39" i="123"/>
  <c r="D39" i="123" s="1"/>
  <c r="G39" i="123" s="1"/>
  <c r="F40" i="123" s="1"/>
  <c r="I38" i="123"/>
  <c r="E40" i="120"/>
  <c r="D40" i="120" s="1"/>
  <c r="H40" i="120"/>
  <c r="I40" i="120" s="1"/>
  <c r="G40" i="120"/>
  <c r="F41" i="120" s="1"/>
  <c r="I39" i="120"/>
  <c r="H40" i="118"/>
  <c r="I40" i="118" s="1"/>
  <c r="G40" i="118"/>
  <c r="F41" i="118" s="1"/>
  <c r="E40" i="118"/>
  <c r="D40" i="118" s="1"/>
  <c r="I39" i="118"/>
  <c r="H41" i="116"/>
  <c r="I41" i="116" s="1"/>
  <c r="E41" i="116"/>
  <c r="D41" i="116" s="1"/>
  <c r="G41" i="116" s="1"/>
  <c r="F42" i="116" s="1"/>
  <c r="H40" i="115"/>
  <c r="I40" i="115" s="1"/>
  <c r="E40" i="115"/>
  <c r="D40" i="115" s="1"/>
  <c r="G40" i="115" s="1"/>
  <c r="F41" i="115" s="1"/>
  <c r="H40" i="114"/>
  <c r="E40" i="114"/>
  <c r="D40" i="114" s="1"/>
  <c r="G40" i="114" s="1"/>
  <c r="F41" i="114" s="1"/>
  <c r="I39" i="114"/>
  <c r="H40" i="113"/>
  <c r="E40" i="113"/>
  <c r="D40" i="113" s="1"/>
  <c r="G40" i="113" s="1"/>
  <c r="F41" i="113" s="1"/>
  <c r="G41" i="127" l="1"/>
  <c r="F42" i="127" s="1"/>
  <c r="H41" i="127"/>
  <c r="E41" i="127"/>
  <c r="D41" i="127" s="1"/>
  <c r="H40" i="123"/>
  <c r="I40" i="123" s="1"/>
  <c r="E40" i="123"/>
  <c r="D40" i="123" s="1"/>
  <c r="G40" i="123" s="1"/>
  <c r="F41" i="123" s="1"/>
  <c r="I39" i="123"/>
  <c r="H41" i="120"/>
  <c r="E41" i="120"/>
  <c r="D41" i="120" s="1"/>
  <c r="G41" i="120" s="1"/>
  <c r="F42" i="120" s="1"/>
  <c r="H41" i="118"/>
  <c r="E41" i="118"/>
  <c r="D41" i="118" s="1"/>
  <c r="G41" i="118" s="1"/>
  <c r="F42" i="118" s="1"/>
  <c r="H42" i="116"/>
  <c r="I42" i="116" s="1"/>
  <c r="E42" i="116"/>
  <c r="D42" i="116" s="1"/>
  <c r="G42" i="116" s="1"/>
  <c r="F43" i="116" s="1"/>
  <c r="H41" i="115"/>
  <c r="I41" i="115" s="1"/>
  <c r="E41" i="115"/>
  <c r="D41" i="115" s="1"/>
  <c r="G41" i="115" s="1"/>
  <c r="F42" i="115" s="1"/>
  <c r="H41" i="114"/>
  <c r="I41" i="114" s="1"/>
  <c r="E41" i="114"/>
  <c r="D41" i="114" s="1"/>
  <c r="G41" i="114" s="1"/>
  <c r="F42" i="114" s="1"/>
  <c r="I40" i="114"/>
  <c r="H41" i="113"/>
  <c r="I41" i="113" s="1"/>
  <c r="E41" i="113"/>
  <c r="D41" i="113" s="1"/>
  <c r="G41" i="113" s="1"/>
  <c r="F42" i="113" s="1"/>
  <c r="I40" i="113"/>
  <c r="G42" i="127" l="1"/>
  <c r="F43" i="127" s="1"/>
  <c r="E42" i="127"/>
  <c r="D42" i="127" s="1"/>
  <c r="H42" i="127"/>
  <c r="I42" i="127" s="1"/>
  <c r="I41" i="127"/>
  <c r="H41" i="123"/>
  <c r="I41" i="123" s="1"/>
  <c r="E41" i="123"/>
  <c r="D41" i="123" s="1"/>
  <c r="G41" i="123" s="1"/>
  <c r="F42" i="123" s="1"/>
  <c r="H42" i="120"/>
  <c r="E42" i="120"/>
  <c r="D42" i="120" s="1"/>
  <c r="G42" i="120" s="1"/>
  <c r="F43" i="120" s="1"/>
  <c r="I41" i="120"/>
  <c r="H42" i="118"/>
  <c r="G42" i="118"/>
  <c r="F43" i="118" s="1"/>
  <c r="E42" i="118"/>
  <c r="D42" i="118" s="1"/>
  <c r="I41" i="118"/>
  <c r="H43" i="116"/>
  <c r="I43" i="116" s="1"/>
  <c r="E43" i="116"/>
  <c r="D43" i="116" s="1"/>
  <c r="G43" i="116" s="1"/>
  <c r="F44" i="116" s="1"/>
  <c r="H42" i="115"/>
  <c r="I42" i="115" s="1"/>
  <c r="G42" i="115"/>
  <c r="F43" i="115" s="1"/>
  <c r="E42" i="115"/>
  <c r="D42" i="115" s="1"/>
  <c r="H42" i="114"/>
  <c r="E42" i="114"/>
  <c r="D42" i="114" s="1"/>
  <c r="G42" i="114" s="1"/>
  <c r="F43" i="114" s="1"/>
  <c r="H42" i="113"/>
  <c r="I42" i="113" s="1"/>
  <c r="E42" i="113"/>
  <c r="D42" i="113" s="1"/>
  <c r="G42" i="113" s="1"/>
  <c r="F43" i="113" s="1"/>
  <c r="G43" i="127" l="1"/>
  <c r="F44" i="127" s="1"/>
  <c r="E43" i="127"/>
  <c r="D43" i="127" s="1"/>
  <c r="H43" i="127"/>
  <c r="I43" i="127" s="1"/>
  <c r="H42" i="123"/>
  <c r="E42" i="123"/>
  <c r="D42" i="123" s="1"/>
  <c r="G42" i="123" s="1"/>
  <c r="F43" i="123" s="1"/>
  <c r="H43" i="120"/>
  <c r="E43" i="120"/>
  <c r="D43" i="120" s="1"/>
  <c r="G43" i="120" s="1"/>
  <c r="F44" i="120" s="1"/>
  <c r="I42" i="120"/>
  <c r="I42" i="118"/>
  <c r="H43" i="118"/>
  <c r="I43" i="118" s="1"/>
  <c r="E43" i="118"/>
  <c r="D43" i="118" s="1"/>
  <c r="G43" i="118" s="1"/>
  <c r="F44" i="118" s="1"/>
  <c r="H44" i="116"/>
  <c r="E44" i="116"/>
  <c r="D44" i="116" s="1"/>
  <c r="G44" i="116" s="1"/>
  <c r="F45" i="116" s="1"/>
  <c r="H43" i="115"/>
  <c r="E43" i="115"/>
  <c r="D43" i="115" s="1"/>
  <c r="G43" i="115" s="1"/>
  <c r="F44" i="115" s="1"/>
  <c r="H43" i="114"/>
  <c r="E43" i="114"/>
  <c r="D43" i="114" s="1"/>
  <c r="G43" i="114" s="1"/>
  <c r="F44" i="114" s="1"/>
  <c r="I42" i="114"/>
  <c r="H43" i="113"/>
  <c r="I43" i="113" s="1"/>
  <c r="E43" i="113"/>
  <c r="D43" i="113" s="1"/>
  <c r="G43" i="113" s="1"/>
  <c r="F44" i="113" s="1"/>
  <c r="G44" i="127" l="1"/>
  <c r="F45" i="127" s="1"/>
  <c r="G45" i="127" s="1"/>
  <c r="E44" i="127"/>
  <c r="D44" i="127" s="1"/>
  <c r="H44" i="127"/>
  <c r="I44" i="127" s="1"/>
  <c r="H43" i="123"/>
  <c r="E43" i="123"/>
  <c r="D43" i="123" s="1"/>
  <c r="G43" i="123" s="1"/>
  <c r="F44" i="123" s="1"/>
  <c r="I42" i="123"/>
  <c r="H44" i="120"/>
  <c r="E44" i="120"/>
  <c r="D44" i="120" s="1"/>
  <c r="G44" i="120" s="1"/>
  <c r="F45" i="120" s="1"/>
  <c r="G45" i="120" s="1"/>
  <c r="I43" i="120"/>
  <c r="H44" i="118"/>
  <c r="E44" i="118"/>
  <c r="D44" i="118" s="1"/>
  <c r="G44" i="118" s="1"/>
  <c r="F45" i="118" s="1"/>
  <c r="H45" i="116"/>
  <c r="E45" i="116"/>
  <c r="D45" i="116" s="1"/>
  <c r="G45" i="116" s="1"/>
  <c r="F46" i="116" s="1"/>
  <c r="I44" i="116"/>
  <c r="H44" i="115"/>
  <c r="E44" i="115"/>
  <c r="D44" i="115" s="1"/>
  <c r="G44" i="115" s="1"/>
  <c r="F45" i="115" s="1"/>
  <c r="I43" i="115"/>
  <c r="H44" i="114"/>
  <c r="E44" i="114"/>
  <c r="D44" i="114" s="1"/>
  <c r="G44" i="114" s="1"/>
  <c r="F45" i="114" s="1"/>
  <c r="I43" i="114"/>
  <c r="H44" i="113"/>
  <c r="I44" i="113" s="1"/>
  <c r="E44" i="113"/>
  <c r="D44" i="113" s="1"/>
  <c r="G44" i="113" s="1"/>
  <c r="F45" i="113" s="1"/>
  <c r="H44" i="123" l="1"/>
  <c r="I44" i="123" s="1"/>
  <c r="E44" i="123"/>
  <c r="D44" i="123" s="1"/>
  <c r="G44" i="123" s="1"/>
  <c r="I43" i="123"/>
  <c r="I44" i="120"/>
  <c r="H45" i="118"/>
  <c r="E45" i="118"/>
  <c r="D45" i="118" s="1"/>
  <c r="G45" i="118" s="1"/>
  <c r="F46" i="118" s="1"/>
  <c r="I44" i="118"/>
  <c r="H46" i="116"/>
  <c r="E46" i="116"/>
  <c r="D46" i="116" s="1"/>
  <c r="G46" i="116" s="1"/>
  <c r="F47" i="116" s="1"/>
  <c r="I45" i="116"/>
  <c r="H45" i="115"/>
  <c r="E45" i="115"/>
  <c r="D45" i="115" s="1"/>
  <c r="G45" i="115" s="1"/>
  <c r="F46" i="115" s="1"/>
  <c r="I44" i="115"/>
  <c r="H45" i="114"/>
  <c r="E45" i="114"/>
  <c r="D45" i="114" s="1"/>
  <c r="G45" i="114" s="1"/>
  <c r="F46" i="114" s="1"/>
  <c r="I44" i="114"/>
  <c r="H45" i="113"/>
  <c r="E45" i="113"/>
  <c r="D45" i="113" s="1"/>
  <c r="G45" i="113" s="1"/>
  <c r="F46" i="113" s="1"/>
  <c r="H46" i="118" l="1"/>
  <c r="E46" i="118"/>
  <c r="D46" i="118" s="1"/>
  <c r="G46" i="118" s="1"/>
  <c r="F47" i="118" s="1"/>
  <c r="I45" i="118"/>
  <c r="H47" i="116"/>
  <c r="I47" i="116" s="1"/>
  <c r="E47" i="116"/>
  <c r="D47" i="116" s="1"/>
  <c r="G47" i="116" s="1"/>
  <c r="F48" i="116" s="1"/>
  <c r="I46" i="116"/>
  <c r="H46" i="115"/>
  <c r="E46" i="115"/>
  <c r="D46" i="115" s="1"/>
  <c r="G46" i="115" s="1"/>
  <c r="F47" i="115" s="1"/>
  <c r="I45" i="115"/>
  <c r="H46" i="114"/>
  <c r="E46" i="114"/>
  <c r="D46" i="114" s="1"/>
  <c r="G46" i="114" s="1"/>
  <c r="F47" i="114" s="1"/>
  <c r="I45" i="114"/>
  <c r="H46" i="113"/>
  <c r="E46" i="113"/>
  <c r="D46" i="113" s="1"/>
  <c r="G46" i="113" s="1"/>
  <c r="F47" i="113" s="1"/>
  <c r="I45" i="113"/>
  <c r="H47" i="118" l="1"/>
  <c r="E47" i="118"/>
  <c r="D47" i="118" s="1"/>
  <c r="G47" i="118" s="1"/>
  <c r="F48" i="118" s="1"/>
  <c r="I46" i="118"/>
  <c r="H48" i="116"/>
  <c r="I48" i="116" s="1"/>
  <c r="E48" i="116"/>
  <c r="D48" i="116" s="1"/>
  <c r="G48" i="116" s="1"/>
  <c r="F49" i="116" s="1"/>
  <c r="H47" i="115"/>
  <c r="I47" i="115" s="1"/>
  <c r="E47" i="115"/>
  <c r="D47" i="115" s="1"/>
  <c r="G47" i="115" s="1"/>
  <c r="F48" i="115" s="1"/>
  <c r="I46" i="115"/>
  <c r="H47" i="114"/>
  <c r="E47" i="114"/>
  <c r="D47" i="114" s="1"/>
  <c r="G47" i="114" s="1"/>
  <c r="F48" i="114" s="1"/>
  <c r="I46" i="114"/>
  <c r="H47" i="113"/>
  <c r="G47" i="113"/>
  <c r="F48" i="113" s="1"/>
  <c r="E47" i="113"/>
  <c r="D47" i="113" s="1"/>
  <c r="I46" i="113"/>
  <c r="H48" i="118" l="1"/>
  <c r="E48" i="118"/>
  <c r="D48" i="118" s="1"/>
  <c r="G48" i="118" s="1"/>
  <c r="F49" i="118" s="1"/>
  <c r="I47" i="118"/>
  <c r="H49" i="116"/>
  <c r="I49" i="116" s="1"/>
  <c r="E49" i="116"/>
  <c r="D49" i="116" s="1"/>
  <c r="G49" i="116" s="1"/>
  <c r="F50" i="116" s="1"/>
  <c r="H48" i="115"/>
  <c r="I48" i="115" s="1"/>
  <c r="E48" i="115"/>
  <c r="D48" i="115" s="1"/>
  <c r="G48" i="115" s="1"/>
  <c r="F49" i="115" s="1"/>
  <c r="H48" i="114"/>
  <c r="E48" i="114"/>
  <c r="D48" i="114" s="1"/>
  <c r="G48" i="114" s="1"/>
  <c r="F49" i="114" s="1"/>
  <c r="I47" i="114"/>
  <c r="H48" i="113"/>
  <c r="E48" i="113"/>
  <c r="D48" i="113" s="1"/>
  <c r="G48" i="113" s="1"/>
  <c r="F49" i="113" s="1"/>
  <c r="I47" i="113"/>
  <c r="H49" i="118" l="1"/>
  <c r="E49" i="118"/>
  <c r="D49" i="118" s="1"/>
  <c r="G49" i="118" s="1"/>
  <c r="F50" i="118" s="1"/>
  <c r="I48" i="118"/>
  <c r="H50" i="116"/>
  <c r="I50" i="116" s="1"/>
  <c r="E50" i="116"/>
  <c r="D50" i="116" s="1"/>
  <c r="G50" i="116" s="1"/>
  <c r="F51" i="116" s="1"/>
  <c r="H49" i="115"/>
  <c r="E49" i="115"/>
  <c r="D49" i="115" s="1"/>
  <c r="G49" i="115" s="1"/>
  <c r="F50" i="115" s="1"/>
  <c r="E49" i="114"/>
  <c r="D49" i="114" s="1"/>
  <c r="G49" i="114" s="1"/>
  <c r="F50" i="114" s="1"/>
  <c r="H49" i="114"/>
  <c r="I48" i="114"/>
  <c r="H49" i="113"/>
  <c r="I49" i="113" s="1"/>
  <c r="G49" i="113"/>
  <c r="F50" i="113" s="1"/>
  <c r="E49" i="113"/>
  <c r="D49" i="113" s="1"/>
  <c r="I48" i="113"/>
  <c r="H50" i="118" l="1"/>
  <c r="I50" i="118" s="1"/>
  <c r="E50" i="118"/>
  <c r="D50" i="118" s="1"/>
  <c r="G50" i="118" s="1"/>
  <c r="F51" i="118" s="1"/>
  <c r="G51" i="118" s="1"/>
  <c r="I49" i="118"/>
  <c r="H51" i="116"/>
  <c r="I51" i="116" s="1"/>
  <c r="E51" i="116"/>
  <c r="D51" i="116" s="1"/>
  <c r="G51" i="116" s="1"/>
  <c r="F52" i="116" s="1"/>
  <c r="G52" i="116" s="1"/>
  <c r="H50" i="115"/>
  <c r="E50" i="115"/>
  <c r="D50" i="115" s="1"/>
  <c r="G50" i="115" s="1"/>
  <c r="F51" i="115" s="1"/>
  <c r="G51" i="115" s="1"/>
  <c r="I49" i="115"/>
  <c r="E50" i="114"/>
  <c r="D50" i="114" s="1"/>
  <c r="G50" i="114" s="1"/>
  <c r="F51" i="114" s="1"/>
  <c r="G51" i="114" s="1"/>
  <c r="H50" i="114"/>
  <c r="I49" i="114"/>
  <c r="H50" i="113"/>
  <c r="I50" i="113" s="1"/>
  <c r="E50" i="113"/>
  <c r="D50" i="113" s="1"/>
  <c r="G50" i="113" s="1"/>
  <c r="F51" i="113" s="1"/>
  <c r="G51" i="113" s="1"/>
  <c r="I50" i="115" l="1"/>
  <c r="I50" i="114"/>
  <c r="I39" i="148" l="1"/>
  <c r="B39" i="148"/>
  <c r="B38" i="148"/>
  <c r="B37" i="148"/>
  <c r="B36" i="148"/>
  <c r="B35" i="148"/>
  <c r="B34" i="148"/>
  <c r="B33" i="148"/>
  <c r="B32" i="148"/>
  <c r="B31" i="148"/>
  <c r="B30" i="148"/>
  <c r="B29" i="148"/>
  <c r="B28" i="148"/>
  <c r="B27" i="148"/>
  <c r="B26" i="148"/>
  <c r="B25" i="148"/>
  <c r="B24" i="148"/>
  <c r="B23" i="148"/>
  <c r="B22" i="148"/>
  <c r="B21" i="148"/>
  <c r="B20" i="148"/>
  <c r="B19" i="148"/>
  <c r="B18" i="148"/>
  <c r="B17" i="148"/>
  <c r="B16" i="148"/>
  <c r="B15" i="148"/>
  <c r="B14" i="148"/>
  <c r="B13" i="148"/>
  <c r="B12" i="148"/>
  <c r="B11" i="148"/>
  <c r="B10" i="148"/>
  <c r="B9" i="148"/>
  <c r="B8" i="148"/>
  <c r="B7" i="148"/>
  <c r="B6" i="148"/>
  <c r="B5" i="148"/>
  <c r="H4" i="148"/>
  <c r="F4" i="148"/>
  <c r="E4" i="148" s="1"/>
  <c r="B4" i="148"/>
  <c r="D2" i="148"/>
  <c r="C39" i="148" s="1"/>
  <c r="D39" i="148" s="1"/>
  <c r="I39" i="147"/>
  <c r="H39" i="147"/>
  <c r="G39" i="147"/>
  <c r="E39" i="147"/>
  <c r="B39" i="147"/>
  <c r="B38" i="147"/>
  <c r="B37" i="147"/>
  <c r="B36" i="147"/>
  <c r="B35" i="147"/>
  <c r="B34" i="147"/>
  <c r="B33" i="147"/>
  <c r="B32" i="147"/>
  <c r="B31" i="147"/>
  <c r="B30" i="147"/>
  <c r="B29" i="147"/>
  <c r="B28" i="147"/>
  <c r="B27" i="147"/>
  <c r="B26" i="147"/>
  <c r="B25" i="147"/>
  <c r="B24" i="147"/>
  <c r="B23" i="147"/>
  <c r="B22" i="147"/>
  <c r="B21" i="147"/>
  <c r="B20" i="147"/>
  <c r="B19" i="147"/>
  <c r="B18" i="147"/>
  <c r="B17" i="147"/>
  <c r="B16" i="147"/>
  <c r="B15" i="147"/>
  <c r="B14" i="147"/>
  <c r="B13" i="147"/>
  <c r="B12" i="147"/>
  <c r="B11" i="147"/>
  <c r="B10" i="147"/>
  <c r="B9" i="147"/>
  <c r="B8" i="147"/>
  <c r="B7" i="147"/>
  <c r="B6" i="147"/>
  <c r="B5" i="147"/>
  <c r="F4" i="147"/>
  <c r="H4" i="147" s="1"/>
  <c r="B4" i="147"/>
  <c r="D2" i="147"/>
  <c r="B15" i="99"/>
  <c r="B14" i="99"/>
  <c r="B13" i="99"/>
  <c r="B12" i="99"/>
  <c r="B11" i="99"/>
  <c r="B10" i="99"/>
  <c r="B9" i="99"/>
  <c r="B8" i="99"/>
  <c r="B7" i="99"/>
  <c r="B6" i="99"/>
  <c r="B5" i="99"/>
  <c r="F4" i="99"/>
  <c r="B4" i="99"/>
  <c r="D2" i="99"/>
  <c r="C13" i="99" s="1"/>
  <c r="B15" i="98"/>
  <c r="B14" i="98"/>
  <c r="B13" i="98"/>
  <c r="B12" i="98"/>
  <c r="B11" i="98"/>
  <c r="B10" i="98"/>
  <c r="B9" i="98"/>
  <c r="B8" i="98"/>
  <c r="B7" i="98"/>
  <c r="B6" i="98"/>
  <c r="B5" i="98"/>
  <c r="F4" i="98"/>
  <c r="B4" i="98"/>
  <c r="H4" i="98" s="1"/>
  <c r="D2" i="98"/>
  <c r="C13" i="98" s="1"/>
  <c r="H4" i="99" l="1"/>
  <c r="E4" i="99"/>
  <c r="C14" i="98"/>
  <c r="E4" i="98"/>
  <c r="C10" i="98"/>
  <c r="C6" i="98"/>
  <c r="C15" i="147"/>
  <c r="C10" i="147"/>
  <c r="C7" i="147"/>
  <c r="C5" i="147"/>
  <c r="C4" i="147"/>
  <c r="D4" i="147" s="1"/>
  <c r="G4" i="147" s="1"/>
  <c r="F5" i="147" s="1"/>
  <c r="C39" i="147"/>
  <c r="D39" i="147" s="1"/>
  <c r="C38" i="147"/>
  <c r="C37" i="147"/>
  <c r="C36" i="147"/>
  <c r="C35" i="147"/>
  <c r="C34" i="147"/>
  <c r="C33" i="147"/>
  <c r="C32" i="147"/>
  <c r="C31" i="147"/>
  <c r="C30" i="147"/>
  <c r="C29" i="147"/>
  <c r="C28" i="147"/>
  <c r="C27" i="147"/>
  <c r="C26" i="147"/>
  <c r="C25" i="147"/>
  <c r="C24" i="147"/>
  <c r="C23" i="147"/>
  <c r="C22" i="147"/>
  <c r="C21" i="147"/>
  <c r="C20" i="147"/>
  <c r="C19" i="147"/>
  <c r="C18" i="147"/>
  <c r="C17" i="147"/>
  <c r="C16" i="147"/>
  <c r="C14" i="147"/>
  <c r="C13" i="147"/>
  <c r="C12" i="147"/>
  <c r="C11" i="147"/>
  <c r="C9" i="147"/>
  <c r="C8" i="147"/>
  <c r="C6" i="147"/>
  <c r="I4" i="148"/>
  <c r="C4" i="148"/>
  <c r="D4" i="148" s="1"/>
  <c r="G4" i="148" s="1"/>
  <c r="F5" i="148" s="1"/>
  <c r="C5" i="148"/>
  <c r="C6" i="148"/>
  <c r="C7" i="148"/>
  <c r="C8" i="148"/>
  <c r="C9" i="148"/>
  <c r="C10" i="148"/>
  <c r="C11" i="148"/>
  <c r="C12" i="148"/>
  <c r="C13" i="148"/>
  <c r="C14" i="148"/>
  <c r="C15" i="148"/>
  <c r="C16" i="148"/>
  <c r="C17" i="148"/>
  <c r="C18" i="148"/>
  <c r="C19" i="148"/>
  <c r="C20" i="148"/>
  <c r="C21" i="148"/>
  <c r="C22" i="148"/>
  <c r="C23" i="148"/>
  <c r="C24" i="148"/>
  <c r="C25" i="148"/>
  <c r="C26" i="148"/>
  <c r="C27" i="148"/>
  <c r="C28" i="148"/>
  <c r="C29" i="148"/>
  <c r="C30" i="148"/>
  <c r="C31" i="148"/>
  <c r="C32" i="148"/>
  <c r="C33" i="148"/>
  <c r="C34" i="148"/>
  <c r="C35" i="148"/>
  <c r="C36" i="148"/>
  <c r="C37" i="148"/>
  <c r="C38" i="148"/>
  <c r="E4" i="147"/>
  <c r="I4" i="147" s="1"/>
  <c r="C12" i="99"/>
  <c r="C7" i="99"/>
  <c r="C11" i="99"/>
  <c r="C15" i="99"/>
  <c r="D15" i="99" s="1"/>
  <c r="C8" i="99"/>
  <c r="C6" i="99"/>
  <c r="C10" i="99"/>
  <c r="C14" i="99"/>
  <c r="C4" i="99"/>
  <c r="C5" i="99"/>
  <c r="C9" i="99"/>
  <c r="C4" i="98"/>
  <c r="D4" i="98" s="1"/>
  <c r="G4" i="98" s="1"/>
  <c r="F5" i="98" s="1"/>
  <c r="E5" i="98" s="1"/>
  <c r="C8" i="98"/>
  <c r="C12" i="98"/>
  <c r="C7" i="98"/>
  <c r="C11" i="98"/>
  <c r="C15" i="98"/>
  <c r="C5" i="98"/>
  <c r="C9" i="98"/>
  <c r="D4" i="99" l="1"/>
  <c r="G4" i="99" s="1"/>
  <c r="F5" i="99" s="1"/>
  <c r="E5" i="99" s="1"/>
  <c r="H5" i="147"/>
  <c r="E5" i="147"/>
  <c r="E5" i="148"/>
  <c r="D5" i="148" s="1"/>
  <c r="G5" i="148" s="1"/>
  <c r="F6" i="148" s="1"/>
  <c r="H5" i="148"/>
  <c r="I5" i="148" s="1"/>
  <c r="D5" i="147"/>
  <c r="G5" i="147" s="1"/>
  <c r="F6" i="147" s="1"/>
  <c r="H5" i="99"/>
  <c r="H5" i="98"/>
  <c r="G5" i="98"/>
  <c r="E6" i="98" s="1"/>
  <c r="D6" i="98" s="1"/>
  <c r="G6" i="98" s="1"/>
  <c r="F7" i="98" s="1"/>
  <c r="D5" i="99" l="1"/>
  <c r="G5" i="99" s="1"/>
  <c r="F6" i="99" s="1"/>
  <c r="H6" i="147"/>
  <c r="I6" i="147" s="1"/>
  <c r="E6" i="147"/>
  <c r="D6" i="147" s="1"/>
  <c r="G6" i="147" s="1"/>
  <c r="F7" i="147" s="1"/>
  <c r="G6" i="148"/>
  <c r="F7" i="148" s="1"/>
  <c r="E6" i="148"/>
  <c r="D6" i="148" s="1"/>
  <c r="H6" i="148"/>
  <c r="I5" i="147"/>
  <c r="H6" i="98"/>
  <c r="E7" i="98"/>
  <c r="D7" i="98" s="1"/>
  <c r="G7" i="98" s="1"/>
  <c r="F8" i="98" s="1"/>
  <c r="H6" i="99" l="1"/>
  <c r="E6" i="99"/>
  <c r="D6" i="99" s="1"/>
  <c r="G6" i="99" s="1"/>
  <c r="F7" i="99" s="1"/>
  <c r="H7" i="147"/>
  <c r="E7" i="147"/>
  <c r="D7" i="147" s="1"/>
  <c r="G7" i="147" s="1"/>
  <c r="F8" i="147" s="1"/>
  <c r="I6" i="148"/>
  <c r="E7" i="148"/>
  <c r="D7" i="148" s="1"/>
  <c r="G7" i="148" s="1"/>
  <c r="F8" i="148" s="1"/>
  <c r="H7" i="148"/>
  <c r="I7" i="148" s="1"/>
  <c r="H7" i="98"/>
  <c r="E8" i="98"/>
  <c r="D8" i="98" s="1"/>
  <c r="G8" i="98" s="1"/>
  <c r="F9" i="98" s="1"/>
  <c r="H7" i="99" l="1"/>
  <c r="E7" i="99"/>
  <c r="H8" i="148"/>
  <c r="E8" i="148"/>
  <c r="D8" i="148" s="1"/>
  <c r="G8" i="148" s="1"/>
  <c r="F9" i="148" s="1"/>
  <c r="H8" i="147"/>
  <c r="E8" i="147"/>
  <c r="D8" i="147" s="1"/>
  <c r="G8" i="147" s="1"/>
  <c r="F9" i="147" s="1"/>
  <c r="I7" i="147"/>
  <c r="H8" i="98"/>
  <c r="D7" i="99" l="1"/>
  <c r="G7" i="99" s="1"/>
  <c r="F8" i="99" s="1"/>
  <c r="H9" i="98"/>
  <c r="E9" i="98"/>
  <c r="D9" i="98" s="1"/>
  <c r="G9" i="98" s="1"/>
  <c r="F10" i="98" s="1"/>
  <c r="H9" i="147"/>
  <c r="E9" i="147"/>
  <c r="D9" i="147" s="1"/>
  <c r="G9" i="147" s="1"/>
  <c r="F10" i="147" s="1"/>
  <c r="H9" i="148"/>
  <c r="I9" i="148" s="1"/>
  <c r="E9" i="148"/>
  <c r="D9" i="148" s="1"/>
  <c r="G9" i="148" s="1"/>
  <c r="F10" i="148" s="1"/>
  <c r="I8" i="147"/>
  <c r="I8" i="148"/>
  <c r="E8" i="99" l="1"/>
  <c r="D8" i="99" s="1"/>
  <c r="G8" i="99" s="1"/>
  <c r="F9" i="99" s="1"/>
  <c r="H8" i="99"/>
  <c r="H10" i="98"/>
  <c r="E10" i="98"/>
  <c r="D10" i="98" s="1"/>
  <c r="G10" i="98" s="1"/>
  <c r="F11" i="98" s="1"/>
  <c r="G10" i="148"/>
  <c r="F11" i="148" s="1"/>
  <c r="E10" i="148"/>
  <c r="D10" i="148" s="1"/>
  <c r="H10" i="148"/>
  <c r="I10" i="148" s="1"/>
  <c r="H10" i="147"/>
  <c r="E10" i="147"/>
  <c r="D10" i="147" s="1"/>
  <c r="G10" i="147" s="1"/>
  <c r="F11" i="147" s="1"/>
  <c r="I9" i="147"/>
  <c r="H9" i="99" l="1"/>
  <c r="E9" i="99"/>
  <c r="E11" i="98"/>
  <c r="D11" i="98" s="1"/>
  <c r="G11" i="98" s="1"/>
  <c r="F12" i="98" s="1"/>
  <c r="H11" i="98"/>
  <c r="H11" i="147"/>
  <c r="E11" i="147"/>
  <c r="D11" i="147" s="1"/>
  <c r="G11" i="147" s="1"/>
  <c r="F12" i="147" s="1"/>
  <c r="E11" i="148"/>
  <c r="D11" i="148" s="1"/>
  <c r="G11" i="148" s="1"/>
  <c r="F12" i="148" s="1"/>
  <c r="H11" i="148"/>
  <c r="I11" i="148" s="1"/>
  <c r="I10" i="147"/>
  <c r="D9" i="99" l="1"/>
  <c r="G9" i="99" s="1"/>
  <c r="F10" i="99" s="1"/>
  <c r="E12" i="98"/>
  <c r="D12" i="98" s="1"/>
  <c r="G12" i="98" s="1"/>
  <c r="F13" i="98" s="1"/>
  <c r="H12" i="98"/>
  <c r="H12" i="147"/>
  <c r="E12" i="147"/>
  <c r="D12" i="147" s="1"/>
  <c r="G12" i="147" s="1"/>
  <c r="F13" i="147" s="1"/>
  <c r="E12" i="148"/>
  <c r="D12" i="148" s="1"/>
  <c r="G12" i="148" s="1"/>
  <c r="F13" i="148" s="1"/>
  <c r="H12" i="148"/>
  <c r="I12" i="148" s="1"/>
  <c r="I11" i="147"/>
  <c r="H10" i="99" l="1"/>
  <c r="E10" i="99"/>
  <c r="E13" i="98"/>
  <c r="D13" i="98" s="1"/>
  <c r="G13" i="98" s="1"/>
  <c r="F14" i="98" s="1"/>
  <c r="H13" i="98"/>
  <c r="G13" i="148"/>
  <c r="F14" i="148" s="1"/>
  <c r="H13" i="148"/>
  <c r="E13" i="148"/>
  <c r="D13" i="148" s="1"/>
  <c r="H13" i="147"/>
  <c r="E13" i="147"/>
  <c r="D13" i="147" s="1"/>
  <c r="G13" i="147" s="1"/>
  <c r="F14" i="147" s="1"/>
  <c r="I12" i="147"/>
  <c r="D10" i="99" l="1"/>
  <c r="G10" i="99" s="1"/>
  <c r="F11" i="99" s="1"/>
  <c r="E14" i="98"/>
  <c r="D14" i="98" s="1"/>
  <c r="G14" i="98" s="1"/>
  <c r="F15" i="98" s="1"/>
  <c r="H14" i="98"/>
  <c r="H14" i="147"/>
  <c r="E14" i="147"/>
  <c r="D14" i="147" s="1"/>
  <c r="G14" i="147" s="1"/>
  <c r="F15" i="147" s="1"/>
  <c r="E14" i="148"/>
  <c r="D14" i="148" s="1"/>
  <c r="G14" i="148" s="1"/>
  <c r="F15" i="148" s="1"/>
  <c r="H14" i="148"/>
  <c r="I14" i="148" s="1"/>
  <c r="I13" i="147"/>
  <c r="I13" i="148"/>
  <c r="E11" i="99" l="1"/>
  <c r="H11" i="99"/>
  <c r="G15" i="98"/>
  <c r="H15" i="98"/>
  <c r="H15" i="147"/>
  <c r="I15" i="147" s="1"/>
  <c r="E15" i="147"/>
  <c r="D15" i="147" s="1"/>
  <c r="G15" i="147" s="1"/>
  <c r="F16" i="147" s="1"/>
  <c r="E15" i="148"/>
  <c r="D15" i="148" s="1"/>
  <c r="G15" i="148" s="1"/>
  <c r="F16" i="148" s="1"/>
  <c r="H15" i="148"/>
  <c r="I15" i="148" s="1"/>
  <c r="I14" i="147"/>
  <c r="D11" i="99" l="1"/>
  <c r="G11" i="99" s="1"/>
  <c r="F12" i="99" s="1"/>
  <c r="H16" i="147"/>
  <c r="E16" i="147"/>
  <c r="D16" i="147" s="1"/>
  <c r="G16" i="147" s="1"/>
  <c r="F17" i="147" s="1"/>
  <c r="E16" i="148"/>
  <c r="D16" i="148" s="1"/>
  <c r="G16" i="148" s="1"/>
  <c r="F17" i="148" s="1"/>
  <c r="H16" i="148"/>
  <c r="I16" i="148" s="1"/>
  <c r="E12" i="99" l="1"/>
  <c r="D12" i="99" s="1"/>
  <c r="G12" i="99" s="1"/>
  <c r="F13" i="99" s="1"/>
  <c r="H12" i="99"/>
  <c r="E17" i="148"/>
  <c r="D17" i="148" s="1"/>
  <c r="G17" i="148" s="1"/>
  <c r="F18" i="148" s="1"/>
  <c r="H17" i="148"/>
  <c r="I17" i="148" s="1"/>
  <c r="H17" i="147"/>
  <c r="E17" i="147"/>
  <c r="D17" i="147" s="1"/>
  <c r="G17" i="147" s="1"/>
  <c r="F18" i="147" s="1"/>
  <c r="I16" i="147"/>
  <c r="H13" i="99" l="1"/>
  <c r="E13" i="99"/>
  <c r="H18" i="147"/>
  <c r="E18" i="147"/>
  <c r="D18" i="147" s="1"/>
  <c r="G18" i="147" s="1"/>
  <c r="F19" i="147" s="1"/>
  <c r="H18" i="148"/>
  <c r="I18" i="148" s="1"/>
  <c r="E18" i="148"/>
  <c r="D18" i="148" s="1"/>
  <c r="G18" i="148" s="1"/>
  <c r="F19" i="148" s="1"/>
  <c r="I17" i="147"/>
  <c r="D13" i="99" l="1"/>
  <c r="G13" i="99" s="1"/>
  <c r="F14" i="99" s="1"/>
  <c r="H19" i="147"/>
  <c r="E19" i="147"/>
  <c r="D19" i="147" s="1"/>
  <c r="G19" i="147" s="1"/>
  <c r="F20" i="147" s="1"/>
  <c r="E19" i="148"/>
  <c r="D19" i="148" s="1"/>
  <c r="G19" i="148" s="1"/>
  <c r="F20" i="148" s="1"/>
  <c r="H19" i="148"/>
  <c r="I19" i="148" s="1"/>
  <c r="I18" i="147"/>
  <c r="E14" i="99" l="1"/>
  <c r="D14" i="99" s="1"/>
  <c r="G14" i="99" s="1"/>
  <c r="F15" i="99" s="1"/>
  <c r="G15" i="99" s="1"/>
  <c r="H14" i="99"/>
  <c r="H20" i="148"/>
  <c r="E20" i="148"/>
  <c r="D20" i="148" s="1"/>
  <c r="G20" i="148" s="1"/>
  <c r="F21" i="148" s="1"/>
  <c r="H20" i="147"/>
  <c r="E20" i="147"/>
  <c r="D20" i="147" s="1"/>
  <c r="G20" i="147" s="1"/>
  <c r="F21" i="147" s="1"/>
  <c r="I19" i="147"/>
  <c r="H15" i="99" l="1"/>
  <c r="H21" i="147"/>
  <c r="E21" i="147"/>
  <c r="D21" i="147" s="1"/>
  <c r="G21" i="147" s="1"/>
  <c r="F22" i="147" s="1"/>
  <c r="E21" i="148"/>
  <c r="D21" i="148" s="1"/>
  <c r="G21" i="148" s="1"/>
  <c r="F22" i="148" s="1"/>
  <c r="H21" i="148"/>
  <c r="I21" i="148" s="1"/>
  <c r="I20" i="147"/>
  <c r="I20" i="148"/>
  <c r="E22" i="148" l="1"/>
  <c r="D22" i="148" s="1"/>
  <c r="G22" i="148" s="1"/>
  <c r="F23" i="148" s="1"/>
  <c r="H22" i="148"/>
  <c r="H22" i="147"/>
  <c r="E22" i="147"/>
  <c r="D22" i="147" s="1"/>
  <c r="G22" i="147" s="1"/>
  <c r="F23" i="147" s="1"/>
  <c r="I21" i="147"/>
  <c r="H23" i="148" l="1"/>
  <c r="E23" i="148"/>
  <c r="D23" i="148" s="1"/>
  <c r="G23" i="148" s="1"/>
  <c r="F24" i="148" s="1"/>
  <c r="H23" i="147"/>
  <c r="E23" i="147"/>
  <c r="D23" i="147" s="1"/>
  <c r="G23" i="147" s="1"/>
  <c r="F24" i="147" s="1"/>
  <c r="I22" i="147"/>
  <c r="I22" i="148"/>
  <c r="H24" i="147" l="1"/>
  <c r="E24" i="147"/>
  <c r="D24" i="147" s="1"/>
  <c r="G24" i="147" s="1"/>
  <c r="F25" i="147" s="1"/>
  <c r="E24" i="148"/>
  <c r="D24" i="148" s="1"/>
  <c r="G24" i="148" s="1"/>
  <c r="F25" i="148" s="1"/>
  <c r="H24" i="148"/>
  <c r="I24" i="148" s="1"/>
  <c r="I23" i="147"/>
  <c r="I23" i="148"/>
  <c r="H25" i="148" l="1"/>
  <c r="E25" i="148"/>
  <c r="D25" i="148" s="1"/>
  <c r="G25" i="148" s="1"/>
  <c r="F26" i="148" s="1"/>
  <c r="H25" i="147"/>
  <c r="E25" i="147"/>
  <c r="D25" i="147" s="1"/>
  <c r="G25" i="147" s="1"/>
  <c r="F26" i="147" s="1"/>
  <c r="I24" i="147"/>
  <c r="H26" i="147" l="1"/>
  <c r="E26" i="147"/>
  <c r="D26" i="147" s="1"/>
  <c r="G26" i="147" s="1"/>
  <c r="F27" i="147" s="1"/>
  <c r="E26" i="148"/>
  <c r="D26" i="148" s="1"/>
  <c r="G26" i="148" s="1"/>
  <c r="F27" i="148" s="1"/>
  <c r="H26" i="148"/>
  <c r="I26" i="148" s="1"/>
  <c r="I25" i="147"/>
  <c r="I25" i="148"/>
  <c r="E27" i="148" l="1"/>
  <c r="D27" i="148" s="1"/>
  <c r="G27" i="148" s="1"/>
  <c r="F28" i="148" s="1"/>
  <c r="H27" i="148"/>
  <c r="I27" i="148" s="1"/>
  <c r="H27" i="147"/>
  <c r="E27" i="147"/>
  <c r="D27" i="147" s="1"/>
  <c r="G27" i="147" s="1"/>
  <c r="F28" i="147" s="1"/>
  <c r="I26" i="147"/>
  <c r="H28" i="147" l="1"/>
  <c r="E28" i="147"/>
  <c r="D28" i="147" s="1"/>
  <c r="G28" i="147" s="1"/>
  <c r="F29" i="147" s="1"/>
  <c r="E28" i="148"/>
  <c r="D28" i="148" s="1"/>
  <c r="G28" i="148" s="1"/>
  <c r="F29" i="148" s="1"/>
  <c r="H28" i="148"/>
  <c r="I28" i="148" s="1"/>
  <c r="I27" i="147"/>
  <c r="H29" i="147" l="1"/>
  <c r="E29" i="147"/>
  <c r="D29" i="147" s="1"/>
  <c r="G29" i="147" s="1"/>
  <c r="F30" i="147" s="1"/>
  <c r="H29" i="148"/>
  <c r="I29" i="148" s="1"/>
  <c r="E29" i="148"/>
  <c r="D29" i="148" s="1"/>
  <c r="G29" i="148" s="1"/>
  <c r="F30" i="148" s="1"/>
  <c r="I28" i="147"/>
  <c r="E30" i="148" l="1"/>
  <c r="D30" i="148" s="1"/>
  <c r="G30" i="148" s="1"/>
  <c r="F31" i="148" s="1"/>
  <c r="H30" i="148"/>
  <c r="I30" i="148" s="1"/>
  <c r="H30" i="147"/>
  <c r="E30" i="147"/>
  <c r="D30" i="147" s="1"/>
  <c r="G30" i="147" s="1"/>
  <c r="F31" i="147" s="1"/>
  <c r="I29" i="147"/>
  <c r="H31" i="147" l="1"/>
  <c r="E31" i="147"/>
  <c r="D31" i="147" s="1"/>
  <c r="G31" i="147" s="1"/>
  <c r="F32" i="147" s="1"/>
  <c r="H31" i="148"/>
  <c r="E31" i="148"/>
  <c r="D31" i="148" s="1"/>
  <c r="G31" i="148" s="1"/>
  <c r="F32" i="148" s="1"/>
  <c r="I30" i="147"/>
  <c r="H32" i="147" l="1"/>
  <c r="E32" i="147"/>
  <c r="D32" i="147" s="1"/>
  <c r="G32" i="147" s="1"/>
  <c r="F33" i="147" s="1"/>
  <c r="E32" i="148"/>
  <c r="D32" i="148" s="1"/>
  <c r="G32" i="148" s="1"/>
  <c r="F33" i="148" s="1"/>
  <c r="H32" i="148"/>
  <c r="I32" i="148" s="1"/>
  <c r="I31" i="148"/>
  <c r="I31" i="147"/>
  <c r="E33" i="148" l="1"/>
  <c r="D33" i="148" s="1"/>
  <c r="G33" i="148" s="1"/>
  <c r="F34" i="148" s="1"/>
  <c r="H33" i="148"/>
  <c r="H33" i="147"/>
  <c r="E33" i="147"/>
  <c r="D33" i="147" s="1"/>
  <c r="G33" i="147" s="1"/>
  <c r="F34" i="147" s="1"/>
  <c r="I32" i="147"/>
  <c r="H34" i="147" l="1"/>
  <c r="E34" i="147"/>
  <c r="D34" i="147" s="1"/>
  <c r="G34" i="147" s="1"/>
  <c r="F35" i="147" s="1"/>
  <c r="H34" i="148"/>
  <c r="I34" i="148" s="1"/>
  <c r="E34" i="148"/>
  <c r="D34" i="148" s="1"/>
  <c r="G34" i="148" s="1"/>
  <c r="F35" i="148" s="1"/>
  <c r="I33" i="147"/>
  <c r="I33" i="148"/>
  <c r="E35" i="148" l="1"/>
  <c r="D35" i="148" s="1"/>
  <c r="G35" i="148" s="1"/>
  <c r="F36" i="148" s="1"/>
  <c r="H35" i="148"/>
  <c r="I35" i="148" s="1"/>
  <c r="H35" i="147"/>
  <c r="E35" i="147"/>
  <c r="D35" i="147" s="1"/>
  <c r="G35" i="147" s="1"/>
  <c r="F36" i="147" s="1"/>
  <c r="I34" i="147"/>
  <c r="H36" i="147" l="1"/>
  <c r="E36" i="147"/>
  <c r="D36" i="147" s="1"/>
  <c r="G36" i="147" s="1"/>
  <c r="F37" i="147" s="1"/>
  <c r="E36" i="148"/>
  <c r="D36" i="148" s="1"/>
  <c r="G36" i="148" s="1"/>
  <c r="F37" i="148" s="1"/>
  <c r="H36" i="148"/>
  <c r="I35" i="147"/>
  <c r="H37" i="148" l="1"/>
  <c r="E37" i="148"/>
  <c r="D37" i="148" s="1"/>
  <c r="G37" i="148" s="1"/>
  <c r="F38" i="148" s="1"/>
  <c r="H37" i="147"/>
  <c r="E37" i="147"/>
  <c r="D37" i="147" s="1"/>
  <c r="G37" i="147" s="1"/>
  <c r="F38" i="147" s="1"/>
  <c r="I36" i="148"/>
  <c r="I36" i="147"/>
  <c r="H38" i="147" l="1"/>
  <c r="E38" i="147"/>
  <c r="D38" i="147" s="1"/>
  <c r="G38" i="147" s="1"/>
  <c r="F39" i="147" s="1"/>
  <c r="E38" i="148"/>
  <c r="D38" i="148" s="1"/>
  <c r="G38" i="148" s="1"/>
  <c r="F39" i="148" s="1"/>
  <c r="G39" i="148" s="1"/>
  <c r="H38" i="148"/>
  <c r="I38" i="148" s="1"/>
  <c r="I37" i="147"/>
  <c r="I37" i="148"/>
  <c r="I38" i="147" l="1"/>
  <c r="B66" i="140" l="1"/>
  <c r="B65" i="140"/>
  <c r="B64" i="140"/>
  <c r="B63" i="140"/>
  <c r="B62" i="140"/>
  <c r="B61" i="140"/>
  <c r="B60" i="140"/>
  <c r="B59" i="140"/>
  <c r="B58" i="140"/>
  <c r="B57" i="140"/>
  <c r="B56" i="140"/>
  <c r="B55" i="140"/>
  <c r="B54" i="140"/>
  <c r="B53" i="140"/>
  <c r="B52" i="140"/>
  <c r="B51" i="140"/>
  <c r="B50" i="140"/>
  <c r="B49" i="140"/>
  <c r="B48" i="140"/>
  <c r="B47" i="140"/>
  <c r="B46" i="140"/>
  <c r="B45" i="140"/>
  <c r="B44" i="140"/>
  <c r="B43" i="140"/>
  <c r="B42" i="140"/>
  <c r="B41" i="140"/>
  <c r="B40" i="140"/>
  <c r="B39" i="140"/>
  <c r="B38" i="140"/>
  <c r="B37" i="140"/>
  <c r="B36" i="140"/>
  <c r="B35" i="140"/>
  <c r="B34" i="140"/>
  <c r="B33" i="140"/>
  <c r="B32" i="140"/>
  <c r="B31" i="140"/>
  <c r="B30" i="140"/>
  <c r="B29" i="140"/>
  <c r="B28" i="140"/>
  <c r="B27" i="140"/>
  <c r="B26" i="140"/>
  <c r="B25" i="140"/>
  <c r="B24" i="140"/>
  <c r="B23" i="140"/>
  <c r="B22" i="140"/>
  <c r="B21" i="140"/>
  <c r="B20" i="140"/>
  <c r="B19" i="140"/>
  <c r="B18" i="140"/>
  <c r="B17" i="140"/>
  <c r="B16" i="140"/>
  <c r="B15" i="140"/>
  <c r="B14" i="140"/>
  <c r="B13" i="140"/>
  <c r="B12" i="140"/>
  <c r="B11" i="140"/>
  <c r="B10" i="140"/>
  <c r="B9" i="140"/>
  <c r="B8" i="140"/>
  <c r="B7" i="140"/>
  <c r="B6" i="140"/>
  <c r="B5" i="140"/>
  <c r="H4" i="140"/>
  <c r="F4" i="140"/>
  <c r="E4" i="140"/>
  <c r="B4" i="140"/>
  <c r="D2" i="140"/>
  <c r="C63" i="140" s="1"/>
  <c r="H46" i="138"/>
  <c r="B46" i="138"/>
  <c r="B45" i="138"/>
  <c r="B44" i="138"/>
  <c r="B43" i="138"/>
  <c r="B42" i="138"/>
  <c r="C41" i="138"/>
  <c r="B41" i="138"/>
  <c r="B40" i="138"/>
  <c r="B39" i="138"/>
  <c r="B38" i="138"/>
  <c r="B37" i="138"/>
  <c r="B36" i="138"/>
  <c r="B35" i="138"/>
  <c r="B34" i="138"/>
  <c r="C33" i="138"/>
  <c r="B33" i="138"/>
  <c r="B32" i="138"/>
  <c r="B31" i="138"/>
  <c r="B30" i="138"/>
  <c r="B29" i="138"/>
  <c r="B28" i="138"/>
  <c r="B27" i="138"/>
  <c r="B26" i="138"/>
  <c r="C25" i="138"/>
  <c r="B25" i="138"/>
  <c r="C24" i="138"/>
  <c r="B24" i="138"/>
  <c r="C23" i="138"/>
  <c r="B23" i="138"/>
  <c r="C22" i="138"/>
  <c r="B22" i="138"/>
  <c r="C21" i="138"/>
  <c r="B21" i="138"/>
  <c r="C20" i="138"/>
  <c r="B20" i="138"/>
  <c r="C19" i="138"/>
  <c r="B19" i="138"/>
  <c r="C18" i="138"/>
  <c r="B18" i="138"/>
  <c r="C17" i="138"/>
  <c r="B17" i="138"/>
  <c r="C16" i="138"/>
  <c r="B16" i="138"/>
  <c r="C15" i="138"/>
  <c r="B15" i="138"/>
  <c r="C14" i="138"/>
  <c r="B14" i="138"/>
  <c r="C13" i="138"/>
  <c r="B13" i="138"/>
  <c r="C12" i="138"/>
  <c r="B12" i="138"/>
  <c r="C11" i="138"/>
  <c r="B11" i="138"/>
  <c r="C10" i="138"/>
  <c r="B10" i="138"/>
  <c r="C9" i="138"/>
  <c r="B9" i="138"/>
  <c r="C8" i="138"/>
  <c r="B8" i="138"/>
  <c r="C7" i="138"/>
  <c r="B7" i="138"/>
  <c r="C6" i="138"/>
  <c r="B6" i="138"/>
  <c r="C5" i="138"/>
  <c r="B5" i="138"/>
  <c r="G4" i="138"/>
  <c r="F5" i="138" s="1"/>
  <c r="G5" i="138" s="1"/>
  <c r="F6" i="138" s="1"/>
  <c r="G6" i="138" s="1"/>
  <c r="F7" i="138" s="1"/>
  <c r="G7" i="138" s="1"/>
  <c r="F8" i="138" s="1"/>
  <c r="G8" i="138" s="1"/>
  <c r="F9" i="138" s="1"/>
  <c r="G9" i="138" s="1"/>
  <c r="F10" i="138" s="1"/>
  <c r="G10" i="138" s="1"/>
  <c r="F11" i="138" s="1"/>
  <c r="G11" i="138" s="1"/>
  <c r="F12" i="138" s="1"/>
  <c r="G12" i="138" s="1"/>
  <c r="F13" i="138" s="1"/>
  <c r="G13" i="138" s="1"/>
  <c r="F14" i="138" s="1"/>
  <c r="G14" i="138" s="1"/>
  <c r="F15" i="138" s="1"/>
  <c r="G15" i="138" s="1"/>
  <c r="F16" i="138" s="1"/>
  <c r="G16" i="138" s="1"/>
  <c r="F17" i="138" s="1"/>
  <c r="G17" i="138" s="1"/>
  <c r="F18" i="138" s="1"/>
  <c r="G18" i="138" s="1"/>
  <c r="F19" i="138" s="1"/>
  <c r="G19" i="138" s="1"/>
  <c r="F20" i="138" s="1"/>
  <c r="G20" i="138" s="1"/>
  <c r="F21" i="138" s="1"/>
  <c r="G21" i="138" s="1"/>
  <c r="F22" i="138" s="1"/>
  <c r="G22" i="138" s="1"/>
  <c r="F23" i="138" s="1"/>
  <c r="G23" i="138" s="1"/>
  <c r="F24" i="138" s="1"/>
  <c r="G24" i="138" s="1"/>
  <c r="F25" i="138" s="1"/>
  <c r="G25" i="138" s="1"/>
  <c r="F26" i="138" s="1"/>
  <c r="F4" i="138"/>
  <c r="H4" i="138" s="1"/>
  <c r="E4" i="138"/>
  <c r="C4" i="138" s="1"/>
  <c r="B4" i="138"/>
  <c r="D2" i="138"/>
  <c r="C42" i="138" s="1"/>
  <c r="B46" i="137"/>
  <c r="B45" i="137"/>
  <c r="B44" i="137"/>
  <c r="B43" i="137"/>
  <c r="C42" i="137"/>
  <c r="B42" i="137"/>
  <c r="B41" i="137"/>
  <c r="B40" i="137"/>
  <c r="B39" i="137"/>
  <c r="B38" i="137"/>
  <c r="B37" i="137"/>
  <c r="B36" i="137"/>
  <c r="B35" i="137"/>
  <c r="C34" i="137"/>
  <c r="B34" i="137"/>
  <c r="B33" i="137"/>
  <c r="B32" i="137"/>
  <c r="B31" i="137"/>
  <c r="B30" i="137"/>
  <c r="B29" i="137"/>
  <c r="B28" i="137"/>
  <c r="B27" i="137"/>
  <c r="C26" i="137"/>
  <c r="B26" i="137"/>
  <c r="C25" i="137"/>
  <c r="B25" i="137"/>
  <c r="C24" i="137"/>
  <c r="B24" i="137"/>
  <c r="C23" i="137"/>
  <c r="B23" i="137"/>
  <c r="C22" i="137"/>
  <c r="B22" i="137"/>
  <c r="C21" i="137"/>
  <c r="B21" i="137"/>
  <c r="C20" i="137"/>
  <c r="B20" i="137"/>
  <c r="C19" i="137"/>
  <c r="B19" i="137"/>
  <c r="C18" i="137"/>
  <c r="B18" i="137"/>
  <c r="C17" i="137"/>
  <c r="B17" i="137"/>
  <c r="C16" i="137"/>
  <c r="B16" i="137"/>
  <c r="C15" i="137"/>
  <c r="B15" i="137"/>
  <c r="C14" i="137"/>
  <c r="B14" i="137"/>
  <c r="C13" i="137"/>
  <c r="B13" i="137"/>
  <c r="C12" i="137"/>
  <c r="B12" i="137"/>
  <c r="C11" i="137"/>
  <c r="B11" i="137"/>
  <c r="C10" i="137"/>
  <c r="B10" i="137"/>
  <c r="C9" i="137"/>
  <c r="B9" i="137"/>
  <c r="C8" i="137"/>
  <c r="B8" i="137"/>
  <c r="C7" i="137"/>
  <c r="B7" i="137"/>
  <c r="C6" i="137"/>
  <c r="B6" i="137"/>
  <c r="F5" i="137"/>
  <c r="G5" i="137" s="1"/>
  <c r="F6" i="137" s="1"/>
  <c r="G6" i="137" s="1"/>
  <c r="F7" i="137" s="1"/>
  <c r="G7" i="137" s="1"/>
  <c r="F8" i="137" s="1"/>
  <c r="G8" i="137" s="1"/>
  <c r="F9" i="137" s="1"/>
  <c r="G9" i="137" s="1"/>
  <c r="F10" i="137" s="1"/>
  <c r="G10" i="137" s="1"/>
  <c r="F11" i="137" s="1"/>
  <c r="G11" i="137" s="1"/>
  <c r="F12" i="137" s="1"/>
  <c r="G12" i="137" s="1"/>
  <c r="F13" i="137" s="1"/>
  <c r="G13" i="137" s="1"/>
  <c r="F14" i="137" s="1"/>
  <c r="G14" i="137" s="1"/>
  <c r="F15" i="137" s="1"/>
  <c r="G15" i="137" s="1"/>
  <c r="F16" i="137" s="1"/>
  <c r="G16" i="137" s="1"/>
  <c r="F17" i="137" s="1"/>
  <c r="G17" i="137" s="1"/>
  <c r="F18" i="137" s="1"/>
  <c r="G18" i="137" s="1"/>
  <c r="F19" i="137" s="1"/>
  <c r="G19" i="137" s="1"/>
  <c r="F20" i="137" s="1"/>
  <c r="G20" i="137" s="1"/>
  <c r="F21" i="137" s="1"/>
  <c r="G21" i="137" s="1"/>
  <c r="F22" i="137" s="1"/>
  <c r="G22" i="137" s="1"/>
  <c r="F23" i="137" s="1"/>
  <c r="G23" i="137" s="1"/>
  <c r="F24" i="137" s="1"/>
  <c r="G24" i="137" s="1"/>
  <c r="F25" i="137" s="1"/>
  <c r="G25" i="137" s="1"/>
  <c r="F26" i="137" s="1"/>
  <c r="C5" i="137"/>
  <c r="B5" i="137"/>
  <c r="G4" i="137"/>
  <c r="F4" i="137"/>
  <c r="C4" i="137"/>
  <c r="B4" i="137"/>
  <c r="D2" i="137"/>
  <c r="C43" i="137" s="1"/>
  <c r="H46" i="136"/>
  <c r="B46" i="136"/>
  <c r="B45" i="136"/>
  <c r="B44" i="136"/>
  <c r="B43" i="136"/>
  <c r="B42" i="136"/>
  <c r="C41" i="136"/>
  <c r="B41" i="136"/>
  <c r="B40" i="136"/>
  <c r="B39" i="136"/>
  <c r="B38" i="136"/>
  <c r="B37" i="136"/>
  <c r="C36" i="136"/>
  <c r="B36" i="136"/>
  <c r="B35" i="136"/>
  <c r="B34" i="136"/>
  <c r="C33" i="136"/>
  <c r="B33" i="136"/>
  <c r="B32" i="136"/>
  <c r="B31" i="136"/>
  <c r="C30" i="136"/>
  <c r="B30" i="136"/>
  <c r="B29" i="136"/>
  <c r="C28" i="136"/>
  <c r="B28" i="136"/>
  <c r="C27" i="136"/>
  <c r="B27" i="136"/>
  <c r="B26" i="136"/>
  <c r="B25" i="136"/>
  <c r="B24" i="136"/>
  <c r="B23" i="136"/>
  <c r="B22" i="136"/>
  <c r="B21" i="136"/>
  <c r="B20" i="136"/>
  <c r="B19" i="136"/>
  <c r="B18" i="136"/>
  <c r="B17" i="136"/>
  <c r="B16" i="136"/>
  <c r="B15" i="136"/>
  <c r="B14" i="136"/>
  <c r="B13" i="136"/>
  <c r="B12" i="136"/>
  <c r="B11" i="136"/>
  <c r="B10" i="136"/>
  <c r="B9" i="136"/>
  <c r="B8" i="136"/>
  <c r="B7" i="136"/>
  <c r="B6" i="136"/>
  <c r="B5" i="136"/>
  <c r="G4" i="136"/>
  <c r="F5" i="136" s="1"/>
  <c r="F4" i="136"/>
  <c r="H4" i="136" s="1"/>
  <c r="B4" i="136"/>
  <c r="D2" i="136"/>
  <c r="C42" i="136" s="1"/>
  <c r="B46" i="135"/>
  <c r="B45" i="135"/>
  <c r="C44" i="135"/>
  <c r="B44" i="135"/>
  <c r="B43" i="135"/>
  <c r="B42" i="135"/>
  <c r="B41" i="135"/>
  <c r="C40" i="135"/>
  <c r="B40" i="135"/>
  <c r="B39" i="135"/>
  <c r="B38" i="135"/>
  <c r="B37" i="135"/>
  <c r="C36" i="135"/>
  <c r="B36" i="135"/>
  <c r="B35" i="135"/>
  <c r="B34" i="135"/>
  <c r="B33" i="135"/>
  <c r="C32" i="135"/>
  <c r="B32" i="135"/>
  <c r="B31" i="135"/>
  <c r="B30" i="135"/>
  <c r="B29" i="135"/>
  <c r="C28" i="135"/>
  <c r="B28" i="135"/>
  <c r="B27" i="135"/>
  <c r="B26" i="135"/>
  <c r="B25" i="135"/>
  <c r="B24" i="135"/>
  <c r="B23" i="135"/>
  <c r="B22" i="135"/>
  <c r="B21" i="135"/>
  <c r="B20" i="135"/>
  <c r="B19" i="135"/>
  <c r="B18" i="135"/>
  <c r="B17" i="135"/>
  <c r="B16" i="135"/>
  <c r="B15" i="135"/>
  <c r="B14" i="135"/>
  <c r="B13" i="135"/>
  <c r="B12" i="135"/>
  <c r="B11" i="135"/>
  <c r="B10" i="135"/>
  <c r="B9" i="135"/>
  <c r="B8" i="135"/>
  <c r="B7" i="135"/>
  <c r="B6" i="135"/>
  <c r="B5" i="135"/>
  <c r="F4" i="135"/>
  <c r="E4" i="135" s="1"/>
  <c r="C4" i="135" s="1"/>
  <c r="B4" i="135"/>
  <c r="D2" i="135"/>
  <c r="C45" i="135" s="1"/>
  <c r="C46" i="133"/>
  <c r="B46" i="133"/>
  <c r="B45" i="133"/>
  <c r="B44" i="133"/>
  <c r="B43" i="133"/>
  <c r="B42" i="133"/>
  <c r="B41" i="133"/>
  <c r="B40" i="133"/>
  <c r="B39" i="133"/>
  <c r="B38" i="133"/>
  <c r="B37" i="133"/>
  <c r="B36" i="133"/>
  <c r="B35" i="133"/>
  <c r="B34" i="133"/>
  <c r="B33" i="133"/>
  <c r="B32" i="133"/>
  <c r="B31" i="133"/>
  <c r="B30" i="133"/>
  <c r="B29" i="133"/>
  <c r="B28" i="133"/>
  <c r="B27" i="133"/>
  <c r="B26" i="133"/>
  <c r="B25" i="133"/>
  <c r="B24" i="133"/>
  <c r="B23" i="133"/>
  <c r="B22" i="133"/>
  <c r="B21" i="133"/>
  <c r="B20" i="133"/>
  <c r="B19" i="133"/>
  <c r="B18" i="133"/>
  <c r="B17" i="133"/>
  <c r="B16" i="133"/>
  <c r="B15" i="133"/>
  <c r="B14" i="133"/>
  <c r="B13" i="133"/>
  <c r="B12" i="133"/>
  <c r="B11" i="133"/>
  <c r="B10" i="133"/>
  <c r="B9" i="133"/>
  <c r="B8" i="133"/>
  <c r="B7" i="133"/>
  <c r="B6" i="133"/>
  <c r="B5" i="133"/>
  <c r="F4" i="133"/>
  <c r="G4" i="133" s="1"/>
  <c r="F5" i="133" s="1"/>
  <c r="B4" i="133"/>
  <c r="E4" i="133" s="1"/>
  <c r="C4" i="133" s="1"/>
  <c r="C46" i="132"/>
  <c r="B46" i="132"/>
  <c r="B45" i="132"/>
  <c r="B44" i="132"/>
  <c r="B43" i="132"/>
  <c r="B42" i="132"/>
  <c r="B41" i="132"/>
  <c r="B40" i="132"/>
  <c r="B39" i="132"/>
  <c r="B38" i="132"/>
  <c r="B37" i="132"/>
  <c r="B36" i="132"/>
  <c r="B35" i="132"/>
  <c r="B34" i="132"/>
  <c r="B33" i="132"/>
  <c r="B32" i="132"/>
  <c r="B31" i="132"/>
  <c r="B30" i="132"/>
  <c r="B29" i="132"/>
  <c r="B28" i="132"/>
  <c r="B27" i="132"/>
  <c r="B26" i="132"/>
  <c r="B25" i="132"/>
  <c r="B24" i="132"/>
  <c r="B23" i="132"/>
  <c r="B22" i="132"/>
  <c r="B21" i="132"/>
  <c r="B20" i="132"/>
  <c r="B19" i="132"/>
  <c r="B18" i="132"/>
  <c r="B17" i="132"/>
  <c r="B16" i="132"/>
  <c r="B15" i="132"/>
  <c r="B14" i="132"/>
  <c r="B13" i="132"/>
  <c r="B12" i="132"/>
  <c r="B11" i="132"/>
  <c r="B10" i="132"/>
  <c r="B9" i="132"/>
  <c r="B8" i="132"/>
  <c r="B7" i="132"/>
  <c r="B6" i="132"/>
  <c r="B5" i="132"/>
  <c r="F4" i="132"/>
  <c r="H4" i="132" s="1"/>
  <c r="E4" i="132"/>
  <c r="C4" i="132" s="1"/>
  <c r="B4" i="132"/>
  <c r="D2" i="132"/>
  <c r="H46" i="131"/>
  <c r="E46" i="131"/>
  <c r="C46" i="131"/>
  <c r="D46" i="131" s="1"/>
  <c r="B46" i="131"/>
  <c r="B45" i="131"/>
  <c r="B44" i="131"/>
  <c r="B43" i="131"/>
  <c r="B42" i="131"/>
  <c r="B41" i="131"/>
  <c r="C40" i="131"/>
  <c r="B40" i="131"/>
  <c r="C39" i="131"/>
  <c r="B39" i="131"/>
  <c r="C38" i="131"/>
  <c r="B38" i="131"/>
  <c r="B37" i="131"/>
  <c r="B36" i="131"/>
  <c r="B35" i="131"/>
  <c r="B34" i="131"/>
  <c r="B33" i="131"/>
  <c r="C32" i="131"/>
  <c r="B32" i="131"/>
  <c r="C31" i="131"/>
  <c r="B31" i="131"/>
  <c r="C30" i="131"/>
  <c r="B30" i="131"/>
  <c r="B29" i="131"/>
  <c r="B28" i="131"/>
  <c r="B27" i="131"/>
  <c r="B26" i="131"/>
  <c r="B25" i="131"/>
  <c r="C24" i="131"/>
  <c r="B24" i="131"/>
  <c r="C23" i="131"/>
  <c r="B23" i="131"/>
  <c r="C22" i="131"/>
  <c r="B22" i="131"/>
  <c r="B21" i="131"/>
  <c r="B20" i="131"/>
  <c r="B19" i="131"/>
  <c r="B18" i="131"/>
  <c r="B17" i="131"/>
  <c r="C16" i="131"/>
  <c r="B16" i="131"/>
  <c r="C15" i="131"/>
  <c r="B15" i="131"/>
  <c r="C14" i="131"/>
  <c r="B14" i="131"/>
  <c r="B13" i="131"/>
  <c r="B12" i="131"/>
  <c r="B11" i="131"/>
  <c r="B10" i="131"/>
  <c r="B9" i="131"/>
  <c r="C8" i="131"/>
  <c r="B8" i="131"/>
  <c r="C7" i="131"/>
  <c r="B7" i="131"/>
  <c r="C6" i="131"/>
  <c r="B6" i="131"/>
  <c r="B5" i="131"/>
  <c r="G4" i="131"/>
  <c r="F5" i="131" s="1"/>
  <c r="F4" i="131"/>
  <c r="B4" i="131"/>
  <c r="H4" i="131" s="1"/>
  <c r="D2" i="131"/>
  <c r="C41" i="131" s="1"/>
  <c r="H46" i="130"/>
  <c r="E46" i="130"/>
  <c r="B46" i="130"/>
  <c r="B45" i="130"/>
  <c r="B44" i="130"/>
  <c r="B43" i="130"/>
  <c r="B42" i="130"/>
  <c r="B41" i="130"/>
  <c r="C40" i="130"/>
  <c r="B40" i="130"/>
  <c r="B39" i="130"/>
  <c r="B38" i="130"/>
  <c r="B37" i="130"/>
  <c r="B36" i="130"/>
  <c r="B35" i="130"/>
  <c r="B34" i="130"/>
  <c r="B33" i="130"/>
  <c r="C32" i="130"/>
  <c r="B32" i="130"/>
  <c r="B31" i="130"/>
  <c r="B30" i="130"/>
  <c r="B29" i="130"/>
  <c r="B28" i="130"/>
  <c r="B27" i="130"/>
  <c r="B26" i="130"/>
  <c r="B25" i="130"/>
  <c r="C24" i="130"/>
  <c r="B24" i="130"/>
  <c r="B23" i="130"/>
  <c r="B22" i="130"/>
  <c r="B21" i="130"/>
  <c r="B20" i="130"/>
  <c r="B19" i="130"/>
  <c r="B18" i="130"/>
  <c r="B17" i="130"/>
  <c r="C16" i="130"/>
  <c r="B16" i="130"/>
  <c r="B15" i="130"/>
  <c r="B14" i="130"/>
  <c r="B13" i="130"/>
  <c r="B12" i="130"/>
  <c r="B11" i="130"/>
  <c r="B10" i="130"/>
  <c r="B9" i="130"/>
  <c r="C8" i="130"/>
  <c r="B8" i="130"/>
  <c r="C7" i="130"/>
  <c r="B7" i="130"/>
  <c r="B6" i="130"/>
  <c r="B5" i="130"/>
  <c r="H4" i="130"/>
  <c r="G4" i="130"/>
  <c r="F5" i="130" s="1"/>
  <c r="F4" i="130"/>
  <c r="B4" i="130"/>
  <c r="E4" i="130" s="1"/>
  <c r="D2" i="130"/>
  <c r="C41" i="130" s="1"/>
  <c r="H45" i="129"/>
  <c r="E45" i="129"/>
  <c r="B45" i="129"/>
  <c r="B44" i="129"/>
  <c r="B43" i="129"/>
  <c r="B42" i="129"/>
  <c r="B41" i="129"/>
  <c r="B40" i="129"/>
  <c r="C39" i="129"/>
  <c r="B39" i="129"/>
  <c r="B38" i="129"/>
  <c r="B37" i="129"/>
  <c r="B36" i="129"/>
  <c r="B35" i="129"/>
  <c r="B34" i="129"/>
  <c r="B33" i="129"/>
  <c r="B32" i="129"/>
  <c r="C31" i="129"/>
  <c r="B31" i="129"/>
  <c r="B30" i="129"/>
  <c r="C29" i="129"/>
  <c r="B29" i="129"/>
  <c r="C28" i="129"/>
  <c r="B28" i="129"/>
  <c r="B27" i="129"/>
  <c r="B26" i="129"/>
  <c r="B25" i="129"/>
  <c r="B24" i="129"/>
  <c r="C23" i="129"/>
  <c r="B23" i="129"/>
  <c r="B22" i="129"/>
  <c r="C21" i="129"/>
  <c r="B21" i="129"/>
  <c r="C20" i="129"/>
  <c r="B20" i="129"/>
  <c r="B19" i="129"/>
  <c r="B18" i="129"/>
  <c r="B17" i="129"/>
  <c r="B16" i="129"/>
  <c r="C15" i="129"/>
  <c r="B15" i="129"/>
  <c r="B14" i="129"/>
  <c r="C13" i="129"/>
  <c r="B13" i="129"/>
  <c r="C12" i="129"/>
  <c r="B12" i="129"/>
  <c r="B11" i="129"/>
  <c r="B10" i="129"/>
  <c r="C9" i="129"/>
  <c r="B9" i="129"/>
  <c r="C8" i="129"/>
  <c r="B8" i="129"/>
  <c r="C7" i="129"/>
  <c r="B7" i="129"/>
  <c r="B6" i="129"/>
  <c r="C5" i="129"/>
  <c r="B5" i="129"/>
  <c r="H4" i="129"/>
  <c r="F4" i="129"/>
  <c r="C4" i="129"/>
  <c r="B4" i="129"/>
  <c r="D2" i="129"/>
  <c r="C40" i="129" s="1"/>
  <c r="H45" i="128"/>
  <c r="E45" i="128"/>
  <c r="B45" i="128"/>
  <c r="B44" i="128"/>
  <c r="B43" i="128"/>
  <c r="B42" i="128"/>
  <c r="B41" i="128"/>
  <c r="B40" i="128"/>
  <c r="C39" i="128"/>
  <c r="B39" i="128"/>
  <c r="B38" i="128"/>
  <c r="B37" i="128"/>
  <c r="B36" i="128"/>
  <c r="B35" i="128"/>
  <c r="B34" i="128"/>
  <c r="B33" i="128"/>
  <c r="B32" i="128"/>
  <c r="C31" i="128"/>
  <c r="B31" i="128"/>
  <c r="B30" i="128"/>
  <c r="B29" i="128"/>
  <c r="B28" i="128"/>
  <c r="B27" i="128"/>
  <c r="B26" i="128"/>
  <c r="B25" i="128"/>
  <c r="B24" i="128"/>
  <c r="C23" i="128"/>
  <c r="B23" i="128"/>
  <c r="B22" i="128"/>
  <c r="B21" i="128"/>
  <c r="B20" i="128"/>
  <c r="B19" i="128"/>
  <c r="B18" i="128"/>
  <c r="B17" i="128"/>
  <c r="B16" i="128"/>
  <c r="C15" i="128"/>
  <c r="B15" i="128"/>
  <c r="B14" i="128"/>
  <c r="B13" i="128"/>
  <c r="B12" i="128"/>
  <c r="B11" i="128"/>
  <c r="B10" i="128"/>
  <c r="C9" i="128"/>
  <c r="B9" i="128"/>
  <c r="B8" i="128"/>
  <c r="C7" i="128"/>
  <c r="B7" i="128"/>
  <c r="B6" i="128"/>
  <c r="B5" i="128"/>
  <c r="F4" i="128"/>
  <c r="B4" i="128"/>
  <c r="H4" i="128" s="1"/>
  <c r="D2" i="128"/>
  <c r="C40" i="128" s="1"/>
  <c r="E45" i="122"/>
  <c r="B45" i="122"/>
  <c r="B44" i="122"/>
  <c r="B43" i="122"/>
  <c r="B42" i="122"/>
  <c r="B41" i="122"/>
  <c r="B40" i="122"/>
  <c r="B39" i="122"/>
  <c r="B38" i="122"/>
  <c r="B37" i="122"/>
  <c r="B36" i="122"/>
  <c r="B35" i="122"/>
  <c r="B34" i="122"/>
  <c r="B33" i="122"/>
  <c r="C32" i="122"/>
  <c r="B32" i="122"/>
  <c r="B31" i="122"/>
  <c r="B30" i="122"/>
  <c r="B29" i="122"/>
  <c r="B28" i="122"/>
  <c r="B27" i="122"/>
  <c r="B26" i="122"/>
  <c r="B25" i="122"/>
  <c r="C24" i="122"/>
  <c r="B24" i="122"/>
  <c r="B23" i="122"/>
  <c r="B22" i="122"/>
  <c r="B21" i="122"/>
  <c r="B20" i="122"/>
  <c r="B19" i="122"/>
  <c r="B18" i="122"/>
  <c r="B17" i="122"/>
  <c r="C16" i="122"/>
  <c r="B16" i="122"/>
  <c r="B15" i="122"/>
  <c r="B14" i="122"/>
  <c r="B13" i="122"/>
  <c r="B12" i="122"/>
  <c r="B11" i="122"/>
  <c r="B10" i="122"/>
  <c r="B9" i="122"/>
  <c r="C8" i="122"/>
  <c r="B8" i="122"/>
  <c r="B7" i="122"/>
  <c r="B6" i="122"/>
  <c r="B5" i="122"/>
  <c r="F4" i="122"/>
  <c r="H4" i="122" s="1"/>
  <c r="B4" i="122"/>
  <c r="E4" i="122" s="1"/>
  <c r="D2" i="122"/>
  <c r="C41" i="122" s="1"/>
  <c r="B46" i="121"/>
  <c r="B45" i="121"/>
  <c r="B44" i="121"/>
  <c r="B43" i="121"/>
  <c r="B42" i="121"/>
  <c r="B41" i="121"/>
  <c r="B40" i="121"/>
  <c r="B39" i="121"/>
  <c r="B38" i="121"/>
  <c r="B37" i="121"/>
  <c r="B36" i="121"/>
  <c r="B35" i="121"/>
  <c r="B34" i="121"/>
  <c r="B33" i="121"/>
  <c r="B32" i="121"/>
  <c r="B31" i="121"/>
  <c r="B30" i="121"/>
  <c r="B29" i="121"/>
  <c r="B28" i="121"/>
  <c r="B27" i="121"/>
  <c r="C26" i="121"/>
  <c r="B26" i="121"/>
  <c r="B25" i="121"/>
  <c r="B24" i="121"/>
  <c r="B23" i="121"/>
  <c r="B22" i="121"/>
  <c r="B21" i="121"/>
  <c r="B20" i="121"/>
  <c r="B19" i="121"/>
  <c r="C18" i="121"/>
  <c r="B18" i="121"/>
  <c r="B17" i="121"/>
  <c r="B16" i="121"/>
  <c r="B15" i="121"/>
  <c r="B14" i="121"/>
  <c r="B13" i="121"/>
  <c r="B12" i="121"/>
  <c r="B11" i="121"/>
  <c r="C10" i="121"/>
  <c r="B10" i="121"/>
  <c r="B9" i="121"/>
  <c r="B8" i="121"/>
  <c r="B7" i="121"/>
  <c r="B6" i="121"/>
  <c r="F5" i="121"/>
  <c r="H5" i="121" s="1"/>
  <c r="B5" i="121"/>
  <c r="E5" i="121" s="1"/>
  <c r="G4" i="121"/>
  <c r="F4" i="121"/>
  <c r="E4" i="121"/>
  <c r="B4" i="121"/>
  <c r="H4" i="121" s="1"/>
  <c r="D2" i="121"/>
  <c r="C43" i="121" s="1"/>
  <c r="C6" i="140" l="1"/>
  <c r="C14" i="140"/>
  <c r="C22" i="140"/>
  <c r="C30" i="140"/>
  <c r="C38" i="140"/>
  <c r="C46" i="140"/>
  <c r="C54" i="140"/>
  <c r="C62" i="140"/>
  <c r="C5" i="140"/>
  <c r="C13" i="140"/>
  <c r="C21" i="140"/>
  <c r="C29" i="140"/>
  <c r="C37" i="140"/>
  <c r="C45" i="140"/>
  <c r="C53" i="140"/>
  <c r="C61" i="140"/>
  <c r="C4" i="140"/>
  <c r="D4" i="140" s="1"/>
  <c r="G4" i="140" s="1"/>
  <c r="F5" i="140" s="1"/>
  <c r="C12" i="140"/>
  <c r="C20" i="140"/>
  <c r="C28" i="140"/>
  <c r="C36" i="140"/>
  <c r="C44" i="140"/>
  <c r="C52" i="140"/>
  <c r="C60" i="140"/>
  <c r="C11" i="140"/>
  <c r="C19" i="140"/>
  <c r="C27" i="140"/>
  <c r="C35" i="140"/>
  <c r="C43" i="140"/>
  <c r="C51" i="140"/>
  <c r="C59" i="140"/>
  <c r="C10" i="140"/>
  <c r="C18" i="140"/>
  <c r="C26" i="140"/>
  <c r="C34" i="140"/>
  <c r="C42" i="140"/>
  <c r="C50" i="140"/>
  <c r="C58" i="140"/>
  <c r="C66" i="140"/>
  <c r="D66" i="140" s="1"/>
  <c r="C9" i="140"/>
  <c r="C17" i="140"/>
  <c r="C25" i="140"/>
  <c r="C33" i="140"/>
  <c r="C41" i="140"/>
  <c r="C49" i="140"/>
  <c r="C57" i="140"/>
  <c r="C65" i="140"/>
  <c r="C8" i="140"/>
  <c r="C16" i="140"/>
  <c r="C24" i="140"/>
  <c r="C32" i="140"/>
  <c r="C40" i="140"/>
  <c r="C48" i="140"/>
  <c r="C56" i="140"/>
  <c r="C64" i="140"/>
  <c r="C7" i="140"/>
  <c r="C15" i="140"/>
  <c r="C23" i="140"/>
  <c r="C31" i="140"/>
  <c r="C39" i="140"/>
  <c r="C47" i="140"/>
  <c r="C55" i="140"/>
  <c r="H26" i="138"/>
  <c r="E26" i="138"/>
  <c r="C32" i="138"/>
  <c r="C40" i="138"/>
  <c r="C31" i="138"/>
  <c r="C39" i="138"/>
  <c r="C30" i="138"/>
  <c r="C38" i="138"/>
  <c r="C46" i="138"/>
  <c r="D46" i="138" s="1"/>
  <c r="C29" i="138"/>
  <c r="C37" i="138"/>
  <c r="C45" i="138"/>
  <c r="C28" i="138"/>
  <c r="C36" i="138"/>
  <c r="C44" i="138"/>
  <c r="C27" i="138"/>
  <c r="C35" i="138"/>
  <c r="C43" i="138"/>
  <c r="C26" i="138"/>
  <c r="C34" i="138"/>
  <c r="H26" i="137"/>
  <c r="E26" i="137"/>
  <c r="D26" i="137" s="1"/>
  <c r="G26" i="137" s="1"/>
  <c r="F27" i="137" s="1"/>
  <c r="C33" i="137"/>
  <c r="C41" i="137"/>
  <c r="C32" i="137"/>
  <c r="C40" i="137"/>
  <c r="C31" i="137"/>
  <c r="C39" i="137"/>
  <c r="C30" i="137"/>
  <c r="C38" i="137"/>
  <c r="C46" i="137"/>
  <c r="D46" i="137" s="1"/>
  <c r="C29" i="137"/>
  <c r="C37" i="137"/>
  <c r="C45" i="137"/>
  <c r="C28" i="137"/>
  <c r="C36" i="137"/>
  <c r="C44" i="137"/>
  <c r="C27" i="137"/>
  <c r="C35" i="137"/>
  <c r="H5" i="136"/>
  <c r="G5" i="136"/>
  <c r="F6" i="136" s="1"/>
  <c r="E5" i="136"/>
  <c r="C5" i="136" s="1"/>
  <c r="C32" i="136"/>
  <c r="C40" i="136"/>
  <c r="C31" i="136"/>
  <c r="C39" i="136"/>
  <c r="C38" i="136"/>
  <c r="C46" i="136"/>
  <c r="D46" i="136" s="1"/>
  <c r="E4" i="136"/>
  <c r="C4" i="136" s="1"/>
  <c r="C29" i="136"/>
  <c r="C37" i="136"/>
  <c r="C45" i="136"/>
  <c r="C44" i="136"/>
  <c r="C35" i="136"/>
  <c r="C43" i="136"/>
  <c r="C26" i="136"/>
  <c r="C34" i="136"/>
  <c r="C27" i="135"/>
  <c r="C31" i="135"/>
  <c r="C35" i="135"/>
  <c r="C39" i="135"/>
  <c r="C43" i="135"/>
  <c r="C26" i="135"/>
  <c r="C30" i="135"/>
  <c r="C34" i="135"/>
  <c r="C38" i="135"/>
  <c r="C42" i="135"/>
  <c r="C46" i="135"/>
  <c r="D46" i="135" s="1"/>
  <c r="G4" i="135"/>
  <c r="F5" i="135" s="1"/>
  <c r="C29" i="135"/>
  <c r="C33" i="135"/>
  <c r="C37" i="135"/>
  <c r="C41" i="135"/>
  <c r="E5" i="133"/>
  <c r="C5" i="133" s="1"/>
  <c r="G5" i="133"/>
  <c r="F6" i="133" s="1"/>
  <c r="G4" i="132"/>
  <c r="F5" i="132" s="1"/>
  <c r="G5" i="131"/>
  <c r="F6" i="131" s="1"/>
  <c r="E5" i="131"/>
  <c r="H5" i="131"/>
  <c r="C5" i="131"/>
  <c r="D5" i="131" s="1"/>
  <c r="C13" i="131"/>
  <c r="C21" i="131"/>
  <c r="C29" i="131"/>
  <c r="C37" i="131"/>
  <c r="C45" i="131"/>
  <c r="C12" i="131"/>
  <c r="C20" i="131"/>
  <c r="C28" i="131"/>
  <c r="C36" i="131"/>
  <c r="C44" i="131"/>
  <c r="C11" i="131"/>
  <c r="C19" i="131"/>
  <c r="C27" i="131"/>
  <c r="C35" i="131"/>
  <c r="C43" i="131"/>
  <c r="E4" i="131"/>
  <c r="C10" i="131"/>
  <c r="C18" i="131"/>
  <c r="C26" i="131"/>
  <c r="C34" i="131"/>
  <c r="C42" i="131"/>
  <c r="C9" i="131"/>
  <c r="C17" i="131"/>
  <c r="C25" i="131"/>
  <c r="C33" i="131"/>
  <c r="E5" i="130"/>
  <c r="H5" i="130"/>
  <c r="C15" i="130"/>
  <c r="C23" i="130"/>
  <c r="C31" i="130"/>
  <c r="C39" i="130"/>
  <c r="C46" i="130"/>
  <c r="D46" i="130" s="1"/>
  <c r="C6" i="130"/>
  <c r="C14" i="130"/>
  <c r="C22" i="130"/>
  <c r="C30" i="130"/>
  <c r="C38" i="130"/>
  <c r="C5" i="130"/>
  <c r="D5" i="130" s="1"/>
  <c r="G5" i="130" s="1"/>
  <c r="F6" i="130" s="1"/>
  <c r="C13" i="130"/>
  <c r="C21" i="130"/>
  <c r="C29" i="130"/>
  <c r="C37" i="130"/>
  <c r="C45" i="130"/>
  <c r="C44" i="130"/>
  <c r="C35" i="130"/>
  <c r="C43" i="130"/>
  <c r="C20" i="130"/>
  <c r="C28" i="130"/>
  <c r="C27" i="130"/>
  <c r="C10" i="130"/>
  <c r="C18" i="130"/>
  <c r="C26" i="130"/>
  <c r="C34" i="130"/>
  <c r="C42" i="130"/>
  <c r="C12" i="130"/>
  <c r="C36" i="130"/>
  <c r="C11" i="130"/>
  <c r="C19" i="130"/>
  <c r="C9" i="130"/>
  <c r="C17" i="130"/>
  <c r="C25" i="130"/>
  <c r="C33" i="130"/>
  <c r="C6" i="129"/>
  <c r="C14" i="129"/>
  <c r="C22" i="129"/>
  <c r="C30" i="129"/>
  <c r="C38" i="129"/>
  <c r="C37" i="129"/>
  <c r="C45" i="129"/>
  <c r="D45" i="129" s="1"/>
  <c r="C36" i="129"/>
  <c r="C44" i="129"/>
  <c r="C11" i="129"/>
  <c r="C19" i="129"/>
  <c r="C27" i="129"/>
  <c r="C35" i="129"/>
  <c r="C43" i="129"/>
  <c r="E4" i="129"/>
  <c r="D4" i="129" s="1"/>
  <c r="G4" i="129" s="1"/>
  <c r="F5" i="129" s="1"/>
  <c r="C10" i="129"/>
  <c r="C18" i="129"/>
  <c r="C26" i="129"/>
  <c r="C34" i="129"/>
  <c r="C42" i="129"/>
  <c r="C17" i="129"/>
  <c r="C25" i="129"/>
  <c r="C33" i="129"/>
  <c r="C41" i="129"/>
  <c r="C16" i="129"/>
  <c r="C24" i="129"/>
  <c r="C32" i="129"/>
  <c r="C6" i="128"/>
  <c r="C14" i="128"/>
  <c r="C22" i="128"/>
  <c r="C30" i="128"/>
  <c r="C38" i="128"/>
  <c r="C5" i="128"/>
  <c r="C13" i="128"/>
  <c r="C21" i="128"/>
  <c r="C29" i="128"/>
  <c r="C37" i="128"/>
  <c r="C45" i="128"/>
  <c r="D45" i="128" s="1"/>
  <c r="C4" i="128"/>
  <c r="C12" i="128"/>
  <c r="C20" i="128"/>
  <c r="C28" i="128"/>
  <c r="C36" i="128"/>
  <c r="C44" i="128"/>
  <c r="C11" i="128"/>
  <c r="C19" i="128"/>
  <c r="C27" i="128"/>
  <c r="C35" i="128"/>
  <c r="C43" i="128"/>
  <c r="E4" i="128"/>
  <c r="C10" i="128"/>
  <c r="C18" i="128"/>
  <c r="C26" i="128"/>
  <c r="C34" i="128"/>
  <c r="C42" i="128"/>
  <c r="C17" i="128"/>
  <c r="C25" i="128"/>
  <c r="C33" i="128"/>
  <c r="C41" i="128"/>
  <c r="C8" i="128"/>
  <c r="C16" i="128"/>
  <c r="C24" i="128"/>
  <c r="C32" i="128"/>
  <c r="C40" i="122"/>
  <c r="C7" i="122"/>
  <c r="C15" i="122"/>
  <c r="C23" i="122"/>
  <c r="C31" i="122"/>
  <c r="C39" i="122"/>
  <c r="C6" i="122"/>
  <c r="C14" i="122"/>
  <c r="C22" i="122"/>
  <c r="C30" i="122"/>
  <c r="C38" i="122"/>
  <c r="C21" i="122"/>
  <c r="C29" i="122"/>
  <c r="C37" i="122"/>
  <c r="C45" i="122"/>
  <c r="D45" i="122" s="1"/>
  <c r="C13" i="122"/>
  <c r="C4" i="122"/>
  <c r="D4" i="122" s="1"/>
  <c r="G4" i="122" s="1"/>
  <c r="F5" i="122" s="1"/>
  <c r="C12" i="122"/>
  <c r="C20" i="122"/>
  <c r="C28" i="122"/>
  <c r="C36" i="122"/>
  <c r="C44" i="122"/>
  <c r="C5" i="122"/>
  <c r="C11" i="122"/>
  <c r="C19" i="122"/>
  <c r="C27" i="122"/>
  <c r="C35" i="122"/>
  <c r="C43" i="122"/>
  <c r="C10" i="122"/>
  <c r="C18" i="122"/>
  <c r="C26" i="122"/>
  <c r="C34" i="122"/>
  <c r="C42" i="122"/>
  <c r="C9" i="122"/>
  <c r="C17" i="122"/>
  <c r="C25" i="122"/>
  <c r="C33" i="122"/>
  <c r="C34" i="121"/>
  <c r="C42" i="121"/>
  <c r="G5" i="121"/>
  <c r="F6" i="121" s="1"/>
  <c r="C9" i="121"/>
  <c r="C17" i="121"/>
  <c r="C25" i="121"/>
  <c r="C33" i="121"/>
  <c r="C41" i="121"/>
  <c r="C8" i="121"/>
  <c r="C16" i="121"/>
  <c r="C24" i="121"/>
  <c r="C32" i="121"/>
  <c r="C40" i="121"/>
  <c r="C7" i="121"/>
  <c r="C15" i="121"/>
  <c r="C23" i="121"/>
  <c r="C31" i="121"/>
  <c r="C39" i="121"/>
  <c r="C6" i="121"/>
  <c r="C14" i="121"/>
  <c r="C22" i="121"/>
  <c r="C30" i="121"/>
  <c r="C38" i="121"/>
  <c r="C46" i="121"/>
  <c r="D46" i="121" s="1"/>
  <c r="C5" i="121"/>
  <c r="D5" i="121" s="1"/>
  <c r="C13" i="121"/>
  <c r="C21" i="121"/>
  <c r="C29" i="121"/>
  <c r="C37" i="121"/>
  <c r="C45" i="121"/>
  <c r="C12" i="121"/>
  <c r="C20" i="121"/>
  <c r="C28" i="121"/>
  <c r="C36" i="121"/>
  <c r="C44" i="121"/>
  <c r="C11" i="121"/>
  <c r="C19" i="121"/>
  <c r="C27" i="121"/>
  <c r="C35" i="121"/>
  <c r="H5" i="140" l="1"/>
  <c r="E5" i="140"/>
  <c r="D5" i="140" s="1"/>
  <c r="G5" i="140" s="1"/>
  <c r="F6" i="140" s="1"/>
  <c r="D26" i="138"/>
  <c r="G26" i="138" s="1"/>
  <c r="F27" i="138" s="1"/>
  <c r="H27" i="137"/>
  <c r="E27" i="137"/>
  <c r="D27" i="137" s="1"/>
  <c r="G27" i="137" s="1"/>
  <c r="F28" i="137" s="1"/>
  <c r="E6" i="136"/>
  <c r="C6" i="136" s="1"/>
  <c r="H6" i="136"/>
  <c r="G6" i="136"/>
  <c r="F7" i="136" s="1"/>
  <c r="G5" i="135"/>
  <c r="F6" i="135" s="1"/>
  <c r="E5" i="135"/>
  <c r="C5" i="135" s="1"/>
  <c r="G6" i="133"/>
  <c r="F7" i="133" s="1"/>
  <c r="E6" i="133"/>
  <c r="C6" i="133" s="1"/>
  <c r="E5" i="132"/>
  <c r="C5" i="132" s="1"/>
  <c r="G5" i="132"/>
  <c r="F6" i="132" s="1"/>
  <c r="H5" i="132"/>
  <c r="H6" i="131"/>
  <c r="E6" i="131"/>
  <c r="D6" i="131" s="1"/>
  <c r="G6" i="131" s="1"/>
  <c r="F7" i="131" s="1"/>
  <c r="H6" i="130"/>
  <c r="E6" i="130"/>
  <c r="D6" i="130" s="1"/>
  <c r="G6" i="130" s="1"/>
  <c r="F7" i="130" s="1"/>
  <c r="H5" i="129"/>
  <c r="G5" i="129"/>
  <c r="F6" i="129" s="1"/>
  <c r="E5" i="129"/>
  <c r="D5" i="129" s="1"/>
  <c r="D4" i="128"/>
  <c r="G4" i="128" s="1"/>
  <c r="F5" i="128" s="1"/>
  <c r="H5" i="122"/>
  <c r="E5" i="122"/>
  <c r="D5" i="122" s="1"/>
  <c r="G5" i="122" s="1"/>
  <c r="F6" i="122" s="1"/>
  <c r="E6" i="121"/>
  <c r="D6" i="121" s="1"/>
  <c r="G6" i="121" s="1"/>
  <c r="F7" i="121" s="1"/>
  <c r="H6" i="121"/>
  <c r="H6" i="140" l="1"/>
  <c r="G6" i="140"/>
  <c r="F7" i="140" s="1"/>
  <c r="E6" i="140"/>
  <c r="D6" i="140" s="1"/>
  <c r="H27" i="138"/>
  <c r="E27" i="138"/>
  <c r="D27" i="138" s="1"/>
  <c r="G27" i="138" s="1"/>
  <c r="F28" i="138" s="1"/>
  <c r="H28" i="137"/>
  <c r="E28" i="137"/>
  <c r="D28" i="137" s="1"/>
  <c r="G28" i="137" s="1"/>
  <c r="F29" i="137" s="1"/>
  <c r="E7" i="136"/>
  <c r="C7" i="136" s="1"/>
  <c r="H7" i="136"/>
  <c r="G7" i="136"/>
  <c r="F8" i="136" s="1"/>
  <c r="E6" i="135"/>
  <c r="C6" i="135" s="1"/>
  <c r="G6" i="135"/>
  <c r="F7" i="135" s="1"/>
  <c r="G7" i="133"/>
  <c r="F8" i="133" s="1"/>
  <c r="E7" i="133"/>
  <c r="C7" i="133" s="1"/>
  <c r="H6" i="132"/>
  <c r="G6" i="132"/>
  <c r="F7" i="132" s="1"/>
  <c r="E6" i="132"/>
  <c r="C6" i="132" s="1"/>
  <c r="H7" i="131"/>
  <c r="E7" i="131"/>
  <c r="D7" i="131" s="1"/>
  <c r="G7" i="131" s="1"/>
  <c r="F8" i="131" s="1"/>
  <c r="H7" i="130"/>
  <c r="E7" i="130"/>
  <c r="D7" i="130" s="1"/>
  <c r="G7" i="130" s="1"/>
  <c r="F8" i="130" s="1"/>
  <c r="H6" i="129"/>
  <c r="E6" i="129"/>
  <c r="D6" i="129" s="1"/>
  <c r="G6" i="129" s="1"/>
  <c r="F7" i="129" s="1"/>
  <c r="H5" i="128"/>
  <c r="E5" i="128"/>
  <c r="D5" i="128" s="1"/>
  <c r="G5" i="128" s="1"/>
  <c r="F6" i="128" s="1"/>
  <c r="H6" i="122"/>
  <c r="E6" i="122"/>
  <c r="D6" i="122" s="1"/>
  <c r="G6" i="122" s="1"/>
  <c r="F7" i="122" s="1"/>
  <c r="H7" i="121"/>
  <c r="E7" i="121"/>
  <c r="D7" i="121" s="1"/>
  <c r="G7" i="121" s="1"/>
  <c r="F8" i="121" s="1"/>
  <c r="H7" i="140" l="1"/>
  <c r="E7" i="140"/>
  <c r="D7" i="140" s="1"/>
  <c r="G7" i="140" s="1"/>
  <c r="F8" i="140" s="1"/>
  <c r="E28" i="138"/>
  <c r="D28" i="138" s="1"/>
  <c r="G28" i="138" s="1"/>
  <c r="F29" i="138" s="1"/>
  <c r="H28" i="138"/>
  <c r="E29" i="137"/>
  <c r="D29" i="137" s="1"/>
  <c r="G29" i="137" s="1"/>
  <c r="F30" i="137" s="1"/>
  <c r="H29" i="137"/>
  <c r="H8" i="136"/>
  <c r="E8" i="136"/>
  <c r="C8" i="136" s="1"/>
  <c r="G8" i="136"/>
  <c r="F9" i="136" s="1"/>
  <c r="E7" i="135"/>
  <c r="C7" i="135" s="1"/>
  <c r="G7" i="135"/>
  <c r="F8" i="135" s="1"/>
  <c r="E8" i="133"/>
  <c r="C8" i="133" s="1"/>
  <c r="G8" i="133"/>
  <c r="F9" i="133" s="1"/>
  <c r="H7" i="132"/>
  <c r="G7" i="132"/>
  <c r="F8" i="132" s="1"/>
  <c r="E7" i="132"/>
  <c r="C7" i="132" s="1"/>
  <c r="H8" i="131"/>
  <c r="E8" i="131"/>
  <c r="D8" i="131" s="1"/>
  <c r="G8" i="131" s="1"/>
  <c r="F9" i="131" s="1"/>
  <c r="H8" i="130"/>
  <c r="E8" i="130"/>
  <c r="D8" i="130" s="1"/>
  <c r="G8" i="130" s="1"/>
  <c r="F9" i="130" s="1"/>
  <c r="E7" i="129"/>
  <c r="D7" i="129" s="1"/>
  <c r="G7" i="129" s="1"/>
  <c r="F8" i="129" s="1"/>
  <c r="H7" i="129"/>
  <c r="H6" i="128"/>
  <c r="E6" i="128"/>
  <c r="D6" i="128" s="1"/>
  <c r="G6" i="128" s="1"/>
  <c r="F7" i="128" s="1"/>
  <c r="H7" i="122"/>
  <c r="E7" i="122"/>
  <c r="D7" i="122" s="1"/>
  <c r="G7" i="122" s="1"/>
  <c r="F8" i="122" s="1"/>
  <c r="H8" i="121"/>
  <c r="E8" i="121"/>
  <c r="D8" i="121" s="1"/>
  <c r="G8" i="121" s="1"/>
  <c r="F9" i="121" s="1"/>
  <c r="H8" i="140" l="1"/>
  <c r="E8" i="140"/>
  <c r="D8" i="140" s="1"/>
  <c r="G8" i="140" s="1"/>
  <c r="F9" i="140" s="1"/>
  <c r="E29" i="138"/>
  <c r="D29" i="138" s="1"/>
  <c r="G29" i="138" s="1"/>
  <c r="F30" i="138" s="1"/>
  <c r="H29" i="138"/>
  <c r="E30" i="137"/>
  <c r="D30" i="137" s="1"/>
  <c r="G30" i="137" s="1"/>
  <c r="F31" i="137" s="1"/>
  <c r="H30" i="137"/>
  <c r="H9" i="136"/>
  <c r="G9" i="136"/>
  <c r="F10" i="136" s="1"/>
  <c r="E9" i="136"/>
  <c r="C9" i="136" s="1"/>
  <c r="G8" i="135"/>
  <c r="F9" i="135" s="1"/>
  <c r="E8" i="135"/>
  <c r="C8" i="135" s="1"/>
  <c r="G9" i="133"/>
  <c r="F10" i="133" s="1"/>
  <c r="E9" i="133"/>
  <c r="C9" i="133" s="1"/>
  <c r="E8" i="132"/>
  <c r="C8" i="132" s="1"/>
  <c r="H8" i="132"/>
  <c r="G8" i="132"/>
  <c r="F9" i="132" s="1"/>
  <c r="E9" i="131"/>
  <c r="D9" i="131" s="1"/>
  <c r="H9" i="131"/>
  <c r="G9" i="131"/>
  <c r="F10" i="131" s="1"/>
  <c r="H9" i="130"/>
  <c r="E9" i="130"/>
  <c r="D9" i="130" s="1"/>
  <c r="G9" i="130" s="1"/>
  <c r="F10" i="130" s="1"/>
  <c r="H8" i="129"/>
  <c r="E8" i="129"/>
  <c r="D8" i="129" s="1"/>
  <c r="G8" i="129" s="1"/>
  <c r="F9" i="129" s="1"/>
  <c r="H7" i="128"/>
  <c r="E7" i="128"/>
  <c r="D7" i="128" s="1"/>
  <c r="G7" i="128" s="1"/>
  <c r="F8" i="128" s="1"/>
  <c r="H8" i="122"/>
  <c r="E8" i="122"/>
  <c r="D8" i="122" s="1"/>
  <c r="G8" i="122" s="1"/>
  <c r="F9" i="122" s="1"/>
  <c r="H9" i="121"/>
  <c r="E9" i="121"/>
  <c r="D9" i="121" s="1"/>
  <c r="G9" i="121" s="1"/>
  <c r="F10" i="121" s="1"/>
  <c r="E9" i="140" l="1"/>
  <c r="D9" i="140" s="1"/>
  <c r="G9" i="140" s="1"/>
  <c r="F10" i="140" s="1"/>
  <c r="H9" i="140"/>
  <c r="E30" i="138"/>
  <c r="D30" i="138" s="1"/>
  <c r="G30" i="138" s="1"/>
  <c r="F31" i="138" s="1"/>
  <c r="H30" i="138"/>
  <c r="G31" i="137"/>
  <c r="F32" i="137" s="1"/>
  <c r="E31" i="137"/>
  <c r="D31" i="137" s="1"/>
  <c r="H31" i="137"/>
  <c r="H10" i="136"/>
  <c r="G10" i="136"/>
  <c r="F11" i="136" s="1"/>
  <c r="E10" i="136"/>
  <c r="C10" i="136" s="1"/>
  <c r="E9" i="135"/>
  <c r="C9" i="135" s="1"/>
  <c r="G9" i="135"/>
  <c r="F10" i="135" s="1"/>
  <c r="E10" i="133"/>
  <c r="C10" i="133" s="1"/>
  <c r="G10" i="133"/>
  <c r="F11" i="133" s="1"/>
  <c r="G9" i="132"/>
  <c r="F10" i="132" s="1"/>
  <c r="E9" i="132"/>
  <c r="C9" i="132" s="1"/>
  <c r="H9" i="132"/>
  <c r="E10" i="131"/>
  <c r="D10" i="131" s="1"/>
  <c r="G10" i="131" s="1"/>
  <c r="F11" i="131" s="1"/>
  <c r="H10" i="131"/>
  <c r="H10" i="130"/>
  <c r="E10" i="130"/>
  <c r="D10" i="130" s="1"/>
  <c r="G10" i="130" s="1"/>
  <c r="F11" i="130" s="1"/>
  <c r="E9" i="129"/>
  <c r="D9" i="129" s="1"/>
  <c r="G9" i="129" s="1"/>
  <c r="F10" i="129" s="1"/>
  <c r="H9" i="129"/>
  <c r="H8" i="128"/>
  <c r="E8" i="128"/>
  <c r="D8" i="128" s="1"/>
  <c r="G8" i="128" s="1"/>
  <c r="F9" i="128" s="1"/>
  <c r="H9" i="122"/>
  <c r="E9" i="122"/>
  <c r="D9" i="122" s="1"/>
  <c r="G9" i="122" s="1"/>
  <c r="F10" i="122" s="1"/>
  <c r="H10" i="121"/>
  <c r="G10" i="121"/>
  <c r="F11" i="121" s="1"/>
  <c r="E10" i="121"/>
  <c r="D10" i="121" s="1"/>
  <c r="E10" i="140" l="1"/>
  <c r="D10" i="140" s="1"/>
  <c r="G10" i="140" s="1"/>
  <c r="F11" i="140" s="1"/>
  <c r="H10" i="140"/>
  <c r="H31" i="138"/>
  <c r="E31" i="138"/>
  <c r="D31" i="138" s="1"/>
  <c r="G31" i="138" s="1"/>
  <c r="F32" i="138" s="1"/>
  <c r="H32" i="137"/>
  <c r="E32" i="137"/>
  <c r="D32" i="137" s="1"/>
  <c r="G32" i="137" s="1"/>
  <c r="F33" i="137" s="1"/>
  <c r="E11" i="136"/>
  <c r="C11" i="136" s="1"/>
  <c r="G11" i="136"/>
  <c r="F12" i="136" s="1"/>
  <c r="H11" i="136"/>
  <c r="G10" i="135"/>
  <c r="F11" i="135" s="1"/>
  <c r="E10" i="135"/>
  <c r="C10" i="135" s="1"/>
  <c r="G11" i="133"/>
  <c r="F12" i="133" s="1"/>
  <c r="E11" i="133"/>
  <c r="C11" i="133" s="1"/>
  <c r="H10" i="132"/>
  <c r="G10" i="132"/>
  <c r="F11" i="132" s="1"/>
  <c r="E10" i="132"/>
  <c r="C10" i="132" s="1"/>
  <c r="E11" i="131"/>
  <c r="D11" i="131" s="1"/>
  <c r="G11" i="131" s="1"/>
  <c r="F12" i="131" s="1"/>
  <c r="H11" i="131"/>
  <c r="E11" i="130"/>
  <c r="D11" i="130" s="1"/>
  <c r="G11" i="130" s="1"/>
  <c r="F12" i="130" s="1"/>
  <c r="H11" i="130"/>
  <c r="E10" i="129"/>
  <c r="D10" i="129" s="1"/>
  <c r="H10" i="129"/>
  <c r="G10" i="129"/>
  <c r="F11" i="129" s="1"/>
  <c r="E9" i="128"/>
  <c r="D9" i="128" s="1"/>
  <c r="G9" i="128" s="1"/>
  <c r="F10" i="128" s="1"/>
  <c r="H9" i="128"/>
  <c r="H10" i="122"/>
  <c r="E10" i="122"/>
  <c r="D10" i="122" s="1"/>
  <c r="G10" i="122" s="1"/>
  <c r="F11" i="122" s="1"/>
  <c r="H11" i="121"/>
  <c r="E11" i="121"/>
  <c r="D11" i="121" s="1"/>
  <c r="G11" i="121" s="1"/>
  <c r="F12" i="121" s="1"/>
  <c r="G11" i="140" l="1"/>
  <c r="F12" i="140" s="1"/>
  <c r="E11" i="140"/>
  <c r="D11" i="140" s="1"/>
  <c r="H11" i="140"/>
  <c r="H32" i="138"/>
  <c r="E32" i="138"/>
  <c r="D32" i="138" s="1"/>
  <c r="G32" i="138" s="1"/>
  <c r="F33" i="138" s="1"/>
  <c r="H33" i="137"/>
  <c r="E33" i="137"/>
  <c r="D33" i="137" s="1"/>
  <c r="G33" i="137" s="1"/>
  <c r="F34" i="137" s="1"/>
  <c r="H12" i="136"/>
  <c r="G12" i="136"/>
  <c r="F13" i="136" s="1"/>
  <c r="E12" i="136"/>
  <c r="C12" i="136" s="1"/>
  <c r="G11" i="135"/>
  <c r="F12" i="135" s="1"/>
  <c r="E11" i="135"/>
  <c r="C11" i="135" s="1"/>
  <c r="G12" i="133"/>
  <c r="F13" i="133" s="1"/>
  <c r="E12" i="133"/>
  <c r="C12" i="133" s="1"/>
  <c r="H11" i="132"/>
  <c r="G11" i="132"/>
  <c r="F12" i="132" s="1"/>
  <c r="E11" i="132"/>
  <c r="C11" i="132" s="1"/>
  <c r="E12" i="131"/>
  <c r="D12" i="131" s="1"/>
  <c r="G12" i="131" s="1"/>
  <c r="F13" i="131" s="1"/>
  <c r="H12" i="131"/>
  <c r="E12" i="130"/>
  <c r="D12" i="130" s="1"/>
  <c r="G12" i="130" s="1"/>
  <c r="F13" i="130" s="1"/>
  <c r="H12" i="130"/>
  <c r="E11" i="129"/>
  <c r="D11" i="129" s="1"/>
  <c r="G11" i="129" s="1"/>
  <c r="F12" i="129" s="1"/>
  <c r="H11" i="129"/>
  <c r="E10" i="128"/>
  <c r="D10" i="128" s="1"/>
  <c r="G10" i="128" s="1"/>
  <c r="F11" i="128" s="1"/>
  <c r="H10" i="128"/>
  <c r="E11" i="122"/>
  <c r="D11" i="122" s="1"/>
  <c r="G11" i="122" s="1"/>
  <c r="F12" i="122" s="1"/>
  <c r="H11" i="122"/>
  <c r="E12" i="121"/>
  <c r="D12" i="121" s="1"/>
  <c r="G12" i="121" s="1"/>
  <c r="F13" i="121" s="1"/>
  <c r="H12" i="121"/>
  <c r="H12" i="140" l="1"/>
  <c r="E12" i="140"/>
  <c r="D12" i="140" s="1"/>
  <c r="G12" i="140" s="1"/>
  <c r="F13" i="140" s="1"/>
  <c r="H33" i="138"/>
  <c r="E33" i="138"/>
  <c r="D33" i="138" s="1"/>
  <c r="G33" i="138" s="1"/>
  <c r="F34" i="138" s="1"/>
  <c r="H34" i="137"/>
  <c r="E34" i="137"/>
  <c r="D34" i="137" s="1"/>
  <c r="G34" i="137" s="1"/>
  <c r="F35" i="137" s="1"/>
  <c r="H13" i="136"/>
  <c r="G13" i="136"/>
  <c r="F14" i="136" s="1"/>
  <c r="E13" i="136"/>
  <c r="C13" i="136" s="1"/>
  <c r="E12" i="135"/>
  <c r="C12" i="135" s="1"/>
  <c r="G12" i="135"/>
  <c r="F13" i="135" s="1"/>
  <c r="E13" i="133"/>
  <c r="C13" i="133" s="1"/>
  <c r="G13" i="133"/>
  <c r="F14" i="133" s="1"/>
  <c r="E12" i="132"/>
  <c r="C12" i="132" s="1"/>
  <c r="H12" i="132"/>
  <c r="G12" i="132"/>
  <c r="F13" i="132" s="1"/>
  <c r="E13" i="131"/>
  <c r="D13" i="131" s="1"/>
  <c r="G13" i="131" s="1"/>
  <c r="F14" i="131" s="1"/>
  <c r="H13" i="131"/>
  <c r="E13" i="130"/>
  <c r="D13" i="130" s="1"/>
  <c r="G13" i="130" s="1"/>
  <c r="F14" i="130" s="1"/>
  <c r="H13" i="130"/>
  <c r="E12" i="129"/>
  <c r="D12" i="129" s="1"/>
  <c r="G12" i="129" s="1"/>
  <c r="F13" i="129" s="1"/>
  <c r="H12" i="129"/>
  <c r="E11" i="128"/>
  <c r="D11" i="128" s="1"/>
  <c r="G11" i="128" s="1"/>
  <c r="F12" i="128" s="1"/>
  <c r="H11" i="128"/>
  <c r="E12" i="122"/>
  <c r="D12" i="122" s="1"/>
  <c r="G12" i="122" s="1"/>
  <c r="F13" i="122" s="1"/>
  <c r="H12" i="122"/>
  <c r="H13" i="121"/>
  <c r="E13" i="121"/>
  <c r="D13" i="121" s="1"/>
  <c r="G13" i="121" s="1"/>
  <c r="F14" i="121" s="1"/>
  <c r="H13" i="140" l="1"/>
  <c r="E13" i="140"/>
  <c r="D13" i="140" s="1"/>
  <c r="G13" i="140" s="1"/>
  <c r="F14" i="140" s="1"/>
  <c r="H34" i="138"/>
  <c r="E34" i="138"/>
  <c r="D34" i="138" s="1"/>
  <c r="G34" i="138" s="1"/>
  <c r="F35" i="138" s="1"/>
  <c r="H35" i="137"/>
  <c r="E35" i="137"/>
  <c r="D35" i="137" s="1"/>
  <c r="G35" i="137" s="1"/>
  <c r="F36" i="137" s="1"/>
  <c r="H14" i="136"/>
  <c r="G14" i="136"/>
  <c r="F15" i="136" s="1"/>
  <c r="E14" i="136"/>
  <c r="C14" i="136" s="1"/>
  <c r="G13" i="135"/>
  <c r="F14" i="135" s="1"/>
  <c r="E13" i="135"/>
  <c r="C13" i="135" s="1"/>
  <c r="G14" i="133"/>
  <c r="F15" i="133" s="1"/>
  <c r="E14" i="133"/>
  <c r="C14" i="133" s="1"/>
  <c r="G13" i="132"/>
  <c r="F14" i="132" s="1"/>
  <c r="E13" i="132"/>
  <c r="C13" i="132" s="1"/>
  <c r="H13" i="132"/>
  <c r="H14" i="131"/>
  <c r="E14" i="131"/>
  <c r="D14" i="131" s="1"/>
  <c r="G14" i="131" s="1"/>
  <c r="F15" i="131" s="1"/>
  <c r="H14" i="130"/>
  <c r="E14" i="130"/>
  <c r="D14" i="130" s="1"/>
  <c r="G14" i="130" s="1"/>
  <c r="F15" i="130" s="1"/>
  <c r="H13" i="129"/>
  <c r="E13" i="129"/>
  <c r="D13" i="129" s="1"/>
  <c r="G13" i="129" s="1"/>
  <c r="F14" i="129" s="1"/>
  <c r="H12" i="128"/>
  <c r="E12" i="128"/>
  <c r="D12" i="128" s="1"/>
  <c r="G12" i="128" s="1"/>
  <c r="F13" i="128" s="1"/>
  <c r="E13" i="122"/>
  <c r="D13" i="122" s="1"/>
  <c r="G13" i="122" s="1"/>
  <c r="F14" i="122" s="1"/>
  <c r="H13" i="122"/>
  <c r="E14" i="121"/>
  <c r="D14" i="121" s="1"/>
  <c r="G14" i="121" s="1"/>
  <c r="F15" i="121" s="1"/>
  <c r="H14" i="121"/>
  <c r="H14" i="140" l="1"/>
  <c r="E14" i="140"/>
  <c r="D14" i="140" s="1"/>
  <c r="G14" i="140" s="1"/>
  <c r="F15" i="140" s="1"/>
  <c r="H35" i="138"/>
  <c r="E35" i="138"/>
  <c r="D35" i="138" s="1"/>
  <c r="G35" i="138" s="1"/>
  <c r="F36" i="138" s="1"/>
  <c r="H36" i="137"/>
  <c r="E36" i="137"/>
  <c r="D36" i="137" s="1"/>
  <c r="G36" i="137" s="1"/>
  <c r="F37" i="137" s="1"/>
  <c r="G15" i="136"/>
  <c r="F16" i="136" s="1"/>
  <c r="E15" i="136"/>
  <c r="C15" i="136" s="1"/>
  <c r="H15" i="136"/>
  <c r="E14" i="135"/>
  <c r="C14" i="135" s="1"/>
  <c r="G14" i="135"/>
  <c r="F15" i="135" s="1"/>
  <c r="G15" i="133"/>
  <c r="F16" i="133" s="1"/>
  <c r="E15" i="133"/>
  <c r="C15" i="133" s="1"/>
  <c r="H14" i="132"/>
  <c r="G14" i="132"/>
  <c r="F15" i="132" s="1"/>
  <c r="E14" i="132"/>
  <c r="C14" i="132" s="1"/>
  <c r="H15" i="131"/>
  <c r="E15" i="131"/>
  <c r="D15" i="131" s="1"/>
  <c r="G15" i="131" s="1"/>
  <c r="F16" i="131" s="1"/>
  <c r="H15" i="130"/>
  <c r="E15" i="130"/>
  <c r="D15" i="130" s="1"/>
  <c r="G15" i="130" s="1"/>
  <c r="F16" i="130" s="1"/>
  <c r="H14" i="129"/>
  <c r="E14" i="129"/>
  <c r="D14" i="129" s="1"/>
  <c r="G14" i="129" s="1"/>
  <c r="F15" i="129" s="1"/>
  <c r="H13" i="128"/>
  <c r="E13" i="128"/>
  <c r="D13" i="128" s="1"/>
  <c r="G13" i="128" s="1"/>
  <c r="F14" i="128" s="1"/>
  <c r="H14" i="122"/>
  <c r="E14" i="122"/>
  <c r="D14" i="122" s="1"/>
  <c r="G14" i="122" s="1"/>
  <c r="F15" i="122" s="1"/>
  <c r="E15" i="121"/>
  <c r="D15" i="121" s="1"/>
  <c r="G15" i="121" s="1"/>
  <c r="F16" i="121" s="1"/>
  <c r="H15" i="121"/>
  <c r="H15" i="140" l="1"/>
  <c r="E15" i="140"/>
  <c r="D15" i="140" s="1"/>
  <c r="G15" i="140" s="1"/>
  <c r="F16" i="140" s="1"/>
  <c r="E36" i="138"/>
  <c r="D36" i="138" s="1"/>
  <c r="G36" i="138" s="1"/>
  <c r="F37" i="138" s="1"/>
  <c r="H36" i="138"/>
  <c r="E37" i="137"/>
  <c r="D37" i="137" s="1"/>
  <c r="G37" i="137" s="1"/>
  <c r="F38" i="137" s="1"/>
  <c r="H37" i="137"/>
  <c r="H16" i="136"/>
  <c r="E16" i="136"/>
  <c r="C16" i="136" s="1"/>
  <c r="G16" i="136"/>
  <c r="F17" i="136" s="1"/>
  <c r="G15" i="135"/>
  <c r="F16" i="135" s="1"/>
  <c r="E15" i="135"/>
  <c r="C15" i="135" s="1"/>
  <c r="E16" i="133"/>
  <c r="C16" i="133" s="1"/>
  <c r="G16" i="133"/>
  <c r="F17" i="133" s="1"/>
  <c r="H15" i="132"/>
  <c r="G15" i="132"/>
  <c r="F16" i="132" s="1"/>
  <c r="E15" i="132"/>
  <c r="C15" i="132" s="1"/>
  <c r="H16" i="131"/>
  <c r="E16" i="131"/>
  <c r="D16" i="131" s="1"/>
  <c r="G16" i="131" s="1"/>
  <c r="F17" i="131" s="1"/>
  <c r="G16" i="130"/>
  <c r="F17" i="130" s="1"/>
  <c r="H16" i="130"/>
  <c r="E16" i="130"/>
  <c r="D16" i="130" s="1"/>
  <c r="H15" i="129"/>
  <c r="E15" i="129"/>
  <c r="D15" i="129" s="1"/>
  <c r="G15" i="129" s="1"/>
  <c r="F16" i="129" s="1"/>
  <c r="H14" i="128"/>
  <c r="E14" i="128"/>
  <c r="D14" i="128" s="1"/>
  <c r="G14" i="128" s="1"/>
  <c r="F15" i="128" s="1"/>
  <c r="H15" i="122"/>
  <c r="E15" i="122"/>
  <c r="D15" i="122" s="1"/>
  <c r="G15" i="122" s="1"/>
  <c r="F16" i="122" s="1"/>
  <c r="H16" i="121"/>
  <c r="E16" i="121"/>
  <c r="D16" i="121" s="1"/>
  <c r="G16" i="121" s="1"/>
  <c r="F17" i="121" s="1"/>
  <c r="H16" i="140" l="1"/>
  <c r="E16" i="140"/>
  <c r="D16" i="140" s="1"/>
  <c r="G16" i="140" s="1"/>
  <c r="F17" i="140" s="1"/>
  <c r="E37" i="138"/>
  <c r="D37" i="138" s="1"/>
  <c r="G37" i="138" s="1"/>
  <c r="F38" i="138" s="1"/>
  <c r="H37" i="138"/>
  <c r="E38" i="137"/>
  <c r="D38" i="137" s="1"/>
  <c r="G38" i="137" s="1"/>
  <c r="F39" i="137" s="1"/>
  <c r="H38" i="137"/>
  <c r="H17" i="136"/>
  <c r="G17" i="136"/>
  <c r="F18" i="136" s="1"/>
  <c r="E17" i="136"/>
  <c r="C17" i="136" s="1"/>
  <c r="G16" i="135"/>
  <c r="F17" i="135" s="1"/>
  <c r="E16" i="135"/>
  <c r="C16" i="135" s="1"/>
  <c r="G17" i="133"/>
  <c r="F18" i="133" s="1"/>
  <c r="E17" i="133"/>
  <c r="C17" i="133" s="1"/>
  <c r="E16" i="132"/>
  <c r="C16" i="132" s="1"/>
  <c r="H16" i="132"/>
  <c r="G16" i="132"/>
  <c r="F17" i="132" s="1"/>
  <c r="E17" i="131"/>
  <c r="D17" i="131" s="1"/>
  <c r="G17" i="131" s="1"/>
  <c r="F18" i="131" s="1"/>
  <c r="H17" i="131"/>
  <c r="H17" i="130"/>
  <c r="E17" i="130"/>
  <c r="D17" i="130" s="1"/>
  <c r="G17" i="130" s="1"/>
  <c r="F18" i="130" s="1"/>
  <c r="H16" i="129"/>
  <c r="E16" i="129"/>
  <c r="D16" i="129" s="1"/>
  <c r="G16" i="129" s="1"/>
  <c r="F17" i="129" s="1"/>
  <c r="H15" i="128"/>
  <c r="E15" i="128"/>
  <c r="D15" i="128" s="1"/>
  <c r="G15" i="128" s="1"/>
  <c r="F16" i="128" s="1"/>
  <c r="H16" i="122"/>
  <c r="E16" i="122"/>
  <c r="D16" i="122" s="1"/>
  <c r="G16" i="122" s="1"/>
  <c r="F17" i="122" s="1"/>
  <c r="H17" i="121"/>
  <c r="E17" i="121"/>
  <c r="D17" i="121" s="1"/>
  <c r="G17" i="121" s="1"/>
  <c r="F18" i="121" s="1"/>
  <c r="E17" i="140" l="1"/>
  <c r="D17" i="140" s="1"/>
  <c r="G17" i="140" s="1"/>
  <c r="F18" i="140" s="1"/>
  <c r="H17" i="140"/>
  <c r="G38" i="138"/>
  <c r="F39" i="138" s="1"/>
  <c r="E38" i="138"/>
  <c r="D38" i="138" s="1"/>
  <c r="H38" i="138"/>
  <c r="G39" i="137"/>
  <c r="F40" i="137" s="1"/>
  <c r="E39" i="137"/>
  <c r="D39" i="137" s="1"/>
  <c r="H39" i="137"/>
  <c r="E18" i="136"/>
  <c r="C18" i="136" s="1"/>
  <c r="H18" i="136"/>
  <c r="G18" i="136"/>
  <c r="F19" i="136" s="1"/>
  <c r="E17" i="135"/>
  <c r="C17" i="135" s="1"/>
  <c r="G17" i="135"/>
  <c r="F18" i="135" s="1"/>
  <c r="E18" i="133"/>
  <c r="C18" i="133" s="1"/>
  <c r="G18" i="133"/>
  <c r="F19" i="133" s="1"/>
  <c r="G17" i="132"/>
  <c r="F18" i="132" s="1"/>
  <c r="E17" i="132"/>
  <c r="C17" i="132" s="1"/>
  <c r="H17" i="132"/>
  <c r="E18" i="131"/>
  <c r="D18" i="131" s="1"/>
  <c r="G18" i="131" s="1"/>
  <c r="F19" i="131" s="1"/>
  <c r="H18" i="131"/>
  <c r="H18" i="130"/>
  <c r="E18" i="130"/>
  <c r="D18" i="130" s="1"/>
  <c r="G18" i="130" s="1"/>
  <c r="F19" i="130" s="1"/>
  <c r="H17" i="129"/>
  <c r="E17" i="129"/>
  <c r="D17" i="129" s="1"/>
  <c r="G17" i="129" s="1"/>
  <c r="F18" i="129" s="1"/>
  <c r="H16" i="128"/>
  <c r="E16" i="128"/>
  <c r="D16" i="128" s="1"/>
  <c r="G16" i="128" s="1"/>
  <c r="F17" i="128" s="1"/>
  <c r="H17" i="122"/>
  <c r="E17" i="122"/>
  <c r="D17" i="122" s="1"/>
  <c r="G17" i="122" s="1"/>
  <c r="F18" i="122" s="1"/>
  <c r="H18" i="121"/>
  <c r="E18" i="121"/>
  <c r="D18" i="121" s="1"/>
  <c r="G18" i="121" s="1"/>
  <c r="F19" i="121" s="1"/>
  <c r="E18" i="140" l="1"/>
  <c r="D18" i="140" s="1"/>
  <c r="H18" i="140"/>
  <c r="G18" i="140"/>
  <c r="F19" i="140" s="1"/>
  <c r="H39" i="138"/>
  <c r="E39" i="138"/>
  <c r="D39" i="138" s="1"/>
  <c r="G39" i="138" s="1"/>
  <c r="F40" i="138" s="1"/>
  <c r="H40" i="137"/>
  <c r="E40" i="137"/>
  <c r="D40" i="137" s="1"/>
  <c r="G40" i="137" s="1"/>
  <c r="F41" i="137" s="1"/>
  <c r="G19" i="136"/>
  <c r="F20" i="136" s="1"/>
  <c r="E19" i="136"/>
  <c r="C19" i="136" s="1"/>
  <c r="H19" i="136"/>
  <c r="G18" i="135"/>
  <c r="F19" i="135" s="1"/>
  <c r="E18" i="135"/>
  <c r="C18" i="135" s="1"/>
  <c r="G19" i="133"/>
  <c r="F20" i="133" s="1"/>
  <c r="E19" i="133"/>
  <c r="C19" i="133" s="1"/>
  <c r="H18" i="132"/>
  <c r="G18" i="132"/>
  <c r="F19" i="132" s="1"/>
  <c r="E18" i="132"/>
  <c r="C18" i="132" s="1"/>
  <c r="E19" i="131"/>
  <c r="D19" i="131" s="1"/>
  <c r="G19" i="131" s="1"/>
  <c r="F20" i="131" s="1"/>
  <c r="H19" i="131"/>
  <c r="E19" i="130"/>
  <c r="D19" i="130" s="1"/>
  <c r="H19" i="130"/>
  <c r="G19" i="130"/>
  <c r="F20" i="130" s="1"/>
  <c r="E18" i="129"/>
  <c r="D18" i="129" s="1"/>
  <c r="H18" i="129"/>
  <c r="G18" i="129"/>
  <c r="F19" i="129" s="1"/>
  <c r="H17" i="128"/>
  <c r="E17" i="128"/>
  <c r="D17" i="128" s="1"/>
  <c r="G17" i="128" s="1"/>
  <c r="F18" i="128" s="1"/>
  <c r="E18" i="122"/>
  <c r="D18" i="122" s="1"/>
  <c r="G18" i="122" s="1"/>
  <c r="F19" i="122" s="1"/>
  <c r="H18" i="122"/>
  <c r="H19" i="121"/>
  <c r="E19" i="121"/>
  <c r="D19" i="121" s="1"/>
  <c r="G19" i="121" s="1"/>
  <c r="F20" i="121" s="1"/>
  <c r="E19" i="140" l="1"/>
  <c r="D19" i="140" s="1"/>
  <c r="G19" i="140" s="1"/>
  <c r="F20" i="140" s="1"/>
  <c r="H19" i="140"/>
  <c r="H40" i="138"/>
  <c r="G40" i="138"/>
  <c r="F41" i="138" s="1"/>
  <c r="E40" i="138"/>
  <c r="D40" i="138" s="1"/>
  <c r="H41" i="137"/>
  <c r="E41" i="137"/>
  <c r="D41" i="137" s="1"/>
  <c r="G41" i="137" s="1"/>
  <c r="F42" i="137" s="1"/>
  <c r="H20" i="136"/>
  <c r="E20" i="136"/>
  <c r="C20" i="136" s="1"/>
  <c r="G20" i="136"/>
  <c r="F21" i="136" s="1"/>
  <c r="G19" i="135"/>
  <c r="F20" i="135" s="1"/>
  <c r="E19" i="135"/>
  <c r="C19" i="135" s="1"/>
  <c r="G20" i="133"/>
  <c r="F21" i="133" s="1"/>
  <c r="E20" i="133"/>
  <c r="C20" i="133" s="1"/>
  <c r="H19" i="132"/>
  <c r="G19" i="132"/>
  <c r="F20" i="132" s="1"/>
  <c r="E19" i="132"/>
  <c r="C19" i="132" s="1"/>
  <c r="E20" i="131"/>
  <c r="D20" i="131" s="1"/>
  <c r="G20" i="131" s="1"/>
  <c r="F21" i="131" s="1"/>
  <c r="H20" i="131"/>
  <c r="E20" i="130"/>
  <c r="D20" i="130" s="1"/>
  <c r="G20" i="130" s="1"/>
  <c r="F21" i="130" s="1"/>
  <c r="H20" i="130"/>
  <c r="E19" i="129"/>
  <c r="D19" i="129" s="1"/>
  <c r="G19" i="129" s="1"/>
  <c r="F20" i="129" s="1"/>
  <c r="H19" i="129"/>
  <c r="E18" i="128"/>
  <c r="D18" i="128" s="1"/>
  <c r="G18" i="128" s="1"/>
  <c r="F19" i="128" s="1"/>
  <c r="H18" i="128"/>
  <c r="E19" i="122"/>
  <c r="D19" i="122" s="1"/>
  <c r="G19" i="122" s="1"/>
  <c r="F20" i="122" s="1"/>
  <c r="H19" i="122"/>
  <c r="H20" i="121"/>
  <c r="E20" i="121"/>
  <c r="D20" i="121" s="1"/>
  <c r="G20" i="121" s="1"/>
  <c r="F21" i="121" s="1"/>
  <c r="H20" i="140" l="1"/>
  <c r="G20" i="140"/>
  <c r="F21" i="140" s="1"/>
  <c r="E20" i="140"/>
  <c r="D20" i="140" s="1"/>
  <c r="H41" i="138"/>
  <c r="E41" i="138"/>
  <c r="D41" i="138" s="1"/>
  <c r="G41" i="138" s="1"/>
  <c r="F42" i="138" s="1"/>
  <c r="H42" i="137"/>
  <c r="E42" i="137"/>
  <c r="D42" i="137" s="1"/>
  <c r="G42" i="137" s="1"/>
  <c r="F43" i="137" s="1"/>
  <c r="H21" i="136"/>
  <c r="G21" i="136"/>
  <c r="F22" i="136" s="1"/>
  <c r="E21" i="136"/>
  <c r="C21" i="136" s="1"/>
  <c r="E20" i="135"/>
  <c r="C20" i="135" s="1"/>
  <c r="G20" i="135"/>
  <c r="F21" i="135" s="1"/>
  <c r="E21" i="133"/>
  <c r="C21" i="133" s="1"/>
  <c r="G21" i="133"/>
  <c r="F22" i="133" s="1"/>
  <c r="E20" i="132"/>
  <c r="C20" i="132" s="1"/>
  <c r="H20" i="132"/>
  <c r="G20" i="132"/>
  <c r="F21" i="132" s="1"/>
  <c r="H21" i="131"/>
  <c r="E21" i="131"/>
  <c r="D21" i="131" s="1"/>
  <c r="G21" i="131" s="1"/>
  <c r="F22" i="131" s="1"/>
  <c r="G21" i="130"/>
  <c r="F22" i="130" s="1"/>
  <c r="E21" i="130"/>
  <c r="D21" i="130" s="1"/>
  <c r="H21" i="130"/>
  <c r="E20" i="129"/>
  <c r="D20" i="129" s="1"/>
  <c r="G20" i="129" s="1"/>
  <c r="F21" i="129" s="1"/>
  <c r="H20" i="129"/>
  <c r="E19" i="128"/>
  <c r="D19" i="128" s="1"/>
  <c r="G19" i="128" s="1"/>
  <c r="F20" i="128" s="1"/>
  <c r="H19" i="128"/>
  <c r="E20" i="122"/>
  <c r="D20" i="122" s="1"/>
  <c r="G20" i="122" s="1"/>
  <c r="F21" i="122" s="1"/>
  <c r="H20" i="122"/>
  <c r="H21" i="121"/>
  <c r="E21" i="121"/>
  <c r="D21" i="121" s="1"/>
  <c r="G21" i="121" s="1"/>
  <c r="F22" i="121" s="1"/>
  <c r="H21" i="140" l="1"/>
  <c r="G21" i="140"/>
  <c r="F22" i="140" s="1"/>
  <c r="E21" i="140"/>
  <c r="D21" i="140" s="1"/>
  <c r="H42" i="138"/>
  <c r="G42" i="138"/>
  <c r="F43" i="138" s="1"/>
  <c r="E42" i="138"/>
  <c r="D42" i="138" s="1"/>
  <c r="H43" i="137"/>
  <c r="E43" i="137"/>
  <c r="D43" i="137" s="1"/>
  <c r="G43" i="137" s="1"/>
  <c r="F44" i="137" s="1"/>
  <c r="H22" i="136"/>
  <c r="E22" i="136"/>
  <c r="C22" i="136" s="1"/>
  <c r="G22" i="136"/>
  <c r="F23" i="136" s="1"/>
  <c r="G21" i="135"/>
  <c r="F22" i="135" s="1"/>
  <c r="E21" i="135"/>
  <c r="C21" i="135" s="1"/>
  <c r="G22" i="133"/>
  <c r="F23" i="133" s="1"/>
  <c r="E22" i="133"/>
  <c r="C22" i="133" s="1"/>
  <c r="G21" i="132"/>
  <c r="F22" i="132" s="1"/>
  <c r="E21" i="132"/>
  <c r="C21" i="132" s="1"/>
  <c r="H21" i="132"/>
  <c r="H22" i="131"/>
  <c r="E22" i="131"/>
  <c r="D22" i="131" s="1"/>
  <c r="G22" i="131" s="1"/>
  <c r="F23" i="131" s="1"/>
  <c r="H22" i="130"/>
  <c r="G22" i="130"/>
  <c r="F23" i="130" s="1"/>
  <c r="E22" i="130"/>
  <c r="D22" i="130" s="1"/>
  <c r="H21" i="129"/>
  <c r="E21" i="129"/>
  <c r="D21" i="129" s="1"/>
  <c r="G21" i="129" s="1"/>
  <c r="F22" i="129" s="1"/>
  <c r="E20" i="128"/>
  <c r="D20" i="128" s="1"/>
  <c r="G20" i="128" s="1"/>
  <c r="F21" i="128" s="1"/>
  <c r="H20" i="128"/>
  <c r="E21" i="122"/>
  <c r="D21" i="122" s="1"/>
  <c r="G21" i="122" s="1"/>
  <c r="F22" i="122" s="1"/>
  <c r="H21" i="122"/>
  <c r="E22" i="121"/>
  <c r="D22" i="121" s="1"/>
  <c r="G22" i="121" s="1"/>
  <c r="F23" i="121" s="1"/>
  <c r="H22" i="121"/>
  <c r="H22" i="140" l="1"/>
  <c r="G22" i="140"/>
  <c r="F23" i="140" s="1"/>
  <c r="E22" i="140"/>
  <c r="D22" i="140" s="1"/>
  <c r="H43" i="138"/>
  <c r="E43" i="138"/>
  <c r="D43" i="138" s="1"/>
  <c r="G43" i="138" s="1"/>
  <c r="F44" i="138" s="1"/>
  <c r="H44" i="137"/>
  <c r="E44" i="137"/>
  <c r="D44" i="137" s="1"/>
  <c r="G44" i="137" s="1"/>
  <c r="F45" i="137" s="1"/>
  <c r="G23" i="136"/>
  <c r="F24" i="136" s="1"/>
  <c r="E23" i="136"/>
  <c r="C23" i="136" s="1"/>
  <c r="H23" i="136"/>
  <c r="G22" i="135"/>
  <c r="F23" i="135" s="1"/>
  <c r="E22" i="135"/>
  <c r="C22" i="135" s="1"/>
  <c r="G23" i="133"/>
  <c r="F24" i="133" s="1"/>
  <c r="E23" i="133"/>
  <c r="C23" i="133" s="1"/>
  <c r="H22" i="132"/>
  <c r="G22" i="132"/>
  <c r="F23" i="132" s="1"/>
  <c r="E22" i="132"/>
  <c r="C22" i="132" s="1"/>
  <c r="H23" i="131"/>
  <c r="E23" i="131"/>
  <c r="D23" i="131" s="1"/>
  <c r="G23" i="131" s="1"/>
  <c r="F24" i="131" s="1"/>
  <c r="G23" i="130"/>
  <c r="F24" i="130" s="1"/>
  <c r="H23" i="130"/>
  <c r="E23" i="130"/>
  <c r="D23" i="130" s="1"/>
  <c r="H22" i="129"/>
  <c r="E22" i="129"/>
  <c r="D22" i="129" s="1"/>
  <c r="G22" i="129" s="1"/>
  <c r="F23" i="129" s="1"/>
  <c r="H21" i="128"/>
  <c r="E21" i="128"/>
  <c r="D21" i="128" s="1"/>
  <c r="G21" i="128" s="1"/>
  <c r="F22" i="128" s="1"/>
  <c r="H22" i="122"/>
  <c r="E22" i="122"/>
  <c r="D22" i="122" s="1"/>
  <c r="G22" i="122" s="1"/>
  <c r="F23" i="122" s="1"/>
  <c r="H23" i="121"/>
  <c r="E23" i="121"/>
  <c r="D23" i="121" s="1"/>
  <c r="G23" i="121" s="1"/>
  <c r="F24" i="121" s="1"/>
  <c r="H23" i="140" l="1"/>
  <c r="G23" i="140"/>
  <c r="F24" i="140" s="1"/>
  <c r="E23" i="140"/>
  <c r="D23" i="140" s="1"/>
  <c r="E44" i="138"/>
  <c r="D44" i="138" s="1"/>
  <c r="G44" i="138" s="1"/>
  <c r="F45" i="138" s="1"/>
  <c r="H44" i="138"/>
  <c r="E45" i="137"/>
  <c r="D45" i="137" s="1"/>
  <c r="G45" i="137" s="1"/>
  <c r="F46" i="137" s="1"/>
  <c r="G46" i="137" s="1"/>
  <c r="H45" i="137"/>
  <c r="H24" i="136"/>
  <c r="E24" i="136"/>
  <c r="C24" i="136" s="1"/>
  <c r="G24" i="136"/>
  <c r="F25" i="136" s="1"/>
  <c r="E23" i="135"/>
  <c r="C23" i="135" s="1"/>
  <c r="G23" i="135"/>
  <c r="F24" i="135" s="1"/>
  <c r="E24" i="133"/>
  <c r="C24" i="133" s="1"/>
  <c r="G24" i="133"/>
  <c r="F25" i="133" s="1"/>
  <c r="H23" i="132"/>
  <c r="G23" i="132"/>
  <c r="F24" i="132" s="1"/>
  <c r="E23" i="132"/>
  <c r="C23" i="132" s="1"/>
  <c r="H24" i="131"/>
  <c r="E24" i="131"/>
  <c r="D24" i="131" s="1"/>
  <c r="G24" i="131" s="1"/>
  <c r="F25" i="131" s="1"/>
  <c r="H24" i="130"/>
  <c r="E24" i="130"/>
  <c r="D24" i="130" s="1"/>
  <c r="G24" i="130" s="1"/>
  <c r="F25" i="130" s="1"/>
  <c r="H23" i="129"/>
  <c r="E23" i="129"/>
  <c r="D23" i="129" s="1"/>
  <c r="G23" i="129" s="1"/>
  <c r="F24" i="129" s="1"/>
  <c r="H22" i="128"/>
  <c r="E22" i="128"/>
  <c r="D22" i="128" s="1"/>
  <c r="G22" i="128" s="1"/>
  <c r="F23" i="128" s="1"/>
  <c r="H23" i="122"/>
  <c r="E23" i="122"/>
  <c r="D23" i="122" s="1"/>
  <c r="G23" i="122" s="1"/>
  <c r="F24" i="122" s="1"/>
  <c r="H24" i="121"/>
  <c r="E24" i="121"/>
  <c r="D24" i="121" s="1"/>
  <c r="G24" i="121" s="1"/>
  <c r="F25" i="121" s="1"/>
  <c r="H24" i="140" l="1"/>
  <c r="G24" i="140"/>
  <c r="F25" i="140" s="1"/>
  <c r="E24" i="140"/>
  <c r="D24" i="140" s="1"/>
  <c r="E45" i="138"/>
  <c r="D45" i="138" s="1"/>
  <c r="G45" i="138" s="1"/>
  <c r="F46" i="138" s="1"/>
  <c r="G46" i="138" s="1"/>
  <c r="H45" i="138"/>
  <c r="H25" i="136"/>
  <c r="G25" i="136"/>
  <c r="F26" i="136" s="1"/>
  <c r="E25" i="136"/>
  <c r="C25" i="136" s="1"/>
  <c r="G24" i="135"/>
  <c r="F25" i="135" s="1"/>
  <c r="E24" i="135"/>
  <c r="C24" i="135" s="1"/>
  <c r="G25" i="133"/>
  <c r="F26" i="133" s="1"/>
  <c r="E25" i="133"/>
  <c r="C25" i="133" s="1"/>
  <c r="E24" i="132"/>
  <c r="C24" i="132" s="1"/>
  <c r="H24" i="132"/>
  <c r="G24" i="132"/>
  <c r="F25" i="132" s="1"/>
  <c r="E25" i="131"/>
  <c r="D25" i="131" s="1"/>
  <c r="G25" i="131" s="1"/>
  <c r="F26" i="131" s="1"/>
  <c r="H25" i="131"/>
  <c r="H25" i="130"/>
  <c r="E25" i="130"/>
  <c r="D25" i="130" s="1"/>
  <c r="G25" i="130" s="1"/>
  <c r="F26" i="130" s="1"/>
  <c r="H24" i="129"/>
  <c r="E24" i="129"/>
  <c r="D24" i="129" s="1"/>
  <c r="G24" i="129" s="1"/>
  <c r="F25" i="129" s="1"/>
  <c r="H23" i="128"/>
  <c r="E23" i="128"/>
  <c r="D23" i="128" s="1"/>
  <c r="G23" i="128" s="1"/>
  <c r="F24" i="128" s="1"/>
  <c r="H24" i="122"/>
  <c r="E24" i="122"/>
  <c r="D24" i="122" s="1"/>
  <c r="G24" i="122" s="1"/>
  <c r="F25" i="122" s="1"/>
  <c r="H25" i="121"/>
  <c r="E25" i="121"/>
  <c r="D25" i="121" s="1"/>
  <c r="G25" i="121" s="1"/>
  <c r="F26" i="121" s="1"/>
  <c r="E25" i="140" l="1"/>
  <c r="D25" i="140" s="1"/>
  <c r="G25" i="140" s="1"/>
  <c r="F26" i="140" s="1"/>
  <c r="H25" i="140"/>
  <c r="H26" i="136"/>
  <c r="E26" i="136"/>
  <c r="D26" i="136" s="1"/>
  <c r="G26" i="136" s="1"/>
  <c r="F27" i="136" s="1"/>
  <c r="E25" i="135"/>
  <c r="C25" i="135" s="1"/>
  <c r="G25" i="135"/>
  <c r="F26" i="135" s="1"/>
  <c r="E26" i="133"/>
  <c r="C26" i="133" s="1"/>
  <c r="G26" i="133"/>
  <c r="F27" i="133" s="1"/>
  <c r="G25" i="132"/>
  <c r="F26" i="132" s="1"/>
  <c r="E25" i="132"/>
  <c r="C25" i="132" s="1"/>
  <c r="H25" i="132"/>
  <c r="H26" i="131"/>
  <c r="E26" i="131"/>
  <c r="D26" i="131" s="1"/>
  <c r="G26" i="131" s="1"/>
  <c r="F27" i="131" s="1"/>
  <c r="E26" i="130"/>
  <c r="D26" i="130" s="1"/>
  <c r="G26" i="130" s="1"/>
  <c r="F27" i="130" s="1"/>
  <c r="H26" i="130"/>
  <c r="H25" i="129"/>
  <c r="E25" i="129"/>
  <c r="D25" i="129" s="1"/>
  <c r="G25" i="129" s="1"/>
  <c r="F26" i="129" s="1"/>
  <c r="H24" i="128"/>
  <c r="E24" i="128"/>
  <c r="D24" i="128" s="1"/>
  <c r="G24" i="128" s="1"/>
  <c r="F25" i="128" s="1"/>
  <c r="H25" i="122"/>
  <c r="E25" i="122"/>
  <c r="D25" i="122" s="1"/>
  <c r="G25" i="122" s="1"/>
  <c r="F26" i="122" s="1"/>
  <c r="H26" i="121"/>
  <c r="E26" i="121"/>
  <c r="D26" i="121" s="1"/>
  <c r="G26" i="121" s="1"/>
  <c r="F27" i="121" s="1"/>
  <c r="E26" i="140" l="1"/>
  <c r="D26" i="140" s="1"/>
  <c r="G26" i="140" s="1"/>
  <c r="F27" i="140" s="1"/>
  <c r="H26" i="140"/>
  <c r="E27" i="136"/>
  <c r="D27" i="136" s="1"/>
  <c r="G27" i="136" s="1"/>
  <c r="F28" i="136" s="1"/>
  <c r="H27" i="136"/>
  <c r="E26" i="135"/>
  <c r="D26" i="135" s="1"/>
  <c r="G26" i="135" s="1"/>
  <c r="F27" i="135" s="1"/>
  <c r="G27" i="133"/>
  <c r="F28" i="133" s="1"/>
  <c r="E27" i="133"/>
  <c r="C27" i="133" s="1"/>
  <c r="H26" i="132"/>
  <c r="G26" i="132"/>
  <c r="F27" i="132" s="1"/>
  <c r="E26" i="132"/>
  <c r="C26" i="132" s="1"/>
  <c r="E27" i="131"/>
  <c r="D27" i="131" s="1"/>
  <c r="G27" i="131" s="1"/>
  <c r="F28" i="131" s="1"/>
  <c r="H27" i="131"/>
  <c r="E27" i="130"/>
  <c r="D27" i="130" s="1"/>
  <c r="G27" i="130" s="1"/>
  <c r="F28" i="130" s="1"/>
  <c r="H27" i="130"/>
  <c r="E26" i="129"/>
  <c r="D26" i="129" s="1"/>
  <c r="H26" i="129"/>
  <c r="G26" i="129"/>
  <c r="F27" i="129" s="1"/>
  <c r="E25" i="128"/>
  <c r="D25" i="128" s="1"/>
  <c r="H25" i="128"/>
  <c r="G25" i="128"/>
  <c r="F26" i="128" s="1"/>
  <c r="E26" i="122"/>
  <c r="D26" i="122" s="1"/>
  <c r="G26" i="122" s="1"/>
  <c r="F27" i="122" s="1"/>
  <c r="H26" i="122"/>
  <c r="H27" i="121"/>
  <c r="E27" i="121"/>
  <c r="D27" i="121" s="1"/>
  <c r="G27" i="121" s="1"/>
  <c r="F28" i="121" s="1"/>
  <c r="E27" i="140" l="1"/>
  <c r="D27" i="140" s="1"/>
  <c r="G27" i="140" s="1"/>
  <c r="F28" i="140" s="1"/>
  <c r="H27" i="140"/>
  <c r="E28" i="136"/>
  <c r="D28" i="136" s="1"/>
  <c r="H28" i="136"/>
  <c r="G28" i="136"/>
  <c r="F29" i="136" s="1"/>
  <c r="E27" i="135"/>
  <c r="D27" i="135" s="1"/>
  <c r="G27" i="135" s="1"/>
  <c r="F28" i="135" s="1"/>
  <c r="G28" i="133"/>
  <c r="F29" i="133" s="1"/>
  <c r="E28" i="133"/>
  <c r="C28" i="133" s="1"/>
  <c r="H27" i="132"/>
  <c r="G27" i="132"/>
  <c r="F28" i="132" s="1"/>
  <c r="E27" i="132"/>
  <c r="C27" i="132" s="1"/>
  <c r="E28" i="131"/>
  <c r="D28" i="131" s="1"/>
  <c r="G28" i="131" s="1"/>
  <c r="F29" i="131" s="1"/>
  <c r="H28" i="131"/>
  <c r="E28" i="130"/>
  <c r="D28" i="130" s="1"/>
  <c r="G28" i="130" s="1"/>
  <c r="F29" i="130" s="1"/>
  <c r="H28" i="130"/>
  <c r="E27" i="129"/>
  <c r="D27" i="129" s="1"/>
  <c r="G27" i="129" s="1"/>
  <c r="F28" i="129" s="1"/>
  <c r="H27" i="129"/>
  <c r="E26" i="128"/>
  <c r="D26" i="128" s="1"/>
  <c r="H26" i="128"/>
  <c r="G26" i="128"/>
  <c r="F27" i="128" s="1"/>
  <c r="E27" i="122"/>
  <c r="D27" i="122" s="1"/>
  <c r="G27" i="122" s="1"/>
  <c r="F28" i="122" s="1"/>
  <c r="H27" i="122"/>
  <c r="H28" i="121"/>
  <c r="E28" i="121"/>
  <c r="D28" i="121" s="1"/>
  <c r="G28" i="121" s="1"/>
  <c r="F29" i="121" s="1"/>
  <c r="H28" i="140" l="1"/>
  <c r="E28" i="140"/>
  <c r="D28" i="140" s="1"/>
  <c r="G28" i="140" s="1"/>
  <c r="F29" i="140" s="1"/>
  <c r="E29" i="136"/>
  <c r="D29" i="136" s="1"/>
  <c r="G29" i="136"/>
  <c r="F30" i="136" s="1"/>
  <c r="H29" i="136"/>
  <c r="E28" i="135"/>
  <c r="D28" i="135" s="1"/>
  <c r="G28" i="135" s="1"/>
  <c r="F29" i="135" s="1"/>
  <c r="E29" i="133"/>
  <c r="C29" i="133" s="1"/>
  <c r="G29" i="133"/>
  <c r="F30" i="133" s="1"/>
  <c r="E28" i="132"/>
  <c r="C28" i="132" s="1"/>
  <c r="H28" i="132"/>
  <c r="G28" i="132"/>
  <c r="F29" i="132" s="1"/>
  <c r="E29" i="131"/>
  <c r="D29" i="131" s="1"/>
  <c r="G29" i="131" s="1"/>
  <c r="F30" i="131" s="1"/>
  <c r="H29" i="131"/>
  <c r="E29" i="130"/>
  <c r="D29" i="130" s="1"/>
  <c r="G29" i="130" s="1"/>
  <c r="F30" i="130" s="1"/>
  <c r="H29" i="130"/>
  <c r="H28" i="129"/>
  <c r="E28" i="129"/>
  <c r="D28" i="129" s="1"/>
  <c r="G28" i="129" s="1"/>
  <c r="F29" i="129" s="1"/>
  <c r="E27" i="128"/>
  <c r="D27" i="128" s="1"/>
  <c r="G27" i="128"/>
  <c r="F28" i="128" s="1"/>
  <c r="H27" i="128"/>
  <c r="E28" i="122"/>
  <c r="D28" i="122" s="1"/>
  <c r="G28" i="122" s="1"/>
  <c r="F29" i="122" s="1"/>
  <c r="H28" i="122"/>
  <c r="H29" i="121"/>
  <c r="E29" i="121"/>
  <c r="D29" i="121" s="1"/>
  <c r="G29" i="121" s="1"/>
  <c r="F30" i="121" s="1"/>
  <c r="H29" i="140" l="1"/>
  <c r="E29" i="140"/>
  <c r="D29" i="140" s="1"/>
  <c r="G29" i="140" s="1"/>
  <c r="F30" i="140" s="1"/>
  <c r="E30" i="136"/>
  <c r="D30" i="136" s="1"/>
  <c r="G30" i="136" s="1"/>
  <c r="F31" i="136" s="1"/>
  <c r="H30" i="136"/>
  <c r="E29" i="135"/>
  <c r="D29" i="135" s="1"/>
  <c r="G29" i="135" s="1"/>
  <c r="F30" i="135" s="1"/>
  <c r="G30" i="133"/>
  <c r="F31" i="133" s="1"/>
  <c r="E30" i="133"/>
  <c r="C30" i="133" s="1"/>
  <c r="G29" i="132"/>
  <c r="F30" i="132" s="1"/>
  <c r="E29" i="132"/>
  <c r="C29" i="132" s="1"/>
  <c r="H29" i="132"/>
  <c r="H30" i="131"/>
  <c r="G30" i="131"/>
  <c r="F31" i="131" s="1"/>
  <c r="E30" i="131"/>
  <c r="D30" i="131" s="1"/>
  <c r="H30" i="130"/>
  <c r="E30" i="130"/>
  <c r="D30" i="130" s="1"/>
  <c r="G30" i="130" s="1"/>
  <c r="F31" i="130" s="1"/>
  <c r="H29" i="129"/>
  <c r="E29" i="129"/>
  <c r="D29" i="129" s="1"/>
  <c r="G29" i="129" s="1"/>
  <c r="F30" i="129" s="1"/>
  <c r="E28" i="128"/>
  <c r="D28" i="128" s="1"/>
  <c r="G28" i="128" s="1"/>
  <c r="F29" i="128" s="1"/>
  <c r="H28" i="128"/>
  <c r="E29" i="122"/>
  <c r="D29" i="122" s="1"/>
  <c r="G29" i="122" s="1"/>
  <c r="F30" i="122" s="1"/>
  <c r="H29" i="122"/>
  <c r="E30" i="121"/>
  <c r="D30" i="121" s="1"/>
  <c r="G30" i="121" s="1"/>
  <c r="F31" i="121" s="1"/>
  <c r="H30" i="121"/>
  <c r="H30" i="140" l="1"/>
  <c r="E30" i="140"/>
  <c r="D30" i="140" s="1"/>
  <c r="G30" i="140" s="1"/>
  <c r="F31" i="140" s="1"/>
  <c r="H31" i="136"/>
  <c r="E31" i="136"/>
  <c r="D31" i="136" s="1"/>
  <c r="G31" i="136" s="1"/>
  <c r="F32" i="136" s="1"/>
  <c r="E30" i="135"/>
  <c r="D30" i="135" s="1"/>
  <c r="G30" i="135" s="1"/>
  <c r="F31" i="135" s="1"/>
  <c r="G31" i="133"/>
  <c r="F32" i="133" s="1"/>
  <c r="E31" i="133"/>
  <c r="C31" i="133" s="1"/>
  <c r="H30" i="132"/>
  <c r="G30" i="132"/>
  <c r="F31" i="132" s="1"/>
  <c r="E30" i="132"/>
  <c r="C30" i="132" s="1"/>
  <c r="H31" i="131"/>
  <c r="E31" i="131"/>
  <c r="D31" i="131" s="1"/>
  <c r="G31" i="131" s="1"/>
  <c r="F32" i="131" s="1"/>
  <c r="H31" i="130"/>
  <c r="E31" i="130"/>
  <c r="D31" i="130" s="1"/>
  <c r="G31" i="130" s="1"/>
  <c r="F32" i="130" s="1"/>
  <c r="H30" i="129"/>
  <c r="E30" i="129"/>
  <c r="D30" i="129" s="1"/>
  <c r="G30" i="129" s="1"/>
  <c r="F31" i="129" s="1"/>
  <c r="H29" i="128"/>
  <c r="E29" i="128"/>
  <c r="D29" i="128" s="1"/>
  <c r="G29" i="128" s="1"/>
  <c r="F30" i="128" s="1"/>
  <c r="H30" i="122"/>
  <c r="E30" i="122"/>
  <c r="D30" i="122" s="1"/>
  <c r="G30" i="122" s="1"/>
  <c r="F31" i="122" s="1"/>
  <c r="E31" i="121"/>
  <c r="D31" i="121" s="1"/>
  <c r="G31" i="121" s="1"/>
  <c r="F32" i="121" s="1"/>
  <c r="H31" i="121"/>
  <c r="H31" i="140" l="1"/>
  <c r="E31" i="140"/>
  <c r="D31" i="140" s="1"/>
  <c r="G31" i="140" s="1"/>
  <c r="F32" i="140" s="1"/>
  <c r="H32" i="136"/>
  <c r="E32" i="136"/>
  <c r="D32" i="136" s="1"/>
  <c r="G32" i="136" s="1"/>
  <c r="F33" i="136" s="1"/>
  <c r="E31" i="135"/>
  <c r="D31" i="135" s="1"/>
  <c r="G31" i="135" s="1"/>
  <c r="F32" i="135" s="1"/>
  <c r="E32" i="133"/>
  <c r="C32" i="133" s="1"/>
  <c r="G32" i="133"/>
  <c r="F33" i="133" s="1"/>
  <c r="H31" i="132"/>
  <c r="G31" i="132"/>
  <c r="F32" i="132" s="1"/>
  <c r="E31" i="132"/>
  <c r="C31" i="132" s="1"/>
  <c r="H32" i="131"/>
  <c r="E32" i="131"/>
  <c r="D32" i="131" s="1"/>
  <c r="G32" i="131" s="1"/>
  <c r="F33" i="131" s="1"/>
  <c r="H32" i="130"/>
  <c r="E32" i="130"/>
  <c r="D32" i="130" s="1"/>
  <c r="G32" i="130" s="1"/>
  <c r="F33" i="130" s="1"/>
  <c r="H31" i="129"/>
  <c r="E31" i="129"/>
  <c r="D31" i="129" s="1"/>
  <c r="G31" i="129" s="1"/>
  <c r="F32" i="129" s="1"/>
  <c r="H30" i="128"/>
  <c r="E30" i="128"/>
  <c r="D30" i="128" s="1"/>
  <c r="G30" i="128" s="1"/>
  <c r="F31" i="128" s="1"/>
  <c r="H31" i="122"/>
  <c r="E31" i="122"/>
  <c r="D31" i="122" s="1"/>
  <c r="G31" i="122" s="1"/>
  <c r="F32" i="122" s="1"/>
  <c r="H32" i="121"/>
  <c r="E32" i="121"/>
  <c r="D32" i="121" s="1"/>
  <c r="G32" i="121" s="1"/>
  <c r="F33" i="121" s="1"/>
  <c r="H32" i="140" l="1"/>
  <c r="E32" i="140"/>
  <c r="D32" i="140" s="1"/>
  <c r="G32" i="140" s="1"/>
  <c r="F33" i="140" s="1"/>
  <c r="H33" i="136"/>
  <c r="E33" i="136"/>
  <c r="D33" i="136" s="1"/>
  <c r="G33" i="136" s="1"/>
  <c r="F34" i="136" s="1"/>
  <c r="E32" i="135"/>
  <c r="D32" i="135" s="1"/>
  <c r="G32" i="135" s="1"/>
  <c r="F33" i="135" s="1"/>
  <c r="G33" i="133"/>
  <c r="F34" i="133" s="1"/>
  <c r="E33" i="133"/>
  <c r="C33" i="133" s="1"/>
  <c r="E32" i="132"/>
  <c r="C32" i="132" s="1"/>
  <c r="H32" i="132"/>
  <c r="G32" i="132"/>
  <c r="F33" i="132" s="1"/>
  <c r="E33" i="131"/>
  <c r="D33" i="131" s="1"/>
  <c r="G33" i="131" s="1"/>
  <c r="F34" i="131" s="1"/>
  <c r="H33" i="131"/>
  <c r="H33" i="130"/>
  <c r="E33" i="130"/>
  <c r="D33" i="130" s="1"/>
  <c r="G33" i="130" s="1"/>
  <c r="F34" i="130" s="1"/>
  <c r="H32" i="129"/>
  <c r="E32" i="129"/>
  <c r="D32" i="129" s="1"/>
  <c r="G32" i="129" s="1"/>
  <c r="F33" i="129" s="1"/>
  <c r="H31" i="128"/>
  <c r="E31" i="128"/>
  <c r="D31" i="128" s="1"/>
  <c r="G31" i="128" s="1"/>
  <c r="F32" i="128" s="1"/>
  <c r="H32" i="122"/>
  <c r="E32" i="122"/>
  <c r="D32" i="122" s="1"/>
  <c r="G32" i="122" s="1"/>
  <c r="F33" i="122" s="1"/>
  <c r="H33" i="121"/>
  <c r="G33" i="121"/>
  <c r="F34" i="121" s="1"/>
  <c r="E33" i="121"/>
  <c r="D33" i="121" s="1"/>
  <c r="E33" i="140" l="1"/>
  <c r="D33" i="140" s="1"/>
  <c r="H33" i="140"/>
  <c r="G33" i="140"/>
  <c r="F34" i="140" s="1"/>
  <c r="H34" i="136"/>
  <c r="E34" i="136"/>
  <c r="D34" i="136" s="1"/>
  <c r="G34" i="136" s="1"/>
  <c r="F35" i="136" s="1"/>
  <c r="E33" i="135"/>
  <c r="D33" i="135" s="1"/>
  <c r="G33" i="135" s="1"/>
  <c r="F34" i="135" s="1"/>
  <c r="E34" i="133"/>
  <c r="C34" i="133" s="1"/>
  <c r="G34" i="133"/>
  <c r="F35" i="133" s="1"/>
  <c r="G33" i="132"/>
  <c r="F34" i="132" s="1"/>
  <c r="E33" i="132"/>
  <c r="C33" i="132" s="1"/>
  <c r="H33" i="132"/>
  <c r="H34" i="131"/>
  <c r="E34" i="131"/>
  <c r="D34" i="131" s="1"/>
  <c r="G34" i="131" s="1"/>
  <c r="F35" i="131" s="1"/>
  <c r="H34" i="130"/>
  <c r="E34" i="130"/>
  <c r="D34" i="130" s="1"/>
  <c r="G34" i="130" s="1"/>
  <c r="F35" i="130" s="1"/>
  <c r="H33" i="129"/>
  <c r="E33" i="129"/>
  <c r="D33" i="129" s="1"/>
  <c r="G33" i="129" s="1"/>
  <c r="F34" i="129" s="1"/>
  <c r="H32" i="128"/>
  <c r="E32" i="128"/>
  <c r="D32" i="128" s="1"/>
  <c r="G32" i="128" s="1"/>
  <c r="F33" i="128" s="1"/>
  <c r="H33" i="122"/>
  <c r="E33" i="122"/>
  <c r="D33" i="122" s="1"/>
  <c r="G33" i="122" s="1"/>
  <c r="F34" i="122" s="1"/>
  <c r="H34" i="121"/>
  <c r="E34" i="121"/>
  <c r="D34" i="121" s="1"/>
  <c r="G34" i="121" s="1"/>
  <c r="F35" i="121" s="1"/>
  <c r="E34" i="140" l="1"/>
  <c r="D34" i="140" s="1"/>
  <c r="H34" i="140"/>
  <c r="G34" i="140"/>
  <c r="F35" i="140" s="1"/>
  <c r="H35" i="136"/>
  <c r="E35" i="136"/>
  <c r="D35" i="136" s="1"/>
  <c r="G35" i="136" s="1"/>
  <c r="F36" i="136" s="1"/>
  <c r="E34" i="135"/>
  <c r="D34" i="135" s="1"/>
  <c r="G34" i="135" s="1"/>
  <c r="F35" i="135" s="1"/>
  <c r="G35" i="133"/>
  <c r="F36" i="133" s="1"/>
  <c r="E35" i="133"/>
  <c r="C35" i="133" s="1"/>
  <c r="H34" i="132"/>
  <c r="G34" i="132"/>
  <c r="F35" i="132" s="1"/>
  <c r="E34" i="132"/>
  <c r="C34" i="132" s="1"/>
  <c r="E35" i="131"/>
  <c r="D35" i="131" s="1"/>
  <c r="G35" i="131" s="1"/>
  <c r="F36" i="131" s="1"/>
  <c r="H35" i="131"/>
  <c r="E35" i="130"/>
  <c r="D35" i="130" s="1"/>
  <c r="H35" i="130"/>
  <c r="G35" i="130"/>
  <c r="F36" i="130" s="1"/>
  <c r="E34" i="129"/>
  <c r="D34" i="129" s="1"/>
  <c r="H34" i="129"/>
  <c r="G34" i="129"/>
  <c r="F35" i="129" s="1"/>
  <c r="E33" i="128"/>
  <c r="D33" i="128" s="1"/>
  <c r="H33" i="128"/>
  <c r="G33" i="128"/>
  <c r="F34" i="128" s="1"/>
  <c r="H34" i="122"/>
  <c r="E34" i="122"/>
  <c r="D34" i="122" s="1"/>
  <c r="G34" i="122" s="1"/>
  <c r="F35" i="122" s="1"/>
  <c r="H35" i="121"/>
  <c r="E35" i="121"/>
  <c r="D35" i="121" s="1"/>
  <c r="G35" i="121" s="1"/>
  <c r="F36" i="121" s="1"/>
  <c r="E35" i="140" l="1"/>
  <c r="D35" i="140" s="1"/>
  <c r="G35" i="140" s="1"/>
  <c r="F36" i="140" s="1"/>
  <c r="H35" i="140"/>
  <c r="E36" i="136"/>
  <c r="D36" i="136" s="1"/>
  <c r="G36" i="136" s="1"/>
  <c r="F37" i="136" s="1"/>
  <c r="H36" i="136"/>
  <c r="E35" i="135"/>
  <c r="D35" i="135" s="1"/>
  <c r="G35" i="135" s="1"/>
  <c r="F36" i="135" s="1"/>
  <c r="G36" i="133"/>
  <c r="F37" i="133" s="1"/>
  <c r="E36" i="133"/>
  <c r="C36" i="133" s="1"/>
  <c r="H35" i="132"/>
  <c r="G35" i="132"/>
  <c r="F36" i="132" s="1"/>
  <c r="E35" i="132"/>
  <c r="C35" i="132" s="1"/>
  <c r="E36" i="131"/>
  <c r="D36" i="131" s="1"/>
  <c r="G36" i="131" s="1"/>
  <c r="F37" i="131" s="1"/>
  <c r="H36" i="131"/>
  <c r="E36" i="130"/>
  <c r="D36" i="130" s="1"/>
  <c r="G36" i="130" s="1"/>
  <c r="F37" i="130" s="1"/>
  <c r="H36" i="130"/>
  <c r="E35" i="129"/>
  <c r="D35" i="129" s="1"/>
  <c r="H35" i="129"/>
  <c r="G35" i="129"/>
  <c r="F36" i="129" s="1"/>
  <c r="E34" i="128"/>
  <c r="D34" i="128" s="1"/>
  <c r="G34" i="128" s="1"/>
  <c r="F35" i="128" s="1"/>
  <c r="H34" i="128"/>
  <c r="E35" i="122"/>
  <c r="D35" i="122" s="1"/>
  <c r="G35" i="122" s="1"/>
  <c r="F36" i="122" s="1"/>
  <c r="H35" i="122"/>
  <c r="H36" i="121"/>
  <c r="E36" i="121"/>
  <c r="D36" i="121" s="1"/>
  <c r="G36" i="121" s="1"/>
  <c r="F37" i="121" s="1"/>
  <c r="H36" i="140" l="1"/>
  <c r="E36" i="140"/>
  <c r="D36" i="140" s="1"/>
  <c r="G36" i="140" s="1"/>
  <c r="F37" i="140" s="1"/>
  <c r="E37" i="136"/>
  <c r="D37" i="136" s="1"/>
  <c r="G37" i="136"/>
  <c r="F38" i="136" s="1"/>
  <c r="H37" i="136"/>
  <c r="E36" i="135"/>
  <c r="D36" i="135" s="1"/>
  <c r="G36" i="135" s="1"/>
  <c r="F37" i="135" s="1"/>
  <c r="E37" i="133"/>
  <c r="C37" i="133" s="1"/>
  <c r="G37" i="133"/>
  <c r="F38" i="133" s="1"/>
  <c r="E36" i="132"/>
  <c r="C36" i="132" s="1"/>
  <c r="H36" i="132"/>
  <c r="G36" i="132"/>
  <c r="F37" i="132" s="1"/>
  <c r="G37" i="131"/>
  <c r="F38" i="131" s="1"/>
  <c r="E37" i="131"/>
  <c r="D37" i="131" s="1"/>
  <c r="H37" i="131"/>
  <c r="H37" i="130"/>
  <c r="E37" i="130"/>
  <c r="D37" i="130" s="1"/>
  <c r="G37" i="130" s="1"/>
  <c r="F38" i="130" s="1"/>
  <c r="E36" i="129"/>
  <c r="D36" i="129" s="1"/>
  <c r="G36" i="129" s="1"/>
  <c r="F37" i="129" s="1"/>
  <c r="H36" i="129"/>
  <c r="E35" i="128"/>
  <c r="D35" i="128" s="1"/>
  <c r="G35" i="128" s="1"/>
  <c r="F36" i="128" s="1"/>
  <c r="H35" i="128"/>
  <c r="E36" i="122"/>
  <c r="D36" i="122" s="1"/>
  <c r="G36" i="122" s="1"/>
  <c r="F37" i="122" s="1"/>
  <c r="H36" i="122"/>
  <c r="H37" i="121"/>
  <c r="E37" i="121"/>
  <c r="D37" i="121" s="1"/>
  <c r="G37" i="121" s="1"/>
  <c r="F38" i="121" s="1"/>
  <c r="H37" i="140" l="1"/>
  <c r="E37" i="140"/>
  <c r="D37" i="140" s="1"/>
  <c r="G37" i="140" s="1"/>
  <c r="F38" i="140" s="1"/>
  <c r="E38" i="136"/>
  <c r="D38" i="136" s="1"/>
  <c r="G38" i="136" s="1"/>
  <c r="F39" i="136" s="1"/>
  <c r="H38" i="136"/>
  <c r="E37" i="135"/>
  <c r="D37" i="135" s="1"/>
  <c r="G37" i="135" s="1"/>
  <c r="F38" i="135" s="1"/>
  <c r="G38" i="133"/>
  <c r="F39" i="133" s="1"/>
  <c r="E38" i="133"/>
  <c r="C38" i="133" s="1"/>
  <c r="G37" i="132"/>
  <c r="F38" i="132" s="1"/>
  <c r="E37" i="132"/>
  <c r="C37" i="132" s="1"/>
  <c r="H37" i="132"/>
  <c r="H38" i="131"/>
  <c r="E38" i="131"/>
  <c r="D38" i="131" s="1"/>
  <c r="G38" i="131" s="1"/>
  <c r="F39" i="131" s="1"/>
  <c r="H38" i="130"/>
  <c r="E38" i="130"/>
  <c r="D38" i="130" s="1"/>
  <c r="G38" i="130"/>
  <c r="F39" i="130" s="1"/>
  <c r="H37" i="129"/>
  <c r="E37" i="129"/>
  <c r="D37" i="129" s="1"/>
  <c r="G37" i="129" s="1"/>
  <c r="F38" i="129" s="1"/>
  <c r="E36" i="128"/>
  <c r="D36" i="128" s="1"/>
  <c r="G36" i="128" s="1"/>
  <c r="F37" i="128" s="1"/>
  <c r="H36" i="128"/>
  <c r="E37" i="122"/>
  <c r="D37" i="122" s="1"/>
  <c r="G37" i="122" s="1"/>
  <c r="F38" i="122" s="1"/>
  <c r="H37" i="122"/>
  <c r="E38" i="121"/>
  <c r="D38" i="121" s="1"/>
  <c r="H38" i="121"/>
  <c r="G38" i="121"/>
  <c r="F39" i="121" s="1"/>
  <c r="H38" i="140" l="1"/>
  <c r="E38" i="140"/>
  <c r="D38" i="140" s="1"/>
  <c r="G38" i="140" s="1"/>
  <c r="F39" i="140" s="1"/>
  <c r="H39" i="136"/>
  <c r="E39" i="136"/>
  <c r="D39" i="136" s="1"/>
  <c r="G39" i="136" s="1"/>
  <c r="F40" i="136" s="1"/>
  <c r="E38" i="135"/>
  <c r="D38" i="135" s="1"/>
  <c r="G38" i="135" s="1"/>
  <c r="F39" i="135" s="1"/>
  <c r="G39" i="133"/>
  <c r="F40" i="133" s="1"/>
  <c r="E39" i="133"/>
  <c r="C39" i="133" s="1"/>
  <c r="H38" i="132"/>
  <c r="G38" i="132"/>
  <c r="F39" i="132" s="1"/>
  <c r="E38" i="132"/>
  <c r="C38" i="132" s="1"/>
  <c r="H39" i="131"/>
  <c r="E39" i="131"/>
  <c r="D39" i="131" s="1"/>
  <c r="G39" i="131" s="1"/>
  <c r="F40" i="131" s="1"/>
  <c r="H39" i="130"/>
  <c r="E39" i="130"/>
  <c r="D39" i="130" s="1"/>
  <c r="G39" i="130" s="1"/>
  <c r="F40" i="130" s="1"/>
  <c r="H38" i="129"/>
  <c r="E38" i="129"/>
  <c r="D38" i="129" s="1"/>
  <c r="G38" i="129" s="1"/>
  <c r="F39" i="129" s="1"/>
  <c r="H37" i="128"/>
  <c r="E37" i="128"/>
  <c r="D37" i="128" s="1"/>
  <c r="G37" i="128" s="1"/>
  <c r="F38" i="128" s="1"/>
  <c r="H38" i="122"/>
  <c r="E38" i="122"/>
  <c r="D38" i="122" s="1"/>
  <c r="G38" i="122" s="1"/>
  <c r="F39" i="122" s="1"/>
  <c r="E39" i="121"/>
  <c r="D39" i="121" s="1"/>
  <c r="G39" i="121" s="1"/>
  <c r="F40" i="121" s="1"/>
  <c r="H39" i="121"/>
  <c r="H39" i="140" l="1"/>
  <c r="E39" i="140"/>
  <c r="D39" i="140" s="1"/>
  <c r="G39" i="140" s="1"/>
  <c r="F40" i="140" s="1"/>
  <c r="H40" i="136"/>
  <c r="E40" i="136"/>
  <c r="D40" i="136" s="1"/>
  <c r="G40" i="136" s="1"/>
  <c r="F41" i="136" s="1"/>
  <c r="E39" i="135"/>
  <c r="D39" i="135" s="1"/>
  <c r="G39" i="135" s="1"/>
  <c r="F40" i="135" s="1"/>
  <c r="E40" i="133"/>
  <c r="C40" i="133" s="1"/>
  <c r="G40" i="133"/>
  <c r="F41" i="133" s="1"/>
  <c r="H39" i="132"/>
  <c r="G39" i="132"/>
  <c r="F40" i="132" s="1"/>
  <c r="E39" i="132"/>
  <c r="C39" i="132" s="1"/>
  <c r="H40" i="131"/>
  <c r="E40" i="131"/>
  <c r="D40" i="131" s="1"/>
  <c r="G40" i="131" s="1"/>
  <c r="F41" i="131" s="1"/>
  <c r="H40" i="130"/>
  <c r="E40" i="130"/>
  <c r="D40" i="130" s="1"/>
  <c r="G40" i="130" s="1"/>
  <c r="F41" i="130" s="1"/>
  <c r="H39" i="129"/>
  <c r="E39" i="129"/>
  <c r="D39" i="129" s="1"/>
  <c r="G39" i="129" s="1"/>
  <c r="F40" i="129" s="1"/>
  <c r="H38" i="128"/>
  <c r="E38" i="128"/>
  <c r="D38" i="128" s="1"/>
  <c r="G38" i="128" s="1"/>
  <c r="F39" i="128" s="1"/>
  <c r="H39" i="122"/>
  <c r="E39" i="122"/>
  <c r="D39" i="122" s="1"/>
  <c r="G39" i="122" s="1"/>
  <c r="F40" i="122" s="1"/>
  <c r="H40" i="121"/>
  <c r="E40" i="121"/>
  <c r="D40" i="121" s="1"/>
  <c r="G40" i="121" s="1"/>
  <c r="F41" i="121" s="1"/>
  <c r="H40" i="140" l="1"/>
  <c r="E40" i="140"/>
  <c r="D40" i="140" s="1"/>
  <c r="G40" i="140" s="1"/>
  <c r="F41" i="140" s="1"/>
  <c r="H41" i="136"/>
  <c r="E41" i="136"/>
  <c r="D41" i="136" s="1"/>
  <c r="G41" i="136" s="1"/>
  <c r="F42" i="136" s="1"/>
  <c r="E40" i="135"/>
  <c r="D40" i="135" s="1"/>
  <c r="G40" i="135" s="1"/>
  <c r="F41" i="135" s="1"/>
  <c r="G41" i="133"/>
  <c r="F42" i="133" s="1"/>
  <c r="E41" i="133"/>
  <c r="C41" i="133" s="1"/>
  <c r="E40" i="132"/>
  <c r="C40" i="132" s="1"/>
  <c r="H40" i="132"/>
  <c r="G40" i="132"/>
  <c r="F41" i="132" s="1"/>
  <c r="E41" i="131"/>
  <c r="D41" i="131" s="1"/>
  <c r="G41" i="131" s="1"/>
  <c r="F42" i="131" s="1"/>
  <c r="H41" i="131"/>
  <c r="H41" i="130"/>
  <c r="E41" i="130"/>
  <c r="D41" i="130" s="1"/>
  <c r="G41" i="130" s="1"/>
  <c r="F42" i="130" s="1"/>
  <c r="H40" i="129"/>
  <c r="E40" i="129"/>
  <c r="D40" i="129" s="1"/>
  <c r="G40" i="129" s="1"/>
  <c r="F41" i="129" s="1"/>
  <c r="H39" i="128"/>
  <c r="E39" i="128"/>
  <c r="D39" i="128" s="1"/>
  <c r="G39" i="128" s="1"/>
  <c r="F40" i="128" s="1"/>
  <c r="H40" i="122"/>
  <c r="E40" i="122"/>
  <c r="D40" i="122" s="1"/>
  <c r="G40" i="122" s="1"/>
  <c r="F41" i="122" s="1"/>
  <c r="H41" i="121"/>
  <c r="E41" i="121"/>
  <c r="D41" i="121" s="1"/>
  <c r="G41" i="121" s="1"/>
  <c r="F42" i="121" s="1"/>
  <c r="E41" i="140" l="1"/>
  <c r="D41" i="140" s="1"/>
  <c r="G41" i="140" s="1"/>
  <c r="F42" i="140" s="1"/>
  <c r="H41" i="140"/>
  <c r="H42" i="136"/>
  <c r="E42" i="136"/>
  <c r="D42" i="136" s="1"/>
  <c r="G42" i="136" s="1"/>
  <c r="F43" i="136" s="1"/>
  <c r="E41" i="135"/>
  <c r="D41" i="135" s="1"/>
  <c r="G41" i="135" s="1"/>
  <c r="F42" i="135" s="1"/>
  <c r="E42" i="133"/>
  <c r="C42" i="133" s="1"/>
  <c r="G42" i="133"/>
  <c r="F43" i="133" s="1"/>
  <c r="G41" i="132"/>
  <c r="F42" i="132" s="1"/>
  <c r="E41" i="132"/>
  <c r="C41" i="132" s="1"/>
  <c r="H41" i="132"/>
  <c r="E42" i="131"/>
  <c r="D42" i="131" s="1"/>
  <c r="G42" i="131"/>
  <c r="F43" i="131" s="1"/>
  <c r="H42" i="131"/>
  <c r="E42" i="130"/>
  <c r="D42" i="130" s="1"/>
  <c r="G42" i="130" s="1"/>
  <c r="F43" i="130" s="1"/>
  <c r="H42" i="130"/>
  <c r="H41" i="129"/>
  <c r="E41" i="129"/>
  <c r="D41" i="129" s="1"/>
  <c r="G41" i="129" s="1"/>
  <c r="F42" i="129" s="1"/>
  <c r="H40" i="128"/>
  <c r="E40" i="128"/>
  <c r="D40" i="128" s="1"/>
  <c r="G40" i="128" s="1"/>
  <c r="F41" i="128" s="1"/>
  <c r="H41" i="122"/>
  <c r="E41" i="122"/>
  <c r="D41" i="122" s="1"/>
  <c r="G41" i="122" s="1"/>
  <c r="F42" i="122" s="1"/>
  <c r="H42" i="121"/>
  <c r="E42" i="121"/>
  <c r="D42" i="121" s="1"/>
  <c r="G42" i="121" s="1"/>
  <c r="F43" i="121" s="1"/>
  <c r="E42" i="140" l="1"/>
  <c r="D42" i="140" s="1"/>
  <c r="G42" i="140" s="1"/>
  <c r="F43" i="140" s="1"/>
  <c r="H42" i="140"/>
  <c r="H43" i="136"/>
  <c r="E43" i="136"/>
  <c r="D43" i="136" s="1"/>
  <c r="G43" i="136" s="1"/>
  <c r="F44" i="136" s="1"/>
  <c r="E42" i="135"/>
  <c r="D42" i="135" s="1"/>
  <c r="G42" i="135"/>
  <c r="F43" i="135" s="1"/>
  <c r="G43" i="133"/>
  <c r="F44" i="133" s="1"/>
  <c r="E43" i="133"/>
  <c r="C43" i="133" s="1"/>
  <c r="H42" i="132"/>
  <c r="G42" i="132"/>
  <c r="F43" i="132" s="1"/>
  <c r="E42" i="132"/>
  <c r="C42" i="132" s="1"/>
  <c r="E43" i="131"/>
  <c r="D43" i="131" s="1"/>
  <c r="G43" i="131"/>
  <c r="F44" i="131" s="1"/>
  <c r="H43" i="131"/>
  <c r="E43" i="130"/>
  <c r="D43" i="130" s="1"/>
  <c r="G43" i="130" s="1"/>
  <c r="F44" i="130" s="1"/>
  <c r="H43" i="130"/>
  <c r="E42" i="129"/>
  <c r="D42" i="129" s="1"/>
  <c r="G42" i="129" s="1"/>
  <c r="F43" i="129" s="1"/>
  <c r="H42" i="129"/>
  <c r="H41" i="128"/>
  <c r="E41" i="128"/>
  <c r="D41" i="128" s="1"/>
  <c r="G41" i="128" s="1"/>
  <c r="F42" i="128" s="1"/>
  <c r="H42" i="122"/>
  <c r="E42" i="122"/>
  <c r="D42" i="122" s="1"/>
  <c r="G42" i="122" s="1"/>
  <c r="F43" i="122" s="1"/>
  <c r="H43" i="121"/>
  <c r="E43" i="121"/>
  <c r="D43" i="121" s="1"/>
  <c r="G43" i="121" s="1"/>
  <c r="F44" i="121" s="1"/>
  <c r="E43" i="140" l="1"/>
  <c r="D43" i="140" s="1"/>
  <c r="G43" i="140" s="1"/>
  <c r="F44" i="140" s="1"/>
  <c r="H43" i="140"/>
  <c r="E44" i="136"/>
  <c r="D44" i="136" s="1"/>
  <c r="G44" i="136" s="1"/>
  <c r="F45" i="136" s="1"/>
  <c r="H44" i="136"/>
  <c r="E43" i="135"/>
  <c r="D43" i="135" s="1"/>
  <c r="G43" i="135" s="1"/>
  <c r="F44" i="135" s="1"/>
  <c r="G44" i="133"/>
  <c r="F45" i="133" s="1"/>
  <c r="E44" i="133"/>
  <c r="C44" i="133" s="1"/>
  <c r="H43" i="132"/>
  <c r="G43" i="132"/>
  <c r="F44" i="132" s="1"/>
  <c r="E43" i="132"/>
  <c r="C43" i="132" s="1"/>
  <c r="E44" i="131"/>
  <c r="D44" i="131" s="1"/>
  <c r="G44" i="131" s="1"/>
  <c r="F45" i="131" s="1"/>
  <c r="H44" i="131"/>
  <c r="E44" i="130"/>
  <c r="D44" i="130" s="1"/>
  <c r="G44" i="130" s="1"/>
  <c r="F45" i="130" s="1"/>
  <c r="H44" i="130"/>
  <c r="E43" i="129"/>
  <c r="D43" i="129" s="1"/>
  <c r="G43" i="129" s="1"/>
  <c r="F44" i="129" s="1"/>
  <c r="H43" i="129"/>
  <c r="E42" i="128"/>
  <c r="D42" i="128" s="1"/>
  <c r="G42" i="128" s="1"/>
  <c r="F43" i="128" s="1"/>
  <c r="H42" i="128"/>
  <c r="E43" i="122"/>
  <c r="D43" i="122" s="1"/>
  <c r="G43" i="122" s="1"/>
  <c r="F44" i="122" s="1"/>
  <c r="H43" i="122"/>
  <c r="H44" i="121"/>
  <c r="E44" i="121"/>
  <c r="D44" i="121" s="1"/>
  <c r="G44" i="121" s="1"/>
  <c r="F45" i="121" s="1"/>
  <c r="H44" i="140" l="1"/>
  <c r="G44" i="140"/>
  <c r="F45" i="140" s="1"/>
  <c r="E44" i="140"/>
  <c r="D44" i="140" s="1"/>
  <c r="E45" i="136"/>
  <c r="D45" i="136" s="1"/>
  <c r="G45" i="136" s="1"/>
  <c r="F46" i="136" s="1"/>
  <c r="G46" i="136" s="1"/>
  <c r="H45" i="136"/>
  <c r="E44" i="135"/>
  <c r="D44" i="135" s="1"/>
  <c r="G44" i="135" s="1"/>
  <c r="F45" i="135" s="1"/>
  <c r="E45" i="133"/>
  <c r="C45" i="133" s="1"/>
  <c r="G45" i="133"/>
  <c r="F46" i="133" s="1"/>
  <c r="E44" i="132"/>
  <c r="C44" i="132" s="1"/>
  <c r="H44" i="132"/>
  <c r="G44" i="132"/>
  <c r="F45" i="132" s="1"/>
  <c r="H45" i="131"/>
  <c r="E45" i="131"/>
  <c r="D45" i="131" s="1"/>
  <c r="G45" i="131" s="1"/>
  <c r="F46" i="131" s="1"/>
  <c r="G46" i="131" s="1"/>
  <c r="E45" i="130"/>
  <c r="D45" i="130" s="1"/>
  <c r="G45" i="130" s="1"/>
  <c r="F46" i="130" s="1"/>
  <c r="G46" i="130" s="1"/>
  <c r="H45" i="130"/>
  <c r="E44" i="129"/>
  <c r="D44" i="129" s="1"/>
  <c r="G44" i="129" s="1"/>
  <c r="F45" i="129" s="1"/>
  <c r="G45" i="129" s="1"/>
  <c r="H44" i="129"/>
  <c r="E43" i="128"/>
  <c r="D43" i="128" s="1"/>
  <c r="G43" i="128" s="1"/>
  <c r="F44" i="128" s="1"/>
  <c r="H43" i="128"/>
  <c r="E44" i="122"/>
  <c r="D44" i="122" s="1"/>
  <c r="G44" i="122" s="1"/>
  <c r="F45" i="122" s="1"/>
  <c r="G45" i="122" s="1"/>
  <c r="H44" i="122"/>
  <c r="H45" i="121"/>
  <c r="E45" i="121"/>
  <c r="D45" i="121" s="1"/>
  <c r="G45" i="121" s="1"/>
  <c r="F46" i="121" s="1"/>
  <c r="G46" i="121" s="1"/>
  <c r="H45" i="140" l="1"/>
  <c r="E45" i="140"/>
  <c r="D45" i="140" s="1"/>
  <c r="G45" i="140" s="1"/>
  <c r="F46" i="140" s="1"/>
  <c r="E45" i="135"/>
  <c r="D45" i="135" s="1"/>
  <c r="G45" i="135" s="1"/>
  <c r="F46" i="135" s="1"/>
  <c r="G46" i="135" s="1"/>
  <c r="E46" i="133"/>
  <c r="D46" i="133" s="1"/>
  <c r="G46" i="133" s="1"/>
  <c r="G45" i="132"/>
  <c r="F46" i="132" s="1"/>
  <c r="E45" i="132"/>
  <c r="C45" i="132" s="1"/>
  <c r="H45" i="132"/>
  <c r="G44" i="128"/>
  <c r="F45" i="128" s="1"/>
  <c r="G45" i="128" s="1"/>
  <c r="E44" i="128"/>
  <c r="D44" i="128" s="1"/>
  <c r="H44" i="128"/>
  <c r="H46" i="140" l="1"/>
  <c r="G46" i="140"/>
  <c r="F47" i="140" s="1"/>
  <c r="E46" i="140"/>
  <c r="D46" i="140" s="1"/>
  <c r="H46" i="132"/>
  <c r="E46" i="132"/>
  <c r="D46" i="132" s="1"/>
  <c r="G46" i="132" s="1"/>
  <c r="H47" i="140" l="1"/>
  <c r="G47" i="140"/>
  <c r="F48" i="140" s="1"/>
  <c r="E47" i="140"/>
  <c r="D47" i="140" s="1"/>
  <c r="H48" i="140" l="1"/>
  <c r="E48" i="140"/>
  <c r="D48" i="140" s="1"/>
  <c r="G48" i="140" s="1"/>
  <c r="F49" i="140" s="1"/>
  <c r="E49" i="140" l="1"/>
  <c r="D49" i="140" s="1"/>
  <c r="G49" i="140" s="1"/>
  <c r="F50" i="140" s="1"/>
  <c r="H49" i="140"/>
  <c r="E50" i="140" l="1"/>
  <c r="D50" i="140" s="1"/>
  <c r="G50" i="140" s="1"/>
  <c r="F51" i="140" s="1"/>
  <c r="H50" i="140"/>
  <c r="E51" i="140" l="1"/>
  <c r="D51" i="140" s="1"/>
  <c r="G51" i="140" s="1"/>
  <c r="F52" i="140" s="1"/>
  <c r="H51" i="140"/>
  <c r="H52" i="140" l="1"/>
  <c r="E52" i="140"/>
  <c r="D52" i="140" s="1"/>
  <c r="G52" i="140" s="1"/>
  <c r="F53" i="140" s="1"/>
  <c r="H53" i="140" l="1"/>
  <c r="E53" i="140"/>
  <c r="D53" i="140" s="1"/>
  <c r="G53" i="140" s="1"/>
  <c r="F54" i="140" s="1"/>
  <c r="H54" i="140" l="1"/>
  <c r="E54" i="140"/>
  <c r="D54" i="140" s="1"/>
  <c r="G54" i="140" s="1"/>
  <c r="F55" i="140" s="1"/>
  <c r="H55" i="140" l="1"/>
  <c r="E55" i="140"/>
  <c r="D55" i="140" s="1"/>
  <c r="G55" i="140" s="1"/>
  <c r="F56" i="140" s="1"/>
  <c r="H56" i="140" l="1"/>
  <c r="E56" i="140"/>
  <c r="D56" i="140" s="1"/>
  <c r="G56" i="140" s="1"/>
  <c r="F57" i="140" s="1"/>
  <c r="E57" i="140" l="1"/>
  <c r="D57" i="140" s="1"/>
  <c r="G57" i="140" s="1"/>
  <c r="F58" i="140" s="1"/>
  <c r="H57" i="140"/>
  <c r="E58" i="140" l="1"/>
  <c r="D58" i="140" s="1"/>
  <c r="G58" i="140" s="1"/>
  <c r="F59" i="140" s="1"/>
  <c r="H58" i="140"/>
  <c r="E59" i="140" l="1"/>
  <c r="D59" i="140" s="1"/>
  <c r="G59" i="140" s="1"/>
  <c r="F60" i="140" s="1"/>
  <c r="H59" i="140"/>
  <c r="H60" i="140" l="1"/>
  <c r="E60" i="140"/>
  <c r="D60" i="140" s="1"/>
  <c r="G60" i="140" s="1"/>
  <c r="F61" i="140" s="1"/>
  <c r="H61" i="140" l="1"/>
  <c r="E61" i="140"/>
  <c r="D61" i="140" s="1"/>
  <c r="G61" i="140" s="1"/>
  <c r="F62" i="140" s="1"/>
  <c r="H62" i="140" l="1"/>
  <c r="G62" i="140"/>
  <c r="F63" i="140" s="1"/>
  <c r="E62" i="140"/>
  <c r="D62" i="140" s="1"/>
  <c r="H63" i="140" l="1"/>
  <c r="E63" i="140"/>
  <c r="D63" i="140" s="1"/>
  <c r="G63" i="140" s="1"/>
  <c r="F64" i="140" s="1"/>
  <c r="H64" i="140" l="1"/>
  <c r="E64" i="140"/>
  <c r="D64" i="140" s="1"/>
  <c r="G64" i="140" s="1"/>
  <c r="F65" i="140" s="1"/>
  <c r="E65" i="140" l="1"/>
  <c r="D65" i="140" s="1"/>
  <c r="G65" i="140" s="1"/>
  <c r="F66" i="140" s="1"/>
  <c r="G66" i="140" s="1"/>
  <c r="H65" i="140"/>
  <c r="H6" i="117" l="1"/>
  <c r="H7" i="117"/>
  <c r="H8" i="117"/>
  <c r="H9" i="117"/>
  <c r="H10" i="117"/>
  <c r="H11" i="117"/>
  <c r="H12" i="117"/>
  <c r="H13" i="117"/>
  <c r="H14" i="117"/>
  <c r="H15" i="117"/>
  <c r="H16" i="117"/>
  <c r="H17" i="117"/>
  <c r="H18" i="117"/>
  <c r="H19" i="117"/>
  <c r="H20" i="117"/>
  <c r="H21" i="117"/>
  <c r="H22" i="117"/>
  <c r="H23" i="117"/>
  <c r="H24" i="117"/>
  <c r="H25" i="117"/>
  <c r="H26" i="117"/>
  <c r="H27" i="117"/>
  <c r="H28" i="117"/>
  <c r="H29" i="117"/>
  <c r="H30" i="117"/>
  <c r="H31" i="117"/>
  <c r="H32" i="117"/>
  <c r="H33" i="117"/>
  <c r="H34" i="117"/>
  <c r="H35" i="117"/>
  <c r="H36" i="117"/>
  <c r="H37" i="117"/>
  <c r="H38" i="117"/>
  <c r="H39" i="117"/>
  <c r="H40" i="117"/>
  <c r="H41" i="117"/>
  <c r="H42" i="117"/>
  <c r="H43" i="117"/>
  <c r="H44" i="117"/>
  <c r="H45" i="117"/>
  <c r="H46" i="117"/>
  <c r="H47" i="117"/>
  <c r="H48" i="117"/>
  <c r="H49" i="117"/>
  <c r="H50" i="117"/>
  <c r="H51" i="117"/>
  <c r="H52" i="117"/>
  <c r="H5" i="117"/>
  <c r="B52" i="117"/>
  <c r="B51" i="117"/>
  <c r="C50" i="117"/>
  <c r="B50" i="117"/>
  <c r="B49" i="117"/>
  <c r="B48" i="117"/>
  <c r="B47" i="117"/>
  <c r="C46" i="117"/>
  <c r="B46" i="117"/>
  <c r="B45" i="117"/>
  <c r="B44" i="117"/>
  <c r="B43" i="117"/>
  <c r="C42" i="117"/>
  <c r="B42" i="117"/>
  <c r="B41" i="117"/>
  <c r="B40" i="117"/>
  <c r="B39" i="117"/>
  <c r="C38" i="117"/>
  <c r="B38" i="117"/>
  <c r="B37" i="117"/>
  <c r="B36" i="117"/>
  <c r="B35" i="117"/>
  <c r="C34" i="117"/>
  <c r="B34" i="117"/>
  <c r="B33" i="117"/>
  <c r="B32" i="117"/>
  <c r="B31" i="117"/>
  <c r="C30" i="117"/>
  <c r="B30" i="117"/>
  <c r="B29" i="117"/>
  <c r="B28" i="117"/>
  <c r="B27" i="117"/>
  <c r="C26" i="117"/>
  <c r="B26" i="117"/>
  <c r="B25" i="117"/>
  <c r="B24" i="117"/>
  <c r="B23" i="117"/>
  <c r="C22" i="117"/>
  <c r="B22" i="117"/>
  <c r="B21" i="117"/>
  <c r="B20" i="117"/>
  <c r="B19" i="117"/>
  <c r="C18" i="117"/>
  <c r="B18" i="117"/>
  <c r="B17" i="117"/>
  <c r="B16" i="117"/>
  <c r="B15" i="117"/>
  <c r="C14" i="117"/>
  <c r="B14" i="117"/>
  <c r="B13" i="117"/>
  <c r="B12" i="117"/>
  <c r="B11" i="117"/>
  <c r="C10" i="117"/>
  <c r="B10" i="117"/>
  <c r="B9" i="117"/>
  <c r="B8" i="117"/>
  <c r="B7" i="117"/>
  <c r="C6" i="117"/>
  <c r="B6" i="117"/>
  <c r="B5" i="117"/>
  <c r="G4" i="117"/>
  <c r="F5" i="117" s="1"/>
  <c r="F4" i="117"/>
  <c r="B4" i="117"/>
  <c r="E4" i="117" s="1"/>
  <c r="D2" i="117"/>
  <c r="C51" i="117" s="1"/>
  <c r="B52" i="110"/>
  <c r="B51" i="110"/>
  <c r="B50" i="110"/>
  <c r="C49" i="110"/>
  <c r="B49" i="110"/>
  <c r="B48" i="110"/>
  <c r="B47" i="110"/>
  <c r="B46" i="110"/>
  <c r="C45" i="110"/>
  <c r="B45" i="110"/>
  <c r="B44" i="110"/>
  <c r="B43" i="110"/>
  <c r="B42" i="110"/>
  <c r="C41" i="110"/>
  <c r="B41" i="110"/>
  <c r="B40" i="110"/>
  <c r="B39" i="110"/>
  <c r="B38" i="110"/>
  <c r="C37" i="110"/>
  <c r="B37" i="110"/>
  <c r="B36" i="110"/>
  <c r="B35" i="110"/>
  <c r="B34" i="110"/>
  <c r="C33" i="110"/>
  <c r="B33" i="110"/>
  <c r="B32" i="110"/>
  <c r="B31" i="110"/>
  <c r="B30" i="110"/>
  <c r="C29" i="110"/>
  <c r="B29" i="110"/>
  <c r="B28" i="110"/>
  <c r="B27" i="110"/>
  <c r="B26" i="110"/>
  <c r="C25" i="110"/>
  <c r="B25" i="110"/>
  <c r="B24" i="110"/>
  <c r="B23" i="110"/>
  <c r="B22" i="110"/>
  <c r="C21" i="110"/>
  <c r="B21" i="110"/>
  <c r="B20" i="110"/>
  <c r="B19" i="110"/>
  <c r="B18" i="110"/>
  <c r="C17" i="110"/>
  <c r="B17" i="110"/>
  <c r="B16" i="110"/>
  <c r="B15" i="110"/>
  <c r="B14" i="110"/>
  <c r="C13" i="110"/>
  <c r="B13" i="110"/>
  <c r="B12" i="110"/>
  <c r="B11" i="110"/>
  <c r="B10" i="110"/>
  <c r="C9" i="110"/>
  <c r="B9" i="110"/>
  <c r="B8" i="110"/>
  <c r="B7" i="110"/>
  <c r="B6" i="110"/>
  <c r="B5" i="110"/>
  <c r="F4" i="110"/>
  <c r="G4" i="110" s="1"/>
  <c r="F5" i="110" s="1"/>
  <c r="E4" i="110"/>
  <c r="C4" i="110" s="1"/>
  <c r="B4" i="110"/>
  <c r="D2" i="110"/>
  <c r="C51" i="110" s="1"/>
  <c r="B52" i="109"/>
  <c r="B51" i="109"/>
  <c r="B50" i="109"/>
  <c r="B49" i="109"/>
  <c r="B48" i="109"/>
  <c r="B47" i="109"/>
  <c r="B46" i="109"/>
  <c r="B45" i="109"/>
  <c r="B44" i="109"/>
  <c r="B43" i="109"/>
  <c r="B42" i="109"/>
  <c r="B41" i="109"/>
  <c r="B40" i="109"/>
  <c r="B39" i="109"/>
  <c r="B38" i="109"/>
  <c r="B37" i="109"/>
  <c r="B36" i="109"/>
  <c r="B35" i="109"/>
  <c r="B34" i="109"/>
  <c r="B33" i="109"/>
  <c r="B32" i="109"/>
  <c r="B31" i="109"/>
  <c r="B30" i="109"/>
  <c r="B29" i="109"/>
  <c r="B28" i="109"/>
  <c r="B27" i="109"/>
  <c r="B26" i="109"/>
  <c r="B25" i="109"/>
  <c r="B24" i="109"/>
  <c r="B23" i="109"/>
  <c r="B22" i="109"/>
  <c r="B21" i="109"/>
  <c r="B20" i="109"/>
  <c r="B19" i="109"/>
  <c r="B18" i="109"/>
  <c r="B17" i="109"/>
  <c r="B16" i="109"/>
  <c r="B15" i="109"/>
  <c r="B14" i="109"/>
  <c r="B13" i="109"/>
  <c r="B12" i="109"/>
  <c r="B11" i="109"/>
  <c r="B10" i="109"/>
  <c r="B9" i="109"/>
  <c r="B8" i="109"/>
  <c r="B7" i="109"/>
  <c r="B6" i="109"/>
  <c r="B5" i="109"/>
  <c r="F4" i="109"/>
  <c r="G4" i="109" s="1"/>
  <c r="F5" i="109" s="1"/>
  <c r="B4" i="109"/>
  <c r="D2" i="109"/>
  <c r="C51" i="109" s="1"/>
  <c r="B52" i="107"/>
  <c r="B51" i="107"/>
  <c r="B50" i="107"/>
  <c r="B49" i="107"/>
  <c r="B48" i="107"/>
  <c r="B47" i="107"/>
  <c r="B46" i="107"/>
  <c r="B45" i="107"/>
  <c r="B44" i="107"/>
  <c r="B43" i="107"/>
  <c r="B42" i="107"/>
  <c r="B41" i="107"/>
  <c r="B40" i="107"/>
  <c r="B39" i="107"/>
  <c r="B38" i="107"/>
  <c r="B37" i="107"/>
  <c r="B36" i="107"/>
  <c r="B35" i="107"/>
  <c r="B34" i="107"/>
  <c r="B33" i="107"/>
  <c r="B32" i="107"/>
  <c r="B31" i="107"/>
  <c r="B30" i="107"/>
  <c r="B29" i="107"/>
  <c r="B28" i="107"/>
  <c r="B27" i="107"/>
  <c r="B26" i="107"/>
  <c r="B25" i="107"/>
  <c r="B24" i="107"/>
  <c r="B23" i="107"/>
  <c r="B22" i="107"/>
  <c r="B21" i="107"/>
  <c r="B20" i="107"/>
  <c r="B19" i="107"/>
  <c r="B18" i="107"/>
  <c r="B17" i="107"/>
  <c r="B16" i="107"/>
  <c r="B15" i="107"/>
  <c r="B14" i="107"/>
  <c r="B13" i="107"/>
  <c r="B12" i="107"/>
  <c r="B11" i="107"/>
  <c r="B10" i="107"/>
  <c r="B9" i="107"/>
  <c r="B8" i="107"/>
  <c r="B7" i="107"/>
  <c r="F6" i="107"/>
  <c r="G6" i="107" s="1"/>
  <c r="F7" i="107" s="1"/>
  <c r="B6" i="107"/>
  <c r="G5" i="107"/>
  <c r="F5" i="107"/>
  <c r="E5" i="107" s="1"/>
  <c r="C5" i="107" s="1"/>
  <c r="B5" i="107"/>
  <c r="G4" i="107"/>
  <c r="F4" i="107"/>
  <c r="B4" i="107"/>
  <c r="E4" i="107" s="1"/>
  <c r="C4" i="107" s="1"/>
  <c r="C52" i="106"/>
  <c r="B52" i="106"/>
  <c r="B51" i="106"/>
  <c r="B50" i="106"/>
  <c r="B49" i="106"/>
  <c r="B48" i="106"/>
  <c r="B47" i="106"/>
  <c r="B46" i="106"/>
  <c r="B45" i="106"/>
  <c r="B44" i="106"/>
  <c r="B43" i="106"/>
  <c r="B42" i="106"/>
  <c r="B41" i="106"/>
  <c r="B40" i="106"/>
  <c r="B39" i="106"/>
  <c r="B38" i="106"/>
  <c r="B37" i="106"/>
  <c r="B36" i="106"/>
  <c r="B35" i="106"/>
  <c r="B34" i="106"/>
  <c r="B33" i="106"/>
  <c r="B32" i="106"/>
  <c r="B31" i="106"/>
  <c r="B30" i="106"/>
  <c r="B29" i="106"/>
  <c r="B28" i="106"/>
  <c r="B27" i="106"/>
  <c r="B26" i="106"/>
  <c r="B25" i="106"/>
  <c r="B24" i="106"/>
  <c r="B23" i="106"/>
  <c r="B22" i="106"/>
  <c r="B21" i="106"/>
  <c r="B20" i="106"/>
  <c r="B19" i="106"/>
  <c r="B18" i="106"/>
  <c r="B17" i="106"/>
  <c r="B16" i="106"/>
  <c r="B15" i="106"/>
  <c r="B14" i="106"/>
  <c r="B13" i="106"/>
  <c r="B12" i="106"/>
  <c r="B11" i="106"/>
  <c r="B10" i="106"/>
  <c r="B9" i="106"/>
  <c r="B8" i="106"/>
  <c r="B7" i="106"/>
  <c r="B6" i="106"/>
  <c r="B5" i="106"/>
  <c r="F4" i="106"/>
  <c r="G4" i="106" s="1"/>
  <c r="F5" i="106" s="1"/>
  <c r="B4" i="106"/>
  <c r="E4" i="106" s="1"/>
  <c r="C4" i="106" s="1"/>
  <c r="B52" i="105"/>
  <c r="B51" i="105"/>
  <c r="C50" i="105"/>
  <c r="B50" i="105"/>
  <c r="B49" i="105"/>
  <c r="B48" i="105"/>
  <c r="B47" i="105"/>
  <c r="C46" i="105"/>
  <c r="B46" i="105"/>
  <c r="B45" i="105"/>
  <c r="B44" i="105"/>
  <c r="B43" i="105"/>
  <c r="C42" i="105"/>
  <c r="B42" i="105"/>
  <c r="B41" i="105"/>
  <c r="B40" i="105"/>
  <c r="B39" i="105"/>
  <c r="C38" i="105"/>
  <c r="B38" i="105"/>
  <c r="B37" i="105"/>
  <c r="B36" i="105"/>
  <c r="B35" i="105"/>
  <c r="C34" i="105"/>
  <c r="B34" i="105"/>
  <c r="B33" i="105"/>
  <c r="B32" i="105"/>
  <c r="B31" i="105"/>
  <c r="C30" i="105"/>
  <c r="B30" i="105"/>
  <c r="B29" i="105"/>
  <c r="B28" i="105"/>
  <c r="B27" i="105"/>
  <c r="C26" i="105"/>
  <c r="B26" i="105"/>
  <c r="B25" i="105"/>
  <c r="B24" i="105"/>
  <c r="B23" i="105"/>
  <c r="C22" i="105"/>
  <c r="B22" i="105"/>
  <c r="B21" i="105"/>
  <c r="B20" i="105"/>
  <c r="B19" i="105"/>
  <c r="C18" i="105"/>
  <c r="B18" i="105"/>
  <c r="B17" i="105"/>
  <c r="B16" i="105"/>
  <c r="B15" i="105"/>
  <c r="C14" i="105"/>
  <c r="B14" i="105"/>
  <c r="B13" i="105"/>
  <c r="B12" i="105"/>
  <c r="B11" i="105"/>
  <c r="C10" i="105"/>
  <c r="B10" i="105"/>
  <c r="B9" i="105"/>
  <c r="B8" i="105"/>
  <c r="B7" i="105"/>
  <c r="C6" i="105"/>
  <c r="B6" i="105"/>
  <c r="B5" i="105"/>
  <c r="F4" i="105"/>
  <c r="E4" i="105" s="1"/>
  <c r="B4" i="105"/>
  <c r="D2" i="105"/>
  <c r="C51" i="105" s="1"/>
  <c r="B52" i="104"/>
  <c r="C51" i="104"/>
  <c r="B51" i="104"/>
  <c r="B50" i="104"/>
  <c r="B49" i="104"/>
  <c r="B48" i="104"/>
  <c r="C47" i="104"/>
  <c r="B47" i="104"/>
  <c r="B46" i="104"/>
  <c r="B45" i="104"/>
  <c r="B44" i="104"/>
  <c r="C43" i="104"/>
  <c r="B43" i="104"/>
  <c r="B42" i="104"/>
  <c r="B41" i="104"/>
  <c r="B40" i="104"/>
  <c r="C39" i="104"/>
  <c r="B39" i="104"/>
  <c r="B38" i="104"/>
  <c r="B37" i="104"/>
  <c r="B36" i="104"/>
  <c r="C35" i="104"/>
  <c r="B35" i="104"/>
  <c r="B34" i="104"/>
  <c r="B33" i="104"/>
  <c r="B32" i="104"/>
  <c r="C31" i="104"/>
  <c r="B31" i="104"/>
  <c r="B30" i="104"/>
  <c r="B29" i="104"/>
  <c r="B28" i="104"/>
  <c r="C27" i="104"/>
  <c r="B27" i="104"/>
  <c r="B26" i="104"/>
  <c r="B25" i="104"/>
  <c r="B24" i="104"/>
  <c r="C23" i="104"/>
  <c r="B23" i="104"/>
  <c r="B22" i="104"/>
  <c r="B21" i="104"/>
  <c r="B20" i="104"/>
  <c r="C19" i="104"/>
  <c r="B19" i="104"/>
  <c r="B18" i="104"/>
  <c r="B17" i="104"/>
  <c r="B16" i="104"/>
  <c r="C15" i="104"/>
  <c r="B15" i="104"/>
  <c r="B14" i="104"/>
  <c r="B13" i="104"/>
  <c r="B12" i="104"/>
  <c r="C11" i="104"/>
  <c r="B11" i="104"/>
  <c r="B10" i="104"/>
  <c r="B9" i="104"/>
  <c r="B8" i="104"/>
  <c r="C7" i="104"/>
  <c r="B7" i="104"/>
  <c r="B6" i="104"/>
  <c r="B5" i="104"/>
  <c r="F4" i="104"/>
  <c r="E4" i="104" s="1"/>
  <c r="B4" i="104"/>
  <c r="D2" i="104"/>
  <c r="C52" i="104" s="1"/>
  <c r="D52" i="104" s="1"/>
  <c r="E5" i="117" l="1"/>
  <c r="C5" i="117"/>
  <c r="C9" i="117"/>
  <c r="C13" i="117"/>
  <c r="C17" i="117"/>
  <c r="C21" i="117"/>
  <c r="C25" i="117"/>
  <c r="C29" i="117"/>
  <c r="C33" i="117"/>
  <c r="C37" i="117"/>
  <c r="C41" i="117"/>
  <c r="C45" i="117"/>
  <c r="C49" i="117"/>
  <c r="C8" i="117"/>
  <c r="C12" i="117"/>
  <c r="C16" i="117"/>
  <c r="C20" i="117"/>
  <c r="C24" i="117"/>
  <c r="C28" i="117"/>
  <c r="C32" i="117"/>
  <c r="C36" i="117"/>
  <c r="C40" i="117"/>
  <c r="C44" i="117"/>
  <c r="C48" i="117"/>
  <c r="C52" i="117"/>
  <c r="D52" i="117" s="1"/>
  <c r="C7" i="117"/>
  <c r="C11" i="117"/>
  <c r="C15" i="117"/>
  <c r="C19" i="117"/>
  <c r="C23" i="117"/>
  <c r="C27" i="117"/>
  <c r="C31" i="117"/>
  <c r="C35" i="117"/>
  <c r="C39" i="117"/>
  <c r="C43" i="117"/>
  <c r="C47" i="117"/>
  <c r="E5" i="110"/>
  <c r="C5" i="110" s="1"/>
  <c r="G5" i="110"/>
  <c r="F6" i="110" s="1"/>
  <c r="C10" i="110"/>
  <c r="C14" i="110"/>
  <c r="C18" i="110"/>
  <c r="C22" i="110"/>
  <c r="C26" i="110"/>
  <c r="C30" i="110"/>
  <c r="C34" i="110"/>
  <c r="C38" i="110"/>
  <c r="C42" i="110"/>
  <c r="C46" i="110"/>
  <c r="C50" i="110"/>
  <c r="C12" i="110"/>
  <c r="C16" i="110"/>
  <c r="C20" i="110"/>
  <c r="C24" i="110"/>
  <c r="C28" i="110"/>
  <c r="C32" i="110"/>
  <c r="C36" i="110"/>
  <c r="C40" i="110"/>
  <c r="C44" i="110"/>
  <c r="C48" i="110"/>
  <c r="C52" i="110"/>
  <c r="D52" i="110" s="1"/>
  <c r="C11" i="110"/>
  <c r="C15" i="110"/>
  <c r="C19" i="110"/>
  <c r="C23" i="110"/>
  <c r="C27" i="110"/>
  <c r="C31" i="110"/>
  <c r="C35" i="110"/>
  <c r="C39" i="110"/>
  <c r="C43" i="110"/>
  <c r="C47" i="110"/>
  <c r="E5" i="109"/>
  <c r="C5" i="109" s="1"/>
  <c r="G5" i="109"/>
  <c r="F6" i="109" s="1"/>
  <c r="C10" i="109"/>
  <c r="C18" i="109"/>
  <c r="C26" i="109"/>
  <c r="C34" i="109"/>
  <c r="C38" i="109"/>
  <c r="E4" i="109"/>
  <c r="C4" i="109" s="1"/>
  <c r="C9" i="109"/>
  <c r="C13" i="109"/>
  <c r="C17" i="109"/>
  <c r="C21" i="109"/>
  <c r="C25" i="109"/>
  <c r="C29" i="109"/>
  <c r="C33" i="109"/>
  <c r="C37" i="109"/>
  <c r="C41" i="109"/>
  <c r="C45" i="109"/>
  <c r="C49" i="109"/>
  <c r="C50" i="109"/>
  <c r="C14" i="109"/>
  <c r="C22" i="109"/>
  <c r="C30" i="109"/>
  <c r="C42" i="109"/>
  <c r="C46" i="109"/>
  <c r="C12" i="109"/>
  <c r="C16" i="109"/>
  <c r="C20" i="109"/>
  <c r="C24" i="109"/>
  <c r="C28" i="109"/>
  <c r="C32" i="109"/>
  <c r="C36" i="109"/>
  <c r="C40" i="109"/>
  <c r="C44" i="109"/>
  <c r="C48" i="109"/>
  <c r="C52" i="109"/>
  <c r="D52" i="109" s="1"/>
  <c r="C11" i="109"/>
  <c r="C15" i="109"/>
  <c r="C19" i="109"/>
  <c r="C23" i="109"/>
  <c r="C27" i="109"/>
  <c r="C31" i="109"/>
  <c r="C35" i="109"/>
  <c r="C39" i="109"/>
  <c r="C43" i="109"/>
  <c r="C47" i="109"/>
  <c r="G7" i="107"/>
  <c r="F8" i="107" s="1"/>
  <c r="E7" i="107"/>
  <c r="C7" i="107" s="1"/>
  <c r="E6" i="107"/>
  <c r="C6" i="107" s="1"/>
  <c r="E5" i="106"/>
  <c r="C5" i="106" s="1"/>
  <c r="G5" i="106"/>
  <c r="F6" i="106" s="1"/>
  <c r="G4" i="105"/>
  <c r="F5" i="105" s="1"/>
  <c r="C5" i="105"/>
  <c r="C9" i="105"/>
  <c r="C13" i="105"/>
  <c r="C17" i="105"/>
  <c r="C21" i="105"/>
  <c r="C25" i="105"/>
  <c r="C29" i="105"/>
  <c r="C33" i="105"/>
  <c r="C37" i="105"/>
  <c r="C41" i="105"/>
  <c r="C45" i="105"/>
  <c r="C49" i="105"/>
  <c r="C8" i="105"/>
  <c r="C12" i="105"/>
  <c r="C16" i="105"/>
  <c r="C20" i="105"/>
  <c r="C24" i="105"/>
  <c r="C28" i="105"/>
  <c r="C32" i="105"/>
  <c r="C36" i="105"/>
  <c r="C40" i="105"/>
  <c r="C44" i="105"/>
  <c r="C48" i="105"/>
  <c r="C52" i="105"/>
  <c r="D52" i="105" s="1"/>
  <c r="C7" i="105"/>
  <c r="C11" i="105"/>
  <c r="C15" i="105"/>
  <c r="C19" i="105"/>
  <c r="C23" i="105"/>
  <c r="C27" i="105"/>
  <c r="C31" i="105"/>
  <c r="C35" i="105"/>
  <c r="C39" i="105"/>
  <c r="C43" i="105"/>
  <c r="C47" i="105"/>
  <c r="G4" i="104"/>
  <c r="F5" i="104" s="1"/>
  <c r="C6" i="104"/>
  <c r="C10" i="104"/>
  <c r="C14" i="104"/>
  <c r="C18" i="104"/>
  <c r="C22" i="104"/>
  <c r="C26" i="104"/>
  <c r="C30" i="104"/>
  <c r="C34" i="104"/>
  <c r="C38" i="104"/>
  <c r="C42" i="104"/>
  <c r="C46" i="104"/>
  <c r="C50" i="104"/>
  <c r="C5" i="104"/>
  <c r="C9" i="104"/>
  <c r="C13" i="104"/>
  <c r="C17" i="104"/>
  <c r="C21" i="104"/>
  <c r="C25" i="104"/>
  <c r="C29" i="104"/>
  <c r="C33" i="104"/>
  <c r="C37" i="104"/>
  <c r="C41" i="104"/>
  <c r="C45" i="104"/>
  <c r="C49" i="104"/>
  <c r="C8" i="104"/>
  <c r="C12" i="104"/>
  <c r="C16" i="104"/>
  <c r="C20" i="104"/>
  <c r="C24" i="104"/>
  <c r="C28" i="104"/>
  <c r="C32" i="104"/>
  <c r="C36" i="104"/>
  <c r="C40" i="104"/>
  <c r="C44" i="104"/>
  <c r="C48" i="104"/>
  <c r="D5" i="117" l="1"/>
  <c r="G5" i="117" s="1"/>
  <c r="F6" i="117" s="1"/>
  <c r="G6" i="110"/>
  <c r="F7" i="110" s="1"/>
  <c r="E6" i="110"/>
  <c r="C6" i="110" s="1"/>
  <c r="G6" i="109"/>
  <c r="F7" i="109" s="1"/>
  <c r="E6" i="109"/>
  <c r="C6" i="109" s="1"/>
  <c r="E8" i="107"/>
  <c r="C8" i="107" s="1"/>
  <c r="G8" i="107"/>
  <c r="F9" i="107" s="1"/>
  <c r="G6" i="106"/>
  <c r="F7" i="106" s="1"/>
  <c r="E6" i="106"/>
  <c r="C6" i="106" s="1"/>
  <c r="E5" i="105"/>
  <c r="D5" i="105" s="1"/>
  <c r="G5" i="105" s="1"/>
  <c r="F6" i="105" s="1"/>
  <c r="E5" i="104"/>
  <c r="D5" i="104" s="1"/>
  <c r="G5" i="104" s="1"/>
  <c r="F6" i="104" s="1"/>
  <c r="E6" i="117" l="1"/>
  <c r="D6" i="117" s="1"/>
  <c r="G6" i="117" s="1"/>
  <c r="F7" i="117" s="1"/>
  <c r="G7" i="110"/>
  <c r="F8" i="110" s="1"/>
  <c r="E7" i="110"/>
  <c r="C7" i="110" s="1"/>
  <c r="G7" i="109"/>
  <c r="F8" i="109" s="1"/>
  <c r="E7" i="109"/>
  <c r="C7" i="109" s="1"/>
  <c r="G9" i="107"/>
  <c r="F10" i="107" s="1"/>
  <c r="E9" i="107"/>
  <c r="C9" i="107" s="1"/>
  <c r="G7" i="106"/>
  <c r="F8" i="106" s="1"/>
  <c r="E7" i="106"/>
  <c r="C7" i="106" s="1"/>
  <c r="E6" i="105"/>
  <c r="D6" i="105" s="1"/>
  <c r="G6" i="105" s="1"/>
  <c r="F7" i="105" s="1"/>
  <c r="E6" i="104"/>
  <c r="D6" i="104" s="1"/>
  <c r="G6" i="104" s="1"/>
  <c r="F7" i="104" s="1"/>
  <c r="E7" i="117" l="1"/>
  <c r="D7" i="117" s="1"/>
  <c r="G7" i="117" s="1"/>
  <c r="F8" i="117" s="1"/>
  <c r="E8" i="110"/>
  <c r="C8" i="110" s="1"/>
  <c r="G8" i="110"/>
  <c r="F9" i="110" s="1"/>
  <c r="E8" i="109"/>
  <c r="C8" i="109" s="1"/>
  <c r="G8" i="109"/>
  <c r="F9" i="109" s="1"/>
  <c r="G10" i="107"/>
  <c r="F11" i="107" s="1"/>
  <c r="E10" i="107"/>
  <c r="C10" i="107" s="1"/>
  <c r="E8" i="106"/>
  <c r="C8" i="106" s="1"/>
  <c r="G8" i="106"/>
  <c r="F9" i="106" s="1"/>
  <c r="E7" i="105"/>
  <c r="D7" i="105" s="1"/>
  <c r="G7" i="105" s="1"/>
  <c r="F8" i="105" s="1"/>
  <c r="E7" i="104"/>
  <c r="D7" i="104" s="1"/>
  <c r="G7" i="104" s="1"/>
  <c r="F8" i="104" s="1"/>
  <c r="E8" i="117" l="1"/>
  <c r="D8" i="117" s="1"/>
  <c r="G8" i="117" s="1"/>
  <c r="F9" i="117" s="1"/>
  <c r="E9" i="110"/>
  <c r="D9" i="110" s="1"/>
  <c r="G9" i="110" s="1"/>
  <c r="F10" i="110" s="1"/>
  <c r="E9" i="109"/>
  <c r="D9" i="109" s="1"/>
  <c r="G9" i="109" s="1"/>
  <c r="F10" i="109" s="1"/>
  <c r="E11" i="107"/>
  <c r="C11" i="107" s="1"/>
  <c r="G11" i="107"/>
  <c r="F12" i="107" s="1"/>
  <c r="G9" i="106"/>
  <c r="F10" i="106" s="1"/>
  <c r="E9" i="106"/>
  <c r="C9" i="106" s="1"/>
  <c r="E8" i="105"/>
  <c r="D8" i="105" s="1"/>
  <c r="G8" i="105" s="1"/>
  <c r="F9" i="105" s="1"/>
  <c r="E8" i="104"/>
  <c r="D8" i="104" s="1"/>
  <c r="G8" i="104" s="1"/>
  <c r="F9" i="104" s="1"/>
  <c r="E9" i="117" l="1"/>
  <c r="D9" i="117" s="1"/>
  <c r="G9" i="117" s="1"/>
  <c r="F10" i="117" s="1"/>
  <c r="E10" i="110"/>
  <c r="D10" i="110" s="1"/>
  <c r="G10" i="110" s="1"/>
  <c r="F11" i="110" s="1"/>
  <c r="G10" i="109"/>
  <c r="F11" i="109" s="1"/>
  <c r="E10" i="109"/>
  <c r="D10" i="109" s="1"/>
  <c r="G12" i="107"/>
  <c r="F13" i="107" s="1"/>
  <c r="E12" i="107"/>
  <c r="C12" i="107" s="1"/>
  <c r="E10" i="106"/>
  <c r="C10" i="106" s="1"/>
  <c r="G10" i="106"/>
  <c r="F11" i="106" s="1"/>
  <c r="E9" i="105"/>
  <c r="D9" i="105" s="1"/>
  <c r="G9" i="105" s="1"/>
  <c r="F10" i="105" s="1"/>
  <c r="E9" i="104"/>
  <c r="D9" i="104" s="1"/>
  <c r="G9" i="104" s="1"/>
  <c r="F10" i="104" s="1"/>
  <c r="E10" i="117" l="1"/>
  <c r="D10" i="117" s="1"/>
  <c r="G10" i="117" s="1"/>
  <c r="F11" i="117" s="1"/>
  <c r="E11" i="110"/>
  <c r="D11" i="110" s="1"/>
  <c r="G11" i="110" s="1"/>
  <c r="F12" i="110" s="1"/>
  <c r="E11" i="109"/>
  <c r="D11" i="109" s="1"/>
  <c r="G11" i="109" s="1"/>
  <c r="F12" i="109" s="1"/>
  <c r="G13" i="107"/>
  <c r="F14" i="107" s="1"/>
  <c r="E13" i="107"/>
  <c r="C13" i="107" s="1"/>
  <c r="G11" i="106"/>
  <c r="F12" i="106" s="1"/>
  <c r="E11" i="106"/>
  <c r="C11" i="106" s="1"/>
  <c r="E10" i="105"/>
  <c r="D10" i="105" s="1"/>
  <c r="G10" i="105" s="1"/>
  <c r="F11" i="105" s="1"/>
  <c r="E10" i="104"/>
  <c r="D10" i="104" s="1"/>
  <c r="G10" i="104" s="1"/>
  <c r="F11" i="104" s="1"/>
  <c r="E11" i="117" l="1"/>
  <c r="D11" i="117" s="1"/>
  <c r="G11" i="117" s="1"/>
  <c r="F12" i="117" s="1"/>
  <c r="E12" i="110"/>
  <c r="D12" i="110" s="1"/>
  <c r="G12" i="110" s="1"/>
  <c r="F13" i="110" s="1"/>
  <c r="E12" i="109"/>
  <c r="D12" i="109" s="1"/>
  <c r="G12" i="109" s="1"/>
  <c r="F13" i="109" s="1"/>
  <c r="G14" i="107"/>
  <c r="F15" i="107" s="1"/>
  <c r="E14" i="107"/>
  <c r="C14" i="107" s="1"/>
  <c r="G12" i="106"/>
  <c r="F13" i="106" s="1"/>
  <c r="E12" i="106"/>
  <c r="C12" i="106" s="1"/>
  <c r="E11" i="105"/>
  <c r="D11" i="105" s="1"/>
  <c r="G11" i="105" s="1"/>
  <c r="F12" i="105" s="1"/>
  <c r="E11" i="104"/>
  <c r="D11" i="104" s="1"/>
  <c r="G11" i="104" s="1"/>
  <c r="F12" i="104" s="1"/>
  <c r="E12" i="117" l="1"/>
  <c r="D12" i="117" s="1"/>
  <c r="G12" i="117" s="1"/>
  <c r="F13" i="117" s="1"/>
  <c r="E13" i="110"/>
  <c r="D13" i="110" s="1"/>
  <c r="G13" i="110" s="1"/>
  <c r="F14" i="110" s="1"/>
  <c r="E13" i="109"/>
  <c r="D13" i="109" s="1"/>
  <c r="G13" i="109" s="1"/>
  <c r="F14" i="109" s="1"/>
  <c r="G15" i="107"/>
  <c r="F16" i="107" s="1"/>
  <c r="E15" i="107"/>
  <c r="C15" i="107" s="1"/>
  <c r="E13" i="106"/>
  <c r="C13" i="106" s="1"/>
  <c r="G13" i="106"/>
  <c r="F14" i="106" s="1"/>
  <c r="E12" i="105"/>
  <c r="D12" i="105" s="1"/>
  <c r="G12" i="105" s="1"/>
  <c r="F13" i="105" s="1"/>
  <c r="E12" i="104"/>
  <c r="D12" i="104" s="1"/>
  <c r="G12" i="104"/>
  <c r="F13" i="104" s="1"/>
  <c r="E13" i="117" l="1"/>
  <c r="D13" i="117" s="1"/>
  <c r="G13" i="117" s="1"/>
  <c r="F14" i="117" s="1"/>
  <c r="E14" i="110"/>
  <c r="D14" i="110" s="1"/>
  <c r="G14" i="110" s="1"/>
  <c r="F15" i="110" s="1"/>
  <c r="E14" i="109"/>
  <c r="D14" i="109" s="1"/>
  <c r="G14" i="109" s="1"/>
  <c r="F15" i="109" s="1"/>
  <c r="E16" i="107"/>
  <c r="C16" i="107" s="1"/>
  <c r="G16" i="107"/>
  <c r="F17" i="107" s="1"/>
  <c r="G14" i="106"/>
  <c r="F15" i="106" s="1"/>
  <c r="E14" i="106"/>
  <c r="C14" i="106" s="1"/>
  <c r="E13" i="105"/>
  <c r="D13" i="105" s="1"/>
  <c r="G13" i="105" s="1"/>
  <c r="F14" i="105" s="1"/>
  <c r="E13" i="104"/>
  <c r="D13" i="104" s="1"/>
  <c r="G13" i="104" s="1"/>
  <c r="F14" i="104" s="1"/>
  <c r="E14" i="117" l="1"/>
  <c r="D14" i="117" s="1"/>
  <c r="G14" i="117" s="1"/>
  <c r="F15" i="117" s="1"/>
  <c r="E15" i="110"/>
  <c r="D15" i="110" s="1"/>
  <c r="G15" i="110" s="1"/>
  <c r="F16" i="110" s="1"/>
  <c r="E15" i="109"/>
  <c r="D15" i="109" s="1"/>
  <c r="G15" i="109" s="1"/>
  <c r="F16" i="109" s="1"/>
  <c r="G17" i="107"/>
  <c r="F18" i="107" s="1"/>
  <c r="E17" i="107"/>
  <c r="C17" i="107" s="1"/>
  <c r="G15" i="106"/>
  <c r="F16" i="106" s="1"/>
  <c r="E15" i="106"/>
  <c r="C15" i="106" s="1"/>
  <c r="E14" i="105"/>
  <c r="D14" i="105" s="1"/>
  <c r="G14" i="105" s="1"/>
  <c r="F15" i="105" s="1"/>
  <c r="E14" i="104"/>
  <c r="D14" i="104" s="1"/>
  <c r="G14" i="104" s="1"/>
  <c r="F15" i="104" s="1"/>
  <c r="E15" i="117" l="1"/>
  <c r="D15" i="117" s="1"/>
  <c r="G15" i="117" s="1"/>
  <c r="F16" i="117" s="1"/>
  <c r="E16" i="110"/>
  <c r="D16" i="110" s="1"/>
  <c r="G16" i="110" s="1"/>
  <c r="F17" i="110" s="1"/>
  <c r="E16" i="109"/>
  <c r="D16" i="109" s="1"/>
  <c r="G16" i="109" s="1"/>
  <c r="F17" i="109" s="1"/>
  <c r="G18" i="107"/>
  <c r="F19" i="107" s="1"/>
  <c r="E18" i="107"/>
  <c r="C18" i="107" s="1"/>
  <c r="E16" i="106"/>
  <c r="C16" i="106" s="1"/>
  <c r="G16" i="106"/>
  <c r="F17" i="106" s="1"/>
  <c r="E15" i="105"/>
  <c r="D15" i="105" s="1"/>
  <c r="G15" i="105" s="1"/>
  <c r="F16" i="105" s="1"/>
  <c r="E15" i="104"/>
  <c r="D15" i="104" s="1"/>
  <c r="G15" i="104" s="1"/>
  <c r="F16" i="104" s="1"/>
  <c r="E16" i="117" l="1"/>
  <c r="D16" i="117" s="1"/>
  <c r="G16" i="117" s="1"/>
  <c r="F17" i="117" s="1"/>
  <c r="E17" i="110"/>
  <c r="D17" i="110" s="1"/>
  <c r="G17" i="110" s="1"/>
  <c r="F18" i="110" s="1"/>
  <c r="E17" i="109"/>
  <c r="D17" i="109" s="1"/>
  <c r="G17" i="109" s="1"/>
  <c r="F18" i="109" s="1"/>
  <c r="E19" i="107"/>
  <c r="C19" i="107" s="1"/>
  <c r="G19" i="107"/>
  <c r="F20" i="107" s="1"/>
  <c r="G17" i="106"/>
  <c r="F18" i="106" s="1"/>
  <c r="E17" i="106"/>
  <c r="C17" i="106" s="1"/>
  <c r="E16" i="105"/>
  <c r="D16" i="105" s="1"/>
  <c r="G16" i="105" s="1"/>
  <c r="F17" i="105" s="1"/>
  <c r="E16" i="104"/>
  <c r="D16" i="104" s="1"/>
  <c r="G16" i="104" s="1"/>
  <c r="F17" i="104" s="1"/>
  <c r="E17" i="117" l="1"/>
  <c r="D17" i="117" s="1"/>
  <c r="G17" i="117" s="1"/>
  <c r="F18" i="117" s="1"/>
  <c r="E18" i="110"/>
  <c r="D18" i="110" s="1"/>
  <c r="G18" i="110" s="1"/>
  <c r="F19" i="110" s="1"/>
  <c r="E18" i="109"/>
  <c r="D18" i="109" s="1"/>
  <c r="G18" i="109" s="1"/>
  <c r="F19" i="109" s="1"/>
  <c r="G20" i="107"/>
  <c r="F21" i="107" s="1"/>
  <c r="E20" i="107"/>
  <c r="C20" i="107" s="1"/>
  <c r="E18" i="106"/>
  <c r="C18" i="106" s="1"/>
  <c r="G18" i="106"/>
  <c r="F19" i="106" s="1"/>
  <c r="E17" i="105"/>
  <c r="D17" i="105" s="1"/>
  <c r="G17" i="105" s="1"/>
  <c r="F18" i="105" s="1"/>
  <c r="G17" i="104"/>
  <c r="F18" i="104" s="1"/>
  <c r="E17" i="104"/>
  <c r="D17" i="104" s="1"/>
  <c r="E18" i="117" l="1"/>
  <c r="D18" i="117" s="1"/>
  <c r="G18" i="117" s="1"/>
  <c r="F19" i="117" s="1"/>
  <c r="E19" i="110"/>
  <c r="D19" i="110" s="1"/>
  <c r="G19" i="110" s="1"/>
  <c r="F20" i="110" s="1"/>
  <c r="E19" i="109"/>
  <c r="D19" i="109" s="1"/>
  <c r="G19" i="109" s="1"/>
  <c r="F20" i="109" s="1"/>
  <c r="G21" i="107"/>
  <c r="F22" i="107" s="1"/>
  <c r="E21" i="107"/>
  <c r="C21" i="107" s="1"/>
  <c r="G19" i="106"/>
  <c r="F20" i="106" s="1"/>
  <c r="E19" i="106"/>
  <c r="C19" i="106" s="1"/>
  <c r="E18" i="105"/>
  <c r="D18" i="105" s="1"/>
  <c r="G18" i="105" s="1"/>
  <c r="F19" i="105" s="1"/>
  <c r="E18" i="104"/>
  <c r="D18" i="104" s="1"/>
  <c r="G18" i="104" s="1"/>
  <c r="F19" i="104" s="1"/>
  <c r="E19" i="117" l="1"/>
  <c r="D19" i="117" s="1"/>
  <c r="G19" i="117" s="1"/>
  <c r="F20" i="117" s="1"/>
  <c r="E20" i="110"/>
  <c r="D20" i="110" s="1"/>
  <c r="G20" i="110" s="1"/>
  <c r="F21" i="110" s="1"/>
  <c r="E20" i="109"/>
  <c r="D20" i="109" s="1"/>
  <c r="G20" i="109" s="1"/>
  <c r="F21" i="109" s="1"/>
  <c r="G22" i="107"/>
  <c r="F23" i="107" s="1"/>
  <c r="E22" i="107"/>
  <c r="C22" i="107" s="1"/>
  <c r="G20" i="106"/>
  <c r="F21" i="106" s="1"/>
  <c r="E20" i="106"/>
  <c r="C20" i="106" s="1"/>
  <c r="E19" i="105"/>
  <c r="D19" i="105" s="1"/>
  <c r="G19" i="105" s="1"/>
  <c r="F20" i="105" s="1"/>
  <c r="E19" i="104"/>
  <c r="D19" i="104" s="1"/>
  <c r="G19" i="104" s="1"/>
  <c r="F20" i="104" s="1"/>
  <c r="E20" i="117" l="1"/>
  <c r="D20" i="117" s="1"/>
  <c r="G20" i="117" s="1"/>
  <c r="F21" i="117" s="1"/>
  <c r="E21" i="110"/>
  <c r="D21" i="110" s="1"/>
  <c r="G21" i="110" s="1"/>
  <c r="F22" i="110" s="1"/>
  <c r="E21" i="109"/>
  <c r="D21" i="109" s="1"/>
  <c r="G21" i="109" s="1"/>
  <c r="F22" i="109" s="1"/>
  <c r="G23" i="107"/>
  <c r="F24" i="107" s="1"/>
  <c r="E23" i="107"/>
  <c r="C23" i="107" s="1"/>
  <c r="E21" i="106"/>
  <c r="C21" i="106" s="1"/>
  <c r="G21" i="106"/>
  <c r="F22" i="106" s="1"/>
  <c r="E20" i="105"/>
  <c r="D20" i="105" s="1"/>
  <c r="G20" i="105" s="1"/>
  <c r="F21" i="105" s="1"/>
  <c r="E20" i="104"/>
  <c r="D20" i="104" s="1"/>
  <c r="G20" i="104" s="1"/>
  <c r="F21" i="104" s="1"/>
  <c r="E21" i="117" l="1"/>
  <c r="D21" i="117" s="1"/>
  <c r="G21" i="117" s="1"/>
  <c r="F22" i="117" s="1"/>
  <c r="E22" i="110"/>
  <c r="D22" i="110" s="1"/>
  <c r="G22" i="110" s="1"/>
  <c r="F23" i="110" s="1"/>
  <c r="E22" i="109"/>
  <c r="D22" i="109" s="1"/>
  <c r="G22" i="109" s="1"/>
  <c r="F23" i="109" s="1"/>
  <c r="E24" i="107"/>
  <c r="C24" i="107" s="1"/>
  <c r="G24" i="107"/>
  <c r="F25" i="107" s="1"/>
  <c r="G22" i="106"/>
  <c r="F23" i="106" s="1"/>
  <c r="E22" i="106"/>
  <c r="C22" i="106" s="1"/>
  <c r="E21" i="105"/>
  <c r="D21" i="105" s="1"/>
  <c r="G21" i="105" s="1"/>
  <c r="F22" i="105" s="1"/>
  <c r="E21" i="104"/>
  <c r="D21" i="104" s="1"/>
  <c r="G21" i="104" s="1"/>
  <c r="F22" i="104" s="1"/>
  <c r="E22" i="117" l="1"/>
  <c r="D22" i="117" s="1"/>
  <c r="G22" i="117" s="1"/>
  <c r="F23" i="117" s="1"/>
  <c r="E23" i="110"/>
  <c r="D23" i="110" s="1"/>
  <c r="G23" i="110" s="1"/>
  <c r="F24" i="110" s="1"/>
  <c r="E23" i="109"/>
  <c r="D23" i="109" s="1"/>
  <c r="G23" i="109"/>
  <c r="F24" i="109" s="1"/>
  <c r="E25" i="107"/>
  <c r="C25" i="107" s="1"/>
  <c r="G25" i="107"/>
  <c r="F26" i="107" s="1"/>
  <c r="G23" i="106"/>
  <c r="F24" i="106" s="1"/>
  <c r="E23" i="106"/>
  <c r="C23" i="106" s="1"/>
  <c r="E22" i="105"/>
  <c r="D22" i="105" s="1"/>
  <c r="G22" i="105" s="1"/>
  <c r="F23" i="105" s="1"/>
  <c r="E22" i="104"/>
  <c r="D22" i="104" s="1"/>
  <c r="G22" i="104" s="1"/>
  <c r="F23" i="104" s="1"/>
  <c r="E23" i="117" l="1"/>
  <c r="D23" i="117" s="1"/>
  <c r="G23" i="117"/>
  <c r="F24" i="117" s="1"/>
  <c r="E24" i="110"/>
  <c r="D24" i="110" s="1"/>
  <c r="G24" i="110"/>
  <c r="F25" i="110" s="1"/>
  <c r="E24" i="109"/>
  <c r="D24" i="109" s="1"/>
  <c r="G24" i="109" s="1"/>
  <c r="F25" i="109" s="1"/>
  <c r="G26" i="107"/>
  <c r="F27" i="107" s="1"/>
  <c r="E26" i="107"/>
  <c r="C26" i="107" s="1"/>
  <c r="E24" i="106"/>
  <c r="C24" i="106" s="1"/>
  <c r="G24" i="106"/>
  <c r="F25" i="106" s="1"/>
  <c r="E23" i="105"/>
  <c r="D23" i="105" s="1"/>
  <c r="G23" i="105" s="1"/>
  <c r="F24" i="105" s="1"/>
  <c r="E23" i="104"/>
  <c r="D23" i="104" s="1"/>
  <c r="G23" i="104" s="1"/>
  <c r="F24" i="104" s="1"/>
  <c r="G24" i="117" l="1"/>
  <c r="F25" i="117" s="1"/>
  <c r="E24" i="117"/>
  <c r="D24" i="117" s="1"/>
  <c r="E25" i="110"/>
  <c r="D25" i="110" s="1"/>
  <c r="G25" i="110" s="1"/>
  <c r="F26" i="110" s="1"/>
  <c r="E25" i="109"/>
  <c r="D25" i="109" s="1"/>
  <c r="G25" i="109" s="1"/>
  <c r="F26" i="109" s="1"/>
  <c r="E27" i="107"/>
  <c r="C27" i="107" s="1"/>
  <c r="G27" i="107"/>
  <c r="F28" i="107" s="1"/>
  <c r="G25" i="106"/>
  <c r="F26" i="106" s="1"/>
  <c r="E25" i="106"/>
  <c r="C25" i="106" s="1"/>
  <c r="E24" i="105"/>
  <c r="D24" i="105" s="1"/>
  <c r="G24" i="105" s="1"/>
  <c r="F25" i="105" s="1"/>
  <c r="E24" i="104"/>
  <c r="D24" i="104" s="1"/>
  <c r="G24" i="104" s="1"/>
  <c r="F25" i="104" s="1"/>
  <c r="E25" i="117" l="1"/>
  <c r="D25" i="117" s="1"/>
  <c r="G25" i="117" s="1"/>
  <c r="F26" i="117" s="1"/>
  <c r="E26" i="110"/>
  <c r="D26" i="110" s="1"/>
  <c r="G26" i="110"/>
  <c r="F27" i="110" s="1"/>
  <c r="E26" i="109"/>
  <c r="D26" i="109" s="1"/>
  <c r="G26" i="109" s="1"/>
  <c r="F27" i="109" s="1"/>
  <c r="G28" i="107"/>
  <c r="F29" i="107" s="1"/>
  <c r="E28" i="107"/>
  <c r="C28" i="107" s="1"/>
  <c r="E26" i="106"/>
  <c r="C26" i="106" s="1"/>
  <c r="G26" i="106"/>
  <c r="F27" i="106" s="1"/>
  <c r="E25" i="105"/>
  <c r="D25" i="105" s="1"/>
  <c r="G25" i="105" s="1"/>
  <c r="F26" i="105" s="1"/>
  <c r="E25" i="104"/>
  <c r="D25" i="104" s="1"/>
  <c r="G25" i="104" s="1"/>
  <c r="F26" i="104" s="1"/>
  <c r="E26" i="117" l="1"/>
  <c r="D26" i="117" s="1"/>
  <c r="G26" i="117" s="1"/>
  <c r="F27" i="117" s="1"/>
  <c r="E27" i="110"/>
  <c r="D27" i="110" s="1"/>
  <c r="G27" i="110" s="1"/>
  <c r="F28" i="110" s="1"/>
  <c r="E27" i="109"/>
  <c r="D27" i="109" s="1"/>
  <c r="G27" i="109" s="1"/>
  <c r="F28" i="109" s="1"/>
  <c r="G29" i="107"/>
  <c r="F30" i="107" s="1"/>
  <c r="E29" i="107"/>
  <c r="C29" i="107" s="1"/>
  <c r="G27" i="106"/>
  <c r="F28" i="106" s="1"/>
  <c r="E27" i="106"/>
  <c r="C27" i="106" s="1"/>
  <c r="E26" i="105"/>
  <c r="D26" i="105" s="1"/>
  <c r="G26" i="105" s="1"/>
  <c r="F27" i="105" s="1"/>
  <c r="E26" i="104"/>
  <c r="D26" i="104" s="1"/>
  <c r="G26" i="104" s="1"/>
  <c r="F27" i="104" s="1"/>
  <c r="E27" i="117" l="1"/>
  <c r="D27" i="117" s="1"/>
  <c r="G27" i="117" s="1"/>
  <c r="F28" i="117" s="1"/>
  <c r="E28" i="110"/>
  <c r="D28" i="110" s="1"/>
  <c r="G28" i="110"/>
  <c r="F29" i="110" s="1"/>
  <c r="E28" i="109"/>
  <c r="D28" i="109" s="1"/>
  <c r="G28" i="109" s="1"/>
  <c r="F29" i="109" s="1"/>
  <c r="G30" i="107"/>
  <c r="F31" i="107" s="1"/>
  <c r="E30" i="107"/>
  <c r="C30" i="107" s="1"/>
  <c r="G28" i="106"/>
  <c r="F29" i="106" s="1"/>
  <c r="E28" i="106"/>
  <c r="C28" i="106" s="1"/>
  <c r="E27" i="105"/>
  <c r="D27" i="105" s="1"/>
  <c r="G27" i="105" s="1"/>
  <c r="F28" i="105" s="1"/>
  <c r="E27" i="104"/>
  <c r="D27" i="104" s="1"/>
  <c r="G27" i="104" s="1"/>
  <c r="F28" i="104" s="1"/>
  <c r="E28" i="117" l="1"/>
  <c r="D28" i="117" s="1"/>
  <c r="G28" i="117" s="1"/>
  <c r="F29" i="117" s="1"/>
  <c r="E29" i="110"/>
  <c r="D29" i="110" s="1"/>
  <c r="G29" i="110" s="1"/>
  <c r="F30" i="110" s="1"/>
  <c r="E29" i="109"/>
  <c r="D29" i="109" s="1"/>
  <c r="G29" i="109" s="1"/>
  <c r="F30" i="109" s="1"/>
  <c r="G31" i="107"/>
  <c r="F32" i="107" s="1"/>
  <c r="E31" i="107"/>
  <c r="C31" i="107" s="1"/>
  <c r="E29" i="106"/>
  <c r="C29" i="106" s="1"/>
  <c r="G29" i="106"/>
  <c r="F30" i="106" s="1"/>
  <c r="E28" i="105"/>
  <c r="D28" i="105" s="1"/>
  <c r="G28" i="105" s="1"/>
  <c r="F29" i="105" s="1"/>
  <c r="E28" i="104"/>
  <c r="D28" i="104" s="1"/>
  <c r="G28" i="104" s="1"/>
  <c r="F29" i="104" s="1"/>
  <c r="E29" i="117" l="1"/>
  <c r="D29" i="117" s="1"/>
  <c r="G29" i="117" s="1"/>
  <c r="F30" i="117" s="1"/>
  <c r="E30" i="110"/>
  <c r="D30" i="110" s="1"/>
  <c r="G30" i="110" s="1"/>
  <c r="F31" i="110" s="1"/>
  <c r="E30" i="109"/>
  <c r="D30" i="109" s="1"/>
  <c r="G30" i="109" s="1"/>
  <c r="F31" i="109" s="1"/>
  <c r="E32" i="107"/>
  <c r="C32" i="107" s="1"/>
  <c r="G32" i="107"/>
  <c r="F33" i="107" s="1"/>
  <c r="G30" i="106"/>
  <c r="F31" i="106" s="1"/>
  <c r="E30" i="106"/>
  <c r="C30" i="106" s="1"/>
  <c r="E29" i="105"/>
  <c r="D29" i="105" s="1"/>
  <c r="G29" i="105" s="1"/>
  <c r="F30" i="105" s="1"/>
  <c r="E29" i="104"/>
  <c r="D29" i="104" s="1"/>
  <c r="G29" i="104" s="1"/>
  <c r="F30" i="104" s="1"/>
  <c r="E30" i="117" l="1"/>
  <c r="D30" i="117" s="1"/>
  <c r="G30" i="117" s="1"/>
  <c r="F31" i="117" s="1"/>
  <c r="E31" i="110"/>
  <c r="D31" i="110" s="1"/>
  <c r="G31" i="110" s="1"/>
  <c r="F32" i="110" s="1"/>
  <c r="E31" i="109"/>
  <c r="D31" i="109" s="1"/>
  <c r="G31" i="109" s="1"/>
  <c r="F32" i="109" s="1"/>
  <c r="G33" i="107"/>
  <c r="F34" i="107" s="1"/>
  <c r="E33" i="107"/>
  <c r="C33" i="107" s="1"/>
  <c r="G31" i="106"/>
  <c r="F32" i="106" s="1"/>
  <c r="E31" i="106"/>
  <c r="C31" i="106" s="1"/>
  <c r="G30" i="105"/>
  <c r="F31" i="105" s="1"/>
  <c r="E30" i="105"/>
  <c r="D30" i="105" s="1"/>
  <c r="E30" i="104"/>
  <c r="D30" i="104" s="1"/>
  <c r="G30" i="104" s="1"/>
  <c r="F31" i="104" s="1"/>
  <c r="E31" i="117" l="1"/>
  <c r="D31" i="117" s="1"/>
  <c r="G31" i="117" s="1"/>
  <c r="F32" i="117" s="1"/>
  <c r="E32" i="110"/>
  <c r="D32" i="110" s="1"/>
  <c r="G32" i="110"/>
  <c r="F33" i="110" s="1"/>
  <c r="E32" i="109"/>
  <c r="D32" i="109" s="1"/>
  <c r="G32" i="109" s="1"/>
  <c r="F33" i="109" s="1"/>
  <c r="G34" i="107"/>
  <c r="F35" i="107" s="1"/>
  <c r="E34" i="107"/>
  <c r="C34" i="107" s="1"/>
  <c r="E32" i="106"/>
  <c r="C32" i="106" s="1"/>
  <c r="G32" i="106"/>
  <c r="F33" i="106" s="1"/>
  <c r="E31" i="105"/>
  <c r="D31" i="105" s="1"/>
  <c r="G31" i="105" s="1"/>
  <c r="F32" i="105" s="1"/>
  <c r="E31" i="104"/>
  <c r="D31" i="104" s="1"/>
  <c r="G31" i="104" s="1"/>
  <c r="F32" i="104" s="1"/>
  <c r="E32" i="117" l="1"/>
  <c r="D32" i="117" s="1"/>
  <c r="G32" i="117" s="1"/>
  <c r="F33" i="117" s="1"/>
  <c r="E33" i="110"/>
  <c r="D33" i="110" s="1"/>
  <c r="G33" i="110" s="1"/>
  <c r="F34" i="110" s="1"/>
  <c r="E33" i="109"/>
  <c r="D33" i="109" s="1"/>
  <c r="G33" i="109" s="1"/>
  <c r="F34" i="109" s="1"/>
  <c r="E35" i="107"/>
  <c r="C35" i="107" s="1"/>
  <c r="G35" i="107"/>
  <c r="F36" i="107" s="1"/>
  <c r="G33" i="106"/>
  <c r="F34" i="106" s="1"/>
  <c r="E33" i="106"/>
  <c r="C33" i="106" s="1"/>
  <c r="E32" i="105"/>
  <c r="D32" i="105" s="1"/>
  <c r="G32" i="105" s="1"/>
  <c r="F33" i="105" s="1"/>
  <c r="E32" i="104"/>
  <c r="D32" i="104" s="1"/>
  <c r="G32" i="104" s="1"/>
  <c r="F33" i="104" s="1"/>
  <c r="E33" i="117" l="1"/>
  <c r="D33" i="117" s="1"/>
  <c r="G33" i="117" s="1"/>
  <c r="F34" i="117" s="1"/>
  <c r="E34" i="110"/>
  <c r="D34" i="110" s="1"/>
  <c r="G34" i="110" s="1"/>
  <c r="F35" i="110" s="1"/>
  <c r="E34" i="109"/>
  <c r="D34" i="109" s="1"/>
  <c r="G34" i="109" s="1"/>
  <c r="F35" i="109" s="1"/>
  <c r="G36" i="107"/>
  <c r="F37" i="107" s="1"/>
  <c r="E36" i="107"/>
  <c r="C36" i="107" s="1"/>
  <c r="E34" i="106"/>
  <c r="C34" i="106" s="1"/>
  <c r="G34" i="106"/>
  <c r="F35" i="106" s="1"/>
  <c r="E33" i="105"/>
  <c r="D33" i="105" s="1"/>
  <c r="G33" i="105" s="1"/>
  <c r="F34" i="105" s="1"/>
  <c r="E33" i="104"/>
  <c r="D33" i="104" s="1"/>
  <c r="G33" i="104" s="1"/>
  <c r="F34" i="104" s="1"/>
  <c r="E34" i="117" l="1"/>
  <c r="D34" i="117" s="1"/>
  <c r="G34" i="117" s="1"/>
  <c r="F35" i="117" s="1"/>
  <c r="E35" i="110"/>
  <c r="D35" i="110" s="1"/>
  <c r="G35" i="110" s="1"/>
  <c r="F36" i="110" s="1"/>
  <c r="E35" i="109"/>
  <c r="D35" i="109" s="1"/>
  <c r="G35" i="109"/>
  <c r="F36" i="109" s="1"/>
  <c r="G37" i="107"/>
  <c r="F38" i="107" s="1"/>
  <c r="E37" i="107"/>
  <c r="C37" i="107" s="1"/>
  <c r="G35" i="106"/>
  <c r="F36" i="106" s="1"/>
  <c r="E35" i="106"/>
  <c r="C35" i="106" s="1"/>
  <c r="G34" i="105"/>
  <c r="F35" i="105" s="1"/>
  <c r="E34" i="105"/>
  <c r="D34" i="105" s="1"/>
  <c r="E34" i="104"/>
  <c r="D34" i="104" s="1"/>
  <c r="G34" i="104" s="1"/>
  <c r="F35" i="104" s="1"/>
  <c r="E35" i="117" l="1"/>
  <c r="D35" i="117" s="1"/>
  <c r="G35" i="117" s="1"/>
  <c r="F36" i="117" s="1"/>
  <c r="E36" i="110"/>
  <c r="D36" i="110" s="1"/>
  <c r="G36" i="110"/>
  <c r="F37" i="110" s="1"/>
  <c r="E36" i="109"/>
  <c r="D36" i="109" s="1"/>
  <c r="G36" i="109" s="1"/>
  <c r="F37" i="109" s="1"/>
  <c r="G38" i="107"/>
  <c r="F39" i="107" s="1"/>
  <c r="E38" i="107"/>
  <c r="C38" i="107" s="1"/>
  <c r="G36" i="106"/>
  <c r="F37" i="106" s="1"/>
  <c r="E36" i="106"/>
  <c r="C36" i="106" s="1"/>
  <c r="G35" i="105"/>
  <c r="F36" i="105" s="1"/>
  <c r="E35" i="105"/>
  <c r="D35" i="105" s="1"/>
  <c r="E35" i="104"/>
  <c r="D35" i="104" s="1"/>
  <c r="G35" i="104" s="1"/>
  <c r="F36" i="104" s="1"/>
  <c r="E36" i="117" l="1"/>
  <c r="D36" i="117" s="1"/>
  <c r="G36" i="117" s="1"/>
  <c r="F37" i="117" s="1"/>
  <c r="E37" i="110"/>
  <c r="D37" i="110" s="1"/>
  <c r="G37" i="110" s="1"/>
  <c r="F38" i="110" s="1"/>
  <c r="E37" i="109"/>
  <c r="D37" i="109" s="1"/>
  <c r="G37" i="109" s="1"/>
  <c r="F38" i="109" s="1"/>
  <c r="G39" i="107"/>
  <c r="F40" i="107" s="1"/>
  <c r="E39" i="107"/>
  <c r="C39" i="107" s="1"/>
  <c r="E37" i="106"/>
  <c r="C37" i="106" s="1"/>
  <c r="G37" i="106"/>
  <c r="F38" i="106" s="1"/>
  <c r="E36" i="105"/>
  <c r="D36" i="105" s="1"/>
  <c r="G36" i="105" s="1"/>
  <c r="F37" i="105" s="1"/>
  <c r="E36" i="104"/>
  <c r="D36" i="104" s="1"/>
  <c r="G36" i="104" s="1"/>
  <c r="F37" i="104" s="1"/>
  <c r="E37" i="117" l="1"/>
  <c r="D37" i="117" s="1"/>
  <c r="G37" i="117" s="1"/>
  <c r="F38" i="117" s="1"/>
  <c r="E38" i="110"/>
  <c r="D38" i="110" s="1"/>
  <c r="G38" i="110" s="1"/>
  <c r="F39" i="110" s="1"/>
  <c r="E38" i="109"/>
  <c r="D38" i="109" s="1"/>
  <c r="G38" i="109" s="1"/>
  <c r="F39" i="109" s="1"/>
  <c r="E40" i="107"/>
  <c r="C40" i="107" s="1"/>
  <c r="G40" i="107"/>
  <c r="F41" i="107" s="1"/>
  <c r="G38" i="106"/>
  <c r="F39" i="106" s="1"/>
  <c r="E38" i="106"/>
  <c r="C38" i="106" s="1"/>
  <c r="E37" i="105"/>
  <c r="D37" i="105" s="1"/>
  <c r="G37" i="105" s="1"/>
  <c r="F38" i="105" s="1"/>
  <c r="E37" i="104"/>
  <c r="D37" i="104" s="1"/>
  <c r="G37" i="104" s="1"/>
  <c r="F38" i="104" s="1"/>
  <c r="E38" i="117" l="1"/>
  <c r="D38" i="117" s="1"/>
  <c r="G38" i="117" s="1"/>
  <c r="F39" i="117" s="1"/>
  <c r="E39" i="110"/>
  <c r="D39" i="110" s="1"/>
  <c r="G39" i="110" s="1"/>
  <c r="F40" i="110" s="1"/>
  <c r="E39" i="109"/>
  <c r="D39" i="109" s="1"/>
  <c r="G39" i="109" s="1"/>
  <c r="F40" i="109" s="1"/>
  <c r="G41" i="107"/>
  <c r="F42" i="107" s="1"/>
  <c r="E41" i="107"/>
  <c r="C41" i="107" s="1"/>
  <c r="G39" i="106"/>
  <c r="F40" i="106" s="1"/>
  <c r="E39" i="106"/>
  <c r="C39" i="106" s="1"/>
  <c r="E38" i="105"/>
  <c r="D38" i="105" s="1"/>
  <c r="G38" i="105" s="1"/>
  <c r="F39" i="105" s="1"/>
  <c r="E38" i="104"/>
  <c r="D38" i="104" s="1"/>
  <c r="G38" i="104" s="1"/>
  <c r="F39" i="104" s="1"/>
  <c r="E39" i="117" l="1"/>
  <c r="D39" i="117" s="1"/>
  <c r="G39" i="117"/>
  <c r="F40" i="117" s="1"/>
  <c r="E40" i="110"/>
  <c r="D40" i="110" s="1"/>
  <c r="G40" i="110" s="1"/>
  <c r="F41" i="110" s="1"/>
  <c r="E40" i="109"/>
  <c r="D40" i="109" s="1"/>
  <c r="G40" i="109" s="1"/>
  <c r="F41" i="109" s="1"/>
  <c r="G42" i="107"/>
  <c r="F43" i="107" s="1"/>
  <c r="E42" i="107"/>
  <c r="C42" i="107" s="1"/>
  <c r="E40" i="106"/>
  <c r="C40" i="106" s="1"/>
  <c r="G40" i="106"/>
  <c r="F41" i="106" s="1"/>
  <c r="E39" i="105"/>
  <c r="D39" i="105" s="1"/>
  <c r="G39" i="105" s="1"/>
  <c r="F40" i="105" s="1"/>
  <c r="E39" i="104"/>
  <c r="D39" i="104" s="1"/>
  <c r="G39" i="104" s="1"/>
  <c r="F40" i="104" s="1"/>
  <c r="E40" i="117" l="1"/>
  <c r="D40" i="117" s="1"/>
  <c r="G40" i="117" s="1"/>
  <c r="F41" i="117" s="1"/>
  <c r="E41" i="110"/>
  <c r="D41" i="110" s="1"/>
  <c r="G41" i="110" s="1"/>
  <c r="F42" i="110" s="1"/>
  <c r="E41" i="109"/>
  <c r="D41" i="109" s="1"/>
  <c r="G41" i="109" s="1"/>
  <c r="F42" i="109" s="1"/>
  <c r="E43" i="107"/>
  <c r="C43" i="107" s="1"/>
  <c r="G43" i="107"/>
  <c r="F44" i="107" s="1"/>
  <c r="G41" i="106"/>
  <c r="F42" i="106" s="1"/>
  <c r="E41" i="106"/>
  <c r="C41" i="106" s="1"/>
  <c r="E40" i="105"/>
  <c r="D40" i="105" s="1"/>
  <c r="G40" i="105" s="1"/>
  <c r="F41" i="105" s="1"/>
  <c r="E40" i="104"/>
  <c r="D40" i="104" s="1"/>
  <c r="G40" i="104" s="1"/>
  <c r="F41" i="104" s="1"/>
  <c r="E41" i="117" l="1"/>
  <c r="D41" i="117" s="1"/>
  <c r="G41" i="117" s="1"/>
  <c r="F42" i="117" s="1"/>
  <c r="E42" i="110"/>
  <c r="D42" i="110" s="1"/>
  <c r="G42" i="110" s="1"/>
  <c r="F43" i="110" s="1"/>
  <c r="E42" i="109"/>
  <c r="D42" i="109" s="1"/>
  <c r="G42" i="109" s="1"/>
  <c r="F43" i="109" s="1"/>
  <c r="G44" i="107"/>
  <c r="F45" i="107" s="1"/>
  <c r="E44" i="107"/>
  <c r="C44" i="107" s="1"/>
  <c r="G42" i="106"/>
  <c r="F43" i="106" s="1"/>
  <c r="E42" i="106"/>
  <c r="C42" i="106" s="1"/>
  <c r="E41" i="105"/>
  <c r="D41" i="105" s="1"/>
  <c r="G41" i="105" s="1"/>
  <c r="F42" i="105" s="1"/>
  <c r="E41" i="104"/>
  <c r="D41" i="104" s="1"/>
  <c r="G41" i="104" s="1"/>
  <c r="F42" i="104" s="1"/>
  <c r="E42" i="117" l="1"/>
  <c r="D42" i="117" s="1"/>
  <c r="G42" i="117" s="1"/>
  <c r="F43" i="117" s="1"/>
  <c r="E43" i="110"/>
  <c r="D43" i="110" s="1"/>
  <c r="G43" i="110" s="1"/>
  <c r="F44" i="110" s="1"/>
  <c r="E43" i="109"/>
  <c r="D43" i="109" s="1"/>
  <c r="G43" i="109" s="1"/>
  <c r="F44" i="109" s="1"/>
  <c r="G45" i="107"/>
  <c r="F46" i="107" s="1"/>
  <c r="E45" i="107"/>
  <c r="C45" i="107" s="1"/>
  <c r="G43" i="106"/>
  <c r="F44" i="106" s="1"/>
  <c r="E43" i="106"/>
  <c r="C43" i="106" s="1"/>
  <c r="E42" i="105"/>
  <c r="D42" i="105" s="1"/>
  <c r="G42" i="105" s="1"/>
  <c r="F43" i="105" s="1"/>
  <c r="E42" i="104"/>
  <c r="D42" i="104" s="1"/>
  <c r="G42" i="104" s="1"/>
  <c r="F43" i="104" s="1"/>
  <c r="E43" i="117" l="1"/>
  <c r="D43" i="117" s="1"/>
  <c r="G43" i="117" s="1"/>
  <c r="F44" i="117" s="1"/>
  <c r="E44" i="110"/>
  <c r="D44" i="110" s="1"/>
  <c r="G44" i="110" s="1"/>
  <c r="F45" i="110" s="1"/>
  <c r="E44" i="109"/>
  <c r="D44" i="109" s="1"/>
  <c r="G44" i="109" s="1"/>
  <c r="F45" i="109" s="1"/>
  <c r="E46" i="107"/>
  <c r="C46" i="107" s="1"/>
  <c r="D46" i="107" s="1"/>
  <c r="G46" i="107" s="1"/>
  <c r="F47" i="107" s="1"/>
  <c r="G44" i="106"/>
  <c r="F45" i="106" s="1"/>
  <c r="E44" i="106"/>
  <c r="C44" i="106" s="1"/>
  <c r="E43" i="105"/>
  <c r="D43" i="105" s="1"/>
  <c r="G43" i="105" s="1"/>
  <c r="F44" i="105" s="1"/>
  <c r="E43" i="104"/>
  <c r="D43" i="104" s="1"/>
  <c r="G43" i="104" s="1"/>
  <c r="F44" i="104" s="1"/>
  <c r="E44" i="117" l="1"/>
  <c r="D44" i="117" s="1"/>
  <c r="G44" i="117" s="1"/>
  <c r="F45" i="117" s="1"/>
  <c r="E45" i="110"/>
  <c r="D45" i="110" s="1"/>
  <c r="G45" i="110" s="1"/>
  <c r="F46" i="110" s="1"/>
  <c r="E45" i="109"/>
  <c r="D45" i="109" s="1"/>
  <c r="G45" i="109" s="1"/>
  <c r="F46" i="109" s="1"/>
  <c r="G47" i="107"/>
  <c r="F48" i="107" s="1"/>
  <c r="E47" i="107"/>
  <c r="C47" i="107" s="1"/>
  <c r="E45" i="106"/>
  <c r="C45" i="106" s="1"/>
  <c r="G45" i="106"/>
  <c r="F46" i="106" s="1"/>
  <c r="E44" i="105"/>
  <c r="D44" i="105" s="1"/>
  <c r="G44" i="105"/>
  <c r="F45" i="105" s="1"/>
  <c r="E44" i="104"/>
  <c r="D44" i="104" s="1"/>
  <c r="G44" i="104" s="1"/>
  <c r="F45" i="104" s="1"/>
  <c r="E45" i="117" l="1"/>
  <c r="D45" i="117" s="1"/>
  <c r="G45" i="117" s="1"/>
  <c r="F46" i="117" s="1"/>
  <c r="E46" i="110"/>
  <c r="D46" i="110" s="1"/>
  <c r="G46" i="110" s="1"/>
  <c r="F47" i="110" s="1"/>
  <c r="E46" i="109"/>
  <c r="D46" i="109" s="1"/>
  <c r="G46" i="109" s="1"/>
  <c r="F47" i="109" s="1"/>
  <c r="G48" i="107"/>
  <c r="F49" i="107" s="1"/>
  <c r="E48" i="107"/>
  <c r="C48" i="107" s="1"/>
  <c r="G46" i="106"/>
  <c r="F47" i="106" s="1"/>
  <c r="E46" i="106"/>
  <c r="C46" i="106" s="1"/>
  <c r="D46" i="106" s="1"/>
  <c r="G45" i="105"/>
  <c r="F46" i="105" s="1"/>
  <c r="E45" i="105"/>
  <c r="D45" i="105" s="1"/>
  <c r="E45" i="104"/>
  <c r="D45" i="104" s="1"/>
  <c r="G45" i="104" s="1"/>
  <c r="F46" i="104" s="1"/>
  <c r="E46" i="117" l="1"/>
  <c r="D46" i="117" s="1"/>
  <c r="G46" i="117" s="1"/>
  <c r="F47" i="117" s="1"/>
  <c r="E47" i="110"/>
  <c r="D47" i="110" s="1"/>
  <c r="G47" i="110" s="1"/>
  <c r="F48" i="110" s="1"/>
  <c r="E47" i="109"/>
  <c r="D47" i="109" s="1"/>
  <c r="G47" i="109" s="1"/>
  <c r="F48" i="109" s="1"/>
  <c r="E49" i="107"/>
  <c r="C49" i="107" s="1"/>
  <c r="D49" i="107" s="1"/>
  <c r="G49" i="107" s="1"/>
  <c r="F50" i="107" s="1"/>
  <c r="G47" i="106"/>
  <c r="F48" i="106" s="1"/>
  <c r="E47" i="106"/>
  <c r="C47" i="106" s="1"/>
  <c r="E46" i="105"/>
  <c r="D46" i="105" s="1"/>
  <c r="G46" i="105" s="1"/>
  <c r="F47" i="105" s="1"/>
  <c r="E46" i="104"/>
  <c r="D46" i="104" s="1"/>
  <c r="G46" i="104" s="1"/>
  <c r="F47" i="104" s="1"/>
  <c r="E47" i="117" l="1"/>
  <c r="D47" i="117" s="1"/>
  <c r="G47" i="117" s="1"/>
  <c r="F48" i="117" s="1"/>
  <c r="E48" i="110"/>
  <c r="D48" i="110" s="1"/>
  <c r="G48" i="110" s="1"/>
  <c r="F49" i="110" s="1"/>
  <c r="E48" i="109"/>
  <c r="D48" i="109" s="1"/>
  <c r="G48" i="109"/>
  <c r="F49" i="109" s="1"/>
  <c r="G50" i="107"/>
  <c r="F51" i="107" s="1"/>
  <c r="E50" i="107"/>
  <c r="C50" i="107" s="1"/>
  <c r="E48" i="106"/>
  <c r="C48" i="106" s="1"/>
  <c r="G48" i="106"/>
  <c r="F49" i="106" s="1"/>
  <c r="E47" i="105"/>
  <c r="D47" i="105" s="1"/>
  <c r="G47" i="105" s="1"/>
  <c r="F48" i="105" s="1"/>
  <c r="E47" i="104"/>
  <c r="D47" i="104" s="1"/>
  <c r="G47" i="104" s="1"/>
  <c r="F48" i="104" s="1"/>
  <c r="E48" i="117" l="1"/>
  <c r="D48" i="117" s="1"/>
  <c r="G48" i="117" s="1"/>
  <c r="F49" i="117" s="1"/>
  <c r="E49" i="110"/>
  <c r="D49" i="110" s="1"/>
  <c r="G49" i="110" s="1"/>
  <c r="F50" i="110" s="1"/>
  <c r="E49" i="109"/>
  <c r="D49" i="109" s="1"/>
  <c r="G49" i="109" s="1"/>
  <c r="F50" i="109" s="1"/>
  <c r="G51" i="107"/>
  <c r="F52" i="107" s="1"/>
  <c r="E51" i="107"/>
  <c r="C51" i="107" s="1"/>
  <c r="G49" i="106"/>
  <c r="F50" i="106" s="1"/>
  <c r="E49" i="106"/>
  <c r="C49" i="106" s="1"/>
  <c r="D49" i="106" s="1"/>
  <c r="E48" i="105"/>
  <c r="D48" i="105" s="1"/>
  <c r="G48" i="105" s="1"/>
  <c r="F49" i="105" s="1"/>
  <c r="E48" i="104"/>
  <c r="D48" i="104" s="1"/>
  <c r="G48" i="104" s="1"/>
  <c r="F49" i="104" s="1"/>
  <c r="E49" i="117" l="1"/>
  <c r="D49" i="117" s="1"/>
  <c r="G49" i="117" s="1"/>
  <c r="F50" i="117" s="1"/>
  <c r="E50" i="110"/>
  <c r="D50" i="110" s="1"/>
  <c r="G50" i="110" s="1"/>
  <c r="F51" i="110" s="1"/>
  <c r="E50" i="109"/>
  <c r="D50" i="109" s="1"/>
  <c r="G50" i="109" s="1"/>
  <c r="F51" i="109" s="1"/>
  <c r="E52" i="107"/>
  <c r="D52" i="107" s="1"/>
  <c r="G52" i="107" s="1"/>
  <c r="G50" i="106"/>
  <c r="F51" i="106" s="1"/>
  <c r="E50" i="106"/>
  <c r="C50" i="106" s="1"/>
  <c r="E49" i="105"/>
  <c r="D49" i="105" s="1"/>
  <c r="G49" i="105" s="1"/>
  <c r="F50" i="105" s="1"/>
  <c r="E49" i="104"/>
  <c r="D49" i="104" s="1"/>
  <c r="G49" i="104" s="1"/>
  <c r="F50" i="104" s="1"/>
  <c r="E50" i="117" l="1"/>
  <c r="D50" i="117" s="1"/>
  <c r="G50" i="117" s="1"/>
  <c r="F51" i="117" s="1"/>
  <c r="E51" i="110"/>
  <c r="D51" i="110" s="1"/>
  <c r="G51" i="110" s="1"/>
  <c r="F52" i="110" s="1"/>
  <c r="G52" i="110" s="1"/>
  <c r="E51" i="109"/>
  <c r="D51" i="109" s="1"/>
  <c r="G51" i="109"/>
  <c r="F52" i="109" s="1"/>
  <c r="G52" i="109" s="1"/>
  <c r="E51" i="106"/>
  <c r="C51" i="106" s="1"/>
  <c r="G51" i="106"/>
  <c r="F52" i="106" s="1"/>
  <c r="E50" i="105"/>
  <c r="D50" i="105" s="1"/>
  <c r="G50" i="105" s="1"/>
  <c r="F51" i="105" s="1"/>
  <c r="E50" i="104"/>
  <c r="D50" i="104" s="1"/>
  <c r="G50" i="104" s="1"/>
  <c r="F51" i="104" s="1"/>
  <c r="E51" i="117" l="1"/>
  <c r="D51" i="117" s="1"/>
  <c r="G51" i="117" s="1"/>
  <c r="F52" i="117" s="1"/>
  <c r="G52" i="117" s="1"/>
  <c r="G52" i="106"/>
  <c r="E52" i="106"/>
  <c r="D52" i="106" s="1"/>
  <c r="E51" i="105"/>
  <c r="D51" i="105" s="1"/>
  <c r="G51" i="105" s="1"/>
  <c r="F52" i="105" s="1"/>
  <c r="G52" i="105" s="1"/>
  <c r="E51" i="104"/>
  <c r="D51" i="104" s="1"/>
  <c r="G51" i="104" s="1"/>
  <c r="F52" i="104" s="1"/>
  <c r="G52" i="104" s="1"/>
  <c r="H7" i="96" l="1"/>
  <c r="B7" i="96"/>
  <c r="B6" i="96"/>
  <c r="B5" i="96"/>
  <c r="H4" i="96"/>
  <c r="F4" i="96"/>
  <c r="G4" i="96" s="1"/>
  <c r="F5" i="96" s="1"/>
  <c r="B4" i="96"/>
  <c r="E4" i="96" s="1"/>
  <c r="C4" i="96" s="1"/>
  <c r="D2" i="96"/>
  <c r="C6" i="96" s="1"/>
  <c r="C7" i="95"/>
  <c r="D7" i="95" s="1"/>
  <c r="B7" i="95"/>
  <c r="C6" i="95"/>
  <c r="B6" i="95"/>
  <c r="B5" i="95"/>
  <c r="F4" i="95"/>
  <c r="H4" i="95" s="1"/>
  <c r="B4" i="95"/>
  <c r="D2" i="95"/>
  <c r="B40" i="89"/>
  <c r="B39" i="89"/>
  <c r="B38" i="89"/>
  <c r="B37" i="89"/>
  <c r="C36" i="89"/>
  <c r="B36" i="89"/>
  <c r="B35" i="89"/>
  <c r="B34" i="89"/>
  <c r="B33" i="89"/>
  <c r="B32" i="89"/>
  <c r="B31" i="89"/>
  <c r="B30" i="89"/>
  <c r="B29" i="89"/>
  <c r="B28" i="89"/>
  <c r="B27" i="89"/>
  <c r="B26" i="89"/>
  <c r="B25" i="89"/>
  <c r="B24" i="89"/>
  <c r="B23" i="89"/>
  <c r="B22" i="89"/>
  <c r="B21" i="89"/>
  <c r="B20" i="89"/>
  <c r="B19" i="89"/>
  <c r="B18" i="89"/>
  <c r="B17" i="89"/>
  <c r="B16" i="89"/>
  <c r="B15" i="89"/>
  <c r="B14" i="89"/>
  <c r="B13" i="89"/>
  <c r="C12" i="89"/>
  <c r="B12" i="89"/>
  <c r="B11" i="89"/>
  <c r="B10" i="89"/>
  <c r="H10" i="89" s="1"/>
  <c r="D9" i="89"/>
  <c r="C9" i="89"/>
  <c r="B9" i="89"/>
  <c r="C8" i="89"/>
  <c r="B8" i="89"/>
  <c r="C7" i="89"/>
  <c r="B7" i="89"/>
  <c r="C6" i="89"/>
  <c r="B6" i="89"/>
  <c r="C5" i="89"/>
  <c r="B5" i="89"/>
  <c r="F4" i="89"/>
  <c r="G4" i="89" s="1"/>
  <c r="F5" i="89" s="1"/>
  <c r="G5" i="89" s="1"/>
  <c r="F6" i="89" s="1"/>
  <c r="G6" i="89" s="1"/>
  <c r="F7" i="89" s="1"/>
  <c r="G7" i="89" s="1"/>
  <c r="F8" i="89" s="1"/>
  <c r="G8" i="89" s="1"/>
  <c r="F9" i="89" s="1"/>
  <c r="G9" i="89" s="1"/>
  <c r="F10" i="89" s="1"/>
  <c r="E4" i="89"/>
  <c r="B4" i="89"/>
  <c r="H4" i="89" s="1"/>
  <c r="D2" i="89"/>
  <c r="C37" i="89" s="1"/>
  <c r="H40" i="88"/>
  <c r="E40" i="88"/>
  <c r="B40" i="88"/>
  <c r="D39" i="88"/>
  <c r="C39" i="88"/>
  <c r="B39" i="88"/>
  <c r="D38" i="88"/>
  <c r="C38" i="88"/>
  <c r="B38" i="88"/>
  <c r="D37" i="88"/>
  <c r="C37" i="88"/>
  <c r="B37" i="88"/>
  <c r="D36" i="88"/>
  <c r="C36" i="88"/>
  <c r="B36" i="88"/>
  <c r="D35" i="88"/>
  <c r="C35" i="88"/>
  <c r="B35" i="88"/>
  <c r="D34" i="88"/>
  <c r="C34" i="88"/>
  <c r="B34" i="88"/>
  <c r="D33" i="88"/>
  <c r="C33" i="88"/>
  <c r="B33" i="88"/>
  <c r="D32" i="88"/>
  <c r="C32" i="88"/>
  <c r="B32" i="88"/>
  <c r="D31" i="88"/>
  <c r="C31" i="88"/>
  <c r="B31" i="88"/>
  <c r="D30" i="88"/>
  <c r="C30" i="88"/>
  <c r="B30" i="88"/>
  <c r="D29" i="88"/>
  <c r="C29" i="88"/>
  <c r="B29" i="88"/>
  <c r="D28" i="88"/>
  <c r="C28" i="88"/>
  <c r="B28" i="88"/>
  <c r="D27" i="88"/>
  <c r="C27" i="88"/>
  <c r="B27" i="88"/>
  <c r="D26" i="88"/>
  <c r="C26" i="88"/>
  <c r="B26" i="88"/>
  <c r="D25" i="88"/>
  <c r="C25" i="88"/>
  <c r="B25" i="88"/>
  <c r="D24" i="88"/>
  <c r="C24" i="88"/>
  <c r="B24" i="88"/>
  <c r="D23" i="88"/>
  <c r="C23" i="88"/>
  <c r="B23" i="88"/>
  <c r="D22" i="88"/>
  <c r="C22" i="88"/>
  <c r="B22" i="88"/>
  <c r="D21" i="88"/>
  <c r="C21" i="88"/>
  <c r="B21" i="88"/>
  <c r="D20" i="88"/>
  <c r="C20" i="88"/>
  <c r="B20" i="88"/>
  <c r="D19" i="88"/>
  <c r="C19" i="88"/>
  <c r="B19" i="88"/>
  <c r="D18" i="88"/>
  <c r="C18" i="88"/>
  <c r="B18" i="88"/>
  <c r="D17" i="88"/>
  <c r="C17" i="88"/>
  <c r="B17" i="88"/>
  <c r="D16" i="88"/>
  <c r="C16" i="88"/>
  <c r="B16" i="88"/>
  <c r="D15" i="88"/>
  <c r="C15" i="88"/>
  <c r="B15" i="88"/>
  <c r="D14" i="88"/>
  <c r="C14" i="88"/>
  <c r="B14" i="88"/>
  <c r="D13" i="88"/>
  <c r="C13" i="88"/>
  <c r="B13" i="88"/>
  <c r="D12" i="88"/>
  <c r="C12" i="88"/>
  <c r="B12" i="88"/>
  <c r="D11" i="88"/>
  <c r="C11" i="88"/>
  <c r="B11" i="88"/>
  <c r="D10" i="88"/>
  <c r="C10" i="88"/>
  <c r="B10" i="88"/>
  <c r="D9" i="88"/>
  <c r="C9" i="88"/>
  <c r="B9" i="88"/>
  <c r="C8" i="88"/>
  <c r="B8" i="88"/>
  <c r="C7" i="88"/>
  <c r="B7" i="88"/>
  <c r="C6" i="88"/>
  <c r="B6" i="88"/>
  <c r="C5" i="88"/>
  <c r="B5" i="88"/>
  <c r="F4" i="88"/>
  <c r="H4" i="88" s="1"/>
  <c r="B4" i="88"/>
  <c r="D2" i="88"/>
  <c r="C40" i="88" s="1"/>
  <c r="D40" i="88" s="1"/>
  <c r="H40" i="87"/>
  <c r="E40" i="87"/>
  <c r="C40" i="87"/>
  <c r="D40" i="87" s="1"/>
  <c r="B40" i="87"/>
  <c r="D39" i="87"/>
  <c r="C39" i="87"/>
  <c r="B39" i="87"/>
  <c r="D38" i="87"/>
  <c r="C38" i="87"/>
  <c r="B38" i="87"/>
  <c r="D37" i="87"/>
  <c r="C37" i="87"/>
  <c r="B37" i="87"/>
  <c r="D36" i="87"/>
  <c r="C36" i="87"/>
  <c r="B36" i="87"/>
  <c r="D35" i="87"/>
  <c r="C35" i="87"/>
  <c r="B35" i="87"/>
  <c r="D34" i="87"/>
  <c r="C34" i="87"/>
  <c r="B34" i="87"/>
  <c r="D33" i="87"/>
  <c r="C33" i="87"/>
  <c r="B33" i="87"/>
  <c r="D32" i="87"/>
  <c r="C32" i="87"/>
  <c r="B32" i="87"/>
  <c r="D31" i="87"/>
  <c r="C31" i="87"/>
  <c r="B31" i="87"/>
  <c r="D30" i="87"/>
  <c r="C30" i="87"/>
  <c r="B30" i="87"/>
  <c r="D29" i="87"/>
  <c r="C29" i="87"/>
  <c r="B29" i="87"/>
  <c r="D28" i="87"/>
  <c r="C28" i="87"/>
  <c r="B28" i="87"/>
  <c r="D27" i="87"/>
  <c r="C27" i="87"/>
  <c r="B27" i="87"/>
  <c r="D26" i="87"/>
  <c r="C26" i="87"/>
  <c r="B26" i="87"/>
  <c r="D25" i="87"/>
  <c r="C25" i="87"/>
  <c r="B25" i="87"/>
  <c r="D24" i="87"/>
  <c r="C24" i="87"/>
  <c r="B24" i="87"/>
  <c r="D23" i="87"/>
  <c r="C23" i="87"/>
  <c r="B23" i="87"/>
  <c r="D22" i="87"/>
  <c r="C22" i="87"/>
  <c r="B22" i="87"/>
  <c r="D21" i="87"/>
  <c r="C21" i="87"/>
  <c r="B21" i="87"/>
  <c r="D20" i="87"/>
  <c r="C20" i="87"/>
  <c r="B20" i="87"/>
  <c r="D19" i="87"/>
  <c r="C19" i="87"/>
  <c r="B19" i="87"/>
  <c r="D18" i="87"/>
  <c r="C18" i="87"/>
  <c r="B18" i="87"/>
  <c r="D17" i="87"/>
  <c r="C17" i="87"/>
  <c r="B17" i="87"/>
  <c r="D16" i="87"/>
  <c r="C16" i="87"/>
  <c r="B16" i="87"/>
  <c r="D15" i="87"/>
  <c r="C15" i="87"/>
  <c r="B15" i="87"/>
  <c r="D14" i="87"/>
  <c r="C14" i="87"/>
  <c r="B14" i="87"/>
  <c r="D13" i="87"/>
  <c r="C13" i="87"/>
  <c r="B13" i="87"/>
  <c r="D12" i="87"/>
  <c r="C12" i="87"/>
  <c r="B12" i="87"/>
  <c r="D11" i="87"/>
  <c r="C11" i="87"/>
  <c r="B11" i="87"/>
  <c r="D10" i="87"/>
  <c r="C10" i="87"/>
  <c r="B10" i="87"/>
  <c r="D9" i="87"/>
  <c r="C9" i="87"/>
  <c r="B9" i="87"/>
  <c r="C8" i="87"/>
  <c r="B8" i="87"/>
  <c r="C7" i="87"/>
  <c r="B7" i="87"/>
  <c r="C6" i="87"/>
  <c r="B6" i="87"/>
  <c r="C5" i="87"/>
  <c r="B5" i="87"/>
  <c r="H4" i="87"/>
  <c r="F4" i="87"/>
  <c r="G4" i="87" s="1"/>
  <c r="F5" i="87" s="1"/>
  <c r="B4" i="87"/>
  <c r="D2" i="87"/>
  <c r="B40" i="86"/>
  <c r="B39" i="86"/>
  <c r="B38" i="86"/>
  <c r="B37" i="86"/>
  <c r="C36" i="86"/>
  <c r="B36" i="86"/>
  <c r="B35" i="86"/>
  <c r="B34" i="86"/>
  <c r="B33" i="86"/>
  <c r="B32" i="86"/>
  <c r="B31" i="86"/>
  <c r="B30" i="86"/>
  <c r="B29" i="86"/>
  <c r="C28" i="86"/>
  <c r="B28" i="86"/>
  <c r="B27" i="86"/>
  <c r="B26" i="86"/>
  <c r="B25" i="86"/>
  <c r="B24" i="86"/>
  <c r="B23" i="86"/>
  <c r="B22" i="86"/>
  <c r="B21" i="86"/>
  <c r="C20" i="86"/>
  <c r="B20" i="86"/>
  <c r="B19" i="86"/>
  <c r="B18" i="86"/>
  <c r="B17" i="86"/>
  <c r="B16" i="86"/>
  <c r="B15" i="86"/>
  <c r="B14" i="86"/>
  <c r="B13" i="86"/>
  <c r="C12" i="86"/>
  <c r="B12" i="86"/>
  <c r="B11" i="86"/>
  <c r="B10" i="86"/>
  <c r="D9" i="86"/>
  <c r="C9" i="86"/>
  <c r="B9" i="86"/>
  <c r="C8" i="86"/>
  <c r="B8" i="86"/>
  <c r="C7" i="86"/>
  <c r="B7" i="86"/>
  <c r="C6" i="86"/>
  <c r="B6" i="86"/>
  <c r="C5" i="86"/>
  <c r="B5" i="86"/>
  <c r="F4" i="86"/>
  <c r="G4" i="86" s="1"/>
  <c r="F5" i="86" s="1"/>
  <c r="G5" i="86" s="1"/>
  <c r="F6" i="86" s="1"/>
  <c r="G6" i="86" s="1"/>
  <c r="F7" i="86" s="1"/>
  <c r="G7" i="86" s="1"/>
  <c r="F8" i="86" s="1"/>
  <c r="G8" i="86" s="1"/>
  <c r="F9" i="86" s="1"/>
  <c r="G9" i="86" s="1"/>
  <c r="F10" i="86" s="1"/>
  <c r="E4" i="86"/>
  <c r="B4" i="86"/>
  <c r="H4" i="86" s="1"/>
  <c r="D2" i="86"/>
  <c r="C37" i="86" s="1"/>
  <c r="C40" i="85"/>
  <c r="D40" i="85" s="1"/>
  <c r="B40" i="85"/>
  <c r="B39" i="85"/>
  <c r="B38" i="85"/>
  <c r="B37" i="85"/>
  <c r="C36" i="85"/>
  <c r="B36" i="85"/>
  <c r="C35" i="85"/>
  <c r="B35" i="85"/>
  <c r="C34" i="85"/>
  <c r="B34" i="85"/>
  <c r="B33" i="85"/>
  <c r="C32" i="85"/>
  <c r="B32" i="85"/>
  <c r="B31" i="85"/>
  <c r="B30" i="85"/>
  <c r="C29" i="85"/>
  <c r="B29" i="85"/>
  <c r="C28" i="85"/>
  <c r="B28" i="85"/>
  <c r="C27" i="85"/>
  <c r="B27" i="85"/>
  <c r="C26" i="85"/>
  <c r="B26" i="85"/>
  <c r="B25" i="85"/>
  <c r="C24" i="85"/>
  <c r="B24" i="85"/>
  <c r="C23" i="85"/>
  <c r="B23" i="85"/>
  <c r="B22" i="85"/>
  <c r="C21" i="85"/>
  <c r="B21" i="85"/>
  <c r="C20" i="85"/>
  <c r="B20" i="85"/>
  <c r="C19" i="85"/>
  <c r="B19" i="85"/>
  <c r="C18" i="85"/>
  <c r="B18" i="85"/>
  <c r="B17" i="85"/>
  <c r="C16" i="85"/>
  <c r="B16" i="85"/>
  <c r="C15" i="85"/>
  <c r="B15" i="85"/>
  <c r="B14" i="85"/>
  <c r="C13" i="85"/>
  <c r="B13" i="85"/>
  <c r="C12" i="85"/>
  <c r="B12" i="85"/>
  <c r="C11" i="85"/>
  <c r="B11" i="85"/>
  <c r="C10" i="85"/>
  <c r="B10" i="85"/>
  <c r="D9" i="85"/>
  <c r="C9" i="85"/>
  <c r="B9" i="85"/>
  <c r="C8" i="85"/>
  <c r="B8" i="85"/>
  <c r="C7" i="85"/>
  <c r="B7" i="85"/>
  <c r="C6" i="85"/>
  <c r="B6" i="85"/>
  <c r="C5" i="85"/>
  <c r="B5" i="85"/>
  <c r="F4" i="85"/>
  <c r="G4" i="85" s="1"/>
  <c r="F5" i="85" s="1"/>
  <c r="G5" i="85" s="1"/>
  <c r="F6" i="85" s="1"/>
  <c r="G6" i="85" s="1"/>
  <c r="F7" i="85" s="1"/>
  <c r="G7" i="85" s="1"/>
  <c r="F8" i="85" s="1"/>
  <c r="G8" i="85" s="1"/>
  <c r="F9" i="85" s="1"/>
  <c r="G9" i="85" s="1"/>
  <c r="F10" i="85" s="1"/>
  <c r="B4" i="85"/>
  <c r="H4" i="85" s="1"/>
  <c r="D2" i="85"/>
  <c r="C37" i="85" s="1"/>
  <c r="B40" i="84"/>
  <c r="B39" i="84"/>
  <c r="B38" i="84"/>
  <c r="B37" i="84"/>
  <c r="B36" i="84"/>
  <c r="B35" i="84"/>
  <c r="B34" i="84"/>
  <c r="B33" i="84"/>
  <c r="B32" i="84"/>
  <c r="B31" i="84"/>
  <c r="B30" i="84"/>
  <c r="B29" i="84"/>
  <c r="B28" i="84"/>
  <c r="B27" i="84"/>
  <c r="B26" i="84"/>
  <c r="B25" i="84"/>
  <c r="B24" i="84"/>
  <c r="B23" i="84"/>
  <c r="B22" i="84"/>
  <c r="B21" i="84"/>
  <c r="B20" i="84"/>
  <c r="B19" i="84"/>
  <c r="B18" i="84"/>
  <c r="B17" i="84"/>
  <c r="B16" i="84"/>
  <c r="B15" i="84"/>
  <c r="B14" i="84"/>
  <c r="B13" i="84"/>
  <c r="B12" i="84"/>
  <c r="B11" i="84"/>
  <c r="B10" i="84"/>
  <c r="B9" i="84"/>
  <c r="B8" i="84"/>
  <c r="B7" i="84"/>
  <c r="B6" i="84"/>
  <c r="B5" i="84"/>
  <c r="H4" i="84"/>
  <c r="F4" i="84"/>
  <c r="G4" i="84" s="1"/>
  <c r="F5" i="84" s="1"/>
  <c r="B4" i="84"/>
  <c r="D2" i="84"/>
  <c r="C37" i="84" s="1"/>
  <c r="B40" i="83"/>
  <c r="B39" i="83"/>
  <c r="B38" i="83"/>
  <c r="B37" i="83"/>
  <c r="B36" i="83"/>
  <c r="B35" i="83"/>
  <c r="B34" i="83"/>
  <c r="B33" i="83"/>
  <c r="B32" i="83"/>
  <c r="B31" i="83"/>
  <c r="B30" i="83"/>
  <c r="B29" i="83"/>
  <c r="B28" i="83"/>
  <c r="B27" i="83"/>
  <c r="B26" i="83"/>
  <c r="B25" i="83"/>
  <c r="B24" i="83"/>
  <c r="B23" i="83"/>
  <c r="B22" i="83"/>
  <c r="B21" i="83"/>
  <c r="B20" i="83"/>
  <c r="B19" i="83"/>
  <c r="B18" i="83"/>
  <c r="B17" i="83"/>
  <c r="B16" i="83"/>
  <c r="B15" i="83"/>
  <c r="B14" i="83"/>
  <c r="B13" i="83"/>
  <c r="B12" i="83"/>
  <c r="B11" i="83"/>
  <c r="B10" i="83"/>
  <c r="B9" i="83"/>
  <c r="B8" i="83"/>
  <c r="B7" i="83"/>
  <c r="B6" i="83"/>
  <c r="B5" i="83"/>
  <c r="H4" i="83"/>
  <c r="G4" i="83"/>
  <c r="F5" i="83" s="1"/>
  <c r="F4" i="83"/>
  <c r="E4" i="83"/>
  <c r="C4" i="83" s="1"/>
  <c r="B4" i="83"/>
  <c r="D2" i="83"/>
  <c r="C37" i="83" s="1"/>
  <c r="H39" i="82"/>
  <c r="B39" i="82"/>
  <c r="B38" i="82"/>
  <c r="B37" i="82"/>
  <c r="B36" i="82"/>
  <c r="B35" i="82"/>
  <c r="B34" i="82"/>
  <c r="B33" i="82"/>
  <c r="B32" i="82"/>
  <c r="B31" i="82"/>
  <c r="B30" i="82"/>
  <c r="B29" i="82"/>
  <c r="B28" i="82"/>
  <c r="B27" i="82"/>
  <c r="B26" i="82"/>
  <c r="B25" i="82"/>
  <c r="B24" i="82"/>
  <c r="B23" i="82"/>
  <c r="B22" i="82"/>
  <c r="B21" i="82"/>
  <c r="B20" i="82"/>
  <c r="B19" i="82"/>
  <c r="B18" i="82"/>
  <c r="B17" i="82"/>
  <c r="B16" i="82"/>
  <c r="B15" i="82"/>
  <c r="B14" i="82"/>
  <c r="B13" i="82"/>
  <c r="B12" i="82"/>
  <c r="B11" i="82"/>
  <c r="B10" i="82"/>
  <c r="B9" i="82"/>
  <c r="D8" i="82"/>
  <c r="B8" i="82"/>
  <c r="B7" i="82"/>
  <c r="B6" i="82"/>
  <c r="B5" i="82"/>
  <c r="H4" i="82"/>
  <c r="G4" i="82"/>
  <c r="F5" i="82" s="1"/>
  <c r="F4" i="82"/>
  <c r="E4" i="82"/>
  <c r="C4" i="82" s="1"/>
  <c r="B4" i="82"/>
  <c r="D2" i="82"/>
  <c r="C35" i="82" s="1"/>
  <c r="H39" i="81"/>
  <c r="B39" i="81"/>
  <c r="B38" i="81"/>
  <c r="B37" i="81"/>
  <c r="B36" i="81"/>
  <c r="B35" i="81"/>
  <c r="B34" i="81"/>
  <c r="B33" i="81"/>
  <c r="B32" i="81"/>
  <c r="B31" i="81"/>
  <c r="B30" i="81"/>
  <c r="B29" i="81"/>
  <c r="B28" i="81"/>
  <c r="B27" i="81"/>
  <c r="B26" i="81"/>
  <c r="B25" i="81"/>
  <c r="B24" i="81"/>
  <c r="B23" i="81"/>
  <c r="B22" i="81"/>
  <c r="B21" i="81"/>
  <c r="B20" i="81"/>
  <c r="B19" i="81"/>
  <c r="B18" i="81"/>
  <c r="B17" i="81"/>
  <c r="B16" i="81"/>
  <c r="B15" i="81"/>
  <c r="B14" i="81"/>
  <c r="B13" i="81"/>
  <c r="B12" i="81"/>
  <c r="B11" i="81"/>
  <c r="B10" i="81"/>
  <c r="B9" i="81"/>
  <c r="D8" i="81"/>
  <c r="B8" i="81"/>
  <c r="B7" i="81"/>
  <c r="B6" i="81"/>
  <c r="B5" i="81"/>
  <c r="H4" i="81"/>
  <c r="G4" i="81"/>
  <c r="F5" i="81" s="1"/>
  <c r="F4" i="81"/>
  <c r="E4" i="81"/>
  <c r="C4" i="81" s="1"/>
  <c r="B4" i="81"/>
  <c r="D2" i="81"/>
  <c r="C35" i="81" s="1"/>
  <c r="H39" i="80"/>
  <c r="B39" i="80"/>
  <c r="B38" i="80"/>
  <c r="B37" i="80"/>
  <c r="B36" i="80"/>
  <c r="B35" i="80"/>
  <c r="C34" i="80"/>
  <c r="B34" i="80"/>
  <c r="C33" i="80"/>
  <c r="B33" i="80"/>
  <c r="B32" i="80"/>
  <c r="B31" i="80"/>
  <c r="B30" i="80"/>
  <c r="B29" i="80"/>
  <c r="B28" i="80"/>
  <c r="B27" i="80"/>
  <c r="C26" i="80"/>
  <c r="B26" i="80"/>
  <c r="C25" i="80"/>
  <c r="B25" i="80"/>
  <c r="B24" i="80"/>
  <c r="B23" i="80"/>
  <c r="B22" i="80"/>
  <c r="B21" i="80"/>
  <c r="B20" i="80"/>
  <c r="B19" i="80"/>
  <c r="C18" i="80"/>
  <c r="B18" i="80"/>
  <c r="C17" i="80"/>
  <c r="B17" i="80"/>
  <c r="B16" i="80"/>
  <c r="B15" i="80"/>
  <c r="B14" i="80"/>
  <c r="B13" i="80"/>
  <c r="B12" i="80"/>
  <c r="B11" i="80"/>
  <c r="C10" i="80"/>
  <c r="B10" i="80"/>
  <c r="C9" i="80"/>
  <c r="B9" i="80"/>
  <c r="B8" i="80"/>
  <c r="B7" i="80"/>
  <c r="B6" i="80"/>
  <c r="B5" i="80"/>
  <c r="F4" i="80"/>
  <c r="H4" i="80" s="1"/>
  <c r="E4" i="80"/>
  <c r="C4" i="80" s="1"/>
  <c r="B4" i="80"/>
  <c r="D2" i="80"/>
  <c r="C35" i="80" s="1"/>
  <c r="B39" i="79"/>
  <c r="B38" i="79"/>
  <c r="B37" i="79"/>
  <c r="B36" i="79"/>
  <c r="B35" i="79"/>
  <c r="B34" i="79"/>
  <c r="C33" i="79"/>
  <c r="B33" i="79"/>
  <c r="B32" i="79"/>
  <c r="B31" i="79"/>
  <c r="B30" i="79"/>
  <c r="B29" i="79"/>
  <c r="B28" i="79"/>
  <c r="C27" i="79"/>
  <c r="B27" i="79"/>
  <c r="B26" i="79"/>
  <c r="C25" i="79"/>
  <c r="B25" i="79"/>
  <c r="B24" i="79"/>
  <c r="B23" i="79"/>
  <c r="B22" i="79"/>
  <c r="B21" i="79"/>
  <c r="B20" i="79"/>
  <c r="C19" i="79"/>
  <c r="B19" i="79"/>
  <c r="B18" i="79"/>
  <c r="C17" i="79"/>
  <c r="B17" i="79"/>
  <c r="B16" i="79"/>
  <c r="B15" i="79"/>
  <c r="B14" i="79"/>
  <c r="B13" i="79"/>
  <c r="B12" i="79"/>
  <c r="C11" i="79"/>
  <c r="B11" i="79"/>
  <c r="B10" i="79"/>
  <c r="C9" i="79"/>
  <c r="B9" i="79"/>
  <c r="B8" i="79"/>
  <c r="B7" i="79"/>
  <c r="B6" i="79"/>
  <c r="B5" i="79"/>
  <c r="F4" i="79"/>
  <c r="H4" i="79" s="1"/>
  <c r="B4" i="79"/>
  <c r="D2" i="79"/>
  <c r="C36" i="79" s="1"/>
  <c r="E4" i="78"/>
  <c r="B39" i="78"/>
  <c r="B38" i="78"/>
  <c r="B37" i="78"/>
  <c r="B36" i="78"/>
  <c r="C35" i="78"/>
  <c r="B35" i="78"/>
  <c r="B34" i="78"/>
  <c r="B33" i="78"/>
  <c r="B32" i="78"/>
  <c r="B31" i="78"/>
  <c r="B30" i="78"/>
  <c r="B29" i="78"/>
  <c r="B28" i="78"/>
  <c r="C27" i="78"/>
  <c r="B27" i="78"/>
  <c r="B26" i="78"/>
  <c r="B25" i="78"/>
  <c r="B24" i="78"/>
  <c r="B23" i="78"/>
  <c r="B22" i="78"/>
  <c r="B21" i="78"/>
  <c r="B20" i="78"/>
  <c r="C19" i="78"/>
  <c r="B19" i="78"/>
  <c r="B18" i="78"/>
  <c r="B17" i="78"/>
  <c r="B16" i="78"/>
  <c r="B15" i="78"/>
  <c r="B14" i="78"/>
  <c r="B13" i="78"/>
  <c r="B12" i="78"/>
  <c r="C11" i="78"/>
  <c r="B11" i="78"/>
  <c r="B10" i="78"/>
  <c r="B9" i="78"/>
  <c r="B8" i="78"/>
  <c r="B7" i="78"/>
  <c r="B6" i="78"/>
  <c r="B5" i="78"/>
  <c r="G4" i="78"/>
  <c r="F5" i="78" s="1"/>
  <c r="F4" i="78"/>
  <c r="H4" i="78" s="1"/>
  <c r="B4" i="78"/>
  <c r="D2" i="78"/>
  <c r="C36" i="78" s="1"/>
  <c r="B39" i="77"/>
  <c r="B38" i="77"/>
  <c r="C37" i="77"/>
  <c r="B37" i="77"/>
  <c r="B36" i="77"/>
  <c r="B35" i="77"/>
  <c r="B34" i="77"/>
  <c r="C33" i="77"/>
  <c r="B33" i="77"/>
  <c r="B32" i="77"/>
  <c r="B31" i="77"/>
  <c r="B30" i="77"/>
  <c r="C29" i="77"/>
  <c r="B29" i="77"/>
  <c r="B28" i="77"/>
  <c r="B27" i="77"/>
  <c r="B26" i="77"/>
  <c r="C25" i="77"/>
  <c r="B25" i="77"/>
  <c r="B24" i="77"/>
  <c r="B23" i="77"/>
  <c r="B22" i="77"/>
  <c r="C21" i="77"/>
  <c r="B21" i="77"/>
  <c r="B20" i="77"/>
  <c r="B19" i="77"/>
  <c r="B18" i="77"/>
  <c r="C17" i="77"/>
  <c r="B17" i="77"/>
  <c r="B16" i="77"/>
  <c r="B15" i="77"/>
  <c r="B14" i="77"/>
  <c r="C13" i="77"/>
  <c r="B13" i="77"/>
  <c r="B12" i="77"/>
  <c r="B11" i="77"/>
  <c r="B10" i="77"/>
  <c r="C9" i="77"/>
  <c r="B9" i="77"/>
  <c r="B8" i="77"/>
  <c r="B7" i="77"/>
  <c r="B6" i="77"/>
  <c r="C5" i="77"/>
  <c r="B5" i="77"/>
  <c r="F4" i="77"/>
  <c r="G4" i="77" s="1"/>
  <c r="F5" i="77" s="1"/>
  <c r="B4" i="77"/>
  <c r="D2" i="77"/>
  <c r="C38" i="77" s="1"/>
  <c r="B39" i="76"/>
  <c r="B38" i="76"/>
  <c r="C37" i="76"/>
  <c r="B37" i="76"/>
  <c r="B36" i="76"/>
  <c r="B35" i="76"/>
  <c r="B34" i="76"/>
  <c r="C33" i="76"/>
  <c r="B33" i="76"/>
  <c r="B32" i="76"/>
  <c r="B31" i="76"/>
  <c r="B30" i="76"/>
  <c r="C29" i="76"/>
  <c r="B29" i="76"/>
  <c r="B28" i="76"/>
  <c r="B27" i="76"/>
  <c r="B26" i="76"/>
  <c r="C25" i="76"/>
  <c r="B25" i="76"/>
  <c r="B24" i="76"/>
  <c r="B23" i="76"/>
  <c r="B22" i="76"/>
  <c r="C21" i="76"/>
  <c r="B21" i="76"/>
  <c r="B20" i="76"/>
  <c r="B19" i="76"/>
  <c r="B18" i="76"/>
  <c r="C17" i="76"/>
  <c r="B17" i="76"/>
  <c r="B16" i="76"/>
  <c r="B15" i="76"/>
  <c r="B14" i="76"/>
  <c r="B13" i="76"/>
  <c r="B12" i="76"/>
  <c r="B11" i="76"/>
  <c r="B10" i="76"/>
  <c r="B9" i="76"/>
  <c r="B8" i="76"/>
  <c r="B7" i="76"/>
  <c r="B6" i="76"/>
  <c r="B5" i="76"/>
  <c r="F4" i="76"/>
  <c r="G4" i="76" s="1"/>
  <c r="F5" i="76" s="1"/>
  <c r="E4" i="76"/>
  <c r="C4" i="76" s="1"/>
  <c r="B4" i="76"/>
  <c r="D2" i="76"/>
  <c r="C38" i="76" s="1"/>
  <c r="D39" i="75"/>
  <c r="C39" i="75"/>
  <c r="B39" i="75"/>
  <c r="C38" i="75"/>
  <c r="B38" i="75"/>
  <c r="C37" i="75"/>
  <c r="B37" i="75"/>
  <c r="C36" i="75"/>
  <c r="B36" i="75"/>
  <c r="C35" i="75"/>
  <c r="B35" i="75"/>
  <c r="C34" i="75"/>
  <c r="B34" i="75"/>
  <c r="C33" i="75"/>
  <c r="B33" i="75"/>
  <c r="C32" i="75"/>
  <c r="B32" i="75"/>
  <c r="C31" i="75"/>
  <c r="B31" i="75"/>
  <c r="C30" i="75"/>
  <c r="B30" i="75"/>
  <c r="C29" i="75"/>
  <c r="B29" i="75"/>
  <c r="C28" i="75"/>
  <c r="B28" i="75"/>
  <c r="C27" i="75"/>
  <c r="B27" i="75"/>
  <c r="C26" i="75"/>
  <c r="B26" i="75"/>
  <c r="C25" i="75"/>
  <c r="B25" i="75"/>
  <c r="C24" i="75"/>
  <c r="B24" i="75"/>
  <c r="C23" i="75"/>
  <c r="B23" i="75"/>
  <c r="C22" i="75"/>
  <c r="B22" i="75"/>
  <c r="C21" i="75"/>
  <c r="B21" i="75"/>
  <c r="C20" i="75"/>
  <c r="B20" i="75"/>
  <c r="C19" i="75"/>
  <c r="B19" i="75"/>
  <c r="C18" i="75"/>
  <c r="B18" i="75"/>
  <c r="C17" i="75"/>
  <c r="B17" i="75"/>
  <c r="C16" i="75"/>
  <c r="B16" i="75"/>
  <c r="B15" i="75"/>
  <c r="B14" i="75"/>
  <c r="B13" i="75"/>
  <c r="B12" i="75"/>
  <c r="B11" i="75"/>
  <c r="B10" i="75"/>
  <c r="B9" i="75"/>
  <c r="B8" i="75"/>
  <c r="B7" i="75"/>
  <c r="B6" i="75"/>
  <c r="B5" i="75"/>
  <c r="F4" i="75"/>
  <c r="G4" i="75" s="1"/>
  <c r="F5" i="75" s="1"/>
  <c r="B4" i="75"/>
  <c r="E4" i="75" s="1"/>
  <c r="C4" i="75" s="1"/>
  <c r="D40" i="74"/>
  <c r="C40" i="74"/>
  <c r="B40" i="74"/>
  <c r="C39" i="74"/>
  <c r="B39" i="74"/>
  <c r="C38" i="74"/>
  <c r="B38" i="74"/>
  <c r="C37" i="74"/>
  <c r="B37" i="74"/>
  <c r="C36" i="74"/>
  <c r="B36" i="74"/>
  <c r="C35" i="74"/>
  <c r="B35" i="74"/>
  <c r="C34" i="74"/>
  <c r="B34" i="74"/>
  <c r="C33" i="74"/>
  <c r="B33" i="74"/>
  <c r="C32" i="74"/>
  <c r="B32" i="74"/>
  <c r="C31" i="74"/>
  <c r="B31" i="74"/>
  <c r="C30" i="74"/>
  <c r="B30" i="74"/>
  <c r="C29" i="74"/>
  <c r="B29" i="74"/>
  <c r="C28" i="74"/>
  <c r="B28" i="74"/>
  <c r="C27" i="74"/>
  <c r="B27" i="74"/>
  <c r="C26" i="74"/>
  <c r="B26" i="74"/>
  <c r="C25" i="74"/>
  <c r="B25" i="74"/>
  <c r="C24" i="74"/>
  <c r="B24" i="74"/>
  <c r="C23" i="74"/>
  <c r="B23" i="74"/>
  <c r="C22" i="74"/>
  <c r="B22" i="74"/>
  <c r="C21" i="74"/>
  <c r="B21" i="74"/>
  <c r="C20" i="74"/>
  <c r="B20" i="74"/>
  <c r="C19" i="74"/>
  <c r="B19" i="74"/>
  <c r="C18" i="74"/>
  <c r="B18" i="74"/>
  <c r="C17" i="74"/>
  <c r="B17" i="74"/>
  <c r="C16" i="74"/>
  <c r="B16" i="74"/>
  <c r="C15" i="74"/>
  <c r="B15" i="74"/>
  <c r="C14" i="74"/>
  <c r="B14" i="74"/>
  <c r="C13" i="74"/>
  <c r="B13" i="74"/>
  <c r="C12" i="74"/>
  <c r="B12" i="74"/>
  <c r="C11" i="74"/>
  <c r="B11" i="74"/>
  <c r="C10" i="74"/>
  <c r="B10" i="74"/>
  <c r="D9" i="74"/>
  <c r="B9" i="74"/>
  <c r="B8" i="74"/>
  <c r="B7" i="74"/>
  <c r="B6" i="74"/>
  <c r="B5" i="74"/>
  <c r="F4" i="74"/>
  <c r="G4" i="74" s="1"/>
  <c r="F5" i="74" s="1"/>
  <c r="B4" i="74"/>
  <c r="I40" i="73"/>
  <c r="C40" i="73"/>
  <c r="D40" i="73" s="1"/>
  <c r="B40" i="73"/>
  <c r="C39" i="73"/>
  <c r="B39" i="73"/>
  <c r="C38" i="73"/>
  <c r="B38" i="73"/>
  <c r="C37" i="73"/>
  <c r="B37" i="73"/>
  <c r="C36" i="73"/>
  <c r="B36" i="73"/>
  <c r="C35" i="73"/>
  <c r="B35" i="73"/>
  <c r="C34" i="73"/>
  <c r="B34" i="73"/>
  <c r="C33" i="73"/>
  <c r="B33" i="73"/>
  <c r="C32" i="73"/>
  <c r="B32" i="73"/>
  <c r="C31" i="73"/>
  <c r="B31" i="73"/>
  <c r="C30" i="73"/>
  <c r="B30" i="73"/>
  <c r="C29" i="73"/>
  <c r="B29" i="73"/>
  <c r="C28" i="73"/>
  <c r="B28" i="73"/>
  <c r="C27" i="73"/>
  <c r="B27" i="73"/>
  <c r="C26" i="73"/>
  <c r="B26" i="73"/>
  <c r="C25" i="73"/>
  <c r="B25" i="73"/>
  <c r="C24" i="73"/>
  <c r="B24" i="73"/>
  <c r="C23" i="73"/>
  <c r="B23" i="73"/>
  <c r="C22" i="73"/>
  <c r="B22" i="73"/>
  <c r="C21" i="73"/>
  <c r="B21" i="73"/>
  <c r="C20" i="73"/>
  <c r="B20" i="73"/>
  <c r="C19" i="73"/>
  <c r="B19" i="73"/>
  <c r="C18" i="73"/>
  <c r="B18" i="73"/>
  <c r="C17" i="73"/>
  <c r="B17" i="73"/>
  <c r="C16" i="73"/>
  <c r="B16" i="73"/>
  <c r="C15" i="73"/>
  <c r="B15" i="73"/>
  <c r="C14" i="73"/>
  <c r="B14" i="73"/>
  <c r="C13" i="73"/>
  <c r="B13" i="73"/>
  <c r="C12" i="73"/>
  <c r="B12" i="73"/>
  <c r="C11" i="73"/>
  <c r="B11" i="73"/>
  <c r="C10" i="73"/>
  <c r="B10" i="73"/>
  <c r="D9" i="73"/>
  <c r="B9" i="73"/>
  <c r="B8" i="73"/>
  <c r="B7" i="73"/>
  <c r="B6" i="73"/>
  <c r="B5" i="73"/>
  <c r="F4" i="73"/>
  <c r="H4" i="73" s="1"/>
  <c r="B4" i="73"/>
  <c r="E5" i="96" l="1"/>
  <c r="C5" i="96" s="1"/>
  <c r="H5" i="96"/>
  <c r="G5" i="96"/>
  <c r="F6" i="96" s="1"/>
  <c r="C7" i="96"/>
  <c r="D7" i="96" s="1"/>
  <c r="E4" i="95"/>
  <c r="C4" i="95" s="1"/>
  <c r="G4" i="95"/>
  <c r="F5" i="95" s="1"/>
  <c r="E10" i="89"/>
  <c r="C28" i="89"/>
  <c r="C11" i="89"/>
  <c r="C19" i="89"/>
  <c r="C27" i="89"/>
  <c r="C35" i="89"/>
  <c r="C20" i="89"/>
  <c r="C10" i="89"/>
  <c r="C18" i="89"/>
  <c r="C26" i="89"/>
  <c r="C34" i="89"/>
  <c r="C17" i="89"/>
  <c r="C25" i="89"/>
  <c r="C33" i="89"/>
  <c r="C16" i="89"/>
  <c r="C24" i="89"/>
  <c r="C32" i="89"/>
  <c r="C40" i="89"/>
  <c r="D40" i="89" s="1"/>
  <c r="C15" i="89"/>
  <c r="C23" i="89"/>
  <c r="C31" i="89"/>
  <c r="C39" i="89"/>
  <c r="C14" i="89"/>
  <c r="C22" i="89"/>
  <c r="C30" i="89"/>
  <c r="C38" i="89"/>
  <c r="C13" i="89"/>
  <c r="C21" i="89"/>
  <c r="C29" i="89"/>
  <c r="H10" i="88"/>
  <c r="G4" i="88"/>
  <c r="F5" i="88" s="1"/>
  <c r="G5" i="88" s="1"/>
  <c r="F6" i="88" s="1"/>
  <c r="G6" i="88" s="1"/>
  <c r="F7" i="88" s="1"/>
  <c r="G7" i="88" s="1"/>
  <c r="F8" i="88" s="1"/>
  <c r="G8" i="88" s="1"/>
  <c r="F9" i="88" s="1"/>
  <c r="G9" i="88" s="1"/>
  <c r="F10" i="88" s="1"/>
  <c r="G10" i="88" s="1"/>
  <c r="F11" i="88" s="1"/>
  <c r="H6" i="87"/>
  <c r="H5" i="87"/>
  <c r="G5" i="87"/>
  <c r="F6" i="87" s="1"/>
  <c r="G6" i="87" s="1"/>
  <c r="F7" i="87" s="1"/>
  <c r="G7" i="87" s="1"/>
  <c r="F8" i="87" s="1"/>
  <c r="G8" i="87" s="1"/>
  <c r="F9" i="87" s="1"/>
  <c r="G9" i="87" s="1"/>
  <c r="F10" i="87" s="1"/>
  <c r="H9" i="87"/>
  <c r="H10" i="86"/>
  <c r="E10" i="86"/>
  <c r="C11" i="86"/>
  <c r="C19" i="86"/>
  <c r="C27" i="86"/>
  <c r="C35" i="86"/>
  <c r="C10" i="86"/>
  <c r="D10" i="86" s="1"/>
  <c r="G10" i="86" s="1"/>
  <c r="F11" i="86" s="1"/>
  <c r="C18" i="86"/>
  <c r="C26" i="86"/>
  <c r="C34" i="86"/>
  <c r="C17" i="86"/>
  <c r="C25" i="86"/>
  <c r="C33" i="86"/>
  <c r="C16" i="86"/>
  <c r="C24" i="86"/>
  <c r="C32" i="86"/>
  <c r="C40" i="86"/>
  <c r="D40" i="86" s="1"/>
  <c r="C15" i="86"/>
  <c r="C23" i="86"/>
  <c r="C31" i="86"/>
  <c r="C39" i="86"/>
  <c r="C14" i="86"/>
  <c r="C22" i="86"/>
  <c r="C30" i="86"/>
  <c r="C38" i="86"/>
  <c r="C13" i="86"/>
  <c r="C21" i="86"/>
  <c r="C29" i="86"/>
  <c r="H10" i="85"/>
  <c r="E10" i="85"/>
  <c r="D10" i="85" s="1"/>
  <c r="G10" i="85" s="1"/>
  <c r="F11" i="85" s="1"/>
  <c r="E4" i="85"/>
  <c r="C17" i="85"/>
  <c r="C25" i="85"/>
  <c r="C33" i="85"/>
  <c r="C31" i="85"/>
  <c r="C39" i="85"/>
  <c r="C14" i="85"/>
  <c r="C22" i="85"/>
  <c r="C30" i="85"/>
  <c r="C38" i="85"/>
  <c r="H5" i="84"/>
  <c r="E5" i="84"/>
  <c r="C5" i="84" s="1"/>
  <c r="D5" i="84" s="1"/>
  <c r="G5" i="84" s="1"/>
  <c r="F6" i="84" s="1"/>
  <c r="C11" i="84"/>
  <c r="C19" i="84"/>
  <c r="C27" i="84"/>
  <c r="C35" i="84"/>
  <c r="C12" i="84"/>
  <c r="E4" i="84"/>
  <c r="C10" i="84"/>
  <c r="C18" i="84"/>
  <c r="C26" i="84"/>
  <c r="C34" i="84"/>
  <c r="C36" i="84"/>
  <c r="C9" i="84"/>
  <c r="C17" i="84"/>
  <c r="C25" i="84"/>
  <c r="C33" i="84"/>
  <c r="C20" i="84"/>
  <c r="C28" i="84"/>
  <c r="C8" i="84"/>
  <c r="C16" i="84"/>
  <c r="C24" i="84"/>
  <c r="C32" i="84"/>
  <c r="C40" i="84"/>
  <c r="D40" i="84" s="1"/>
  <c r="C7" i="84"/>
  <c r="C15" i="84"/>
  <c r="C23" i="84"/>
  <c r="C31" i="84"/>
  <c r="C39" i="84"/>
  <c r="C6" i="84"/>
  <c r="C14" i="84"/>
  <c r="C22" i="84"/>
  <c r="C30" i="84"/>
  <c r="C38" i="84"/>
  <c r="C13" i="84"/>
  <c r="C21" i="84"/>
  <c r="C29" i="84"/>
  <c r="H5" i="83"/>
  <c r="G5" i="83"/>
  <c r="F6" i="83" s="1"/>
  <c r="E5" i="83"/>
  <c r="C5" i="83" s="1"/>
  <c r="C20" i="83"/>
  <c r="C36" i="83"/>
  <c r="C11" i="83"/>
  <c r="C19" i="83"/>
  <c r="C27" i="83"/>
  <c r="C35" i="83"/>
  <c r="C10" i="83"/>
  <c r="C18" i="83"/>
  <c r="C26" i="83"/>
  <c r="C34" i="83"/>
  <c r="C9" i="83"/>
  <c r="C17" i="83"/>
  <c r="C25" i="83"/>
  <c r="C33" i="83"/>
  <c r="C28" i="83"/>
  <c r="C8" i="83"/>
  <c r="C16" i="83"/>
  <c r="C24" i="83"/>
  <c r="C32" i="83"/>
  <c r="C40" i="83"/>
  <c r="D40" i="83" s="1"/>
  <c r="C12" i="83"/>
  <c r="C7" i="83"/>
  <c r="C15" i="83"/>
  <c r="C23" i="83"/>
  <c r="C31" i="83"/>
  <c r="C39" i="83"/>
  <c r="C6" i="83"/>
  <c r="C14" i="83"/>
  <c r="C22" i="83"/>
  <c r="C30" i="83"/>
  <c r="C38" i="83"/>
  <c r="C13" i="83"/>
  <c r="C21" i="83"/>
  <c r="C29" i="83"/>
  <c r="H5" i="82"/>
  <c r="G5" i="82"/>
  <c r="F6" i="82" s="1"/>
  <c r="E5" i="82"/>
  <c r="C5" i="82" s="1"/>
  <c r="C9" i="82"/>
  <c r="C17" i="82"/>
  <c r="C25" i="82"/>
  <c r="C33" i="82"/>
  <c r="C16" i="82"/>
  <c r="C24" i="82"/>
  <c r="C32" i="82"/>
  <c r="C10" i="82"/>
  <c r="C15" i="82"/>
  <c r="C23" i="82"/>
  <c r="C31" i="82"/>
  <c r="C39" i="82"/>
  <c r="D39" i="82" s="1"/>
  <c r="C18" i="82"/>
  <c r="C26" i="82"/>
  <c r="C14" i="82"/>
  <c r="C22" i="82"/>
  <c r="C30" i="82"/>
  <c r="C38" i="82"/>
  <c r="C34" i="82"/>
  <c r="C13" i="82"/>
  <c r="C21" i="82"/>
  <c r="C29" i="82"/>
  <c r="C37" i="82"/>
  <c r="C12" i="82"/>
  <c r="C20" i="82"/>
  <c r="C36" i="82"/>
  <c r="C28" i="82"/>
  <c r="C11" i="82"/>
  <c r="C19" i="82"/>
  <c r="C27" i="82"/>
  <c r="H5" i="81"/>
  <c r="G5" i="81"/>
  <c r="F6" i="81" s="1"/>
  <c r="E5" i="81"/>
  <c r="C5" i="81" s="1"/>
  <c r="C18" i="81"/>
  <c r="C26" i="81"/>
  <c r="C34" i="81"/>
  <c r="C9" i="81"/>
  <c r="C17" i="81"/>
  <c r="C25" i="81"/>
  <c r="C33" i="81"/>
  <c r="C10" i="81"/>
  <c r="C16" i="81"/>
  <c r="C24" i="81"/>
  <c r="C32" i="81"/>
  <c r="C15" i="81"/>
  <c r="C23" i="81"/>
  <c r="C31" i="81"/>
  <c r="C39" i="81"/>
  <c r="D39" i="81" s="1"/>
  <c r="C14" i="81"/>
  <c r="C22" i="81"/>
  <c r="C30" i="81"/>
  <c r="C38" i="81"/>
  <c r="C13" i="81"/>
  <c r="C21" i="81"/>
  <c r="C29" i="81"/>
  <c r="C37" i="81"/>
  <c r="C12" i="81"/>
  <c r="C20" i="81"/>
  <c r="C28" i="81"/>
  <c r="C36" i="81"/>
  <c r="C11" i="81"/>
  <c r="C19" i="81"/>
  <c r="C27" i="81"/>
  <c r="G4" i="80"/>
  <c r="F5" i="80" s="1"/>
  <c r="C8" i="80"/>
  <c r="C16" i="80"/>
  <c r="C24" i="80"/>
  <c r="C32" i="80"/>
  <c r="C7" i="80"/>
  <c r="C15" i="80"/>
  <c r="C23" i="80"/>
  <c r="C31" i="80"/>
  <c r="C39" i="80"/>
  <c r="D39" i="80" s="1"/>
  <c r="C6" i="80"/>
  <c r="C14" i="80"/>
  <c r="C22" i="80"/>
  <c r="C30" i="80"/>
  <c r="C38" i="80"/>
  <c r="C5" i="80"/>
  <c r="C13" i="80"/>
  <c r="C21" i="80"/>
  <c r="C29" i="80"/>
  <c r="C37" i="80"/>
  <c r="C12" i="80"/>
  <c r="C20" i="80"/>
  <c r="C28" i="80"/>
  <c r="C36" i="80"/>
  <c r="C11" i="80"/>
  <c r="C19" i="80"/>
  <c r="C27" i="80"/>
  <c r="C35" i="79"/>
  <c r="E4" i="79"/>
  <c r="C4" i="79" s="1"/>
  <c r="C10" i="79"/>
  <c r="C18" i="79"/>
  <c r="C26" i="79"/>
  <c r="C34" i="79"/>
  <c r="G4" i="79"/>
  <c r="F5" i="79" s="1"/>
  <c r="C8" i="79"/>
  <c r="C16" i="79"/>
  <c r="C24" i="79"/>
  <c r="C32" i="79"/>
  <c r="C7" i="79"/>
  <c r="C15" i="79"/>
  <c r="C23" i="79"/>
  <c r="C31" i="79"/>
  <c r="C39" i="79"/>
  <c r="D39" i="79" s="1"/>
  <c r="C6" i="79"/>
  <c r="C14" i="79"/>
  <c r="C22" i="79"/>
  <c r="C30" i="79"/>
  <c r="C38" i="79"/>
  <c r="C5" i="79"/>
  <c r="C13" i="79"/>
  <c r="C21" i="79"/>
  <c r="C29" i="79"/>
  <c r="C37" i="79"/>
  <c r="C12" i="79"/>
  <c r="C20" i="79"/>
  <c r="C28" i="79"/>
  <c r="C4" i="78"/>
  <c r="E5" i="78"/>
  <c r="H5" i="78"/>
  <c r="C10" i="78"/>
  <c r="C18" i="78"/>
  <c r="C26" i="78"/>
  <c r="C34" i="78"/>
  <c r="C9" i="78"/>
  <c r="C17" i="78"/>
  <c r="C25" i="78"/>
  <c r="C33" i="78"/>
  <c r="C8" i="78"/>
  <c r="C16" i="78"/>
  <c r="C24" i="78"/>
  <c r="C32" i="78"/>
  <c r="C7" i="78"/>
  <c r="C15" i="78"/>
  <c r="C23" i="78"/>
  <c r="C31" i="78"/>
  <c r="C39" i="78"/>
  <c r="D39" i="78" s="1"/>
  <c r="C6" i="78"/>
  <c r="C14" i="78"/>
  <c r="C22" i="78"/>
  <c r="C30" i="78"/>
  <c r="C38" i="78"/>
  <c r="C5" i="78"/>
  <c r="C13" i="78"/>
  <c r="C21" i="78"/>
  <c r="C29" i="78"/>
  <c r="C37" i="78"/>
  <c r="C12" i="78"/>
  <c r="C20" i="78"/>
  <c r="C28" i="78"/>
  <c r="E5" i="77"/>
  <c r="D5" i="77" s="1"/>
  <c r="G5" i="77" s="1"/>
  <c r="F6" i="77" s="1"/>
  <c r="C8" i="77"/>
  <c r="C24" i="77"/>
  <c r="C28" i="77"/>
  <c r="C32" i="77"/>
  <c r="E4" i="77"/>
  <c r="C4" i="77" s="1"/>
  <c r="C7" i="77"/>
  <c r="C11" i="77"/>
  <c r="C15" i="77"/>
  <c r="C19" i="77"/>
  <c r="C23" i="77"/>
  <c r="C27" i="77"/>
  <c r="C31" i="77"/>
  <c r="C35" i="77"/>
  <c r="C39" i="77"/>
  <c r="D39" i="77" s="1"/>
  <c r="C20" i="77"/>
  <c r="C12" i="77"/>
  <c r="C16" i="77"/>
  <c r="C36" i="77"/>
  <c r="C6" i="77"/>
  <c r="C10" i="77"/>
  <c r="C14" i="77"/>
  <c r="C18" i="77"/>
  <c r="C22" i="77"/>
  <c r="C26" i="77"/>
  <c r="C30" i="77"/>
  <c r="C34" i="77"/>
  <c r="G5" i="76"/>
  <c r="F6" i="76" s="1"/>
  <c r="E5" i="76"/>
  <c r="C5" i="76" s="1"/>
  <c r="C16" i="76"/>
  <c r="C20" i="76"/>
  <c r="C24" i="76"/>
  <c r="C28" i="76"/>
  <c r="C32" i="76"/>
  <c r="C36" i="76"/>
  <c r="C19" i="76"/>
  <c r="C23" i="76"/>
  <c r="C27" i="76"/>
  <c r="C31" i="76"/>
  <c r="C35" i="76"/>
  <c r="C39" i="76"/>
  <c r="D39" i="76" s="1"/>
  <c r="C18" i="76"/>
  <c r="C22" i="76"/>
  <c r="C26" i="76"/>
  <c r="C30" i="76"/>
  <c r="C34" i="76"/>
  <c r="G5" i="75"/>
  <c r="F6" i="75" s="1"/>
  <c r="E5" i="75"/>
  <c r="C5" i="75" s="1"/>
  <c r="E5" i="74"/>
  <c r="C5" i="74" s="1"/>
  <c r="G5" i="74"/>
  <c r="F6" i="74" s="1"/>
  <c r="E4" i="74"/>
  <c r="E4" i="73"/>
  <c r="I4" i="73" s="1"/>
  <c r="G4" i="73"/>
  <c r="F5" i="73" s="1"/>
  <c r="E6" i="96" l="1"/>
  <c r="D6" i="96" s="1"/>
  <c r="G6" i="96" s="1"/>
  <c r="F7" i="96" s="1"/>
  <c r="G7" i="96" s="1"/>
  <c r="H6" i="96"/>
  <c r="E5" i="95"/>
  <c r="C5" i="95" s="1"/>
  <c r="H5" i="95"/>
  <c r="G5" i="95"/>
  <c r="F6" i="95" s="1"/>
  <c r="D10" i="89"/>
  <c r="G10" i="89" s="1"/>
  <c r="F11" i="89" s="1"/>
  <c r="G11" i="88"/>
  <c r="F12" i="88" s="1"/>
  <c r="H11" i="88"/>
  <c r="H8" i="87"/>
  <c r="H10" i="87"/>
  <c r="G10" i="87"/>
  <c r="F11" i="87" s="1"/>
  <c r="H7" i="87"/>
  <c r="E11" i="86"/>
  <c r="D11" i="86" s="1"/>
  <c r="G11" i="86" s="1"/>
  <c r="F12" i="86" s="1"/>
  <c r="H11" i="86"/>
  <c r="E11" i="85"/>
  <c r="D11" i="85" s="1"/>
  <c r="G11" i="85" s="1"/>
  <c r="F12" i="85" s="1"/>
  <c r="H11" i="85"/>
  <c r="H6" i="84"/>
  <c r="E6" i="84"/>
  <c r="D6" i="84" s="1"/>
  <c r="G6" i="84" s="1"/>
  <c r="F7" i="84" s="1"/>
  <c r="E6" i="83"/>
  <c r="D6" i="83" s="1"/>
  <c r="G6" i="83" s="1"/>
  <c r="F7" i="83" s="1"/>
  <c r="H6" i="83"/>
  <c r="E6" i="82"/>
  <c r="C6" i="82" s="1"/>
  <c r="H6" i="82"/>
  <c r="G6" i="82"/>
  <c r="F7" i="82" s="1"/>
  <c r="E6" i="81"/>
  <c r="C6" i="81" s="1"/>
  <c r="H6" i="81"/>
  <c r="G6" i="81"/>
  <c r="F7" i="81" s="1"/>
  <c r="E5" i="80"/>
  <c r="D5" i="80" s="1"/>
  <c r="G5" i="80" s="1"/>
  <c r="F6" i="80" s="1"/>
  <c r="H5" i="80"/>
  <c r="H5" i="79"/>
  <c r="E5" i="79"/>
  <c r="D5" i="79" s="1"/>
  <c r="G5" i="79" s="1"/>
  <c r="F6" i="79" s="1"/>
  <c r="D5" i="78"/>
  <c r="G5" i="78" s="1"/>
  <c r="F6" i="78" s="1"/>
  <c r="E6" i="77"/>
  <c r="D6" i="77" s="1"/>
  <c r="G6" i="77" s="1"/>
  <c r="F7" i="77" s="1"/>
  <c r="G6" i="76"/>
  <c r="F7" i="76" s="1"/>
  <c r="E6" i="76"/>
  <c r="C6" i="76" s="1"/>
  <c r="G6" i="75"/>
  <c r="F7" i="75" s="1"/>
  <c r="E6" i="75"/>
  <c r="C6" i="75" s="1"/>
  <c r="G6" i="74"/>
  <c r="F7" i="74" s="1"/>
  <c r="E6" i="74"/>
  <c r="C6" i="74" s="1"/>
  <c r="H5" i="73"/>
  <c r="I5" i="73" s="1"/>
  <c r="E5" i="73"/>
  <c r="C5" i="73" s="1"/>
  <c r="G5" i="73"/>
  <c r="F6" i="73" s="1"/>
  <c r="E6" i="95" l="1"/>
  <c r="D6" i="95" s="1"/>
  <c r="G6" i="95" s="1"/>
  <c r="F7" i="95" s="1"/>
  <c r="H6" i="95"/>
  <c r="E11" i="89"/>
  <c r="D11" i="89" s="1"/>
  <c r="G11" i="89" s="1"/>
  <c r="F12" i="89" s="1"/>
  <c r="H11" i="89"/>
  <c r="G12" i="88"/>
  <c r="F13" i="88" s="1"/>
  <c r="H12" i="88"/>
  <c r="G11" i="87"/>
  <c r="F12" i="87" s="1"/>
  <c r="H11" i="87"/>
  <c r="E12" i="86"/>
  <c r="D12" i="86" s="1"/>
  <c r="G12" i="86" s="1"/>
  <c r="F13" i="86" s="1"/>
  <c r="H12" i="86"/>
  <c r="E12" i="85"/>
  <c r="D12" i="85" s="1"/>
  <c r="G12" i="85" s="1"/>
  <c r="F13" i="85" s="1"/>
  <c r="H12" i="85"/>
  <c r="E7" i="84"/>
  <c r="D7" i="84" s="1"/>
  <c r="G7" i="84" s="1"/>
  <c r="F8" i="84" s="1"/>
  <c r="H7" i="84"/>
  <c r="E7" i="83"/>
  <c r="D7" i="83" s="1"/>
  <c r="G7" i="83" s="1"/>
  <c r="F8" i="83" s="1"/>
  <c r="H7" i="83"/>
  <c r="G7" i="82"/>
  <c r="F8" i="82" s="1"/>
  <c r="E7" i="82"/>
  <c r="C7" i="82" s="1"/>
  <c r="H7" i="82"/>
  <c r="G7" i="81"/>
  <c r="F8" i="81" s="1"/>
  <c r="E7" i="81"/>
  <c r="C7" i="81" s="1"/>
  <c r="H7" i="81"/>
  <c r="E6" i="80"/>
  <c r="D6" i="80" s="1"/>
  <c r="G6" i="80" s="1"/>
  <c r="F7" i="80" s="1"/>
  <c r="H6" i="80"/>
  <c r="E6" i="79"/>
  <c r="D6" i="79" s="1"/>
  <c r="G6" i="79" s="1"/>
  <c r="F7" i="79" s="1"/>
  <c r="H6" i="79"/>
  <c r="H6" i="78"/>
  <c r="E6" i="78"/>
  <c r="D6" i="78" s="1"/>
  <c r="G6" i="78" s="1"/>
  <c r="F7" i="78" s="1"/>
  <c r="E7" i="77"/>
  <c r="D7" i="77" s="1"/>
  <c r="G7" i="77" s="1"/>
  <c r="F8" i="77" s="1"/>
  <c r="E7" i="76"/>
  <c r="C7" i="76" s="1"/>
  <c r="G7" i="76"/>
  <c r="F8" i="76" s="1"/>
  <c r="E7" i="75"/>
  <c r="C7" i="75" s="1"/>
  <c r="G7" i="75"/>
  <c r="F8" i="75" s="1"/>
  <c r="G7" i="74"/>
  <c r="F8" i="74" s="1"/>
  <c r="E7" i="74"/>
  <c r="C7" i="74" s="1"/>
  <c r="E6" i="73"/>
  <c r="C6" i="73" s="1"/>
  <c r="G6" i="73"/>
  <c r="F7" i="73" s="1"/>
  <c r="H6" i="73"/>
  <c r="I6" i="73" s="1"/>
  <c r="H7" i="95" l="1"/>
  <c r="G7" i="95"/>
  <c r="H12" i="89"/>
  <c r="G12" i="89"/>
  <c r="F13" i="89" s="1"/>
  <c r="E12" i="89"/>
  <c r="D12" i="89" s="1"/>
  <c r="G13" i="88"/>
  <c r="F14" i="88" s="1"/>
  <c r="H13" i="88"/>
  <c r="G12" i="87"/>
  <c r="F13" i="87" s="1"/>
  <c r="H12" i="87"/>
  <c r="H13" i="86"/>
  <c r="E13" i="86"/>
  <c r="D13" i="86" s="1"/>
  <c r="G13" i="86" s="1"/>
  <c r="F14" i="86" s="1"/>
  <c r="H13" i="85"/>
  <c r="E13" i="85"/>
  <c r="D13" i="85" s="1"/>
  <c r="G13" i="85" s="1"/>
  <c r="F14" i="85" s="1"/>
  <c r="E8" i="84"/>
  <c r="D8" i="84" s="1"/>
  <c r="G8" i="84" s="1"/>
  <c r="F9" i="84" s="1"/>
  <c r="H8" i="84"/>
  <c r="E8" i="83"/>
  <c r="D8" i="83" s="1"/>
  <c r="G8" i="83" s="1"/>
  <c r="F9" i="83" s="1"/>
  <c r="H8" i="83"/>
  <c r="H8" i="82"/>
  <c r="E8" i="82"/>
  <c r="C8" i="82" s="1"/>
  <c r="G8" i="82"/>
  <c r="F9" i="82" s="1"/>
  <c r="H8" i="81"/>
  <c r="G8" i="81"/>
  <c r="F9" i="81" s="1"/>
  <c r="E8" i="81"/>
  <c r="C8" i="81" s="1"/>
  <c r="E7" i="80"/>
  <c r="D7" i="80" s="1"/>
  <c r="G7" i="80" s="1"/>
  <c r="F8" i="80" s="1"/>
  <c r="H7" i="80"/>
  <c r="E7" i="79"/>
  <c r="D7" i="79" s="1"/>
  <c r="G7" i="79"/>
  <c r="F8" i="79" s="1"/>
  <c r="H7" i="79"/>
  <c r="G7" i="78"/>
  <c r="F8" i="78" s="1"/>
  <c r="E7" i="78"/>
  <c r="D7" i="78" s="1"/>
  <c r="H7" i="78"/>
  <c r="E8" i="77"/>
  <c r="D8" i="77" s="1"/>
  <c r="G8" i="77" s="1"/>
  <c r="F9" i="77" s="1"/>
  <c r="G8" i="76"/>
  <c r="F9" i="76" s="1"/>
  <c r="E8" i="76"/>
  <c r="C8" i="76" s="1"/>
  <c r="G8" i="75"/>
  <c r="F9" i="75" s="1"/>
  <c r="E8" i="75"/>
  <c r="C8" i="75" s="1"/>
  <c r="E8" i="74"/>
  <c r="C8" i="74" s="1"/>
  <c r="G8" i="74"/>
  <c r="F9" i="74" s="1"/>
  <c r="E7" i="73"/>
  <c r="C7" i="73" s="1"/>
  <c r="H7" i="73"/>
  <c r="I7" i="73" s="1"/>
  <c r="G7" i="73"/>
  <c r="F8" i="73" s="1"/>
  <c r="E13" i="89" l="1"/>
  <c r="D13" i="89" s="1"/>
  <c r="G13" i="89" s="1"/>
  <c r="F14" i="89" s="1"/>
  <c r="H13" i="89"/>
  <c r="G14" i="88"/>
  <c r="F15" i="88" s="1"/>
  <c r="H14" i="88"/>
  <c r="G13" i="87"/>
  <c r="F14" i="87" s="1"/>
  <c r="H13" i="87"/>
  <c r="H14" i="86"/>
  <c r="E14" i="86"/>
  <c r="D14" i="86" s="1"/>
  <c r="G14" i="86" s="1"/>
  <c r="F15" i="86" s="1"/>
  <c r="E14" i="85"/>
  <c r="D14" i="85" s="1"/>
  <c r="G14" i="85" s="1"/>
  <c r="F15" i="85" s="1"/>
  <c r="H14" i="85"/>
  <c r="G9" i="84"/>
  <c r="F10" i="84" s="1"/>
  <c r="E9" i="84"/>
  <c r="D9" i="84" s="1"/>
  <c r="H9" i="84"/>
  <c r="E9" i="83"/>
  <c r="D9" i="83" s="1"/>
  <c r="G9" i="83" s="1"/>
  <c r="F10" i="83" s="1"/>
  <c r="H9" i="83"/>
  <c r="H9" i="82"/>
  <c r="E9" i="82"/>
  <c r="D9" i="82" s="1"/>
  <c r="G9" i="82" s="1"/>
  <c r="F10" i="82" s="1"/>
  <c r="H9" i="81"/>
  <c r="G9" i="81"/>
  <c r="F10" i="81" s="1"/>
  <c r="E9" i="81"/>
  <c r="D9" i="81" s="1"/>
  <c r="H8" i="80"/>
  <c r="G8" i="80"/>
  <c r="F9" i="80" s="1"/>
  <c r="E8" i="80"/>
  <c r="D8" i="80" s="1"/>
  <c r="E8" i="79"/>
  <c r="D8" i="79" s="1"/>
  <c r="G8" i="79" s="1"/>
  <c r="F9" i="79" s="1"/>
  <c r="H8" i="79"/>
  <c r="E8" i="78"/>
  <c r="D8" i="78" s="1"/>
  <c r="G8" i="78" s="1"/>
  <c r="F9" i="78" s="1"/>
  <c r="H8" i="78"/>
  <c r="E9" i="77"/>
  <c r="D9" i="77" s="1"/>
  <c r="G9" i="77" s="1"/>
  <c r="F10" i="77" s="1"/>
  <c r="G9" i="76"/>
  <c r="F10" i="76" s="1"/>
  <c r="E9" i="76"/>
  <c r="C9" i="76" s="1"/>
  <c r="G9" i="75"/>
  <c r="F10" i="75" s="1"/>
  <c r="E9" i="75"/>
  <c r="C9" i="75" s="1"/>
  <c r="G9" i="74"/>
  <c r="F10" i="74" s="1"/>
  <c r="E9" i="74"/>
  <c r="C9" i="74" s="1"/>
  <c r="G8" i="73"/>
  <c r="F9" i="73" s="1"/>
  <c r="E8" i="73"/>
  <c r="C8" i="73" s="1"/>
  <c r="H8" i="73"/>
  <c r="I8" i="73" s="1"/>
  <c r="E14" i="89" l="1"/>
  <c r="D14" i="89" s="1"/>
  <c r="G14" i="89" s="1"/>
  <c r="F15" i="89" s="1"/>
  <c r="H14" i="89"/>
  <c r="G15" i="88"/>
  <c r="F16" i="88" s="1"/>
  <c r="H15" i="88"/>
  <c r="H14" i="87"/>
  <c r="G14" i="87"/>
  <c r="F15" i="87" s="1"/>
  <c r="E15" i="86"/>
  <c r="D15" i="86" s="1"/>
  <c r="G15" i="86"/>
  <c r="F16" i="86" s="1"/>
  <c r="H15" i="86"/>
  <c r="E15" i="85"/>
  <c r="D15" i="85" s="1"/>
  <c r="G15" i="85" s="1"/>
  <c r="F16" i="85" s="1"/>
  <c r="H15" i="85"/>
  <c r="H10" i="84"/>
  <c r="E10" i="84"/>
  <c r="D10" i="84" s="1"/>
  <c r="G10" i="84" s="1"/>
  <c r="F11" i="84" s="1"/>
  <c r="H10" i="83"/>
  <c r="E10" i="83"/>
  <c r="D10" i="83" s="1"/>
  <c r="G10" i="83" s="1"/>
  <c r="F11" i="83" s="1"/>
  <c r="H10" i="82"/>
  <c r="E10" i="82"/>
  <c r="D10" i="82" s="1"/>
  <c r="G10" i="82" s="1"/>
  <c r="F11" i="82" s="1"/>
  <c r="H10" i="81"/>
  <c r="E10" i="81"/>
  <c r="D10" i="81" s="1"/>
  <c r="G10" i="81" s="1"/>
  <c r="F11" i="81" s="1"/>
  <c r="H9" i="80"/>
  <c r="E9" i="80"/>
  <c r="D9" i="80" s="1"/>
  <c r="G9" i="80" s="1"/>
  <c r="F10" i="80" s="1"/>
  <c r="H9" i="79"/>
  <c r="E9" i="79"/>
  <c r="D9" i="79" s="1"/>
  <c r="G9" i="79" s="1"/>
  <c r="F10" i="79" s="1"/>
  <c r="H9" i="78"/>
  <c r="E9" i="78"/>
  <c r="D9" i="78" s="1"/>
  <c r="G9" i="78" s="1"/>
  <c r="F10" i="78" s="1"/>
  <c r="E10" i="77"/>
  <c r="D10" i="77" s="1"/>
  <c r="G10" i="77" s="1"/>
  <c r="F11" i="77" s="1"/>
  <c r="G10" i="76"/>
  <c r="F11" i="76" s="1"/>
  <c r="E10" i="76"/>
  <c r="C10" i="76" s="1"/>
  <c r="G10" i="75"/>
  <c r="F11" i="75" s="1"/>
  <c r="E10" i="75"/>
  <c r="C10" i="75" s="1"/>
  <c r="G10" i="74"/>
  <c r="F11" i="74" s="1"/>
  <c r="E10" i="74"/>
  <c r="D10" i="74" s="1"/>
  <c r="G9" i="73"/>
  <c r="F10" i="73" s="1"/>
  <c r="E9" i="73"/>
  <c r="C9" i="73" s="1"/>
  <c r="H9" i="73"/>
  <c r="I9" i="73" s="1"/>
  <c r="E15" i="89" l="1"/>
  <c r="D15" i="89" s="1"/>
  <c r="G15" i="89" s="1"/>
  <c r="F16" i="89" s="1"/>
  <c r="H15" i="89"/>
  <c r="G16" i="88"/>
  <c r="F17" i="88" s="1"/>
  <c r="H16" i="88"/>
  <c r="G15" i="87"/>
  <c r="F16" i="87" s="1"/>
  <c r="H15" i="87"/>
  <c r="E16" i="86"/>
  <c r="D16" i="86" s="1"/>
  <c r="G16" i="86" s="1"/>
  <c r="F17" i="86" s="1"/>
  <c r="H16" i="86"/>
  <c r="E16" i="85"/>
  <c r="D16" i="85" s="1"/>
  <c r="G16" i="85" s="1"/>
  <c r="F17" i="85" s="1"/>
  <c r="H16" i="85"/>
  <c r="H11" i="84"/>
  <c r="E11" i="84"/>
  <c r="D11" i="84" s="1"/>
  <c r="G11" i="84" s="1"/>
  <c r="F12" i="84" s="1"/>
  <c r="H11" i="83"/>
  <c r="E11" i="83"/>
  <c r="D11" i="83" s="1"/>
  <c r="G11" i="83" s="1"/>
  <c r="F12" i="83" s="1"/>
  <c r="H11" i="82"/>
  <c r="E11" i="82"/>
  <c r="D11" i="82" s="1"/>
  <c r="G11" i="82" s="1"/>
  <c r="F12" i="82" s="1"/>
  <c r="H11" i="81"/>
  <c r="E11" i="81"/>
  <c r="D11" i="81" s="1"/>
  <c r="G11" i="81" s="1"/>
  <c r="F12" i="81" s="1"/>
  <c r="H10" i="80"/>
  <c r="E10" i="80"/>
  <c r="D10" i="80" s="1"/>
  <c r="G10" i="80" s="1"/>
  <c r="F11" i="80" s="1"/>
  <c r="H10" i="79"/>
  <c r="E10" i="79"/>
  <c r="D10" i="79" s="1"/>
  <c r="G10" i="79" s="1"/>
  <c r="F11" i="79" s="1"/>
  <c r="H10" i="78"/>
  <c r="E10" i="78"/>
  <c r="D10" i="78" s="1"/>
  <c r="G10" i="78" s="1"/>
  <c r="F11" i="78" s="1"/>
  <c r="E11" i="77"/>
  <c r="D11" i="77" s="1"/>
  <c r="G11" i="77" s="1"/>
  <c r="F12" i="77" s="1"/>
  <c r="G11" i="76"/>
  <c r="F12" i="76" s="1"/>
  <c r="E11" i="76"/>
  <c r="C11" i="76" s="1"/>
  <c r="G11" i="75"/>
  <c r="F12" i="75" s="1"/>
  <c r="E11" i="75"/>
  <c r="C11" i="75" s="1"/>
  <c r="E11" i="74"/>
  <c r="D11" i="74" s="1"/>
  <c r="G11" i="74" s="1"/>
  <c r="F12" i="74" s="1"/>
  <c r="E10" i="73"/>
  <c r="D10" i="73" s="1"/>
  <c r="G10" i="73" s="1"/>
  <c r="F11" i="73" s="1"/>
  <c r="H10" i="73"/>
  <c r="E16" i="89" l="1"/>
  <c r="D16" i="89" s="1"/>
  <c r="G16" i="89" s="1"/>
  <c r="F17" i="89" s="1"/>
  <c r="H16" i="89"/>
  <c r="G17" i="88"/>
  <c r="F18" i="88" s="1"/>
  <c r="H17" i="88"/>
  <c r="G16" i="87"/>
  <c r="F17" i="87" s="1"/>
  <c r="H16" i="87"/>
  <c r="E17" i="86"/>
  <c r="D17" i="86" s="1"/>
  <c r="G17" i="86" s="1"/>
  <c r="F18" i="86" s="1"/>
  <c r="H17" i="86"/>
  <c r="E17" i="85"/>
  <c r="D17" i="85" s="1"/>
  <c r="G17" i="85" s="1"/>
  <c r="F18" i="85" s="1"/>
  <c r="H17" i="85"/>
  <c r="H12" i="84"/>
  <c r="E12" i="84"/>
  <c r="D12" i="84" s="1"/>
  <c r="G12" i="84" s="1"/>
  <c r="F13" i="84" s="1"/>
  <c r="H12" i="83"/>
  <c r="E12" i="83"/>
  <c r="D12" i="83" s="1"/>
  <c r="G12" i="83" s="1"/>
  <c r="F13" i="83" s="1"/>
  <c r="H12" i="82"/>
  <c r="E12" i="82"/>
  <c r="D12" i="82" s="1"/>
  <c r="G12" i="82" s="1"/>
  <c r="F13" i="82" s="1"/>
  <c r="H12" i="81"/>
  <c r="E12" i="81"/>
  <c r="D12" i="81" s="1"/>
  <c r="G12" i="81" s="1"/>
  <c r="F13" i="81" s="1"/>
  <c r="E11" i="80"/>
  <c r="D11" i="80" s="1"/>
  <c r="G11" i="80" s="1"/>
  <c r="F12" i="80" s="1"/>
  <c r="H11" i="80"/>
  <c r="E11" i="79"/>
  <c r="D11" i="79" s="1"/>
  <c r="G11" i="79" s="1"/>
  <c r="F12" i="79" s="1"/>
  <c r="H11" i="79"/>
  <c r="H11" i="78"/>
  <c r="E11" i="78"/>
  <c r="D11" i="78" s="1"/>
  <c r="G11" i="78" s="1"/>
  <c r="F12" i="78" s="1"/>
  <c r="E12" i="77"/>
  <c r="D12" i="77" s="1"/>
  <c r="G12" i="77" s="1"/>
  <c r="F13" i="77" s="1"/>
  <c r="E12" i="76"/>
  <c r="C12" i="76" s="1"/>
  <c r="G12" i="76"/>
  <c r="F13" i="76" s="1"/>
  <c r="G12" i="75"/>
  <c r="F13" i="75" s="1"/>
  <c r="E12" i="75"/>
  <c r="C12" i="75" s="1"/>
  <c r="E12" i="74"/>
  <c r="D12" i="74" s="1"/>
  <c r="G12" i="74" s="1"/>
  <c r="F13" i="74" s="1"/>
  <c r="E11" i="73"/>
  <c r="D11" i="73" s="1"/>
  <c r="G11" i="73" s="1"/>
  <c r="F12" i="73" s="1"/>
  <c r="H11" i="73"/>
  <c r="I11" i="73" s="1"/>
  <c r="I10" i="73"/>
  <c r="E17" i="89" l="1"/>
  <c r="D17" i="89" s="1"/>
  <c r="G17" i="89" s="1"/>
  <c r="F18" i="89" s="1"/>
  <c r="H17" i="89"/>
  <c r="G18" i="88"/>
  <c r="F19" i="88" s="1"/>
  <c r="H18" i="88"/>
  <c r="G17" i="87"/>
  <c r="F18" i="87" s="1"/>
  <c r="H17" i="87"/>
  <c r="H18" i="86"/>
  <c r="E18" i="86"/>
  <c r="D18" i="86" s="1"/>
  <c r="G18" i="86" s="1"/>
  <c r="F19" i="86" s="1"/>
  <c r="H18" i="85"/>
  <c r="E18" i="85"/>
  <c r="D18" i="85" s="1"/>
  <c r="G18" i="85" s="1"/>
  <c r="F19" i="85" s="1"/>
  <c r="H13" i="84"/>
  <c r="E13" i="84"/>
  <c r="D13" i="84" s="1"/>
  <c r="G13" i="84" s="1"/>
  <c r="F14" i="84" s="1"/>
  <c r="H13" i="83"/>
  <c r="E13" i="83"/>
  <c r="D13" i="83" s="1"/>
  <c r="G13" i="83" s="1"/>
  <c r="F14" i="83" s="1"/>
  <c r="E13" i="82"/>
  <c r="D13" i="82" s="1"/>
  <c r="H13" i="82"/>
  <c r="G13" i="82"/>
  <c r="F14" i="82" s="1"/>
  <c r="E13" i="81"/>
  <c r="D13" i="81" s="1"/>
  <c r="G13" i="81" s="1"/>
  <c r="F14" i="81" s="1"/>
  <c r="H13" i="81"/>
  <c r="E12" i="80"/>
  <c r="D12" i="80" s="1"/>
  <c r="G12" i="80" s="1"/>
  <c r="F13" i="80" s="1"/>
  <c r="H12" i="80"/>
  <c r="H12" i="79"/>
  <c r="E12" i="79"/>
  <c r="D12" i="79" s="1"/>
  <c r="G12" i="79" s="1"/>
  <c r="F13" i="79" s="1"/>
  <c r="H12" i="78"/>
  <c r="E12" i="78"/>
  <c r="D12" i="78" s="1"/>
  <c r="G12" i="78" s="1"/>
  <c r="F13" i="78" s="1"/>
  <c r="E13" i="77"/>
  <c r="D13" i="77" s="1"/>
  <c r="G13" i="77" s="1"/>
  <c r="F14" i="77" s="1"/>
  <c r="G13" i="76"/>
  <c r="F14" i="76" s="1"/>
  <c r="E13" i="76"/>
  <c r="C13" i="76" s="1"/>
  <c r="G13" i="75"/>
  <c r="F14" i="75" s="1"/>
  <c r="E13" i="75"/>
  <c r="C13" i="75" s="1"/>
  <c r="G13" i="74"/>
  <c r="F14" i="74" s="1"/>
  <c r="E13" i="74"/>
  <c r="D13" i="74" s="1"/>
  <c r="E12" i="73"/>
  <c r="D12" i="73" s="1"/>
  <c r="G12" i="73" s="1"/>
  <c r="F13" i="73" s="1"/>
  <c r="H12" i="73"/>
  <c r="I12" i="73" s="1"/>
  <c r="E18" i="89" l="1"/>
  <c r="D18" i="89" s="1"/>
  <c r="G18" i="89" s="1"/>
  <c r="F19" i="89" s="1"/>
  <c r="H18" i="89"/>
  <c r="G19" i="88"/>
  <c r="F20" i="88" s="1"/>
  <c r="H19" i="88"/>
  <c r="H18" i="87"/>
  <c r="G18" i="87"/>
  <c r="F19" i="87" s="1"/>
  <c r="E19" i="86"/>
  <c r="D19" i="86" s="1"/>
  <c r="G19" i="86" s="1"/>
  <c r="F20" i="86" s="1"/>
  <c r="H19" i="86"/>
  <c r="E19" i="85"/>
  <c r="D19" i="85" s="1"/>
  <c r="G19" i="85" s="1"/>
  <c r="F20" i="85" s="1"/>
  <c r="H19" i="85"/>
  <c r="H14" i="84"/>
  <c r="E14" i="84"/>
  <c r="D14" i="84" s="1"/>
  <c r="G14" i="84" s="1"/>
  <c r="F15" i="84" s="1"/>
  <c r="H14" i="83"/>
  <c r="E14" i="83"/>
  <c r="D14" i="83" s="1"/>
  <c r="G14" i="83" s="1"/>
  <c r="F15" i="83" s="1"/>
  <c r="E14" i="82"/>
  <c r="D14" i="82" s="1"/>
  <c r="G14" i="82" s="1"/>
  <c r="F15" i="82" s="1"/>
  <c r="H14" i="82"/>
  <c r="E14" i="81"/>
  <c r="D14" i="81" s="1"/>
  <c r="G14" i="81"/>
  <c r="F15" i="81" s="1"/>
  <c r="H14" i="81"/>
  <c r="E13" i="80"/>
  <c r="D13" i="80" s="1"/>
  <c r="G13" i="80" s="1"/>
  <c r="F14" i="80" s="1"/>
  <c r="H13" i="80"/>
  <c r="H13" i="79"/>
  <c r="E13" i="79"/>
  <c r="D13" i="79" s="1"/>
  <c r="G13" i="79" s="1"/>
  <c r="F14" i="79" s="1"/>
  <c r="E13" i="78"/>
  <c r="D13" i="78" s="1"/>
  <c r="G13" i="78" s="1"/>
  <c r="F14" i="78" s="1"/>
  <c r="H13" i="78"/>
  <c r="E14" i="77"/>
  <c r="D14" i="77" s="1"/>
  <c r="G14" i="77" s="1"/>
  <c r="F15" i="77" s="1"/>
  <c r="G14" i="76"/>
  <c r="F15" i="76" s="1"/>
  <c r="E14" i="76"/>
  <c r="C14" i="76" s="1"/>
  <c r="G14" i="75"/>
  <c r="F15" i="75" s="1"/>
  <c r="E14" i="75"/>
  <c r="C14" i="75" s="1"/>
  <c r="E14" i="74"/>
  <c r="D14" i="74" s="1"/>
  <c r="G14" i="74" s="1"/>
  <c r="F15" i="74" s="1"/>
  <c r="E13" i="73"/>
  <c r="D13" i="73" s="1"/>
  <c r="G13" i="73" s="1"/>
  <c r="F14" i="73" s="1"/>
  <c r="H13" i="73"/>
  <c r="I13" i="73" s="1"/>
  <c r="E19" i="89" l="1"/>
  <c r="D19" i="89" s="1"/>
  <c r="G19" i="89" s="1"/>
  <c r="F20" i="89" s="1"/>
  <c r="H19" i="89"/>
  <c r="G20" i="88"/>
  <c r="F21" i="88" s="1"/>
  <c r="H20" i="88"/>
  <c r="G19" i="87"/>
  <c r="F20" i="87" s="1"/>
  <c r="H19" i="87"/>
  <c r="E20" i="86"/>
  <c r="D20" i="86" s="1"/>
  <c r="G20" i="86" s="1"/>
  <c r="F21" i="86" s="1"/>
  <c r="H20" i="86"/>
  <c r="E20" i="85"/>
  <c r="D20" i="85" s="1"/>
  <c r="G20" i="85" s="1"/>
  <c r="F21" i="85" s="1"/>
  <c r="H20" i="85"/>
  <c r="E15" i="84"/>
  <c r="D15" i="84" s="1"/>
  <c r="G15" i="84" s="1"/>
  <c r="F16" i="84" s="1"/>
  <c r="H15" i="84"/>
  <c r="E15" i="83"/>
  <c r="D15" i="83" s="1"/>
  <c r="G15" i="83" s="1"/>
  <c r="F16" i="83" s="1"/>
  <c r="H15" i="83"/>
  <c r="E15" i="82"/>
  <c r="D15" i="82" s="1"/>
  <c r="G15" i="82" s="1"/>
  <c r="F16" i="82" s="1"/>
  <c r="H15" i="82"/>
  <c r="E15" i="81"/>
  <c r="D15" i="81" s="1"/>
  <c r="G15" i="81" s="1"/>
  <c r="F16" i="81" s="1"/>
  <c r="H15" i="81"/>
  <c r="H14" i="80"/>
  <c r="E14" i="80"/>
  <c r="D14" i="80" s="1"/>
  <c r="G14" i="80" s="1"/>
  <c r="F15" i="80" s="1"/>
  <c r="E14" i="79"/>
  <c r="D14" i="79" s="1"/>
  <c r="G14" i="79" s="1"/>
  <c r="F15" i="79" s="1"/>
  <c r="H14" i="79"/>
  <c r="H14" i="78"/>
  <c r="E14" i="78"/>
  <c r="D14" i="78" s="1"/>
  <c r="G14" i="78" s="1"/>
  <c r="F15" i="78" s="1"/>
  <c r="E15" i="77"/>
  <c r="D15" i="77" s="1"/>
  <c r="G15" i="77" s="1"/>
  <c r="F16" i="77" s="1"/>
  <c r="E15" i="76"/>
  <c r="C15" i="76" s="1"/>
  <c r="G15" i="76"/>
  <c r="F16" i="76" s="1"/>
  <c r="E15" i="75"/>
  <c r="C15" i="75" s="1"/>
  <c r="G15" i="75"/>
  <c r="F16" i="75" s="1"/>
  <c r="E15" i="74"/>
  <c r="D15" i="74" s="1"/>
  <c r="G15" i="74" s="1"/>
  <c r="F16" i="74" s="1"/>
  <c r="E14" i="73"/>
  <c r="D14" i="73" s="1"/>
  <c r="G14" i="73" s="1"/>
  <c r="F15" i="73" s="1"/>
  <c r="H14" i="73"/>
  <c r="I14" i="73" s="1"/>
  <c r="H20" i="89" l="1"/>
  <c r="G20" i="89"/>
  <c r="F21" i="89" s="1"/>
  <c r="E20" i="89"/>
  <c r="D20" i="89" s="1"/>
  <c r="G21" i="88"/>
  <c r="F22" i="88" s="1"/>
  <c r="H21" i="88"/>
  <c r="G20" i="87"/>
  <c r="F21" i="87" s="1"/>
  <c r="H20" i="87"/>
  <c r="H21" i="86"/>
  <c r="G21" i="86"/>
  <c r="F22" i="86" s="1"/>
  <c r="E21" i="86"/>
  <c r="D21" i="86" s="1"/>
  <c r="H21" i="85"/>
  <c r="G21" i="85"/>
  <c r="F22" i="85" s="1"/>
  <c r="E21" i="85"/>
  <c r="D21" i="85" s="1"/>
  <c r="E16" i="84"/>
  <c r="D16" i="84" s="1"/>
  <c r="G16" i="84" s="1"/>
  <c r="F17" i="84" s="1"/>
  <c r="H16" i="84"/>
  <c r="E16" i="83"/>
  <c r="D16" i="83" s="1"/>
  <c r="G16" i="83" s="1"/>
  <c r="F17" i="83" s="1"/>
  <c r="H16" i="83"/>
  <c r="H16" i="82"/>
  <c r="E16" i="82"/>
  <c r="D16" i="82" s="1"/>
  <c r="G16" i="82" s="1"/>
  <c r="F17" i="82" s="1"/>
  <c r="H16" i="81"/>
  <c r="E16" i="81"/>
  <c r="D16" i="81" s="1"/>
  <c r="G16" i="81" s="1"/>
  <c r="F17" i="81" s="1"/>
  <c r="H15" i="80"/>
  <c r="E15" i="80"/>
  <c r="D15" i="80" s="1"/>
  <c r="G15" i="80" s="1"/>
  <c r="F16" i="80" s="1"/>
  <c r="E15" i="79"/>
  <c r="D15" i="79" s="1"/>
  <c r="G15" i="79" s="1"/>
  <c r="F16" i="79" s="1"/>
  <c r="H15" i="79"/>
  <c r="E15" i="78"/>
  <c r="D15" i="78" s="1"/>
  <c r="G15" i="78" s="1"/>
  <c r="F16" i="78" s="1"/>
  <c r="H15" i="78"/>
  <c r="E16" i="77"/>
  <c r="D16" i="77" s="1"/>
  <c r="G16" i="77" s="1"/>
  <c r="F17" i="77" s="1"/>
  <c r="E16" i="76"/>
  <c r="D16" i="76" s="1"/>
  <c r="G16" i="76" s="1"/>
  <c r="F17" i="76" s="1"/>
  <c r="G16" i="75"/>
  <c r="F17" i="75" s="1"/>
  <c r="E16" i="75"/>
  <c r="D16" i="75" s="1"/>
  <c r="E16" i="74"/>
  <c r="D16" i="74" s="1"/>
  <c r="G16" i="74" s="1"/>
  <c r="F17" i="74" s="1"/>
  <c r="E15" i="73"/>
  <c r="D15" i="73" s="1"/>
  <c r="G15" i="73" s="1"/>
  <c r="F16" i="73" s="1"/>
  <c r="H15" i="73"/>
  <c r="E21" i="89" l="1"/>
  <c r="D21" i="89" s="1"/>
  <c r="G21" i="89" s="1"/>
  <c r="F22" i="89" s="1"/>
  <c r="H21" i="89"/>
  <c r="G22" i="88"/>
  <c r="F23" i="88" s="1"/>
  <c r="H22" i="88"/>
  <c r="G21" i="87"/>
  <c r="F22" i="87" s="1"/>
  <c r="H21" i="87"/>
  <c r="E22" i="86"/>
  <c r="D22" i="86" s="1"/>
  <c r="H22" i="86"/>
  <c r="G22" i="86"/>
  <c r="F23" i="86" s="1"/>
  <c r="E22" i="85"/>
  <c r="D22" i="85" s="1"/>
  <c r="G22" i="85" s="1"/>
  <c r="F23" i="85" s="1"/>
  <c r="H22" i="85"/>
  <c r="E17" i="84"/>
  <c r="D17" i="84" s="1"/>
  <c r="G17" i="84" s="1"/>
  <c r="F18" i="84" s="1"/>
  <c r="H17" i="84"/>
  <c r="H17" i="83"/>
  <c r="E17" i="83"/>
  <c r="D17" i="83" s="1"/>
  <c r="G17" i="83" s="1"/>
  <c r="F18" i="83" s="1"/>
  <c r="H17" i="82"/>
  <c r="E17" i="82"/>
  <c r="D17" i="82" s="1"/>
  <c r="G17" i="82" s="1"/>
  <c r="F18" i="82" s="1"/>
  <c r="H17" i="81"/>
  <c r="E17" i="81"/>
  <c r="D17" i="81" s="1"/>
  <c r="G17" i="81" s="1"/>
  <c r="F18" i="81" s="1"/>
  <c r="H16" i="80"/>
  <c r="E16" i="80"/>
  <c r="D16" i="80" s="1"/>
  <c r="G16" i="80" s="1"/>
  <c r="F17" i="80" s="1"/>
  <c r="H16" i="79"/>
  <c r="E16" i="79"/>
  <c r="D16" i="79" s="1"/>
  <c r="G16" i="79" s="1"/>
  <c r="F17" i="79" s="1"/>
  <c r="E16" i="78"/>
  <c r="D16" i="78" s="1"/>
  <c r="G16" i="78" s="1"/>
  <c r="F17" i="78" s="1"/>
  <c r="H16" i="78"/>
  <c r="E17" i="77"/>
  <c r="D17" i="77" s="1"/>
  <c r="G17" i="77" s="1"/>
  <c r="F18" i="77" s="1"/>
  <c r="E17" i="76"/>
  <c r="D17" i="76" s="1"/>
  <c r="G17" i="76" s="1"/>
  <c r="F18" i="76" s="1"/>
  <c r="E17" i="75"/>
  <c r="D17" i="75" s="1"/>
  <c r="G17" i="75" s="1"/>
  <c r="F18" i="75" s="1"/>
  <c r="E17" i="74"/>
  <c r="D17" i="74" s="1"/>
  <c r="G17" i="74" s="1"/>
  <c r="F18" i="74" s="1"/>
  <c r="E16" i="73"/>
  <c r="D16" i="73" s="1"/>
  <c r="G16" i="73" s="1"/>
  <c r="F17" i="73" s="1"/>
  <c r="H16" i="73"/>
  <c r="I16" i="73" s="1"/>
  <c r="I15" i="73"/>
  <c r="E22" i="89" l="1"/>
  <c r="D22" i="89" s="1"/>
  <c r="G22" i="89" s="1"/>
  <c r="F23" i="89" s="1"/>
  <c r="H22" i="89"/>
  <c r="G23" i="88"/>
  <c r="F24" i="88" s="1"/>
  <c r="H23" i="88"/>
  <c r="H22" i="87"/>
  <c r="G22" i="87"/>
  <c r="F23" i="87" s="1"/>
  <c r="E23" i="86"/>
  <c r="D23" i="86" s="1"/>
  <c r="G23" i="86"/>
  <c r="F24" i="86" s="1"/>
  <c r="H23" i="86"/>
  <c r="E23" i="85"/>
  <c r="D23" i="85" s="1"/>
  <c r="G23" i="85" s="1"/>
  <c r="F24" i="85" s="1"/>
  <c r="H23" i="85"/>
  <c r="H18" i="84"/>
  <c r="E18" i="84"/>
  <c r="D18" i="84" s="1"/>
  <c r="G18" i="84" s="1"/>
  <c r="F19" i="84" s="1"/>
  <c r="H18" i="83"/>
  <c r="E18" i="83"/>
  <c r="D18" i="83" s="1"/>
  <c r="G18" i="83" s="1"/>
  <c r="F19" i="83" s="1"/>
  <c r="H18" i="82"/>
  <c r="E18" i="82"/>
  <c r="D18" i="82" s="1"/>
  <c r="G18" i="82" s="1"/>
  <c r="F19" i="82" s="1"/>
  <c r="H18" i="81"/>
  <c r="E18" i="81"/>
  <c r="D18" i="81" s="1"/>
  <c r="G18" i="81" s="1"/>
  <c r="F19" i="81" s="1"/>
  <c r="H17" i="80"/>
  <c r="G17" i="80"/>
  <c r="F18" i="80" s="1"/>
  <c r="E17" i="80"/>
  <c r="D17" i="80" s="1"/>
  <c r="H17" i="79"/>
  <c r="E17" i="79"/>
  <c r="D17" i="79" s="1"/>
  <c r="G17" i="79" s="1"/>
  <c r="F18" i="79" s="1"/>
  <c r="H17" i="78"/>
  <c r="E17" i="78"/>
  <c r="D17" i="78" s="1"/>
  <c r="G17" i="78" s="1"/>
  <c r="F18" i="78" s="1"/>
  <c r="E18" i="77"/>
  <c r="D18" i="77" s="1"/>
  <c r="G18" i="77" s="1"/>
  <c r="F19" i="77" s="1"/>
  <c r="E18" i="76"/>
  <c r="D18" i="76" s="1"/>
  <c r="G18" i="76" s="1"/>
  <c r="F19" i="76" s="1"/>
  <c r="E18" i="75"/>
  <c r="D18" i="75" s="1"/>
  <c r="G18" i="75" s="1"/>
  <c r="F19" i="75" s="1"/>
  <c r="E18" i="74"/>
  <c r="D18" i="74" s="1"/>
  <c r="G18" i="74" s="1"/>
  <c r="F19" i="74" s="1"/>
  <c r="E17" i="73"/>
  <c r="D17" i="73" s="1"/>
  <c r="G17" i="73" s="1"/>
  <c r="F18" i="73" s="1"/>
  <c r="H17" i="73"/>
  <c r="E23" i="89" l="1"/>
  <c r="D23" i="89" s="1"/>
  <c r="G23" i="89" s="1"/>
  <c r="F24" i="89" s="1"/>
  <c r="H23" i="89"/>
  <c r="G24" i="88"/>
  <c r="F25" i="88" s="1"/>
  <c r="H24" i="88"/>
  <c r="G23" i="87"/>
  <c r="F24" i="87" s="1"/>
  <c r="H23" i="87"/>
  <c r="E24" i="86"/>
  <c r="D24" i="86" s="1"/>
  <c r="G24" i="86" s="1"/>
  <c r="F25" i="86" s="1"/>
  <c r="H24" i="86"/>
  <c r="E24" i="85"/>
  <c r="D24" i="85" s="1"/>
  <c r="G24" i="85" s="1"/>
  <c r="F25" i="85" s="1"/>
  <c r="H24" i="85"/>
  <c r="H19" i="84"/>
  <c r="G19" i="84"/>
  <c r="F20" i="84" s="1"/>
  <c r="E19" i="84"/>
  <c r="D19" i="84" s="1"/>
  <c r="H19" i="83"/>
  <c r="E19" i="83"/>
  <c r="D19" i="83" s="1"/>
  <c r="G19" i="83" s="1"/>
  <c r="F20" i="83" s="1"/>
  <c r="H19" i="82"/>
  <c r="E19" i="82"/>
  <c r="D19" i="82" s="1"/>
  <c r="G19" i="82" s="1"/>
  <c r="F20" i="82" s="1"/>
  <c r="H19" i="81"/>
  <c r="E19" i="81"/>
  <c r="D19" i="81" s="1"/>
  <c r="G19" i="81" s="1"/>
  <c r="F20" i="81" s="1"/>
  <c r="H18" i="80"/>
  <c r="E18" i="80"/>
  <c r="D18" i="80" s="1"/>
  <c r="G18" i="80" s="1"/>
  <c r="F19" i="80" s="1"/>
  <c r="H18" i="79"/>
  <c r="E18" i="79"/>
  <c r="D18" i="79" s="1"/>
  <c r="G18" i="79" s="1"/>
  <c r="F19" i="79" s="1"/>
  <c r="H18" i="78"/>
  <c r="E18" i="78"/>
  <c r="D18" i="78" s="1"/>
  <c r="G18" i="78" s="1"/>
  <c r="F19" i="78" s="1"/>
  <c r="E19" i="77"/>
  <c r="D19" i="77" s="1"/>
  <c r="G19" i="77" s="1"/>
  <c r="F20" i="77" s="1"/>
  <c r="E19" i="76"/>
  <c r="D19" i="76" s="1"/>
  <c r="G19" i="76"/>
  <c r="F20" i="76" s="1"/>
  <c r="E19" i="75"/>
  <c r="D19" i="75" s="1"/>
  <c r="G19" i="75"/>
  <c r="F20" i="75" s="1"/>
  <c r="E19" i="74"/>
  <c r="D19" i="74" s="1"/>
  <c r="G19" i="74" s="1"/>
  <c r="F20" i="74" s="1"/>
  <c r="E18" i="73"/>
  <c r="D18" i="73" s="1"/>
  <c r="G18" i="73" s="1"/>
  <c r="F19" i="73" s="1"/>
  <c r="H18" i="73"/>
  <c r="I17" i="73"/>
  <c r="E24" i="89" l="1"/>
  <c r="D24" i="89" s="1"/>
  <c r="G24" i="89" s="1"/>
  <c r="F25" i="89" s="1"/>
  <c r="H24" i="89"/>
  <c r="G25" i="88"/>
  <c r="F26" i="88" s="1"/>
  <c r="H25" i="88"/>
  <c r="G24" i="87"/>
  <c r="F25" i="87" s="1"/>
  <c r="H24" i="87"/>
  <c r="G25" i="86"/>
  <c r="F26" i="86" s="1"/>
  <c r="H25" i="86"/>
  <c r="E25" i="86"/>
  <c r="D25" i="86" s="1"/>
  <c r="E25" i="85"/>
  <c r="D25" i="85" s="1"/>
  <c r="G25" i="85" s="1"/>
  <c r="F26" i="85" s="1"/>
  <c r="H25" i="85"/>
  <c r="H20" i="84"/>
  <c r="E20" i="84"/>
  <c r="D20" i="84" s="1"/>
  <c r="G20" i="84" s="1"/>
  <c r="F21" i="84" s="1"/>
  <c r="H20" i="83"/>
  <c r="E20" i="83"/>
  <c r="D20" i="83" s="1"/>
  <c r="G20" i="83" s="1"/>
  <c r="F21" i="83" s="1"/>
  <c r="E20" i="82"/>
  <c r="D20" i="82" s="1"/>
  <c r="G20" i="82" s="1"/>
  <c r="F21" i="82" s="1"/>
  <c r="H20" i="82"/>
  <c r="H20" i="81"/>
  <c r="E20" i="81"/>
  <c r="D20" i="81" s="1"/>
  <c r="G20" i="81" s="1"/>
  <c r="F21" i="81" s="1"/>
  <c r="E19" i="80"/>
  <c r="D19" i="80" s="1"/>
  <c r="G19" i="80" s="1"/>
  <c r="F20" i="80" s="1"/>
  <c r="H19" i="80"/>
  <c r="E19" i="79"/>
  <c r="D19" i="79" s="1"/>
  <c r="G19" i="79" s="1"/>
  <c r="F20" i="79" s="1"/>
  <c r="H19" i="79"/>
  <c r="H19" i="78"/>
  <c r="E19" i="78"/>
  <c r="D19" i="78" s="1"/>
  <c r="G19" i="78" s="1"/>
  <c r="F20" i="78" s="1"/>
  <c r="E20" i="77"/>
  <c r="D20" i="77" s="1"/>
  <c r="G20" i="77" s="1"/>
  <c r="F21" i="77" s="1"/>
  <c r="E20" i="76"/>
  <c r="D20" i="76" s="1"/>
  <c r="G20" i="76" s="1"/>
  <c r="F21" i="76" s="1"/>
  <c r="E20" i="75"/>
  <c r="D20" i="75" s="1"/>
  <c r="G20" i="75" s="1"/>
  <c r="F21" i="75" s="1"/>
  <c r="E20" i="74"/>
  <c r="D20" i="74" s="1"/>
  <c r="G20" i="74"/>
  <c r="F21" i="74" s="1"/>
  <c r="E19" i="73"/>
  <c r="D19" i="73" s="1"/>
  <c r="G19" i="73" s="1"/>
  <c r="F20" i="73" s="1"/>
  <c r="H19" i="73"/>
  <c r="I18" i="73"/>
  <c r="E25" i="89" l="1"/>
  <c r="D25" i="89" s="1"/>
  <c r="G25" i="89" s="1"/>
  <c r="F26" i="89" s="1"/>
  <c r="H25" i="89"/>
  <c r="G26" i="88"/>
  <c r="F27" i="88" s="1"/>
  <c r="H26" i="88"/>
  <c r="G25" i="87"/>
  <c r="F26" i="87" s="1"/>
  <c r="H25" i="87"/>
  <c r="H26" i="86"/>
  <c r="E26" i="86"/>
  <c r="D26" i="86" s="1"/>
  <c r="G26" i="86" s="1"/>
  <c r="F27" i="86" s="1"/>
  <c r="E26" i="85"/>
  <c r="D26" i="85" s="1"/>
  <c r="G26" i="85" s="1"/>
  <c r="F27" i="85" s="1"/>
  <c r="H26" i="85"/>
  <c r="H21" i="84"/>
  <c r="E21" i="84"/>
  <c r="D21" i="84" s="1"/>
  <c r="G21" i="84" s="1"/>
  <c r="F22" i="84" s="1"/>
  <c r="H21" i="83"/>
  <c r="E21" i="83"/>
  <c r="D21" i="83" s="1"/>
  <c r="G21" i="83" s="1"/>
  <c r="F22" i="83" s="1"/>
  <c r="E21" i="82"/>
  <c r="D21" i="82" s="1"/>
  <c r="G21" i="82" s="1"/>
  <c r="F22" i="82" s="1"/>
  <c r="H21" i="82"/>
  <c r="E21" i="81"/>
  <c r="D21" i="81" s="1"/>
  <c r="G21" i="81" s="1"/>
  <c r="F22" i="81" s="1"/>
  <c r="H21" i="81"/>
  <c r="E20" i="80"/>
  <c r="D20" i="80" s="1"/>
  <c r="G20" i="80" s="1"/>
  <c r="F21" i="80" s="1"/>
  <c r="H20" i="80"/>
  <c r="H20" i="79"/>
  <c r="E20" i="79"/>
  <c r="D20" i="79" s="1"/>
  <c r="G20" i="79" s="1"/>
  <c r="F21" i="79" s="1"/>
  <c r="H20" i="78"/>
  <c r="E20" i="78"/>
  <c r="D20" i="78" s="1"/>
  <c r="G20" i="78" s="1"/>
  <c r="F21" i="78" s="1"/>
  <c r="E21" i="77"/>
  <c r="D21" i="77" s="1"/>
  <c r="G21" i="77" s="1"/>
  <c r="F22" i="77" s="1"/>
  <c r="E21" i="76"/>
  <c r="D21" i="76" s="1"/>
  <c r="G21" i="76" s="1"/>
  <c r="F22" i="76" s="1"/>
  <c r="E21" i="75"/>
  <c r="D21" i="75" s="1"/>
  <c r="G21" i="75" s="1"/>
  <c r="F22" i="75" s="1"/>
  <c r="E21" i="74"/>
  <c r="D21" i="74" s="1"/>
  <c r="G21" i="74" s="1"/>
  <c r="F22" i="74" s="1"/>
  <c r="E20" i="73"/>
  <c r="D20" i="73" s="1"/>
  <c r="G20" i="73" s="1"/>
  <c r="F21" i="73" s="1"/>
  <c r="H20" i="73"/>
  <c r="I19" i="73"/>
  <c r="E26" i="89" l="1"/>
  <c r="D26" i="89" s="1"/>
  <c r="G26" i="89" s="1"/>
  <c r="F27" i="89" s="1"/>
  <c r="H26" i="89"/>
  <c r="G27" i="88"/>
  <c r="F28" i="88" s="1"/>
  <c r="H27" i="88"/>
  <c r="H26" i="87"/>
  <c r="G26" i="87"/>
  <c r="F27" i="87" s="1"/>
  <c r="E27" i="86"/>
  <c r="D27" i="86" s="1"/>
  <c r="G27" i="86" s="1"/>
  <c r="F28" i="86" s="1"/>
  <c r="H27" i="86"/>
  <c r="E27" i="85"/>
  <c r="D27" i="85" s="1"/>
  <c r="G27" i="85" s="1"/>
  <c r="F28" i="85" s="1"/>
  <c r="H27" i="85"/>
  <c r="E22" i="84"/>
  <c r="D22" i="84" s="1"/>
  <c r="H22" i="84"/>
  <c r="G22" i="84"/>
  <c r="F23" i="84" s="1"/>
  <c r="H22" i="83"/>
  <c r="E22" i="83"/>
  <c r="D22" i="83" s="1"/>
  <c r="G22" i="83" s="1"/>
  <c r="F23" i="83" s="1"/>
  <c r="E22" i="82"/>
  <c r="D22" i="82" s="1"/>
  <c r="G22" i="82"/>
  <c r="F23" i="82" s="1"/>
  <c r="H22" i="82"/>
  <c r="E22" i="81"/>
  <c r="D22" i="81" s="1"/>
  <c r="G22" i="81" s="1"/>
  <c r="F23" i="81" s="1"/>
  <c r="H22" i="81"/>
  <c r="E21" i="80"/>
  <c r="D21" i="80" s="1"/>
  <c r="G21" i="80" s="1"/>
  <c r="F22" i="80" s="1"/>
  <c r="H21" i="80"/>
  <c r="H21" i="79"/>
  <c r="E21" i="79"/>
  <c r="D21" i="79" s="1"/>
  <c r="G21" i="79" s="1"/>
  <c r="F22" i="79" s="1"/>
  <c r="H21" i="78"/>
  <c r="E21" i="78"/>
  <c r="D21" i="78" s="1"/>
  <c r="G21" i="78" s="1"/>
  <c r="F22" i="78" s="1"/>
  <c r="G22" i="77"/>
  <c r="F23" i="77" s="1"/>
  <c r="E22" i="77"/>
  <c r="D22" i="77" s="1"/>
  <c r="E22" i="76"/>
  <c r="D22" i="76" s="1"/>
  <c r="G22" i="76" s="1"/>
  <c r="F23" i="76" s="1"/>
  <c r="E22" i="75"/>
  <c r="D22" i="75" s="1"/>
  <c r="G22" i="75" s="1"/>
  <c r="F23" i="75" s="1"/>
  <c r="G22" i="74"/>
  <c r="F23" i="74" s="1"/>
  <c r="E22" i="74"/>
  <c r="D22" i="74" s="1"/>
  <c r="E21" i="73"/>
  <c r="D21" i="73" s="1"/>
  <c r="G21" i="73" s="1"/>
  <c r="F22" i="73" s="1"/>
  <c r="H21" i="73"/>
  <c r="I20" i="73"/>
  <c r="E27" i="89" l="1"/>
  <c r="D27" i="89" s="1"/>
  <c r="G27" i="89" s="1"/>
  <c r="F28" i="89" s="1"/>
  <c r="H27" i="89"/>
  <c r="G28" i="88"/>
  <c r="F29" i="88" s="1"/>
  <c r="H28" i="88"/>
  <c r="G27" i="87"/>
  <c r="F28" i="87" s="1"/>
  <c r="H27" i="87"/>
  <c r="E28" i="86"/>
  <c r="D28" i="86" s="1"/>
  <c r="G28" i="86" s="1"/>
  <c r="F29" i="86" s="1"/>
  <c r="H28" i="86"/>
  <c r="E28" i="85"/>
  <c r="D28" i="85" s="1"/>
  <c r="G28" i="85" s="1"/>
  <c r="F29" i="85" s="1"/>
  <c r="H28" i="85"/>
  <c r="E23" i="84"/>
  <c r="D23" i="84" s="1"/>
  <c r="G23" i="84" s="1"/>
  <c r="F24" i="84" s="1"/>
  <c r="H23" i="84"/>
  <c r="E23" i="83"/>
  <c r="D23" i="83" s="1"/>
  <c r="G23" i="83" s="1"/>
  <c r="F24" i="83" s="1"/>
  <c r="H23" i="83"/>
  <c r="E23" i="82"/>
  <c r="D23" i="82" s="1"/>
  <c r="G23" i="82" s="1"/>
  <c r="F24" i="82" s="1"/>
  <c r="H23" i="82"/>
  <c r="G23" i="81"/>
  <c r="F24" i="81" s="1"/>
  <c r="E23" i="81"/>
  <c r="D23" i="81" s="1"/>
  <c r="H23" i="81"/>
  <c r="E22" i="80"/>
  <c r="D22" i="80" s="1"/>
  <c r="G22" i="80" s="1"/>
  <c r="F23" i="80" s="1"/>
  <c r="H22" i="80"/>
  <c r="E22" i="79"/>
  <c r="D22" i="79" s="1"/>
  <c r="G22" i="79" s="1"/>
  <c r="F23" i="79" s="1"/>
  <c r="H22" i="79"/>
  <c r="H22" i="78"/>
  <c r="G22" i="78"/>
  <c r="F23" i="78" s="1"/>
  <c r="E22" i="78"/>
  <c r="D22" i="78" s="1"/>
  <c r="E23" i="77"/>
  <c r="D23" i="77" s="1"/>
  <c r="G23" i="77" s="1"/>
  <c r="F24" i="77" s="1"/>
  <c r="E23" i="76"/>
  <c r="D23" i="76" s="1"/>
  <c r="G23" i="76" s="1"/>
  <c r="F24" i="76" s="1"/>
  <c r="E23" i="75"/>
  <c r="D23" i="75" s="1"/>
  <c r="G23" i="75" s="1"/>
  <c r="F24" i="75" s="1"/>
  <c r="E23" i="74"/>
  <c r="D23" i="74" s="1"/>
  <c r="G23" i="74" s="1"/>
  <c r="F24" i="74" s="1"/>
  <c r="E22" i="73"/>
  <c r="D22" i="73" s="1"/>
  <c r="G22" i="73" s="1"/>
  <c r="F23" i="73" s="1"/>
  <c r="H22" i="73"/>
  <c r="I22" i="73" s="1"/>
  <c r="I21" i="73"/>
  <c r="H28" i="89" l="1"/>
  <c r="E28" i="89"/>
  <c r="D28" i="89" s="1"/>
  <c r="G28" i="89" s="1"/>
  <c r="F29" i="89" s="1"/>
  <c r="G29" i="88"/>
  <c r="F30" i="88" s="1"/>
  <c r="H29" i="88"/>
  <c r="G28" i="87"/>
  <c r="F29" i="87" s="1"/>
  <c r="H28" i="87"/>
  <c r="H29" i="86"/>
  <c r="E29" i="86"/>
  <c r="D29" i="86" s="1"/>
  <c r="G29" i="86" s="1"/>
  <c r="F30" i="86" s="1"/>
  <c r="H29" i="85"/>
  <c r="E29" i="85"/>
  <c r="D29" i="85" s="1"/>
  <c r="G29" i="85" s="1"/>
  <c r="F30" i="85" s="1"/>
  <c r="E24" i="84"/>
  <c r="D24" i="84" s="1"/>
  <c r="G24" i="84" s="1"/>
  <c r="F25" i="84" s="1"/>
  <c r="H24" i="84"/>
  <c r="E24" i="83"/>
  <c r="D24" i="83" s="1"/>
  <c r="G24" i="83" s="1"/>
  <c r="F25" i="83" s="1"/>
  <c r="H24" i="83"/>
  <c r="H24" i="82"/>
  <c r="E24" i="82"/>
  <c r="D24" i="82" s="1"/>
  <c r="G24" i="82" s="1"/>
  <c r="F25" i="82" s="1"/>
  <c r="H24" i="81"/>
  <c r="E24" i="81"/>
  <c r="D24" i="81" s="1"/>
  <c r="G24" i="81" s="1"/>
  <c r="F25" i="81" s="1"/>
  <c r="H23" i="80"/>
  <c r="E23" i="80"/>
  <c r="D23" i="80" s="1"/>
  <c r="G23" i="80" s="1"/>
  <c r="F24" i="80" s="1"/>
  <c r="E23" i="79"/>
  <c r="D23" i="79" s="1"/>
  <c r="G23" i="79" s="1"/>
  <c r="F24" i="79" s="1"/>
  <c r="H23" i="79"/>
  <c r="G23" i="78"/>
  <c r="F24" i="78" s="1"/>
  <c r="E23" i="78"/>
  <c r="D23" i="78" s="1"/>
  <c r="H23" i="78"/>
  <c r="G24" i="77"/>
  <c r="F25" i="77" s="1"/>
  <c r="E24" i="77"/>
  <c r="D24" i="77" s="1"/>
  <c r="G24" i="76"/>
  <c r="F25" i="76" s="1"/>
  <c r="E24" i="76"/>
  <c r="D24" i="76" s="1"/>
  <c r="E24" i="75"/>
  <c r="D24" i="75" s="1"/>
  <c r="G24" i="75" s="1"/>
  <c r="F25" i="75" s="1"/>
  <c r="E24" i="74"/>
  <c r="D24" i="74" s="1"/>
  <c r="G24" i="74"/>
  <c r="F25" i="74" s="1"/>
  <c r="E23" i="73"/>
  <c r="D23" i="73" s="1"/>
  <c r="G23" i="73" s="1"/>
  <c r="F24" i="73" s="1"/>
  <c r="H23" i="73"/>
  <c r="I23" i="73" s="1"/>
  <c r="E29" i="89" l="1"/>
  <c r="D29" i="89" s="1"/>
  <c r="G29" i="89" s="1"/>
  <c r="F30" i="89" s="1"/>
  <c r="H29" i="89"/>
  <c r="G30" i="88"/>
  <c r="F31" i="88" s="1"/>
  <c r="H30" i="88"/>
  <c r="G29" i="87"/>
  <c r="F30" i="87" s="1"/>
  <c r="H29" i="87"/>
  <c r="E30" i="86"/>
  <c r="D30" i="86" s="1"/>
  <c r="G30" i="86" s="1"/>
  <c r="F31" i="86" s="1"/>
  <c r="H30" i="86"/>
  <c r="E30" i="85"/>
  <c r="D30" i="85" s="1"/>
  <c r="G30" i="85" s="1"/>
  <c r="F31" i="85" s="1"/>
  <c r="H30" i="85"/>
  <c r="G25" i="84"/>
  <c r="F26" i="84" s="1"/>
  <c r="E25" i="84"/>
  <c r="D25" i="84" s="1"/>
  <c r="H25" i="84"/>
  <c r="E25" i="83"/>
  <c r="D25" i="83" s="1"/>
  <c r="G25" i="83" s="1"/>
  <c r="F26" i="83" s="1"/>
  <c r="H25" i="83"/>
  <c r="H25" i="82"/>
  <c r="E25" i="82"/>
  <c r="D25" i="82" s="1"/>
  <c r="G25" i="82" s="1"/>
  <c r="F26" i="82" s="1"/>
  <c r="H25" i="81"/>
  <c r="G25" i="81"/>
  <c r="F26" i="81" s="1"/>
  <c r="E25" i="81"/>
  <c r="D25" i="81" s="1"/>
  <c r="H24" i="80"/>
  <c r="E24" i="80"/>
  <c r="D24" i="80" s="1"/>
  <c r="G24" i="80" s="1"/>
  <c r="F25" i="80" s="1"/>
  <c r="E24" i="79"/>
  <c r="D24" i="79" s="1"/>
  <c r="G24" i="79" s="1"/>
  <c r="F25" i="79" s="1"/>
  <c r="H24" i="79"/>
  <c r="E24" i="78"/>
  <c r="D24" i="78" s="1"/>
  <c r="G24" i="78" s="1"/>
  <c r="F25" i="78" s="1"/>
  <c r="H24" i="78"/>
  <c r="G25" i="77"/>
  <c r="F26" i="77" s="1"/>
  <c r="E25" i="77"/>
  <c r="D25" i="77" s="1"/>
  <c r="G25" i="76"/>
  <c r="F26" i="76" s="1"/>
  <c r="E25" i="76"/>
  <c r="D25" i="76" s="1"/>
  <c r="E25" i="75"/>
  <c r="D25" i="75" s="1"/>
  <c r="G25" i="75" s="1"/>
  <c r="F26" i="75" s="1"/>
  <c r="E25" i="74"/>
  <c r="D25" i="74" s="1"/>
  <c r="G25" i="74" s="1"/>
  <c r="F26" i="74" s="1"/>
  <c r="E24" i="73"/>
  <c r="D24" i="73" s="1"/>
  <c r="G24" i="73" s="1"/>
  <c r="F25" i="73" s="1"/>
  <c r="H24" i="73"/>
  <c r="E30" i="89" l="1"/>
  <c r="D30" i="89" s="1"/>
  <c r="G30" i="89" s="1"/>
  <c r="F31" i="89" s="1"/>
  <c r="H30" i="89"/>
  <c r="G31" i="88"/>
  <c r="F32" i="88" s="1"/>
  <c r="H31" i="88"/>
  <c r="H30" i="87"/>
  <c r="G30" i="87"/>
  <c r="F31" i="87" s="1"/>
  <c r="E31" i="86"/>
  <c r="D31" i="86" s="1"/>
  <c r="G31" i="86" s="1"/>
  <c r="F32" i="86" s="1"/>
  <c r="H31" i="86"/>
  <c r="E31" i="85"/>
  <c r="D31" i="85" s="1"/>
  <c r="G31" i="85" s="1"/>
  <c r="F32" i="85" s="1"/>
  <c r="H31" i="85"/>
  <c r="H26" i="84"/>
  <c r="E26" i="84"/>
  <c r="D26" i="84" s="1"/>
  <c r="G26" i="84" s="1"/>
  <c r="F27" i="84" s="1"/>
  <c r="H26" i="83"/>
  <c r="E26" i="83"/>
  <c r="D26" i="83" s="1"/>
  <c r="G26" i="83" s="1"/>
  <c r="F27" i="83" s="1"/>
  <c r="H26" i="82"/>
  <c r="G26" i="82"/>
  <c r="F27" i="82" s="1"/>
  <c r="E26" i="82"/>
  <c r="D26" i="82" s="1"/>
  <c r="H26" i="81"/>
  <c r="G26" i="81"/>
  <c r="F27" i="81" s="1"/>
  <c r="E26" i="81"/>
  <c r="D26" i="81" s="1"/>
  <c r="H25" i="80"/>
  <c r="E25" i="80"/>
  <c r="D25" i="80" s="1"/>
  <c r="G25" i="80" s="1"/>
  <c r="F26" i="80" s="1"/>
  <c r="H25" i="79"/>
  <c r="E25" i="79"/>
  <c r="D25" i="79" s="1"/>
  <c r="G25" i="79" s="1"/>
  <c r="F26" i="79" s="1"/>
  <c r="H25" i="78"/>
  <c r="E25" i="78"/>
  <c r="D25" i="78" s="1"/>
  <c r="G25" i="78" s="1"/>
  <c r="F26" i="78" s="1"/>
  <c r="G26" i="77"/>
  <c r="F27" i="77" s="1"/>
  <c r="E26" i="77"/>
  <c r="D26" i="77" s="1"/>
  <c r="G26" i="76"/>
  <c r="F27" i="76" s="1"/>
  <c r="E26" i="76"/>
  <c r="D26" i="76" s="1"/>
  <c r="E26" i="75"/>
  <c r="D26" i="75" s="1"/>
  <c r="G26" i="75" s="1"/>
  <c r="F27" i="75" s="1"/>
  <c r="E26" i="74"/>
  <c r="D26" i="74" s="1"/>
  <c r="G26" i="74" s="1"/>
  <c r="F27" i="74" s="1"/>
  <c r="E25" i="73"/>
  <c r="D25" i="73" s="1"/>
  <c r="G25" i="73" s="1"/>
  <c r="F26" i="73" s="1"/>
  <c r="H25" i="73"/>
  <c r="I24" i="73"/>
  <c r="E31" i="89" l="1"/>
  <c r="D31" i="89" s="1"/>
  <c r="G31" i="89"/>
  <c r="F32" i="89" s="1"/>
  <c r="H31" i="89"/>
  <c r="G32" i="88"/>
  <c r="F33" i="88" s="1"/>
  <c r="H32" i="88"/>
  <c r="G31" i="87"/>
  <c r="F32" i="87" s="1"/>
  <c r="H31" i="87"/>
  <c r="G32" i="86"/>
  <c r="F33" i="86" s="1"/>
  <c r="E32" i="86"/>
  <c r="D32" i="86" s="1"/>
  <c r="H32" i="86"/>
  <c r="E32" i="85"/>
  <c r="D32" i="85" s="1"/>
  <c r="G32" i="85" s="1"/>
  <c r="F33" i="85" s="1"/>
  <c r="H32" i="85"/>
  <c r="H27" i="84"/>
  <c r="E27" i="84"/>
  <c r="D27" i="84" s="1"/>
  <c r="G27" i="84" s="1"/>
  <c r="F28" i="84" s="1"/>
  <c r="H27" i="83"/>
  <c r="E27" i="83"/>
  <c r="D27" i="83" s="1"/>
  <c r="G27" i="83" s="1"/>
  <c r="F28" i="83" s="1"/>
  <c r="H27" i="82"/>
  <c r="E27" i="82"/>
  <c r="D27" i="82" s="1"/>
  <c r="G27" i="82" s="1"/>
  <c r="F28" i="82" s="1"/>
  <c r="H27" i="81"/>
  <c r="E27" i="81"/>
  <c r="D27" i="81" s="1"/>
  <c r="G27" i="81" s="1"/>
  <c r="F28" i="81" s="1"/>
  <c r="H26" i="80"/>
  <c r="E26" i="80"/>
  <c r="D26" i="80" s="1"/>
  <c r="G26" i="80" s="1"/>
  <c r="F27" i="80" s="1"/>
  <c r="H26" i="79"/>
  <c r="E26" i="79"/>
  <c r="D26" i="79" s="1"/>
  <c r="G26" i="79" s="1"/>
  <c r="F27" i="79" s="1"/>
  <c r="H26" i="78"/>
  <c r="E26" i="78"/>
  <c r="D26" i="78" s="1"/>
  <c r="G26" i="78" s="1"/>
  <c r="F27" i="78" s="1"/>
  <c r="E27" i="77"/>
  <c r="D27" i="77" s="1"/>
  <c r="G27" i="77" s="1"/>
  <c r="F28" i="77" s="1"/>
  <c r="E27" i="76"/>
  <c r="D27" i="76" s="1"/>
  <c r="G27" i="76" s="1"/>
  <c r="F28" i="76" s="1"/>
  <c r="E27" i="75"/>
  <c r="D27" i="75" s="1"/>
  <c r="G27" i="75" s="1"/>
  <c r="F28" i="75" s="1"/>
  <c r="E27" i="74"/>
  <c r="D27" i="74" s="1"/>
  <c r="G27" i="74" s="1"/>
  <c r="F28" i="74" s="1"/>
  <c r="E26" i="73"/>
  <c r="D26" i="73" s="1"/>
  <c r="G26" i="73" s="1"/>
  <c r="F27" i="73" s="1"/>
  <c r="H26" i="73"/>
  <c r="I26" i="73" s="1"/>
  <c r="I25" i="73"/>
  <c r="E32" i="89" l="1"/>
  <c r="D32" i="89" s="1"/>
  <c r="G32" i="89"/>
  <c r="F33" i="89" s="1"/>
  <c r="H32" i="89"/>
  <c r="G33" i="88"/>
  <c r="F34" i="88" s="1"/>
  <c r="H33" i="88"/>
  <c r="G32" i="87"/>
  <c r="F33" i="87" s="1"/>
  <c r="H32" i="87"/>
  <c r="G33" i="86"/>
  <c r="F34" i="86" s="1"/>
  <c r="H33" i="86"/>
  <c r="E33" i="86"/>
  <c r="D33" i="86" s="1"/>
  <c r="E33" i="85"/>
  <c r="D33" i="85" s="1"/>
  <c r="G33" i="85" s="1"/>
  <c r="F34" i="85" s="1"/>
  <c r="H33" i="85"/>
  <c r="H28" i="84"/>
  <c r="E28" i="84"/>
  <c r="D28" i="84" s="1"/>
  <c r="G28" i="84" s="1"/>
  <c r="F29" i="84" s="1"/>
  <c r="H28" i="83"/>
  <c r="E28" i="83"/>
  <c r="D28" i="83" s="1"/>
  <c r="G28" i="83" s="1"/>
  <c r="F29" i="83" s="1"/>
  <c r="E28" i="82"/>
  <c r="D28" i="82" s="1"/>
  <c r="G28" i="82" s="1"/>
  <c r="F29" i="82" s="1"/>
  <c r="H28" i="82"/>
  <c r="H28" i="81"/>
  <c r="E28" i="81"/>
  <c r="D28" i="81" s="1"/>
  <c r="G28" i="81" s="1"/>
  <c r="F29" i="81" s="1"/>
  <c r="E27" i="80"/>
  <c r="D27" i="80" s="1"/>
  <c r="G27" i="80" s="1"/>
  <c r="F28" i="80" s="1"/>
  <c r="H27" i="80"/>
  <c r="H27" i="79"/>
  <c r="E27" i="79"/>
  <c r="D27" i="79" s="1"/>
  <c r="G27" i="79" s="1"/>
  <c r="F28" i="79" s="1"/>
  <c r="H27" i="78"/>
  <c r="E27" i="78"/>
  <c r="D27" i="78" s="1"/>
  <c r="G27" i="78" s="1"/>
  <c r="F28" i="78" s="1"/>
  <c r="E28" i="77"/>
  <c r="D28" i="77" s="1"/>
  <c r="G28" i="77" s="1"/>
  <c r="F29" i="77" s="1"/>
  <c r="E28" i="76"/>
  <c r="D28" i="76" s="1"/>
  <c r="G28" i="76" s="1"/>
  <c r="F29" i="76" s="1"/>
  <c r="E28" i="75"/>
  <c r="D28" i="75" s="1"/>
  <c r="G28" i="75" s="1"/>
  <c r="F29" i="75" s="1"/>
  <c r="E28" i="74"/>
  <c r="D28" i="74" s="1"/>
  <c r="G28" i="74" s="1"/>
  <c r="F29" i="74" s="1"/>
  <c r="E27" i="73"/>
  <c r="D27" i="73" s="1"/>
  <c r="G27" i="73" s="1"/>
  <c r="F28" i="73" s="1"/>
  <c r="H27" i="73"/>
  <c r="E33" i="89" l="1"/>
  <c r="D33" i="89" s="1"/>
  <c r="G33" i="89" s="1"/>
  <c r="F34" i="89" s="1"/>
  <c r="H33" i="89"/>
  <c r="G34" i="88"/>
  <c r="F35" i="88" s="1"/>
  <c r="H34" i="88"/>
  <c r="G33" i="87"/>
  <c r="F34" i="87" s="1"/>
  <c r="H33" i="87"/>
  <c r="H34" i="86"/>
  <c r="E34" i="86"/>
  <c r="D34" i="86" s="1"/>
  <c r="G34" i="86" s="1"/>
  <c r="F35" i="86" s="1"/>
  <c r="E34" i="85"/>
  <c r="D34" i="85" s="1"/>
  <c r="G34" i="85" s="1"/>
  <c r="F35" i="85" s="1"/>
  <c r="H34" i="85"/>
  <c r="H29" i="84"/>
  <c r="E29" i="84"/>
  <c r="D29" i="84" s="1"/>
  <c r="G29" i="84" s="1"/>
  <c r="F30" i="84" s="1"/>
  <c r="H29" i="83"/>
  <c r="G29" i="83"/>
  <c r="F30" i="83" s="1"/>
  <c r="E29" i="83"/>
  <c r="D29" i="83" s="1"/>
  <c r="E29" i="82"/>
  <c r="D29" i="82" s="1"/>
  <c r="G29" i="82" s="1"/>
  <c r="F30" i="82" s="1"/>
  <c r="H29" i="82"/>
  <c r="E29" i="81"/>
  <c r="D29" i="81" s="1"/>
  <c r="G29" i="81" s="1"/>
  <c r="F30" i="81" s="1"/>
  <c r="H29" i="81"/>
  <c r="E28" i="80"/>
  <c r="D28" i="80" s="1"/>
  <c r="G28" i="80" s="1"/>
  <c r="F29" i="80" s="1"/>
  <c r="H28" i="80"/>
  <c r="H28" i="79"/>
  <c r="E28" i="79"/>
  <c r="D28" i="79" s="1"/>
  <c r="G28" i="79" s="1"/>
  <c r="F29" i="79" s="1"/>
  <c r="H28" i="78"/>
  <c r="E28" i="78"/>
  <c r="D28" i="78" s="1"/>
  <c r="G28" i="78" s="1"/>
  <c r="F29" i="78" s="1"/>
  <c r="E29" i="77"/>
  <c r="D29" i="77" s="1"/>
  <c r="G29" i="77" s="1"/>
  <c r="F30" i="77" s="1"/>
  <c r="E29" i="76"/>
  <c r="D29" i="76" s="1"/>
  <c r="G29" i="76" s="1"/>
  <c r="F30" i="76" s="1"/>
  <c r="E29" i="75"/>
  <c r="D29" i="75" s="1"/>
  <c r="G29" i="75" s="1"/>
  <c r="F30" i="75" s="1"/>
  <c r="G29" i="74"/>
  <c r="F30" i="74" s="1"/>
  <c r="E29" i="74"/>
  <c r="D29" i="74" s="1"/>
  <c r="E28" i="73"/>
  <c r="D28" i="73" s="1"/>
  <c r="G28" i="73" s="1"/>
  <c r="F29" i="73" s="1"/>
  <c r="H28" i="73"/>
  <c r="I27" i="73"/>
  <c r="H34" i="89" l="1"/>
  <c r="E34" i="89"/>
  <c r="D34" i="89" s="1"/>
  <c r="G34" i="89" s="1"/>
  <c r="F35" i="89" s="1"/>
  <c r="G35" i="88"/>
  <c r="F36" i="88" s="1"/>
  <c r="H35" i="88"/>
  <c r="H34" i="87"/>
  <c r="G34" i="87"/>
  <c r="F35" i="87" s="1"/>
  <c r="E35" i="86"/>
  <c r="D35" i="86" s="1"/>
  <c r="G35" i="86" s="1"/>
  <c r="F36" i="86" s="1"/>
  <c r="H35" i="86"/>
  <c r="E35" i="85"/>
  <c r="D35" i="85" s="1"/>
  <c r="G35" i="85" s="1"/>
  <c r="F36" i="85" s="1"/>
  <c r="H35" i="85"/>
  <c r="H30" i="84"/>
  <c r="E30" i="84"/>
  <c r="D30" i="84" s="1"/>
  <c r="G30" i="84" s="1"/>
  <c r="F31" i="84" s="1"/>
  <c r="E30" i="83"/>
  <c r="D30" i="83" s="1"/>
  <c r="G30" i="83" s="1"/>
  <c r="F31" i="83" s="1"/>
  <c r="H30" i="83"/>
  <c r="E30" i="82"/>
  <c r="D30" i="82" s="1"/>
  <c r="G30" i="82" s="1"/>
  <c r="F31" i="82" s="1"/>
  <c r="H30" i="82"/>
  <c r="E30" i="81"/>
  <c r="D30" i="81" s="1"/>
  <c r="G30" i="81" s="1"/>
  <c r="F31" i="81" s="1"/>
  <c r="H30" i="81"/>
  <c r="E29" i="80"/>
  <c r="D29" i="80" s="1"/>
  <c r="G29" i="80" s="1"/>
  <c r="F30" i="80" s="1"/>
  <c r="H29" i="80"/>
  <c r="H29" i="79"/>
  <c r="E29" i="79"/>
  <c r="D29" i="79" s="1"/>
  <c r="G29" i="79" s="1"/>
  <c r="F30" i="79" s="1"/>
  <c r="E29" i="78"/>
  <c r="D29" i="78" s="1"/>
  <c r="H29" i="78"/>
  <c r="G29" i="78"/>
  <c r="F30" i="78" s="1"/>
  <c r="E30" i="77"/>
  <c r="D30" i="77" s="1"/>
  <c r="G30" i="77" s="1"/>
  <c r="F31" i="77" s="1"/>
  <c r="E30" i="76"/>
  <c r="D30" i="76" s="1"/>
  <c r="G30" i="76" s="1"/>
  <c r="F31" i="76" s="1"/>
  <c r="E30" i="75"/>
  <c r="D30" i="75" s="1"/>
  <c r="G30" i="75" s="1"/>
  <c r="F31" i="75" s="1"/>
  <c r="G30" i="74"/>
  <c r="F31" i="74" s="1"/>
  <c r="E30" i="74"/>
  <c r="D30" i="74" s="1"/>
  <c r="E29" i="73"/>
  <c r="D29" i="73" s="1"/>
  <c r="G29" i="73" s="1"/>
  <c r="F30" i="73" s="1"/>
  <c r="H29" i="73"/>
  <c r="I28" i="73"/>
  <c r="E35" i="89" l="1"/>
  <c r="D35" i="89" s="1"/>
  <c r="G35" i="89" s="1"/>
  <c r="F36" i="89" s="1"/>
  <c r="H35" i="89"/>
  <c r="G36" i="88"/>
  <c r="F37" i="88" s="1"/>
  <c r="H36" i="88"/>
  <c r="G35" i="87"/>
  <c r="F36" i="87" s="1"/>
  <c r="H35" i="87"/>
  <c r="E36" i="86"/>
  <c r="D36" i="86" s="1"/>
  <c r="G36" i="86" s="1"/>
  <c r="F37" i="86" s="1"/>
  <c r="H36" i="86"/>
  <c r="E36" i="85"/>
  <c r="D36" i="85" s="1"/>
  <c r="G36" i="85" s="1"/>
  <c r="F37" i="85" s="1"/>
  <c r="H36" i="85"/>
  <c r="E31" i="84"/>
  <c r="D31" i="84" s="1"/>
  <c r="G31" i="84" s="1"/>
  <c r="F32" i="84" s="1"/>
  <c r="H31" i="84"/>
  <c r="E31" i="83"/>
  <c r="D31" i="83" s="1"/>
  <c r="G31" i="83" s="1"/>
  <c r="F32" i="83" s="1"/>
  <c r="H31" i="83"/>
  <c r="E31" i="82"/>
  <c r="D31" i="82" s="1"/>
  <c r="G31" i="82" s="1"/>
  <c r="F32" i="82" s="1"/>
  <c r="H31" i="82"/>
  <c r="G31" i="81"/>
  <c r="F32" i="81" s="1"/>
  <c r="E31" i="81"/>
  <c r="D31" i="81" s="1"/>
  <c r="H31" i="81"/>
  <c r="E30" i="80"/>
  <c r="D30" i="80" s="1"/>
  <c r="G30" i="80" s="1"/>
  <c r="F31" i="80" s="1"/>
  <c r="H30" i="80"/>
  <c r="E30" i="79"/>
  <c r="D30" i="79" s="1"/>
  <c r="G30" i="79" s="1"/>
  <c r="F31" i="79" s="1"/>
  <c r="H30" i="79"/>
  <c r="H30" i="78"/>
  <c r="E30" i="78"/>
  <c r="D30" i="78" s="1"/>
  <c r="G30" i="78" s="1"/>
  <c r="F31" i="78" s="1"/>
  <c r="E31" i="77"/>
  <c r="D31" i="77" s="1"/>
  <c r="G31" i="77" s="1"/>
  <c r="F32" i="77" s="1"/>
  <c r="E31" i="76"/>
  <c r="D31" i="76" s="1"/>
  <c r="G31" i="76" s="1"/>
  <c r="F32" i="76" s="1"/>
  <c r="E31" i="75"/>
  <c r="D31" i="75" s="1"/>
  <c r="G31" i="75"/>
  <c r="F32" i="75" s="1"/>
  <c r="E31" i="74"/>
  <c r="D31" i="74" s="1"/>
  <c r="G31" i="74" s="1"/>
  <c r="F32" i="74" s="1"/>
  <c r="E30" i="73"/>
  <c r="D30" i="73" s="1"/>
  <c r="G30" i="73" s="1"/>
  <c r="F31" i="73" s="1"/>
  <c r="H30" i="73"/>
  <c r="I29" i="73"/>
  <c r="H36" i="89" l="1"/>
  <c r="E36" i="89"/>
  <c r="D36" i="89" s="1"/>
  <c r="G36" i="89" s="1"/>
  <c r="F37" i="89" s="1"/>
  <c r="G37" i="88"/>
  <c r="F38" i="88" s="1"/>
  <c r="H37" i="88"/>
  <c r="G36" i="87"/>
  <c r="F37" i="87" s="1"/>
  <c r="H36" i="87"/>
  <c r="H37" i="86"/>
  <c r="E37" i="86"/>
  <c r="D37" i="86" s="1"/>
  <c r="G37" i="86" s="1"/>
  <c r="F38" i="86" s="1"/>
  <c r="H37" i="85"/>
  <c r="E37" i="85"/>
  <c r="D37" i="85" s="1"/>
  <c r="G37" i="85" s="1"/>
  <c r="F38" i="85" s="1"/>
  <c r="E32" i="84"/>
  <c r="D32" i="84" s="1"/>
  <c r="G32" i="84" s="1"/>
  <c r="F33" i="84" s="1"/>
  <c r="H32" i="84"/>
  <c r="E32" i="83"/>
  <c r="D32" i="83" s="1"/>
  <c r="G32" i="83" s="1"/>
  <c r="F33" i="83" s="1"/>
  <c r="H32" i="83"/>
  <c r="H32" i="82"/>
  <c r="E32" i="82"/>
  <c r="D32" i="82" s="1"/>
  <c r="G32" i="82" s="1"/>
  <c r="F33" i="82" s="1"/>
  <c r="H32" i="81"/>
  <c r="E32" i="81"/>
  <c r="D32" i="81" s="1"/>
  <c r="G32" i="81" s="1"/>
  <c r="F33" i="81" s="1"/>
  <c r="G31" i="80"/>
  <c r="F32" i="80" s="1"/>
  <c r="H31" i="80"/>
  <c r="E31" i="80"/>
  <c r="D31" i="80" s="1"/>
  <c r="E31" i="79"/>
  <c r="D31" i="79" s="1"/>
  <c r="G31" i="79" s="1"/>
  <c r="F32" i="79" s="1"/>
  <c r="H31" i="79"/>
  <c r="E31" i="78"/>
  <c r="D31" i="78" s="1"/>
  <c r="G31" i="78"/>
  <c r="F32" i="78" s="1"/>
  <c r="H31" i="78"/>
  <c r="G32" i="77"/>
  <c r="F33" i="77" s="1"/>
  <c r="E32" i="77"/>
  <c r="D32" i="77" s="1"/>
  <c r="E32" i="76"/>
  <c r="D32" i="76" s="1"/>
  <c r="G32" i="76" s="1"/>
  <c r="F33" i="76" s="1"/>
  <c r="E32" i="75"/>
  <c r="D32" i="75" s="1"/>
  <c r="G32" i="75" s="1"/>
  <c r="F33" i="75" s="1"/>
  <c r="E32" i="74"/>
  <c r="D32" i="74" s="1"/>
  <c r="G32" i="74" s="1"/>
  <c r="F33" i="74" s="1"/>
  <c r="E31" i="73"/>
  <c r="D31" i="73" s="1"/>
  <c r="G31" i="73" s="1"/>
  <c r="F32" i="73" s="1"/>
  <c r="H31" i="73"/>
  <c r="I31" i="73" s="1"/>
  <c r="I30" i="73"/>
  <c r="E37" i="89" l="1"/>
  <c r="D37" i="89" s="1"/>
  <c r="G37" i="89" s="1"/>
  <c r="F38" i="89" s="1"/>
  <c r="H37" i="89"/>
  <c r="G38" i="88"/>
  <c r="F39" i="88" s="1"/>
  <c r="H38" i="88"/>
  <c r="G37" i="87"/>
  <c r="F38" i="87" s="1"/>
  <c r="H37" i="87"/>
  <c r="H38" i="86"/>
  <c r="E38" i="86"/>
  <c r="D38" i="86" s="1"/>
  <c r="G38" i="86" s="1"/>
  <c r="F39" i="86" s="1"/>
  <c r="E38" i="85"/>
  <c r="D38" i="85" s="1"/>
  <c r="G38" i="85" s="1"/>
  <c r="F39" i="85" s="1"/>
  <c r="H38" i="85"/>
  <c r="G33" i="84"/>
  <c r="F34" i="84" s="1"/>
  <c r="H33" i="84"/>
  <c r="E33" i="84"/>
  <c r="D33" i="84" s="1"/>
  <c r="E33" i="83"/>
  <c r="D33" i="83" s="1"/>
  <c r="G33" i="83" s="1"/>
  <c r="F34" i="83" s="1"/>
  <c r="H33" i="83"/>
  <c r="H33" i="82"/>
  <c r="E33" i="82"/>
  <c r="D33" i="82" s="1"/>
  <c r="G33" i="82" s="1"/>
  <c r="F34" i="82" s="1"/>
  <c r="H33" i="81"/>
  <c r="E33" i="81"/>
  <c r="D33" i="81" s="1"/>
  <c r="G33" i="81" s="1"/>
  <c r="F34" i="81" s="1"/>
  <c r="H32" i="80"/>
  <c r="E32" i="80"/>
  <c r="D32" i="80" s="1"/>
  <c r="G32" i="80" s="1"/>
  <c r="F33" i="80" s="1"/>
  <c r="E32" i="79"/>
  <c r="D32" i="79" s="1"/>
  <c r="G32" i="79" s="1"/>
  <c r="F33" i="79" s="1"/>
  <c r="H32" i="79"/>
  <c r="E32" i="78"/>
  <c r="D32" i="78" s="1"/>
  <c r="G32" i="78" s="1"/>
  <c r="F33" i="78" s="1"/>
  <c r="H32" i="78"/>
  <c r="G33" i="77"/>
  <c r="F34" i="77" s="1"/>
  <c r="E33" i="77"/>
  <c r="D33" i="77" s="1"/>
  <c r="E33" i="76"/>
  <c r="D33" i="76" s="1"/>
  <c r="G33" i="76" s="1"/>
  <c r="F34" i="76" s="1"/>
  <c r="E33" i="75"/>
  <c r="D33" i="75" s="1"/>
  <c r="G33" i="75" s="1"/>
  <c r="F34" i="75" s="1"/>
  <c r="G33" i="74"/>
  <c r="F34" i="74" s="1"/>
  <c r="E33" i="74"/>
  <c r="D33" i="74" s="1"/>
  <c r="E32" i="73"/>
  <c r="D32" i="73" s="1"/>
  <c r="G32" i="73" s="1"/>
  <c r="F33" i="73" s="1"/>
  <c r="H32" i="73"/>
  <c r="E38" i="89" l="1"/>
  <c r="D38" i="89" s="1"/>
  <c r="G38" i="89" s="1"/>
  <c r="F39" i="89" s="1"/>
  <c r="H38" i="89"/>
  <c r="G39" i="88"/>
  <c r="F40" i="88" s="1"/>
  <c r="G40" i="88" s="1"/>
  <c r="H39" i="88"/>
  <c r="H38" i="87"/>
  <c r="G38" i="87"/>
  <c r="F39" i="87" s="1"/>
  <c r="E39" i="86"/>
  <c r="D39" i="86" s="1"/>
  <c r="G39" i="86"/>
  <c r="F40" i="86" s="1"/>
  <c r="G40" i="86" s="1"/>
  <c r="H39" i="86"/>
  <c r="E39" i="85"/>
  <c r="D39" i="85" s="1"/>
  <c r="G39" i="85" s="1"/>
  <c r="F40" i="85" s="1"/>
  <c r="G40" i="85" s="1"/>
  <c r="H39" i="85"/>
  <c r="H34" i="84"/>
  <c r="E34" i="84"/>
  <c r="D34" i="84" s="1"/>
  <c r="G34" i="84" s="1"/>
  <c r="F35" i="84" s="1"/>
  <c r="H34" i="83"/>
  <c r="E34" i="83"/>
  <c r="D34" i="83" s="1"/>
  <c r="G34" i="83" s="1"/>
  <c r="F35" i="83" s="1"/>
  <c r="H34" i="82"/>
  <c r="E34" i="82"/>
  <c r="D34" i="82" s="1"/>
  <c r="G34" i="82" s="1"/>
  <c r="F35" i="82" s="1"/>
  <c r="H34" i="81"/>
  <c r="E34" i="81"/>
  <c r="D34" i="81" s="1"/>
  <c r="G34" i="81" s="1"/>
  <c r="F35" i="81" s="1"/>
  <c r="H33" i="80"/>
  <c r="E33" i="80"/>
  <c r="D33" i="80" s="1"/>
  <c r="G33" i="80" s="1"/>
  <c r="F34" i="80" s="1"/>
  <c r="H33" i="79"/>
  <c r="E33" i="79"/>
  <c r="D33" i="79" s="1"/>
  <c r="G33" i="79" s="1"/>
  <c r="F34" i="79" s="1"/>
  <c r="H33" i="78"/>
  <c r="E33" i="78"/>
  <c r="D33" i="78" s="1"/>
  <c r="G33" i="78" s="1"/>
  <c r="F34" i="78" s="1"/>
  <c r="E34" i="77"/>
  <c r="D34" i="77" s="1"/>
  <c r="G34" i="77" s="1"/>
  <c r="F35" i="77" s="1"/>
  <c r="E34" i="76"/>
  <c r="D34" i="76" s="1"/>
  <c r="G34" i="76" s="1"/>
  <c r="F35" i="76" s="1"/>
  <c r="E34" i="75"/>
  <c r="D34" i="75" s="1"/>
  <c r="G34" i="75"/>
  <c r="F35" i="75" s="1"/>
  <c r="E34" i="74"/>
  <c r="D34" i="74" s="1"/>
  <c r="G34" i="74" s="1"/>
  <c r="F35" i="74" s="1"/>
  <c r="E33" i="73"/>
  <c r="D33" i="73" s="1"/>
  <c r="G33" i="73" s="1"/>
  <c r="F34" i="73" s="1"/>
  <c r="H33" i="73"/>
  <c r="I32" i="73"/>
  <c r="E39" i="89" l="1"/>
  <c r="D39" i="89" s="1"/>
  <c r="G39" i="89" s="1"/>
  <c r="F40" i="89" s="1"/>
  <c r="G40" i="89" s="1"/>
  <c r="H39" i="89"/>
  <c r="G39" i="87"/>
  <c r="H39" i="87"/>
  <c r="H35" i="84"/>
  <c r="E35" i="84"/>
  <c r="D35" i="84" s="1"/>
  <c r="G35" i="84" s="1"/>
  <c r="F36" i="84" s="1"/>
  <c r="H35" i="83"/>
  <c r="E35" i="83"/>
  <c r="D35" i="83" s="1"/>
  <c r="G35" i="83" s="1"/>
  <c r="F36" i="83" s="1"/>
  <c r="H35" i="82"/>
  <c r="E35" i="82"/>
  <c r="D35" i="82" s="1"/>
  <c r="G35" i="82" s="1"/>
  <c r="F36" i="82" s="1"/>
  <c r="H35" i="81"/>
  <c r="E35" i="81"/>
  <c r="D35" i="81" s="1"/>
  <c r="G35" i="81" s="1"/>
  <c r="F36" i="81" s="1"/>
  <c r="H34" i="80"/>
  <c r="E34" i="80"/>
  <c r="D34" i="80" s="1"/>
  <c r="G34" i="80" s="1"/>
  <c r="F35" i="80" s="1"/>
  <c r="H34" i="79"/>
  <c r="E34" i="79"/>
  <c r="D34" i="79" s="1"/>
  <c r="G34" i="79" s="1"/>
  <c r="F35" i="79" s="1"/>
  <c r="H34" i="78"/>
  <c r="E34" i="78"/>
  <c r="D34" i="78" s="1"/>
  <c r="G34" i="78" s="1"/>
  <c r="F35" i="78" s="1"/>
  <c r="E35" i="77"/>
  <c r="D35" i="77" s="1"/>
  <c r="G35" i="77" s="1"/>
  <c r="F36" i="77" s="1"/>
  <c r="E35" i="76"/>
  <c r="D35" i="76" s="1"/>
  <c r="G35" i="76" s="1"/>
  <c r="F36" i="76" s="1"/>
  <c r="E35" i="75"/>
  <c r="D35" i="75" s="1"/>
  <c r="G35" i="75" s="1"/>
  <c r="F36" i="75" s="1"/>
  <c r="E35" i="74"/>
  <c r="D35" i="74" s="1"/>
  <c r="G35" i="74" s="1"/>
  <c r="F36" i="74" s="1"/>
  <c r="E34" i="73"/>
  <c r="D34" i="73" s="1"/>
  <c r="G34" i="73" s="1"/>
  <c r="F35" i="73" s="1"/>
  <c r="H34" i="73"/>
  <c r="I33" i="73"/>
  <c r="F40" i="87" l="1"/>
  <c r="G40" i="87" s="1"/>
  <c r="H36" i="84"/>
  <c r="E36" i="84"/>
  <c r="D36" i="84" s="1"/>
  <c r="G36" i="84" s="1"/>
  <c r="F37" i="84" s="1"/>
  <c r="H36" i="83"/>
  <c r="G36" i="83"/>
  <c r="F37" i="83" s="1"/>
  <c r="E36" i="83"/>
  <c r="D36" i="83" s="1"/>
  <c r="E36" i="82"/>
  <c r="D36" i="82" s="1"/>
  <c r="G36" i="82" s="1"/>
  <c r="F37" i="82" s="1"/>
  <c r="H36" i="82"/>
  <c r="H36" i="81"/>
  <c r="E36" i="81"/>
  <c r="D36" i="81" s="1"/>
  <c r="G36" i="81" s="1"/>
  <c r="F37" i="81" s="1"/>
  <c r="H35" i="80"/>
  <c r="E35" i="80"/>
  <c r="D35" i="80" s="1"/>
  <c r="G35" i="80" s="1"/>
  <c r="F36" i="80" s="1"/>
  <c r="H35" i="79"/>
  <c r="E35" i="79"/>
  <c r="D35" i="79" s="1"/>
  <c r="G35" i="79" s="1"/>
  <c r="F36" i="79" s="1"/>
  <c r="H35" i="78"/>
  <c r="E35" i="78"/>
  <c r="D35" i="78" s="1"/>
  <c r="G35" i="78" s="1"/>
  <c r="F36" i="78" s="1"/>
  <c r="G36" i="77"/>
  <c r="F37" i="77" s="1"/>
  <c r="E36" i="77"/>
  <c r="D36" i="77" s="1"/>
  <c r="E36" i="76"/>
  <c r="D36" i="76" s="1"/>
  <c r="G36" i="76" s="1"/>
  <c r="F37" i="76" s="1"/>
  <c r="E36" i="75"/>
  <c r="D36" i="75" s="1"/>
  <c r="G36" i="75" s="1"/>
  <c r="F37" i="75" s="1"/>
  <c r="E36" i="74"/>
  <c r="D36" i="74" s="1"/>
  <c r="G36" i="74" s="1"/>
  <c r="F37" i="74" s="1"/>
  <c r="E35" i="73"/>
  <c r="D35" i="73" s="1"/>
  <c r="G35" i="73" s="1"/>
  <c r="F36" i="73" s="1"/>
  <c r="H35" i="73"/>
  <c r="I34" i="73"/>
  <c r="H37" i="84" l="1"/>
  <c r="E37" i="84"/>
  <c r="D37" i="84" s="1"/>
  <c r="G37" i="84" s="1"/>
  <c r="F38" i="84" s="1"/>
  <c r="H37" i="83"/>
  <c r="E37" i="83"/>
  <c r="D37" i="83" s="1"/>
  <c r="G37" i="83" s="1"/>
  <c r="F38" i="83" s="1"/>
  <c r="E37" i="82"/>
  <c r="D37" i="82" s="1"/>
  <c r="G37" i="82" s="1"/>
  <c r="F38" i="82" s="1"/>
  <c r="H37" i="82"/>
  <c r="E37" i="81"/>
  <c r="D37" i="81" s="1"/>
  <c r="G37" i="81" s="1"/>
  <c r="F38" i="81" s="1"/>
  <c r="H37" i="81"/>
  <c r="E36" i="80"/>
  <c r="D36" i="80" s="1"/>
  <c r="G36" i="80" s="1"/>
  <c r="F37" i="80" s="1"/>
  <c r="H36" i="80"/>
  <c r="H36" i="79"/>
  <c r="E36" i="79"/>
  <c r="D36" i="79" s="1"/>
  <c r="G36" i="79" s="1"/>
  <c r="F37" i="79" s="1"/>
  <c r="H36" i="78"/>
  <c r="E36" i="78"/>
  <c r="D36" i="78" s="1"/>
  <c r="G36" i="78" s="1"/>
  <c r="F37" i="78" s="1"/>
  <c r="E37" i="77"/>
  <c r="D37" i="77" s="1"/>
  <c r="G37" i="77" s="1"/>
  <c r="F38" i="77" s="1"/>
  <c r="E37" i="76"/>
  <c r="D37" i="76" s="1"/>
  <c r="G37" i="76" s="1"/>
  <c r="F38" i="76" s="1"/>
  <c r="E37" i="75"/>
  <c r="D37" i="75" s="1"/>
  <c r="G37" i="75" s="1"/>
  <c r="F38" i="75" s="1"/>
  <c r="E37" i="74"/>
  <c r="D37" i="74" s="1"/>
  <c r="G37" i="74" s="1"/>
  <c r="F38" i="74" s="1"/>
  <c r="E36" i="73"/>
  <c r="D36" i="73" s="1"/>
  <c r="G36" i="73" s="1"/>
  <c r="F37" i="73" s="1"/>
  <c r="H36" i="73"/>
  <c r="I36" i="73" s="1"/>
  <c r="I35" i="73"/>
  <c r="E38" i="84" l="1"/>
  <c r="D38" i="84" s="1"/>
  <c r="G38" i="84" s="1"/>
  <c r="F39" i="84" s="1"/>
  <c r="H38" i="84"/>
  <c r="H38" i="83"/>
  <c r="E38" i="83"/>
  <c r="D38" i="83" s="1"/>
  <c r="G38" i="83" s="1"/>
  <c r="F39" i="83" s="1"/>
  <c r="E38" i="82"/>
  <c r="D38" i="82" s="1"/>
  <c r="G38" i="82" s="1"/>
  <c r="F39" i="82" s="1"/>
  <c r="G39" i="82" s="1"/>
  <c r="H38" i="82"/>
  <c r="E38" i="81"/>
  <c r="D38" i="81" s="1"/>
  <c r="G38" i="81" s="1"/>
  <c r="F39" i="81" s="1"/>
  <c r="G39" i="81" s="1"/>
  <c r="H38" i="81"/>
  <c r="E37" i="80"/>
  <c r="D37" i="80" s="1"/>
  <c r="G37" i="80"/>
  <c r="F38" i="80" s="1"/>
  <c r="H37" i="80"/>
  <c r="H37" i="79"/>
  <c r="E37" i="79"/>
  <c r="D37" i="79" s="1"/>
  <c r="G37" i="79" s="1"/>
  <c r="F38" i="79" s="1"/>
  <c r="H37" i="78"/>
  <c r="E37" i="78"/>
  <c r="D37" i="78" s="1"/>
  <c r="G37" i="78" s="1"/>
  <c r="F38" i="78" s="1"/>
  <c r="E38" i="77"/>
  <c r="D38" i="77" s="1"/>
  <c r="G38" i="77" s="1"/>
  <c r="F39" i="77" s="1"/>
  <c r="G39" i="77" s="1"/>
  <c r="E38" i="76"/>
  <c r="D38" i="76" s="1"/>
  <c r="G38" i="76" s="1"/>
  <c r="F39" i="76" s="1"/>
  <c r="G39" i="76" s="1"/>
  <c r="E38" i="75"/>
  <c r="D38" i="75" s="1"/>
  <c r="G38" i="75" s="1"/>
  <c r="F39" i="75" s="1"/>
  <c r="G39" i="75" s="1"/>
  <c r="E38" i="74"/>
  <c r="D38" i="74" s="1"/>
  <c r="G38" i="74" s="1"/>
  <c r="F39" i="74" s="1"/>
  <c r="E37" i="73"/>
  <c r="D37" i="73" s="1"/>
  <c r="G37" i="73" s="1"/>
  <c r="F38" i="73" s="1"/>
  <c r="H37" i="73"/>
  <c r="I37" i="73" s="1"/>
  <c r="E39" i="84" l="1"/>
  <c r="D39" i="84" s="1"/>
  <c r="H39" i="84"/>
  <c r="G39" i="84"/>
  <c r="F40" i="84" s="1"/>
  <c r="G40" i="84" s="1"/>
  <c r="E39" i="83"/>
  <c r="D39" i="83" s="1"/>
  <c r="H39" i="83"/>
  <c r="G39" i="83"/>
  <c r="F40" i="83" s="1"/>
  <c r="G40" i="83" s="1"/>
  <c r="G38" i="80"/>
  <c r="F39" i="80" s="1"/>
  <c r="G39" i="80" s="1"/>
  <c r="E38" i="80"/>
  <c r="D38" i="80" s="1"/>
  <c r="H38" i="80"/>
  <c r="E38" i="79"/>
  <c r="D38" i="79" s="1"/>
  <c r="G38" i="79" s="1"/>
  <c r="F39" i="79" s="1"/>
  <c r="G39" i="79" s="1"/>
  <c r="H38" i="79"/>
  <c r="H38" i="78"/>
  <c r="E38" i="78"/>
  <c r="D38" i="78" s="1"/>
  <c r="G38" i="78" s="1"/>
  <c r="F39" i="78" s="1"/>
  <c r="G39" i="78" s="1"/>
  <c r="E39" i="74"/>
  <c r="D39" i="74" s="1"/>
  <c r="G39" i="74" s="1"/>
  <c r="F40" i="74" s="1"/>
  <c r="G40" i="74" s="1"/>
  <c r="E38" i="73"/>
  <c r="D38" i="73" s="1"/>
  <c r="G38" i="73" s="1"/>
  <c r="F39" i="73" s="1"/>
  <c r="H38" i="73"/>
  <c r="I38" i="73" s="1"/>
  <c r="E39" i="73" l="1"/>
  <c r="D39" i="73" s="1"/>
  <c r="G39" i="73" s="1"/>
  <c r="F40" i="73" s="1"/>
  <c r="G40" i="73" s="1"/>
  <c r="H39" i="73"/>
  <c r="I39" i="73" s="1"/>
  <c r="E39" i="60" l="1"/>
  <c r="D21" i="22" l="1"/>
  <c r="D39" i="22"/>
  <c r="F21" i="22"/>
  <c r="I7" i="96"/>
  <c r="H40" i="91"/>
  <c r="E40" i="91"/>
  <c r="I40" i="91" s="1"/>
  <c r="C40" i="91"/>
  <c r="D40" i="91" s="1"/>
  <c r="B40" i="91"/>
  <c r="D39" i="91"/>
  <c r="C39" i="91"/>
  <c r="B39" i="91"/>
  <c r="D38" i="91"/>
  <c r="C38" i="91"/>
  <c r="B38" i="91"/>
  <c r="D37" i="91"/>
  <c r="C37" i="91"/>
  <c r="B37" i="91"/>
  <c r="D36" i="91"/>
  <c r="C36" i="91"/>
  <c r="B36" i="91"/>
  <c r="D35" i="91"/>
  <c r="C35" i="91"/>
  <c r="B35" i="91"/>
  <c r="D34" i="91"/>
  <c r="C34" i="91"/>
  <c r="B34" i="91"/>
  <c r="D33" i="91"/>
  <c r="C33" i="91"/>
  <c r="B33" i="91"/>
  <c r="D32" i="91"/>
  <c r="C32" i="91"/>
  <c r="B32" i="91"/>
  <c r="D31" i="91"/>
  <c r="C31" i="91"/>
  <c r="B31" i="91"/>
  <c r="D30" i="91"/>
  <c r="C30" i="91"/>
  <c r="B30" i="91"/>
  <c r="D29" i="91"/>
  <c r="C29" i="91"/>
  <c r="B29" i="91"/>
  <c r="D28" i="91"/>
  <c r="C28" i="91"/>
  <c r="B28" i="91"/>
  <c r="D27" i="91"/>
  <c r="C27" i="91"/>
  <c r="B27" i="91"/>
  <c r="D26" i="91"/>
  <c r="C26" i="91"/>
  <c r="B26" i="91"/>
  <c r="D25" i="91"/>
  <c r="C25" i="91"/>
  <c r="B25" i="91"/>
  <c r="D24" i="91"/>
  <c r="C24" i="91"/>
  <c r="B24" i="91"/>
  <c r="D23" i="91"/>
  <c r="C23" i="91"/>
  <c r="B23" i="91"/>
  <c r="D22" i="91"/>
  <c r="C22" i="91"/>
  <c r="B22" i="91"/>
  <c r="D21" i="91"/>
  <c r="C21" i="91"/>
  <c r="B21" i="91"/>
  <c r="D20" i="91"/>
  <c r="C20" i="91"/>
  <c r="B20" i="91"/>
  <c r="D19" i="91"/>
  <c r="C19" i="91"/>
  <c r="B19" i="91"/>
  <c r="D18" i="91"/>
  <c r="C18" i="91"/>
  <c r="B18" i="91"/>
  <c r="D17" i="91"/>
  <c r="C17" i="91"/>
  <c r="B17" i="91"/>
  <c r="D16" i="91"/>
  <c r="C16" i="91"/>
  <c r="B16" i="91"/>
  <c r="D15" i="91"/>
  <c r="C15" i="91"/>
  <c r="B15" i="91"/>
  <c r="D14" i="91"/>
  <c r="C14" i="91"/>
  <c r="B14" i="91"/>
  <c r="D13" i="91"/>
  <c r="C13" i="91"/>
  <c r="B13" i="91"/>
  <c r="D12" i="91"/>
  <c r="C12" i="91"/>
  <c r="B12" i="91"/>
  <c r="D11" i="91"/>
  <c r="C11" i="91"/>
  <c r="B11" i="91"/>
  <c r="D10" i="91"/>
  <c r="C10" i="91"/>
  <c r="B10" i="91"/>
  <c r="D9" i="91"/>
  <c r="C9" i="91"/>
  <c r="B9" i="91"/>
  <c r="C8" i="91"/>
  <c r="B8" i="91"/>
  <c r="C7" i="91"/>
  <c r="B7" i="91"/>
  <c r="C6" i="91"/>
  <c r="B6" i="91"/>
  <c r="C5" i="91"/>
  <c r="B5" i="91"/>
  <c r="H5" i="91" s="1"/>
  <c r="H4" i="91"/>
  <c r="I4" i="91" s="1"/>
  <c r="F4" i="91"/>
  <c r="G4" i="91" s="1"/>
  <c r="F5" i="91" s="1"/>
  <c r="G5" i="91" s="1"/>
  <c r="F6" i="91" s="1"/>
  <c r="G6" i="91" s="1"/>
  <c r="F7" i="91" s="1"/>
  <c r="B4" i="91"/>
  <c r="I40" i="85"/>
  <c r="I9" i="85"/>
  <c r="I8" i="85"/>
  <c r="I7" i="85"/>
  <c r="I6" i="85"/>
  <c r="I5" i="85"/>
  <c r="I4" i="85"/>
  <c r="I39" i="79"/>
  <c r="I40" i="74"/>
  <c r="H4" i="74"/>
  <c r="I4" i="74" s="1"/>
  <c r="I4" i="96" l="1"/>
  <c r="H6" i="91"/>
  <c r="H10" i="91"/>
  <c r="H13" i="91"/>
  <c r="G7" i="91"/>
  <c r="F8" i="91" s="1"/>
  <c r="G8" i="91" s="1"/>
  <c r="F9" i="91" s="1"/>
  <c r="G9" i="91" s="1"/>
  <c r="F10" i="91" s="1"/>
  <c r="G10" i="91" s="1"/>
  <c r="F11" i="91" s="1"/>
  <c r="G11" i="91" s="1"/>
  <c r="F12" i="91" s="1"/>
  <c r="G12" i="91" s="1"/>
  <c r="F13" i="91" s="1"/>
  <c r="G13" i="91" s="1"/>
  <c r="F14" i="91" s="1"/>
  <c r="G14" i="91" s="1"/>
  <c r="F15" i="91" s="1"/>
  <c r="G15" i="91" s="1"/>
  <c r="F16" i="91" s="1"/>
  <c r="G16" i="91" s="1"/>
  <c r="F17" i="91" s="1"/>
  <c r="G17" i="91" s="1"/>
  <c r="F18" i="91" s="1"/>
  <c r="G18" i="91" s="1"/>
  <c r="F19" i="91" s="1"/>
  <c r="G19" i="91" s="1"/>
  <c r="F20" i="91" s="1"/>
  <c r="G20" i="91" s="1"/>
  <c r="F21" i="91" s="1"/>
  <c r="G21" i="91" s="1"/>
  <c r="F22" i="91" s="1"/>
  <c r="G22" i="91" s="1"/>
  <c r="F23" i="91" s="1"/>
  <c r="G23" i="91" s="1"/>
  <c r="F24" i="91" s="1"/>
  <c r="G24" i="91" s="1"/>
  <c r="F25" i="91" s="1"/>
  <c r="G25" i="91" s="1"/>
  <c r="F26" i="91" s="1"/>
  <c r="G26" i="91" s="1"/>
  <c r="F27" i="91" s="1"/>
  <c r="G27" i="91" s="1"/>
  <c r="F28" i="91" s="1"/>
  <c r="G28" i="91" s="1"/>
  <c r="F29" i="91" s="1"/>
  <c r="G29" i="91" s="1"/>
  <c r="F30" i="91" s="1"/>
  <c r="G30" i="91" s="1"/>
  <c r="F31" i="91" s="1"/>
  <c r="G31" i="91" s="1"/>
  <c r="F32" i="91" s="1"/>
  <c r="G32" i="91" s="1"/>
  <c r="F33" i="91" s="1"/>
  <c r="G33" i="91" s="1"/>
  <c r="F34" i="91" s="1"/>
  <c r="G34" i="91" s="1"/>
  <c r="F35" i="91" s="1"/>
  <c r="G35" i="91" s="1"/>
  <c r="F36" i="91" s="1"/>
  <c r="G36" i="91" s="1"/>
  <c r="F37" i="91" s="1"/>
  <c r="G37" i="91" s="1"/>
  <c r="F38" i="91" s="1"/>
  <c r="G38" i="91" s="1"/>
  <c r="F39" i="91" s="1"/>
  <c r="G39" i="91" s="1"/>
  <c r="F40" i="91" s="1"/>
  <c r="G40" i="91" s="1"/>
  <c r="H7" i="91"/>
  <c r="I13" i="85"/>
  <c r="I10" i="85"/>
  <c r="I11" i="85"/>
  <c r="I12" i="85"/>
  <c r="I5" i="79"/>
  <c r="I4" i="79"/>
  <c r="H5" i="74"/>
  <c r="I5" i="74" s="1"/>
  <c r="I5" i="96" l="1"/>
  <c r="I6" i="96"/>
  <c r="H28" i="91"/>
  <c r="H27" i="91"/>
  <c r="H39" i="91"/>
  <c r="H12" i="91"/>
  <c r="H9" i="91"/>
  <c r="H11" i="91"/>
  <c r="H32" i="91"/>
  <c r="H31" i="91"/>
  <c r="H38" i="91"/>
  <c r="H8" i="91"/>
  <c r="H24" i="91"/>
  <c r="H23" i="91"/>
  <c r="H33" i="91"/>
  <c r="H35" i="91"/>
  <c r="H29" i="91"/>
  <c r="H25" i="91"/>
  <c r="H18" i="91"/>
  <c r="H34" i="91"/>
  <c r="H20" i="91"/>
  <c r="H17" i="91"/>
  <c r="H19" i="91"/>
  <c r="H30" i="91"/>
  <c r="H16" i="91"/>
  <c r="H15" i="91"/>
  <c r="H22" i="91"/>
  <c r="H37" i="91"/>
  <c r="H14" i="91"/>
  <c r="H21" i="91"/>
  <c r="H26" i="91"/>
  <c r="H36" i="91"/>
  <c r="I14" i="85"/>
  <c r="I6" i="79"/>
  <c r="H6" i="74"/>
  <c r="I6" i="74" s="1"/>
  <c r="I15" i="85" l="1"/>
  <c r="I7" i="79"/>
  <c r="H7" i="74"/>
  <c r="I7" i="74" s="1"/>
  <c r="I16" i="85" l="1"/>
  <c r="I8" i="79"/>
  <c r="H8" i="74"/>
  <c r="I8" i="74" s="1"/>
  <c r="I17" i="85" l="1"/>
  <c r="I9" i="79"/>
  <c r="H9" i="74"/>
  <c r="I9" i="74" s="1"/>
  <c r="I18" i="85" l="1"/>
  <c r="I10" i="79"/>
  <c r="H10" i="74"/>
  <c r="I10" i="74" s="1"/>
  <c r="I19" i="85" l="1"/>
  <c r="I11" i="79"/>
  <c r="H11" i="74"/>
  <c r="I11" i="74" s="1"/>
  <c r="I20" i="85" l="1"/>
  <c r="I12" i="79"/>
  <c r="H12" i="74"/>
  <c r="I12" i="74" s="1"/>
  <c r="I21" i="85" l="1"/>
  <c r="I13" i="79"/>
  <c r="H13" i="74"/>
  <c r="I13" i="74" s="1"/>
  <c r="I22" i="85" l="1"/>
  <c r="I14" i="79"/>
  <c r="H14" i="74"/>
  <c r="I14" i="74" s="1"/>
  <c r="I23" i="85" l="1"/>
  <c r="I15" i="79"/>
  <c r="H15" i="74"/>
  <c r="I15" i="74" s="1"/>
  <c r="I24" i="85" l="1"/>
  <c r="I16" i="79"/>
  <c r="H16" i="74"/>
  <c r="I16" i="74" s="1"/>
  <c r="I25" i="85" l="1"/>
  <c r="I17" i="79"/>
  <c r="H17" i="74"/>
  <c r="I17" i="74" s="1"/>
  <c r="I26" i="85" l="1"/>
  <c r="I18" i="79"/>
  <c r="H18" i="74"/>
  <c r="I18" i="74" s="1"/>
  <c r="I27" i="85" l="1"/>
  <c r="I19" i="79"/>
  <c r="H19" i="74"/>
  <c r="I19" i="74" s="1"/>
  <c r="I28" i="85" l="1"/>
  <c r="I20" i="79"/>
  <c r="H20" i="74"/>
  <c r="I20" i="74" s="1"/>
  <c r="I29" i="85" l="1"/>
  <c r="I21" i="79"/>
  <c r="H21" i="74"/>
  <c r="I21" i="74" s="1"/>
  <c r="I30" i="85" l="1"/>
  <c r="I22" i="79"/>
  <c r="H22" i="74"/>
  <c r="I22" i="74" s="1"/>
  <c r="I31" i="85" l="1"/>
  <c r="I23" i="79"/>
  <c r="H23" i="74"/>
  <c r="I23" i="74" s="1"/>
  <c r="I32" i="85" l="1"/>
  <c r="I24" i="79"/>
  <c r="H24" i="74"/>
  <c r="I24" i="74" s="1"/>
  <c r="I33" i="85" l="1"/>
  <c r="I25" i="79"/>
  <c r="H25" i="74"/>
  <c r="I25" i="74" s="1"/>
  <c r="I34" i="85" l="1"/>
  <c r="I26" i="79"/>
  <c r="H26" i="74"/>
  <c r="I26" i="74" s="1"/>
  <c r="I35" i="85" l="1"/>
  <c r="I27" i="79"/>
  <c r="H27" i="74"/>
  <c r="I27" i="74" s="1"/>
  <c r="I36" i="85" l="1"/>
  <c r="I28" i="79"/>
  <c r="H28" i="74"/>
  <c r="I28" i="74" s="1"/>
  <c r="I37" i="85" l="1"/>
  <c r="I29" i="79"/>
  <c r="H29" i="74"/>
  <c r="I29" i="74" s="1"/>
  <c r="I38" i="85" l="1"/>
  <c r="I30" i="79"/>
  <c r="H30" i="74"/>
  <c r="I30" i="74" s="1"/>
  <c r="I39" i="85" l="1"/>
  <c r="I31" i="79"/>
  <c r="H31" i="74"/>
  <c r="I31" i="74" s="1"/>
  <c r="I32" i="79" l="1"/>
  <c r="H32" i="74"/>
  <c r="I32" i="74" s="1"/>
  <c r="I33" i="79" l="1"/>
  <c r="H33" i="74"/>
  <c r="I33" i="74" s="1"/>
  <c r="I34" i="79" l="1"/>
  <c r="H34" i="74"/>
  <c r="I34" i="74" s="1"/>
  <c r="I35" i="79" l="1"/>
  <c r="H35" i="74"/>
  <c r="I35" i="74" s="1"/>
  <c r="I36" i="79" l="1"/>
  <c r="H36" i="74"/>
  <c r="I36" i="74" s="1"/>
  <c r="I37" i="79" l="1"/>
  <c r="H37" i="74"/>
  <c r="I37" i="74" s="1"/>
  <c r="I38" i="79" l="1"/>
  <c r="H38" i="74"/>
  <c r="I38" i="74" s="1"/>
  <c r="H39" i="74" l="1"/>
  <c r="I39" i="74" s="1"/>
  <c r="E40" i="90" l="1"/>
  <c r="E39" i="71"/>
  <c r="F6" i="70"/>
  <c r="D39" i="70"/>
  <c r="E39" i="70"/>
  <c r="E39" i="69"/>
  <c r="F6" i="67"/>
  <c r="D40" i="67"/>
  <c r="E40" i="67"/>
  <c r="F6" i="66"/>
  <c r="D40" i="66"/>
  <c r="E40" i="66"/>
  <c r="E40" i="63"/>
  <c r="F6" i="62"/>
  <c r="D40" i="62"/>
  <c r="E40" i="62"/>
  <c r="E39" i="61"/>
  <c r="F6" i="54"/>
  <c r="D39" i="54"/>
  <c r="F6" i="53"/>
  <c r="D39" i="53"/>
  <c r="F6" i="56"/>
  <c r="D39" i="56"/>
  <c r="F6" i="58"/>
  <c r="D39" i="58"/>
  <c r="E39" i="58"/>
  <c r="E39" i="56"/>
  <c r="E39" i="53"/>
  <c r="D5" i="54"/>
  <c r="E39" i="54"/>
  <c r="F6" i="51"/>
  <c r="D40" i="51"/>
  <c r="E40" i="51"/>
  <c r="E40" i="49"/>
  <c r="E40" i="48"/>
  <c r="F6" i="47"/>
  <c r="D40" i="47"/>
  <c r="E40" i="47"/>
  <c r="F6" i="44"/>
  <c r="D39" i="44"/>
  <c r="F6" i="43"/>
  <c r="D39" i="43"/>
  <c r="F6" i="42"/>
  <c r="D39" i="42"/>
  <c r="F6" i="41"/>
  <c r="D39" i="41"/>
  <c r="E39" i="44"/>
  <c r="E39" i="43"/>
  <c r="E39" i="42"/>
  <c r="E39" i="41"/>
  <c r="F6" i="28"/>
  <c r="D7" i="28"/>
  <c r="E7" i="28"/>
  <c r="F6" i="24"/>
  <c r="D39" i="24"/>
  <c r="E39" i="24"/>
  <c r="F6" i="22"/>
  <c r="E39" i="22"/>
  <c r="F6" i="21"/>
  <c r="D39" i="21"/>
  <c r="F6" i="23"/>
  <c r="D39" i="23"/>
  <c r="E39" i="23"/>
  <c r="E39" i="21"/>
  <c r="E39" i="19"/>
  <c r="E39" i="18"/>
  <c r="F6" i="17"/>
  <c r="D39" i="17"/>
  <c r="F6" i="16"/>
  <c r="D39" i="16"/>
  <c r="F6" i="14"/>
  <c r="D39" i="14"/>
  <c r="F6" i="13"/>
  <c r="D39" i="13"/>
  <c r="F6" i="11"/>
  <c r="D39" i="11"/>
  <c r="F6" i="10"/>
  <c r="D39" i="10"/>
  <c r="F6" i="9"/>
  <c r="D39" i="9"/>
  <c r="F6" i="8"/>
  <c r="D39" i="8"/>
  <c r="F6" i="5"/>
  <c r="D40" i="5"/>
  <c r="F6" i="6"/>
  <c r="D40" i="6"/>
  <c r="E40" i="6"/>
  <c r="F6" i="4"/>
  <c r="D40" i="4"/>
  <c r="E40" i="4"/>
  <c r="F7" i="3"/>
  <c r="D40" i="3"/>
  <c r="E40" i="3"/>
  <c r="E39" i="17"/>
  <c r="E39" i="16"/>
  <c r="E39" i="14"/>
  <c r="E39" i="13"/>
  <c r="E39" i="11"/>
  <c r="E39" i="10"/>
  <c r="E39" i="9"/>
  <c r="E39" i="8"/>
  <c r="G6" i="5" l="1"/>
  <c r="F7" i="5" s="1"/>
  <c r="E6" i="5"/>
  <c r="D6" i="5" s="1"/>
  <c r="I4" i="140"/>
  <c r="I32" i="140"/>
  <c r="I39" i="140"/>
  <c r="I40" i="140"/>
  <c r="I41" i="140"/>
  <c r="I42" i="140"/>
  <c r="I43" i="140"/>
  <c r="I44" i="140"/>
  <c r="I66" i="140"/>
  <c r="I4" i="138"/>
  <c r="I5" i="138"/>
  <c r="I6" i="138"/>
  <c r="I7" i="138"/>
  <c r="I8" i="138"/>
  <c r="I9" i="138"/>
  <c r="I10" i="138"/>
  <c r="I11" i="138"/>
  <c r="I12" i="138"/>
  <c r="I13" i="138"/>
  <c r="I14" i="138"/>
  <c r="I15" i="138"/>
  <c r="I16" i="138"/>
  <c r="I17" i="138"/>
  <c r="I18" i="138"/>
  <c r="I19" i="138"/>
  <c r="I20" i="138"/>
  <c r="I21" i="138"/>
  <c r="I22" i="138"/>
  <c r="I23" i="138"/>
  <c r="I24" i="138"/>
  <c r="I25" i="138"/>
  <c r="I46" i="138"/>
  <c r="I46" i="136"/>
  <c r="I5" i="131"/>
  <c r="I4" i="131"/>
  <c r="I21" i="131"/>
  <c r="I20" i="131"/>
  <c r="I37" i="131"/>
  <c r="I46" i="131"/>
  <c r="I42" i="130"/>
  <c r="I46" i="130"/>
  <c r="I4" i="129"/>
  <c r="I45" i="129"/>
  <c r="I4" i="128"/>
  <c r="I45" i="128"/>
  <c r="G1" i="126"/>
  <c r="I1" i="126"/>
  <c r="B4" i="126"/>
  <c r="F4" i="126"/>
  <c r="B5" i="126"/>
  <c r="C5" i="126"/>
  <c r="B6" i="126"/>
  <c r="C6" i="126"/>
  <c r="B7" i="126"/>
  <c r="C7" i="126"/>
  <c r="B8" i="126"/>
  <c r="C8" i="126"/>
  <c r="B9" i="126"/>
  <c r="C9" i="126"/>
  <c r="B10" i="126"/>
  <c r="C10" i="126"/>
  <c r="B11" i="126"/>
  <c r="C11" i="126"/>
  <c r="B12" i="126"/>
  <c r="C12" i="126"/>
  <c r="B13" i="126"/>
  <c r="C13" i="126"/>
  <c r="B14" i="126"/>
  <c r="C14" i="126"/>
  <c r="B15" i="126"/>
  <c r="C15" i="126"/>
  <c r="B16" i="126"/>
  <c r="C16" i="126"/>
  <c r="B17" i="126"/>
  <c r="C17" i="126"/>
  <c r="B18" i="126"/>
  <c r="C18" i="126"/>
  <c r="B19" i="126"/>
  <c r="C19" i="126"/>
  <c r="B20" i="126"/>
  <c r="C20" i="126"/>
  <c r="B21" i="126"/>
  <c r="C21" i="126"/>
  <c r="B22" i="126"/>
  <c r="C22" i="126"/>
  <c r="B23" i="126"/>
  <c r="C23" i="126"/>
  <c r="B24" i="126"/>
  <c r="C24" i="126"/>
  <c r="B25" i="126"/>
  <c r="C25" i="126"/>
  <c r="B26" i="126"/>
  <c r="C26" i="126"/>
  <c r="B27" i="126"/>
  <c r="C27" i="126"/>
  <c r="B28" i="126"/>
  <c r="C28" i="126"/>
  <c r="B29" i="126"/>
  <c r="C29" i="126"/>
  <c r="B30" i="126"/>
  <c r="C30" i="126"/>
  <c r="B31" i="126"/>
  <c r="C31" i="126"/>
  <c r="B32" i="126"/>
  <c r="C32" i="126"/>
  <c r="B33" i="126"/>
  <c r="C33" i="126"/>
  <c r="B34" i="126"/>
  <c r="C34" i="126"/>
  <c r="B35" i="126"/>
  <c r="C35" i="126"/>
  <c r="B36" i="126"/>
  <c r="C36" i="126"/>
  <c r="B37" i="126"/>
  <c r="C37" i="126"/>
  <c r="B38" i="126"/>
  <c r="C38" i="126"/>
  <c r="B39" i="126"/>
  <c r="C39" i="126"/>
  <c r="B40" i="126"/>
  <c r="C40" i="126"/>
  <c r="B41" i="126"/>
  <c r="C41" i="126"/>
  <c r="B42" i="126"/>
  <c r="C42" i="126"/>
  <c r="B43" i="126"/>
  <c r="C43" i="126"/>
  <c r="B44" i="126"/>
  <c r="C44" i="126"/>
  <c r="B45" i="126"/>
  <c r="C45" i="126"/>
  <c r="B46" i="126"/>
  <c r="C46" i="126"/>
  <c r="B47" i="126"/>
  <c r="C47" i="126"/>
  <c r="B48" i="126"/>
  <c r="C48" i="126"/>
  <c r="B49" i="126"/>
  <c r="C49" i="126"/>
  <c r="B50" i="126"/>
  <c r="C50" i="126"/>
  <c r="B51" i="126"/>
  <c r="C51" i="126"/>
  <c r="B52" i="126"/>
  <c r="C52" i="126"/>
  <c r="B53" i="126"/>
  <c r="C53" i="126"/>
  <c r="B54" i="126"/>
  <c r="C54" i="126"/>
  <c r="B55" i="126"/>
  <c r="C55" i="126"/>
  <c r="B56" i="126"/>
  <c r="C56" i="126"/>
  <c r="B57" i="126"/>
  <c r="C57" i="126"/>
  <c r="B58" i="126"/>
  <c r="C58" i="126"/>
  <c r="B59" i="126"/>
  <c r="C59" i="126"/>
  <c r="B60" i="126"/>
  <c r="C60" i="126"/>
  <c r="B61" i="126"/>
  <c r="C61" i="126"/>
  <c r="B62" i="126"/>
  <c r="C62" i="126"/>
  <c r="B63" i="126"/>
  <c r="C63" i="126"/>
  <c r="B64" i="126"/>
  <c r="C64" i="126"/>
  <c r="B65" i="126"/>
  <c r="C65" i="126"/>
  <c r="B66" i="126"/>
  <c r="C66" i="126"/>
  <c r="B67" i="126"/>
  <c r="C67" i="126"/>
  <c r="B68" i="126"/>
  <c r="C68" i="126"/>
  <c r="B69" i="126"/>
  <c r="C69" i="126"/>
  <c r="B70" i="126"/>
  <c r="C70" i="126"/>
  <c r="B71" i="126"/>
  <c r="C71" i="126"/>
  <c r="B72" i="126"/>
  <c r="C72" i="126"/>
  <c r="B73" i="126"/>
  <c r="C73" i="126"/>
  <c r="B74" i="126"/>
  <c r="C74" i="126"/>
  <c r="B75" i="126"/>
  <c r="C75" i="126"/>
  <c r="B76" i="126"/>
  <c r="C76" i="126"/>
  <c r="B77" i="126"/>
  <c r="C77" i="126"/>
  <c r="B78" i="126"/>
  <c r="C78" i="126"/>
  <c r="B79" i="126"/>
  <c r="C79" i="126"/>
  <c r="B80" i="126"/>
  <c r="C80" i="126"/>
  <c r="B81" i="126"/>
  <c r="C81" i="126"/>
  <c r="B82" i="126"/>
  <c r="C82" i="126"/>
  <c r="B83" i="126"/>
  <c r="C83" i="126"/>
  <c r="B84" i="126"/>
  <c r="C84" i="126"/>
  <c r="B85" i="126"/>
  <c r="C85" i="126"/>
  <c r="B86" i="126"/>
  <c r="C86" i="126"/>
  <c r="B87" i="126"/>
  <c r="C87" i="126"/>
  <c r="B88" i="126"/>
  <c r="C88" i="126"/>
  <c r="B89" i="126"/>
  <c r="C89" i="126"/>
  <c r="B90" i="126"/>
  <c r="C90" i="126"/>
  <c r="B91" i="126"/>
  <c r="C91" i="126"/>
  <c r="B92" i="126"/>
  <c r="C92" i="126"/>
  <c r="B93" i="126"/>
  <c r="C93" i="126"/>
  <c r="B94" i="126"/>
  <c r="C94" i="126"/>
  <c r="B95" i="126"/>
  <c r="C95" i="126"/>
  <c r="B96" i="126"/>
  <c r="C96" i="126"/>
  <c r="B97" i="126"/>
  <c r="C97" i="126"/>
  <c r="B98" i="126"/>
  <c r="C98" i="126"/>
  <c r="B99" i="126"/>
  <c r="C99" i="126"/>
  <c r="B100" i="126"/>
  <c r="C100" i="126"/>
  <c r="B101" i="126"/>
  <c r="C101" i="126"/>
  <c r="B102" i="126"/>
  <c r="C102" i="126"/>
  <c r="B103" i="126"/>
  <c r="C103" i="126"/>
  <c r="B104" i="126"/>
  <c r="C104" i="126"/>
  <c r="B105" i="126"/>
  <c r="C105" i="126"/>
  <c r="B106" i="126"/>
  <c r="C106" i="126"/>
  <c r="B107" i="126"/>
  <c r="C107" i="126"/>
  <c r="B108" i="126"/>
  <c r="C108" i="126"/>
  <c r="B109" i="126"/>
  <c r="C109" i="126"/>
  <c r="B110" i="126"/>
  <c r="C110" i="126"/>
  <c r="B111" i="126"/>
  <c r="C111" i="126"/>
  <c r="B112" i="126"/>
  <c r="C112" i="126"/>
  <c r="B113" i="126"/>
  <c r="C113" i="126"/>
  <c r="B114" i="126"/>
  <c r="C114" i="126"/>
  <c r="B115" i="126"/>
  <c r="C115" i="126"/>
  <c r="B116" i="126"/>
  <c r="C116" i="126"/>
  <c r="B117" i="126"/>
  <c r="C117" i="126"/>
  <c r="B118" i="126"/>
  <c r="C118" i="126"/>
  <c r="B119" i="126"/>
  <c r="C119" i="126"/>
  <c r="B120" i="126"/>
  <c r="C120" i="126"/>
  <c r="B121" i="126"/>
  <c r="C121" i="126"/>
  <c r="B122" i="126"/>
  <c r="C122" i="126"/>
  <c r="B123" i="126"/>
  <c r="C123" i="126"/>
  <c r="B124" i="126"/>
  <c r="C124" i="126"/>
  <c r="B125" i="126"/>
  <c r="C125" i="126"/>
  <c r="B126" i="126"/>
  <c r="C126" i="126"/>
  <c r="B127" i="126"/>
  <c r="C127" i="126"/>
  <c r="B128" i="126"/>
  <c r="C128" i="126"/>
  <c r="B129" i="126"/>
  <c r="C129" i="126"/>
  <c r="B130" i="126"/>
  <c r="C130" i="126"/>
  <c r="B131" i="126"/>
  <c r="C131" i="126"/>
  <c r="B132" i="126"/>
  <c r="C132" i="126"/>
  <c r="B133" i="126"/>
  <c r="C133" i="126"/>
  <c r="B134" i="126"/>
  <c r="C134" i="126"/>
  <c r="B135" i="126"/>
  <c r="C135" i="126"/>
  <c r="B136" i="126"/>
  <c r="C136" i="126"/>
  <c r="B137" i="126"/>
  <c r="C137" i="126"/>
  <c r="B138" i="126"/>
  <c r="C138" i="126"/>
  <c r="B139" i="126"/>
  <c r="C139" i="126"/>
  <c r="B140" i="126"/>
  <c r="C140" i="126"/>
  <c r="B141" i="126"/>
  <c r="C141" i="126"/>
  <c r="B142" i="126"/>
  <c r="C142" i="126"/>
  <c r="B143" i="126"/>
  <c r="C143" i="126"/>
  <c r="B144" i="126"/>
  <c r="C144" i="126"/>
  <c r="B145" i="126"/>
  <c r="C145" i="126"/>
  <c r="B146" i="126"/>
  <c r="C146" i="126"/>
  <c r="B147" i="126"/>
  <c r="C147" i="126"/>
  <c r="B148" i="126"/>
  <c r="C148" i="126"/>
  <c r="B149" i="126"/>
  <c r="C149" i="126"/>
  <c r="B150" i="126"/>
  <c r="C150" i="126"/>
  <c r="B151" i="126"/>
  <c r="C151" i="126"/>
  <c r="B152" i="126"/>
  <c r="C152" i="126"/>
  <c r="B153" i="126"/>
  <c r="C153" i="126"/>
  <c r="B154" i="126"/>
  <c r="C154" i="126"/>
  <c r="B155" i="126"/>
  <c r="C155" i="126"/>
  <c r="B156" i="126"/>
  <c r="C156" i="126"/>
  <c r="B157" i="126"/>
  <c r="C157" i="126"/>
  <c r="B158" i="126"/>
  <c r="C158" i="126"/>
  <c r="B159" i="126"/>
  <c r="C159" i="126"/>
  <c r="B160" i="126"/>
  <c r="C160" i="126"/>
  <c r="B161" i="126"/>
  <c r="C161" i="126"/>
  <c r="B162" i="126"/>
  <c r="C162" i="126"/>
  <c r="B163" i="126"/>
  <c r="C163" i="126"/>
  <c r="B164" i="126"/>
  <c r="C164" i="126"/>
  <c r="B165" i="126"/>
  <c r="C165" i="126"/>
  <c r="B166" i="126"/>
  <c r="C166" i="126"/>
  <c r="B167" i="126"/>
  <c r="C167" i="126"/>
  <c r="B168" i="126"/>
  <c r="C168" i="126"/>
  <c r="B169" i="126"/>
  <c r="C169" i="126"/>
  <c r="B170" i="126"/>
  <c r="C170" i="126"/>
  <c r="B171" i="126"/>
  <c r="C171" i="126"/>
  <c r="B172" i="126"/>
  <c r="C172" i="126"/>
  <c r="B173" i="126"/>
  <c r="C173" i="126"/>
  <c r="B174" i="126"/>
  <c r="C174" i="126"/>
  <c r="B175" i="126"/>
  <c r="C175" i="126"/>
  <c r="B176" i="126"/>
  <c r="C176" i="126"/>
  <c r="B177" i="126"/>
  <c r="C177" i="126"/>
  <c r="B178" i="126"/>
  <c r="C178" i="126"/>
  <c r="B179" i="126"/>
  <c r="C179" i="126"/>
  <c r="B180" i="126"/>
  <c r="C180" i="126"/>
  <c r="B181" i="126"/>
  <c r="C181" i="126"/>
  <c r="B182" i="126"/>
  <c r="C182" i="126"/>
  <c r="B183" i="126"/>
  <c r="C183" i="126"/>
  <c r="B184" i="126"/>
  <c r="C184" i="126"/>
  <c r="B185" i="126"/>
  <c r="C185" i="126"/>
  <c r="B186" i="126"/>
  <c r="C186" i="126"/>
  <c r="B187" i="126"/>
  <c r="C187" i="126"/>
  <c r="B188" i="126"/>
  <c r="C188" i="126"/>
  <c r="B189" i="126"/>
  <c r="C189" i="126"/>
  <c r="B190" i="126"/>
  <c r="C190" i="126"/>
  <c r="B191" i="126"/>
  <c r="C191" i="126"/>
  <c r="B192" i="126"/>
  <c r="C192" i="126"/>
  <c r="B193" i="126"/>
  <c r="C193" i="126"/>
  <c r="B194" i="126"/>
  <c r="C194" i="126"/>
  <c r="B195" i="126"/>
  <c r="C195" i="126"/>
  <c r="B196" i="126"/>
  <c r="C196" i="126"/>
  <c r="B197" i="126"/>
  <c r="C197" i="126"/>
  <c r="B198" i="126"/>
  <c r="C198" i="126"/>
  <c r="B199" i="126"/>
  <c r="C199" i="126"/>
  <c r="B200" i="126"/>
  <c r="C200" i="126"/>
  <c r="B201" i="126"/>
  <c r="C201" i="126"/>
  <c r="B202" i="126"/>
  <c r="C202" i="126"/>
  <c r="B203" i="126"/>
  <c r="C203" i="126"/>
  <c r="B204" i="126"/>
  <c r="C204" i="126"/>
  <c r="B205" i="126"/>
  <c r="C205" i="126"/>
  <c r="B206" i="126"/>
  <c r="C206" i="126"/>
  <c r="B207" i="126"/>
  <c r="C207" i="126"/>
  <c r="B208" i="126"/>
  <c r="C208" i="126"/>
  <c r="B209" i="126"/>
  <c r="C209" i="126"/>
  <c r="B210" i="126"/>
  <c r="C210" i="126"/>
  <c r="B211" i="126"/>
  <c r="C211" i="126"/>
  <c r="B212" i="126"/>
  <c r="C212" i="126"/>
  <c r="B213" i="126"/>
  <c r="C213" i="126"/>
  <c r="B214" i="126"/>
  <c r="C214" i="126"/>
  <c r="B215" i="126"/>
  <c r="C215" i="126"/>
  <c r="B216" i="126"/>
  <c r="C216" i="126"/>
  <c r="B217" i="126"/>
  <c r="C217" i="126"/>
  <c r="B218" i="126"/>
  <c r="C218" i="126"/>
  <c r="B219" i="126"/>
  <c r="C219" i="126"/>
  <c r="B220" i="126"/>
  <c r="C220" i="126"/>
  <c r="B221" i="126"/>
  <c r="C221" i="126"/>
  <c r="B222" i="126"/>
  <c r="C222" i="126"/>
  <c r="B223" i="126"/>
  <c r="C223" i="126"/>
  <c r="B224" i="126"/>
  <c r="C224" i="126"/>
  <c r="B225" i="126"/>
  <c r="C225" i="126"/>
  <c r="B226" i="126"/>
  <c r="C226" i="126"/>
  <c r="B227" i="126"/>
  <c r="C227" i="126"/>
  <c r="B228" i="126"/>
  <c r="C228" i="126"/>
  <c r="B229" i="126"/>
  <c r="C229" i="126"/>
  <c r="B230" i="126"/>
  <c r="C230" i="126"/>
  <c r="B231" i="126"/>
  <c r="C231" i="126"/>
  <c r="B232" i="126"/>
  <c r="C232" i="126"/>
  <c r="B233" i="126"/>
  <c r="C233" i="126"/>
  <c r="B234" i="126"/>
  <c r="C234" i="126"/>
  <c r="B235" i="126"/>
  <c r="C235" i="126"/>
  <c r="B236" i="126"/>
  <c r="C236" i="126"/>
  <c r="B237" i="126"/>
  <c r="C237" i="126"/>
  <c r="B238" i="126"/>
  <c r="C238" i="126"/>
  <c r="B239" i="126"/>
  <c r="C239" i="126"/>
  <c r="B240" i="126"/>
  <c r="C240" i="126"/>
  <c r="B241" i="126"/>
  <c r="C241" i="126"/>
  <c r="B242" i="126"/>
  <c r="C242" i="126"/>
  <c r="B243" i="126"/>
  <c r="C243" i="126"/>
  <c r="B244" i="126"/>
  <c r="C244" i="126"/>
  <c r="B245" i="126"/>
  <c r="C245" i="126"/>
  <c r="B246" i="126"/>
  <c r="C246" i="126"/>
  <c r="B247" i="126"/>
  <c r="C247" i="126"/>
  <c r="B248" i="126"/>
  <c r="C248" i="126"/>
  <c r="B249" i="126"/>
  <c r="C249" i="126"/>
  <c r="B250" i="126"/>
  <c r="C250" i="126"/>
  <c r="B251" i="126"/>
  <c r="C251" i="126"/>
  <c r="B252" i="126"/>
  <c r="C252" i="126"/>
  <c r="B253" i="126"/>
  <c r="C253" i="126"/>
  <c r="B254" i="126"/>
  <c r="C254" i="126"/>
  <c r="B255" i="126"/>
  <c r="C255" i="126"/>
  <c r="B256" i="126"/>
  <c r="C256" i="126"/>
  <c r="B257" i="126"/>
  <c r="C257" i="126"/>
  <c r="B258" i="126"/>
  <c r="C258" i="126"/>
  <c r="B259" i="126"/>
  <c r="C259" i="126"/>
  <c r="B260" i="126"/>
  <c r="C260" i="126"/>
  <c r="B261" i="126"/>
  <c r="C261" i="126"/>
  <c r="B262" i="126"/>
  <c r="C262" i="126"/>
  <c r="B263" i="126"/>
  <c r="C263" i="126"/>
  <c r="B264" i="126"/>
  <c r="C264" i="126"/>
  <c r="B265" i="126"/>
  <c r="C265" i="126"/>
  <c r="B266" i="126"/>
  <c r="C266" i="126"/>
  <c r="B267" i="126"/>
  <c r="C267" i="126"/>
  <c r="B268" i="126"/>
  <c r="C268" i="126"/>
  <c r="B269" i="126"/>
  <c r="C269" i="126"/>
  <c r="B270" i="126"/>
  <c r="C270" i="126"/>
  <c r="B271" i="126"/>
  <c r="C271" i="126"/>
  <c r="B272" i="126"/>
  <c r="C272" i="126"/>
  <c r="B273" i="126"/>
  <c r="C273" i="126"/>
  <c r="B274" i="126"/>
  <c r="C274" i="126"/>
  <c r="B275" i="126"/>
  <c r="C275" i="126"/>
  <c r="B276" i="126"/>
  <c r="C276" i="126"/>
  <c r="B277" i="126"/>
  <c r="C277" i="126"/>
  <c r="B278" i="126"/>
  <c r="C278" i="126"/>
  <c r="B279" i="126"/>
  <c r="C279" i="126"/>
  <c r="B280" i="126"/>
  <c r="C280" i="126"/>
  <c r="B281" i="126"/>
  <c r="C281" i="126"/>
  <c r="B282" i="126"/>
  <c r="C282" i="126"/>
  <c r="B283" i="126"/>
  <c r="C283" i="126"/>
  <c r="B284" i="126"/>
  <c r="C284" i="126"/>
  <c r="B285" i="126"/>
  <c r="C285" i="126"/>
  <c r="B286" i="126"/>
  <c r="C286" i="126"/>
  <c r="B287" i="126"/>
  <c r="C287" i="126"/>
  <c r="B288" i="126"/>
  <c r="C288" i="126"/>
  <c r="B289" i="126"/>
  <c r="C289" i="126"/>
  <c r="B290" i="126"/>
  <c r="C290" i="126"/>
  <c r="B291" i="126"/>
  <c r="C291" i="126"/>
  <c r="B292" i="126"/>
  <c r="C292" i="126"/>
  <c r="B293" i="126"/>
  <c r="C293" i="126"/>
  <c r="B294" i="126"/>
  <c r="C294" i="126"/>
  <c r="B295" i="126"/>
  <c r="C295" i="126"/>
  <c r="B296" i="126"/>
  <c r="C296" i="126"/>
  <c r="B297" i="126"/>
  <c r="C297" i="126"/>
  <c r="B298" i="126"/>
  <c r="C298" i="126"/>
  <c r="B299" i="126"/>
  <c r="C299" i="126"/>
  <c r="B300" i="126"/>
  <c r="C300" i="126"/>
  <c r="B301" i="126"/>
  <c r="C301" i="126"/>
  <c r="B302" i="126"/>
  <c r="C302" i="126"/>
  <c r="B303" i="126"/>
  <c r="C303" i="126"/>
  <c r="B304" i="126"/>
  <c r="C304" i="126"/>
  <c r="B305" i="126"/>
  <c r="C305" i="126"/>
  <c r="B306" i="126"/>
  <c r="C306" i="126"/>
  <c r="B307" i="126"/>
  <c r="C307" i="126"/>
  <c r="B308" i="126"/>
  <c r="C308" i="126"/>
  <c r="B309" i="126"/>
  <c r="C309" i="126"/>
  <c r="B310" i="126"/>
  <c r="C310" i="126"/>
  <c r="B311" i="126"/>
  <c r="C311" i="126"/>
  <c r="B312" i="126"/>
  <c r="C312" i="126"/>
  <c r="B313" i="126"/>
  <c r="C313" i="126"/>
  <c r="B314" i="126"/>
  <c r="C314" i="126"/>
  <c r="B315" i="126"/>
  <c r="C315" i="126"/>
  <c r="B316" i="126"/>
  <c r="C316" i="126"/>
  <c r="B317" i="126"/>
  <c r="C317" i="126"/>
  <c r="B318" i="126"/>
  <c r="C318" i="126"/>
  <c r="B319" i="126"/>
  <c r="C319" i="126"/>
  <c r="B320" i="126"/>
  <c r="C320" i="126"/>
  <c r="B321" i="126"/>
  <c r="C321" i="126"/>
  <c r="B322" i="126"/>
  <c r="C322" i="126"/>
  <c r="B323" i="126"/>
  <c r="C323" i="126"/>
  <c r="B324" i="126"/>
  <c r="C324" i="126"/>
  <c r="B325" i="126"/>
  <c r="C325" i="126"/>
  <c r="B326" i="126"/>
  <c r="C326" i="126"/>
  <c r="B327" i="126"/>
  <c r="C327" i="126"/>
  <c r="B328" i="126"/>
  <c r="C328" i="126"/>
  <c r="B329" i="126"/>
  <c r="C329" i="126"/>
  <c r="B330" i="126"/>
  <c r="C330" i="126"/>
  <c r="B331" i="126"/>
  <c r="C331" i="126"/>
  <c r="B332" i="126"/>
  <c r="C332" i="126"/>
  <c r="B333" i="126"/>
  <c r="C333" i="126"/>
  <c r="B334" i="126"/>
  <c r="C334" i="126"/>
  <c r="B335" i="126"/>
  <c r="C335" i="126"/>
  <c r="B336" i="126"/>
  <c r="C336" i="126"/>
  <c r="B337" i="126"/>
  <c r="C337" i="126"/>
  <c r="B338" i="126"/>
  <c r="C338" i="126"/>
  <c r="B339" i="126"/>
  <c r="C339" i="126"/>
  <c r="B340" i="126"/>
  <c r="C340" i="126"/>
  <c r="B341" i="126"/>
  <c r="C341" i="126"/>
  <c r="B342" i="126"/>
  <c r="C342" i="126"/>
  <c r="B343" i="126"/>
  <c r="C343" i="126"/>
  <c r="B344" i="126"/>
  <c r="C344" i="126"/>
  <c r="B345" i="126"/>
  <c r="C345" i="126"/>
  <c r="B346" i="126"/>
  <c r="C346" i="126"/>
  <c r="B347" i="126"/>
  <c r="C347" i="126"/>
  <c r="B348" i="126"/>
  <c r="C348" i="126"/>
  <c r="B349" i="126"/>
  <c r="C349" i="126"/>
  <c r="B350" i="126"/>
  <c r="C350" i="126"/>
  <c r="B351" i="126"/>
  <c r="C351" i="126"/>
  <c r="B352" i="126"/>
  <c r="C352" i="126"/>
  <c r="B353" i="126"/>
  <c r="C353" i="126"/>
  <c r="B354" i="126"/>
  <c r="C354" i="126"/>
  <c r="B355" i="126"/>
  <c r="C355" i="126"/>
  <c r="B356" i="126"/>
  <c r="C356" i="126"/>
  <c r="B357" i="126"/>
  <c r="C357" i="126"/>
  <c r="B358" i="126"/>
  <c r="C358" i="126"/>
  <c r="B359" i="126"/>
  <c r="C359" i="126"/>
  <c r="B360" i="126"/>
  <c r="C360" i="126"/>
  <c r="B361" i="126"/>
  <c r="C361" i="126"/>
  <c r="B362" i="126"/>
  <c r="C362" i="126"/>
  <c r="B363" i="126"/>
  <c r="C363" i="126"/>
  <c r="B364" i="126"/>
  <c r="C364" i="126"/>
  <c r="B365" i="126"/>
  <c r="C365" i="126"/>
  <c r="B366" i="126"/>
  <c r="C366" i="126"/>
  <c r="B367" i="126"/>
  <c r="C367" i="126"/>
  <c r="B368" i="126"/>
  <c r="C368" i="126"/>
  <c r="B369" i="126"/>
  <c r="C369" i="126"/>
  <c r="B370" i="126"/>
  <c r="C370" i="126"/>
  <c r="B371" i="126"/>
  <c r="C371" i="126"/>
  <c r="B372" i="126"/>
  <c r="C372" i="126"/>
  <c r="B373" i="126"/>
  <c r="C373" i="126"/>
  <c r="B374" i="126"/>
  <c r="C374" i="126"/>
  <c r="B375" i="126"/>
  <c r="C375" i="126"/>
  <c r="B376" i="126"/>
  <c r="C376" i="126"/>
  <c r="B377" i="126"/>
  <c r="C377" i="126"/>
  <c r="B378" i="126"/>
  <c r="C378" i="126"/>
  <c r="B379" i="126"/>
  <c r="C379" i="126"/>
  <c r="B380" i="126"/>
  <c r="C380" i="126"/>
  <c r="B381" i="126"/>
  <c r="C381" i="126"/>
  <c r="B382" i="126"/>
  <c r="C382" i="126"/>
  <c r="B383" i="126"/>
  <c r="C383" i="126"/>
  <c r="B384" i="126"/>
  <c r="C384" i="126"/>
  <c r="B385" i="126"/>
  <c r="C385" i="126"/>
  <c r="B386" i="126"/>
  <c r="C386" i="126"/>
  <c r="B387" i="126"/>
  <c r="C387" i="126"/>
  <c r="B388" i="126"/>
  <c r="C388" i="126"/>
  <c r="B389" i="126"/>
  <c r="C389" i="126"/>
  <c r="B390" i="126"/>
  <c r="C390" i="126"/>
  <c r="B391" i="126"/>
  <c r="C391" i="126"/>
  <c r="B392" i="126"/>
  <c r="C392" i="126"/>
  <c r="B393" i="126"/>
  <c r="C393" i="126"/>
  <c r="B394" i="126"/>
  <c r="C394" i="126"/>
  <c r="B395" i="126"/>
  <c r="C395" i="126"/>
  <c r="B396" i="126"/>
  <c r="C396" i="126"/>
  <c r="B397" i="126"/>
  <c r="C397" i="126"/>
  <c r="B398" i="126"/>
  <c r="C398" i="126"/>
  <c r="B399" i="126"/>
  <c r="C399" i="126"/>
  <c r="B400" i="126"/>
  <c r="C400" i="126"/>
  <c r="B401" i="126"/>
  <c r="C401" i="126"/>
  <c r="B402" i="126"/>
  <c r="C402" i="126"/>
  <c r="B403" i="126"/>
  <c r="C403" i="126"/>
  <c r="B404" i="126"/>
  <c r="C404" i="126"/>
  <c r="B405" i="126"/>
  <c r="C405" i="126"/>
  <c r="B406" i="126"/>
  <c r="C406" i="126"/>
  <c r="B407" i="126"/>
  <c r="C407" i="126"/>
  <c r="B408" i="126"/>
  <c r="C408" i="126"/>
  <c r="B409" i="126"/>
  <c r="C409" i="126"/>
  <c r="B410" i="126"/>
  <c r="C410" i="126"/>
  <c r="B411" i="126"/>
  <c r="C411" i="126"/>
  <c r="B412" i="126"/>
  <c r="C412" i="126"/>
  <c r="B413" i="126"/>
  <c r="C413" i="126"/>
  <c r="B414" i="126"/>
  <c r="C414" i="126"/>
  <c r="B415" i="126"/>
  <c r="C415" i="126"/>
  <c r="B416" i="126"/>
  <c r="C416" i="126"/>
  <c r="B417" i="126"/>
  <c r="C417" i="126"/>
  <c r="B418" i="126"/>
  <c r="C418" i="126"/>
  <c r="B419" i="126"/>
  <c r="C419" i="126"/>
  <c r="B420" i="126"/>
  <c r="C420" i="126"/>
  <c r="B421" i="126"/>
  <c r="C421" i="126"/>
  <c r="B422" i="126"/>
  <c r="C422" i="126"/>
  <c r="B423" i="126"/>
  <c r="C423" i="126"/>
  <c r="B424" i="126"/>
  <c r="C424" i="126"/>
  <c r="B425" i="126"/>
  <c r="C425" i="126"/>
  <c r="B426" i="126"/>
  <c r="C426" i="126"/>
  <c r="B427" i="126"/>
  <c r="C427" i="126"/>
  <c r="B428" i="126"/>
  <c r="C428" i="126"/>
  <c r="B429" i="126"/>
  <c r="C429" i="126"/>
  <c r="B430" i="126"/>
  <c r="C430" i="126"/>
  <c r="B431" i="126"/>
  <c r="C431" i="126"/>
  <c r="B432" i="126"/>
  <c r="C432" i="126"/>
  <c r="B433" i="126"/>
  <c r="C433" i="126"/>
  <c r="B434" i="126"/>
  <c r="C434" i="126"/>
  <c r="B435" i="126"/>
  <c r="C435" i="126"/>
  <c r="B436" i="126"/>
  <c r="C436" i="126"/>
  <c r="B437" i="126"/>
  <c r="C437" i="126"/>
  <c r="B438" i="126"/>
  <c r="C438" i="126"/>
  <c r="B439" i="126"/>
  <c r="C439" i="126"/>
  <c r="B440" i="126"/>
  <c r="C440" i="126"/>
  <c r="B441" i="126"/>
  <c r="C441" i="126"/>
  <c r="B442" i="126"/>
  <c r="C442" i="126"/>
  <c r="B443" i="126"/>
  <c r="C443" i="126"/>
  <c r="B444" i="126"/>
  <c r="C444" i="126"/>
  <c r="B445" i="126"/>
  <c r="C445" i="126"/>
  <c r="B446" i="126"/>
  <c r="C446" i="126"/>
  <c r="B447" i="126"/>
  <c r="C447" i="126"/>
  <c r="B448" i="126"/>
  <c r="C448" i="126"/>
  <c r="B449" i="126"/>
  <c r="C449" i="126"/>
  <c r="B450" i="126"/>
  <c r="C450" i="126"/>
  <c r="B451" i="126"/>
  <c r="C451" i="126"/>
  <c r="B452" i="126"/>
  <c r="C452" i="126"/>
  <c r="B453" i="126"/>
  <c r="C453" i="126"/>
  <c r="B454" i="126"/>
  <c r="C454" i="126"/>
  <c r="B455" i="126"/>
  <c r="C455" i="126"/>
  <c r="B456" i="126"/>
  <c r="C456" i="126"/>
  <c r="B457" i="126"/>
  <c r="C457" i="126"/>
  <c r="B458" i="126"/>
  <c r="C458" i="126"/>
  <c r="B459" i="126"/>
  <c r="C459" i="126"/>
  <c r="B460" i="126"/>
  <c r="C460" i="126"/>
  <c r="B461" i="126"/>
  <c r="C461" i="126"/>
  <c r="B462" i="126"/>
  <c r="C462" i="126"/>
  <c r="B463" i="126"/>
  <c r="C463" i="126"/>
  <c r="B464" i="126"/>
  <c r="C464" i="126"/>
  <c r="B465" i="126"/>
  <c r="C465" i="126"/>
  <c r="B466" i="126"/>
  <c r="C466" i="126"/>
  <c r="B467" i="126"/>
  <c r="C467" i="126"/>
  <c r="B468" i="126"/>
  <c r="C468" i="126"/>
  <c r="B469" i="126"/>
  <c r="C469" i="126"/>
  <c r="B470" i="126"/>
  <c r="C470" i="126"/>
  <c r="B471" i="126"/>
  <c r="C471" i="126"/>
  <c r="B472" i="126"/>
  <c r="C472" i="126"/>
  <c r="B473" i="126"/>
  <c r="C473" i="126"/>
  <c r="B474" i="126"/>
  <c r="C474" i="126"/>
  <c r="B475" i="126"/>
  <c r="C475" i="126"/>
  <c r="B476" i="126"/>
  <c r="C476" i="126"/>
  <c r="B477" i="126"/>
  <c r="C477" i="126"/>
  <c r="B478" i="126"/>
  <c r="C478" i="126"/>
  <c r="B479" i="126"/>
  <c r="C479" i="126"/>
  <c r="B480" i="126"/>
  <c r="C480" i="126"/>
  <c r="B481" i="126"/>
  <c r="C481" i="126"/>
  <c r="B482" i="126"/>
  <c r="C482" i="126"/>
  <c r="B483" i="126"/>
  <c r="C483" i="126"/>
  <c r="B484" i="126"/>
  <c r="C484" i="126"/>
  <c r="B485" i="126"/>
  <c r="C485" i="126"/>
  <c r="B486" i="126"/>
  <c r="C486" i="126"/>
  <c r="B487" i="126"/>
  <c r="C487" i="126"/>
  <c r="B488" i="126"/>
  <c r="C488" i="126"/>
  <c r="B489" i="126"/>
  <c r="C489" i="126"/>
  <c r="B490" i="126"/>
  <c r="C490" i="126"/>
  <c r="B491" i="126"/>
  <c r="C491" i="126"/>
  <c r="B492" i="126"/>
  <c r="C492" i="126"/>
  <c r="B493" i="126"/>
  <c r="C493" i="126"/>
  <c r="B494" i="126"/>
  <c r="C494" i="126"/>
  <c r="B495" i="126"/>
  <c r="C495" i="126"/>
  <c r="B496" i="126"/>
  <c r="C496" i="126"/>
  <c r="B497" i="126"/>
  <c r="C497" i="126"/>
  <c r="B498" i="126"/>
  <c r="C498" i="126"/>
  <c r="B499" i="126"/>
  <c r="C499" i="126"/>
  <c r="B500" i="126"/>
  <c r="C500" i="126"/>
  <c r="B501" i="126"/>
  <c r="C501" i="126"/>
  <c r="B502" i="126"/>
  <c r="C502" i="126"/>
  <c r="B503" i="126"/>
  <c r="C503" i="126"/>
  <c r="B504" i="126"/>
  <c r="C504" i="126"/>
  <c r="B505" i="126"/>
  <c r="C505" i="126"/>
  <c r="B506" i="126"/>
  <c r="C506" i="126"/>
  <c r="B507" i="126"/>
  <c r="C507" i="126"/>
  <c r="B508" i="126"/>
  <c r="C508" i="126"/>
  <c r="B509" i="126"/>
  <c r="C509" i="126"/>
  <c r="B510" i="126"/>
  <c r="C510" i="126"/>
  <c r="B511" i="126"/>
  <c r="C511" i="126"/>
  <c r="B512" i="126"/>
  <c r="C512" i="126"/>
  <c r="B513" i="126"/>
  <c r="C513" i="126"/>
  <c r="B514" i="126"/>
  <c r="C514" i="126"/>
  <c r="B515" i="126"/>
  <c r="C515" i="126"/>
  <c r="B516" i="126"/>
  <c r="C516" i="126"/>
  <c r="B517" i="126"/>
  <c r="C517" i="126"/>
  <c r="B518" i="126"/>
  <c r="C518" i="126"/>
  <c r="B519" i="126"/>
  <c r="C519" i="126"/>
  <c r="B520" i="126"/>
  <c r="C520" i="126"/>
  <c r="B521" i="126"/>
  <c r="C521" i="126"/>
  <c r="B522" i="126"/>
  <c r="C522" i="126"/>
  <c r="B523" i="126"/>
  <c r="C523" i="126"/>
  <c r="B524" i="126"/>
  <c r="C524" i="126"/>
  <c r="B525" i="126"/>
  <c r="C525" i="126"/>
  <c r="B526" i="126"/>
  <c r="C526" i="126"/>
  <c r="B527" i="126"/>
  <c r="C527" i="126"/>
  <c r="B528" i="126"/>
  <c r="C528" i="126"/>
  <c r="B529" i="126"/>
  <c r="C529" i="126"/>
  <c r="B530" i="126"/>
  <c r="C530" i="126"/>
  <c r="B531" i="126"/>
  <c r="C531" i="126"/>
  <c r="B532" i="126"/>
  <c r="C532" i="126"/>
  <c r="B533" i="126"/>
  <c r="C533" i="126"/>
  <c r="B534" i="126"/>
  <c r="C534" i="126"/>
  <c r="B535" i="126"/>
  <c r="C535" i="126"/>
  <c r="B536" i="126"/>
  <c r="C536" i="126"/>
  <c r="B537" i="126"/>
  <c r="C537" i="126"/>
  <c r="B538" i="126"/>
  <c r="C538" i="126"/>
  <c r="B539" i="126"/>
  <c r="C539" i="126"/>
  <c r="B540" i="126"/>
  <c r="C540" i="126"/>
  <c r="B541" i="126"/>
  <c r="C541" i="126"/>
  <c r="B542" i="126"/>
  <c r="C542" i="126"/>
  <c r="B543" i="126"/>
  <c r="C543" i="126"/>
  <c r="B544" i="126"/>
  <c r="C544" i="126"/>
  <c r="B545" i="126"/>
  <c r="C545" i="126"/>
  <c r="B546" i="126"/>
  <c r="C546" i="126"/>
  <c r="B547" i="126"/>
  <c r="C547" i="126"/>
  <c r="B548" i="126"/>
  <c r="C548" i="126"/>
  <c r="B549" i="126"/>
  <c r="C549" i="126"/>
  <c r="B550" i="126"/>
  <c r="C550" i="126"/>
  <c r="B551" i="126"/>
  <c r="C551" i="126"/>
  <c r="B552" i="126"/>
  <c r="C552" i="126"/>
  <c r="B553" i="126"/>
  <c r="C553" i="126"/>
  <c r="B554" i="126"/>
  <c r="C554" i="126"/>
  <c r="B555" i="126"/>
  <c r="C555" i="126"/>
  <c r="B556" i="126"/>
  <c r="C556" i="126"/>
  <c r="B557" i="126"/>
  <c r="C557" i="126"/>
  <c r="B558" i="126"/>
  <c r="C558" i="126"/>
  <c r="B559" i="126"/>
  <c r="C559" i="126"/>
  <c r="B560" i="126"/>
  <c r="C560" i="126"/>
  <c r="B561" i="126"/>
  <c r="C561" i="126"/>
  <c r="B562" i="126"/>
  <c r="C562" i="126"/>
  <c r="B563" i="126"/>
  <c r="C563" i="126"/>
  <c r="B564" i="126"/>
  <c r="C564" i="126"/>
  <c r="B565" i="126"/>
  <c r="C565" i="126"/>
  <c r="B566" i="126"/>
  <c r="C566" i="126"/>
  <c r="B567" i="126"/>
  <c r="C567" i="126"/>
  <c r="B568" i="126"/>
  <c r="C568" i="126"/>
  <c r="B569" i="126"/>
  <c r="C569" i="126"/>
  <c r="B570" i="126"/>
  <c r="C570" i="126"/>
  <c r="B571" i="126"/>
  <c r="C571" i="126"/>
  <c r="B572" i="126"/>
  <c r="C572" i="126"/>
  <c r="B573" i="126"/>
  <c r="C573" i="126"/>
  <c r="B574" i="126"/>
  <c r="C574" i="126"/>
  <c r="B575" i="126"/>
  <c r="C575" i="126"/>
  <c r="B576" i="126"/>
  <c r="C576" i="126"/>
  <c r="B577" i="126"/>
  <c r="C577" i="126"/>
  <c r="B578" i="126"/>
  <c r="C578" i="126"/>
  <c r="B579" i="126"/>
  <c r="C579" i="126"/>
  <c r="B580" i="126"/>
  <c r="C580" i="126"/>
  <c r="B581" i="126"/>
  <c r="C581" i="126"/>
  <c r="B582" i="126"/>
  <c r="C582" i="126"/>
  <c r="B583" i="126"/>
  <c r="C583" i="126"/>
  <c r="B584" i="126"/>
  <c r="C584" i="126"/>
  <c r="B585" i="126"/>
  <c r="C585" i="126"/>
  <c r="B586" i="126"/>
  <c r="C586" i="126"/>
  <c r="B587" i="126"/>
  <c r="C587" i="126"/>
  <c r="B588" i="126"/>
  <c r="C588" i="126"/>
  <c r="B589" i="126"/>
  <c r="C589" i="126"/>
  <c r="B590" i="126"/>
  <c r="C590" i="126"/>
  <c r="B591" i="126"/>
  <c r="C591" i="126"/>
  <c r="B592" i="126"/>
  <c r="C592" i="126"/>
  <c r="B593" i="126"/>
  <c r="C593" i="126"/>
  <c r="B594" i="126"/>
  <c r="C594" i="126"/>
  <c r="B595" i="126"/>
  <c r="C595" i="126"/>
  <c r="B596" i="126"/>
  <c r="C596" i="126"/>
  <c r="B597" i="126"/>
  <c r="C597" i="126"/>
  <c r="B598" i="126"/>
  <c r="C598" i="126"/>
  <c r="B599" i="126"/>
  <c r="C599" i="126"/>
  <c r="B600" i="126"/>
  <c r="C600" i="126"/>
  <c r="B601" i="126"/>
  <c r="C601" i="126"/>
  <c r="B602" i="126"/>
  <c r="C602" i="126"/>
  <c r="B603" i="126"/>
  <c r="C603" i="126"/>
  <c r="B604" i="126"/>
  <c r="C604" i="126"/>
  <c r="B605" i="126"/>
  <c r="C605" i="126"/>
  <c r="B606" i="126"/>
  <c r="C606" i="126"/>
  <c r="B607" i="126"/>
  <c r="C607" i="126"/>
  <c r="B608" i="126"/>
  <c r="C608" i="126"/>
  <c r="B609" i="126"/>
  <c r="C609" i="126"/>
  <c r="B610" i="126"/>
  <c r="C610" i="126"/>
  <c r="B611" i="126"/>
  <c r="C611" i="126"/>
  <c r="B612" i="126"/>
  <c r="C612" i="126"/>
  <c r="B613" i="126"/>
  <c r="C613" i="126"/>
  <c r="B614" i="126"/>
  <c r="C614" i="126"/>
  <c r="B615" i="126"/>
  <c r="C615" i="126"/>
  <c r="B616" i="126"/>
  <c r="C616" i="126"/>
  <c r="B617" i="126"/>
  <c r="C617" i="126"/>
  <c r="B618" i="126"/>
  <c r="C618" i="126"/>
  <c r="B619" i="126"/>
  <c r="C619" i="126"/>
  <c r="B620" i="126"/>
  <c r="C620" i="126"/>
  <c r="B621" i="126"/>
  <c r="C621" i="126"/>
  <c r="B622" i="126"/>
  <c r="C622" i="126"/>
  <c r="B623" i="126"/>
  <c r="C623" i="126"/>
  <c r="B624" i="126"/>
  <c r="C624" i="126"/>
  <c r="B625" i="126"/>
  <c r="C625" i="126"/>
  <c r="B626" i="126"/>
  <c r="C626" i="126"/>
  <c r="B627" i="126"/>
  <c r="C627" i="126"/>
  <c r="B628" i="126"/>
  <c r="C628" i="126"/>
  <c r="B629" i="126"/>
  <c r="C629" i="126"/>
  <c r="B630" i="126"/>
  <c r="C630" i="126"/>
  <c r="B631" i="126"/>
  <c r="C631" i="126"/>
  <c r="B632" i="126"/>
  <c r="C632" i="126"/>
  <c r="B633" i="126"/>
  <c r="C633" i="126"/>
  <c r="B634" i="126"/>
  <c r="C634" i="126"/>
  <c r="B635" i="126"/>
  <c r="C635" i="126"/>
  <c r="B636" i="126"/>
  <c r="C636" i="126"/>
  <c r="B637" i="126"/>
  <c r="C637" i="126"/>
  <c r="B638" i="126"/>
  <c r="C638" i="126"/>
  <c r="B639" i="126"/>
  <c r="C639" i="126"/>
  <c r="B640" i="126"/>
  <c r="C640" i="126"/>
  <c r="B641" i="126"/>
  <c r="C641" i="126"/>
  <c r="B642" i="126"/>
  <c r="C642" i="126"/>
  <c r="B643" i="126"/>
  <c r="C643" i="126"/>
  <c r="B644" i="126"/>
  <c r="C644" i="126"/>
  <c r="B645" i="126"/>
  <c r="C645" i="126"/>
  <c r="B646" i="126"/>
  <c r="C646" i="126"/>
  <c r="B647" i="126"/>
  <c r="C647" i="126"/>
  <c r="B648" i="126"/>
  <c r="C648" i="126"/>
  <c r="B649" i="126"/>
  <c r="C649" i="126"/>
  <c r="B650" i="126"/>
  <c r="C650" i="126"/>
  <c r="B651" i="126"/>
  <c r="C651" i="126"/>
  <c r="B652" i="126"/>
  <c r="C652" i="126"/>
  <c r="B653" i="126"/>
  <c r="C653" i="126"/>
  <c r="B654" i="126"/>
  <c r="C654" i="126"/>
  <c r="B655" i="126"/>
  <c r="C655" i="126"/>
  <c r="B656" i="126"/>
  <c r="C656" i="126"/>
  <c r="B657" i="126"/>
  <c r="C657" i="126"/>
  <c r="B658" i="126"/>
  <c r="C658" i="126"/>
  <c r="B659" i="126"/>
  <c r="C659" i="126"/>
  <c r="B660" i="126"/>
  <c r="C660" i="126"/>
  <c r="B661" i="126"/>
  <c r="C661" i="126"/>
  <c r="B662" i="126"/>
  <c r="C662" i="126"/>
  <c r="B663" i="126"/>
  <c r="C663" i="126"/>
  <c r="B664" i="126"/>
  <c r="C664" i="126"/>
  <c r="B665" i="126"/>
  <c r="C665" i="126"/>
  <c r="B666" i="126"/>
  <c r="C666" i="126"/>
  <c r="B667" i="126"/>
  <c r="C667" i="126"/>
  <c r="B668" i="126"/>
  <c r="C668" i="126"/>
  <c r="B669" i="126"/>
  <c r="C669" i="126"/>
  <c r="B670" i="126"/>
  <c r="C670" i="126"/>
  <c r="B671" i="126"/>
  <c r="C671" i="126"/>
  <c r="B672" i="126"/>
  <c r="C672" i="126"/>
  <c r="B673" i="126"/>
  <c r="C673" i="126"/>
  <c r="B674" i="126"/>
  <c r="C674" i="126"/>
  <c r="B675" i="126"/>
  <c r="C675" i="126"/>
  <c r="B676" i="126"/>
  <c r="C676" i="126"/>
  <c r="B677" i="126"/>
  <c r="C677" i="126"/>
  <c r="B678" i="126"/>
  <c r="C678" i="126"/>
  <c r="B679" i="126"/>
  <c r="C679" i="126"/>
  <c r="B680" i="126"/>
  <c r="C680" i="126"/>
  <c r="B681" i="126"/>
  <c r="C681" i="126"/>
  <c r="B682" i="126"/>
  <c r="C682" i="126"/>
  <c r="B683" i="126"/>
  <c r="C683" i="126"/>
  <c r="B684" i="126"/>
  <c r="C684" i="126"/>
  <c r="B685" i="126"/>
  <c r="C685" i="126"/>
  <c r="B686" i="126"/>
  <c r="C686" i="126"/>
  <c r="B687" i="126"/>
  <c r="C687" i="126"/>
  <c r="B688" i="126"/>
  <c r="C688" i="126"/>
  <c r="B689" i="126"/>
  <c r="C689" i="126"/>
  <c r="B690" i="126"/>
  <c r="C690" i="126"/>
  <c r="B691" i="126"/>
  <c r="C691" i="126"/>
  <c r="B692" i="126"/>
  <c r="C692" i="126"/>
  <c r="B693" i="126"/>
  <c r="C693" i="126"/>
  <c r="B694" i="126"/>
  <c r="C694" i="126"/>
  <c r="B695" i="126"/>
  <c r="C695" i="126"/>
  <c r="B696" i="126"/>
  <c r="C696" i="126"/>
  <c r="B697" i="126"/>
  <c r="C697" i="126"/>
  <c r="B698" i="126"/>
  <c r="C698" i="126"/>
  <c r="B699" i="126"/>
  <c r="C699" i="126"/>
  <c r="B700" i="126"/>
  <c r="C700" i="126"/>
  <c r="B701" i="126"/>
  <c r="C701" i="126"/>
  <c r="B702" i="126"/>
  <c r="C702" i="126"/>
  <c r="B703" i="126"/>
  <c r="C703" i="126"/>
  <c r="B704" i="126"/>
  <c r="C704" i="126"/>
  <c r="B705" i="126"/>
  <c r="C705" i="126"/>
  <c r="B706" i="126"/>
  <c r="C706" i="126"/>
  <c r="B707" i="126"/>
  <c r="C707" i="126"/>
  <c r="B708" i="126"/>
  <c r="C708" i="126"/>
  <c r="B709" i="126"/>
  <c r="C709" i="126"/>
  <c r="B710" i="126"/>
  <c r="C710" i="126"/>
  <c r="B711" i="126"/>
  <c r="C711" i="126"/>
  <c r="B712" i="126"/>
  <c r="C712" i="126"/>
  <c r="B713" i="126"/>
  <c r="C713" i="126"/>
  <c r="B714" i="126"/>
  <c r="C714" i="126"/>
  <c r="B715" i="126"/>
  <c r="C715" i="126"/>
  <c r="B716" i="126"/>
  <c r="C716" i="126"/>
  <c r="B717" i="126"/>
  <c r="C717" i="126"/>
  <c r="B718" i="126"/>
  <c r="C718" i="126"/>
  <c r="B719" i="126"/>
  <c r="C719" i="126"/>
  <c r="B720" i="126"/>
  <c r="C720" i="126"/>
  <c r="B721" i="126"/>
  <c r="C721" i="126"/>
  <c r="B722" i="126"/>
  <c r="C722" i="126"/>
  <c r="B723" i="126"/>
  <c r="C723" i="126"/>
  <c r="B724" i="126"/>
  <c r="C724" i="126"/>
  <c r="B725" i="126"/>
  <c r="C725" i="126"/>
  <c r="B726" i="126"/>
  <c r="C726" i="126"/>
  <c r="B727" i="126"/>
  <c r="C727" i="126"/>
  <c r="B728" i="126"/>
  <c r="C728" i="126"/>
  <c r="B729" i="126"/>
  <c r="C729" i="126"/>
  <c r="B730" i="126"/>
  <c r="C730" i="126"/>
  <c r="B731" i="126"/>
  <c r="C731" i="126"/>
  <c r="B732" i="126"/>
  <c r="C732" i="126"/>
  <c r="B733" i="126"/>
  <c r="C733" i="126"/>
  <c r="B734" i="126"/>
  <c r="C734" i="126"/>
  <c r="B735" i="126"/>
  <c r="C735" i="126"/>
  <c r="B736" i="126"/>
  <c r="C736" i="126"/>
  <c r="B737" i="126"/>
  <c r="C737" i="126"/>
  <c r="B738" i="126"/>
  <c r="C738" i="126"/>
  <c r="B739" i="126"/>
  <c r="C739" i="126"/>
  <c r="B740" i="126"/>
  <c r="C740" i="126"/>
  <c r="B741" i="126"/>
  <c r="C741" i="126"/>
  <c r="B742" i="126"/>
  <c r="C742" i="126"/>
  <c r="B743" i="126"/>
  <c r="C743" i="126"/>
  <c r="B744" i="126"/>
  <c r="C744" i="126"/>
  <c r="B745" i="126"/>
  <c r="C745" i="126"/>
  <c r="B746" i="126"/>
  <c r="C746" i="126"/>
  <c r="B747" i="126"/>
  <c r="C747" i="126"/>
  <c r="B748" i="126"/>
  <c r="C748" i="126"/>
  <c r="B749" i="126"/>
  <c r="C749" i="126"/>
  <c r="B750" i="126"/>
  <c r="C750" i="126"/>
  <c r="B751" i="126"/>
  <c r="C751" i="126"/>
  <c r="B752" i="126"/>
  <c r="C752" i="126"/>
  <c r="B753" i="126"/>
  <c r="C753" i="126"/>
  <c r="B754" i="126"/>
  <c r="C754" i="126"/>
  <c r="B755" i="126"/>
  <c r="C755" i="126"/>
  <c r="B756" i="126"/>
  <c r="C756" i="126"/>
  <c r="B757" i="126"/>
  <c r="C757" i="126"/>
  <c r="B758" i="126"/>
  <c r="C758" i="126"/>
  <c r="B759" i="126"/>
  <c r="C759" i="126"/>
  <c r="B760" i="126"/>
  <c r="C760" i="126"/>
  <c r="D2" i="125"/>
  <c r="B4" i="125"/>
  <c r="E4" i="125" s="1"/>
  <c r="F4" i="125"/>
  <c r="G4" i="125"/>
  <c r="B5" i="125"/>
  <c r="C5" i="125"/>
  <c r="F5" i="125"/>
  <c r="E5" i="125" s="1"/>
  <c r="B6" i="125"/>
  <c r="C6" i="125"/>
  <c r="B7" i="125"/>
  <c r="C7" i="125"/>
  <c r="B8" i="125"/>
  <c r="C8" i="125"/>
  <c r="B9" i="125"/>
  <c r="C9" i="125"/>
  <c r="B10" i="125"/>
  <c r="C10" i="125"/>
  <c r="B11" i="125"/>
  <c r="C11" i="125"/>
  <c r="B12" i="125"/>
  <c r="C12" i="125"/>
  <c r="B13" i="125"/>
  <c r="C13" i="125"/>
  <c r="B14" i="125"/>
  <c r="C14" i="125"/>
  <c r="B15" i="125"/>
  <c r="C15" i="125"/>
  <c r="B16" i="125"/>
  <c r="C16" i="125"/>
  <c r="B17" i="125"/>
  <c r="C17" i="125"/>
  <c r="B18" i="125"/>
  <c r="C18" i="125"/>
  <c r="B19" i="125"/>
  <c r="C19" i="125"/>
  <c r="B20" i="125"/>
  <c r="C20" i="125"/>
  <c r="B21" i="125"/>
  <c r="C21" i="125"/>
  <c r="B22" i="125"/>
  <c r="C22" i="125"/>
  <c r="B23" i="125"/>
  <c r="C23" i="125"/>
  <c r="B24" i="125"/>
  <c r="C24" i="125"/>
  <c r="B25" i="125"/>
  <c r="C25" i="125"/>
  <c r="B26" i="125"/>
  <c r="C26" i="125"/>
  <c r="B27" i="125"/>
  <c r="C27" i="125"/>
  <c r="B28" i="125"/>
  <c r="C28" i="125"/>
  <c r="B29" i="125"/>
  <c r="C29" i="125"/>
  <c r="B30" i="125"/>
  <c r="C30" i="125"/>
  <c r="B31" i="125"/>
  <c r="C31" i="125"/>
  <c r="B32" i="125"/>
  <c r="C32" i="125"/>
  <c r="B33" i="125"/>
  <c r="C33" i="125"/>
  <c r="B34" i="125"/>
  <c r="C34" i="125"/>
  <c r="B35" i="125"/>
  <c r="C35" i="125"/>
  <c r="B36" i="125"/>
  <c r="C36" i="125"/>
  <c r="B37" i="125"/>
  <c r="C37" i="125"/>
  <c r="B38" i="125"/>
  <c r="C38" i="125"/>
  <c r="B39" i="125"/>
  <c r="C39" i="125"/>
  <c r="B40" i="125"/>
  <c r="C40" i="125"/>
  <c r="B41" i="125"/>
  <c r="C41" i="125"/>
  <c r="B42" i="125"/>
  <c r="C42" i="125"/>
  <c r="B43" i="125"/>
  <c r="C43" i="125"/>
  <c r="B44" i="125"/>
  <c r="C44" i="125"/>
  <c r="B45" i="125"/>
  <c r="C45" i="125"/>
  <c r="B46" i="125"/>
  <c r="C46" i="125"/>
  <c r="B47" i="125"/>
  <c r="C47" i="125"/>
  <c r="B48" i="125"/>
  <c r="C48" i="125"/>
  <c r="B49" i="125"/>
  <c r="C49" i="125"/>
  <c r="B50" i="125"/>
  <c r="C50" i="125"/>
  <c r="B51" i="125"/>
  <c r="C51" i="125"/>
  <c r="B52" i="125"/>
  <c r="C52" i="125"/>
  <c r="B53" i="125"/>
  <c r="C53" i="125"/>
  <c r="B54" i="125"/>
  <c r="C54" i="125"/>
  <c r="B55" i="125"/>
  <c r="C55" i="125"/>
  <c r="B56" i="125"/>
  <c r="C56" i="125"/>
  <c r="B57" i="125"/>
  <c r="C57" i="125"/>
  <c r="B58" i="125"/>
  <c r="C58" i="125"/>
  <c r="B59" i="125"/>
  <c r="C59" i="125"/>
  <c r="B60" i="125"/>
  <c r="C60" i="125"/>
  <c r="B61" i="125"/>
  <c r="C61" i="125"/>
  <c r="B62" i="125"/>
  <c r="C62" i="125"/>
  <c r="B63" i="125"/>
  <c r="C63" i="125"/>
  <c r="B64" i="125"/>
  <c r="C64" i="125"/>
  <c r="B65" i="125"/>
  <c r="C65" i="125"/>
  <c r="B66" i="125"/>
  <c r="C66" i="125"/>
  <c r="B67" i="125"/>
  <c r="C67" i="125"/>
  <c r="B68" i="125"/>
  <c r="C68" i="125"/>
  <c r="B69" i="125"/>
  <c r="C69" i="125"/>
  <c r="B70" i="125"/>
  <c r="C70" i="125"/>
  <c r="B71" i="125"/>
  <c r="C71" i="125"/>
  <c r="B72" i="125"/>
  <c r="C72" i="125"/>
  <c r="B73" i="125"/>
  <c r="C73" i="125"/>
  <c r="B74" i="125"/>
  <c r="C74" i="125"/>
  <c r="B75" i="125"/>
  <c r="C75" i="125"/>
  <c r="B76" i="125"/>
  <c r="C76" i="125"/>
  <c r="B77" i="125"/>
  <c r="C77" i="125"/>
  <c r="B78" i="125"/>
  <c r="C78" i="125"/>
  <c r="B79" i="125"/>
  <c r="C79" i="125"/>
  <c r="B80" i="125"/>
  <c r="C80" i="125"/>
  <c r="B81" i="125"/>
  <c r="C81" i="125"/>
  <c r="B82" i="125"/>
  <c r="C82" i="125"/>
  <c r="B83" i="125"/>
  <c r="C83" i="125"/>
  <c r="B84" i="125"/>
  <c r="C84" i="125"/>
  <c r="B85" i="125"/>
  <c r="C85" i="125"/>
  <c r="B86" i="125"/>
  <c r="C86" i="125"/>
  <c r="B87" i="125"/>
  <c r="C87" i="125"/>
  <c r="B88" i="125"/>
  <c r="C88" i="125"/>
  <c r="B89" i="125"/>
  <c r="C89" i="125"/>
  <c r="B90" i="125"/>
  <c r="C90" i="125"/>
  <c r="B91" i="125"/>
  <c r="C91" i="125"/>
  <c r="B92" i="125"/>
  <c r="C92" i="125"/>
  <c r="B93" i="125"/>
  <c r="C93" i="125"/>
  <c r="B94" i="125"/>
  <c r="C94" i="125"/>
  <c r="B95" i="125"/>
  <c r="C95" i="125"/>
  <c r="B96" i="125"/>
  <c r="C96" i="125"/>
  <c r="B97" i="125"/>
  <c r="C97" i="125"/>
  <c r="B98" i="125"/>
  <c r="C98" i="125"/>
  <c r="B99" i="125"/>
  <c r="C99" i="125"/>
  <c r="B100" i="125"/>
  <c r="C100" i="125"/>
  <c r="B101" i="125"/>
  <c r="C101" i="125"/>
  <c r="B102" i="125"/>
  <c r="C102" i="125"/>
  <c r="B103" i="125"/>
  <c r="C103" i="125"/>
  <c r="B104" i="125"/>
  <c r="C104" i="125"/>
  <c r="B105" i="125"/>
  <c r="C105" i="125"/>
  <c r="B106" i="125"/>
  <c r="C106" i="125"/>
  <c r="B107" i="125"/>
  <c r="C107" i="125"/>
  <c r="B108" i="125"/>
  <c r="C108" i="125"/>
  <c r="B109" i="125"/>
  <c r="C109" i="125"/>
  <c r="B110" i="125"/>
  <c r="C110" i="125"/>
  <c r="B111" i="125"/>
  <c r="C111" i="125"/>
  <c r="B112" i="125"/>
  <c r="C112" i="125"/>
  <c r="B113" i="125"/>
  <c r="C113" i="125"/>
  <c r="B114" i="125"/>
  <c r="C114" i="125"/>
  <c r="B115" i="125"/>
  <c r="C115" i="125"/>
  <c r="B116" i="125"/>
  <c r="C116" i="125"/>
  <c r="B117" i="125"/>
  <c r="C117" i="125"/>
  <c r="B118" i="125"/>
  <c r="C118" i="125"/>
  <c r="B119" i="125"/>
  <c r="C119" i="125"/>
  <c r="B120" i="125"/>
  <c r="C120" i="125"/>
  <c r="B121" i="125"/>
  <c r="C121" i="125"/>
  <c r="B122" i="125"/>
  <c r="C122" i="125"/>
  <c r="B123" i="125"/>
  <c r="C123" i="125"/>
  <c r="B124" i="125"/>
  <c r="C124" i="125"/>
  <c r="B125" i="125"/>
  <c r="C125" i="125"/>
  <c r="B126" i="125"/>
  <c r="C126" i="125"/>
  <c r="B127" i="125"/>
  <c r="C127" i="125"/>
  <c r="B128" i="125"/>
  <c r="C128" i="125"/>
  <c r="B129" i="125"/>
  <c r="C129" i="125"/>
  <c r="B130" i="125"/>
  <c r="C130" i="125"/>
  <c r="B131" i="125"/>
  <c r="C131" i="125"/>
  <c r="B132" i="125"/>
  <c r="C132" i="125"/>
  <c r="B133" i="125"/>
  <c r="C133" i="125"/>
  <c r="B134" i="125"/>
  <c r="C134" i="125"/>
  <c r="B135" i="125"/>
  <c r="C135" i="125"/>
  <c r="B136" i="125"/>
  <c r="C136" i="125"/>
  <c r="B137" i="125"/>
  <c r="C137" i="125"/>
  <c r="B138" i="125"/>
  <c r="C138" i="125"/>
  <c r="B139" i="125"/>
  <c r="C139" i="125"/>
  <c r="B140" i="125"/>
  <c r="C140" i="125"/>
  <c r="B141" i="125"/>
  <c r="C141" i="125"/>
  <c r="B142" i="125"/>
  <c r="C142" i="125"/>
  <c r="B143" i="125"/>
  <c r="C143" i="125"/>
  <c r="B144" i="125"/>
  <c r="C144" i="125"/>
  <c r="B145" i="125"/>
  <c r="C145" i="125"/>
  <c r="B146" i="125"/>
  <c r="C146" i="125"/>
  <c r="B147" i="125"/>
  <c r="C147" i="125"/>
  <c r="B148" i="125"/>
  <c r="C148" i="125"/>
  <c r="B149" i="125"/>
  <c r="C149" i="125"/>
  <c r="B150" i="125"/>
  <c r="C150" i="125"/>
  <c r="B151" i="125"/>
  <c r="C151" i="125"/>
  <c r="B152" i="125"/>
  <c r="C152" i="125"/>
  <c r="B153" i="125"/>
  <c r="C153" i="125"/>
  <c r="B154" i="125"/>
  <c r="C154" i="125"/>
  <c r="B155" i="125"/>
  <c r="C155" i="125"/>
  <c r="B156" i="125"/>
  <c r="C156" i="125"/>
  <c r="B157" i="125"/>
  <c r="C157" i="125"/>
  <c r="B158" i="125"/>
  <c r="C158" i="125"/>
  <c r="B159" i="125"/>
  <c r="C159" i="125"/>
  <c r="B160" i="125"/>
  <c r="C160" i="125"/>
  <c r="B161" i="125"/>
  <c r="C161" i="125"/>
  <c r="B162" i="125"/>
  <c r="C162" i="125"/>
  <c r="B163" i="125"/>
  <c r="C163" i="125"/>
  <c r="B164" i="125"/>
  <c r="C164" i="125"/>
  <c r="B165" i="125"/>
  <c r="C165" i="125"/>
  <c r="B166" i="125"/>
  <c r="C166" i="125"/>
  <c r="B167" i="125"/>
  <c r="C167" i="125"/>
  <c r="B168" i="125"/>
  <c r="C168" i="125"/>
  <c r="B169" i="125"/>
  <c r="C169" i="125"/>
  <c r="B170" i="125"/>
  <c r="C170" i="125"/>
  <c r="B171" i="125"/>
  <c r="C171" i="125"/>
  <c r="B172" i="125"/>
  <c r="C172" i="125"/>
  <c r="B173" i="125"/>
  <c r="C173" i="125"/>
  <c r="B174" i="125"/>
  <c r="C174" i="125"/>
  <c r="B175" i="125"/>
  <c r="C175" i="125"/>
  <c r="B176" i="125"/>
  <c r="C176" i="125"/>
  <c r="B177" i="125"/>
  <c r="C177" i="125"/>
  <c r="B178" i="125"/>
  <c r="C178" i="125"/>
  <c r="B179" i="125"/>
  <c r="C179" i="125"/>
  <c r="B180" i="125"/>
  <c r="C180" i="125"/>
  <c r="B181" i="125"/>
  <c r="C181" i="125"/>
  <c r="B182" i="125"/>
  <c r="C182" i="125"/>
  <c r="B183" i="125"/>
  <c r="C183" i="125"/>
  <c r="B184" i="125"/>
  <c r="C184" i="125"/>
  <c r="B185" i="125"/>
  <c r="C185" i="125"/>
  <c r="B186" i="125"/>
  <c r="C186" i="125"/>
  <c r="B187" i="125"/>
  <c r="C187" i="125"/>
  <c r="B188" i="125"/>
  <c r="C188" i="125"/>
  <c r="B189" i="125"/>
  <c r="C189" i="125"/>
  <c r="B190" i="125"/>
  <c r="C190" i="125"/>
  <c r="B191" i="125"/>
  <c r="C191" i="125"/>
  <c r="B192" i="125"/>
  <c r="C192" i="125"/>
  <c r="B193" i="125"/>
  <c r="C193" i="125"/>
  <c r="B194" i="125"/>
  <c r="C194" i="125"/>
  <c r="B195" i="125"/>
  <c r="C195" i="125"/>
  <c r="B196" i="125"/>
  <c r="C196" i="125"/>
  <c r="B197" i="125"/>
  <c r="C197" i="125"/>
  <c r="B198" i="125"/>
  <c r="C198" i="125"/>
  <c r="B199" i="125"/>
  <c r="C199" i="125"/>
  <c r="B200" i="125"/>
  <c r="C200" i="125"/>
  <c r="B201" i="125"/>
  <c r="C201" i="125"/>
  <c r="B202" i="125"/>
  <c r="C202" i="125"/>
  <c r="B203" i="125"/>
  <c r="C203" i="125"/>
  <c r="B204" i="125"/>
  <c r="C204" i="125"/>
  <c r="B205" i="125"/>
  <c r="C205" i="125"/>
  <c r="B206" i="125"/>
  <c r="C206" i="125"/>
  <c r="B207" i="125"/>
  <c r="C207" i="125"/>
  <c r="B208" i="125"/>
  <c r="C208" i="125"/>
  <c r="B209" i="125"/>
  <c r="C209" i="125"/>
  <c r="B210" i="125"/>
  <c r="C210" i="125"/>
  <c r="B211" i="125"/>
  <c r="C211" i="125"/>
  <c r="B212" i="125"/>
  <c r="C212" i="125"/>
  <c r="B213" i="125"/>
  <c r="C213" i="125"/>
  <c r="B214" i="125"/>
  <c r="C214" i="125"/>
  <c r="B215" i="125"/>
  <c r="C215" i="125"/>
  <c r="B216" i="125"/>
  <c r="C216" i="125"/>
  <c r="B217" i="125"/>
  <c r="C217" i="125"/>
  <c r="B218" i="125"/>
  <c r="C218" i="125"/>
  <c r="B219" i="125"/>
  <c r="C219" i="125"/>
  <c r="B220" i="125"/>
  <c r="C220" i="125"/>
  <c r="B221" i="125"/>
  <c r="C221" i="125"/>
  <c r="B222" i="125"/>
  <c r="C222" i="125"/>
  <c r="B223" i="125"/>
  <c r="C223" i="125"/>
  <c r="B224" i="125"/>
  <c r="C224" i="125"/>
  <c r="B225" i="125"/>
  <c r="C225" i="125"/>
  <c r="B226" i="125"/>
  <c r="C226" i="125"/>
  <c r="B227" i="125"/>
  <c r="C227" i="125"/>
  <c r="B228" i="125"/>
  <c r="C228" i="125"/>
  <c r="B229" i="125"/>
  <c r="C229" i="125"/>
  <c r="B230" i="125"/>
  <c r="C230" i="125"/>
  <c r="B231" i="125"/>
  <c r="C231" i="125"/>
  <c r="B232" i="125"/>
  <c r="C232" i="125"/>
  <c r="B233" i="125"/>
  <c r="C233" i="125"/>
  <c r="B234" i="125"/>
  <c r="C234" i="125"/>
  <c r="B235" i="125"/>
  <c r="C235" i="125"/>
  <c r="B236" i="125"/>
  <c r="C236" i="125"/>
  <c r="B237" i="125"/>
  <c r="C237" i="125"/>
  <c r="B238" i="125"/>
  <c r="C238" i="125"/>
  <c r="B239" i="125"/>
  <c r="C239" i="125"/>
  <c r="B240" i="125"/>
  <c r="C240" i="125"/>
  <c r="B241" i="125"/>
  <c r="C241" i="125"/>
  <c r="B242" i="125"/>
  <c r="C242" i="125"/>
  <c r="B243" i="125"/>
  <c r="C243" i="125"/>
  <c r="B244" i="125"/>
  <c r="C244" i="125"/>
  <c r="B245" i="125"/>
  <c r="C245" i="125"/>
  <c r="B246" i="125"/>
  <c r="C246" i="125"/>
  <c r="B247" i="125"/>
  <c r="C247" i="125"/>
  <c r="B248" i="125"/>
  <c r="C248" i="125"/>
  <c r="B249" i="125"/>
  <c r="C249" i="125"/>
  <c r="B250" i="125"/>
  <c r="C250" i="125"/>
  <c r="B251" i="125"/>
  <c r="C251" i="125"/>
  <c r="B252" i="125"/>
  <c r="C252" i="125"/>
  <c r="B253" i="125"/>
  <c r="C253" i="125"/>
  <c r="B254" i="125"/>
  <c r="C254" i="125"/>
  <c r="B255" i="125"/>
  <c r="C255" i="125"/>
  <c r="B256" i="125"/>
  <c r="C256" i="125"/>
  <c r="B257" i="125"/>
  <c r="C257" i="125"/>
  <c r="B258" i="125"/>
  <c r="C258" i="125"/>
  <c r="B259" i="125"/>
  <c r="C259" i="125"/>
  <c r="B260" i="125"/>
  <c r="C260" i="125"/>
  <c r="B261" i="125"/>
  <c r="C261" i="125"/>
  <c r="B262" i="125"/>
  <c r="C262" i="125"/>
  <c r="B263" i="125"/>
  <c r="C263" i="125"/>
  <c r="B264" i="125"/>
  <c r="C264" i="125"/>
  <c r="B265" i="125"/>
  <c r="C265" i="125"/>
  <c r="B266" i="125"/>
  <c r="C266" i="125"/>
  <c r="B267" i="125"/>
  <c r="C267" i="125"/>
  <c r="B268" i="125"/>
  <c r="C268" i="125"/>
  <c r="B269" i="125"/>
  <c r="C269" i="125"/>
  <c r="B270" i="125"/>
  <c r="C270" i="125"/>
  <c r="B271" i="125"/>
  <c r="C271" i="125"/>
  <c r="B272" i="125"/>
  <c r="C272" i="125"/>
  <c r="B273" i="125"/>
  <c r="C273" i="125"/>
  <c r="B274" i="125"/>
  <c r="C274" i="125"/>
  <c r="B275" i="125"/>
  <c r="C275" i="125"/>
  <c r="B276" i="125"/>
  <c r="C276" i="125"/>
  <c r="B277" i="125"/>
  <c r="C277" i="125"/>
  <c r="B278" i="125"/>
  <c r="C278" i="125"/>
  <c r="B279" i="125"/>
  <c r="C279" i="125"/>
  <c r="B280" i="125"/>
  <c r="C280" i="125"/>
  <c r="B281" i="125"/>
  <c r="C281" i="125"/>
  <c r="B282" i="125"/>
  <c r="C282" i="125"/>
  <c r="B283" i="125"/>
  <c r="C283" i="125"/>
  <c r="B284" i="125"/>
  <c r="C284" i="125"/>
  <c r="B285" i="125"/>
  <c r="C285" i="125"/>
  <c r="B286" i="125"/>
  <c r="C286" i="125"/>
  <c r="B287" i="125"/>
  <c r="C287" i="125"/>
  <c r="B288" i="125"/>
  <c r="C288" i="125"/>
  <c r="B289" i="125"/>
  <c r="C289" i="125"/>
  <c r="B290" i="125"/>
  <c r="C290" i="125"/>
  <c r="B291" i="125"/>
  <c r="C291" i="125"/>
  <c r="B292" i="125"/>
  <c r="C292" i="125"/>
  <c r="B293" i="125"/>
  <c r="C293" i="125"/>
  <c r="B294" i="125"/>
  <c r="C294" i="125"/>
  <c r="B295" i="125"/>
  <c r="C295" i="125"/>
  <c r="B296" i="125"/>
  <c r="C296" i="125"/>
  <c r="B297" i="125"/>
  <c r="C297" i="125"/>
  <c r="B298" i="125"/>
  <c r="C298" i="125"/>
  <c r="B299" i="125"/>
  <c r="C299" i="125"/>
  <c r="B300" i="125"/>
  <c r="C300" i="125"/>
  <c r="B301" i="125"/>
  <c r="C301" i="125"/>
  <c r="B302" i="125"/>
  <c r="C302" i="125"/>
  <c r="B303" i="125"/>
  <c r="C303" i="125"/>
  <c r="B304" i="125"/>
  <c r="C304" i="125"/>
  <c r="B305" i="125"/>
  <c r="C305" i="125"/>
  <c r="B306" i="125"/>
  <c r="C306" i="125"/>
  <c r="B307" i="125"/>
  <c r="C307" i="125"/>
  <c r="B308" i="125"/>
  <c r="C308" i="125"/>
  <c r="B309" i="125"/>
  <c r="C309" i="125"/>
  <c r="B310" i="125"/>
  <c r="C310" i="125"/>
  <c r="B311" i="125"/>
  <c r="C311" i="125"/>
  <c r="B312" i="125"/>
  <c r="C312" i="125"/>
  <c r="B313" i="125"/>
  <c r="C313" i="125"/>
  <c r="B314" i="125"/>
  <c r="C314" i="125"/>
  <c r="B315" i="125"/>
  <c r="C315" i="125"/>
  <c r="B316" i="125"/>
  <c r="C316" i="125"/>
  <c r="B317" i="125"/>
  <c r="C317" i="125"/>
  <c r="B318" i="125"/>
  <c r="C318" i="125"/>
  <c r="B319" i="125"/>
  <c r="C319" i="125"/>
  <c r="B320" i="125"/>
  <c r="C320" i="125"/>
  <c r="B321" i="125"/>
  <c r="C321" i="125"/>
  <c r="B322" i="125"/>
  <c r="C322" i="125"/>
  <c r="B323" i="125"/>
  <c r="C323" i="125"/>
  <c r="B324" i="125"/>
  <c r="C324" i="125"/>
  <c r="B325" i="125"/>
  <c r="C325" i="125"/>
  <c r="B326" i="125"/>
  <c r="C326" i="125"/>
  <c r="B327" i="125"/>
  <c r="C327" i="125"/>
  <c r="B328" i="125"/>
  <c r="C328" i="125"/>
  <c r="B329" i="125"/>
  <c r="C329" i="125"/>
  <c r="B330" i="125"/>
  <c r="C330" i="125"/>
  <c r="B331" i="125"/>
  <c r="C331" i="125"/>
  <c r="B332" i="125"/>
  <c r="C332" i="125"/>
  <c r="B333" i="125"/>
  <c r="C333" i="125"/>
  <c r="B334" i="125"/>
  <c r="C334" i="125"/>
  <c r="B335" i="125"/>
  <c r="C335" i="125"/>
  <c r="B336" i="125"/>
  <c r="C336" i="125"/>
  <c r="B337" i="125"/>
  <c r="C337" i="125"/>
  <c r="B338" i="125"/>
  <c r="C338" i="125"/>
  <c r="B339" i="125"/>
  <c r="C339" i="125"/>
  <c r="B340" i="125"/>
  <c r="C340" i="125"/>
  <c r="B341" i="125"/>
  <c r="C341" i="125"/>
  <c r="B342" i="125"/>
  <c r="C342" i="125"/>
  <c r="B343" i="125"/>
  <c r="C343" i="125"/>
  <c r="B344" i="125"/>
  <c r="C344" i="125"/>
  <c r="B345" i="125"/>
  <c r="C345" i="125"/>
  <c r="B346" i="125"/>
  <c r="C346" i="125"/>
  <c r="B347" i="125"/>
  <c r="C347" i="125"/>
  <c r="B348" i="125"/>
  <c r="C348" i="125"/>
  <c r="B349" i="125"/>
  <c r="C349" i="125"/>
  <c r="B350" i="125"/>
  <c r="C350" i="125"/>
  <c r="B351" i="125"/>
  <c r="C351" i="125"/>
  <c r="B352" i="125"/>
  <c r="C352" i="125"/>
  <c r="B353" i="125"/>
  <c r="C353" i="125"/>
  <c r="B354" i="125"/>
  <c r="C354" i="125"/>
  <c r="B355" i="125"/>
  <c r="C355" i="125"/>
  <c r="B356" i="125"/>
  <c r="C356" i="125"/>
  <c r="B357" i="125"/>
  <c r="C357" i="125"/>
  <c r="B358" i="125"/>
  <c r="C358" i="125"/>
  <c r="B359" i="125"/>
  <c r="C359" i="125"/>
  <c r="B360" i="125"/>
  <c r="C360" i="125"/>
  <c r="B361" i="125"/>
  <c r="C361" i="125"/>
  <c r="B362" i="125"/>
  <c r="C362" i="125"/>
  <c r="B363" i="125"/>
  <c r="C363" i="125"/>
  <c r="B364" i="125"/>
  <c r="C364" i="125"/>
  <c r="B365" i="125"/>
  <c r="C365" i="125"/>
  <c r="B366" i="125"/>
  <c r="C366" i="125"/>
  <c r="B367" i="125"/>
  <c r="C367" i="125"/>
  <c r="B368" i="125"/>
  <c r="C368" i="125"/>
  <c r="B369" i="125"/>
  <c r="C369" i="125"/>
  <c r="B370" i="125"/>
  <c r="C370" i="125"/>
  <c r="B371" i="125"/>
  <c r="C371" i="125"/>
  <c r="B372" i="125"/>
  <c r="C372" i="125"/>
  <c r="B373" i="125"/>
  <c r="C373" i="125"/>
  <c r="B374" i="125"/>
  <c r="C374" i="125"/>
  <c r="B375" i="125"/>
  <c r="C375" i="125"/>
  <c r="B376" i="125"/>
  <c r="C376" i="125"/>
  <c r="B377" i="125"/>
  <c r="C377" i="125"/>
  <c r="B378" i="125"/>
  <c r="C378" i="125"/>
  <c r="B379" i="125"/>
  <c r="C379" i="125"/>
  <c r="B380" i="125"/>
  <c r="C380" i="125"/>
  <c r="B381" i="125"/>
  <c r="C381" i="125"/>
  <c r="B382" i="125"/>
  <c r="C382" i="125"/>
  <c r="B383" i="125"/>
  <c r="C383" i="125"/>
  <c r="B384" i="125"/>
  <c r="C384" i="125"/>
  <c r="B385" i="125"/>
  <c r="C385" i="125"/>
  <c r="B386" i="125"/>
  <c r="C386" i="125"/>
  <c r="B387" i="125"/>
  <c r="C387" i="125"/>
  <c r="B388" i="125"/>
  <c r="C388" i="125"/>
  <c r="B389" i="125"/>
  <c r="C389" i="125"/>
  <c r="B390" i="125"/>
  <c r="C390" i="125"/>
  <c r="B391" i="125"/>
  <c r="C391" i="125"/>
  <c r="B392" i="125"/>
  <c r="C392" i="125"/>
  <c r="B393" i="125"/>
  <c r="C393" i="125"/>
  <c r="B394" i="125"/>
  <c r="C394" i="125"/>
  <c r="B395" i="125"/>
  <c r="C395" i="125"/>
  <c r="B396" i="125"/>
  <c r="C396" i="125"/>
  <c r="B397" i="125"/>
  <c r="C397" i="125"/>
  <c r="B398" i="125"/>
  <c r="C398" i="125"/>
  <c r="B399" i="125"/>
  <c r="C399" i="125"/>
  <c r="B400" i="125"/>
  <c r="C400" i="125"/>
  <c r="B401" i="125"/>
  <c r="C401" i="125"/>
  <c r="B402" i="125"/>
  <c r="C402" i="125"/>
  <c r="B403" i="125"/>
  <c r="C403" i="125"/>
  <c r="B404" i="125"/>
  <c r="C404" i="125"/>
  <c r="B405" i="125"/>
  <c r="C405" i="125"/>
  <c r="B406" i="125"/>
  <c r="C406" i="125"/>
  <c r="B407" i="125"/>
  <c r="C407" i="125"/>
  <c r="B408" i="125"/>
  <c r="C408" i="125"/>
  <c r="B409" i="125"/>
  <c r="C409" i="125"/>
  <c r="B410" i="125"/>
  <c r="C410" i="125"/>
  <c r="B411" i="125"/>
  <c r="C411" i="125"/>
  <c r="B412" i="125"/>
  <c r="C412" i="125"/>
  <c r="B413" i="125"/>
  <c r="C413" i="125"/>
  <c r="B414" i="125"/>
  <c r="C414" i="125"/>
  <c r="B415" i="125"/>
  <c r="C415" i="125"/>
  <c r="B416" i="125"/>
  <c r="C416" i="125"/>
  <c r="B417" i="125"/>
  <c r="C417" i="125"/>
  <c r="B418" i="125"/>
  <c r="C418" i="125"/>
  <c r="B419" i="125"/>
  <c r="C419" i="125"/>
  <c r="B420" i="125"/>
  <c r="C420" i="125"/>
  <c r="B421" i="125"/>
  <c r="C421" i="125"/>
  <c r="B422" i="125"/>
  <c r="C422" i="125"/>
  <c r="B423" i="125"/>
  <c r="C423" i="125"/>
  <c r="B424" i="125"/>
  <c r="C424" i="125"/>
  <c r="B425" i="125"/>
  <c r="C425" i="125"/>
  <c r="B426" i="125"/>
  <c r="C426" i="125"/>
  <c r="B427" i="125"/>
  <c r="C427" i="125"/>
  <c r="B428" i="125"/>
  <c r="C428" i="125"/>
  <c r="B429" i="125"/>
  <c r="C429" i="125"/>
  <c r="B430" i="125"/>
  <c r="C430" i="125"/>
  <c r="B431" i="125"/>
  <c r="C431" i="125"/>
  <c r="B432" i="125"/>
  <c r="C432" i="125"/>
  <c r="B433" i="125"/>
  <c r="C433" i="125"/>
  <c r="B434" i="125"/>
  <c r="C434" i="125"/>
  <c r="B435" i="125"/>
  <c r="C435" i="125"/>
  <c r="B436" i="125"/>
  <c r="C436" i="125"/>
  <c r="B437" i="125"/>
  <c r="C437" i="125"/>
  <c r="B438" i="125"/>
  <c r="C438" i="125"/>
  <c r="B439" i="125"/>
  <c r="C439" i="125"/>
  <c r="B440" i="125"/>
  <c r="C440" i="125"/>
  <c r="B441" i="125"/>
  <c r="C441" i="125"/>
  <c r="B442" i="125"/>
  <c r="C442" i="125"/>
  <c r="B443" i="125"/>
  <c r="C443" i="125"/>
  <c r="B444" i="125"/>
  <c r="C444" i="125"/>
  <c r="B445" i="125"/>
  <c r="C445" i="125"/>
  <c r="B446" i="125"/>
  <c r="C446" i="125"/>
  <c r="B447" i="125"/>
  <c r="C447" i="125"/>
  <c r="B448" i="125"/>
  <c r="C448" i="125"/>
  <c r="B449" i="125"/>
  <c r="C449" i="125"/>
  <c r="B450" i="125"/>
  <c r="C450" i="125"/>
  <c r="B451" i="125"/>
  <c r="C451" i="125"/>
  <c r="B452" i="125"/>
  <c r="C452" i="125"/>
  <c r="B453" i="125"/>
  <c r="C453" i="125"/>
  <c r="B454" i="125"/>
  <c r="C454" i="125"/>
  <c r="B455" i="125"/>
  <c r="C455" i="125"/>
  <c r="B456" i="125"/>
  <c r="C456" i="125"/>
  <c r="B457" i="125"/>
  <c r="C457" i="125"/>
  <c r="B458" i="125"/>
  <c r="C458" i="125"/>
  <c r="B459" i="125"/>
  <c r="C459" i="125"/>
  <c r="B460" i="125"/>
  <c r="C460" i="125"/>
  <c r="B461" i="125"/>
  <c r="C461" i="125"/>
  <c r="B462" i="125"/>
  <c r="C462" i="125"/>
  <c r="B463" i="125"/>
  <c r="C463" i="125"/>
  <c r="B464" i="125"/>
  <c r="C464" i="125"/>
  <c r="B465" i="125"/>
  <c r="C465" i="125"/>
  <c r="B466" i="125"/>
  <c r="C466" i="125"/>
  <c r="B467" i="125"/>
  <c r="C467" i="125"/>
  <c r="B468" i="125"/>
  <c r="C468" i="125"/>
  <c r="B469" i="125"/>
  <c r="C469" i="125"/>
  <c r="B470" i="125"/>
  <c r="C470" i="125"/>
  <c r="B471" i="125"/>
  <c r="C471" i="125"/>
  <c r="B472" i="125"/>
  <c r="C472" i="125"/>
  <c r="B473" i="125"/>
  <c r="C473" i="125"/>
  <c r="B474" i="125"/>
  <c r="C474" i="125"/>
  <c r="B475" i="125"/>
  <c r="C475" i="125"/>
  <c r="B476" i="125"/>
  <c r="C476" i="125"/>
  <c r="B477" i="125"/>
  <c r="C477" i="125"/>
  <c r="B478" i="125"/>
  <c r="C478" i="125"/>
  <c r="B479" i="125"/>
  <c r="C479" i="125"/>
  <c r="B480" i="125"/>
  <c r="C480" i="125"/>
  <c r="B481" i="125"/>
  <c r="C481" i="125"/>
  <c r="B482" i="125"/>
  <c r="C482" i="125"/>
  <c r="B483" i="125"/>
  <c r="C483" i="125"/>
  <c r="B484" i="125"/>
  <c r="C484" i="125"/>
  <c r="B485" i="125"/>
  <c r="C485" i="125"/>
  <c r="B486" i="125"/>
  <c r="C486" i="125"/>
  <c r="B487" i="125"/>
  <c r="C487" i="125"/>
  <c r="B488" i="125"/>
  <c r="C488" i="125"/>
  <c r="B489" i="125"/>
  <c r="C489" i="125"/>
  <c r="B490" i="125"/>
  <c r="C490" i="125"/>
  <c r="B491" i="125"/>
  <c r="C491" i="125"/>
  <c r="B492" i="125"/>
  <c r="C492" i="125"/>
  <c r="B493" i="125"/>
  <c r="C493" i="125"/>
  <c r="B494" i="125"/>
  <c r="C494" i="125"/>
  <c r="B495" i="125"/>
  <c r="C495" i="125"/>
  <c r="B496" i="125"/>
  <c r="C496" i="125"/>
  <c r="B497" i="125"/>
  <c r="C497" i="125"/>
  <c r="B498" i="125"/>
  <c r="C498" i="125"/>
  <c r="B499" i="125"/>
  <c r="C499" i="125"/>
  <c r="B500" i="125"/>
  <c r="C500" i="125"/>
  <c r="B501" i="125"/>
  <c r="C501" i="125"/>
  <c r="B502" i="125"/>
  <c r="C502" i="125"/>
  <c r="B503" i="125"/>
  <c r="C503" i="125"/>
  <c r="B504" i="125"/>
  <c r="C504" i="125"/>
  <c r="B505" i="125"/>
  <c r="C505" i="125"/>
  <c r="B506" i="125"/>
  <c r="C506" i="125"/>
  <c r="B507" i="125"/>
  <c r="C507" i="125"/>
  <c r="B508" i="125"/>
  <c r="C508" i="125"/>
  <c r="B509" i="125"/>
  <c r="C509" i="125"/>
  <c r="B510" i="125"/>
  <c r="C510" i="125"/>
  <c r="B511" i="125"/>
  <c r="C511" i="125"/>
  <c r="B512" i="125"/>
  <c r="C512" i="125"/>
  <c r="B513" i="125"/>
  <c r="C513" i="125"/>
  <c r="B514" i="125"/>
  <c r="C514" i="125"/>
  <c r="B515" i="125"/>
  <c r="C515" i="125"/>
  <c r="B516" i="125"/>
  <c r="C516" i="125"/>
  <c r="B517" i="125"/>
  <c r="C517" i="125"/>
  <c r="B518" i="125"/>
  <c r="C518" i="125"/>
  <c r="B519" i="125"/>
  <c r="C519" i="125"/>
  <c r="B520" i="125"/>
  <c r="C520" i="125"/>
  <c r="B521" i="125"/>
  <c r="C521" i="125"/>
  <c r="B522" i="125"/>
  <c r="C522" i="125"/>
  <c r="B523" i="125"/>
  <c r="C523" i="125"/>
  <c r="B524" i="125"/>
  <c r="C524" i="125"/>
  <c r="B525" i="125"/>
  <c r="C525" i="125"/>
  <c r="B526" i="125"/>
  <c r="C526" i="125"/>
  <c r="B527" i="125"/>
  <c r="C527" i="125"/>
  <c r="B528" i="125"/>
  <c r="C528" i="125"/>
  <c r="B529" i="125"/>
  <c r="C529" i="125"/>
  <c r="B530" i="125"/>
  <c r="C530" i="125"/>
  <c r="B531" i="125"/>
  <c r="C531" i="125"/>
  <c r="B532" i="125"/>
  <c r="C532" i="125"/>
  <c r="B533" i="125"/>
  <c r="C533" i="125"/>
  <c r="B534" i="125"/>
  <c r="C534" i="125"/>
  <c r="B535" i="125"/>
  <c r="C535" i="125"/>
  <c r="B536" i="125"/>
  <c r="C536" i="125"/>
  <c r="B537" i="125"/>
  <c r="C537" i="125"/>
  <c r="B538" i="125"/>
  <c r="C538" i="125"/>
  <c r="B539" i="125"/>
  <c r="C539" i="125"/>
  <c r="B540" i="125"/>
  <c r="C540" i="125"/>
  <c r="B541" i="125"/>
  <c r="C541" i="125"/>
  <c r="B542" i="125"/>
  <c r="C542" i="125"/>
  <c r="B543" i="125"/>
  <c r="C543" i="125"/>
  <c r="B544" i="125"/>
  <c r="C544" i="125"/>
  <c r="B545" i="125"/>
  <c r="C545" i="125"/>
  <c r="B546" i="125"/>
  <c r="C546" i="125"/>
  <c r="B547" i="125"/>
  <c r="C547" i="125"/>
  <c r="B548" i="125"/>
  <c r="C548" i="125"/>
  <c r="B549" i="125"/>
  <c r="C549" i="125"/>
  <c r="B550" i="125"/>
  <c r="C550" i="125"/>
  <c r="B551" i="125"/>
  <c r="C551" i="125"/>
  <c r="B552" i="125"/>
  <c r="C552" i="125"/>
  <c r="B553" i="125"/>
  <c r="C553" i="125"/>
  <c r="B554" i="125"/>
  <c r="C554" i="125"/>
  <c r="B555" i="125"/>
  <c r="C555" i="125"/>
  <c r="B556" i="125"/>
  <c r="C556" i="125"/>
  <c r="B557" i="125"/>
  <c r="C557" i="125"/>
  <c r="B558" i="125"/>
  <c r="C558" i="125"/>
  <c r="B559" i="125"/>
  <c r="C559" i="125"/>
  <c r="B560" i="125"/>
  <c r="C560" i="125"/>
  <c r="B561" i="125"/>
  <c r="C561" i="125"/>
  <c r="B562" i="125"/>
  <c r="C562" i="125"/>
  <c r="B563" i="125"/>
  <c r="C563" i="125"/>
  <c r="B564" i="125"/>
  <c r="C564" i="125"/>
  <c r="B565" i="125"/>
  <c r="C565" i="125"/>
  <c r="B566" i="125"/>
  <c r="C566" i="125"/>
  <c r="B567" i="125"/>
  <c r="C567" i="125"/>
  <c r="B568" i="125"/>
  <c r="C568" i="125"/>
  <c r="B569" i="125"/>
  <c r="C569" i="125"/>
  <c r="B570" i="125"/>
  <c r="C570" i="125"/>
  <c r="B571" i="125"/>
  <c r="C571" i="125"/>
  <c r="B572" i="125"/>
  <c r="C572" i="125"/>
  <c r="B573" i="125"/>
  <c r="C573" i="125"/>
  <c r="B574" i="125"/>
  <c r="C574" i="125"/>
  <c r="B575" i="125"/>
  <c r="C575" i="125"/>
  <c r="B576" i="125"/>
  <c r="C576" i="125"/>
  <c r="B577" i="125"/>
  <c r="C577" i="125"/>
  <c r="B578" i="125"/>
  <c r="C578" i="125"/>
  <c r="B579" i="125"/>
  <c r="C579" i="125"/>
  <c r="B580" i="125"/>
  <c r="C580" i="125"/>
  <c r="B581" i="125"/>
  <c r="C581" i="125"/>
  <c r="B582" i="125"/>
  <c r="C582" i="125"/>
  <c r="B583" i="125"/>
  <c r="C583" i="125"/>
  <c r="B584" i="125"/>
  <c r="C584" i="125"/>
  <c r="B585" i="125"/>
  <c r="C585" i="125"/>
  <c r="B586" i="125"/>
  <c r="C586" i="125"/>
  <c r="B587" i="125"/>
  <c r="C587" i="125"/>
  <c r="B588" i="125"/>
  <c r="C588" i="125"/>
  <c r="B589" i="125"/>
  <c r="C589" i="125"/>
  <c r="B590" i="125"/>
  <c r="C590" i="125"/>
  <c r="B591" i="125"/>
  <c r="C591" i="125"/>
  <c r="B592" i="125"/>
  <c r="C592" i="125"/>
  <c r="B593" i="125"/>
  <c r="C593" i="125"/>
  <c r="B594" i="125"/>
  <c r="C594" i="125"/>
  <c r="B595" i="125"/>
  <c r="C595" i="125"/>
  <c r="B596" i="125"/>
  <c r="C596" i="125"/>
  <c r="B597" i="125"/>
  <c r="C597" i="125"/>
  <c r="B598" i="125"/>
  <c r="C598" i="125"/>
  <c r="B599" i="125"/>
  <c r="C599" i="125"/>
  <c r="B600" i="125"/>
  <c r="C600" i="125"/>
  <c r="B601" i="125"/>
  <c r="C601" i="125"/>
  <c r="B602" i="125"/>
  <c r="C602" i="125"/>
  <c r="B603" i="125"/>
  <c r="C603" i="125"/>
  <c r="B604" i="125"/>
  <c r="C604" i="125"/>
  <c r="B605" i="125"/>
  <c r="C605" i="125"/>
  <c r="B606" i="125"/>
  <c r="C606" i="125"/>
  <c r="B607" i="125"/>
  <c r="C607" i="125"/>
  <c r="B608" i="125"/>
  <c r="C608" i="125"/>
  <c r="B609" i="125"/>
  <c r="C609" i="125"/>
  <c r="B610" i="125"/>
  <c r="C610" i="125"/>
  <c r="B611" i="125"/>
  <c r="C611" i="125"/>
  <c r="B612" i="125"/>
  <c r="C612" i="125"/>
  <c r="B613" i="125"/>
  <c r="C613" i="125"/>
  <c r="B614" i="125"/>
  <c r="C614" i="125"/>
  <c r="B615" i="125"/>
  <c r="C615" i="125"/>
  <c r="B616" i="125"/>
  <c r="C616" i="125"/>
  <c r="B617" i="125"/>
  <c r="C617" i="125"/>
  <c r="B618" i="125"/>
  <c r="C618" i="125"/>
  <c r="B619" i="125"/>
  <c r="C619" i="125"/>
  <c r="B620" i="125"/>
  <c r="C620" i="125"/>
  <c r="B621" i="125"/>
  <c r="C621" i="125"/>
  <c r="B622" i="125"/>
  <c r="C622" i="125"/>
  <c r="B623" i="125"/>
  <c r="C623" i="125"/>
  <c r="B624" i="125"/>
  <c r="C624" i="125"/>
  <c r="B625" i="125"/>
  <c r="C625" i="125"/>
  <c r="B626" i="125"/>
  <c r="C626" i="125"/>
  <c r="B627" i="125"/>
  <c r="C627" i="125"/>
  <c r="B628" i="125"/>
  <c r="C628" i="125"/>
  <c r="B629" i="125"/>
  <c r="C629" i="125"/>
  <c r="B630" i="125"/>
  <c r="C630" i="125"/>
  <c r="B631" i="125"/>
  <c r="C631" i="125"/>
  <c r="B632" i="125"/>
  <c r="C632" i="125"/>
  <c r="B633" i="125"/>
  <c r="C633" i="125"/>
  <c r="B634" i="125"/>
  <c r="C634" i="125"/>
  <c r="B635" i="125"/>
  <c r="C635" i="125"/>
  <c r="B636" i="125"/>
  <c r="C636" i="125"/>
  <c r="B637" i="125"/>
  <c r="C637" i="125"/>
  <c r="B638" i="125"/>
  <c r="C638" i="125"/>
  <c r="B639" i="125"/>
  <c r="C639" i="125"/>
  <c r="B640" i="125"/>
  <c r="C640" i="125"/>
  <c r="B641" i="125"/>
  <c r="C641" i="125"/>
  <c r="B642" i="125"/>
  <c r="C642" i="125"/>
  <c r="B643" i="125"/>
  <c r="C643" i="125"/>
  <c r="B644" i="125"/>
  <c r="C644" i="125"/>
  <c r="B645" i="125"/>
  <c r="C645" i="125"/>
  <c r="B646" i="125"/>
  <c r="C646" i="125"/>
  <c r="B647" i="125"/>
  <c r="C647" i="125"/>
  <c r="B648" i="125"/>
  <c r="C648" i="125"/>
  <c r="B649" i="125"/>
  <c r="C649" i="125"/>
  <c r="B650" i="125"/>
  <c r="C650" i="125"/>
  <c r="B651" i="125"/>
  <c r="C651" i="125"/>
  <c r="B652" i="125"/>
  <c r="C652" i="125"/>
  <c r="B653" i="125"/>
  <c r="C653" i="125"/>
  <c r="B654" i="125"/>
  <c r="C654" i="125"/>
  <c r="B655" i="125"/>
  <c r="C655" i="125"/>
  <c r="B656" i="125"/>
  <c r="C656" i="125"/>
  <c r="B657" i="125"/>
  <c r="C657" i="125"/>
  <c r="B658" i="125"/>
  <c r="C658" i="125"/>
  <c r="B659" i="125"/>
  <c r="C659" i="125"/>
  <c r="B660" i="125"/>
  <c r="C660" i="125"/>
  <c r="B661" i="125"/>
  <c r="C661" i="125"/>
  <c r="B662" i="125"/>
  <c r="C662" i="125"/>
  <c r="B663" i="125"/>
  <c r="C663" i="125"/>
  <c r="B664" i="125"/>
  <c r="C664" i="125"/>
  <c r="B665" i="125"/>
  <c r="C665" i="125"/>
  <c r="B666" i="125"/>
  <c r="C666" i="125"/>
  <c r="B667" i="125"/>
  <c r="C667" i="125"/>
  <c r="B668" i="125"/>
  <c r="C668" i="125"/>
  <c r="B669" i="125"/>
  <c r="C669" i="125"/>
  <c r="B670" i="125"/>
  <c r="C670" i="125"/>
  <c r="B671" i="125"/>
  <c r="C671" i="125"/>
  <c r="B672" i="125"/>
  <c r="C672" i="125"/>
  <c r="B673" i="125"/>
  <c r="C673" i="125"/>
  <c r="B674" i="125"/>
  <c r="C674" i="125"/>
  <c r="B675" i="125"/>
  <c r="C675" i="125"/>
  <c r="B676" i="125"/>
  <c r="C676" i="125"/>
  <c r="B677" i="125"/>
  <c r="C677" i="125"/>
  <c r="B678" i="125"/>
  <c r="C678" i="125"/>
  <c r="B679" i="125"/>
  <c r="C679" i="125"/>
  <c r="B680" i="125"/>
  <c r="C680" i="125"/>
  <c r="B681" i="125"/>
  <c r="C681" i="125"/>
  <c r="B682" i="125"/>
  <c r="C682" i="125"/>
  <c r="B683" i="125"/>
  <c r="C683" i="125"/>
  <c r="B684" i="125"/>
  <c r="C684" i="125"/>
  <c r="B685" i="125"/>
  <c r="C685" i="125"/>
  <c r="B686" i="125"/>
  <c r="C686" i="125"/>
  <c r="B687" i="125"/>
  <c r="C687" i="125"/>
  <c r="B688" i="125"/>
  <c r="C688" i="125"/>
  <c r="B689" i="125"/>
  <c r="C689" i="125"/>
  <c r="B690" i="125"/>
  <c r="C690" i="125"/>
  <c r="B691" i="125"/>
  <c r="C691" i="125"/>
  <c r="B692" i="125"/>
  <c r="C692" i="125"/>
  <c r="B693" i="125"/>
  <c r="C693" i="125"/>
  <c r="B694" i="125"/>
  <c r="C694" i="125"/>
  <c r="B695" i="125"/>
  <c r="C695" i="125"/>
  <c r="B696" i="125"/>
  <c r="C696" i="125"/>
  <c r="B697" i="125"/>
  <c r="C697" i="125"/>
  <c r="B698" i="125"/>
  <c r="C698" i="125"/>
  <c r="B699" i="125"/>
  <c r="C699" i="125"/>
  <c r="B700" i="125"/>
  <c r="C700" i="125"/>
  <c r="B701" i="125"/>
  <c r="C701" i="125"/>
  <c r="B702" i="125"/>
  <c r="C702" i="125"/>
  <c r="B703" i="125"/>
  <c r="C703" i="125"/>
  <c r="B704" i="125"/>
  <c r="C704" i="125"/>
  <c r="B705" i="125"/>
  <c r="C705" i="125"/>
  <c r="B706" i="125"/>
  <c r="C706" i="125"/>
  <c r="B707" i="125"/>
  <c r="C707" i="125"/>
  <c r="B708" i="125"/>
  <c r="C708" i="125"/>
  <c r="B709" i="125"/>
  <c r="C709" i="125"/>
  <c r="B710" i="125"/>
  <c r="C710" i="125"/>
  <c r="B711" i="125"/>
  <c r="C711" i="125"/>
  <c r="B712" i="125"/>
  <c r="C712" i="125"/>
  <c r="B713" i="125"/>
  <c r="C713" i="125"/>
  <c r="B714" i="125"/>
  <c r="C714" i="125"/>
  <c r="B715" i="125"/>
  <c r="C715" i="125"/>
  <c r="B716" i="125"/>
  <c r="C716" i="125"/>
  <c r="B717" i="125"/>
  <c r="C717" i="125"/>
  <c r="B718" i="125"/>
  <c r="C718" i="125"/>
  <c r="B719" i="125"/>
  <c r="C719" i="125"/>
  <c r="B720" i="125"/>
  <c r="C720" i="125"/>
  <c r="B721" i="125"/>
  <c r="C721" i="125"/>
  <c r="B722" i="125"/>
  <c r="C722" i="125"/>
  <c r="B723" i="125"/>
  <c r="C723" i="125"/>
  <c r="B724" i="125"/>
  <c r="C724" i="125"/>
  <c r="B725" i="125"/>
  <c r="C725" i="125"/>
  <c r="B726" i="125"/>
  <c r="C726" i="125"/>
  <c r="B727" i="125"/>
  <c r="C727" i="125"/>
  <c r="B728" i="125"/>
  <c r="C728" i="125"/>
  <c r="B729" i="125"/>
  <c r="C729" i="125"/>
  <c r="B730" i="125"/>
  <c r="C730" i="125"/>
  <c r="B731" i="125"/>
  <c r="C731" i="125"/>
  <c r="B732" i="125"/>
  <c r="C732" i="125"/>
  <c r="B733" i="125"/>
  <c r="C733" i="125"/>
  <c r="B734" i="125"/>
  <c r="C734" i="125"/>
  <c r="B735" i="125"/>
  <c r="C735" i="125"/>
  <c r="B736" i="125"/>
  <c r="C736" i="125"/>
  <c r="B737" i="125"/>
  <c r="C737" i="125"/>
  <c r="B738" i="125"/>
  <c r="C738" i="125"/>
  <c r="B739" i="125"/>
  <c r="C739" i="125"/>
  <c r="B740" i="125"/>
  <c r="C740" i="125"/>
  <c r="B741" i="125"/>
  <c r="C741" i="125"/>
  <c r="B742" i="125"/>
  <c r="C742" i="125"/>
  <c r="B743" i="125"/>
  <c r="C743" i="125"/>
  <c r="B744" i="125"/>
  <c r="C744" i="125"/>
  <c r="B745" i="125"/>
  <c r="C745" i="125"/>
  <c r="B746" i="125"/>
  <c r="C746" i="125"/>
  <c r="B747" i="125"/>
  <c r="C747" i="125"/>
  <c r="B748" i="125"/>
  <c r="C748" i="125"/>
  <c r="B749" i="125"/>
  <c r="C749" i="125"/>
  <c r="B750" i="125"/>
  <c r="C750" i="125"/>
  <c r="B751" i="125"/>
  <c r="C751" i="125"/>
  <c r="B752" i="125"/>
  <c r="C752" i="125"/>
  <c r="B753" i="125"/>
  <c r="C753" i="125"/>
  <c r="B754" i="125"/>
  <c r="C754" i="125"/>
  <c r="B755" i="125"/>
  <c r="C755" i="125"/>
  <c r="B756" i="125"/>
  <c r="C756" i="125"/>
  <c r="B757" i="125"/>
  <c r="C757" i="125"/>
  <c r="B758" i="125"/>
  <c r="C758" i="125"/>
  <c r="B759" i="125"/>
  <c r="C759" i="125"/>
  <c r="B760" i="125"/>
  <c r="C760" i="125"/>
  <c r="D760" i="125" s="1"/>
  <c r="E760" i="125"/>
  <c r="I45" i="122"/>
  <c r="I5" i="121"/>
  <c r="I14" i="121"/>
  <c r="I46" i="121"/>
  <c r="H4" i="117"/>
  <c r="I4" i="117" s="1"/>
  <c r="I25" i="117"/>
  <c r="I52" i="117"/>
  <c r="I52" i="110"/>
  <c r="H4" i="109"/>
  <c r="I4" i="109" s="1"/>
  <c r="I52" i="109"/>
  <c r="H4" i="107"/>
  <c r="I4" i="107" s="1"/>
  <c r="H4" i="106"/>
  <c r="I4" i="106" s="1"/>
  <c r="H4" i="105"/>
  <c r="I4" i="105" s="1"/>
  <c r="H4" i="104"/>
  <c r="I4" i="104" s="1"/>
  <c r="I52" i="104"/>
  <c r="E4" i="126" l="1"/>
  <c r="H6" i="105"/>
  <c r="I6" i="105" s="1"/>
  <c r="H5" i="107"/>
  <c r="I5" i="107" s="1"/>
  <c r="H29" i="109"/>
  <c r="I29" i="109" s="1"/>
  <c r="H5" i="104"/>
  <c r="I5" i="104" s="1"/>
  <c r="H5" i="105"/>
  <c r="I5" i="105" s="1"/>
  <c r="H5" i="110"/>
  <c r="H5" i="106"/>
  <c r="I5" i="106" s="1"/>
  <c r="H5" i="109"/>
  <c r="I5" i="109" s="1"/>
  <c r="I41" i="122"/>
  <c r="H4" i="110"/>
  <c r="I4" i="110" s="1"/>
  <c r="I14" i="122"/>
  <c r="I42" i="121"/>
  <c r="I13" i="122"/>
  <c r="I4" i="121"/>
  <c r="I5" i="117"/>
  <c r="I4" i="122"/>
  <c r="D5" i="125"/>
  <c r="G5" i="125" s="1"/>
  <c r="F6" i="125" s="1"/>
  <c r="I23" i="128"/>
  <c r="I20" i="129"/>
  <c r="I41" i="130"/>
  <c r="I40" i="130"/>
  <c r="G4" i="126"/>
  <c r="F5" i="126" s="1"/>
  <c r="I5" i="129"/>
  <c r="I38" i="131"/>
  <c r="I43" i="130"/>
  <c r="I4" i="130"/>
  <c r="I26" i="138"/>
  <c r="I5" i="130"/>
  <c r="I14" i="130"/>
  <c r="I33" i="140"/>
  <c r="I28" i="140"/>
  <c r="I5" i="140"/>
  <c r="I45" i="140"/>
  <c r="I38" i="140"/>
  <c r="I37" i="140"/>
  <c r="I15" i="121" l="1"/>
  <c r="H6" i="104"/>
  <c r="I6" i="104" s="1"/>
  <c r="I5" i="122"/>
  <c r="I15" i="122"/>
  <c r="I42" i="122"/>
  <c r="H30" i="109"/>
  <c r="I30" i="109" s="1"/>
  <c r="I39" i="131"/>
  <c r="I27" i="138"/>
  <c r="I22" i="131"/>
  <c r="I6" i="129"/>
  <c r="I6" i="121"/>
  <c r="I43" i="121"/>
  <c r="I24" i="128"/>
  <c r="H6" i="110"/>
  <c r="I6" i="110" s="1"/>
  <c r="I6" i="140"/>
  <c r="I46" i="140"/>
  <c r="I29" i="140"/>
  <c r="I6" i="117"/>
  <c r="H6" i="106"/>
  <c r="I6" i="106" s="1"/>
  <c r="I5" i="128"/>
  <c r="H6" i="109"/>
  <c r="I6" i="109" s="1"/>
  <c r="H6" i="107"/>
  <c r="I6" i="107" s="1"/>
  <c r="I15" i="130"/>
  <c r="I34" i="140"/>
  <c r="I6" i="130"/>
  <c r="I44" i="130"/>
  <c r="E5" i="126"/>
  <c r="D5" i="126" s="1"/>
  <c r="G5" i="126" s="1"/>
  <c r="F6" i="126" s="1"/>
  <c r="I21" i="129"/>
  <c r="E6" i="125"/>
  <c r="D6" i="125" s="1"/>
  <c r="G6" i="125" s="1"/>
  <c r="F7" i="125" s="1"/>
  <c r="I26" i="117"/>
  <c r="I6" i="131"/>
  <c r="I5" i="110"/>
  <c r="H7" i="105"/>
  <c r="I7" i="105" s="1"/>
  <c r="E6" i="126" l="1"/>
  <c r="D6" i="126" s="1"/>
  <c r="G6" i="126" s="1"/>
  <c r="F7" i="126" s="1"/>
  <c r="E7" i="125"/>
  <c r="D7" i="125" s="1"/>
  <c r="G7" i="125" s="1"/>
  <c r="F8" i="125" s="1"/>
  <c r="H7" i="110"/>
  <c r="I16" i="122"/>
  <c r="I27" i="117"/>
  <c r="I45" i="130"/>
  <c r="H7" i="109"/>
  <c r="I7" i="109" s="1"/>
  <c r="I7" i="117"/>
  <c r="I7" i="140"/>
  <c r="I28" i="138"/>
  <c r="I43" i="122"/>
  <c r="H31" i="109"/>
  <c r="I31" i="109" s="1"/>
  <c r="I23" i="131"/>
  <c r="I7" i="130"/>
  <c r="I7" i="121"/>
  <c r="I6" i="122"/>
  <c r="I16" i="130"/>
  <c r="I6" i="128"/>
  <c r="H7" i="104"/>
  <c r="I7" i="104" s="1"/>
  <c r="I47" i="140"/>
  <c r="I7" i="131"/>
  <c r="I36" i="140"/>
  <c r="I35" i="140"/>
  <c r="I40" i="131"/>
  <c r="I31" i="140"/>
  <c r="I30" i="140"/>
  <c r="I44" i="121"/>
  <c r="I25" i="128"/>
  <c r="H8" i="105"/>
  <c r="I8" i="105" s="1"/>
  <c r="I22" i="129"/>
  <c r="H7" i="107"/>
  <c r="I7" i="107" s="1"/>
  <c r="H7" i="106"/>
  <c r="I7" i="106" s="1"/>
  <c r="I7" i="129"/>
  <c r="I16" i="121"/>
  <c r="E8" i="125" l="1"/>
  <c r="D8" i="125" s="1"/>
  <c r="G8" i="125" s="1"/>
  <c r="F9" i="125" s="1"/>
  <c r="E7" i="126"/>
  <c r="D7" i="126" s="1"/>
  <c r="G7" i="126" s="1"/>
  <c r="F8" i="126" s="1"/>
  <c r="H8" i="107"/>
  <c r="I8" i="107" s="1"/>
  <c r="I28" i="117"/>
  <c r="I7" i="110"/>
  <c r="I17" i="130"/>
  <c r="I24" i="131"/>
  <c r="I48" i="140"/>
  <c r="H32" i="109"/>
  <c r="I32" i="109" s="1"/>
  <c r="I8" i="140"/>
  <c r="H8" i="110"/>
  <c r="H8" i="104"/>
  <c r="I8" i="104" s="1"/>
  <c r="I17" i="122"/>
  <c r="I17" i="121"/>
  <c r="I23" i="129"/>
  <c r="I44" i="122"/>
  <c r="I8" i="117"/>
  <c r="I45" i="121"/>
  <c r="I8" i="121"/>
  <c r="I41" i="131"/>
  <c r="I7" i="128"/>
  <c r="I8" i="129"/>
  <c r="H9" i="105"/>
  <c r="I9" i="105" s="1"/>
  <c r="H8" i="109"/>
  <c r="I8" i="109" s="1"/>
  <c r="I26" i="128"/>
  <c r="I8" i="131"/>
  <c r="I7" i="122"/>
  <c r="I8" i="130"/>
  <c r="I29" i="138"/>
  <c r="H8" i="106"/>
  <c r="I8" i="106" s="1"/>
  <c r="E9" i="125" l="1"/>
  <c r="D9" i="125" s="1"/>
  <c r="G9" i="125"/>
  <c r="F10" i="125" s="1"/>
  <c r="I9" i="131"/>
  <c r="H9" i="104"/>
  <c r="I9" i="104" s="1"/>
  <c r="I49" i="140"/>
  <c r="H9" i="107"/>
  <c r="I9" i="107" s="1"/>
  <c r="I30" i="138"/>
  <c r="I42" i="131"/>
  <c r="I18" i="121"/>
  <c r="H10" i="105"/>
  <c r="I10" i="105" s="1"/>
  <c r="I18" i="122"/>
  <c r="E8" i="126"/>
  <c r="D8" i="126" s="1"/>
  <c r="G8" i="126" s="1"/>
  <c r="F9" i="126" s="1"/>
  <c r="I9" i="130"/>
  <c r="H33" i="109"/>
  <c r="I33" i="109" s="1"/>
  <c r="I25" i="131"/>
  <c r="I29" i="117"/>
  <c r="I9" i="140"/>
  <c r="I9" i="121"/>
  <c r="H9" i="106"/>
  <c r="I9" i="106" s="1"/>
  <c r="I8" i="122"/>
  <c r="I9" i="117"/>
  <c r="I24" i="129"/>
  <c r="H9" i="110"/>
  <c r="I9" i="110" s="1"/>
  <c r="I18" i="130"/>
  <c r="I27" i="128"/>
  <c r="I9" i="129"/>
  <c r="H9" i="109"/>
  <c r="I9" i="109" s="1"/>
  <c r="I8" i="128"/>
  <c r="I8" i="110"/>
  <c r="E9" i="126" l="1"/>
  <c r="D9" i="126" s="1"/>
  <c r="G9" i="126"/>
  <c r="F10" i="126" s="1"/>
  <c r="I9" i="122"/>
  <c r="H10" i="104"/>
  <c r="I10" i="104" s="1"/>
  <c r="I10" i="117"/>
  <c r="I10" i="130"/>
  <c r="I19" i="121"/>
  <c r="I10" i="140"/>
  <c r="I10" i="121"/>
  <c r="H11" i="105"/>
  <c r="I11" i="105" s="1"/>
  <c r="I31" i="138"/>
  <c r="H10" i="106"/>
  <c r="I10" i="106" s="1"/>
  <c r="I9" i="128"/>
  <c r="I28" i="128"/>
  <c r="I30" i="117"/>
  <c r="H10" i="107"/>
  <c r="I10" i="107" s="1"/>
  <c r="I10" i="131"/>
  <c r="I43" i="131"/>
  <c r="E10" i="125"/>
  <c r="D10" i="125" s="1"/>
  <c r="G10" i="125" s="1"/>
  <c r="F11" i="125" s="1"/>
  <c r="I26" i="131"/>
  <c r="H10" i="110"/>
  <c r="H34" i="109"/>
  <c r="I34" i="109" s="1"/>
  <c r="I10" i="129"/>
  <c r="I19" i="122"/>
  <c r="I19" i="130"/>
  <c r="I25" i="129"/>
  <c r="H10" i="109"/>
  <c r="I10" i="109" s="1"/>
  <c r="I50" i="140"/>
  <c r="H11" i="110" l="1"/>
  <c r="I11" i="110" s="1"/>
  <c r="E11" i="125"/>
  <c r="D11" i="125" s="1"/>
  <c r="G11" i="125"/>
  <c r="F12" i="125" s="1"/>
  <c r="I51" i="140"/>
  <c r="I10" i="128"/>
  <c r="I26" i="129"/>
  <c r="I11" i="129"/>
  <c r="I32" i="138"/>
  <c r="I11" i="140"/>
  <c r="H11" i="106"/>
  <c r="I11" i="106" s="1"/>
  <c r="I11" i="117"/>
  <c r="I20" i="130"/>
  <c r="I20" i="121"/>
  <c r="I31" i="117"/>
  <c r="H12" i="105"/>
  <c r="I12" i="105" s="1"/>
  <c r="H35" i="109"/>
  <c r="I35" i="109" s="1"/>
  <c r="I11" i="121"/>
  <c r="I11" i="130"/>
  <c r="I27" i="131"/>
  <c r="I44" i="131"/>
  <c r="I11" i="131"/>
  <c r="I29" i="128"/>
  <c r="H11" i="104"/>
  <c r="I11" i="104" s="1"/>
  <c r="E10" i="126"/>
  <c r="D10" i="126" s="1"/>
  <c r="G10" i="126" s="1"/>
  <c r="F11" i="126" s="1"/>
  <c r="H11" i="109"/>
  <c r="I11" i="109" s="1"/>
  <c r="I20" i="122"/>
  <c r="I10" i="110"/>
  <c r="H11" i="107"/>
  <c r="I11" i="107" s="1"/>
  <c r="I10" i="122"/>
  <c r="E11" i="126" l="1"/>
  <c r="D11" i="126" s="1"/>
  <c r="G11" i="126" s="1"/>
  <c r="F12" i="126" s="1"/>
  <c r="H12" i="107"/>
  <c r="I12" i="107" s="1"/>
  <c r="H12" i="109"/>
  <c r="I12" i="109" s="1"/>
  <c r="I45" i="131"/>
  <c r="H36" i="109"/>
  <c r="I36" i="109" s="1"/>
  <c r="I12" i="140"/>
  <c r="I27" i="129"/>
  <c r="I12" i="122"/>
  <c r="I11" i="122"/>
  <c r="I28" i="131"/>
  <c r="I21" i="121"/>
  <c r="G12" i="125"/>
  <c r="F13" i="125" s="1"/>
  <c r="E12" i="125"/>
  <c r="D12" i="125" s="1"/>
  <c r="H13" i="105"/>
  <c r="I13" i="105" s="1"/>
  <c r="H12" i="104"/>
  <c r="I12" i="104" s="1"/>
  <c r="I30" i="128"/>
  <c r="I13" i="130"/>
  <c r="I12" i="130"/>
  <c r="I32" i="117"/>
  <c r="I12" i="117"/>
  <c r="I11" i="128"/>
  <c r="H12" i="110"/>
  <c r="I12" i="110" s="1"/>
  <c r="I33" i="138"/>
  <c r="I21" i="130"/>
  <c r="H12" i="106"/>
  <c r="I12" i="106" s="1"/>
  <c r="I12" i="131"/>
  <c r="I21" i="122"/>
  <c r="I12" i="121"/>
  <c r="I13" i="121"/>
  <c r="I12" i="129"/>
  <c r="I52" i="140"/>
  <c r="H37" i="109" l="1"/>
  <c r="I37" i="109" s="1"/>
  <c r="H13" i="107"/>
  <c r="I13" i="107" s="1"/>
  <c r="E12" i="126"/>
  <c r="D12" i="126" s="1"/>
  <c r="G12" i="126" s="1"/>
  <c r="F13" i="126" s="1"/>
  <c r="I53" i="140"/>
  <c r="I34" i="138"/>
  <c r="I33" i="117"/>
  <c r="H13" i="110"/>
  <c r="I28" i="129"/>
  <c r="I13" i="129"/>
  <c r="I22" i="130"/>
  <c r="H14" i="105"/>
  <c r="I14" i="105" s="1"/>
  <c r="I22" i="121"/>
  <c r="I13" i="140"/>
  <c r="I13" i="117"/>
  <c r="I22" i="122"/>
  <c r="I31" i="128"/>
  <c r="H13" i="109"/>
  <c r="I13" i="109" s="1"/>
  <c r="H13" i="104"/>
  <c r="I13" i="104" s="1"/>
  <c r="E13" i="125"/>
  <c r="D13" i="125" s="1"/>
  <c r="G13" i="125"/>
  <c r="F14" i="125" s="1"/>
  <c r="I12" i="128"/>
  <c r="I29" i="131"/>
  <c r="H13" i="106"/>
  <c r="I13" i="106" s="1"/>
  <c r="I13" i="131"/>
  <c r="E13" i="126" l="1"/>
  <c r="D13" i="126" s="1"/>
  <c r="G13" i="126" s="1"/>
  <c r="F14" i="126" s="1"/>
  <c r="H14" i="110"/>
  <c r="I14" i="110" s="1"/>
  <c r="I30" i="131"/>
  <c r="G14" i="125"/>
  <c r="F15" i="125" s="1"/>
  <c r="E14" i="125"/>
  <c r="D14" i="125" s="1"/>
  <c r="H15" i="105"/>
  <c r="I15" i="105" s="1"/>
  <c r="I23" i="130"/>
  <c r="I35" i="138"/>
  <c r="I32" i="128"/>
  <c r="I13" i="110"/>
  <c r="H14" i="104"/>
  <c r="I14" i="104" s="1"/>
  <c r="I14" i="117"/>
  <c r="H38" i="109"/>
  <c r="I38" i="109" s="1"/>
  <c r="I23" i="121"/>
  <c r="I14" i="131"/>
  <c r="I14" i="140"/>
  <c r="H14" i="107"/>
  <c r="I14" i="107" s="1"/>
  <c r="I29" i="129"/>
  <c r="I14" i="129"/>
  <c r="I34" i="117"/>
  <c r="I54" i="140"/>
  <c r="I13" i="128"/>
  <c r="H14" i="106"/>
  <c r="I14" i="106" s="1"/>
  <c r="H14" i="109"/>
  <c r="I14" i="109" s="1"/>
  <c r="I23" i="122"/>
  <c r="E14" i="126" l="1"/>
  <c r="D14" i="126" s="1"/>
  <c r="G14" i="126" s="1"/>
  <c r="F15" i="126" s="1"/>
  <c r="I15" i="140"/>
  <c r="I24" i="121"/>
  <c r="I36" i="138"/>
  <c r="E15" i="125"/>
  <c r="D15" i="125" s="1"/>
  <c r="G15" i="125"/>
  <c r="F16" i="125" s="1"/>
  <c r="I55" i="140"/>
  <c r="I15" i="117"/>
  <c r="H15" i="106"/>
  <c r="I15" i="106" s="1"/>
  <c r="I15" i="131"/>
  <c r="I31" i="131"/>
  <c r="H15" i="110"/>
  <c r="I15" i="110" s="1"/>
  <c r="I24" i="122"/>
  <c r="I14" i="128"/>
  <c r="I30" i="129"/>
  <c r="I33" i="128"/>
  <c r="H16" i="105"/>
  <c r="I16" i="105" s="1"/>
  <c r="H15" i="104"/>
  <c r="I15" i="104" s="1"/>
  <c r="I15" i="129"/>
  <c r="I24" i="130"/>
  <c r="I35" i="117"/>
  <c r="H15" i="109"/>
  <c r="I15" i="109" s="1"/>
  <c r="H15" i="107"/>
  <c r="I15" i="107" s="1"/>
  <c r="H39" i="109"/>
  <c r="I39" i="109" s="1"/>
  <c r="H16" i="110" l="1"/>
  <c r="I16" i="110" s="1"/>
  <c r="E15" i="126"/>
  <c r="D15" i="126" s="1"/>
  <c r="G15" i="126" s="1"/>
  <c r="F16" i="126" s="1"/>
  <c r="I16" i="131"/>
  <c r="I16" i="129"/>
  <c r="H17" i="105"/>
  <c r="I17" i="105" s="1"/>
  <c r="I15" i="128"/>
  <c r="I32" i="131"/>
  <c r="G16" i="125"/>
  <c r="F17" i="125" s="1"/>
  <c r="E16" i="125"/>
  <c r="D16" i="125" s="1"/>
  <c r="I25" i="121"/>
  <c r="H16" i="106"/>
  <c r="I16" i="106" s="1"/>
  <c r="H16" i="107"/>
  <c r="I16" i="107" s="1"/>
  <c r="H16" i="109"/>
  <c r="I16" i="109" s="1"/>
  <c r="I16" i="117"/>
  <c r="I25" i="130"/>
  <c r="I16" i="140"/>
  <c r="H40" i="109"/>
  <c r="I40" i="109" s="1"/>
  <c r="I25" i="122"/>
  <c r="H16" i="104"/>
  <c r="I16" i="104" s="1"/>
  <c r="I56" i="140"/>
  <c r="I31" i="129"/>
  <c r="I34" i="128"/>
  <c r="I37" i="138"/>
  <c r="I36" i="117"/>
  <c r="I57" i="140" l="1"/>
  <c r="E16" i="126"/>
  <c r="D16" i="126" s="1"/>
  <c r="G16" i="126" s="1"/>
  <c r="F17" i="126" s="1"/>
  <c r="I26" i="122"/>
  <c r="H41" i="109"/>
  <c r="I41" i="109" s="1"/>
  <c r="H17" i="106"/>
  <c r="I17" i="106" s="1"/>
  <c r="I33" i="131"/>
  <c r="I17" i="129"/>
  <c r="H17" i="104"/>
  <c r="I17" i="104" s="1"/>
  <c r="I17" i="140"/>
  <c r="I16" i="128"/>
  <c r="I38" i="138"/>
  <c r="I32" i="129"/>
  <c r="I17" i="117"/>
  <c r="H17" i="110"/>
  <c r="I35" i="128"/>
  <c r="I26" i="130"/>
  <c r="I26" i="121"/>
  <c r="I17" i="131"/>
  <c r="H17" i="109"/>
  <c r="I17" i="109" s="1"/>
  <c r="H18" i="105"/>
  <c r="I18" i="105" s="1"/>
  <c r="I37" i="117"/>
  <c r="H17" i="107"/>
  <c r="I17" i="107" s="1"/>
  <c r="E17" i="125"/>
  <c r="D17" i="125" s="1"/>
  <c r="G17" i="125"/>
  <c r="F18" i="125" s="1"/>
  <c r="H42" i="109" l="1"/>
  <c r="I42" i="109" s="1"/>
  <c r="I17" i="110"/>
  <c r="H19" i="105"/>
  <c r="I19" i="105" s="1"/>
  <c r="I36" i="128"/>
  <c r="I18" i="140"/>
  <c r="I58" i="140"/>
  <c r="H18" i="109"/>
  <c r="I18" i="109" s="1"/>
  <c r="I27" i="121"/>
  <c r="I18" i="117"/>
  <c r="I34" i="131"/>
  <c r="H18" i="110"/>
  <c r="I18" i="110" s="1"/>
  <c r="I19" i="131"/>
  <c r="I18" i="131"/>
  <c r="I19" i="129"/>
  <c r="I18" i="129"/>
  <c r="H18" i="107"/>
  <c r="I18" i="107" s="1"/>
  <c r="H18" i="104"/>
  <c r="I18" i="104" s="1"/>
  <c r="E17" i="126"/>
  <c r="D17" i="126" s="1"/>
  <c r="G17" i="126" s="1"/>
  <c r="F18" i="126" s="1"/>
  <c r="E18" i="125"/>
  <c r="D18" i="125" s="1"/>
  <c r="G18" i="125" s="1"/>
  <c r="F19" i="125" s="1"/>
  <c r="I27" i="122"/>
  <c r="I27" i="130"/>
  <c r="I33" i="129"/>
  <c r="I17" i="128"/>
  <c r="H18" i="106"/>
  <c r="I18" i="106" s="1"/>
  <c r="I38" i="117"/>
  <c r="I39" i="138"/>
  <c r="H19" i="110" l="1"/>
  <c r="E19" i="125"/>
  <c r="D19" i="125" s="1"/>
  <c r="G19" i="125"/>
  <c r="F20" i="125" s="1"/>
  <c r="I28" i="122"/>
  <c r="I28" i="130"/>
  <c r="I19" i="140"/>
  <c r="E18" i="126"/>
  <c r="D18" i="126" s="1"/>
  <c r="G18" i="126" s="1"/>
  <c r="F19" i="126" s="1"/>
  <c r="I35" i="131"/>
  <c r="I36" i="131"/>
  <c r="I37" i="128"/>
  <c r="I28" i="121"/>
  <c r="I40" i="138"/>
  <c r="I34" i="129"/>
  <c r="H19" i="107"/>
  <c r="I19" i="107" s="1"/>
  <c r="I19" i="136"/>
  <c r="H19" i="109"/>
  <c r="I19" i="109" s="1"/>
  <c r="H20" i="105"/>
  <c r="I20" i="105" s="1"/>
  <c r="H19" i="106"/>
  <c r="I19" i="106" s="1"/>
  <c r="I18" i="128"/>
  <c r="I39" i="117"/>
  <c r="H19" i="104"/>
  <c r="I19" i="104" s="1"/>
  <c r="I59" i="140"/>
  <c r="H43" i="109"/>
  <c r="I43" i="109" s="1"/>
  <c r="I19" i="117"/>
  <c r="E19" i="126" l="1"/>
  <c r="D19" i="126" s="1"/>
  <c r="G19" i="126" s="1"/>
  <c r="F20" i="126" s="1"/>
  <c r="H20" i="110"/>
  <c r="H44" i="109"/>
  <c r="I44" i="109" s="1"/>
  <c r="I20" i="140"/>
  <c r="I19" i="128"/>
  <c r="I41" i="138"/>
  <c r="I35" i="129"/>
  <c r="I60" i="140"/>
  <c r="I20" i="117"/>
  <c r="H20" i="109"/>
  <c r="I20" i="109" s="1"/>
  <c r="I20" i="136"/>
  <c r="I40" i="117"/>
  <c r="E20" i="125"/>
  <c r="D20" i="125" s="1"/>
  <c r="G20" i="125" s="1"/>
  <c r="F21" i="125" s="1"/>
  <c r="I29" i="130"/>
  <c r="H20" i="106"/>
  <c r="I20" i="106" s="1"/>
  <c r="I29" i="121"/>
  <c r="I29" i="122"/>
  <c r="H21" i="105"/>
  <c r="I21" i="105" s="1"/>
  <c r="H20" i="107"/>
  <c r="I20" i="107" s="1"/>
  <c r="H20" i="104"/>
  <c r="I20" i="104" s="1"/>
  <c r="I19" i="110"/>
  <c r="I38" i="128"/>
  <c r="E21" i="125" l="1"/>
  <c r="D21" i="125" s="1"/>
  <c r="G21" i="125"/>
  <c r="F22" i="125" s="1"/>
  <c r="I36" i="129"/>
  <c r="H22" i="105"/>
  <c r="I22" i="105" s="1"/>
  <c r="H21" i="106"/>
  <c r="I21" i="106" s="1"/>
  <c r="I20" i="128"/>
  <c r="I20" i="110"/>
  <c r="H21" i="109"/>
  <c r="I21" i="109" s="1"/>
  <c r="I39" i="128"/>
  <c r="I30" i="122"/>
  <c r="I41" i="117"/>
  <c r="H21" i="110"/>
  <c r="I21" i="117"/>
  <c r="I30" i="130"/>
  <c r="I21" i="140"/>
  <c r="H21" i="104"/>
  <c r="I21" i="104" s="1"/>
  <c r="I21" i="136"/>
  <c r="H45" i="109"/>
  <c r="I45" i="109" s="1"/>
  <c r="E20" i="126"/>
  <c r="D20" i="126" s="1"/>
  <c r="G20" i="126" s="1"/>
  <c r="F21" i="126" s="1"/>
  <c r="I61" i="140"/>
  <c r="H21" i="107"/>
  <c r="I21" i="107" s="1"/>
  <c r="I30" i="121"/>
  <c r="I42" i="138"/>
  <c r="H22" i="110" l="1"/>
  <c r="I22" i="110" s="1"/>
  <c r="I42" i="117"/>
  <c r="I31" i="121"/>
  <c r="I62" i="140"/>
  <c r="I22" i="117"/>
  <c r="I31" i="122"/>
  <c r="I37" i="129"/>
  <c r="I22" i="140"/>
  <c r="I22" i="136"/>
  <c r="H23" i="105"/>
  <c r="I23" i="105" s="1"/>
  <c r="H46" i="109"/>
  <c r="I46" i="109" s="1"/>
  <c r="I43" i="138"/>
  <c r="I31" i="130"/>
  <c r="I21" i="110"/>
  <c r="H22" i="109"/>
  <c r="I22" i="109" s="1"/>
  <c r="E21" i="126"/>
  <c r="D21" i="126" s="1"/>
  <c r="G21" i="126" s="1"/>
  <c r="F22" i="126" s="1"/>
  <c r="I40" i="128"/>
  <c r="G22" i="125"/>
  <c r="F23" i="125" s="1"/>
  <c r="E22" i="125"/>
  <c r="D22" i="125" s="1"/>
  <c r="H22" i="106"/>
  <c r="I22" i="106" s="1"/>
  <c r="H22" i="107"/>
  <c r="I22" i="107" s="1"/>
  <c r="H22" i="104"/>
  <c r="I22" i="104" s="1"/>
  <c r="I22" i="128"/>
  <c r="I21" i="128"/>
  <c r="E23" i="125" l="1"/>
  <c r="D23" i="125" s="1"/>
  <c r="G23" i="125" s="1"/>
  <c r="F24" i="125" s="1"/>
  <c r="I32" i="130"/>
  <c r="E22" i="126"/>
  <c r="D22" i="126" s="1"/>
  <c r="G22" i="126" s="1"/>
  <c r="F23" i="126" s="1"/>
  <c r="I41" i="128"/>
  <c r="H23" i="106"/>
  <c r="I23" i="106" s="1"/>
  <c r="H47" i="109"/>
  <c r="I47" i="109" s="1"/>
  <c r="I23" i="140"/>
  <c r="I43" i="117"/>
  <c r="H23" i="109"/>
  <c r="I23" i="109" s="1"/>
  <c r="H23" i="110"/>
  <c r="I23" i="110" s="1"/>
  <c r="H24" i="105"/>
  <c r="I24" i="105" s="1"/>
  <c r="I63" i="140"/>
  <c r="I23" i="136"/>
  <c r="I38" i="129"/>
  <c r="I32" i="121"/>
  <c r="H23" i="104"/>
  <c r="I23" i="104" s="1"/>
  <c r="I44" i="138"/>
  <c r="I32" i="122"/>
  <c r="H23" i="107"/>
  <c r="I23" i="107" s="1"/>
  <c r="I24" i="117"/>
  <c r="I23" i="117"/>
  <c r="E23" i="126" l="1"/>
  <c r="D23" i="126" s="1"/>
  <c r="G23" i="126" s="1"/>
  <c r="F24" i="126" s="1"/>
  <c r="E24" i="125"/>
  <c r="D24" i="125" s="1"/>
  <c r="G24" i="125" s="1"/>
  <c r="F25" i="125" s="1"/>
  <c r="I42" i="128"/>
  <c r="I33" i="121"/>
  <c r="I24" i="136"/>
  <c r="I24" i="140"/>
  <c r="I33" i="130"/>
  <c r="H48" i="109"/>
  <c r="I48" i="109" s="1"/>
  <c r="H25" i="105"/>
  <c r="I25" i="105" s="1"/>
  <c r="H24" i="110"/>
  <c r="I24" i="110" s="1"/>
  <c r="I33" i="122"/>
  <c r="H24" i="106"/>
  <c r="I24" i="106" s="1"/>
  <c r="H24" i="109"/>
  <c r="I24" i="109" s="1"/>
  <c r="I39" i="129"/>
  <c r="H24" i="107"/>
  <c r="I24" i="107" s="1"/>
  <c r="I45" i="138"/>
  <c r="H24" i="104"/>
  <c r="I24" i="104" s="1"/>
  <c r="I64" i="140"/>
  <c r="I44" i="117"/>
  <c r="H25" i="110" l="1"/>
  <c r="I25" i="110" s="1"/>
  <c r="E25" i="125"/>
  <c r="D25" i="125" s="1"/>
  <c r="G25" i="125"/>
  <c r="F26" i="125" s="1"/>
  <c r="E24" i="126"/>
  <c r="D24" i="126" s="1"/>
  <c r="G24" i="126" s="1"/>
  <c r="F25" i="126" s="1"/>
  <c r="H25" i="104"/>
  <c r="I25" i="104" s="1"/>
  <c r="I34" i="130"/>
  <c r="H26" i="105"/>
  <c r="I26" i="105" s="1"/>
  <c r="I25" i="140"/>
  <c r="H49" i="109"/>
  <c r="I49" i="109" s="1"/>
  <c r="I25" i="136"/>
  <c r="I65" i="140"/>
  <c r="I34" i="122"/>
  <c r="I45" i="117"/>
  <c r="I43" i="128"/>
  <c r="H25" i="107"/>
  <c r="I25" i="107" s="1"/>
  <c r="I40" i="129"/>
  <c r="H25" i="109"/>
  <c r="I25" i="109" s="1"/>
  <c r="H25" i="106"/>
  <c r="I25" i="106" s="1"/>
  <c r="I34" i="121"/>
  <c r="E25" i="126" l="1"/>
  <c r="D25" i="126" s="1"/>
  <c r="G25" i="126" s="1"/>
  <c r="F26" i="126" s="1"/>
  <c r="H26" i="106"/>
  <c r="I26" i="106" s="1"/>
  <c r="H26" i="107"/>
  <c r="I26" i="107" s="1"/>
  <c r="H27" i="105"/>
  <c r="I27" i="105" s="1"/>
  <c r="I35" i="130"/>
  <c r="E26" i="125"/>
  <c r="D26" i="125" s="1"/>
  <c r="G26" i="125" s="1"/>
  <c r="F27" i="125" s="1"/>
  <c r="H26" i="109"/>
  <c r="I26" i="109" s="1"/>
  <c r="I46" i="117"/>
  <c r="I26" i="136"/>
  <c r="I26" i="140"/>
  <c r="I27" i="140"/>
  <c r="H26" i="110"/>
  <c r="I26" i="110" s="1"/>
  <c r="I44" i="128"/>
  <c r="I35" i="121"/>
  <c r="I41" i="129"/>
  <c r="I35" i="122"/>
  <c r="H50" i="109"/>
  <c r="I50" i="109" s="1"/>
  <c r="H26" i="104"/>
  <c r="I26" i="104" s="1"/>
  <c r="E27" i="125" l="1"/>
  <c r="D27" i="125" s="1"/>
  <c r="G27" i="125" s="1"/>
  <c r="F28" i="125" s="1"/>
  <c r="E26" i="126"/>
  <c r="D26" i="126" s="1"/>
  <c r="G26" i="126" s="1"/>
  <c r="F27" i="126" s="1"/>
  <c r="I36" i="121"/>
  <c r="H27" i="104"/>
  <c r="I27" i="104" s="1"/>
  <c r="I36" i="122"/>
  <c r="H27" i="107"/>
  <c r="I27" i="107" s="1"/>
  <c r="I36" i="130"/>
  <c r="H27" i="110"/>
  <c r="I27" i="110" s="1"/>
  <c r="H28" i="105"/>
  <c r="I28" i="105" s="1"/>
  <c r="I42" i="129"/>
  <c r="I27" i="136"/>
  <c r="I47" i="117"/>
  <c r="H51" i="109"/>
  <c r="I51" i="109" s="1"/>
  <c r="H27" i="106"/>
  <c r="I27" i="106" s="1"/>
  <c r="H27" i="109"/>
  <c r="I27" i="109" s="1"/>
  <c r="H28" i="109"/>
  <c r="I28" i="109" s="1"/>
  <c r="E27" i="126" l="1"/>
  <c r="D27" i="126" s="1"/>
  <c r="G27" i="126" s="1"/>
  <c r="F28" i="126" s="1"/>
  <c r="E28" i="125"/>
  <c r="D28" i="125" s="1"/>
  <c r="G28" i="125" s="1"/>
  <c r="F29" i="125" s="1"/>
  <c r="I37" i="122"/>
  <c r="H28" i="106"/>
  <c r="I28" i="106" s="1"/>
  <c r="I28" i="136"/>
  <c r="I48" i="117"/>
  <c r="H28" i="107"/>
  <c r="I28" i="107" s="1"/>
  <c r="H28" i="104"/>
  <c r="I28" i="104" s="1"/>
  <c r="H28" i="110"/>
  <c r="I28" i="110" s="1"/>
  <c r="I43" i="129"/>
  <c r="H29" i="105"/>
  <c r="I29" i="105" s="1"/>
  <c r="I37" i="130"/>
  <c r="I37" i="121"/>
  <c r="E29" i="125" l="1"/>
  <c r="D29" i="125" s="1"/>
  <c r="G29" i="125" s="1"/>
  <c r="F30" i="125" s="1"/>
  <c r="H29" i="110"/>
  <c r="H29" i="107"/>
  <c r="I29" i="107" s="1"/>
  <c r="I49" i="117"/>
  <c r="I44" i="129"/>
  <c r="I29" i="136"/>
  <c r="E28" i="126"/>
  <c r="D28" i="126" s="1"/>
  <c r="G28" i="126" s="1"/>
  <c r="F29" i="126" s="1"/>
  <c r="I39" i="130"/>
  <c r="I38" i="130"/>
  <c r="I38" i="122"/>
  <c r="H30" i="105"/>
  <c r="I30" i="105" s="1"/>
  <c r="H29" i="104"/>
  <c r="I29" i="104" s="1"/>
  <c r="I38" i="121"/>
  <c r="H29" i="106"/>
  <c r="I29" i="106" s="1"/>
  <c r="E29" i="126" l="1"/>
  <c r="D29" i="126" s="1"/>
  <c r="G29" i="126" s="1"/>
  <c r="F30" i="126" s="1"/>
  <c r="E30" i="125"/>
  <c r="D30" i="125" s="1"/>
  <c r="G30" i="125" s="1"/>
  <c r="F31" i="125" s="1"/>
  <c r="I30" i="136"/>
  <c r="I29" i="110"/>
  <c r="I40" i="122"/>
  <c r="I39" i="122"/>
  <c r="H30" i="107"/>
  <c r="I30" i="107" s="1"/>
  <c r="H31" i="105"/>
  <c r="I31" i="105" s="1"/>
  <c r="H30" i="110"/>
  <c r="I39" i="121"/>
  <c r="H30" i="106"/>
  <c r="I30" i="106" s="1"/>
  <c r="H30" i="104"/>
  <c r="I30" i="104" s="1"/>
  <c r="I50" i="117"/>
  <c r="E30" i="126" l="1"/>
  <c r="D30" i="126" s="1"/>
  <c r="G30" i="126" s="1"/>
  <c r="F31" i="126" s="1"/>
  <c r="H31" i="110"/>
  <c r="E31" i="125"/>
  <c r="D31" i="125" s="1"/>
  <c r="G31" i="125" s="1"/>
  <c r="F32" i="125" s="1"/>
  <c r="I51" i="117"/>
  <c r="I41" i="121"/>
  <c r="I40" i="121"/>
  <c r="H31" i="107"/>
  <c r="I31" i="107" s="1"/>
  <c r="I31" i="136"/>
  <c r="H31" i="104"/>
  <c r="I31" i="104" s="1"/>
  <c r="H31" i="106"/>
  <c r="I31" i="106" s="1"/>
  <c r="I30" i="110"/>
  <c r="H32" i="105"/>
  <c r="I32" i="105" s="1"/>
  <c r="E32" i="125" l="1"/>
  <c r="D32" i="125" s="1"/>
  <c r="G32" i="125" s="1"/>
  <c r="F33" i="125" s="1"/>
  <c r="H32" i="110"/>
  <c r="I32" i="110" s="1"/>
  <c r="H32" i="104"/>
  <c r="I32" i="104" s="1"/>
  <c r="H32" i="107"/>
  <c r="I32" i="107" s="1"/>
  <c r="I31" i="110"/>
  <c r="H32" i="106"/>
  <c r="I32" i="106" s="1"/>
  <c r="I32" i="136"/>
  <c r="H33" i="105"/>
  <c r="I33" i="105" s="1"/>
  <c r="E31" i="126"/>
  <c r="D31" i="126" s="1"/>
  <c r="G31" i="126" s="1"/>
  <c r="F32" i="126" s="1"/>
  <c r="H33" i="110" l="1"/>
  <c r="E33" i="125"/>
  <c r="D33" i="125" s="1"/>
  <c r="G33" i="125" s="1"/>
  <c r="F34" i="125" s="1"/>
  <c r="H33" i="106"/>
  <c r="I33" i="106" s="1"/>
  <c r="H33" i="107"/>
  <c r="I33" i="107" s="1"/>
  <c r="E32" i="126"/>
  <c r="D32" i="126" s="1"/>
  <c r="G32" i="126" s="1"/>
  <c r="F33" i="126" s="1"/>
  <c r="I33" i="136"/>
  <c r="H33" i="104"/>
  <c r="I33" i="104" s="1"/>
  <c r="H34" i="105"/>
  <c r="I34" i="105" s="1"/>
  <c r="E34" i="125" l="1"/>
  <c r="D34" i="125" s="1"/>
  <c r="G34" i="125" s="1"/>
  <c r="F35" i="125" s="1"/>
  <c r="H34" i="110"/>
  <c r="I34" i="110" s="1"/>
  <c r="H35" i="105"/>
  <c r="I35" i="105" s="1"/>
  <c r="H34" i="104"/>
  <c r="I34" i="104" s="1"/>
  <c r="H34" i="107"/>
  <c r="I34" i="107" s="1"/>
  <c r="I33" i="110"/>
  <c r="E33" i="126"/>
  <c r="D33" i="126" s="1"/>
  <c r="G33" i="126" s="1"/>
  <c r="F34" i="126" s="1"/>
  <c r="H34" i="106"/>
  <c r="I34" i="106" s="1"/>
  <c r="I34" i="136"/>
  <c r="E35" i="125" l="1"/>
  <c r="D35" i="125" s="1"/>
  <c r="G35" i="125"/>
  <c r="F36" i="125" s="1"/>
  <c r="H36" i="105"/>
  <c r="I36" i="105" s="1"/>
  <c r="I35" i="136"/>
  <c r="H35" i="107"/>
  <c r="I35" i="107" s="1"/>
  <c r="H35" i="110"/>
  <c r="I35" i="110" s="1"/>
  <c r="H35" i="106"/>
  <c r="I35" i="106" s="1"/>
  <c r="E34" i="126"/>
  <c r="D34" i="126" s="1"/>
  <c r="G34" i="126" s="1"/>
  <c r="F35" i="126" s="1"/>
  <c r="H35" i="104"/>
  <c r="I35" i="104" s="1"/>
  <c r="E35" i="126" l="1"/>
  <c r="D35" i="126" s="1"/>
  <c r="G35" i="126" s="1"/>
  <c r="F36" i="126" s="1"/>
  <c r="H36" i="104"/>
  <c r="I36" i="104" s="1"/>
  <c r="H37" i="105"/>
  <c r="I37" i="105" s="1"/>
  <c r="H36" i="107"/>
  <c r="I36" i="107" s="1"/>
  <c r="E36" i="125"/>
  <c r="D36" i="125" s="1"/>
  <c r="G36" i="125" s="1"/>
  <c r="F37" i="125" s="1"/>
  <c r="H36" i="110"/>
  <c r="I36" i="110" s="1"/>
  <c r="I36" i="136"/>
  <c r="H36" i="106"/>
  <c r="I36" i="106" s="1"/>
  <c r="H37" i="110" l="1"/>
  <c r="I37" i="110" s="1"/>
  <c r="E37" i="125"/>
  <c r="D37" i="125" s="1"/>
  <c r="G37" i="125" s="1"/>
  <c r="F38" i="125" s="1"/>
  <c r="H37" i="104"/>
  <c r="I37" i="104" s="1"/>
  <c r="H37" i="106"/>
  <c r="I37" i="106" s="1"/>
  <c r="E36" i="126"/>
  <c r="D36" i="126" s="1"/>
  <c r="G36" i="126" s="1"/>
  <c r="F37" i="126" s="1"/>
  <c r="H37" i="107"/>
  <c r="I37" i="107" s="1"/>
  <c r="I37" i="136"/>
  <c r="H38" i="105"/>
  <c r="I38" i="105" s="1"/>
  <c r="E38" i="125" l="1"/>
  <c r="D38" i="125" s="1"/>
  <c r="G38" i="125" s="1"/>
  <c r="F39" i="125" s="1"/>
  <c r="H38" i="104"/>
  <c r="I38" i="104" s="1"/>
  <c r="H39" i="105"/>
  <c r="I39" i="105" s="1"/>
  <c r="E37" i="126"/>
  <c r="D37" i="126" s="1"/>
  <c r="G37" i="126" s="1"/>
  <c r="F38" i="126" s="1"/>
  <c r="I38" i="136"/>
  <c r="H38" i="110"/>
  <c r="I38" i="110" s="1"/>
  <c r="H38" i="106"/>
  <c r="I38" i="106" s="1"/>
  <c r="H38" i="107"/>
  <c r="I38" i="107" s="1"/>
  <c r="E38" i="126" l="1"/>
  <c r="D38" i="126" s="1"/>
  <c r="G38" i="126" s="1"/>
  <c r="F39" i="126" s="1"/>
  <c r="E39" i="125"/>
  <c r="D39" i="125" s="1"/>
  <c r="G39" i="125"/>
  <c r="F40" i="125" s="1"/>
  <c r="I39" i="136"/>
  <c r="H40" i="105"/>
  <c r="I40" i="105" s="1"/>
  <c r="H39" i="107"/>
  <c r="I39" i="107" s="1"/>
  <c r="H39" i="106"/>
  <c r="I39" i="106" s="1"/>
  <c r="H39" i="104"/>
  <c r="I39" i="104" s="1"/>
  <c r="H39" i="110"/>
  <c r="D2" i="92"/>
  <c r="B4" i="92"/>
  <c r="H4" i="92" s="1"/>
  <c r="I4" i="92" s="1"/>
  <c r="F4" i="92"/>
  <c r="G4" i="92" s="1"/>
  <c r="F5" i="92" s="1"/>
  <c r="G5" i="92" s="1"/>
  <c r="F6" i="92" s="1"/>
  <c r="G6" i="92" s="1"/>
  <c r="F7" i="92" s="1"/>
  <c r="G7" i="92" s="1"/>
  <c r="F8" i="92" s="1"/>
  <c r="G8" i="92" s="1"/>
  <c r="F9" i="92" s="1"/>
  <c r="G9" i="92" s="1"/>
  <c r="F10" i="92" s="1"/>
  <c r="G10" i="92" s="1"/>
  <c r="F11" i="92" s="1"/>
  <c r="G11" i="92" s="1"/>
  <c r="F12" i="92" s="1"/>
  <c r="G12" i="92" s="1"/>
  <c r="F13" i="92" s="1"/>
  <c r="B5" i="92"/>
  <c r="C5" i="92"/>
  <c r="B6" i="92"/>
  <c r="C6" i="92"/>
  <c r="B7" i="92"/>
  <c r="C7" i="92"/>
  <c r="B8" i="92"/>
  <c r="C8" i="92"/>
  <c r="B9" i="92"/>
  <c r="C9" i="92"/>
  <c r="D9" i="92"/>
  <c r="B10" i="92"/>
  <c r="C10" i="92"/>
  <c r="D10" i="92"/>
  <c r="B11" i="92"/>
  <c r="C11" i="92"/>
  <c r="D11" i="92"/>
  <c r="B12" i="92"/>
  <c r="C12" i="92"/>
  <c r="D12" i="92"/>
  <c r="B13" i="92"/>
  <c r="C13" i="92"/>
  <c r="D13" i="92"/>
  <c r="B14" i="92"/>
  <c r="C14" i="92"/>
  <c r="D14" i="92"/>
  <c r="B15" i="92"/>
  <c r="C15" i="92"/>
  <c r="D15" i="92"/>
  <c r="B16" i="92"/>
  <c r="C16" i="92"/>
  <c r="D16" i="92"/>
  <c r="B17" i="92"/>
  <c r="C17" i="92"/>
  <c r="D17" i="92"/>
  <c r="B18" i="92"/>
  <c r="C18" i="92"/>
  <c r="D18" i="92"/>
  <c r="B19" i="92"/>
  <c r="C19" i="92"/>
  <c r="D19" i="92"/>
  <c r="B20" i="92"/>
  <c r="C20" i="92"/>
  <c r="D20" i="92"/>
  <c r="B21" i="92"/>
  <c r="C21" i="92"/>
  <c r="D21" i="92"/>
  <c r="B22" i="92"/>
  <c r="C22" i="92"/>
  <c r="D22" i="92"/>
  <c r="B23" i="92"/>
  <c r="C23" i="92"/>
  <c r="D23" i="92"/>
  <c r="B24" i="92"/>
  <c r="C24" i="92"/>
  <c r="D24" i="92"/>
  <c r="B25" i="92"/>
  <c r="C25" i="92"/>
  <c r="D25" i="92"/>
  <c r="B26" i="92"/>
  <c r="C26" i="92"/>
  <c r="D26" i="92"/>
  <c r="B27" i="92"/>
  <c r="C27" i="92"/>
  <c r="D27" i="92"/>
  <c r="B28" i="92"/>
  <c r="C28" i="92"/>
  <c r="D28" i="92"/>
  <c r="B29" i="92"/>
  <c r="C29" i="92"/>
  <c r="D29" i="92"/>
  <c r="B30" i="92"/>
  <c r="C30" i="92"/>
  <c r="D30" i="92"/>
  <c r="B31" i="92"/>
  <c r="C31" i="92"/>
  <c r="D31" i="92"/>
  <c r="B32" i="92"/>
  <c r="C32" i="92"/>
  <c r="D32" i="92"/>
  <c r="B33" i="92"/>
  <c r="C33" i="92"/>
  <c r="D33" i="92"/>
  <c r="B34" i="92"/>
  <c r="C34" i="92"/>
  <c r="D34" i="92"/>
  <c r="B35" i="92"/>
  <c r="C35" i="92"/>
  <c r="D35" i="92"/>
  <c r="B36" i="92"/>
  <c r="C36" i="92"/>
  <c r="D36" i="92"/>
  <c r="B37" i="92"/>
  <c r="C37" i="92"/>
  <c r="D37" i="92"/>
  <c r="B38" i="92"/>
  <c r="C38" i="92"/>
  <c r="D38" i="92"/>
  <c r="B39" i="92"/>
  <c r="C39" i="92"/>
  <c r="D39" i="92"/>
  <c r="B40" i="92"/>
  <c r="C40" i="92"/>
  <c r="D2" i="91"/>
  <c r="D2" i="90"/>
  <c r="C10" i="90" s="1"/>
  <c r="B4" i="90"/>
  <c r="F4" i="90"/>
  <c r="G4" i="90" s="1"/>
  <c r="F5" i="90" s="1"/>
  <c r="G5" i="90" s="1"/>
  <c r="F6" i="90" s="1"/>
  <c r="G6" i="90" s="1"/>
  <c r="F7" i="90" s="1"/>
  <c r="G7" i="90" s="1"/>
  <c r="F8" i="90" s="1"/>
  <c r="G8" i="90" s="1"/>
  <c r="F9" i="90" s="1"/>
  <c r="B5" i="90"/>
  <c r="C5" i="90"/>
  <c r="I5" i="90"/>
  <c r="B6" i="90"/>
  <c r="C6" i="90"/>
  <c r="I6" i="90"/>
  <c r="B7" i="90"/>
  <c r="C7" i="90"/>
  <c r="I7" i="90"/>
  <c r="B8" i="90"/>
  <c r="C8" i="90"/>
  <c r="I8" i="90"/>
  <c r="B9" i="90"/>
  <c r="C9" i="90"/>
  <c r="D9" i="90"/>
  <c r="I9" i="90"/>
  <c r="B10" i="90"/>
  <c r="B11" i="90"/>
  <c r="B12" i="90"/>
  <c r="B13" i="90"/>
  <c r="B14" i="90"/>
  <c r="B15" i="90"/>
  <c r="B16" i="90"/>
  <c r="B17" i="90"/>
  <c r="B18" i="90"/>
  <c r="B19" i="90"/>
  <c r="B20" i="90"/>
  <c r="B21" i="90"/>
  <c r="B22" i="90"/>
  <c r="B23" i="90"/>
  <c r="B24" i="90"/>
  <c r="B25" i="90"/>
  <c r="B26" i="90"/>
  <c r="B27" i="90"/>
  <c r="B28" i="90"/>
  <c r="B29" i="90"/>
  <c r="B30" i="90"/>
  <c r="B31" i="90"/>
  <c r="B32" i="90"/>
  <c r="B33" i="90"/>
  <c r="B34" i="90"/>
  <c r="B35" i="90"/>
  <c r="B36" i="90"/>
  <c r="B37" i="90"/>
  <c r="B38" i="90"/>
  <c r="B39" i="90"/>
  <c r="B40" i="90"/>
  <c r="I4" i="89"/>
  <c r="I5" i="89"/>
  <c r="I6" i="89"/>
  <c r="I7" i="89"/>
  <c r="I8" i="89"/>
  <c r="I9" i="89"/>
  <c r="I40" i="89"/>
  <c r="I4" i="88"/>
  <c r="I4" i="87"/>
  <c r="I40" i="87"/>
  <c r="I4" i="86"/>
  <c r="I5" i="86"/>
  <c r="I6" i="86"/>
  <c r="I7" i="86"/>
  <c r="I8" i="86"/>
  <c r="I9" i="86"/>
  <c r="I40" i="86"/>
  <c r="I4" i="82"/>
  <c r="I39" i="82"/>
  <c r="I4" i="81"/>
  <c r="I39" i="81"/>
  <c r="H4" i="77"/>
  <c r="H39" i="77"/>
  <c r="H4" i="76"/>
  <c r="I4" i="76" s="1"/>
  <c r="H39" i="76"/>
  <c r="I39" i="76" s="1"/>
  <c r="D2" i="75"/>
  <c r="I4" i="75"/>
  <c r="I5" i="75"/>
  <c r="I6" i="75"/>
  <c r="I7" i="75"/>
  <c r="I8" i="75"/>
  <c r="I9" i="75"/>
  <c r="I10" i="75"/>
  <c r="I11" i="75"/>
  <c r="I12" i="75"/>
  <c r="I13" i="75"/>
  <c r="I14" i="75"/>
  <c r="I15" i="75"/>
  <c r="I16" i="75"/>
  <c r="I17" i="75"/>
  <c r="I18" i="75"/>
  <c r="I19" i="75"/>
  <c r="I20" i="75"/>
  <c r="I21" i="75"/>
  <c r="I22" i="75"/>
  <c r="I23" i="75"/>
  <c r="I24" i="75"/>
  <c r="I25" i="75"/>
  <c r="I26" i="75"/>
  <c r="I27" i="75"/>
  <c r="I28" i="75"/>
  <c r="I29" i="75"/>
  <c r="I30" i="75"/>
  <c r="I31" i="75"/>
  <c r="I32" i="75"/>
  <c r="I33" i="75"/>
  <c r="I34" i="75"/>
  <c r="I35" i="75"/>
  <c r="I36" i="75"/>
  <c r="I37" i="75"/>
  <c r="I38" i="75"/>
  <c r="I39" i="75"/>
  <c r="D2" i="74"/>
  <c r="D2" i="73"/>
  <c r="G9" i="90" l="1"/>
  <c r="F10" i="90" s="1"/>
  <c r="E10" i="90" s="1"/>
  <c r="C37" i="90"/>
  <c r="C33" i="90"/>
  <c r="C29" i="90"/>
  <c r="C25" i="90"/>
  <c r="C21" i="90"/>
  <c r="C17" i="90"/>
  <c r="C13" i="90"/>
  <c r="E4" i="90"/>
  <c r="C40" i="90"/>
  <c r="C36" i="90"/>
  <c r="C32" i="90"/>
  <c r="C28" i="90"/>
  <c r="C24" i="90"/>
  <c r="C20" i="90"/>
  <c r="C16" i="90"/>
  <c r="C12" i="90"/>
  <c r="C39" i="90"/>
  <c r="C35" i="90"/>
  <c r="C31" i="90"/>
  <c r="C27" i="90"/>
  <c r="C23" i="90"/>
  <c r="C19" i="90"/>
  <c r="C15" i="90"/>
  <c r="C38" i="90"/>
  <c r="C34" i="90"/>
  <c r="C30" i="90"/>
  <c r="C26" i="90"/>
  <c r="C22" i="90"/>
  <c r="C18" i="90"/>
  <c r="C14" i="90"/>
  <c r="H4" i="90"/>
  <c r="I4" i="90" s="1"/>
  <c r="H40" i="110"/>
  <c r="H40" i="104"/>
  <c r="I40" i="104" s="1"/>
  <c r="H40" i="106"/>
  <c r="I40" i="106" s="1"/>
  <c r="I40" i="136"/>
  <c r="E40" i="125"/>
  <c r="D40" i="125" s="1"/>
  <c r="G40" i="125" s="1"/>
  <c r="F41" i="125" s="1"/>
  <c r="I39" i="110"/>
  <c r="H40" i="107"/>
  <c r="I40" i="107" s="1"/>
  <c r="H41" i="105"/>
  <c r="I41" i="105" s="1"/>
  <c r="E39" i="126"/>
  <c r="D39" i="126" s="1"/>
  <c r="G39" i="126" s="1"/>
  <c r="F40" i="126" s="1"/>
  <c r="G13" i="92"/>
  <c r="F14" i="92" s="1"/>
  <c r="G14" i="92" s="1"/>
  <c r="F15" i="92" s="1"/>
  <c r="G15" i="92" s="1"/>
  <c r="F16" i="92" s="1"/>
  <c r="G16" i="92" s="1"/>
  <c r="F17" i="92" s="1"/>
  <c r="H13" i="92"/>
  <c r="H5" i="76"/>
  <c r="I5" i="76" s="1"/>
  <c r="H5" i="77"/>
  <c r="I5" i="78"/>
  <c r="I5" i="81"/>
  <c r="I4" i="83"/>
  <c r="I4" i="84"/>
  <c r="H10" i="90"/>
  <c r="I10" i="90" s="1"/>
  <c r="H15" i="92"/>
  <c r="C11" i="90"/>
  <c r="H10" i="92"/>
  <c r="H14" i="92"/>
  <c r="H12" i="92"/>
  <c r="I5" i="95"/>
  <c r="H16" i="92"/>
  <c r="H11" i="92"/>
  <c r="I4" i="95"/>
  <c r="B39" i="71"/>
  <c r="B38" i="71"/>
  <c r="B37" i="71"/>
  <c r="B36" i="71"/>
  <c r="B35" i="71"/>
  <c r="B34" i="71"/>
  <c r="B33" i="71"/>
  <c r="B32" i="71"/>
  <c r="B31" i="71"/>
  <c r="B30" i="71"/>
  <c r="B29" i="71"/>
  <c r="B28" i="71"/>
  <c r="B27" i="71"/>
  <c r="B26" i="71"/>
  <c r="B25" i="71"/>
  <c r="B24" i="71"/>
  <c r="B23" i="71"/>
  <c r="B22" i="71"/>
  <c r="B21" i="71"/>
  <c r="B20" i="71"/>
  <c r="B19" i="71"/>
  <c r="B18" i="71"/>
  <c r="B17" i="71"/>
  <c r="B16" i="71"/>
  <c r="B15" i="71"/>
  <c r="B14" i="71"/>
  <c r="B13" i="71"/>
  <c r="B12" i="71"/>
  <c r="B11" i="71"/>
  <c r="B10" i="71"/>
  <c r="B9" i="71"/>
  <c r="B8" i="71"/>
  <c r="B7" i="71"/>
  <c r="B6" i="71"/>
  <c r="B5" i="71"/>
  <c r="B4" i="71"/>
  <c r="D1" i="71"/>
  <c r="C37" i="71" s="1"/>
  <c r="D1" i="70"/>
  <c r="C35" i="70" s="1"/>
  <c r="H4" i="70"/>
  <c r="I4" i="70" s="1"/>
  <c r="B6" i="70"/>
  <c r="B7" i="70"/>
  <c r="B8" i="70"/>
  <c r="B9" i="70"/>
  <c r="B10" i="70"/>
  <c r="B11" i="70"/>
  <c r="B12" i="70"/>
  <c r="B13" i="70"/>
  <c r="B14" i="70"/>
  <c r="B15" i="70"/>
  <c r="B16" i="70"/>
  <c r="B17" i="70"/>
  <c r="B18" i="70"/>
  <c r="B19" i="70"/>
  <c r="B20" i="70"/>
  <c r="B21" i="70"/>
  <c r="B22" i="70"/>
  <c r="B23" i="70"/>
  <c r="B24" i="70"/>
  <c r="B25" i="70"/>
  <c r="B26" i="70"/>
  <c r="B27" i="70"/>
  <c r="B28" i="70"/>
  <c r="B29" i="70"/>
  <c r="B30" i="70"/>
  <c r="B31" i="70"/>
  <c r="B32" i="70"/>
  <c r="B33" i="70"/>
  <c r="B34" i="70"/>
  <c r="B35" i="70"/>
  <c r="B36" i="70"/>
  <c r="B37" i="70"/>
  <c r="B38" i="70"/>
  <c r="B39" i="70"/>
  <c r="B5" i="70"/>
  <c r="B4" i="70"/>
  <c r="E4" i="70" s="1"/>
  <c r="D1" i="69"/>
  <c r="C36" i="69" s="1"/>
  <c r="B39" i="69"/>
  <c r="B38" i="69"/>
  <c r="B37" i="69"/>
  <c r="B36" i="69"/>
  <c r="B35" i="69"/>
  <c r="B34" i="69"/>
  <c r="B33" i="69"/>
  <c r="B32" i="69"/>
  <c r="B31" i="69"/>
  <c r="B30" i="69"/>
  <c r="B29" i="69"/>
  <c r="B28" i="69"/>
  <c r="B27" i="69"/>
  <c r="B26" i="69"/>
  <c r="B25" i="69"/>
  <c r="B24" i="69"/>
  <c r="B23" i="69"/>
  <c r="B22" i="69"/>
  <c r="B21" i="69"/>
  <c r="B20" i="69"/>
  <c r="B19" i="69"/>
  <c r="B18" i="69"/>
  <c r="B17" i="69"/>
  <c r="B16" i="69"/>
  <c r="B15" i="69"/>
  <c r="B14" i="69"/>
  <c r="B13" i="69"/>
  <c r="B12" i="69"/>
  <c r="B11" i="69"/>
  <c r="B10" i="69"/>
  <c r="B9" i="69"/>
  <c r="B8" i="69"/>
  <c r="B7" i="69"/>
  <c r="B6" i="69"/>
  <c r="B5" i="69"/>
  <c r="B4" i="69"/>
  <c r="B40" i="67"/>
  <c r="B39" i="67"/>
  <c r="B38" i="67"/>
  <c r="B37" i="67"/>
  <c r="B36" i="67"/>
  <c r="B35" i="67"/>
  <c r="B34" i="67"/>
  <c r="B33" i="67"/>
  <c r="B32" i="67"/>
  <c r="B31" i="67"/>
  <c r="B30" i="67"/>
  <c r="B29" i="67"/>
  <c r="B28" i="67"/>
  <c r="B27" i="67"/>
  <c r="B26" i="67"/>
  <c r="B25" i="67"/>
  <c r="B24" i="67"/>
  <c r="B23" i="67"/>
  <c r="B22" i="67"/>
  <c r="B21" i="67"/>
  <c r="B20" i="67"/>
  <c r="B19" i="67"/>
  <c r="B18" i="67"/>
  <c r="B17" i="67"/>
  <c r="B16" i="67"/>
  <c r="B15" i="67"/>
  <c r="B14" i="67"/>
  <c r="B13" i="67"/>
  <c r="B12" i="67"/>
  <c r="B11" i="67"/>
  <c r="B10" i="67"/>
  <c r="B9" i="67"/>
  <c r="B8" i="67"/>
  <c r="B7" i="67"/>
  <c r="B6" i="67"/>
  <c r="B5" i="67"/>
  <c r="G4" i="67"/>
  <c r="F5" i="67" s="1"/>
  <c r="B4" i="67"/>
  <c r="D1" i="67"/>
  <c r="C35" i="67" s="1"/>
  <c r="D1" i="66"/>
  <c r="C35" i="66" s="1"/>
  <c r="B40" i="66"/>
  <c r="B39" i="66"/>
  <c r="B38" i="66"/>
  <c r="B37" i="66"/>
  <c r="B36" i="66"/>
  <c r="B35" i="66"/>
  <c r="B34" i="66"/>
  <c r="B33" i="66"/>
  <c r="B32" i="66"/>
  <c r="B31" i="66"/>
  <c r="B30" i="66"/>
  <c r="B29" i="66"/>
  <c r="B28" i="66"/>
  <c r="B27" i="66"/>
  <c r="B26" i="66"/>
  <c r="B25" i="66"/>
  <c r="B24" i="66"/>
  <c r="B23" i="66"/>
  <c r="B22" i="66"/>
  <c r="B21" i="66"/>
  <c r="B20" i="66"/>
  <c r="B19" i="66"/>
  <c r="B18" i="66"/>
  <c r="B17" i="66"/>
  <c r="B16" i="66"/>
  <c r="B15" i="66"/>
  <c r="B14" i="66"/>
  <c r="B13" i="66"/>
  <c r="B12" i="66"/>
  <c r="B11" i="66"/>
  <c r="B10" i="66"/>
  <c r="B9" i="66"/>
  <c r="B8" i="66"/>
  <c r="B7" i="66"/>
  <c r="B6" i="66"/>
  <c r="B5" i="66"/>
  <c r="G4" i="66"/>
  <c r="F5" i="66" s="1"/>
  <c r="E5" i="66" s="1"/>
  <c r="B4" i="66"/>
  <c r="E4" i="66" s="1"/>
  <c r="I5" i="84" l="1"/>
  <c r="I4" i="78"/>
  <c r="C15" i="71"/>
  <c r="H4" i="71"/>
  <c r="E4" i="71"/>
  <c r="C11" i="71"/>
  <c r="H4" i="69"/>
  <c r="I4" i="69" s="1"/>
  <c r="E4" i="69"/>
  <c r="H4" i="67"/>
  <c r="E4" i="67"/>
  <c r="E5" i="67"/>
  <c r="H5" i="66"/>
  <c r="H4" i="66"/>
  <c r="E41" i="125"/>
  <c r="D41" i="125" s="1"/>
  <c r="G41" i="125" s="1"/>
  <c r="F42" i="125" s="1"/>
  <c r="E40" i="126"/>
  <c r="D40" i="126" s="1"/>
  <c r="G40" i="126" s="1"/>
  <c r="F41" i="126" s="1"/>
  <c r="H41" i="106"/>
  <c r="I41" i="106" s="1"/>
  <c r="I41" i="136"/>
  <c r="H41" i="110"/>
  <c r="I41" i="110" s="1"/>
  <c r="H41" i="104"/>
  <c r="I41" i="104" s="1"/>
  <c r="I40" i="110"/>
  <c r="H42" i="105"/>
  <c r="I42" i="105" s="1"/>
  <c r="H41" i="107"/>
  <c r="I41" i="107" s="1"/>
  <c r="D10" i="90"/>
  <c r="G10" i="90" s="1"/>
  <c r="F11" i="90" s="1"/>
  <c r="E11" i="90" s="1"/>
  <c r="D11" i="90" s="1"/>
  <c r="G11" i="90" s="1"/>
  <c r="F12" i="90" s="1"/>
  <c r="I6" i="81"/>
  <c r="I10" i="89"/>
  <c r="I6" i="78"/>
  <c r="G17" i="92"/>
  <c r="F18" i="92" s="1"/>
  <c r="H17" i="92"/>
  <c r="I5" i="80"/>
  <c r="H6" i="77"/>
  <c r="I6" i="95"/>
  <c r="I10" i="86"/>
  <c r="I5" i="83"/>
  <c r="H6" i="76"/>
  <c r="I6" i="76" s="1"/>
  <c r="I5" i="82"/>
  <c r="C7" i="71"/>
  <c r="C12" i="71"/>
  <c r="C17" i="71"/>
  <c r="C26" i="71"/>
  <c r="C35" i="71"/>
  <c r="C30" i="71"/>
  <c r="C4" i="71"/>
  <c r="D4" i="71" s="1"/>
  <c r="G4" i="71" s="1"/>
  <c r="F5" i="71" s="1"/>
  <c r="C9" i="71"/>
  <c r="C22" i="71"/>
  <c r="C31" i="71"/>
  <c r="C18" i="71"/>
  <c r="C27" i="71"/>
  <c r="C36" i="71"/>
  <c r="C10" i="71"/>
  <c r="C14" i="71"/>
  <c r="C23" i="71"/>
  <c r="C6" i="71"/>
  <c r="C19" i="71"/>
  <c r="C28" i="71"/>
  <c r="C33" i="71"/>
  <c r="C20" i="71"/>
  <c r="C25" i="71"/>
  <c r="C34" i="71"/>
  <c r="C39" i="71"/>
  <c r="C8" i="71"/>
  <c r="C16" i="71"/>
  <c r="C24" i="71"/>
  <c r="C32" i="71"/>
  <c r="C38" i="71"/>
  <c r="C5" i="71"/>
  <c r="C13" i="71"/>
  <c r="C21" i="71"/>
  <c r="C29" i="71"/>
  <c r="C6" i="70"/>
  <c r="C36" i="70"/>
  <c r="C14" i="70"/>
  <c r="C28" i="70"/>
  <c r="C15" i="70"/>
  <c r="C39" i="70"/>
  <c r="C17" i="70"/>
  <c r="C30" i="70"/>
  <c r="C18" i="70"/>
  <c r="C32" i="70"/>
  <c r="C25" i="70"/>
  <c r="C7" i="70"/>
  <c r="C37" i="70"/>
  <c r="C8" i="70"/>
  <c r="C29" i="70"/>
  <c r="C9" i="70"/>
  <c r="C10" i="70"/>
  <c r="C21" i="70"/>
  <c r="C33" i="70"/>
  <c r="C11" i="70"/>
  <c r="C38" i="70"/>
  <c r="C22" i="70"/>
  <c r="C4" i="70"/>
  <c r="D4" i="70" s="1"/>
  <c r="G4" i="70" s="1"/>
  <c r="F5" i="70" s="1"/>
  <c r="C12" i="70"/>
  <c r="C24" i="70"/>
  <c r="C5" i="70"/>
  <c r="C13" i="70"/>
  <c r="C20" i="70"/>
  <c r="C27" i="70"/>
  <c r="C34" i="70"/>
  <c r="C19" i="70"/>
  <c r="C26" i="70"/>
  <c r="C16" i="70"/>
  <c r="C23" i="70"/>
  <c r="C31" i="70"/>
  <c r="C12" i="69"/>
  <c r="C20" i="69"/>
  <c r="C28" i="69"/>
  <c r="C4" i="69"/>
  <c r="D4" i="69" s="1"/>
  <c r="G4" i="69" s="1"/>
  <c r="F5" i="69" s="1"/>
  <c r="E5" i="69" s="1"/>
  <c r="C11" i="69"/>
  <c r="C19" i="69"/>
  <c r="C27" i="69"/>
  <c r="C34" i="69"/>
  <c r="C29" i="69"/>
  <c r="C10" i="69"/>
  <c r="C18" i="69"/>
  <c r="C26" i="69"/>
  <c r="C39" i="69"/>
  <c r="C5" i="69"/>
  <c r="C13" i="69"/>
  <c r="C21" i="69"/>
  <c r="C9" i="69"/>
  <c r="C17" i="69"/>
  <c r="C25" i="69"/>
  <c r="C33" i="69"/>
  <c r="C38" i="69"/>
  <c r="C8" i="69"/>
  <c r="C16" i="69"/>
  <c r="C24" i="69"/>
  <c r="C32" i="69"/>
  <c r="C37" i="69"/>
  <c r="C35" i="69"/>
  <c r="C7" i="69"/>
  <c r="C15" i="69"/>
  <c r="C23" i="69"/>
  <c r="C31" i="69"/>
  <c r="C6" i="69"/>
  <c r="C14" i="69"/>
  <c r="C22" i="69"/>
  <c r="C30" i="69"/>
  <c r="H5" i="67"/>
  <c r="I5" i="67" s="1"/>
  <c r="C10" i="67"/>
  <c r="C18" i="67"/>
  <c r="C26" i="67"/>
  <c r="C34" i="67"/>
  <c r="C9" i="67"/>
  <c r="C17" i="67"/>
  <c r="C25" i="67"/>
  <c r="C33" i="67"/>
  <c r="C8" i="67"/>
  <c r="C16" i="67"/>
  <c r="C24" i="67"/>
  <c r="C32" i="67"/>
  <c r="C40" i="67"/>
  <c r="C39" i="67"/>
  <c r="C15" i="67"/>
  <c r="C14" i="67"/>
  <c r="C22" i="67"/>
  <c r="C30" i="67"/>
  <c r="C38" i="67"/>
  <c r="C23" i="67"/>
  <c r="C31" i="67"/>
  <c r="C6" i="67"/>
  <c r="C5" i="67"/>
  <c r="D5" i="67" s="1"/>
  <c r="G5" i="67" s="1"/>
  <c r="E6" i="67" s="1"/>
  <c r="D6" i="67" s="1"/>
  <c r="G6" i="67" s="1"/>
  <c r="F7" i="67" s="1"/>
  <c r="C13" i="67"/>
  <c r="C21" i="67"/>
  <c r="C29" i="67"/>
  <c r="C37" i="67"/>
  <c r="C7" i="67"/>
  <c r="C12" i="67"/>
  <c r="C20" i="67"/>
  <c r="C28" i="67"/>
  <c r="C36" i="67"/>
  <c r="C11" i="67"/>
  <c r="C19" i="67"/>
  <c r="C27" i="67"/>
  <c r="I4" i="66"/>
  <c r="I5" i="66"/>
  <c r="C11" i="66"/>
  <c r="C19" i="66"/>
  <c r="C27" i="66"/>
  <c r="C10" i="66"/>
  <c r="C18" i="66"/>
  <c r="C26" i="66"/>
  <c r="C34" i="66"/>
  <c r="C9" i="66"/>
  <c r="C17" i="66"/>
  <c r="C25" i="66"/>
  <c r="C33" i="66"/>
  <c r="C16" i="66"/>
  <c r="C40" i="66"/>
  <c r="C39" i="66"/>
  <c r="C8" i="66"/>
  <c r="C32" i="66"/>
  <c r="C15" i="66"/>
  <c r="C6" i="66"/>
  <c r="C14" i="66"/>
  <c r="C22" i="66"/>
  <c r="C30" i="66"/>
  <c r="C38" i="66"/>
  <c r="C24" i="66"/>
  <c r="C23" i="66"/>
  <c r="C31" i="66"/>
  <c r="C5" i="66"/>
  <c r="D5" i="66" s="1"/>
  <c r="G5" i="66" s="1"/>
  <c r="E6" i="66" s="1"/>
  <c r="D6" i="66" s="1"/>
  <c r="G6" i="66" s="1"/>
  <c r="F7" i="66" s="1"/>
  <c r="C13" i="66"/>
  <c r="C21" i="66"/>
  <c r="C29" i="66"/>
  <c r="C37" i="66"/>
  <c r="C7" i="66"/>
  <c r="C12" i="66"/>
  <c r="C20" i="66"/>
  <c r="C28" i="66"/>
  <c r="C36" i="66"/>
  <c r="I6" i="84" l="1"/>
  <c r="H5" i="71"/>
  <c r="E5" i="71"/>
  <c r="D5" i="71" s="1"/>
  <c r="G5" i="71" s="1"/>
  <c r="F6" i="71" s="1"/>
  <c r="H6" i="71" s="1"/>
  <c r="I4" i="71"/>
  <c r="H5" i="70"/>
  <c r="I5" i="70" s="1"/>
  <c r="E5" i="70"/>
  <c r="D5" i="70" s="1"/>
  <c r="G5" i="70" s="1"/>
  <c r="E6" i="70" s="1"/>
  <c r="D6" i="70" s="1"/>
  <c r="G6" i="70" s="1"/>
  <c r="F7" i="70" s="1"/>
  <c r="D5" i="69"/>
  <c r="G5" i="69" s="1"/>
  <c r="F6" i="69" s="1"/>
  <c r="E7" i="67"/>
  <c r="I4" i="67"/>
  <c r="E7" i="66"/>
  <c r="H6" i="66"/>
  <c r="I6" i="66" s="1"/>
  <c r="H42" i="110"/>
  <c r="I42" i="110" s="1"/>
  <c r="E41" i="126"/>
  <c r="D41" i="126" s="1"/>
  <c r="G41" i="126" s="1"/>
  <c r="F42" i="126" s="1"/>
  <c r="G42" i="125"/>
  <c r="F43" i="125" s="1"/>
  <c r="E42" i="125"/>
  <c r="D42" i="125" s="1"/>
  <c r="H42" i="107"/>
  <c r="I42" i="107" s="1"/>
  <c r="H42" i="106"/>
  <c r="I42" i="106" s="1"/>
  <c r="H43" i="105"/>
  <c r="I43" i="105" s="1"/>
  <c r="I42" i="136"/>
  <c r="H42" i="104"/>
  <c r="I42" i="104" s="1"/>
  <c r="G18" i="92"/>
  <c r="F19" i="92" s="1"/>
  <c r="H18" i="92"/>
  <c r="E12" i="90"/>
  <c r="D12" i="90" s="1"/>
  <c r="G12" i="90" s="1"/>
  <c r="F13" i="90" s="1"/>
  <c r="H11" i="90"/>
  <c r="I11" i="90" s="1"/>
  <c r="I6" i="83"/>
  <c r="I7" i="81"/>
  <c r="I7" i="78"/>
  <c r="H7" i="76"/>
  <c r="I7" i="76" s="1"/>
  <c r="I7" i="95"/>
  <c r="I6" i="80"/>
  <c r="I6" i="82"/>
  <c r="H7" i="77"/>
  <c r="H5" i="69"/>
  <c r="I5" i="69" s="1"/>
  <c r="H6" i="67"/>
  <c r="I6" i="67" s="1"/>
  <c r="I5" i="71" l="1"/>
  <c r="E6" i="71"/>
  <c r="D6" i="71" s="1"/>
  <c r="G6" i="71" s="1"/>
  <c r="F7" i="71" s="1"/>
  <c r="E7" i="70"/>
  <c r="D7" i="70" s="1"/>
  <c r="G7" i="70" s="1"/>
  <c r="F8" i="70" s="1"/>
  <c r="H6" i="70"/>
  <c r="I6" i="70" s="1"/>
  <c r="E6" i="69"/>
  <c r="D6" i="69" s="1"/>
  <c r="G6" i="69" s="1"/>
  <c r="F7" i="69" s="1"/>
  <c r="D7" i="67"/>
  <c r="G7" i="67" s="1"/>
  <c r="F8" i="67" s="1"/>
  <c r="D7" i="66"/>
  <c r="H7" i="66"/>
  <c r="H43" i="104"/>
  <c r="I43" i="104" s="1"/>
  <c r="H44" i="105"/>
  <c r="I44" i="105" s="1"/>
  <c r="E43" i="125"/>
  <c r="D43" i="125" s="1"/>
  <c r="G43" i="125"/>
  <c r="F44" i="125" s="1"/>
  <c r="H43" i="106"/>
  <c r="I43" i="106" s="1"/>
  <c r="I43" i="136"/>
  <c r="H43" i="110"/>
  <c r="H43" i="107"/>
  <c r="I43" i="107" s="1"/>
  <c r="E42" i="126"/>
  <c r="D42" i="126" s="1"/>
  <c r="G42" i="126" s="1"/>
  <c r="F43" i="126" s="1"/>
  <c r="H8" i="76"/>
  <c r="I8" i="76" s="1"/>
  <c r="I8" i="78"/>
  <c r="I11" i="89"/>
  <c r="I7" i="82"/>
  <c r="I8" i="81"/>
  <c r="I11" i="86"/>
  <c r="H12" i="90"/>
  <c r="H8" i="77"/>
  <c r="I7" i="80"/>
  <c r="I7" i="83"/>
  <c r="I7" i="84"/>
  <c r="G19" i="92"/>
  <c r="F20" i="92" s="1"/>
  <c r="H19" i="92"/>
  <c r="H6" i="69"/>
  <c r="H7" i="67"/>
  <c r="I7" i="67" s="1"/>
  <c r="I7" i="66"/>
  <c r="E7" i="71" l="1"/>
  <c r="D7" i="71" s="1"/>
  <c r="G7" i="71" s="1"/>
  <c r="F8" i="71" s="1"/>
  <c r="H7" i="71"/>
  <c r="I6" i="71"/>
  <c r="E8" i="70"/>
  <c r="D8" i="70" s="1"/>
  <c r="G8" i="70" s="1"/>
  <c r="F9" i="70" s="1"/>
  <c r="H7" i="70"/>
  <c r="I7" i="70" s="1"/>
  <c r="E7" i="69"/>
  <c r="I6" i="69"/>
  <c r="E8" i="67"/>
  <c r="D8" i="67" s="1"/>
  <c r="G8" i="67" s="1"/>
  <c r="F9" i="67" s="1"/>
  <c r="G7" i="66"/>
  <c r="F8" i="66" s="1"/>
  <c r="H8" i="66" s="1"/>
  <c r="E43" i="126"/>
  <c r="D43" i="126" s="1"/>
  <c r="G43" i="126" s="1"/>
  <c r="F44" i="126" s="1"/>
  <c r="H44" i="110"/>
  <c r="I44" i="110" s="1"/>
  <c r="H45" i="105"/>
  <c r="I45" i="105" s="1"/>
  <c r="H44" i="107"/>
  <c r="I44" i="107" s="1"/>
  <c r="H44" i="106"/>
  <c r="I44" i="106" s="1"/>
  <c r="E44" i="125"/>
  <c r="D44" i="125" s="1"/>
  <c r="G44" i="125" s="1"/>
  <c r="F45" i="125" s="1"/>
  <c r="I43" i="110"/>
  <c r="H44" i="104"/>
  <c r="I44" i="104" s="1"/>
  <c r="I44" i="136"/>
  <c r="H9" i="77"/>
  <c r="G20" i="92"/>
  <c r="F21" i="92" s="1"/>
  <c r="H20" i="92"/>
  <c r="I12" i="90"/>
  <c r="E13" i="90"/>
  <c r="D13" i="90" s="1"/>
  <c r="G13" i="90" s="1"/>
  <c r="F14" i="90" s="1"/>
  <c r="I9" i="81"/>
  <c r="I9" i="78"/>
  <c r="H9" i="76"/>
  <c r="I9" i="76" s="1"/>
  <c r="I8" i="82"/>
  <c r="I8" i="83"/>
  <c r="I8" i="80"/>
  <c r="H7" i="69"/>
  <c r="H8" i="67"/>
  <c r="E8" i="71" l="1"/>
  <c r="D8" i="71" s="1"/>
  <c r="G8" i="71" s="1"/>
  <c r="F9" i="71" s="1"/>
  <c r="H8" i="71"/>
  <c r="I7" i="71"/>
  <c r="E9" i="70"/>
  <c r="D9" i="70" s="1"/>
  <c r="G9" i="70" s="1"/>
  <c r="F10" i="70" s="1"/>
  <c r="H8" i="70"/>
  <c r="I8" i="70" s="1"/>
  <c r="I7" i="69"/>
  <c r="D7" i="69"/>
  <c r="G7" i="69" s="1"/>
  <c r="F8" i="69" s="1"/>
  <c r="E9" i="67"/>
  <c r="I8" i="67"/>
  <c r="D9" i="67"/>
  <c r="G9" i="67" s="1"/>
  <c r="F10" i="67" s="1"/>
  <c r="E8" i="66"/>
  <c r="D8" i="66" s="1"/>
  <c r="E45" i="125"/>
  <c r="D45" i="125" s="1"/>
  <c r="G45" i="125"/>
  <c r="F46" i="125" s="1"/>
  <c r="E44" i="126"/>
  <c r="D44" i="126" s="1"/>
  <c r="G44" i="126" s="1"/>
  <c r="F45" i="126" s="1"/>
  <c r="I45" i="136"/>
  <c r="H46" i="105"/>
  <c r="I46" i="105" s="1"/>
  <c r="H45" i="104"/>
  <c r="I45" i="104" s="1"/>
  <c r="H45" i="106"/>
  <c r="I45" i="106" s="1"/>
  <c r="H45" i="110"/>
  <c r="I45" i="110" s="1"/>
  <c r="H45" i="107"/>
  <c r="I45" i="107" s="1"/>
  <c r="I10" i="78"/>
  <c r="I12" i="89"/>
  <c r="I9" i="83"/>
  <c r="I9" i="82"/>
  <c r="G21" i="92"/>
  <c r="F22" i="92" s="1"/>
  <c r="H21" i="92"/>
  <c r="I9" i="80"/>
  <c r="I8" i="84"/>
  <c r="I10" i="81"/>
  <c r="H10" i="77"/>
  <c r="I12" i="86"/>
  <c r="H13" i="90"/>
  <c r="H10" i="76"/>
  <c r="I10" i="76" s="1"/>
  <c r="H9" i="67"/>
  <c r="I9" i="67" s="1"/>
  <c r="E9" i="71" l="1"/>
  <c r="D9" i="71" s="1"/>
  <c r="G9" i="71" s="1"/>
  <c r="F10" i="71" s="1"/>
  <c r="H9" i="71"/>
  <c r="I8" i="71"/>
  <c r="G10" i="70"/>
  <c r="F11" i="70" s="1"/>
  <c r="E10" i="70"/>
  <c r="D10" i="70" s="1"/>
  <c r="H9" i="70"/>
  <c r="I9" i="70" s="1"/>
  <c r="H8" i="69"/>
  <c r="E8" i="69"/>
  <c r="E10" i="67"/>
  <c r="D10" i="67" s="1"/>
  <c r="G10" i="67" s="1"/>
  <c r="F11" i="67" s="1"/>
  <c r="G8" i="66"/>
  <c r="F9" i="66" s="1"/>
  <c r="I8" i="66"/>
  <c r="E45" i="126"/>
  <c r="D45" i="126" s="1"/>
  <c r="G45" i="126" s="1"/>
  <c r="F46" i="126" s="1"/>
  <c r="H46" i="110"/>
  <c r="I46" i="110" s="1"/>
  <c r="H47" i="105"/>
  <c r="I47" i="105" s="1"/>
  <c r="H46" i="106"/>
  <c r="I46" i="106" s="1"/>
  <c r="H46" i="107"/>
  <c r="I46" i="107" s="1"/>
  <c r="E46" i="125"/>
  <c r="D46" i="125" s="1"/>
  <c r="G46" i="125" s="1"/>
  <c r="F47" i="125" s="1"/>
  <c r="H46" i="104"/>
  <c r="I46" i="104" s="1"/>
  <c r="I13" i="90"/>
  <c r="E14" i="90"/>
  <c r="D14" i="90" s="1"/>
  <c r="G14" i="90" s="1"/>
  <c r="F15" i="90" s="1"/>
  <c r="H11" i="76"/>
  <c r="I11" i="76" s="1"/>
  <c r="I10" i="80"/>
  <c r="I10" i="83"/>
  <c r="G22" i="92"/>
  <c r="F23" i="92" s="1"/>
  <c r="H22" i="92"/>
  <c r="I11" i="78"/>
  <c r="I10" i="82"/>
  <c r="H11" i="77"/>
  <c r="I11" i="81"/>
  <c r="H10" i="67"/>
  <c r="I10" i="67" s="1"/>
  <c r="I9" i="71" l="1"/>
  <c r="E10" i="71"/>
  <c r="D10" i="71" s="1"/>
  <c r="G10" i="71" s="1"/>
  <c r="F11" i="71" s="1"/>
  <c r="H10" i="71"/>
  <c r="G11" i="70"/>
  <c r="F12" i="70" s="1"/>
  <c r="E11" i="70"/>
  <c r="D11" i="70" s="1"/>
  <c r="H10" i="70"/>
  <c r="I10" i="70" s="1"/>
  <c r="D8" i="69"/>
  <c r="G8" i="69" s="1"/>
  <c r="F9" i="69" s="1"/>
  <c r="I8" i="69"/>
  <c r="E11" i="67"/>
  <c r="D11" i="67"/>
  <c r="G11" i="67" s="1"/>
  <c r="F12" i="67" s="1"/>
  <c r="H9" i="66"/>
  <c r="E9" i="66"/>
  <c r="D9" i="66" s="1"/>
  <c r="G9" i="66" s="1"/>
  <c r="F10" i="66" s="1"/>
  <c r="E47" i="125"/>
  <c r="D47" i="125" s="1"/>
  <c r="G47" i="125" s="1"/>
  <c r="F48" i="125" s="1"/>
  <c r="H48" i="105"/>
  <c r="I48" i="105" s="1"/>
  <c r="H47" i="107"/>
  <c r="I47" i="107" s="1"/>
  <c r="H47" i="110"/>
  <c r="I47" i="110" s="1"/>
  <c r="H47" i="106"/>
  <c r="I47" i="106" s="1"/>
  <c r="E46" i="126"/>
  <c r="D46" i="126" s="1"/>
  <c r="G46" i="126" s="1"/>
  <c r="F47" i="126" s="1"/>
  <c r="H47" i="104"/>
  <c r="I47" i="104" s="1"/>
  <c r="I11" i="83"/>
  <c r="I9" i="84"/>
  <c r="I11" i="82"/>
  <c r="I12" i="81"/>
  <c r="H12" i="77"/>
  <c r="G23" i="92"/>
  <c r="F24" i="92" s="1"/>
  <c r="H23" i="92"/>
  <c r="I13" i="89"/>
  <c r="I12" i="78"/>
  <c r="H12" i="76"/>
  <c r="I12" i="76" s="1"/>
  <c r="I13" i="86"/>
  <c r="H14" i="90"/>
  <c r="H11" i="67"/>
  <c r="I11" i="67" s="1"/>
  <c r="I11" i="80" l="1"/>
  <c r="E11" i="71"/>
  <c r="D11" i="71" s="1"/>
  <c r="G11" i="71" s="1"/>
  <c r="F12" i="71" s="1"/>
  <c r="H11" i="71"/>
  <c r="I10" i="71"/>
  <c r="G12" i="70"/>
  <c r="F13" i="70" s="1"/>
  <c r="E12" i="70"/>
  <c r="D12" i="70" s="1"/>
  <c r="H11" i="70"/>
  <c r="I11" i="70" s="1"/>
  <c r="E9" i="69"/>
  <c r="H9" i="69"/>
  <c r="E12" i="67"/>
  <c r="D12" i="67"/>
  <c r="G12" i="67" s="1"/>
  <c r="F13" i="67" s="1"/>
  <c r="E10" i="66"/>
  <c r="D10" i="66" s="1"/>
  <c r="G10" i="66" s="1"/>
  <c r="F11" i="66" s="1"/>
  <c r="H10" i="66"/>
  <c r="I9" i="66"/>
  <c r="H48" i="110"/>
  <c r="E47" i="126"/>
  <c r="D47" i="126" s="1"/>
  <c r="G47" i="126" s="1"/>
  <c r="F48" i="126" s="1"/>
  <c r="G48" i="125"/>
  <c r="F49" i="125" s="1"/>
  <c r="E48" i="125"/>
  <c r="D48" i="125" s="1"/>
  <c r="H48" i="107"/>
  <c r="I48" i="107" s="1"/>
  <c r="H49" i="105"/>
  <c r="I49" i="105" s="1"/>
  <c r="H48" i="104"/>
  <c r="I48" i="104" s="1"/>
  <c r="H48" i="106"/>
  <c r="I48" i="106" s="1"/>
  <c r="H13" i="76"/>
  <c r="I13" i="76" s="1"/>
  <c r="I13" i="81"/>
  <c r="I12" i="80"/>
  <c r="I13" i="78"/>
  <c r="G24" i="92"/>
  <c r="F25" i="92" s="1"/>
  <c r="H24" i="92"/>
  <c r="H13" i="77"/>
  <c r="I14" i="90"/>
  <c r="E15" i="90"/>
  <c r="D15" i="90" s="1"/>
  <c r="G15" i="90" s="1"/>
  <c r="F16" i="90" s="1"/>
  <c r="I12" i="82"/>
  <c r="I12" i="83"/>
  <c r="H12" i="67"/>
  <c r="I12" i="67" s="1"/>
  <c r="E12" i="71" l="1"/>
  <c r="D12" i="71" s="1"/>
  <c r="G12" i="71" s="1"/>
  <c r="F13" i="71" s="1"/>
  <c r="H12" i="71"/>
  <c r="I11" i="71"/>
  <c r="E13" i="70"/>
  <c r="D13" i="70" s="1"/>
  <c r="G13" i="70" s="1"/>
  <c r="F14" i="70" s="1"/>
  <c r="H12" i="70"/>
  <c r="I12" i="70" s="1"/>
  <c r="I9" i="69"/>
  <c r="D9" i="69"/>
  <c r="G9" i="69" s="1"/>
  <c r="F10" i="69" s="1"/>
  <c r="E13" i="67"/>
  <c r="D13" i="67" s="1"/>
  <c r="G13" i="67" s="1"/>
  <c r="F14" i="67" s="1"/>
  <c r="E11" i="66"/>
  <c r="D11" i="66" s="1"/>
  <c r="H11" i="66"/>
  <c r="I11" i="66" s="1"/>
  <c r="I10" i="66"/>
  <c r="H49" i="110"/>
  <c r="I49" i="110" s="1"/>
  <c r="H49" i="107"/>
  <c r="I49" i="107" s="1"/>
  <c r="H49" i="106"/>
  <c r="I49" i="106" s="1"/>
  <c r="H49" i="104"/>
  <c r="I49" i="104" s="1"/>
  <c r="E48" i="126"/>
  <c r="D48" i="126" s="1"/>
  <c r="G48" i="126" s="1"/>
  <c r="F49" i="126" s="1"/>
  <c r="H50" i="105"/>
  <c r="I50" i="105" s="1"/>
  <c r="I48" i="110"/>
  <c r="E49" i="125"/>
  <c r="D49" i="125" s="1"/>
  <c r="G49" i="125" s="1"/>
  <c r="F50" i="125" s="1"/>
  <c r="G25" i="92"/>
  <c r="F26" i="92" s="1"/>
  <c r="H25" i="92"/>
  <c r="I14" i="81"/>
  <c r="H14" i="76"/>
  <c r="I14" i="76" s="1"/>
  <c r="I14" i="78"/>
  <c r="I14" i="86"/>
  <c r="I13" i="82"/>
  <c r="H14" i="77"/>
  <c r="I13" i="83"/>
  <c r="I10" i="84"/>
  <c r="H15" i="90"/>
  <c r="I14" i="89"/>
  <c r="H13" i="67"/>
  <c r="I13" i="67" s="1"/>
  <c r="I13" i="80" l="1"/>
  <c r="E13" i="71"/>
  <c r="D13" i="71" s="1"/>
  <c r="G13" i="71" s="1"/>
  <c r="F14" i="71" s="1"/>
  <c r="H13" i="71"/>
  <c r="I12" i="71"/>
  <c r="G14" i="70"/>
  <c r="F15" i="70" s="1"/>
  <c r="E14" i="70"/>
  <c r="D14" i="70" s="1"/>
  <c r="H13" i="70"/>
  <c r="I13" i="70" s="1"/>
  <c r="H10" i="69"/>
  <c r="E10" i="69"/>
  <c r="E14" i="67"/>
  <c r="D14" i="67"/>
  <c r="G14" i="67" s="1"/>
  <c r="F15" i="67" s="1"/>
  <c r="G11" i="66"/>
  <c r="F12" i="66" s="1"/>
  <c r="G50" i="125"/>
  <c r="F51" i="125" s="1"/>
  <c r="E50" i="125"/>
  <c r="D50" i="125" s="1"/>
  <c r="H50" i="104"/>
  <c r="I50" i="104" s="1"/>
  <c r="H50" i="107"/>
  <c r="I50" i="107" s="1"/>
  <c r="H50" i="106"/>
  <c r="I50" i="106" s="1"/>
  <c r="E49" i="126"/>
  <c r="D49" i="126" s="1"/>
  <c r="G49" i="126" s="1"/>
  <c r="F50" i="126" s="1"/>
  <c r="H50" i="110"/>
  <c r="I50" i="110" s="1"/>
  <c r="H51" i="105"/>
  <c r="I51" i="105" s="1"/>
  <c r="I15" i="90"/>
  <c r="E16" i="90"/>
  <c r="D16" i="90" s="1"/>
  <c r="G16" i="90" s="1"/>
  <c r="F17" i="90" s="1"/>
  <c r="H15" i="76"/>
  <c r="I15" i="76" s="1"/>
  <c r="I14" i="80"/>
  <c r="I15" i="81"/>
  <c r="G26" i="92"/>
  <c r="F27" i="92" s="1"/>
  <c r="H26" i="92"/>
  <c r="H15" i="77"/>
  <c r="I14" i="82"/>
  <c r="I14" i="83"/>
  <c r="I15" i="78"/>
  <c r="H14" i="67"/>
  <c r="I14" i="67" s="1"/>
  <c r="E14" i="71" l="1"/>
  <c r="D14" i="71" s="1"/>
  <c r="G14" i="71" s="1"/>
  <c r="F15" i="71" s="1"/>
  <c r="H14" i="71"/>
  <c r="I13" i="71"/>
  <c r="H15" i="70"/>
  <c r="H14" i="70"/>
  <c r="I14" i="70" s="1"/>
  <c r="D10" i="69"/>
  <c r="G10" i="69" s="1"/>
  <c r="F11" i="69" s="1"/>
  <c r="I10" i="69"/>
  <c r="E15" i="67"/>
  <c r="D15" i="67"/>
  <c r="G15" i="67" s="1"/>
  <c r="F16" i="67" s="1"/>
  <c r="H12" i="66"/>
  <c r="E12" i="66"/>
  <c r="D12" i="66" s="1"/>
  <c r="G12" i="66" s="1"/>
  <c r="F13" i="66" s="1"/>
  <c r="E50" i="126"/>
  <c r="D50" i="126" s="1"/>
  <c r="G50" i="126" s="1"/>
  <c r="F51" i="126" s="1"/>
  <c r="H51" i="106"/>
  <c r="I51" i="106" s="1"/>
  <c r="H52" i="105"/>
  <c r="I52" i="105" s="1"/>
  <c r="H51" i="110"/>
  <c r="I51" i="110" s="1"/>
  <c r="H51" i="104"/>
  <c r="I51" i="104" s="1"/>
  <c r="H51" i="107"/>
  <c r="I51" i="107" s="1"/>
  <c r="E51" i="125"/>
  <c r="D51" i="125" s="1"/>
  <c r="G51" i="125" s="1"/>
  <c r="F52" i="125" s="1"/>
  <c r="H16" i="77"/>
  <c r="I16" i="81"/>
  <c r="I11" i="84"/>
  <c r="I15" i="82"/>
  <c r="G27" i="92"/>
  <c r="F28" i="92" s="1"/>
  <c r="H27" i="92"/>
  <c r="I16" i="78"/>
  <c r="I15" i="83"/>
  <c r="H16" i="90"/>
  <c r="H16" i="76"/>
  <c r="I16" i="76" s="1"/>
  <c r="I15" i="86"/>
  <c r="I15" i="89"/>
  <c r="H15" i="67"/>
  <c r="I15" i="67" s="1"/>
  <c r="I15" i="80" l="1"/>
  <c r="E15" i="71"/>
  <c r="D15" i="71" s="1"/>
  <c r="G15" i="71" s="1"/>
  <c r="F16" i="71" s="1"/>
  <c r="H15" i="71"/>
  <c r="I14" i="71"/>
  <c r="E15" i="70"/>
  <c r="E11" i="69"/>
  <c r="H11" i="69"/>
  <c r="E16" i="67"/>
  <c r="D16" i="67"/>
  <c r="G16" i="67" s="1"/>
  <c r="F17" i="67" s="1"/>
  <c r="E13" i="66"/>
  <c r="D13" i="66" s="1"/>
  <c r="H13" i="66"/>
  <c r="I13" i="66" s="1"/>
  <c r="I12" i="66"/>
  <c r="E52" i="125"/>
  <c r="D52" i="125" s="1"/>
  <c r="G52" i="125" s="1"/>
  <c r="F53" i="125" s="1"/>
  <c r="E51" i="126"/>
  <c r="D51" i="126" s="1"/>
  <c r="G51" i="126" s="1"/>
  <c r="F52" i="126" s="1"/>
  <c r="H52" i="107"/>
  <c r="I52" i="107" s="1"/>
  <c r="H52" i="106"/>
  <c r="I52" i="106" s="1"/>
  <c r="I16" i="80"/>
  <c r="I17" i="81"/>
  <c r="H17" i="76"/>
  <c r="I17" i="76" s="1"/>
  <c r="I17" i="78"/>
  <c r="I16" i="83"/>
  <c r="I16" i="82"/>
  <c r="G28" i="92"/>
  <c r="F29" i="92" s="1"/>
  <c r="H28" i="92"/>
  <c r="I16" i="90"/>
  <c r="E17" i="90"/>
  <c r="D17" i="90" s="1"/>
  <c r="G17" i="90" s="1"/>
  <c r="F18" i="90" s="1"/>
  <c r="H17" i="77"/>
  <c r="H16" i="67"/>
  <c r="I16" i="67" s="1"/>
  <c r="E16" i="71" l="1"/>
  <c r="D16" i="71" s="1"/>
  <c r="G16" i="71" s="1"/>
  <c r="F17" i="71" s="1"/>
  <c r="H16" i="71"/>
  <c r="I15" i="71"/>
  <c r="D15" i="70"/>
  <c r="G15" i="70" s="1"/>
  <c r="F16" i="70" s="1"/>
  <c r="I15" i="70"/>
  <c r="I11" i="69"/>
  <c r="D11" i="69"/>
  <c r="G11" i="69" s="1"/>
  <c r="F12" i="69" s="1"/>
  <c r="E17" i="67"/>
  <c r="D17" i="67" s="1"/>
  <c r="G13" i="66"/>
  <c r="F14" i="66" s="1"/>
  <c r="E53" i="125"/>
  <c r="D53" i="125" s="1"/>
  <c r="G53" i="125" s="1"/>
  <c r="F54" i="125" s="1"/>
  <c r="E52" i="126"/>
  <c r="D52" i="126" s="1"/>
  <c r="G52" i="126" s="1"/>
  <c r="F53" i="126" s="1"/>
  <c r="I12" i="84"/>
  <c r="H18" i="76"/>
  <c r="I18" i="76" s="1"/>
  <c r="I17" i="82"/>
  <c r="H17" i="90"/>
  <c r="I17" i="83"/>
  <c r="I16" i="89"/>
  <c r="H18" i="77"/>
  <c r="I18" i="78"/>
  <c r="I18" i="81"/>
  <c r="G29" i="92"/>
  <c r="F30" i="92" s="1"/>
  <c r="H29" i="92"/>
  <c r="I16" i="86"/>
  <c r="H17" i="67"/>
  <c r="I17" i="80" l="1"/>
  <c r="E17" i="71"/>
  <c r="D17" i="71" s="1"/>
  <c r="G17" i="71" s="1"/>
  <c r="F18" i="71" s="1"/>
  <c r="H17" i="71"/>
  <c r="I16" i="71"/>
  <c r="H16" i="70"/>
  <c r="E16" i="70"/>
  <c r="H12" i="69"/>
  <c r="E12" i="69"/>
  <c r="G17" i="67"/>
  <c r="F18" i="67" s="1"/>
  <c r="I17" i="67"/>
  <c r="H14" i="66"/>
  <c r="E14" i="66"/>
  <c r="D14" i="66" s="1"/>
  <c r="E53" i="126"/>
  <c r="D53" i="126" s="1"/>
  <c r="G53" i="126" s="1"/>
  <c r="F54" i="126" s="1"/>
  <c r="E54" i="125"/>
  <c r="D54" i="125" s="1"/>
  <c r="G54" i="125" s="1"/>
  <c r="F55" i="125" s="1"/>
  <c r="H19" i="77"/>
  <c r="I18" i="80"/>
  <c r="I18" i="83"/>
  <c r="I17" i="90"/>
  <c r="E18" i="90"/>
  <c r="D18" i="90" s="1"/>
  <c r="G18" i="90" s="1"/>
  <c r="F19" i="90" s="1"/>
  <c r="G30" i="92"/>
  <c r="F31" i="92" s="1"/>
  <c r="H30" i="92"/>
  <c r="I18" i="82"/>
  <c r="I19" i="81"/>
  <c r="I19" i="78"/>
  <c r="H19" i="76"/>
  <c r="I19" i="76" s="1"/>
  <c r="H18" i="67"/>
  <c r="E18" i="71" l="1"/>
  <c r="D18" i="71" s="1"/>
  <c r="G18" i="71" s="1"/>
  <c r="F19" i="71" s="1"/>
  <c r="H18" i="71"/>
  <c r="I17" i="71"/>
  <c r="D16" i="70"/>
  <c r="G16" i="70" s="1"/>
  <c r="F17" i="70" s="1"/>
  <c r="I16" i="70"/>
  <c r="D12" i="69"/>
  <c r="G12" i="69" s="1"/>
  <c r="F13" i="69" s="1"/>
  <c r="I12" i="69"/>
  <c r="E18" i="67"/>
  <c r="D18" i="67" s="1"/>
  <c r="G18" i="67" s="1"/>
  <c r="F19" i="67" s="1"/>
  <c r="I14" i="66"/>
  <c r="G14" i="66"/>
  <c r="F15" i="66" s="1"/>
  <c r="E55" i="125"/>
  <c r="D55" i="125" s="1"/>
  <c r="G55" i="125" s="1"/>
  <c r="F56" i="125" s="1"/>
  <c r="E54" i="126"/>
  <c r="D54" i="126" s="1"/>
  <c r="G54" i="126" s="1"/>
  <c r="F55" i="126" s="1"/>
  <c r="H20" i="76"/>
  <c r="I20" i="76" s="1"/>
  <c r="I17" i="86"/>
  <c r="I19" i="82"/>
  <c r="H18" i="90"/>
  <c r="I19" i="80"/>
  <c r="G31" i="92"/>
  <c r="F32" i="92" s="1"/>
  <c r="H31" i="92"/>
  <c r="I17" i="89"/>
  <c r="I19" i="83"/>
  <c r="I20" i="78"/>
  <c r="I20" i="81"/>
  <c r="I13" i="84"/>
  <c r="H20" i="77"/>
  <c r="E19" i="71" l="1"/>
  <c r="D19" i="71" s="1"/>
  <c r="G19" i="71" s="1"/>
  <c r="F20" i="71" s="1"/>
  <c r="H19" i="71"/>
  <c r="I18" i="71"/>
  <c r="H17" i="70"/>
  <c r="E17" i="70"/>
  <c r="H13" i="69"/>
  <c r="E13" i="69"/>
  <c r="H19" i="67"/>
  <c r="E19" i="67"/>
  <c r="D19" i="67" s="1"/>
  <c r="G19" i="67" s="1"/>
  <c r="F20" i="67" s="1"/>
  <c r="I18" i="67"/>
  <c r="H15" i="66"/>
  <c r="E15" i="66"/>
  <c r="D15" i="66" s="1"/>
  <c r="E55" i="126"/>
  <c r="D55" i="126" s="1"/>
  <c r="G55" i="126" s="1"/>
  <c r="F56" i="126" s="1"/>
  <c r="E56" i="125"/>
  <c r="D56" i="125" s="1"/>
  <c r="G56" i="125" s="1"/>
  <c r="F57" i="125" s="1"/>
  <c r="I14" i="84"/>
  <c r="I21" i="78"/>
  <c r="I18" i="90"/>
  <c r="E19" i="90"/>
  <c r="D19" i="90" s="1"/>
  <c r="G19" i="90" s="1"/>
  <c r="F20" i="90" s="1"/>
  <c r="I20" i="83"/>
  <c r="G32" i="92"/>
  <c r="F33" i="92" s="1"/>
  <c r="H32" i="92"/>
  <c r="I20" i="82"/>
  <c r="H21" i="77"/>
  <c r="I21" i="81"/>
  <c r="H21" i="76"/>
  <c r="I21" i="76" s="1"/>
  <c r="I20" i="80" l="1"/>
  <c r="E20" i="71"/>
  <c r="D20" i="71" s="1"/>
  <c r="G20" i="71" s="1"/>
  <c r="F21" i="71" s="1"/>
  <c r="H20" i="71"/>
  <c r="I19" i="71"/>
  <c r="D17" i="70"/>
  <c r="G17" i="70" s="1"/>
  <c r="F18" i="70" s="1"/>
  <c r="I17" i="70"/>
  <c r="D13" i="69"/>
  <c r="G13" i="69" s="1"/>
  <c r="F14" i="69" s="1"/>
  <c r="I13" i="69"/>
  <c r="E20" i="67"/>
  <c r="D20" i="67" s="1"/>
  <c r="G20" i="67" s="1"/>
  <c r="F21" i="67" s="1"/>
  <c r="H20" i="67"/>
  <c r="I20" i="67" s="1"/>
  <c r="I19" i="67"/>
  <c r="I15" i="66"/>
  <c r="G15" i="66"/>
  <c r="F16" i="66" s="1"/>
  <c r="E57" i="125"/>
  <c r="D57" i="125" s="1"/>
  <c r="G57" i="125"/>
  <c r="F58" i="125" s="1"/>
  <c r="E56" i="126"/>
  <c r="D56" i="126" s="1"/>
  <c r="G56" i="126" s="1"/>
  <c r="F57" i="126" s="1"/>
  <c r="I18" i="89"/>
  <c r="I18" i="86"/>
  <c r="I21" i="80"/>
  <c r="I22" i="78"/>
  <c r="I21" i="82"/>
  <c r="I21" i="83"/>
  <c r="H22" i="77"/>
  <c r="H22" i="76"/>
  <c r="I22" i="76" s="1"/>
  <c r="E20" i="90"/>
  <c r="D20" i="90" s="1"/>
  <c r="G20" i="90" s="1"/>
  <c r="F21" i="90" s="1"/>
  <c r="H19" i="90"/>
  <c r="I19" i="90" s="1"/>
  <c r="G33" i="92"/>
  <c r="F34" i="92" s="1"/>
  <c r="H33" i="92"/>
  <c r="I22" i="81"/>
  <c r="E21" i="71" l="1"/>
  <c r="D21" i="71" s="1"/>
  <c r="G21" i="71" s="1"/>
  <c r="F22" i="71" s="1"/>
  <c r="H21" i="71"/>
  <c r="I20" i="71"/>
  <c r="E18" i="70"/>
  <c r="D18" i="70" s="1"/>
  <c r="G18" i="70" s="1"/>
  <c r="F19" i="70" s="1"/>
  <c r="H18" i="70"/>
  <c r="H14" i="69"/>
  <c r="E14" i="69"/>
  <c r="E21" i="67"/>
  <c r="D21" i="67" s="1"/>
  <c r="G21" i="67" s="1"/>
  <c r="F22" i="67" s="1"/>
  <c r="H21" i="67"/>
  <c r="I21" i="67" s="1"/>
  <c r="H16" i="66"/>
  <c r="E16" i="66"/>
  <c r="D16" i="66" s="1"/>
  <c r="E57" i="126"/>
  <c r="D57" i="126" s="1"/>
  <c r="G57" i="126" s="1"/>
  <c r="F58" i="126" s="1"/>
  <c r="E58" i="125"/>
  <c r="D58" i="125" s="1"/>
  <c r="G58" i="125" s="1"/>
  <c r="F59" i="125" s="1"/>
  <c r="I23" i="81"/>
  <c r="G34" i="92"/>
  <c r="F35" i="92" s="1"/>
  <c r="H34" i="92"/>
  <c r="H23" i="76"/>
  <c r="I23" i="76" s="1"/>
  <c r="I15" i="84"/>
  <c r="I22" i="82"/>
  <c r="H20" i="90"/>
  <c r="H23" i="77"/>
  <c r="I22" i="83"/>
  <c r="I23" i="78"/>
  <c r="I22" i="80"/>
  <c r="E22" i="71" l="1"/>
  <c r="D22" i="71" s="1"/>
  <c r="G22" i="71" s="1"/>
  <c r="F23" i="71" s="1"/>
  <c r="H22" i="71"/>
  <c r="I21" i="71"/>
  <c r="I18" i="70"/>
  <c r="E19" i="70"/>
  <c r="D19" i="70" s="1"/>
  <c r="G19" i="70" s="1"/>
  <c r="F20" i="70" s="1"/>
  <c r="H19" i="70"/>
  <c r="I19" i="70" s="1"/>
  <c r="D14" i="69"/>
  <c r="G14" i="69" s="1"/>
  <c r="F15" i="69" s="1"/>
  <c r="I14" i="69"/>
  <c r="E22" i="67"/>
  <c r="D22" i="67" s="1"/>
  <c r="G22" i="67" s="1"/>
  <c r="F23" i="67" s="1"/>
  <c r="H22" i="67"/>
  <c r="I22" i="67" s="1"/>
  <c r="I16" i="66"/>
  <c r="G16" i="66"/>
  <c r="F17" i="66" s="1"/>
  <c r="E59" i="125"/>
  <c r="D59" i="125" s="1"/>
  <c r="G59" i="125" s="1"/>
  <c r="F60" i="125" s="1"/>
  <c r="E58" i="126"/>
  <c r="D58" i="126" s="1"/>
  <c r="G58" i="126" s="1"/>
  <c r="F59" i="126" s="1"/>
  <c r="H24" i="76"/>
  <c r="I24" i="76" s="1"/>
  <c r="I24" i="78"/>
  <c r="I20" i="90"/>
  <c r="E21" i="90"/>
  <c r="D21" i="90" s="1"/>
  <c r="G21" i="90" s="1"/>
  <c r="F22" i="90" s="1"/>
  <c r="I19" i="89"/>
  <c r="G35" i="92"/>
  <c r="F36" i="92" s="1"/>
  <c r="H35" i="92"/>
  <c r="I23" i="83"/>
  <c r="I23" i="80"/>
  <c r="I19" i="86"/>
  <c r="H24" i="77"/>
  <c r="I23" i="82"/>
  <c r="I24" i="81"/>
  <c r="E23" i="71" l="1"/>
  <c r="D23" i="71" s="1"/>
  <c r="G23" i="71" s="1"/>
  <c r="F24" i="71" s="1"/>
  <c r="H23" i="71"/>
  <c r="I22" i="71"/>
  <c r="G20" i="70"/>
  <c r="F21" i="70" s="1"/>
  <c r="E20" i="70"/>
  <c r="D20" i="70" s="1"/>
  <c r="H20" i="70"/>
  <c r="I20" i="70" s="1"/>
  <c r="E15" i="69"/>
  <c r="D15" i="69" s="1"/>
  <c r="G15" i="69" s="1"/>
  <c r="F16" i="69" s="1"/>
  <c r="H15" i="69"/>
  <c r="E23" i="67"/>
  <c r="D23" i="67" s="1"/>
  <c r="G23" i="67" s="1"/>
  <c r="F24" i="67" s="1"/>
  <c r="H23" i="67"/>
  <c r="I23" i="67" s="1"/>
  <c r="H17" i="66"/>
  <c r="E17" i="66"/>
  <c r="D17" i="66" s="1"/>
  <c r="E59" i="126"/>
  <c r="D59" i="126" s="1"/>
  <c r="G59" i="126" s="1"/>
  <c r="F60" i="126" s="1"/>
  <c r="E60" i="125"/>
  <c r="D60" i="125" s="1"/>
  <c r="G60" i="125" s="1"/>
  <c r="F61" i="125" s="1"/>
  <c r="H21" i="90"/>
  <c r="I25" i="78"/>
  <c r="I24" i="83"/>
  <c r="H25" i="76"/>
  <c r="I25" i="76" s="1"/>
  <c r="I16" i="84"/>
  <c r="I24" i="82"/>
  <c r="I24" i="80"/>
  <c r="G36" i="92"/>
  <c r="F37" i="92" s="1"/>
  <c r="H36" i="92"/>
  <c r="I25" i="81"/>
  <c r="H25" i="77"/>
  <c r="E24" i="71" l="1"/>
  <c r="D24" i="71" s="1"/>
  <c r="G24" i="71" s="1"/>
  <c r="F25" i="71" s="1"/>
  <c r="H24" i="71"/>
  <c r="I23" i="71"/>
  <c r="E21" i="70"/>
  <c r="D21" i="70" s="1"/>
  <c r="G21" i="70" s="1"/>
  <c r="F22" i="70" s="1"/>
  <c r="H21" i="70"/>
  <c r="E16" i="69"/>
  <c r="D16" i="69" s="1"/>
  <c r="G16" i="69" s="1"/>
  <c r="F17" i="69" s="1"/>
  <c r="H16" i="69"/>
  <c r="I15" i="69"/>
  <c r="E24" i="67"/>
  <c r="D24" i="67" s="1"/>
  <c r="G24" i="67" s="1"/>
  <c r="F25" i="67" s="1"/>
  <c r="H24" i="67"/>
  <c r="I24" i="67" s="1"/>
  <c r="I17" i="66"/>
  <c r="G17" i="66"/>
  <c r="F18" i="66" s="1"/>
  <c r="E61" i="125"/>
  <c r="D61" i="125" s="1"/>
  <c r="G61" i="125" s="1"/>
  <c r="F62" i="125" s="1"/>
  <c r="E60" i="126"/>
  <c r="D60" i="126" s="1"/>
  <c r="G60" i="126" s="1"/>
  <c r="F61" i="126" s="1"/>
  <c r="G37" i="92"/>
  <c r="F38" i="92" s="1"/>
  <c r="H37" i="92"/>
  <c r="H26" i="77"/>
  <c r="I25" i="83"/>
  <c r="I25" i="80"/>
  <c r="H26" i="76"/>
  <c r="I26" i="76" s="1"/>
  <c r="I21" i="90"/>
  <c r="E22" i="90"/>
  <c r="D22" i="90" s="1"/>
  <c r="G22" i="90" s="1"/>
  <c r="F23" i="90" s="1"/>
  <c r="I26" i="81"/>
  <c r="I25" i="82"/>
  <c r="I20" i="89"/>
  <c r="I26" i="78"/>
  <c r="I20" i="86"/>
  <c r="E25" i="71" l="1"/>
  <c r="D25" i="71" s="1"/>
  <c r="G25" i="71" s="1"/>
  <c r="F26" i="71" s="1"/>
  <c r="H25" i="71"/>
  <c r="I24" i="71"/>
  <c r="E22" i="70"/>
  <c r="H22" i="70"/>
  <c r="I21" i="70"/>
  <c r="E17" i="69"/>
  <c r="D17" i="69" s="1"/>
  <c r="G17" i="69" s="1"/>
  <c r="F18" i="69" s="1"/>
  <c r="H17" i="69"/>
  <c r="I16" i="69"/>
  <c r="E25" i="67"/>
  <c r="D25" i="67" s="1"/>
  <c r="G25" i="67" s="1"/>
  <c r="F26" i="67" s="1"/>
  <c r="H25" i="67"/>
  <c r="I25" i="67" s="1"/>
  <c r="H18" i="66"/>
  <c r="E18" i="66"/>
  <c r="D18" i="66" s="1"/>
  <c r="E62" i="125"/>
  <c r="D62" i="125" s="1"/>
  <c r="G62" i="125" s="1"/>
  <c r="F63" i="125" s="1"/>
  <c r="E61" i="126"/>
  <c r="D61" i="126" s="1"/>
  <c r="G61" i="126" s="1"/>
  <c r="F62" i="126" s="1"/>
  <c r="I27" i="78"/>
  <c r="G38" i="92"/>
  <c r="F39" i="92" s="1"/>
  <c r="H38" i="92"/>
  <c r="I27" i="81"/>
  <c r="H22" i="90"/>
  <c r="I17" i="84"/>
  <c r="I26" i="83"/>
  <c r="H27" i="76"/>
  <c r="I27" i="76" s="1"/>
  <c r="H27" i="77"/>
  <c r="I26" i="82"/>
  <c r="I26" i="80" l="1"/>
  <c r="E26" i="71"/>
  <c r="D26" i="71" s="1"/>
  <c r="G26" i="71" s="1"/>
  <c r="F27" i="71" s="1"/>
  <c r="H26" i="71"/>
  <c r="I26" i="71" s="1"/>
  <c r="I25" i="71"/>
  <c r="I22" i="70"/>
  <c r="D22" i="70"/>
  <c r="G22" i="70" s="1"/>
  <c r="F23" i="70" s="1"/>
  <c r="I17" i="69"/>
  <c r="E18" i="69"/>
  <c r="D18" i="69" s="1"/>
  <c r="G18" i="69" s="1"/>
  <c r="F19" i="69" s="1"/>
  <c r="H18" i="69"/>
  <c r="I18" i="69" s="1"/>
  <c r="E26" i="67"/>
  <c r="D26" i="67" s="1"/>
  <c r="G26" i="67" s="1"/>
  <c r="F27" i="67" s="1"/>
  <c r="H26" i="67"/>
  <c r="I26" i="67" s="1"/>
  <c r="I18" i="66"/>
  <c r="G18" i="66"/>
  <c r="F19" i="66" s="1"/>
  <c r="E63" i="125"/>
  <c r="D63" i="125" s="1"/>
  <c r="G63" i="125" s="1"/>
  <c r="F64" i="125" s="1"/>
  <c r="E62" i="126"/>
  <c r="D62" i="126" s="1"/>
  <c r="G62" i="126" s="1"/>
  <c r="F63" i="126" s="1"/>
  <c r="I22" i="90"/>
  <c r="E23" i="90"/>
  <c r="D23" i="90" s="1"/>
  <c r="G23" i="90" s="1"/>
  <c r="F24" i="90" s="1"/>
  <c r="I28" i="81"/>
  <c r="I27" i="82"/>
  <c r="I21" i="89"/>
  <c r="H28" i="76"/>
  <c r="I28" i="76" s="1"/>
  <c r="I28" i="78"/>
  <c r="I21" i="86"/>
  <c r="G39" i="92"/>
  <c r="F40" i="92" s="1"/>
  <c r="H39" i="92"/>
  <c r="H28" i="77"/>
  <c r="I27" i="83"/>
  <c r="I27" i="80" l="1"/>
  <c r="E27" i="71"/>
  <c r="D27" i="71" s="1"/>
  <c r="G27" i="71" s="1"/>
  <c r="F28" i="71" s="1"/>
  <c r="H27" i="71"/>
  <c r="G23" i="70"/>
  <c r="F24" i="70" s="1"/>
  <c r="E23" i="70"/>
  <c r="D23" i="70" s="1"/>
  <c r="H23" i="70"/>
  <c r="H19" i="69"/>
  <c r="E19" i="69"/>
  <c r="D19" i="69" s="1"/>
  <c r="G19" i="69" s="1"/>
  <c r="F20" i="69" s="1"/>
  <c r="E27" i="67"/>
  <c r="D27" i="67" s="1"/>
  <c r="G27" i="67" s="1"/>
  <c r="F28" i="67" s="1"/>
  <c r="H27" i="67"/>
  <c r="I27" i="67" s="1"/>
  <c r="H19" i="66"/>
  <c r="E19" i="66"/>
  <c r="D19" i="66" s="1"/>
  <c r="E63" i="126"/>
  <c r="D63" i="126" s="1"/>
  <c r="G63" i="126" s="1"/>
  <c r="F64" i="126" s="1"/>
  <c r="E64" i="125"/>
  <c r="D64" i="125" s="1"/>
  <c r="G64" i="125" s="1"/>
  <c r="F65" i="125" s="1"/>
  <c r="H29" i="76"/>
  <c r="I29" i="76" s="1"/>
  <c r="E40" i="92"/>
  <c r="D40" i="92" s="1"/>
  <c r="G40" i="92" s="1"/>
  <c r="H40" i="92"/>
  <c r="I28" i="83"/>
  <c r="I29" i="81"/>
  <c r="I18" i="84"/>
  <c r="H23" i="90"/>
  <c r="H29" i="77"/>
  <c r="I29" i="78"/>
  <c r="I28" i="82"/>
  <c r="I28" i="80" l="1"/>
  <c r="E28" i="71"/>
  <c r="D28" i="71" s="1"/>
  <c r="G28" i="71" s="1"/>
  <c r="F29" i="71" s="1"/>
  <c r="H28" i="71"/>
  <c r="I27" i="71"/>
  <c r="E24" i="70"/>
  <c r="D24" i="70" s="1"/>
  <c r="G24" i="70" s="1"/>
  <c r="F25" i="70" s="1"/>
  <c r="H24" i="70"/>
  <c r="I23" i="70"/>
  <c r="E20" i="69"/>
  <c r="D20" i="69" s="1"/>
  <c r="G20" i="69" s="1"/>
  <c r="F21" i="69" s="1"/>
  <c r="H20" i="69"/>
  <c r="I20" i="69" s="1"/>
  <c r="I19" i="69"/>
  <c r="E28" i="67"/>
  <c r="D28" i="67" s="1"/>
  <c r="G28" i="67" s="1"/>
  <c r="F29" i="67" s="1"/>
  <c r="H28" i="67"/>
  <c r="I28" i="67" s="1"/>
  <c r="I19" i="66"/>
  <c r="G19" i="66"/>
  <c r="F20" i="66" s="1"/>
  <c r="E64" i="126"/>
  <c r="D64" i="126" s="1"/>
  <c r="G64" i="126" s="1"/>
  <c r="F65" i="126" s="1"/>
  <c r="E65" i="125"/>
  <c r="D65" i="125" s="1"/>
  <c r="G65" i="125" s="1"/>
  <c r="F66" i="125" s="1"/>
  <c r="I22" i="86"/>
  <c r="I29" i="80"/>
  <c r="I22" i="89"/>
  <c r="H30" i="77"/>
  <c r="I29" i="82"/>
  <c r="I30" i="81"/>
  <c r="I23" i="90"/>
  <c r="E24" i="90"/>
  <c r="D24" i="90" s="1"/>
  <c r="G24" i="90" s="1"/>
  <c r="F25" i="90" s="1"/>
  <c r="I30" i="78"/>
  <c r="I29" i="83"/>
  <c r="H30" i="76"/>
  <c r="I30" i="76" s="1"/>
  <c r="E29" i="71" l="1"/>
  <c r="D29" i="71" s="1"/>
  <c r="G29" i="71" s="1"/>
  <c r="F30" i="71" s="1"/>
  <c r="H29" i="71"/>
  <c r="I28" i="71"/>
  <c r="E25" i="70"/>
  <c r="D25" i="70" s="1"/>
  <c r="G25" i="70" s="1"/>
  <c r="F26" i="70" s="1"/>
  <c r="H25" i="70"/>
  <c r="I24" i="70"/>
  <c r="E21" i="69"/>
  <c r="D21" i="69" s="1"/>
  <c r="G21" i="69" s="1"/>
  <c r="F22" i="69" s="1"/>
  <c r="H21" i="69"/>
  <c r="E29" i="67"/>
  <c r="D29" i="67" s="1"/>
  <c r="G29" i="67" s="1"/>
  <c r="F30" i="67" s="1"/>
  <c r="H29" i="67"/>
  <c r="I29" i="67" s="1"/>
  <c r="H20" i="66"/>
  <c r="E20" i="66"/>
  <c r="D20" i="66" s="1"/>
  <c r="E66" i="125"/>
  <c r="D66" i="125" s="1"/>
  <c r="G66" i="125" s="1"/>
  <c r="F67" i="125" s="1"/>
  <c r="E65" i="126"/>
  <c r="D65" i="126" s="1"/>
  <c r="G65" i="126" s="1"/>
  <c r="F66" i="126" s="1"/>
  <c r="I31" i="81"/>
  <c r="I19" i="84"/>
  <c r="I31" i="78"/>
  <c r="H31" i="76"/>
  <c r="I31" i="76" s="1"/>
  <c r="I30" i="83"/>
  <c r="I30" i="82"/>
  <c r="H24" i="90"/>
  <c r="H31" i="77"/>
  <c r="I30" i="80" l="1"/>
  <c r="E30" i="71"/>
  <c r="D30" i="71" s="1"/>
  <c r="G30" i="71" s="1"/>
  <c r="F31" i="71" s="1"/>
  <c r="H30" i="71"/>
  <c r="I29" i="71"/>
  <c r="I25" i="70"/>
  <c r="E26" i="70"/>
  <c r="D26" i="70" s="1"/>
  <c r="G26" i="70" s="1"/>
  <c r="F27" i="70" s="1"/>
  <c r="H26" i="70"/>
  <c r="E22" i="69"/>
  <c r="D22" i="69" s="1"/>
  <c r="G22" i="69" s="1"/>
  <c r="F23" i="69" s="1"/>
  <c r="H22" i="69"/>
  <c r="I22" i="69" s="1"/>
  <c r="I21" i="69"/>
  <c r="E30" i="67"/>
  <c r="D30" i="67" s="1"/>
  <c r="G30" i="67" s="1"/>
  <c r="F31" i="67" s="1"/>
  <c r="H30" i="67"/>
  <c r="I30" i="67" s="1"/>
  <c r="I20" i="66"/>
  <c r="G20" i="66"/>
  <c r="F21" i="66" s="1"/>
  <c r="G67" i="125"/>
  <c r="F68" i="125" s="1"/>
  <c r="E67" i="125"/>
  <c r="D67" i="125" s="1"/>
  <c r="E66" i="126"/>
  <c r="D66" i="126" s="1"/>
  <c r="G66" i="126" s="1"/>
  <c r="F67" i="126" s="1"/>
  <c r="I32" i="78"/>
  <c r="I24" i="90"/>
  <c r="E25" i="90"/>
  <c r="D25" i="90" s="1"/>
  <c r="G25" i="90" s="1"/>
  <c r="F26" i="90" s="1"/>
  <c r="I31" i="83"/>
  <c r="H32" i="76"/>
  <c r="I32" i="76" s="1"/>
  <c r="I23" i="89"/>
  <c r="I32" i="81"/>
  <c r="H32" i="77"/>
  <c r="I31" i="82"/>
  <c r="I23" i="86"/>
  <c r="I31" i="80" l="1"/>
  <c r="E31" i="71"/>
  <c r="D31" i="71" s="1"/>
  <c r="G31" i="71" s="1"/>
  <c r="F32" i="71" s="1"/>
  <c r="H31" i="71"/>
  <c r="I30" i="71"/>
  <c r="G27" i="70"/>
  <c r="F28" i="70" s="1"/>
  <c r="E27" i="70"/>
  <c r="D27" i="70" s="1"/>
  <c r="H27" i="70"/>
  <c r="I27" i="70" s="1"/>
  <c r="I26" i="70"/>
  <c r="G23" i="69"/>
  <c r="F24" i="69" s="1"/>
  <c r="H23" i="69"/>
  <c r="E23" i="69"/>
  <c r="D23" i="69" s="1"/>
  <c r="H31" i="67"/>
  <c r="E31" i="67"/>
  <c r="D31" i="67" s="1"/>
  <c r="G31" i="67" s="1"/>
  <c r="F32" i="67" s="1"/>
  <c r="H21" i="66"/>
  <c r="E21" i="66"/>
  <c r="D21" i="66" s="1"/>
  <c r="E67" i="126"/>
  <c r="D67" i="126" s="1"/>
  <c r="G67" i="126" s="1"/>
  <c r="F68" i="126" s="1"/>
  <c r="E68" i="125"/>
  <c r="D68" i="125" s="1"/>
  <c r="G68" i="125"/>
  <c r="F69" i="125" s="1"/>
  <c r="H33" i="76"/>
  <c r="I33" i="76" s="1"/>
  <c r="I32" i="83"/>
  <c r="I20" i="84"/>
  <c r="I32" i="82"/>
  <c r="I33" i="81"/>
  <c r="H33" i="77"/>
  <c r="E26" i="90"/>
  <c r="D26" i="90" s="1"/>
  <c r="G26" i="90" s="1"/>
  <c r="F27" i="90" s="1"/>
  <c r="H25" i="90"/>
  <c r="I25" i="90" s="1"/>
  <c r="I33" i="78"/>
  <c r="I32" i="80" l="1"/>
  <c r="E32" i="71"/>
  <c r="D32" i="71" s="1"/>
  <c r="G32" i="71" s="1"/>
  <c r="F33" i="71" s="1"/>
  <c r="H32" i="71"/>
  <c r="I31" i="71"/>
  <c r="E28" i="70"/>
  <c r="D28" i="70" s="1"/>
  <c r="G28" i="70" s="1"/>
  <c r="F29" i="70" s="1"/>
  <c r="H28" i="70"/>
  <c r="I23" i="69"/>
  <c r="E24" i="69"/>
  <c r="D24" i="69" s="1"/>
  <c r="G24" i="69" s="1"/>
  <c r="F25" i="69" s="1"/>
  <c r="H24" i="69"/>
  <c r="I24" i="69" s="1"/>
  <c r="E32" i="67"/>
  <c r="D32" i="67" s="1"/>
  <c r="G32" i="67" s="1"/>
  <c r="F33" i="67" s="1"/>
  <c r="H32" i="67"/>
  <c r="I32" i="67" s="1"/>
  <c r="I31" i="67"/>
  <c r="I21" i="66"/>
  <c r="G21" i="66"/>
  <c r="F22" i="66" s="1"/>
  <c r="E68" i="126"/>
  <c r="D68" i="126" s="1"/>
  <c r="G68" i="126" s="1"/>
  <c r="F69" i="126" s="1"/>
  <c r="E69" i="125"/>
  <c r="D69" i="125" s="1"/>
  <c r="G69" i="125" s="1"/>
  <c r="F70" i="125" s="1"/>
  <c r="H34" i="76"/>
  <c r="I34" i="76" s="1"/>
  <c r="I34" i="81"/>
  <c r="I33" i="83"/>
  <c r="I34" i="78"/>
  <c r="H26" i="90"/>
  <c r="H34" i="77"/>
  <c r="I33" i="82"/>
  <c r="I24" i="89"/>
  <c r="I24" i="86"/>
  <c r="I33" i="80" l="1"/>
  <c r="E33" i="71"/>
  <c r="D33" i="71" s="1"/>
  <c r="G33" i="71" s="1"/>
  <c r="F34" i="71" s="1"/>
  <c r="H33" i="71"/>
  <c r="I32" i="71"/>
  <c r="E29" i="70"/>
  <c r="D29" i="70" s="1"/>
  <c r="G29" i="70" s="1"/>
  <c r="F30" i="70" s="1"/>
  <c r="H29" i="70"/>
  <c r="I28" i="70"/>
  <c r="G25" i="69"/>
  <c r="F26" i="69" s="1"/>
  <c r="E25" i="69"/>
  <c r="D25" i="69" s="1"/>
  <c r="H25" i="69"/>
  <c r="I25" i="69" s="1"/>
  <c r="E33" i="67"/>
  <c r="D33" i="67" s="1"/>
  <c r="G33" i="67" s="1"/>
  <c r="F34" i="67" s="1"/>
  <c r="H33" i="67"/>
  <c r="I33" i="67" s="1"/>
  <c r="H22" i="66"/>
  <c r="E22" i="66"/>
  <c r="D22" i="66" s="1"/>
  <c r="E70" i="125"/>
  <c r="D70" i="125" s="1"/>
  <c r="G70" i="125" s="1"/>
  <c r="F71" i="125" s="1"/>
  <c r="E69" i="126"/>
  <c r="D69" i="126" s="1"/>
  <c r="G69" i="126" s="1"/>
  <c r="F70" i="126" s="1"/>
  <c r="I21" i="84"/>
  <c r="I34" i="80"/>
  <c r="I34" i="83"/>
  <c r="I34" i="82"/>
  <c r="H35" i="77"/>
  <c r="I35" i="81"/>
  <c r="I35" i="78"/>
  <c r="I26" i="90"/>
  <c r="E27" i="90"/>
  <c r="D27" i="90" s="1"/>
  <c r="G27" i="90" s="1"/>
  <c r="F28" i="90" s="1"/>
  <c r="H35" i="76"/>
  <c r="I35" i="76" s="1"/>
  <c r="I33" i="71" l="1"/>
  <c r="E34" i="71"/>
  <c r="D34" i="71" s="1"/>
  <c r="G34" i="71" s="1"/>
  <c r="F35" i="71" s="1"/>
  <c r="H34" i="71"/>
  <c r="E30" i="70"/>
  <c r="D30" i="70" s="1"/>
  <c r="G30" i="70" s="1"/>
  <c r="F31" i="70" s="1"/>
  <c r="H30" i="70"/>
  <c r="I29" i="70"/>
  <c r="G26" i="69"/>
  <c r="F27" i="69" s="1"/>
  <c r="E26" i="69"/>
  <c r="D26" i="69" s="1"/>
  <c r="H26" i="69"/>
  <c r="I26" i="69" s="1"/>
  <c r="E34" i="67"/>
  <c r="D34" i="67" s="1"/>
  <c r="G34" i="67" s="1"/>
  <c r="F35" i="67" s="1"/>
  <c r="H34" i="67"/>
  <c r="I34" i="67" s="1"/>
  <c r="I22" i="66"/>
  <c r="G22" i="66"/>
  <c r="F23" i="66" s="1"/>
  <c r="E71" i="125"/>
  <c r="D71" i="125" s="1"/>
  <c r="G71" i="125" s="1"/>
  <c r="F72" i="125" s="1"/>
  <c r="E70" i="126"/>
  <c r="D70" i="126" s="1"/>
  <c r="G70" i="126" s="1"/>
  <c r="F71" i="126" s="1"/>
  <c r="I22" i="84"/>
  <c r="I25" i="89"/>
  <c r="I35" i="82"/>
  <c r="H27" i="90"/>
  <c r="I36" i="81"/>
  <c r="I35" i="80"/>
  <c r="I35" i="83"/>
  <c r="H36" i="76"/>
  <c r="I36" i="76" s="1"/>
  <c r="I36" i="78"/>
  <c r="I25" i="86"/>
  <c r="H36" i="77"/>
  <c r="E35" i="71" l="1"/>
  <c r="D35" i="71" s="1"/>
  <c r="G35" i="71" s="1"/>
  <c r="F36" i="71" s="1"/>
  <c r="H35" i="71"/>
  <c r="I34" i="71"/>
  <c r="E31" i="70"/>
  <c r="D31" i="70" s="1"/>
  <c r="G31" i="70" s="1"/>
  <c r="F32" i="70" s="1"/>
  <c r="H31" i="70"/>
  <c r="I30" i="70"/>
  <c r="G27" i="69"/>
  <c r="F28" i="69" s="1"/>
  <c r="E27" i="69"/>
  <c r="D27" i="69" s="1"/>
  <c r="H27" i="69"/>
  <c r="I27" i="69" s="1"/>
  <c r="E35" i="67"/>
  <c r="D35" i="67" s="1"/>
  <c r="G35" i="67" s="1"/>
  <c r="F36" i="67" s="1"/>
  <c r="H35" i="67"/>
  <c r="I35" i="67" s="1"/>
  <c r="H23" i="66"/>
  <c r="E23" i="66"/>
  <c r="D23" i="66" s="1"/>
  <c r="E72" i="125"/>
  <c r="D72" i="125" s="1"/>
  <c r="G72" i="125" s="1"/>
  <c r="F73" i="125" s="1"/>
  <c r="E71" i="126"/>
  <c r="D71" i="126" s="1"/>
  <c r="G71" i="126" s="1"/>
  <c r="F72" i="126" s="1"/>
  <c r="I27" i="90"/>
  <c r="E28" i="90"/>
  <c r="D28" i="90" s="1"/>
  <c r="G28" i="90" s="1"/>
  <c r="F29" i="90" s="1"/>
  <c r="H37" i="77"/>
  <c r="H38" i="77"/>
  <c r="I37" i="78"/>
  <c r="I36" i="82"/>
  <c r="H38" i="76"/>
  <c r="I38" i="76" s="1"/>
  <c r="H37" i="76"/>
  <c r="I37" i="76" s="1"/>
  <c r="I36" i="83"/>
  <c r="I37" i="81"/>
  <c r="I36" i="80"/>
  <c r="E36" i="71" l="1"/>
  <c r="D36" i="71" s="1"/>
  <c r="G36" i="71" s="1"/>
  <c r="F37" i="71" s="1"/>
  <c r="H36" i="71"/>
  <c r="I35" i="71"/>
  <c r="I31" i="70"/>
  <c r="E32" i="70"/>
  <c r="D32" i="70" s="1"/>
  <c r="G32" i="70" s="1"/>
  <c r="F33" i="70" s="1"/>
  <c r="H32" i="70"/>
  <c r="G28" i="69"/>
  <c r="F29" i="69" s="1"/>
  <c r="H29" i="69" s="1"/>
  <c r="H28" i="69"/>
  <c r="E28" i="69"/>
  <c r="D28" i="69" s="1"/>
  <c r="E36" i="67"/>
  <c r="D36" i="67" s="1"/>
  <c r="G36" i="67" s="1"/>
  <c r="F37" i="67" s="1"/>
  <c r="H36" i="67"/>
  <c r="I36" i="67" s="1"/>
  <c r="I23" i="66"/>
  <c r="G23" i="66"/>
  <c r="F24" i="66" s="1"/>
  <c r="E72" i="126"/>
  <c r="D72" i="126" s="1"/>
  <c r="G72" i="126" s="1"/>
  <c r="F73" i="126" s="1"/>
  <c r="E73" i="125"/>
  <c r="D73" i="125" s="1"/>
  <c r="G73" i="125" s="1"/>
  <c r="F74" i="125" s="1"/>
  <c r="I38" i="78"/>
  <c r="I26" i="89"/>
  <c r="I38" i="81"/>
  <c r="I26" i="86"/>
  <c r="I37" i="82"/>
  <c r="E29" i="90"/>
  <c r="D29" i="90" s="1"/>
  <c r="G29" i="90" s="1"/>
  <c r="F30" i="90" s="1"/>
  <c r="H28" i="90"/>
  <c r="I28" i="90" s="1"/>
  <c r="I37" i="80"/>
  <c r="I23" i="84"/>
  <c r="I37" i="83"/>
  <c r="E37" i="71" l="1"/>
  <c r="D37" i="71" s="1"/>
  <c r="G37" i="71" s="1"/>
  <c r="F38" i="71" s="1"/>
  <c r="H37" i="71"/>
  <c r="I37" i="71" s="1"/>
  <c r="I36" i="71"/>
  <c r="I32" i="70"/>
  <c r="E33" i="70"/>
  <c r="D33" i="70" s="1"/>
  <c r="G33" i="70" s="1"/>
  <c r="F34" i="70" s="1"/>
  <c r="H33" i="70"/>
  <c r="I29" i="69"/>
  <c r="E29" i="69"/>
  <c r="I28" i="69"/>
  <c r="D29" i="69"/>
  <c r="G29" i="69" s="1"/>
  <c r="F30" i="69" s="1"/>
  <c r="H37" i="67"/>
  <c r="E37" i="67"/>
  <c r="D37" i="67" s="1"/>
  <c r="G37" i="67" s="1"/>
  <c r="F38" i="67" s="1"/>
  <c r="H24" i="66"/>
  <c r="E24" i="66"/>
  <c r="D24" i="66" s="1"/>
  <c r="E74" i="125"/>
  <c r="D74" i="125" s="1"/>
  <c r="G74" i="125" s="1"/>
  <c r="F75" i="125" s="1"/>
  <c r="E73" i="126"/>
  <c r="D73" i="126" s="1"/>
  <c r="G73" i="126" s="1"/>
  <c r="F74" i="126" s="1"/>
  <c r="I38" i="83"/>
  <c r="I38" i="82"/>
  <c r="H29" i="90"/>
  <c r="I38" i="80" l="1"/>
  <c r="I39" i="78"/>
  <c r="E38" i="71"/>
  <c r="D38" i="71" s="1"/>
  <c r="G38" i="71" s="1"/>
  <c r="F39" i="71" s="1"/>
  <c r="H38" i="71"/>
  <c r="E34" i="70"/>
  <c r="D34" i="70" s="1"/>
  <c r="G34" i="70" s="1"/>
  <c r="F35" i="70" s="1"/>
  <c r="H34" i="70"/>
  <c r="I33" i="70"/>
  <c r="H30" i="69"/>
  <c r="E30" i="69"/>
  <c r="E38" i="67"/>
  <c r="D38" i="67" s="1"/>
  <c r="G38" i="67" s="1"/>
  <c r="F39" i="67" s="1"/>
  <c r="H38" i="67"/>
  <c r="I38" i="67" s="1"/>
  <c r="I37" i="67"/>
  <c r="I24" i="66"/>
  <c r="G24" i="66"/>
  <c r="F25" i="66" s="1"/>
  <c r="E25" i="66" s="1"/>
  <c r="D25" i="66" s="1"/>
  <c r="E75" i="125"/>
  <c r="D75" i="125" s="1"/>
  <c r="G75" i="125" s="1"/>
  <c r="F76" i="125" s="1"/>
  <c r="E74" i="126"/>
  <c r="D74" i="126" s="1"/>
  <c r="G74" i="126" s="1"/>
  <c r="F75" i="126" s="1"/>
  <c r="I27" i="86"/>
  <c r="I27" i="89"/>
  <c r="I24" i="84"/>
  <c r="I39" i="83"/>
  <c r="I29" i="90"/>
  <c r="E30" i="90"/>
  <c r="D30" i="90" s="1"/>
  <c r="G30" i="90" s="1"/>
  <c r="F31" i="90" s="1"/>
  <c r="I39" i="80" l="1"/>
  <c r="D39" i="71"/>
  <c r="G39" i="71" s="1"/>
  <c r="H39" i="71"/>
  <c r="I38" i="71"/>
  <c r="G35" i="70"/>
  <c r="F36" i="70" s="1"/>
  <c r="E35" i="70"/>
  <c r="D35" i="70" s="1"/>
  <c r="H35" i="70"/>
  <c r="I35" i="70" s="1"/>
  <c r="I34" i="70"/>
  <c r="D30" i="69"/>
  <c r="G30" i="69" s="1"/>
  <c r="F31" i="69" s="1"/>
  <c r="I30" i="69"/>
  <c r="E39" i="67"/>
  <c r="D39" i="67" s="1"/>
  <c r="G39" i="67" s="1"/>
  <c r="F40" i="67" s="1"/>
  <c r="H39" i="67"/>
  <c r="I39" i="67" s="1"/>
  <c r="G25" i="66"/>
  <c r="F26" i="66" s="1"/>
  <c r="H25" i="66"/>
  <c r="I25" i="66" s="1"/>
  <c r="E75" i="126"/>
  <c r="D75" i="126" s="1"/>
  <c r="G75" i="126" s="1"/>
  <c r="F76" i="126" s="1"/>
  <c r="E76" i="125"/>
  <c r="D76" i="125" s="1"/>
  <c r="G76" i="125" s="1"/>
  <c r="F77" i="125" s="1"/>
  <c r="H30" i="90"/>
  <c r="I39" i="71" l="1"/>
  <c r="E36" i="70"/>
  <c r="D36" i="70" s="1"/>
  <c r="G36" i="70" s="1"/>
  <c r="F37" i="70" s="1"/>
  <c r="H36" i="70"/>
  <c r="H31" i="69"/>
  <c r="E31" i="69"/>
  <c r="G40" i="67"/>
  <c r="H40" i="67"/>
  <c r="I40" i="67" s="1"/>
  <c r="H26" i="66"/>
  <c r="E26" i="66"/>
  <c r="D26" i="66" s="1"/>
  <c r="E77" i="125"/>
  <c r="D77" i="125" s="1"/>
  <c r="G77" i="125" s="1"/>
  <c r="F78" i="125" s="1"/>
  <c r="E76" i="126"/>
  <c r="D76" i="126" s="1"/>
  <c r="G76" i="126" s="1"/>
  <c r="F77" i="126" s="1"/>
  <c r="I28" i="89"/>
  <c r="I28" i="86"/>
  <c r="I30" i="90"/>
  <c r="E31" i="90"/>
  <c r="D31" i="90" s="1"/>
  <c r="G31" i="90" s="1"/>
  <c r="F32" i="90" s="1"/>
  <c r="I25" i="84"/>
  <c r="G37" i="70" l="1"/>
  <c r="F38" i="70" s="1"/>
  <c r="I36" i="70"/>
  <c r="E37" i="70"/>
  <c r="D37" i="70" s="1"/>
  <c r="H37" i="70"/>
  <c r="I37" i="70" s="1"/>
  <c r="D31" i="69"/>
  <c r="G31" i="69" s="1"/>
  <c r="F32" i="69" s="1"/>
  <c r="I31" i="69"/>
  <c r="I26" i="66"/>
  <c r="G26" i="66"/>
  <c r="F27" i="66" s="1"/>
  <c r="E78" i="125"/>
  <c r="D78" i="125" s="1"/>
  <c r="G78" i="125" s="1"/>
  <c r="F79" i="125" s="1"/>
  <c r="E77" i="126"/>
  <c r="D77" i="126" s="1"/>
  <c r="G77" i="126" s="1"/>
  <c r="F78" i="126" s="1"/>
  <c r="H31" i="90"/>
  <c r="E38" i="70" l="1"/>
  <c r="D38" i="70" s="1"/>
  <c r="G38" i="70" s="1"/>
  <c r="F39" i="70" s="1"/>
  <c r="G39" i="70" s="1"/>
  <c r="H38" i="70"/>
  <c r="I38" i="70" s="1"/>
  <c r="E32" i="69"/>
  <c r="H32" i="69"/>
  <c r="H27" i="66"/>
  <c r="E27" i="66"/>
  <c r="D27" i="66" s="1"/>
  <c r="E78" i="126"/>
  <c r="D78" i="126" s="1"/>
  <c r="G78" i="126" s="1"/>
  <c r="F79" i="126" s="1"/>
  <c r="E79" i="125"/>
  <c r="D79" i="125" s="1"/>
  <c r="G79" i="125" s="1"/>
  <c r="F80" i="125" s="1"/>
  <c r="I29" i="86"/>
  <c r="I31" i="90"/>
  <c r="E32" i="90"/>
  <c r="D32" i="90" s="1"/>
  <c r="G32" i="90" s="1"/>
  <c r="F33" i="90" s="1"/>
  <c r="I29" i="89"/>
  <c r="I26" i="84"/>
  <c r="H39" i="70" l="1"/>
  <c r="I39" i="70" s="1"/>
  <c r="I32" i="69"/>
  <c r="D32" i="69"/>
  <c r="G32" i="69" s="1"/>
  <c r="F33" i="69" s="1"/>
  <c r="I27" i="66"/>
  <c r="G27" i="66"/>
  <c r="F28" i="66" s="1"/>
  <c r="E80" i="125"/>
  <c r="D80" i="125" s="1"/>
  <c r="G80" i="125" s="1"/>
  <c r="F81" i="125" s="1"/>
  <c r="E79" i="126"/>
  <c r="D79" i="126" s="1"/>
  <c r="G79" i="126" s="1"/>
  <c r="F80" i="126" s="1"/>
  <c r="H32" i="90"/>
  <c r="G33" i="69" l="1"/>
  <c r="F34" i="69" s="1"/>
  <c r="E33" i="69"/>
  <c r="D33" i="69" s="1"/>
  <c r="H33" i="69"/>
  <c r="I33" i="69" s="1"/>
  <c r="H28" i="66"/>
  <c r="E28" i="66"/>
  <c r="D28" i="66" s="1"/>
  <c r="G28" i="66" s="1"/>
  <c r="F29" i="66" s="1"/>
  <c r="E80" i="126"/>
  <c r="D80" i="126" s="1"/>
  <c r="G80" i="126" s="1"/>
  <c r="F81" i="126" s="1"/>
  <c r="E81" i="125"/>
  <c r="D81" i="125" s="1"/>
  <c r="G81" i="125" s="1"/>
  <c r="F82" i="125" s="1"/>
  <c r="I30" i="86"/>
  <c r="I27" i="84"/>
  <c r="I32" i="90"/>
  <c r="E33" i="90"/>
  <c r="D33" i="90" s="1"/>
  <c r="G33" i="90" s="1"/>
  <c r="F34" i="90" s="1"/>
  <c r="I30" i="89"/>
  <c r="G34" i="69" l="1"/>
  <c r="F35" i="69" s="1"/>
  <c r="E34" i="69"/>
  <c r="D34" i="69" s="1"/>
  <c r="H34" i="69"/>
  <c r="I34" i="69" s="1"/>
  <c r="E29" i="66"/>
  <c r="D29" i="66" s="1"/>
  <c r="H29" i="66"/>
  <c r="I29" i="66" s="1"/>
  <c r="I28" i="66"/>
  <c r="E82" i="125"/>
  <c r="D82" i="125" s="1"/>
  <c r="G82" i="125" s="1"/>
  <c r="F83" i="125" s="1"/>
  <c r="E81" i="126"/>
  <c r="D81" i="126" s="1"/>
  <c r="G81" i="126" s="1"/>
  <c r="F82" i="126" s="1"/>
  <c r="H33" i="90"/>
  <c r="G35" i="69" l="1"/>
  <c r="F36" i="69" s="1"/>
  <c r="E35" i="69"/>
  <c r="D35" i="69" s="1"/>
  <c r="H35" i="69"/>
  <c r="I35" i="69" s="1"/>
  <c r="G29" i="66"/>
  <c r="F30" i="66" s="1"/>
  <c r="E83" i="125"/>
  <c r="D83" i="125" s="1"/>
  <c r="G83" i="125" s="1"/>
  <c r="F84" i="125" s="1"/>
  <c r="E82" i="126"/>
  <c r="D82" i="126" s="1"/>
  <c r="G82" i="126" s="1"/>
  <c r="F83" i="126" s="1"/>
  <c r="I28" i="84"/>
  <c r="I31" i="89"/>
  <c r="I31" i="86"/>
  <c r="I33" i="90"/>
  <c r="E34" i="90"/>
  <c r="D34" i="90" s="1"/>
  <c r="G34" i="90" s="1"/>
  <c r="F35" i="90" s="1"/>
  <c r="E36" i="69" l="1"/>
  <c r="D36" i="69" s="1"/>
  <c r="G36" i="69" s="1"/>
  <c r="F37" i="69" s="1"/>
  <c r="H36" i="69"/>
  <c r="H30" i="66"/>
  <c r="E30" i="66"/>
  <c r="D30" i="66" s="1"/>
  <c r="E83" i="126"/>
  <c r="D83" i="126" s="1"/>
  <c r="G83" i="126" s="1"/>
  <c r="F84" i="126" s="1"/>
  <c r="E84" i="125"/>
  <c r="D84" i="125" s="1"/>
  <c r="G84" i="125" s="1"/>
  <c r="F85" i="125" s="1"/>
  <c r="H34" i="90"/>
  <c r="I36" i="69" l="1"/>
  <c r="E37" i="69"/>
  <c r="D37" i="69" s="1"/>
  <c r="G37" i="69" s="1"/>
  <c r="F38" i="69" s="1"/>
  <c r="H37" i="69"/>
  <c r="I37" i="69" s="1"/>
  <c r="I30" i="66"/>
  <c r="G30" i="66"/>
  <c r="F31" i="66" s="1"/>
  <c r="E85" i="125"/>
  <c r="D85" i="125" s="1"/>
  <c r="G85" i="125" s="1"/>
  <c r="F86" i="125" s="1"/>
  <c r="E84" i="126"/>
  <c r="D84" i="126" s="1"/>
  <c r="G84" i="126" s="1"/>
  <c r="F85" i="126" s="1"/>
  <c r="I32" i="89"/>
  <c r="I29" i="84"/>
  <c r="I32" i="86"/>
  <c r="I34" i="90"/>
  <c r="E35" i="90"/>
  <c r="D35" i="90" s="1"/>
  <c r="G35" i="90" s="1"/>
  <c r="F36" i="90" s="1"/>
  <c r="G38" i="69" l="1"/>
  <c r="F39" i="69" s="1"/>
  <c r="E38" i="69"/>
  <c r="D38" i="69" s="1"/>
  <c r="H38" i="69"/>
  <c r="I38" i="69" s="1"/>
  <c r="H31" i="66"/>
  <c r="E31" i="66"/>
  <c r="D31" i="66" s="1"/>
  <c r="E86" i="125"/>
  <c r="D86" i="125" s="1"/>
  <c r="G86" i="125" s="1"/>
  <c r="F87" i="125" s="1"/>
  <c r="E85" i="126"/>
  <c r="D85" i="126" s="1"/>
  <c r="G85" i="126" s="1"/>
  <c r="F86" i="126" s="1"/>
  <c r="H35" i="90"/>
  <c r="D39" i="69" l="1"/>
  <c r="G39" i="69" s="1"/>
  <c r="H39" i="69"/>
  <c r="I39" i="69" s="1"/>
  <c r="I31" i="66"/>
  <c r="G31" i="66"/>
  <c r="F32" i="66" s="1"/>
  <c r="E32" i="66" s="1"/>
  <c r="D32" i="66" s="1"/>
  <c r="E86" i="126"/>
  <c r="D86" i="126" s="1"/>
  <c r="G86" i="126" s="1"/>
  <c r="F87" i="126" s="1"/>
  <c r="E87" i="125"/>
  <c r="D87" i="125" s="1"/>
  <c r="G87" i="125" s="1"/>
  <c r="F88" i="125" s="1"/>
  <c r="I30" i="84"/>
  <c r="I33" i="86"/>
  <c r="I33" i="89"/>
  <c r="I35" i="90"/>
  <c r="E36" i="90"/>
  <c r="D36" i="90" s="1"/>
  <c r="G36" i="90" s="1"/>
  <c r="F37" i="90" s="1"/>
  <c r="G32" i="66" l="1"/>
  <c r="F33" i="66" s="1"/>
  <c r="H32" i="66"/>
  <c r="I32" i="66" s="1"/>
  <c r="E88" i="125"/>
  <c r="D88" i="125" s="1"/>
  <c r="G88" i="125"/>
  <c r="F89" i="125" s="1"/>
  <c r="E87" i="126"/>
  <c r="D87" i="126" s="1"/>
  <c r="G87" i="126" s="1"/>
  <c r="F88" i="126" s="1"/>
  <c r="H36" i="90"/>
  <c r="H33" i="66" l="1"/>
  <c r="E33" i="66"/>
  <c r="D33" i="66" s="1"/>
  <c r="E89" i="125"/>
  <c r="D89" i="125" s="1"/>
  <c r="G89" i="125" s="1"/>
  <c r="F90" i="125" s="1"/>
  <c r="E88" i="126"/>
  <c r="D88" i="126" s="1"/>
  <c r="G88" i="126" s="1"/>
  <c r="F89" i="126" s="1"/>
  <c r="I34" i="86"/>
  <c r="I36" i="90"/>
  <c r="E37" i="90"/>
  <c r="D37" i="90" s="1"/>
  <c r="G37" i="90" s="1"/>
  <c r="F38" i="90" s="1"/>
  <c r="I31" i="84"/>
  <c r="I34" i="89"/>
  <c r="I33" i="66" l="1"/>
  <c r="G33" i="66"/>
  <c r="F34" i="66" s="1"/>
  <c r="E89" i="126"/>
  <c r="D89" i="126" s="1"/>
  <c r="G89" i="126" s="1"/>
  <c r="F90" i="126" s="1"/>
  <c r="E90" i="125"/>
  <c r="D90" i="125" s="1"/>
  <c r="G90" i="125" s="1"/>
  <c r="F91" i="125" s="1"/>
  <c r="H37" i="90"/>
  <c r="H34" i="66" l="1"/>
  <c r="E34" i="66"/>
  <c r="D34" i="66" s="1"/>
  <c r="E91" i="125"/>
  <c r="D91" i="125" s="1"/>
  <c r="G91" i="125" s="1"/>
  <c r="F92" i="125" s="1"/>
  <c r="E90" i="126"/>
  <c r="D90" i="126" s="1"/>
  <c r="G90" i="126" s="1"/>
  <c r="F91" i="126" s="1"/>
  <c r="I32" i="84"/>
  <c r="I37" i="90"/>
  <c r="E38" i="90"/>
  <c r="D38" i="90" s="1"/>
  <c r="G38" i="90" s="1"/>
  <c r="F39" i="90" s="1"/>
  <c r="I35" i="86"/>
  <c r="I35" i="89"/>
  <c r="E39" i="90" l="1"/>
  <c r="D39" i="90" s="1"/>
  <c r="G39" i="90" s="1"/>
  <c r="F40" i="90" s="1"/>
  <c r="H39" i="90"/>
  <c r="I34" i="66"/>
  <c r="G34" i="66"/>
  <c r="F35" i="66" s="1"/>
  <c r="E35" i="66" s="1"/>
  <c r="D35" i="66" s="1"/>
  <c r="E91" i="126"/>
  <c r="D91" i="126" s="1"/>
  <c r="G91" i="126" s="1"/>
  <c r="F92" i="126" s="1"/>
  <c r="E92" i="125"/>
  <c r="D92" i="125" s="1"/>
  <c r="G92" i="125" s="1"/>
  <c r="F93" i="125" s="1"/>
  <c r="H38" i="90"/>
  <c r="I39" i="90" l="1"/>
  <c r="G35" i="66"/>
  <c r="F36" i="66" s="1"/>
  <c r="H35" i="66"/>
  <c r="I35" i="66" s="1"/>
  <c r="E92" i="126"/>
  <c r="D92" i="126" s="1"/>
  <c r="G92" i="126" s="1"/>
  <c r="F93" i="126" s="1"/>
  <c r="E93" i="125"/>
  <c r="D93" i="125" s="1"/>
  <c r="G93" i="125" s="1"/>
  <c r="F94" i="125" s="1"/>
  <c r="I36" i="86"/>
  <c r="I33" i="84"/>
  <c r="I36" i="89"/>
  <c r="I38" i="90"/>
  <c r="D40" i="90" l="1"/>
  <c r="G40" i="90" s="1"/>
  <c r="I40" i="90"/>
  <c r="H36" i="66"/>
  <c r="E36" i="66"/>
  <c r="D36" i="66" s="1"/>
  <c r="E94" i="125"/>
  <c r="D94" i="125" s="1"/>
  <c r="G94" i="125"/>
  <c r="F95" i="125" s="1"/>
  <c r="E93" i="126"/>
  <c r="D93" i="126" s="1"/>
  <c r="G93" i="126" s="1"/>
  <c r="F94" i="126" s="1"/>
  <c r="I36" i="66" l="1"/>
  <c r="G36" i="66"/>
  <c r="F37" i="66" s="1"/>
  <c r="E94" i="126"/>
  <c r="D94" i="126" s="1"/>
  <c r="G94" i="126" s="1"/>
  <c r="F95" i="126" s="1"/>
  <c r="E95" i="125"/>
  <c r="D95" i="125" s="1"/>
  <c r="G95" i="125" s="1"/>
  <c r="F96" i="125" s="1"/>
  <c r="I34" i="84"/>
  <c r="I37" i="86"/>
  <c r="I37" i="89"/>
  <c r="H37" i="66" l="1"/>
  <c r="E37" i="66"/>
  <c r="D37" i="66" s="1"/>
  <c r="E96" i="125"/>
  <c r="D96" i="125" s="1"/>
  <c r="G96" i="125" s="1"/>
  <c r="F97" i="125" s="1"/>
  <c r="E95" i="126"/>
  <c r="D95" i="126" s="1"/>
  <c r="G95" i="126" s="1"/>
  <c r="F96" i="126" s="1"/>
  <c r="I37" i="66" l="1"/>
  <c r="G37" i="66"/>
  <c r="F38" i="66" s="1"/>
  <c r="E96" i="126"/>
  <c r="D96" i="126" s="1"/>
  <c r="G96" i="126" s="1"/>
  <c r="F97" i="126" s="1"/>
  <c r="E97" i="125"/>
  <c r="D97" i="125" s="1"/>
  <c r="G97" i="125" s="1"/>
  <c r="F98" i="125" s="1"/>
  <c r="I35" i="84"/>
  <c r="I38" i="86"/>
  <c r="I38" i="89"/>
  <c r="H38" i="66" l="1"/>
  <c r="E38" i="66"/>
  <c r="D38" i="66" s="1"/>
  <c r="E98" i="125"/>
  <c r="D98" i="125" s="1"/>
  <c r="G98" i="125"/>
  <c r="F99" i="125" s="1"/>
  <c r="E97" i="126"/>
  <c r="D97" i="126" s="1"/>
  <c r="G97" i="126" s="1"/>
  <c r="F98" i="126" s="1"/>
  <c r="I38" i="66" l="1"/>
  <c r="G38" i="66"/>
  <c r="F39" i="66" s="1"/>
  <c r="E39" i="66" s="1"/>
  <c r="D39" i="66" s="1"/>
  <c r="E98" i="126"/>
  <c r="D98" i="126" s="1"/>
  <c r="G98" i="126" s="1"/>
  <c r="F99" i="126" s="1"/>
  <c r="E99" i="125"/>
  <c r="D99" i="125" s="1"/>
  <c r="G99" i="125" s="1"/>
  <c r="F100" i="125" s="1"/>
  <c r="I36" i="84"/>
  <c r="I39" i="86"/>
  <c r="I39" i="89"/>
  <c r="G39" i="66" l="1"/>
  <c r="F40" i="66" s="1"/>
  <c r="H39" i="66"/>
  <c r="I39" i="66" s="1"/>
  <c r="E100" i="125"/>
  <c r="D100" i="125" s="1"/>
  <c r="G100" i="125" s="1"/>
  <c r="F101" i="125" s="1"/>
  <c r="E99" i="126"/>
  <c r="D99" i="126" s="1"/>
  <c r="G99" i="126"/>
  <c r="F100" i="126" s="1"/>
  <c r="G40" i="66" l="1"/>
  <c r="H40" i="66"/>
  <c r="I40" i="66" s="1"/>
  <c r="E101" i="125"/>
  <c r="D101" i="125" s="1"/>
  <c r="G101" i="125" s="1"/>
  <c r="F102" i="125" s="1"/>
  <c r="E100" i="126"/>
  <c r="D100" i="126" s="1"/>
  <c r="G100" i="126" s="1"/>
  <c r="F101" i="126" s="1"/>
  <c r="I37" i="84"/>
  <c r="E102" i="125" l="1"/>
  <c r="D102" i="125" s="1"/>
  <c r="G102" i="125" s="1"/>
  <c r="F103" i="125" s="1"/>
  <c r="E101" i="126"/>
  <c r="D101" i="126" s="1"/>
  <c r="G101" i="126" s="1"/>
  <c r="F102" i="126" s="1"/>
  <c r="B40" i="63"/>
  <c r="B39" i="63"/>
  <c r="B38" i="63"/>
  <c r="B37" i="63"/>
  <c r="B36" i="63"/>
  <c r="B35" i="63"/>
  <c r="B34" i="63"/>
  <c r="B33" i="63"/>
  <c r="B32" i="63"/>
  <c r="B31" i="63"/>
  <c r="B30" i="63"/>
  <c r="B29" i="63"/>
  <c r="B28" i="63"/>
  <c r="B27" i="63"/>
  <c r="B26" i="63"/>
  <c r="B25" i="63"/>
  <c r="B24" i="63"/>
  <c r="B23" i="63"/>
  <c r="B22" i="63"/>
  <c r="B21" i="63"/>
  <c r="B20" i="63"/>
  <c r="B19" i="63"/>
  <c r="B18" i="63"/>
  <c r="B17" i="63"/>
  <c r="B16" i="63"/>
  <c r="B15" i="63"/>
  <c r="B14" i="63"/>
  <c r="B13" i="63"/>
  <c r="B12" i="63"/>
  <c r="C11" i="63"/>
  <c r="B11" i="63"/>
  <c r="B10" i="63"/>
  <c r="B9" i="63"/>
  <c r="B8" i="63"/>
  <c r="B7" i="63"/>
  <c r="B6" i="63"/>
  <c r="B5" i="63"/>
  <c r="G4" i="63"/>
  <c r="F5" i="63" s="1"/>
  <c r="E5" i="63" s="1"/>
  <c r="B4" i="63"/>
  <c r="D1" i="63"/>
  <c r="C34" i="63" s="1"/>
  <c r="B40" i="62"/>
  <c r="D1" i="62"/>
  <c r="C34" i="62" s="1"/>
  <c r="B6" i="62"/>
  <c r="B7" i="62"/>
  <c r="B8" i="62"/>
  <c r="B9" i="62"/>
  <c r="B10" i="62"/>
  <c r="B11" i="62"/>
  <c r="B12" i="62"/>
  <c r="B13" i="62"/>
  <c r="B14" i="62"/>
  <c r="B15" i="62"/>
  <c r="B16" i="62"/>
  <c r="B17" i="62"/>
  <c r="B18" i="62"/>
  <c r="B19" i="62"/>
  <c r="B20" i="62"/>
  <c r="B21" i="62"/>
  <c r="B22" i="62"/>
  <c r="B23" i="62"/>
  <c r="B24" i="62"/>
  <c r="B25" i="62"/>
  <c r="B26" i="62"/>
  <c r="B27" i="62"/>
  <c r="B28" i="62"/>
  <c r="B29" i="62"/>
  <c r="B30" i="62"/>
  <c r="B31" i="62"/>
  <c r="B32" i="62"/>
  <c r="B33" i="62"/>
  <c r="B34" i="62"/>
  <c r="B35" i="62"/>
  <c r="B36" i="62"/>
  <c r="B37" i="62"/>
  <c r="B38" i="62"/>
  <c r="B39" i="62"/>
  <c r="B5" i="62"/>
  <c r="B4" i="62"/>
  <c r="D1" i="60"/>
  <c r="C34" i="60" s="1"/>
  <c r="B39" i="61"/>
  <c r="B38" i="61"/>
  <c r="B37" i="61"/>
  <c r="B36" i="61"/>
  <c r="B35" i="61"/>
  <c r="B34" i="61"/>
  <c r="B33" i="61"/>
  <c r="B32" i="61"/>
  <c r="B31" i="61"/>
  <c r="B30" i="61"/>
  <c r="B29" i="61"/>
  <c r="B28" i="61"/>
  <c r="B27" i="61"/>
  <c r="B26" i="61"/>
  <c r="B25" i="61"/>
  <c r="B24" i="61"/>
  <c r="B23" i="61"/>
  <c r="B22" i="61"/>
  <c r="B21" i="61"/>
  <c r="B20" i="61"/>
  <c r="B19" i="61"/>
  <c r="B18" i="61"/>
  <c r="B17" i="61"/>
  <c r="B16" i="61"/>
  <c r="B15" i="61"/>
  <c r="B14" i="61"/>
  <c r="B13" i="61"/>
  <c r="B12" i="61"/>
  <c r="B11" i="61"/>
  <c r="B10" i="61"/>
  <c r="B9" i="61"/>
  <c r="B8" i="61"/>
  <c r="B7" i="61"/>
  <c r="B6" i="61"/>
  <c r="B5" i="61"/>
  <c r="B4" i="61"/>
  <c r="D1" i="61"/>
  <c r="C34" i="61" s="1"/>
  <c r="B39" i="60"/>
  <c r="B38" i="60"/>
  <c r="B37" i="60"/>
  <c r="B36" i="60"/>
  <c r="B35" i="60"/>
  <c r="B34" i="60"/>
  <c r="B33" i="60"/>
  <c r="B32" i="60"/>
  <c r="B31" i="60"/>
  <c r="B30" i="60"/>
  <c r="B29" i="60"/>
  <c r="B28" i="60"/>
  <c r="B27" i="60"/>
  <c r="B26" i="60"/>
  <c r="B25" i="60"/>
  <c r="B24" i="60"/>
  <c r="B23" i="60"/>
  <c r="B22" i="60"/>
  <c r="B21" i="60"/>
  <c r="B20" i="60"/>
  <c r="B19" i="60"/>
  <c r="B18" i="60"/>
  <c r="B17" i="60"/>
  <c r="B16" i="60"/>
  <c r="B15" i="60"/>
  <c r="B14" i="60"/>
  <c r="B13" i="60"/>
  <c r="B12" i="60"/>
  <c r="B11" i="60"/>
  <c r="B10" i="60"/>
  <c r="B9" i="60"/>
  <c r="B8" i="60"/>
  <c r="B7" i="60"/>
  <c r="B6" i="60"/>
  <c r="B5" i="60"/>
  <c r="B4" i="60"/>
  <c r="H4" i="60" l="1"/>
  <c r="E4" i="60"/>
  <c r="C12" i="63"/>
  <c r="C19" i="63"/>
  <c r="C32" i="63"/>
  <c r="C20" i="63"/>
  <c r="C27" i="63"/>
  <c r="C39" i="63"/>
  <c r="C33" i="63"/>
  <c r="C40" i="63"/>
  <c r="D40" i="63" s="1"/>
  <c r="C28" i="63"/>
  <c r="H4" i="63"/>
  <c r="E4" i="63"/>
  <c r="C40" i="62"/>
  <c r="H4" i="62"/>
  <c r="E4" i="62"/>
  <c r="H4" i="61"/>
  <c r="E4" i="61"/>
  <c r="E102" i="126"/>
  <c r="D102" i="126" s="1"/>
  <c r="G102" i="126" s="1"/>
  <c r="F103" i="126" s="1"/>
  <c r="E103" i="125"/>
  <c r="D103" i="125" s="1"/>
  <c r="G103" i="125" s="1"/>
  <c r="F104" i="125" s="1"/>
  <c r="I38" i="84"/>
  <c r="H5" i="63"/>
  <c r="I5" i="63" s="1"/>
  <c r="C5" i="63"/>
  <c r="D5" i="63" s="1"/>
  <c r="G5" i="63" s="1"/>
  <c r="F6" i="63" s="1"/>
  <c r="C13" i="63"/>
  <c r="C21" i="63"/>
  <c r="C10" i="63"/>
  <c r="C18" i="63"/>
  <c r="C26" i="63"/>
  <c r="C38" i="63"/>
  <c r="C9" i="63"/>
  <c r="C17" i="63"/>
  <c r="C25" i="63"/>
  <c r="C31" i="63"/>
  <c r="C37" i="63"/>
  <c r="C8" i="63"/>
  <c r="C16" i="63"/>
  <c r="C24" i="63"/>
  <c r="C30" i="63"/>
  <c r="C36" i="63"/>
  <c r="C7" i="63"/>
  <c r="C15" i="63"/>
  <c r="C23" i="63"/>
  <c r="C35" i="63"/>
  <c r="C6" i="63"/>
  <c r="C14" i="63"/>
  <c r="C22" i="63"/>
  <c r="C29" i="63"/>
  <c r="C5" i="62"/>
  <c r="C13" i="62"/>
  <c r="C21" i="62"/>
  <c r="C12" i="62"/>
  <c r="C20" i="62"/>
  <c r="C28" i="62"/>
  <c r="C33" i="62"/>
  <c r="C27" i="62"/>
  <c r="C32" i="62"/>
  <c r="C39" i="62"/>
  <c r="C10" i="62"/>
  <c r="C18" i="62"/>
  <c r="C26" i="62"/>
  <c r="C38" i="62"/>
  <c r="G4" i="62"/>
  <c r="F5" i="62" s="1"/>
  <c r="E5" i="62" s="1"/>
  <c r="C19" i="62"/>
  <c r="C9" i="62"/>
  <c r="C17" i="62"/>
  <c r="C25" i="62"/>
  <c r="C31" i="62"/>
  <c r="C37" i="62"/>
  <c r="C11" i="62"/>
  <c r="C8" i="62"/>
  <c r="C16" i="62"/>
  <c r="C24" i="62"/>
  <c r="C30" i="62"/>
  <c r="C36" i="62"/>
  <c r="C7" i="62"/>
  <c r="C15" i="62"/>
  <c r="C35" i="62"/>
  <c r="C23" i="62"/>
  <c r="C6" i="62"/>
  <c r="C14" i="62"/>
  <c r="C22" i="62"/>
  <c r="C29" i="62"/>
  <c r="I4" i="61"/>
  <c r="C20" i="61"/>
  <c r="C33" i="61"/>
  <c r="C4" i="61"/>
  <c r="D4" i="61" s="1"/>
  <c r="G4" i="61" s="1"/>
  <c r="F5" i="61" s="1"/>
  <c r="E5" i="61" s="1"/>
  <c r="D5" i="61" s="1"/>
  <c r="C11" i="61"/>
  <c r="C19" i="61"/>
  <c r="C27" i="61"/>
  <c r="C32" i="61"/>
  <c r="C39" i="61"/>
  <c r="C5" i="61"/>
  <c r="C13" i="61"/>
  <c r="C28" i="61"/>
  <c r="C10" i="61"/>
  <c r="C18" i="61"/>
  <c r="C26" i="61"/>
  <c r="C38" i="61"/>
  <c r="C25" i="61"/>
  <c r="C31" i="61"/>
  <c r="C37" i="61"/>
  <c r="C12" i="61"/>
  <c r="C9" i="61"/>
  <c r="C17" i="61"/>
  <c r="C8" i="61"/>
  <c r="C16" i="61"/>
  <c r="C24" i="61"/>
  <c r="C30" i="61"/>
  <c r="C36" i="61"/>
  <c r="C7" i="61"/>
  <c r="C15" i="61"/>
  <c r="C23" i="61"/>
  <c r="C35" i="61"/>
  <c r="C21" i="61"/>
  <c r="C6" i="61"/>
  <c r="C14" i="61"/>
  <c r="C22" i="61"/>
  <c r="C29" i="61"/>
  <c r="C5" i="60"/>
  <c r="C28" i="60"/>
  <c r="C9" i="60"/>
  <c r="C17" i="60"/>
  <c r="C25" i="60"/>
  <c r="C33" i="60"/>
  <c r="C8" i="60"/>
  <c r="C16" i="60"/>
  <c r="C7" i="60"/>
  <c r="C15" i="60"/>
  <c r="C23" i="60"/>
  <c r="C31" i="60"/>
  <c r="C39" i="60"/>
  <c r="C24" i="60"/>
  <c r="C32" i="60"/>
  <c r="C6" i="60"/>
  <c r="C14" i="60"/>
  <c r="C22" i="60"/>
  <c r="C30" i="60"/>
  <c r="C38" i="60"/>
  <c r="C37" i="60"/>
  <c r="C36" i="60"/>
  <c r="C13" i="60"/>
  <c r="C4" i="60"/>
  <c r="C11" i="60"/>
  <c r="C19" i="60"/>
  <c r="C27" i="60"/>
  <c r="C35" i="60"/>
  <c r="C21" i="60"/>
  <c r="C29" i="60"/>
  <c r="C12" i="60"/>
  <c r="C20" i="60"/>
  <c r="C10" i="60"/>
  <c r="C18" i="60"/>
  <c r="C26" i="60"/>
  <c r="D4" i="60" l="1"/>
  <c r="G4" i="60" s="1"/>
  <c r="F5" i="60" s="1"/>
  <c r="E5" i="60" s="1"/>
  <c r="D5" i="60" s="1"/>
  <c r="G5" i="60" s="1"/>
  <c r="F6" i="60" s="1"/>
  <c r="I4" i="60"/>
  <c r="E6" i="63"/>
  <c r="D6" i="63" s="1"/>
  <c r="G6" i="63" s="1"/>
  <c r="F7" i="63" s="1"/>
  <c r="E7" i="63" s="1"/>
  <c r="D7" i="63" s="1"/>
  <c r="G7" i="63" s="1"/>
  <c r="F8" i="63" s="1"/>
  <c r="E8" i="63" s="1"/>
  <c r="D8" i="63" s="1"/>
  <c r="G8" i="63" s="1"/>
  <c r="F9" i="63" s="1"/>
  <c r="E9" i="63" s="1"/>
  <c r="D9" i="63" s="1"/>
  <c r="G9" i="63" s="1"/>
  <c r="F10" i="63" s="1"/>
  <c r="E10" i="63" s="1"/>
  <c r="D10" i="63" s="1"/>
  <c r="G10" i="63" s="1"/>
  <c r="F11" i="63" s="1"/>
  <c r="E11" i="63" s="1"/>
  <c r="D11" i="63" s="1"/>
  <c r="G11" i="63" s="1"/>
  <c r="F12" i="63" s="1"/>
  <c r="E12" i="63" s="1"/>
  <c r="D12" i="63" s="1"/>
  <c r="G12" i="63" s="1"/>
  <c r="F13" i="63" s="1"/>
  <c r="E13" i="63" s="1"/>
  <c r="D13" i="63" s="1"/>
  <c r="G13" i="63" s="1"/>
  <c r="F14" i="63" s="1"/>
  <c r="E14" i="63" s="1"/>
  <c r="D14" i="63" s="1"/>
  <c r="G14" i="63" s="1"/>
  <c r="F15" i="63" s="1"/>
  <c r="E15" i="63" s="1"/>
  <c r="D15" i="63" s="1"/>
  <c r="G15" i="63" s="1"/>
  <c r="F16" i="63" s="1"/>
  <c r="E16" i="63" s="1"/>
  <c r="D16" i="63" s="1"/>
  <c r="G16" i="63" s="1"/>
  <c r="F17" i="63" s="1"/>
  <c r="E17" i="63" s="1"/>
  <c r="D17" i="63" s="1"/>
  <c r="G17" i="63" s="1"/>
  <c r="F18" i="63" s="1"/>
  <c r="E18" i="63" s="1"/>
  <c r="D18" i="63" s="1"/>
  <c r="G18" i="63" s="1"/>
  <c r="F19" i="63" s="1"/>
  <c r="E19" i="63" s="1"/>
  <c r="D19" i="63" s="1"/>
  <c r="G19" i="63" s="1"/>
  <c r="F20" i="63" s="1"/>
  <c r="E20" i="63" s="1"/>
  <c r="D20" i="63" s="1"/>
  <c r="G20" i="63" s="1"/>
  <c r="F21" i="63" s="1"/>
  <c r="E21" i="63" s="1"/>
  <c r="D21" i="63" s="1"/>
  <c r="G21" i="63" s="1"/>
  <c r="F22" i="63" s="1"/>
  <c r="E22" i="63" s="1"/>
  <c r="D22" i="63" s="1"/>
  <c r="G22" i="63" s="1"/>
  <c r="F23" i="63" s="1"/>
  <c r="E23" i="63" s="1"/>
  <c r="D23" i="63" s="1"/>
  <c r="G23" i="63" s="1"/>
  <c r="F24" i="63" s="1"/>
  <c r="E24" i="63" s="1"/>
  <c r="D24" i="63" s="1"/>
  <c r="G24" i="63" s="1"/>
  <c r="F25" i="63" s="1"/>
  <c r="E25" i="63" s="1"/>
  <c r="D25" i="63" s="1"/>
  <c r="G25" i="63" s="1"/>
  <c r="F26" i="63" s="1"/>
  <c r="E26" i="63" s="1"/>
  <c r="D26" i="63" s="1"/>
  <c r="G26" i="63" s="1"/>
  <c r="F27" i="63" s="1"/>
  <c r="E27" i="63" s="1"/>
  <c r="D27" i="63" s="1"/>
  <c r="G27" i="63" s="1"/>
  <c r="F28" i="63" s="1"/>
  <c r="E28" i="63" s="1"/>
  <c r="D28" i="63" s="1"/>
  <c r="G28" i="63" s="1"/>
  <c r="F29" i="63" s="1"/>
  <c r="E29" i="63" s="1"/>
  <c r="D29" i="63" s="1"/>
  <c r="G29" i="63" s="1"/>
  <c r="F30" i="63" s="1"/>
  <c r="E30" i="63" s="1"/>
  <c r="D30" i="63" s="1"/>
  <c r="G30" i="63" s="1"/>
  <c r="F31" i="63" s="1"/>
  <c r="E31" i="63" s="1"/>
  <c r="D31" i="63" s="1"/>
  <c r="G31" i="63" s="1"/>
  <c r="F32" i="63" s="1"/>
  <c r="E32" i="63" s="1"/>
  <c r="D32" i="63" s="1"/>
  <c r="G32" i="63" s="1"/>
  <c r="F33" i="63" s="1"/>
  <c r="E33" i="63" s="1"/>
  <c r="D33" i="63" s="1"/>
  <c r="G33" i="63" s="1"/>
  <c r="F34" i="63" s="1"/>
  <c r="E34" i="63" s="1"/>
  <c r="D34" i="63" s="1"/>
  <c r="G34" i="63" s="1"/>
  <c r="F35" i="63" s="1"/>
  <c r="E35" i="63" s="1"/>
  <c r="D35" i="63" s="1"/>
  <c r="G35" i="63" s="1"/>
  <c r="F36" i="63" s="1"/>
  <c r="E36" i="63" s="1"/>
  <c r="D36" i="63" s="1"/>
  <c r="G36" i="63" s="1"/>
  <c r="F37" i="63" s="1"/>
  <c r="E37" i="63" s="1"/>
  <c r="D37" i="63" s="1"/>
  <c r="G37" i="63" s="1"/>
  <c r="F38" i="63" s="1"/>
  <c r="E38" i="63" s="1"/>
  <c r="D38" i="63" s="1"/>
  <c r="G38" i="63" s="1"/>
  <c r="F39" i="63" s="1"/>
  <c r="E39" i="63" s="1"/>
  <c r="D39" i="63" s="1"/>
  <c r="G39" i="63" s="1"/>
  <c r="F40" i="63" s="1"/>
  <c r="G40" i="63" s="1"/>
  <c r="I4" i="63"/>
  <c r="D5" i="62"/>
  <c r="G5" i="62" s="1"/>
  <c r="I4" i="62"/>
  <c r="E104" i="125"/>
  <c r="D104" i="125" s="1"/>
  <c r="G104" i="125" s="1"/>
  <c r="F105" i="125" s="1"/>
  <c r="E103" i="126"/>
  <c r="D103" i="126" s="1"/>
  <c r="G103" i="126" s="1"/>
  <c r="F104" i="126" s="1"/>
  <c r="H6" i="63"/>
  <c r="I6" i="63" s="1"/>
  <c r="H5" i="62"/>
  <c r="I5" i="62" s="1"/>
  <c r="G5" i="61"/>
  <c r="F6" i="61" s="1"/>
  <c r="H5" i="61"/>
  <c r="I5" i="61" s="1"/>
  <c r="H5" i="60"/>
  <c r="I5" i="60" l="1"/>
  <c r="E6" i="60"/>
  <c r="E6" i="62"/>
  <c r="E6" i="61"/>
  <c r="D6" i="61" s="1"/>
  <c r="G6" i="61" s="1"/>
  <c r="F7" i="61" s="1"/>
  <c r="E104" i="126"/>
  <c r="D104" i="126" s="1"/>
  <c r="G104" i="126" s="1"/>
  <c r="F105" i="126" s="1"/>
  <c r="E105" i="125"/>
  <c r="D105" i="125" s="1"/>
  <c r="G105" i="125" s="1"/>
  <c r="F106" i="125" s="1"/>
  <c r="I39" i="84"/>
  <c r="H7" i="63"/>
  <c r="I7" i="63" s="1"/>
  <c r="H6" i="62"/>
  <c r="H6" i="61"/>
  <c r="H6" i="60"/>
  <c r="D6" i="60" l="1"/>
  <c r="G6" i="60" s="1"/>
  <c r="F7" i="60" s="1"/>
  <c r="I6" i="60"/>
  <c r="D6" i="62"/>
  <c r="G6" i="62" s="1"/>
  <c r="F7" i="62" s="1"/>
  <c r="I6" i="62"/>
  <c r="E7" i="61"/>
  <c r="D7" i="61" s="1"/>
  <c r="G7" i="61" s="1"/>
  <c r="F8" i="61" s="1"/>
  <c r="E105" i="126"/>
  <c r="D105" i="126" s="1"/>
  <c r="G105" i="126" s="1"/>
  <c r="F106" i="126" s="1"/>
  <c r="E106" i="125"/>
  <c r="D106" i="125" s="1"/>
  <c r="G106" i="125"/>
  <c r="F107" i="125" s="1"/>
  <c r="H8" i="63"/>
  <c r="I8" i="63" s="1"/>
  <c r="I6" i="61"/>
  <c r="H7" i="61"/>
  <c r="H7" i="60" l="1"/>
  <c r="E7" i="60"/>
  <c r="D7" i="60" s="1"/>
  <c r="G7" i="60" s="1"/>
  <c r="F8" i="60" s="1"/>
  <c r="I40" i="84"/>
  <c r="H7" i="62"/>
  <c r="E7" i="62"/>
  <c r="D7" i="62" s="1"/>
  <c r="E8" i="61"/>
  <c r="D8" i="61" s="1"/>
  <c r="G8" i="61" s="1"/>
  <c r="F9" i="61" s="1"/>
  <c r="I7" i="61"/>
  <c r="E106" i="126"/>
  <c r="D106" i="126" s="1"/>
  <c r="G106" i="126" s="1"/>
  <c r="F107" i="126" s="1"/>
  <c r="E107" i="125"/>
  <c r="D107" i="125" s="1"/>
  <c r="G107" i="125" s="1"/>
  <c r="F108" i="125" s="1"/>
  <c r="H9" i="63"/>
  <c r="I9" i="63" s="1"/>
  <c r="H8" i="61"/>
  <c r="I8" i="61" s="1"/>
  <c r="E8" i="60" l="1"/>
  <c r="D8" i="60" s="1"/>
  <c r="G8" i="60" s="1"/>
  <c r="F9" i="60" s="1"/>
  <c r="H8" i="60"/>
  <c r="I7" i="60"/>
  <c r="E8" i="62"/>
  <c r="D8" i="62" s="1"/>
  <c r="I7" i="62"/>
  <c r="G7" i="62"/>
  <c r="F8" i="62" s="1"/>
  <c r="E9" i="61"/>
  <c r="D9" i="61" s="1"/>
  <c r="G9" i="61" s="1"/>
  <c r="F10" i="61" s="1"/>
  <c r="E108" i="125"/>
  <c r="D108" i="125" s="1"/>
  <c r="G108" i="125" s="1"/>
  <c r="F109" i="125" s="1"/>
  <c r="E107" i="126"/>
  <c r="D107" i="126" s="1"/>
  <c r="G107" i="126" s="1"/>
  <c r="F108" i="126" s="1"/>
  <c r="H10" i="63"/>
  <c r="I10" i="63" s="1"/>
  <c r="H9" i="61"/>
  <c r="E9" i="60" l="1"/>
  <c r="D9" i="60" s="1"/>
  <c r="H9" i="60"/>
  <c r="I8" i="60"/>
  <c r="G8" i="62"/>
  <c r="F9" i="62" s="1"/>
  <c r="H8" i="62"/>
  <c r="I8" i="62" s="1"/>
  <c r="E10" i="61"/>
  <c r="D10" i="61" s="1"/>
  <c r="G10" i="61" s="1"/>
  <c r="F11" i="61" s="1"/>
  <c r="E109" i="125"/>
  <c r="D109" i="125" s="1"/>
  <c r="G109" i="125" s="1"/>
  <c r="F110" i="125" s="1"/>
  <c r="E108" i="126"/>
  <c r="D108" i="126" s="1"/>
  <c r="G108" i="126" s="1"/>
  <c r="F109" i="126" s="1"/>
  <c r="H11" i="63"/>
  <c r="I11" i="63" s="1"/>
  <c r="I9" i="61"/>
  <c r="H10" i="61"/>
  <c r="I9" i="60" l="1"/>
  <c r="G9" i="60"/>
  <c r="F10" i="60" s="1"/>
  <c r="G9" i="62"/>
  <c r="F10" i="62" s="1"/>
  <c r="E9" i="62"/>
  <c r="D9" i="62" s="1"/>
  <c r="H9" i="62"/>
  <c r="I9" i="62" s="1"/>
  <c r="E11" i="61"/>
  <c r="D11" i="61" s="1"/>
  <c r="G11" i="61" s="1"/>
  <c r="F12" i="61" s="1"/>
  <c r="E109" i="126"/>
  <c r="D109" i="126" s="1"/>
  <c r="G109" i="126" s="1"/>
  <c r="F110" i="126" s="1"/>
  <c r="E110" i="125"/>
  <c r="D110" i="125" s="1"/>
  <c r="G110" i="125" s="1"/>
  <c r="F111" i="125" s="1"/>
  <c r="H12" i="63"/>
  <c r="I12" i="63" s="1"/>
  <c r="I10" i="61"/>
  <c r="H11" i="61"/>
  <c r="H10" i="60" l="1"/>
  <c r="E10" i="60"/>
  <c r="D10" i="60" s="1"/>
  <c r="G10" i="60" s="1"/>
  <c r="F11" i="60" s="1"/>
  <c r="G10" i="62"/>
  <c r="F11" i="62" s="1"/>
  <c r="E10" i="62"/>
  <c r="D10" i="62" s="1"/>
  <c r="H10" i="62"/>
  <c r="E12" i="61"/>
  <c r="D12" i="61" s="1"/>
  <c r="G12" i="61" s="1"/>
  <c r="F13" i="61" s="1"/>
  <c r="G111" i="125"/>
  <c r="F112" i="125" s="1"/>
  <c r="E111" i="125"/>
  <c r="D111" i="125" s="1"/>
  <c r="E110" i="126"/>
  <c r="D110" i="126" s="1"/>
  <c r="G110" i="126" s="1"/>
  <c r="F111" i="126" s="1"/>
  <c r="H13" i="63"/>
  <c r="I13" i="63" s="1"/>
  <c r="I11" i="61"/>
  <c r="H12" i="61"/>
  <c r="E11" i="60" l="1"/>
  <c r="D11" i="60" s="1"/>
  <c r="G11" i="60" s="1"/>
  <c r="F12" i="60" s="1"/>
  <c r="H11" i="60"/>
  <c r="I10" i="60"/>
  <c r="I10" i="62"/>
  <c r="E11" i="62"/>
  <c r="D11" i="62" s="1"/>
  <c r="G11" i="62" s="1"/>
  <c r="F12" i="62" s="1"/>
  <c r="H11" i="62"/>
  <c r="I11" i="62" s="1"/>
  <c r="E13" i="61"/>
  <c r="D13" i="61" s="1"/>
  <c r="G13" i="61" s="1"/>
  <c r="F14" i="61" s="1"/>
  <c r="E111" i="126"/>
  <c r="D111" i="126" s="1"/>
  <c r="G111" i="126" s="1"/>
  <c r="F112" i="126" s="1"/>
  <c r="E112" i="125"/>
  <c r="D112" i="125" s="1"/>
  <c r="G112" i="125"/>
  <c r="F113" i="125" s="1"/>
  <c r="H14" i="63"/>
  <c r="I14" i="63" s="1"/>
  <c r="I12" i="61"/>
  <c r="H13" i="61"/>
  <c r="E12" i="60" l="1"/>
  <c r="D12" i="60" s="1"/>
  <c r="G12" i="60" s="1"/>
  <c r="F13" i="60" s="1"/>
  <c r="H12" i="60"/>
  <c r="I11" i="60"/>
  <c r="E12" i="62"/>
  <c r="D12" i="62" s="1"/>
  <c r="G12" i="62" s="1"/>
  <c r="F13" i="62" s="1"/>
  <c r="H12" i="62"/>
  <c r="I12" i="62" s="1"/>
  <c r="E14" i="61"/>
  <c r="D14" i="61" s="1"/>
  <c r="G14" i="61" s="1"/>
  <c r="F15" i="61" s="1"/>
  <c r="E112" i="126"/>
  <c r="D112" i="126" s="1"/>
  <c r="G112" i="126" s="1"/>
  <c r="F113" i="126" s="1"/>
  <c r="E113" i="125"/>
  <c r="D113" i="125" s="1"/>
  <c r="G113" i="125" s="1"/>
  <c r="F114" i="125" s="1"/>
  <c r="H15" i="63"/>
  <c r="I15" i="63" s="1"/>
  <c r="I13" i="61"/>
  <c r="H14" i="61"/>
  <c r="E13" i="60" l="1"/>
  <c r="D13" i="60" s="1"/>
  <c r="G13" i="60" s="1"/>
  <c r="F14" i="60" s="1"/>
  <c r="H13" i="60"/>
  <c r="I12" i="60"/>
  <c r="E13" i="62"/>
  <c r="D13" i="62" s="1"/>
  <c r="G13" i="62" s="1"/>
  <c r="F14" i="62" s="1"/>
  <c r="H13" i="62"/>
  <c r="I13" i="62" s="1"/>
  <c r="E15" i="61"/>
  <c r="D15" i="61" s="1"/>
  <c r="G15" i="61" s="1"/>
  <c r="F16" i="61" s="1"/>
  <c r="E114" i="125"/>
  <c r="D114" i="125" s="1"/>
  <c r="G114" i="125" s="1"/>
  <c r="F115" i="125" s="1"/>
  <c r="E113" i="126"/>
  <c r="D113" i="126" s="1"/>
  <c r="G113" i="126" s="1"/>
  <c r="F114" i="126" s="1"/>
  <c r="H16" i="63"/>
  <c r="I16" i="63" s="1"/>
  <c r="I14" i="61"/>
  <c r="H15" i="61"/>
  <c r="E14" i="60" l="1"/>
  <c r="D14" i="60" s="1"/>
  <c r="G14" i="60" s="1"/>
  <c r="F15" i="60" s="1"/>
  <c r="H14" i="60"/>
  <c r="I13" i="60"/>
  <c r="H14" i="62"/>
  <c r="E14" i="62"/>
  <c r="D14" i="62" s="1"/>
  <c r="G14" i="62" s="1"/>
  <c r="F15" i="62" s="1"/>
  <c r="E16" i="61"/>
  <c r="D16" i="61" s="1"/>
  <c r="G16" i="61" s="1"/>
  <c r="F17" i="61" s="1"/>
  <c r="E114" i="126"/>
  <c r="D114" i="126" s="1"/>
  <c r="G114" i="126" s="1"/>
  <c r="F115" i="126" s="1"/>
  <c r="E115" i="125"/>
  <c r="D115" i="125" s="1"/>
  <c r="G115" i="125" s="1"/>
  <c r="F116" i="125" s="1"/>
  <c r="H29" i="63"/>
  <c r="I29" i="63" s="1"/>
  <c r="H17" i="63"/>
  <c r="I17" i="63" s="1"/>
  <c r="I15" i="61"/>
  <c r="H16" i="61"/>
  <c r="E15" i="60" l="1"/>
  <c r="D15" i="60" s="1"/>
  <c r="G15" i="60" s="1"/>
  <c r="F16" i="60" s="1"/>
  <c r="H15" i="60"/>
  <c r="I14" i="60"/>
  <c r="H15" i="62"/>
  <c r="E15" i="62"/>
  <c r="D15" i="62" s="1"/>
  <c r="G15" i="62" s="1"/>
  <c r="F16" i="62" s="1"/>
  <c r="I14" i="62"/>
  <c r="E17" i="61"/>
  <c r="D17" i="61" s="1"/>
  <c r="G17" i="61" s="1"/>
  <c r="F18" i="61" s="1"/>
  <c r="E116" i="125"/>
  <c r="D116" i="125" s="1"/>
  <c r="G116" i="125"/>
  <c r="F117" i="125" s="1"/>
  <c r="E115" i="126"/>
  <c r="D115" i="126" s="1"/>
  <c r="G115" i="126" s="1"/>
  <c r="F116" i="126" s="1"/>
  <c r="H30" i="63"/>
  <c r="I30" i="63" s="1"/>
  <c r="H18" i="63"/>
  <c r="I18" i="63" s="1"/>
  <c r="I16" i="61"/>
  <c r="H17" i="61"/>
  <c r="E16" i="60" l="1"/>
  <c r="D16" i="60" s="1"/>
  <c r="G16" i="60" s="1"/>
  <c r="F17" i="60" s="1"/>
  <c r="H16" i="60"/>
  <c r="I16" i="60" s="1"/>
  <c r="I15" i="60"/>
  <c r="E16" i="62"/>
  <c r="D16" i="62" s="1"/>
  <c r="G16" i="62" s="1"/>
  <c r="F17" i="62" s="1"/>
  <c r="H16" i="62"/>
  <c r="I16" i="62" s="1"/>
  <c r="I15" i="62"/>
  <c r="E18" i="61"/>
  <c r="D18" i="61" s="1"/>
  <c r="G18" i="61" s="1"/>
  <c r="F19" i="61" s="1"/>
  <c r="E116" i="126"/>
  <c r="D116" i="126" s="1"/>
  <c r="G116" i="126" s="1"/>
  <c r="F117" i="126" s="1"/>
  <c r="E117" i="125"/>
  <c r="D117" i="125" s="1"/>
  <c r="G117" i="125" s="1"/>
  <c r="F118" i="125" s="1"/>
  <c r="H31" i="63"/>
  <c r="I31" i="63" s="1"/>
  <c r="H19" i="63"/>
  <c r="I19" i="63" s="1"/>
  <c r="I17" i="61"/>
  <c r="H18" i="61"/>
  <c r="E17" i="60" l="1"/>
  <c r="D17" i="60" s="1"/>
  <c r="G17" i="60" s="1"/>
  <c r="F18" i="60" s="1"/>
  <c r="H17" i="60"/>
  <c r="H17" i="62"/>
  <c r="E17" i="62"/>
  <c r="D17" i="62" s="1"/>
  <c r="G17" i="62" s="1"/>
  <c r="F18" i="62" s="1"/>
  <c r="E19" i="61"/>
  <c r="D19" i="61" s="1"/>
  <c r="G19" i="61" s="1"/>
  <c r="F20" i="61" s="1"/>
  <c r="E118" i="125"/>
  <c r="D118" i="125" s="1"/>
  <c r="G118" i="125"/>
  <c r="F119" i="125" s="1"/>
  <c r="E117" i="126"/>
  <c r="D117" i="126" s="1"/>
  <c r="G117" i="126" s="1"/>
  <c r="F118" i="126" s="1"/>
  <c r="H32" i="63"/>
  <c r="I32" i="63" s="1"/>
  <c r="H20" i="63"/>
  <c r="I20" i="63" s="1"/>
  <c r="I18" i="61"/>
  <c r="H19" i="61"/>
  <c r="E18" i="60" l="1"/>
  <c r="D18" i="60" s="1"/>
  <c r="G18" i="60" s="1"/>
  <c r="F19" i="60" s="1"/>
  <c r="H18" i="60"/>
  <c r="I18" i="60" s="1"/>
  <c r="I17" i="60"/>
  <c r="E18" i="62"/>
  <c r="D18" i="62" s="1"/>
  <c r="G18" i="62" s="1"/>
  <c r="F19" i="62" s="1"/>
  <c r="H18" i="62"/>
  <c r="I18" i="62" s="1"/>
  <c r="I17" i="62"/>
  <c r="E20" i="61"/>
  <c r="D20" i="61" s="1"/>
  <c r="G20" i="61" s="1"/>
  <c r="F21" i="61" s="1"/>
  <c r="E118" i="126"/>
  <c r="D118" i="126" s="1"/>
  <c r="G118" i="126" s="1"/>
  <c r="F119" i="126" s="1"/>
  <c r="E119" i="125"/>
  <c r="D119" i="125" s="1"/>
  <c r="G119" i="125" s="1"/>
  <c r="F120" i="125" s="1"/>
  <c r="H33" i="63"/>
  <c r="I33" i="63" s="1"/>
  <c r="H21" i="63"/>
  <c r="I21" i="63" s="1"/>
  <c r="I19" i="61"/>
  <c r="H20" i="61"/>
  <c r="E19" i="60" l="1"/>
  <c r="D19" i="60" s="1"/>
  <c r="G19" i="60" s="1"/>
  <c r="F20" i="60" s="1"/>
  <c r="H19" i="60"/>
  <c r="I19" i="60" s="1"/>
  <c r="H19" i="62"/>
  <c r="E19" i="62"/>
  <c r="D19" i="62" s="1"/>
  <c r="G19" i="62" s="1"/>
  <c r="F20" i="62" s="1"/>
  <c r="E21" i="61"/>
  <c r="D21" i="61" s="1"/>
  <c r="G21" i="61" s="1"/>
  <c r="F22" i="61" s="1"/>
  <c r="E119" i="126"/>
  <c r="D119" i="126" s="1"/>
  <c r="G119" i="126" s="1"/>
  <c r="F120" i="126" s="1"/>
  <c r="E120" i="125"/>
  <c r="D120" i="125" s="1"/>
  <c r="G120" i="125" s="1"/>
  <c r="F121" i="125" s="1"/>
  <c r="H34" i="63"/>
  <c r="I34" i="63" s="1"/>
  <c r="H22" i="63"/>
  <c r="I22" i="63" s="1"/>
  <c r="I20" i="61"/>
  <c r="H21" i="61"/>
  <c r="E20" i="60" l="1"/>
  <c r="D20" i="60" s="1"/>
  <c r="G20" i="60" s="1"/>
  <c r="F21" i="60" s="1"/>
  <c r="H20" i="60"/>
  <c r="I20" i="60" s="1"/>
  <c r="E20" i="62"/>
  <c r="D20" i="62" s="1"/>
  <c r="G20" i="62" s="1"/>
  <c r="F21" i="62" s="1"/>
  <c r="H20" i="62"/>
  <c r="I20" i="62" s="1"/>
  <c r="I19" i="62"/>
  <c r="E22" i="61"/>
  <c r="D22" i="61" s="1"/>
  <c r="G22" i="61" s="1"/>
  <c r="F23" i="61" s="1"/>
  <c r="E120" i="126"/>
  <c r="D120" i="126" s="1"/>
  <c r="G120" i="126" s="1"/>
  <c r="F121" i="126" s="1"/>
  <c r="E121" i="125"/>
  <c r="D121" i="125" s="1"/>
  <c r="G121" i="125" s="1"/>
  <c r="F122" i="125" s="1"/>
  <c r="H35" i="63"/>
  <c r="I35" i="63" s="1"/>
  <c r="H23" i="63"/>
  <c r="I23" i="63" s="1"/>
  <c r="I21" i="61"/>
  <c r="H22" i="61"/>
  <c r="E21" i="60" l="1"/>
  <c r="D21" i="60" s="1"/>
  <c r="G21" i="60" s="1"/>
  <c r="F22" i="60" s="1"/>
  <c r="H21" i="60"/>
  <c r="G21" i="62"/>
  <c r="F22" i="62" s="1"/>
  <c r="H21" i="62"/>
  <c r="E21" i="62"/>
  <c r="D21" i="62" s="1"/>
  <c r="E23" i="61"/>
  <c r="D23" i="61" s="1"/>
  <c r="G23" i="61" s="1"/>
  <c r="F24" i="61" s="1"/>
  <c r="E121" i="126"/>
  <c r="D121" i="126" s="1"/>
  <c r="G121" i="126" s="1"/>
  <c r="F122" i="126" s="1"/>
  <c r="E122" i="125"/>
  <c r="D122" i="125" s="1"/>
  <c r="G122" i="125"/>
  <c r="F123" i="125" s="1"/>
  <c r="H36" i="63"/>
  <c r="I36" i="63" s="1"/>
  <c r="H24" i="63"/>
  <c r="I24" i="63" s="1"/>
  <c r="I22" i="61"/>
  <c r="H23" i="61"/>
  <c r="E22" i="60" l="1"/>
  <c r="D22" i="60" s="1"/>
  <c r="G22" i="60" s="1"/>
  <c r="F23" i="60" s="1"/>
  <c r="H22" i="60"/>
  <c r="I21" i="60"/>
  <c r="G22" i="62"/>
  <c r="F23" i="62" s="1"/>
  <c r="E22" i="62"/>
  <c r="D22" i="62" s="1"/>
  <c r="H22" i="62"/>
  <c r="I21" i="62"/>
  <c r="E24" i="61"/>
  <c r="D24" i="61" s="1"/>
  <c r="G24" i="61" s="1"/>
  <c r="F25" i="61" s="1"/>
  <c r="E122" i="126"/>
  <c r="D122" i="126" s="1"/>
  <c r="G122" i="126" s="1"/>
  <c r="F123" i="126" s="1"/>
  <c r="E123" i="125"/>
  <c r="D123" i="125" s="1"/>
  <c r="G123" i="125" s="1"/>
  <c r="F124" i="125" s="1"/>
  <c r="H37" i="63"/>
  <c r="I37" i="63" s="1"/>
  <c r="H25" i="63"/>
  <c r="I25" i="63" s="1"/>
  <c r="I23" i="61"/>
  <c r="H24" i="61"/>
  <c r="E23" i="60" l="1"/>
  <c r="D23" i="60" s="1"/>
  <c r="G23" i="60" s="1"/>
  <c r="F24" i="60" s="1"/>
  <c r="H23" i="60"/>
  <c r="I22" i="60"/>
  <c r="I22" i="62"/>
  <c r="E23" i="62"/>
  <c r="D23" i="62" s="1"/>
  <c r="G23" i="62" s="1"/>
  <c r="F24" i="62" s="1"/>
  <c r="H23" i="62"/>
  <c r="I23" i="62" s="1"/>
  <c r="E25" i="61"/>
  <c r="D25" i="61" s="1"/>
  <c r="G25" i="61" s="1"/>
  <c r="F26" i="61" s="1"/>
  <c r="E124" i="125"/>
  <c r="D124" i="125" s="1"/>
  <c r="G124" i="125" s="1"/>
  <c r="F125" i="125" s="1"/>
  <c r="E123" i="126"/>
  <c r="D123" i="126" s="1"/>
  <c r="G123" i="126" s="1"/>
  <c r="F124" i="126" s="1"/>
  <c r="H38" i="63"/>
  <c r="I38" i="63" s="1"/>
  <c r="H26" i="63"/>
  <c r="I26" i="63" s="1"/>
  <c r="I24" i="61"/>
  <c r="H25" i="61"/>
  <c r="E24" i="60" l="1"/>
  <c r="D24" i="60" s="1"/>
  <c r="G24" i="60" s="1"/>
  <c r="F25" i="60" s="1"/>
  <c r="H24" i="60"/>
  <c r="I23" i="60"/>
  <c r="G24" i="62"/>
  <c r="F25" i="62" s="1"/>
  <c r="E24" i="62"/>
  <c r="D24" i="62" s="1"/>
  <c r="H24" i="62"/>
  <c r="I24" i="62" s="1"/>
  <c r="E26" i="61"/>
  <c r="D26" i="61" s="1"/>
  <c r="G26" i="61" s="1"/>
  <c r="F27" i="61" s="1"/>
  <c r="E125" i="125"/>
  <c r="D125" i="125" s="1"/>
  <c r="G125" i="125" s="1"/>
  <c r="F126" i="125" s="1"/>
  <c r="E124" i="126"/>
  <c r="D124" i="126" s="1"/>
  <c r="G124" i="126" s="1"/>
  <c r="F125" i="126" s="1"/>
  <c r="H39" i="63"/>
  <c r="I39" i="63" s="1"/>
  <c r="H27" i="63"/>
  <c r="I27" i="63" s="1"/>
  <c r="H28" i="63"/>
  <c r="I28" i="63" s="1"/>
  <c r="I25" i="61"/>
  <c r="H26" i="61"/>
  <c r="E25" i="60" l="1"/>
  <c r="D25" i="60" s="1"/>
  <c r="G25" i="60" s="1"/>
  <c r="F26" i="60" s="1"/>
  <c r="H25" i="60"/>
  <c r="I24" i="60"/>
  <c r="G25" i="62"/>
  <c r="F26" i="62" s="1"/>
  <c r="E25" i="62"/>
  <c r="D25" i="62" s="1"/>
  <c r="H25" i="62"/>
  <c r="I25" i="62" s="1"/>
  <c r="E27" i="61"/>
  <c r="D27" i="61" s="1"/>
  <c r="G27" i="61" s="1"/>
  <c r="F28" i="61" s="1"/>
  <c r="E126" i="125"/>
  <c r="D126" i="125" s="1"/>
  <c r="G126" i="125" s="1"/>
  <c r="F127" i="125" s="1"/>
  <c r="E125" i="126"/>
  <c r="D125" i="126" s="1"/>
  <c r="G125" i="126" s="1"/>
  <c r="F126" i="126" s="1"/>
  <c r="H40" i="63"/>
  <c r="I40" i="63" s="1"/>
  <c r="I26" i="61"/>
  <c r="H27" i="61"/>
  <c r="E26" i="60" l="1"/>
  <c r="D26" i="60" s="1"/>
  <c r="G26" i="60" s="1"/>
  <c r="F27" i="60" s="1"/>
  <c r="H26" i="60"/>
  <c r="I25" i="60"/>
  <c r="G26" i="62"/>
  <c r="F27" i="62" s="1"/>
  <c r="H26" i="62"/>
  <c r="E26" i="62"/>
  <c r="D26" i="62" s="1"/>
  <c r="E28" i="61"/>
  <c r="D28" i="61" s="1"/>
  <c r="G28" i="61" s="1"/>
  <c r="F29" i="61" s="1"/>
  <c r="E126" i="126"/>
  <c r="D126" i="126" s="1"/>
  <c r="G126" i="126" s="1"/>
  <c r="F127" i="126" s="1"/>
  <c r="E127" i="125"/>
  <c r="D127" i="125" s="1"/>
  <c r="G127" i="125" s="1"/>
  <c r="F128" i="125" s="1"/>
  <c r="I27" i="61"/>
  <c r="H28" i="61"/>
  <c r="E27" i="60" l="1"/>
  <c r="D27" i="60" s="1"/>
  <c r="G27" i="60" s="1"/>
  <c r="F28" i="60" s="1"/>
  <c r="H27" i="60"/>
  <c r="I26" i="60"/>
  <c r="G27" i="62"/>
  <c r="F28" i="62" s="1"/>
  <c r="H27" i="62"/>
  <c r="E27" i="62"/>
  <c r="D27" i="62" s="1"/>
  <c r="I26" i="62"/>
  <c r="E29" i="61"/>
  <c r="D29" i="61" s="1"/>
  <c r="G29" i="61" s="1"/>
  <c r="F30" i="61" s="1"/>
  <c r="H29" i="61"/>
  <c r="E128" i="125"/>
  <c r="D128" i="125" s="1"/>
  <c r="G128" i="125"/>
  <c r="F129" i="125" s="1"/>
  <c r="E127" i="126"/>
  <c r="D127" i="126" s="1"/>
  <c r="G127" i="126" s="1"/>
  <c r="F128" i="126" s="1"/>
  <c r="I28" i="61"/>
  <c r="I27" i="60" l="1"/>
  <c r="E28" i="60"/>
  <c r="D28" i="60" s="1"/>
  <c r="G28" i="60" s="1"/>
  <c r="F29" i="60" s="1"/>
  <c r="H28" i="60"/>
  <c r="G28" i="62"/>
  <c r="F29" i="62" s="1"/>
  <c r="H28" i="62"/>
  <c r="E28" i="62"/>
  <c r="D28" i="62" s="1"/>
  <c r="I27" i="62"/>
  <c r="E30" i="61"/>
  <c r="D30" i="61" s="1"/>
  <c r="G30" i="61" s="1"/>
  <c r="F31" i="61" s="1"/>
  <c r="H30" i="61"/>
  <c r="I30" i="61" s="1"/>
  <c r="I29" i="61"/>
  <c r="E128" i="126"/>
  <c r="D128" i="126" s="1"/>
  <c r="G128" i="126" s="1"/>
  <c r="F129" i="126" s="1"/>
  <c r="E129" i="125"/>
  <c r="D129" i="125" s="1"/>
  <c r="G129" i="125" s="1"/>
  <c r="F130" i="125" s="1"/>
  <c r="I28" i="60" l="1"/>
  <c r="E29" i="60"/>
  <c r="D29" i="60" s="1"/>
  <c r="G29" i="60" s="1"/>
  <c r="F30" i="60" s="1"/>
  <c r="H29" i="60"/>
  <c r="G29" i="62"/>
  <c r="F30" i="62" s="1"/>
  <c r="E29" i="62"/>
  <c r="D29" i="62" s="1"/>
  <c r="H29" i="62"/>
  <c r="I29" i="62" s="1"/>
  <c r="I28" i="62"/>
  <c r="E31" i="61"/>
  <c r="D31" i="61" s="1"/>
  <c r="G31" i="61" s="1"/>
  <c r="F32" i="61" s="1"/>
  <c r="H31" i="61"/>
  <c r="E130" i="125"/>
  <c r="D130" i="125" s="1"/>
  <c r="G130" i="125" s="1"/>
  <c r="F131" i="125" s="1"/>
  <c r="E129" i="126"/>
  <c r="D129" i="126" s="1"/>
  <c r="G129" i="126" s="1"/>
  <c r="F130" i="126" s="1"/>
  <c r="I29" i="60" l="1"/>
  <c r="E30" i="60"/>
  <c r="D30" i="60" s="1"/>
  <c r="G30" i="60" s="1"/>
  <c r="F31" i="60" s="1"/>
  <c r="H30" i="60"/>
  <c r="G30" i="62"/>
  <c r="F31" i="62" s="1"/>
  <c r="E30" i="62"/>
  <c r="D30" i="62" s="1"/>
  <c r="H30" i="62"/>
  <c r="I30" i="62" s="1"/>
  <c r="I31" i="61"/>
  <c r="E32" i="61"/>
  <c r="D32" i="61" s="1"/>
  <c r="G32" i="61" s="1"/>
  <c r="F33" i="61" s="1"/>
  <c r="H32" i="61"/>
  <c r="E131" i="125"/>
  <c r="D131" i="125" s="1"/>
  <c r="G131" i="125" s="1"/>
  <c r="F132" i="125" s="1"/>
  <c r="E130" i="126"/>
  <c r="D130" i="126" s="1"/>
  <c r="G130" i="126" s="1"/>
  <c r="F131" i="126" s="1"/>
  <c r="I30" i="60" l="1"/>
  <c r="E31" i="60"/>
  <c r="D31" i="60" s="1"/>
  <c r="G31" i="60" s="1"/>
  <c r="F32" i="60" s="1"/>
  <c r="H31" i="60"/>
  <c r="G31" i="62"/>
  <c r="F32" i="62" s="1"/>
  <c r="H31" i="62"/>
  <c r="E31" i="62"/>
  <c r="D31" i="62" s="1"/>
  <c r="I32" i="61"/>
  <c r="E33" i="61"/>
  <c r="D33" i="61" s="1"/>
  <c r="G33" i="61" s="1"/>
  <c r="F34" i="61" s="1"/>
  <c r="H33" i="61"/>
  <c r="E132" i="125"/>
  <c r="D132" i="125" s="1"/>
  <c r="G132" i="125" s="1"/>
  <c r="F133" i="125" s="1"/>
  <c r="E131" i="126"/>
  <c r="D131" i="126" s="1"/>
  <c r="G131" i="126" s="1"/>
  <c r="F132" i="126" s="1"/>
  <c r="I31" i="60" l="1"/>
  <c r="E32" i="60"/>
  <c r="D32" i="60" s="1"/>
  <c r="G32" i="60" s="1"/>
  <c r="F33" i="60" s="1"/>
  <c r="H32" i="60"/>
  <c r="I32" i="60" s="1"/>
  <c r="G32" i="62"/>
  <c r="F33" i="62" s="1"/>
  <c r="H32" i="62"/>
  <c r="E32" i="62"/>
  <c r="D32" i="62" s="1"/>
  <c r="I31" i="62"/>
  <c r="E34" i="61"/>
  <c r="D34" i="61" s="1"/>
  <c r="G34" i="61" s="1"/>
  <c r="F35" i="61" s="1"/>
  <c r="H34" i="61"/>
  <c r="I33" i="61"/>
  <c r="E133" i="125"/>
  <c r="D133" i="125" s="1"/>
  <c r="G133" i="125" s="1"/>
  <c r="F134" i="125" s="1"/>
  <c r="E132" i="126"/>
  <c r="D132" i="126" s="1"/>
  <c r="G132" i="126" s="1"/>
  <c r="F133" i="126" s="1"/>
  <c r="E33" i="60" l="1"/>
  <c r="D33" i="60" s="1"/>
  <c r="G33" i="60" s="1"/>
  <c r="F34" i="60" s="1"/>
  <c r="H33" i="60"/>
  <c r="G33" i="62"/>
  <c r="F34" i="62" s="1"/>
  <c r="E33" i="62"/>
  <c r="D33" i="62" s="1"/>
  <c r="H33" i="62"/>
  <c r="I33" i="62" s="1"/>
  <c r="I32" i="62"/>
  <c r="E35" i="61"/>
  <c r="D35" i="61" s="1"/>
  <c r="G35" i="61" s="1"/>
  <c r="F36" i="61" s="1"/>
  <c r="H35" i="61"/>
  <c r="I34" i="61"/>
  <c r="E134" i="125"/>
  <c r="D134" i="125" s="1"/>
  <c r="G134" i="125" s="1"/>
  <c r="F135" i="125" s="1"/>
  <c r="E133" i="126"/>
  <c r="D133" i="126" s="1"/>
  <c r="G133" i="126" s="1"/>
  <c r="F134" i="126" s="1"/>
  <c r="I33" i="60" l="1"/>
  <c r="E34" i="60"/>
  <c r="D34" i="60" s="1"/>
  <c r="G34" i="60" s="1"/>
  <c r="F35" i="60" s="1"/>
  <c r="H34" i="60"/>
  <c r="G34" i="62"/>
  <c r="F35" i="62" s="1"/>
  <c r="H34" i="62"/>
  <c r="E34" i="62"/>
  <c r="D34" i="62" s="1"/>
  <c r="I35" i="61"/>
  <c r="E36" i="61"/>
  <c r="D36" i="61" s="1"/>
  <c r="G36" i="61" s="1"/>
  <c r="F37" i="61" s="1"/>
  <c r="H36" i="61"/>
  <c r="E135" i="125"/>
  <c r="D135" i="125" s="1"/>
  <c r="G135" i="125" s="1"/>
  <c r="F136" i="125" s="1"/>
  <c r="E134" i="126"/>
  <c r="D134" i="126" s="1"/>
  <c r="G134" i="126" s="1"/>
  <c r="F135" i="126" s="1"/>
  <c r="I34" i="60" l="1"/>
  <c r="E35" i="60"/>
  <c r="D35" i="60" s="1"/>
  <c r="G35" i="60" s="1"/>
  <c r="F36" i="60" s="1"/>
  <c r="H35" i="60"/>
  <c r="G35" i="62"/>
  <c r="F36" i="62" s="1"/>
  <c r="E35" i="62"/>
  <c r="D35" i="62" s="1"/>
  <c r="H35" i="62"/>
  <c r="I35" i="62" s="1"/>
  <c r="I34" i="62"/>
  <c r="I36" i="61"/>
  <c r="E37" i="61"/>
  <c r="D37" i="61" s="1"/>
  <c r="G37" i="61" s="1"/>
  <c r="F38" i="61" s="1"/>
  <c r="H37" i="61"/>
  <c r="E136" i="125"/>
  <c r="D136" i="125" s="1"/>
  <c r="G136" i="125"/>
  <c r="F137" i="125" s="1"/>
  <c r="E135" i="126"/>
  <c r="D135" i="126" s="1"/>
  <c r="G135" i="126" s="1"/>
  <c r="F136" i="126" s="1"/>
  <c r="E36" i="60" l="1"/>
  <c r="D36" i="60" s="1"/>
  <c r="G36" i="60" s="1"/>
  <c r="F37" i="60" s="1"/>
  <c r="H36" i="60"/>
  <c r="I35" i="60"/>
  <c r="G36" i="62"/>
  <c r="F37" i="62" s="1"/>
  <c r="H36" i="62"/>
  <c r="E36" i="62"/>
  <c r="D36" i="62" s="1"/>
  <c r="E38" i="61"/>
  <c r="D38" i="61" s="1"/>
  <c r="G38" i="61" s="1"/>
  <c r="F39" i="61" s="1"/>
  <c r="H38" i="61"/>
  <c r="I37" i="61"/>
  <c r="E136" i="126"/>
  <c r="D136" i="126" s="1"/>
  <c r="G136" i="126" s="1"/>
  <c r="F137" i="126" s="1"/>
  <c r="E137" i="125"/>
  <c r="D137" i="125" s="1"/>
  <c r="G137" i="125" s="1"/>
  <c r="F138" i="125" s="1"/>
  <c r="I36" i="60" l="1"/>
  <c r="E37" i="60"/>
  <c r="D37" i="60" s="1"/>
  <c r="G37" i="60" s="1"/>
  <c r="F38" i="60" s="1"/>
  <c r="H37" i="60"/>
  <c r="G37" i="62"/>
  <c r="F38" i="62" s="1"/>
  <c r="H37" i="62"/>
  <c r="E37" i="62"/>
  <c r="D37" i="62" s="1"/>
  <c r="I36" i="62"/>
  <c r="D39" i="61"/>
  <c r="G39" i="61" s="1"/>
  <c r="H39" i="61"/>
  <c r="I39" i="61" s="1"/>
  <c r="I38" i="61"/>
  <c r="E138" i="125"/>
  <c r="D138" i="125" s="1"/>
  <c r="G138" i="125" s="1"/>
  <c r="F139" i="125" s="1"/>
  <c r="E137" i="126"/>
  <c r="D137" i="126" s="1"/>
  <c r="G137" i="126" s="1"/>
  <c r="F138" i="126" s="1"/>
  <c r="I37" i="60" l="1"/>
  <c r="E38" i="60"/>
  <c r="D38" i="60" s="1"/>
  <c r="G38" i="60" s="1"/>
  <c r="F39" i="60" s="1"/>
  <c r="H38" i="60"/>
  <c r="G38" i="62"/>
  <c r="F39" i="62" s="1"/>
  <c r="H38" i="62"/>
  <c r="E38" i="62"/>
  <c r="D38" i="62" s="1"/>
  <c r="I37" i="62"/>
  <c r="E138" i="126"/>
  <c r="D138" i="126" s="1"/>
  <c r="G138" i="126" s="1"/>
  <c r="F139" i="126" s="1"/>
  <c r="E139" i="125"/>
  <c r="D139" i="125" s="1"/>
  <c r="G139" i="125" s="1"/>
  <c r="F140" i="125" s="1"/>
  <c r="D39" i="60" l="1"/>
  <c r="G39" i="60" s="1"/>
  <c r="H39" i="60"/>
  <c r="I38" i="60"/>
  <c r="G39" i="62"/>
  <c r="F40" i="62" s="1"/>
  <c r="H39" i="62"/>
  <c r="E39" i="62"/>
  <c r="D39" i="62" s="1"/>
  <c r="I38" i="62"/>
  <c r="E140" i="125"/>
  <c r="D140" i="125" s="1"/>
  <c r="G140" i="125" s="1"/>
  <c r="F141" i="125" s="1"/>
  <c r="E139" i="126"/>
  <c r="D139" i="126" s="1"/>
  <c r="G139" i="126" s="1"/>
  <c r="F140" i="126" s="1"/>
  <c r="D1" i="58"/>
  <c r="C12" i="58" s="1"/>
  <c r="B6" i="58"/>
  <c r="B7" i="58"/>
  <c r="B8" i="58"/>
  <c r="B9" i="58"/>
  <c r="B10" i="58"/>
  <c r="B11" i="58"/>
  <c r="B12" i="58"/>
  <c r="B13" i="58"/>
  <c r="B14" i="58"/>
  <c r="B15" i="58"/>
  <c r="B16" i="58"/>
  <c r="B17" i="58"/>
  <c r="B18" i="58"/>
  <c r="B19" i="58"/>
  <c r="B20" i="58"/>
  <c r="B21" i="58"/>
  <c r="B22" i="58"/>
  <c r="B23" i="58"/>
  <c r="B24" i="58"/>
  <c r="B25" i="58"/>
  <c r="B26" i="58"/>
  <c r="B27" i="58"/>
  <c r="B28" i="58"/>
  <c r="B29" i="58"/>
  <c r="B30" i="58"/>
  <c r="B31" i="58"/>
  <c r="B32" i="58"/>
  <c r="B33" i="58"/>
  <c r="B34" i="58"/>
  <c r="B35" i="58"/>
  <c r="B36" i="58"/>
  <c r="B37" i="58"/>
  <c r="B38" i="58"/>
  <c r="B39" i="58"/>
  <c r="B5" i="58"/>
  <c r="B4" i="58"/>
  <c r="E4" i="58" s="1"/>
  <c r="B39" i="56"/>
  <c r="B4" i="56"/>
  <c r="E4" i="56" s="1"/>
  <c r="D1" i="56"/>
  <c r="C39" i="56" s="1"/>
  <c r="I39" i="60" l="1"/>
  <c r="G40" i="62"/>
  <c r="H40" i="62"/>
  <c r="I40" i="62" s="1"/>
  <c r="I39" i="62"/>
  <c r="H4" i="58"/>
  <c r="I4" i="58" s="1"/>
  <c r="E140" i="126"/>
  <c r="D140" i="126" s="1"/>
  <c r="G140" i="126" s="1"/>
  <c r="F141" i="126" s="1"/>
  <c r="E141" i="125"/>
  <c r="D141" i="125" s="1"/>
  <c r="G141" i="125" s="1"/>
  <c r="F142" i="125" s="1"/>
  <c r="C16" i="58"/>
  <c r="C17" i="58"/>
  <c r="C34" i="58"/>
  <c r="C24" i="58"/>
  <c r="C25" i="58"/>
  <c r="C8" i="58"/>
  <c r="C9" i="58"/>
  <c r="C32" i="58"/>
  <c r="C10" i="58"/>
  <c r="C33" i="58"/>
  <c r="C7" i="58"/>
  <c r="C15" i="58"/>
  <c r="C23" i="58"/>
  <c r="C31" i="58"/>
  <c r="C39" i="58"/>
  <c r="C6" i="58"/>
  <c r="C14" i="58"/>
  <c r="C22" i="58"/>
  <c r="C30" i="58"/>
  <c r="C38" i="58"/>
  <c r="C5" i="58"/>
  <c r="C13" i="58"/>
  <c r="C21" i="58"/>
  <c r="C29" i="58"/>
  <c r="C37" i="58"/>
  <c r="C20" i="58"/>
  <c r="C28" i="58"/>
  <c r="C36" i="58"/>
  <c r="C4" i="58"/>
  <c r="D4" i="58" s="1"/>
  <c r="G4" i="58" s="1"/>
  <c r="F5" i="58" s="1"/>
  <c r="C11" i="58"/>
  <c r="C19" i="58"/>
  <c r="C27" i="58"/>
  <c r="C35" i="58"/>
  <c r="C18" i="58"/>
  <c r="C26" i="58"/>
  <c r="B38" i="56"/>
  <c r="B37" i="56"/>
  <c r="B36" i="56"/>
  <c r="B35" i="56"/>
  <c r="B34" i="56"/>
  <c r="B33" i="56"/>
  <c r="B32" i="56"/>
  <c r="B31" i="56"/>
  <c r="B30" i="56"/>
  <c r="B29" i="56"/>
  <c r="B28" i="56"/>
  <c r="B27" i="56"/>
  <c r="B26" i="56"/>
  <c r="B25" i="56"/>
  <c r="B24" i="56"/>
  <c r="B23" i="56"/>
  <c r="B22" i="56"/>
  <c r="B21" i="56"/>
  <c r="B20" i="56"/>
  <c r="B19" i="56"/>
  <c r="B18" i="56"/>
  <c r="B17" i="56"/>
  <c r="B16" i="56"/>
  <c r="B15" i="56"/>
  <c r="B14" i="56"/>
  <c r="B13" i="56"/>
  <c r="B12" i="56"/>
  <c r="B11" i="56"/>
  <c r="B10" i="56"/>
  <c r="B9" i="56"/>
  <c r="B8" i="56"/>
  <c r="B7" i="56"/>
  <c r="B6" i="56"/>
  <c r="B5" i="56"/>
  <c r="H5" i="58" l="1"/>
  <c r="E5" i="58"/>
  <c r="D5" i="58" s="1"/>
  <c r="G5" i="58" s="1"/>
  <c r="E142" i="125"/>
  <c r="D142" i="125" s="1"/>
  <c r="G142" i="125" s="1"/>
  <c r="F143" i="125" s="1"/>
  <c r="E141" i="126"/>
  <c r="D141" i="126" s="1"/>
  <c r="G141" i="126" s="1"/>
  <c r="F142" i="126" s="1"/>
  <c r="I5" i="58"/>
  <c r="C33" i="56"/>
  <c r="C16" i="56"/>
  <c r="C24" i="56"/>
  <c r="C32" i="56"/>
  <c r="C10" i="56"/>
  <c r="C25" i="56"/>
  <c r="H4" i="56"/>
  <c r="I4" i="56" s="1"/>
  <c r="C8" i="56"/>
  <c r="C23" i="56"/>
  <c r="C31" i="56"/>
  <c r="C6" i="56"/>
  <c r="C14" i="56"/>
  <c r="C22" i="56"/>
  <c r="C30" i="56"/>
  <c r="C38" i="56"/>
  <c r="C9" i="56"/>
  <c r="C17" i="56"/>
  <c r="C13" i="56"/>
  <c r="C21" i="56"/>
  <c r="C29" i="56"/>
  <c r="C37" i="56"/>
  <c r="C18" i="56"/>
  <c r="C26" i="56"/>
  <c r="C34" i="56"/>
  <c r="C7" i="56"/>
  <c r="C15" i="56"/>
  <c r="C5" i="56"/>
  <c r="C4" i="56"/>
  <c r="D4" i="56" s="1"/>
  <c r="G4" i="56" s="1"/>
  <c r="F5" i="56" s="1"/>
  <c r="E5" i="56" s="1"/>
  <c r="C12" i="56"/>
  <c r="C20" i="56"/>
  <c r="C28" i="56"/>
  <c r="C36" i="56"/>
  <c r="C11" i="56"/>
  <c r="C19" i="56"/>
  <c r="C27" i="56"/>
  <c r="C35" i="56"/>
  <c r="B6" i="54"/>
  <c r="B7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B31" i="54"/>
  <c r="B32" i="54"/>
  <c r="B33" i="54"/>
  <c r="B34" i="54"/>
  <c r="B35" i="54"/>
  <c r="B36" i="54"/>
  <c r="B37" i="54"/>
  <c r="B38" i="54"/>
  <c r="B39" i="54"/>
  <c r="B5" i="54"/>
  <c r="B4" i="54"/>
  <c r="B6" i="51"/>
  <c r="B7" i="51"/>
  <c r="B8" i="51"/>
  <c r="B9" i="51"/>
  <c r="B10" i="51"/>
  <c r="B11" i="51"/>
  <c r="B12" i="51"/>
  <c r="B13" i="51"/>
  <c r="B14" i="51"/>
  <c r="B15" i="51"/>
  <c r="B16" i="51"/>
  <c r="B17" i="51"/>
  <c r="B18" i="51"/>
  <c r="B19" i="51"/>
  <c r="B20" i="51"/>
  <c r="B21" i="51"/>
  <c r="B22" i="51"/>
  <c r="B23" i="51"/>
  <c r="B24" i="51"/>
  <c r="B25" i="51"/>
  <c r="B26" i="51"/>
  <c r="B27" i="51"/>
  <c r="B28" i="51"/>
  <c r="B29" i="51"/>
  <c r="B30" i="51"/>
  <c r="B31" i="51"/>
  <c r="B32" i="51"/>
  <c r="B33" i="51"/>
  <c r="B34" i="51"/>
  <c r="B35" i="51"/>
  <c r="B36" i="51"/>
  <c r="B37" i="51"/>
  <c r="B38" i="51"/>
  <c r="B39" i="51"/>
  <c r="B40" i="51"/>
  <c r="B5" i="51"/>
  <c r="B4" i="51"/>
  <c r="E4" i="51" s="1"/>
  <c r="B6" i="49"/>
  <c r="B7" i="49"/>
  <c r="B8" i="49"/>
  <c r="B9" i="49"/>
  <c r="B10" i="49"/>
  <c r="B11" i="49"/>
  <c r="B12" i="49"/>
  <c r="B13" i="49"/>
  <c r="B14" i="49"/>
  <c r="B15" i="49"/>
  <c r="B16" i="49"/>
  <c r="B17" i="49"/>
  <c r="B18" i="49"/>
  <c r="B19" i="49"/>
  <c r="B20" i="49"/>
  <c r="B21" i="49"/>
  <c r="B22" i="49"/>
  <c r="B23" i="49"/>
  <c r="B24" i="49"/>
  <c r="B25" i="49"/>
  <c r="B26" i="49"/>
  <c r="B27" i="49"/>
  <c r="B28" i="49"/>
  <c r="B29" i="49"/>
  <c r="B30" i="49"/>
  <c r="B31" i="49"/>
  <c r="B32" i="49"/>
  <c r="B33" i="49"/>
  <c r="B34" i="49"/>
  <c r="B35" i="49"/>
  <c r="B36" i="49"/>
  <c r="B37" i="49"/>
  <c r="B38" i="49"/>
  <c r="B39" i="49"/>
  <c r="B40" i="49"/>
  <c r="B5" i="49"/>
  <c r="B4" i="49"/>
  <c r="E4" i="49" s="1"/>
  <c r="B6" i="48"/>
  <c r="B7" i="48"/>
  <c r="B8" i="48"/>
  <c r="B9" i="48"/>
  <c r="B10" i="48"/>
  <c r="B11" i="48"/>
  <c r="B12" i="48"/>
  <c r="B13" i="48"/>
  <c r="B14" i="48"/>
  <c r="B15" i="48"/>
  <c r="B16" i="48"/>
  <c r="B17" i="48"/>
  <c r="B18" i="48"/>
  <c r="B19" i="48"/>
  <c r="B20" i="48"/>
  <c r="B21" i="48"/>
  <c r="B22" i="48"/>
  <c r="B23" i="48"/>
  <c r="B24" i="48"/>
  <c r="B25" i="48"/>
  <c r="B26" i="48"/>
  <c r="B27" i="48"/>
  <c r="B28" i="48"/>
  <c r="B29" i="48"/>
  <c r="B30" i="48"/>
  <c r="B31" i="48"/>
  <c r="B32" i="48"/>
  <c r="B33" i="48"/>
  <c r="B34" i="48"/>
  <c r="B35" i="48"/>
  <c r="B36" i="48"/>
  <c r="B37" i="48"/>
  <c r="B38" i="48"/>
  <c r="B39" i="48"/>
  <c r="B40" i="48"/>
  <c r="B5" i="48"/>
  <c r="B4" i="48"/>
  <c r="E4" i="48" s="1"/>
  <c r="B6" i="47"/>
  <c r="B7" i="47"/>
  <c r="B8" i="47"/>
  <c r="B9" i="47"/>
  <c r="B10" i="47"/>
  <c r="B11" i="47"/>
  <c r="B12" i="47"/>
  <c r="B13" i="47"/>
  <c r="B14" i="47"/>
  <c r="B15" i="47"/>
  <c r="B16" i="47"/>
  <c r="B17" i="47"/>
  <c r="B18" i="47"/>
  <c r="B19" i="47"/>
  <c r="B20" i="47"/>
  <c r="B21" i="47"/>
  <c r="B22" i="47"/>
  <c r="B23" i="47"/>
  <c r="B24" i="47"/>
  <c r="B25" i="47"/>
  <c r="B26" i="47"/>
  <c r="B27" i="47"/>
  <c r="B28" i="47"/>
  <c r="B29" i="47"/>
  <c r="B30" i="47"/>
  <c r="B31" i="47"/>
  <c r="B32" i="47"/>
  <c r="B33" i="47"/>
  <c r="B34" i="47"/>
  <c r="B35" i="47"/>
  <c r="B36" i="47"/>
  <c r="B37" i="47"/>
  <c r="B38" i="47"/>
  <c r="B39" i="47"/>
  <c r="B40" i="47"/>
  <c r="B5" i="47"/>
  <c r="B4" i="47"/>
  <c r="E4" i="47" s="1"/>
  <c r="B4" i="42"/>
  <c r="B6" i="43"/>
  <c r="B7" i="43"/>
  <c r="B8" i="43"/>
  <c r="B9" i="43"/>
  <c r="B10" i="43"/>
  <c r="B11" i="43"/>
  <c r="B12" i="43"/>
  <c r="B13" i="43"/>
  <c r="B14" i="43"/>
  <c r="B15" i="43"/>
  <c r="B16" i="43"/>
  <c r="B17" i="43"/>
  <c r="B18" i="43"/>
  <c r="B19" i="43"/>
  <c r="B20" i="43"/>
  <c r="B21" i="43"/>
  <c r="B22" i="43"/>
  <c r="B23" i="43"/>
  <c r="B24" i="43"/>
  <c r="B25" i="43"/>
  <c r="B26" i="43"/>
  <c r="B27" i="43"/>
  <c r="B28" i="43"/>
  <c r="B29" i="43"/>
  <c r="B30" i="43"/>
  <c r="B31" i="43"/>
  <c r="B32" i="43"/>
  <c r="B33" i="43"/>
  <c r="B34" i="43"/>
  <c r="B35" i="43"/>
  <c r="B36" i="43"/>
  <c r="B37" i="43"/>
  <c r="B38" i="43"/>
  <c r="B39" i="43"/>
  <c r="B5" i="43"/>
  <c r="B4" i="43"/>
  <c r="E4" i="43" s="1"/>
  <c r="B39" i="44"/>
  <c r="B38" i="44"/>
  <c r="B37" i="44"/>
  <c r="B36" i="44"/>
  <c r="B35" i="44"/>
  <c r="B34" i="44"/>
  <c r="B33" i="44"/>
  <c r="B32" i="44"/>
  <c r="B31" i="44"/>
  <c r="B30" i="44"/>
  <c r="B29" i="44"/>
  <c r="B28" i="44"/>
  <c r="B27" i="44"/>
  <c r="B26" i="44"/>
  <c r="B25" i="44"/>
  <c r="B24" i="44"/>
  <c r="B23" i="44"/>
  <c r="B22" i="44"/>
  <c r="B21" i="44"/>
  <c r="B20" i="44"/>
  <c r="B19" i="44"/>
  <c r="B18" i="44"/>
  <c r="B17" i="44"/>
  <c r="B16" i="44"/>
  <c r="B15" i="44"/>
  <c r="B14" i="44"/>
  <c r="B13" i="44"/>
  <c r="B12" i="44"/>
  <c r="B11" i="44"/>
  <c r="B10" i="44"/>
  <c r="B9" i="44"/>
  <c r="B8" i="44"/>
  <c r="B7" i="44"/>
  <c r="B6" i="44"/>
  <c r="B5" i="44"/>
  <c r="B4" i="44"/>
  <c r="E4" i="44" s="1"/>
  <c r="B6" i="42"/>
  <c r="B7" i="42"/>
  <c r="B8" i="42"/>
  <c r="B9" i="42"/>
  <c r="B10" i="42"/>
  <c r="B11" i="42"/>
  <c r="B12" i="42"/>
  <c r="B13" i="42"/>
  <c r="B14" i="42"/>
  <c r="B15" i="42"/>
  <c r="B16" i="42"/>
  <c r="B17" i="42"/>
  <c r="B18" i="42"/>
  <c r="B19" i="42"/>
  <c r="B20" i="42"/>
  <c r="B21" i="42"/>
  <c r="B22" i="42"/>
  <c r="B23" i="42"/>
  <c r="B24" i="42"/>
  <c r="B25" i="42"/>
  <c r="B26" i="42"/>
  <c r="B27" i="42"/>
  <c r="B28" i="42"/>
  <c r="B29" i="42"/>
  <c r="B30" i="42"/>
  <c r="B31" i="42"/>
  <c r="B32" i="42"/>
  <c r="B33" i="42"/>
  <c r="B34" i="42"/>
  <c r="B35" i="42"/>
  <c r="B36" i="42"/>
  <c r="B37" i="42"/>
  <c r="B38" i="42"/>
  <c r="B39" i="42"/>
  <c r="B5" i="42"/>
  <c r="D1" i="42"/>
  <c r="C9" i="42" s="1"/>
  <c r="B6" i="41"/>
  <c r="B7" i="41"/>
  <c r="B8" i="41"/>
  <c r="B9" i="41"/>
  <c r="B10" i="41"/>
  <c r="B11" i="41"/>
  <c r="B12" i="41"/>
  <c r="B13" i="41"/>
  <c r="B14" i="41"/>
  <c r="B15" i="41"/>
  <c r="B16" i="41"/>
  <c r="B17" i="41"/>
  <c r="B18" i="41"/>
  <c r="B19" i="41"/>
  <c r="B20" i="41"/>
  <c r="B21" i="41"/>
  <c r="B22" i="41"/>
  <c r="B23" i="41"/>
  <c r="B24" i="41"/>
  <c r="B25" i="41"/>
  <c r="B26" i="41"/>
  <c r="B27" i="41"/>
  <c r="B28" i="41"/>
  <c r="B29" i="41"/>
  <c r="B30" i="41"/>
  <c r="B31" i="41"/>
  <c r="B32" i="41"/>
  <c r="B33" i="41"/>
  <c r="B34" i="41"/>
  <c r="B35" i="41"/>
  <c r="B36" i="41"/>
  <c r="B37" i="41"/>
  <c r="B38" i="41"/>
  <c r="B39" i="41"/>
  <c r="B5" i="41"/>
  <c r="B4" i="41"/>
  <c r="D1" i="41"/>
  <c r="C12" i="41" s="1"/>
  <c r="B6" i="38"/>
  <c r="B5" i="38"/>
  <c r="B4" i="38"/>
  <c r="H4" i="39"/>
  <c r="B6" i="39"/>
  <c r="B5" i="39"/>
  <c r="B4" i="39"/>
  <c r="C6" i="39"/>
  <c r="C4" i="39"/>
  <c r="D1" i="39"/>
  <c r="C5" i="39" s="1"/>
  <c r="C5" i="38"/>
  <c r="C6" i="38"/>
  <c r="C4" i="38"/>
  <c r="D1" i="38"/>
  <c r="H4" i="38"/>
  <c r="C5" i="36"/>
  <c r="C6" i="36"/>
  <c r="C4" i="36"/>
  <c r="D1" i="36"/>
  <c r="B6" i="36"/>
  <c r="B5" i="36"/>
  <c r="B4" i="36"/>
  <c r="G7" i="34"/>
  <c r="G6" i="35"/>
  <c r="H4" i="36"/>
  <c r="H4" i="35"/>
  <c r="B6" i="35"/>
  <c r="B5" i="35"/>
  <c r="B4" i="35"/>
  <c r="D1" i="35"/>
  <c r="C4" i="35" s="1"/>
  <c r="C6" i="34"/>
  <c r="C7" i="34"/>
  <c r="C5" i="34"/>
  <c r="B6" i="34"/>
  <c r="B7" i="34"/>
  <c r="B5" i="34"/>
  <c r="H5" i="34" s="1"/>
  <c r="B4" i="34"/>
  <c r="H4" i="34" s="1"/>
  <c r="D1" i="34"/>
  <c r="B6" i="33"/>
  <c r="B7" i="33"/>
  <c r="B5" i="33"/>
  <c r="H5" i="33" s="1"/>
  <c r="B4" i="33"/>
  <c r="H4" i="33" s="1"/>
  <c r="C6" i="33"/>
  <c r="C7" i="33"/>
  <c r="C5" i="33"/>
  <c r="D1" i="33"/>
  <c r="B6" i="31"/>
  <c r="B5" i="31"/>
  <c r="B4" i="31"/>
  <c r="C5" i="31"/>
  <c r="C6" i="31"/>
  <c r="C4" i="31"/>
  <c r="D1" i="31"/>
  <c r="H4" i="31"/>
  <c r="B6" i="30"/>
  <c r="B5" i="30"/>
  <c r="B4" i="30"/>
  <c r="H4" i="30" s="1"/>
  <c r="D1" i="30"/>
  <c r="B7" i="29"/>
  <c r="B6" i="29"/>
  <c r="B5" i="29"/>
  <c r="H5" i="29" s="1"/>
  <c r="B4" i="29"/>
  <c r="H4" i="29" s="1"/>
  <c r="B6" i="28"/>
  <c r="B7" i="28"/>
  <c r="B5" i="28"/>
  <c r="B4" i="28"/>
  <c r="C6" i="29"/>
  <c r="C7" i="29"/>
  <c r="C5" i="29"/>
  <c r="D1" i="29"/>
  <c r="C5" i="28"/>
  <c r="D1" i="28"/>
  <c r="C6" i="28" s="1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C6" i="24"/>
  <c r="C7" i="24"/>
  <c r="C14" i="24"/>
  <c r="C15" i="24"/>
  <c r="C22" i="24"/>
  <c r="C23" i="24"/>
  <c r="C30" i="24"/>
  <c r="C31" i="24"/>
  <c r="C38" i="24"/>
  <c r="C39" i="24"/>
  <c r="B5" i="24"/>
  <c r="B4" i="24"/>
  <c r="E4" i="24" s="1"/>
  <c r="D1" i="24"/>
  <c r="C10" i="24" s="1"/>
  <c r="C6" i="23"/>
  <c r="C7" i="23"/>
  <c r="C14" i="23"/>
  <c r="C15" i="23"/>
  <c r="C22" i="23"/>
  <c r="C23" i="23"/>
  <c r="C30" i="23"/>
  <c r="C31" i="23"/>
  <c r="C38" i="23"/>
  <c r="C39" i="23"/>
  <c r="D1" i="23"/>
  <c r="C10" i="23" s="1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5" i="23"/>
  <c r="B4" i="23"/>
  <c r="B6" i="22"/>
  <c r="B7" i="22"/>
  <c r="B8" i="22"/>
  <c r="B9" i="22"/>
  <c r="B10" i="22"/>
  <c r="B11" i="22"/>
  <c r="B12" i="22"/>
  <c r="B13" i="22"/>
  <c r="B14" i="22"/>
  <c r="B15" i="22"/>
  <c r="B16" i="22"/>
  <c r="B17" i="22"/>
  <c r="B18" i="22"/>
  <c r="B19" i="22"/>
  <c r="B20" i="22"/>
  <c r="B21" i="22"/>
  <c r="B22" i="22"/>
  <c r="B23" i="22"/>
  <c r="B24" i="22"/>
  <c r="B25" i="22"/>
  <c r="B26" i="22"/>
  <c r="B27" i="22"/>
  <c r="B28" i="22"/>
  <c r="B29" i="22"/>
  <c r="B30" i="22"/>
  <c r="B31" i="22"/>
  <c r="B32" i="22"/>
  <c r="B33" i="22"/>
  <c r="B34" i="22"/>
  <c r="B35" i="22"/>
  <c r="B36" i="22"/>
  <c r="B37" i="22"/>
  <c r="B38" i="22"/>
  <c r="B39" i="22"/>
  <c r="B5" i="22"/>
  <c r="B4" i="22"/>
  <c r="C18" i="22"/>
  <c r="D1" i="22"/>
  <c r="C5" i="22" s="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5" i="21"/>
  <c r="B4" i="21"/>
  <c r="E4" i="21" s="1"/>
  <c r="C11" i="21"/>
  <c r="C19" i="21"/>
  <c r="C27" i="21"/>
  <c r="C35" i="21"/>
  <c r="D1" i="21"/>
  <c r="C12" i="21" s="1"/>
  <c r="H4" i="21"/>
  <c r="I4" i="21" s="1"/>
  <c r="D1" i="19"/>
  <c r="C33" i="19" s="1"/>
  <c r="B39" i="19"/>
  <c r="B38" i="19"/>
  <c r="B37" i="19"/>
  <c r="B36" i="19"/>
  <c r="B35" i="19"/>
  <c r="B34" i="19"/>
  <c r="B33" i="19"/>
  <c r="B32" i="19"/>
  <c r="B31" i="19"/>
  <c r="B30" i="19"/>
  <c r="B29" i="19"/>
  <c r="B28" i="19"/>
  <c r="B27" i="19"/>
  <c r="B26" i="19"/>
  <c r="B25" i="19"/>
  <c r="B24" i="19"/>
  <c r="B23" i="19"/>
  <c r="B22" i="19"/>
  <c r="B21" i="19"/>
  <c r="B20" i="19"/>
  <c r="B19" i="19"/>
  <c r="B18" i="19"/>
  <c r="B17" i="19"/>
  <c r="B16" i="19"/>
  <c r="B15" i="19"/>
  <c r="B14" i="19"/>
  <c r="B13" i="19"/>
  <c r="B12" i="19"/>
  <c r="B11" i="19"/>
  <c r="B10" i="19"/>
  <c r="B9" i="19"/>
  <c r="B8" i="19"/>
  <c r="B7" i="19"/>
  <c r="B6" i="19"/>
  <c r="C35" i="19"/>
  <c r="C34" i="19"/>
  <c r="C28" i="19"/>
  <c r="C27" i="19"/>
  <c r="C26" i="19"/>
  <c r="C20" i="19"/>
  <c r="C19" i="19"/>
  <c r="C18" i="19"/>
  <c r="C12" i="19"/>
  <c r="C11" i="19"/>
  <c r="C10" i="19"/>
  <c r="C4" i="19"/>
  <c r="B5" i="19"/>
  <c r="B4" i="19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5" i="18"/>
  <c r="B4" i="18"/>
  <c r="E4" i="18" s="1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5" i="17"/>
  <c r="B4" i="17"/>
  <c r="D1" i="17"/>
  <c r="C8" i="17" s="1"/>
  <c r="D1" i="18"/>
  <c r="C8" i="18" s="1"/>
  <c r="H4" i="18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5" i="16"/>
  <c r="B4" i="16"/>
  <c r="C5" i="16"/>
  <c r="C13" i="16"/>
  <c r="C21" i="16"/>
  <c r="C29" i="16"/>
  <c r="C37" i="16"/>
  <c r="D1" i="16"/>
  <c r="C6" i="16" s="1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5" i="14"/>
  <c r="B4" i="14"/>
  <c r="C10" i="14"/>
  <c r="C18" i="14"/>
  <c r="C26" i="14"/>
  <c r="C34" i="14"/>
  <c r="D1" i="14"/>
  <c r="C5" i="14" s="1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5" i="13"/>
  <c r="B4" i="13"/>
  <c r="D1" i="13"/>
  <c r="C12" i="13" s="1"/>
  <c r="H4" i="11"/>
  <c r="I4" i="11" s="1"/>
  <c r="C10" i="11"/>
  <c r="C11" i="11"/>
  <c r="C18" i="11"/>
  <c r="C19" i="11"/>
  <c r="C26" i="11"/>
  <c r="C27" i="11"/>
  <c r="C34" i="11"/>
  <c r="C35" i="11"/>
  <c r="D1" i="11"/>
  <c r="C12" i="11" s="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5" i="11"/>
  <c r="B4" i="11"/>
  <c r="E4" i="11" s="1"/>
  <c r="D1" i="10"/>
  <c r="C8" i="10" s="1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5" i="10"/>
  <c r="B4" i="10"/>
  <c r="E4" i="10" s="1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5" i="9"/>
  <c r="B4" i="9"/>
  <c r="C8" i="9"/>
  <c r="C16" i="9"/>
  <c r="C24" i="9"/>
  <c r="C32" i="9"/>
  <c r="C4" i="9"/>
  <c r="D1" i="9"/>
  <c r="C9" i="9" s="1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5" i="8"/>
  <c r="B4" i="8"/>
  <c r="C6" i="8"/>
  <c r="C7" i="8"/>
  <c r="C14" i="8"/>
  <c r="C15" i="8"/>
  <c r="C22" i="8"/>
  <c r="C23" i="8"/>
  <c r="C30" i="8"/>
  <c r="C31" i="8"/>
  <c r="C38" i="8"/>
  <c r="C39" i="8"/>
  <c r="D1" i="8"/>
  <c r="C8" i="8" s="1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5" i="6"/>
  <c r="B4" i="6"/>
  <c r="E4" i="6" s="1"/>
  <c r="C11" i="6"/>
  <c r="C19" i="6"/>
  <c r="C27" i="6"/>
  <c r="C29" i="6"/>
  <c r="C35" i="6"/>
  <c r="C37" i="6"/>
  <c r="D1" i="6"/>
  <c r="C12" i="6" s="1"/>
  <c r="H4" i="6"/>
  <c r="I4" i="6" s="1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5" i="5"/>
  <c r="B4" i="5"/>
  <c r="E4" i="5" s="1"/>
  <c r="C37" i="5"/>
  <c r="D1" i="5"/>
  <c r="C32" i="5" s="1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5" i="3"/>
  <c r="B4" i="3"/>
  <c r="D1" i="3"/>
  <c r="C7" i="3" s="1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5" i="4"/>
  <c r="B4" i="4"/>
  <c r="E4" i="4" s="1"/>
  <c r="D1" i="4"/>
  <c r="C8" i="4" s="1"/>
  <c r="H6" i="58" l="1"/>
  <c r="E6" i="58"/>
  <c r="D6" i="58" s="1"/>
  <c r="G6" i="58" s="1"/>
  <c r="F7" i="58" s="1"/>
  <c r="D5" i="56"/>
  <c r="H4" i="54"/>
  <c r="E4" i="54"/>
  <c r="H4" i="42"/>
  <c r="E4" i="42"/>
  <c r="C35" i="41"/>
  <c r="C27" i="41"/>
  <c r="C19" i="41"/>
  <c r="C11" i="41"/>
  <c r="C34" i="41"/>
  <c r="C26" i="41"/>
  <c r="C18" i="41"/>
  <c r="C10" i="41"/>
  <c r="C4" i="41"/>
  <c r="C32" i="41"/>
  <c r="C24" i="41"/>
  <c r="C16" i="41"/>
  <c r="C8" i="41"/>
  <c r="C39" i="41"/>
  <c r="C31" i="41"/>
  <c r="C23" i="41"/>
  <c r="C15" i="41"/>
  <c r="C7" i="41"/>
  <c r="C33" i="41"/>
  <c r="C25" i="41"/>
  <c r="C17" i="41"/>
  <c r="C9" i="41"/>
  <c r="C38" i="41"/>
  <c r="C30" i="41"/>
  <c r="C22" i="41"/>
  <c r="C14" i="41"/>
  <c r="C6" i="41"/>
  <c r="C37" i="41"/>
  <c r="C29" i="41"/>
  <c r="C21" i="41"/>
  <c r="C13" i="41"/>
  <c r="C5" i="41"/>
  <c r="C36" i="41"/>
  <c r="C28" i="41"/>
  <c r="C20" i="41"/>
  <c r="H4" i="41"/>
  <c r="E4" i="41"/>
  <c r="C7" i="28"/>
  <c r="H5" i="28"/>
  <c r="E5" i="28"/>
  <c r="H4" i="28"/>
  <c r="E4" i="28"/>
  <c r="C33" i="24"/>
  <c r="C25" i="24"/>
  <c r="C17" i="24"/>
  <c r="C9" i="24"/>
  <c r="C5" i="24"/>
  <c r="C32" i="24"/>
  <c r="C24" i="24"/>
  <c r="C16" i="24"/>
  <c r="C8" i="24"/>
  <c r="C37" i="24"/>
  <c r="C29" i="24"/>
  <c r="C21" i="24"/>
  <c r="C13" i="24"/>
  <c r="C36" i="24"/>
  <c r="C28" i="24"/>
  <c r="C20" i="24"/>
  <c r="C12" i="24"/>
  <c r="C35" i="24"/>
  <c r="C27" i="24"/>
  <c r="C19" i="24"/>
  <c r="C11" i="24"/>
  <c r="H4" i="24"/>
  <c r="C4" i="24"/>
  <c r="C34" i="24"/>
  <c r="C26" i="24"/>
  <c r="C18" i="24"/>
  <c r="C10" i="22"/>
  <c r="C34" i="22"/>
  <c r="C26" i="22"/>
  <c r="C33" i="23"/>
  <c r="C25" i="23"/>
  <c r="C17" i="23"/>
  <c r="C9" i="23"/>
  <c r="C4" i="23"/>
  <c r="C32" i="23"/>
  <c r="C24" i="23"/>
  <c r="C16" i="23"/>
  <c r="C8" i="23"/>
  <c r="H4" i="23"/>
  <c r="E4" i="23"/>
  <c r="C37" i="23"/>
  <c r="C29" i="23"/>
  <c r="C21" i="23"/>
  <c r="C13" i="23"/>
  <c r="C5" i="23"/>
  <c r="C36" i="23"/>
  <c r="C28" i="23"/>
  <c r="C20" i="23"/>
  <c r="C12" i="23"/>
  <c r="C35" i="23"/>
  <c r="C27" i="23"/>
  <c r="C19" i="23"/>
  <c r="C11" i="23"/>
  <c r="C34" i="23"/>
  <c r="C26" i="23"/>
  <c r="C18" i="23"/>
  <c r="C36" i="22"/>
  <c r="C28" i="22"/>
  <c r="C20" i="22"/>
  <c r="C12" i="22"/>
  <c r="H4" i="22"/>
  <c r="E4" i="22"/>
  <c r="C35" i="22"/>
  <c r="C27" i="22"/>
  <c r="C19" i="22"/>
  <c r="C11" i="22"/>
  <c r="C33" i="22"/>
  <c r="C25" i="22"/>
  <c r="C17" i="22"/>
  <c r="C9" i="22"/>
  <c r="C4" i="22"/>
  <c r="C32" i="22"/>
  <c r="C24" i="22"/>
  <c r="C16" i="22"/>
  <c r="C8" i="22"/>
  <c r="C39" i="22"/>
  <c r="C31" i="22"/>
  <c r="C23" i="22"/>
  <c r="C15" i="22"/>
  <c r="C7" i="22"/>
  <c r="C38" i="22"/>
  <c r="C30" i="22"/>
  <c r="C22" i="22"/>
  <c r="C14" i="22"/>
  <c r="C6" i="22"/>
  <c r="C37" i="22"/>
  <c r="C29" i="22"/>
  <c r="C21" i="22"/>
  <c r="C13" i="22"/>
  <c r="C34" i="21"/>
  <c r="C26" i="21"/>
  <c r="C18" i="21"/>
  <c r="C10" i="21"/>
  <c r="C33" i="21"/>
  <c r="C17" i="21"/>
  <c r="C4" i="21"/>
  <c r="C32" i="21"/>
  <c r="C24" i="21"/>
  <c r="C16" i="21"/>
  <c r="C8" i="21"/>
  <c r="C25" i="21"/>
  <c r="C39" i="21"/>
  <c r="C31" i="21"/>
  <c r="C23" i="21"/>
  <c r="C15" i="21"/>
  <c r="C7" i="21"/>
  <c r="C38" i="21"/>
  <c r="C30" i="21"/>
  <c r="C22" i="21"/>
  <c r="C14" i="21"/>
  <c r="C6" i="21"/>
  <c r="C37" i="21"/>
  <c r="C29" i="21"/>
  <c r="C21" i="21"/>
  <c r="C13" i="21"/>
  <c r="C5" i="21"/>
  <c r="C9" i="21"/>
  <c r="C36" i="21"/>
  <c r="C28" i="21"/>
  <c r="C20" i="21"/>
  <c r="H4" i="19"/>
  <c r="E4" i="19"/>
  <c r="C39" i="18"/>
  <c r="C31" i="18"/>
  <c r="C15" i="18"/>
  <c r="C38" i="18"/>
  <c r="C30" i="18"/>
  <c r="C22" i="18"/>
  <c r="C14" i="18"/>
  <c r="C6" i="18"/>
  <c r="C7" i="18"/>
  <c r="C13" i="18"/>
  <c r="C36" i="18"/>
  <c r="C28" i="18"/>
  <c r="C20" i="18"/>
  <c r="C12" i="18"/>
  <c r="C23" i="18"/>
  <c r="C37" i="18"/>
  <c r="C21" i="18"/>
  <c r="C5" i="18"/>
  <c r="C35" i="18"/>
  <c r="C27" i="18"/>
  <c r="C19" i="18"/>
  <c r="C11" i="18"/>
  <c r="C18" i="18"/>
  <c r="C33" i="18"/>
  <c r="C25" i="18"/>
  <c r="C17" i="18"/>
  <c r="C9" i="18"/>
  <c r="C29" i="18"/>
  <c r="C34" i="18"/>
  <c r="C26" i="18"/>
  <c r="C10" i="18"/>
  <c r="I4" i="18"/>
  <c r="C4" i="18"/>
  <c r="C32" i="18"/>
  <c r="C24" i="18"/>
  <c r="C16" i="18"/>
  <c r="C26" i="6"/>
  <c r="C10" i="6"/>
  <c r="C40" i="6"/>
  <c r="C32" i="6"/>
  <c r="C24" i="6"/>
  <c r="C16" i="6"/>
  <c r="C8" i="6"/>
  <c r="C5" i="6"/>
  <c r="C33" i="6"/>
  <c r="C25" i="6"/>
  <c r="C17" i="6"/>
  <c r="C9" i="6"/>
  <c r="C15" i="6"/>
  <c r="C34" i="6"/>
  <c r="C18" i="6"/>
  <c r="C39" i="6"/>
  <c r="C31" i="6"/>
  <c r="C23" i="6"/>
  <c r="C7" i="6"/>
  <c r="C38" i="6"/>
  <c r="C30" i="6"/>
  <c r="C22" i="6"/>
  <c r="C14" i="6"/>
  <c r="C6" i="6"/>
  <c r="C21" i="6"/>
  <c r="C13" i="6"/>
  <c r="C36" i="6"/>
  <c r="C28" i="6"/>
  <c r="C20" i="6"/>
  <c r="C20" i="5"/>
  <c r="C13" i="5"/>
  <c r="C12" i="5"/>
  <c r="C36" i="5"/>
  <c r="C29" i="5"/>
  <c r="C28" i="5"/>
  <c r="C21" i="5"/>
  <c r="H4" i="3"/>
  <c r="E4" i="3"/>
  <c r="C39" i="17"/>
  <c r="C7" i="17"/>
  <c r="C13" i="17"/>
  <c r="C31" i="17"/>
  <c r="H4" i="17"/>
  <c r="E4" i="17"/>
  <c r="C29" i="17"/>
  <c r="C23" i="17"/>
  <c r="C21" i="17"/>
  <c r="C37" i="17"/>
  <c r="C5" i="17"/>
  <c r="C15" i="17"/>
  <c r="C36" i="16"/>
  <c r="C28" i="16"/>
  <c r="C20" i="16"/>
  <c r="C12" i="16"/>
  <c r="H4" i="16"/>
  <c r="E4" i="16"/>
  <c r="C35" i="16"/>
  <c r="C27" i="16"/>
  <c r="C19" i="16"/>
  <c r="C11" i="16"/>
  <c r="C34" i="16"/>
  <c r="C26" i="16"/>
  <c r="C18" i="16"/>
  <c r="C10" i="16"/>
  <c r="C33" i="16"/>
  <c r="C25" i="16"/>
  <c r="C17" i="16"/>
  <c r="C9" i="16"/>
  <c r="C4" i="16"/>
  <c r="C32" i="16"/>
  <c r="C24" i="16"/>
  <c r="C16" i="16"/>
  <c r="C8" i="16"/>
  <c r="C39" i="16"/>
  <c r="C31" i="16"/>
  <c r="C23" i="16"/>
  <c r="C15" i="16"/>
  <c r="C7" i="16"/>
  <c r="C38" i="16"/>
  <c r="C30" i="16"/>
  <c r="C22" i="16"/>
  <c r="C14" i="16"/>
  <c r="C36" i="14"/>
  <c r="C28" i="14"/>
  <c r="C20" i="14"/>
  <c r="C12" i="14"/>
  <c r="H4" i="14"/>
  <c r="E4" i="14"/>
  <c r="C35" i="14"/>
  <c r="C27" i="14"/>
  <c r="C19" i="14"/>
  <c r="C11" i="14"/>
  <c r="C33" i="14"/>
  <c r="C25" i="14"/>
  <c r="C17" i="14"/>
  <c r="C9" i="14"/>
  <c r="C4" i="14"/>
  <c r="C32" i="14"/>
  <c r="C24" i="14"/>
  <c r="C16" i="14"/>
  <c r="C8" i="14"/>
  <c r="C39" i="14"/>
  <c r="C31" i="14"/>
  <c r="C23" i="14"/>
  <c r="C15" i="14"/>
  <c r="C7" i="14"/>
  <c r="C38" i="14"/>
  <c r="C30" i="14"/>
  <c r="C22" i="14"/>
  <c r="C14" i="14"/>
  <c r="C6" i="14"/>
  <c r="C37" i="14"/>
  <c r="C29" i="14"/>
  <c r="C21" i="14"/>
  <c r="C13" i="14"/>
  <c r="C35" i="13"/>
  <c r="C27" i="13"/>
  <c r="C19" i="13"/>
  <c r="C11" i="13"/>
  <c r="C34" i="13"/>
  <c r="C26" i="13"/>
  <c r="C18" i="13"/>
  <c r="C10" i="13"/>
  <c r="C33" i="13"/>
  <c r="C25" i="13"/>
  <c r="C17" i="13"/>
  <c r="C9" i="13"/>
  <c r="C4" i="13"/>
  <c r="C32" i="13"/>
  <c r="C24" i="13"/>
  <c r="C16" i="13"/>
  <c r="C8" i="13"/>
  <c r="C39" i="13"/>
  <c r="C31" i="13"/>
  <c r="C23" i="13"/>
  <c r="C15" i="13"/>
  <c r="C7" i="13"/>
  <c r="C38" i="13"/>
  <c r="C30" i="13"/>
  <c r="C22" i="13"/>
  <c r="C14" i="13"/>
  <c r="C6" i="13"/>
  <c r="C37" i="13"/>
  <c r="C29" i="13"/>
  <c r="C21" i="13"/>
  <c r="C13" i="13"/>
  <c r="C5" i="13"/>
  <c r="C36" i="13"/>
  <c r="C28" i="13"/>
  <c r="C20" i="13"/>
  <c r="H4" i="13"/>
  <c r="E4" i="13"/>
  <c r="C33" i="11"/>
  <c r="C25" i="11"/>
  <c r="C17" i="11"/>
  <c r="C9" i="11"/>
  <c r="C4" i="11"/>
  <c r="C32" i="11"/>
  <c r="C24" i="11"/>
  <c r="C16" i="11"/>
  <c r="C8" i="11"/>
  <c r="C39" i="11"/>
  <c r="C31" i="11"/>
  <c r="C23" i="11"/>
  <c r="C15" i="11"/>
  <c r="C7" i="11"/>
  <c r="C38" i="11"/>
  <c r="C30" i="11"/>
  <c r="C22" i="11"/>
  <c r="C14" i="11"/>
  <c r="C6" i="11"/>
  <c r="C37" i="11"/>
  <c r="C29" i="11"/>
  <c r="C21" i="11"/>
  <c r="C13" i="11"/>
  <c r="C5" i="11"/>
  <c r="C36" i="11"/>
  <c r="C28" i="11"/>
  <c r="C20" i="11"/>
  <c r="C39" i="10"/>
  <c r="C31" i="10"/>
  <c r="C23" i="10"/>
  <c r="C15" i="10"/>
  <c r="C7" i="10"/>
  <c r="C38" i="10"/>
  <c r="C30" i="10"/>
  <c r="C22" i="10"/>
  <c r="C14" i="10"/>
  <c r="C6" i="10"/>
  <c r="C37" i="10"/>
  <c r="C29" i="10"/>
  <c r="C21" i="10"/>
  <c r="C13" i="10"/>
  <c r="C5" i="10"/>
  <c r="C36" i="10"/>
  <c r="C28" i="10"/>
  <c r="C20" i="10"/>
  <c r="C12" i="10"/>
  <c r="H4" i="10"/>
  <c r="I4" i="10" s="1"/>
  <c r="C35" i="10"/>
  <c r="C27" i="10"/>
  <c r="C19" i="10"/>
  <c r="C11" i="10"/>
  <c r="C34" i="10"/>
  <c r="C26" i="10"/>
  <c r="C18" i="10"/>
  <c r="C10" i="10"/>
  <c r="C33" i="10"/>
  <c r="C25" i="10"/>
  <c r="C17" i="10"/>
  <c r="C9" i="10"/>
  <c r="C4" i="10"/>
  <c r="C32" i="10"/>
  <c r="C24" i="10"/>
  <c r="C16" i="10"/>
  <c r="C39" i="9"/>
  <c r="C31" i="9"/>
  <c r="C23" i="9"/>
  <c r="C15" i="9"/>
  <c r="C7" i="9"/>
  <c r="C38" i="9"/>
  <c r="C30" i="9"/>
  <c r="C22" i="9"/>
  <c r="C14" i="9"/>
  <c r="C6" i="9"/>
  <c r="C37" i="9"/>
  <c r="C29" i="9"/>
  <c r="C21" i="9"/>
  <c r="C13" i="9"/>
  <c r="C5" i="9"/>
  <c r="C36" i="9"/>
  <c r="C28" i="9"/>
  <c r="C20" i="9"/>
  <c r="C12" i="9"/>
  <c r="H4" i="9"/>
  <c r="E4" i="9"/>
  <c r="C35" i="9"/>
  <c r="C27" i="9"/>
  <c r="C19" i="9"/>
  <c r="C11" i="9"/>
  <c r="C34" i="9"/>
  <c r="C26" i="9"/>
  <c r="C18" i="9"/>
  <c r="C10" i="9"/>
  <c r="C33" i="9"/>
  <c r="C25" i="9"/>
  <c r="C17" i="9"/>
  <c r="C37" i="8"/>
  <c r="C29" i="8"/>
  <c r="C21" i="8"/>
  <c r="C13" i="8"/>
  <c r="C5" i="8"/>
  <c r="C36" i="8"/>
  <c r="C28" i="8"/>
  <c r="C20" i="8"/>
  <c r="C12" i="8"/>
  <c r="H4" i="8"/>
  <c r="E4" i="8"/>
  <c r="C35" i="8"/>
  <c r="C27" i="8"/>
  <c r="C19" i="8"/>
  <c r="C11" i="8"/>
  <c r="C34" i="8"/>
  <c r="C26" i="8"/>
  <c r="C18" i="8"/>
  <c r="C10" i="8"/>
  <c r="C33" i="8"/>
  <c r="C25" i="8"/>
  <c r="C17" i="8"/>
  <c r="C9" i="8"/>
  <c r="C4" i="8"/>
  <c r="C32" i="8"/>
  <c r="C24" i="8"/>
  <c r="C16" i="8"/>
  <c r="C16" i="5"/>
  <c r="C39" i="5"/>
  <c r="C31" i="5"/>
  <c r="C23" i="5"/>
  <c r="C15" i="5"/>
  <c r="C7" i="5"/>
  <c r="H4" i="5"/>
  <c r="I4" i="5" s="1"/>
  <c r="C40" i="5"/>
  <c r="C24" i="5"/>
  <c r="C8" i="5"/>
  <c r="C38" i="5"/>
  <c r="C30" i="5"/>
  <c r="C22" i="5"/>
  <c r="C14" i="5"/>
  <c r="C6" i="5"/>
  <c r="C35" i="5"/>
  <c r="C27" i="5"/>
  <c r="C19" i="5"/>
  <c r="C11" i="5"/>
  <c r="C34" i="5"/>
  <c r="C26" i="5"/>
  <c r="C18" i="5"/>
  <c r="C10" i="5"/>
  <c r="C5" i="5"/>
  <c r="C33" i="5"/>
  <c r="C25" i="5"/>
  <c r="C17" i="5"/>
  <c r="C9" i="5"/>
  <c r="C11" i="4"/>
  <c r="C39" i="4"/>
  <c r="C23" i="4"/>
  <c r="C7" i="4"/>
  <c r="C33" i="4"/>
  <c r="C17" i="4"/>
  <c r="C19" i="4"/>
  <c r="C15" i="4"/>
  <c r="C38" i="4"/>
  <c r="C22" i="4"/>
  <c r="C6" i="4"/>
  <c r="C35" i="4"/>
  <c r="C14" i="4"/>
  <c r="C31" i="4"/>
  <c r="C30" i="4"/>
  <c r="C27" i="4"/>
  <c r="C5" i="4"/>
  <c r="C25" i="4"/>
  <c r="C9" i="4"/>
  <c r="C37" i="4"/>
  <c r="C29" i="4"/>
  <c r="C21" i="4"/>
  <c r="C13" i="4"/>
  <c r="C36" i="4"/>
  <c r="C28" i="4"/>
  <c r="C20" i="4"/>
  <c r="C12" i="4"/>
  <c r="C34" i="4"/>
  <c r="C26" i="4"/>
  <c r="C18" i="4"/>
  <c r="C10" i="4"/>
  <c r="C40" i="4"/>
  <c r="C32" i="4"/>
  <c r="C24" i="4"/>
  <c r="C16" i="4"/>
  <c r="C38" i="17"/>
  <c r="C30" i="17"/>
  <c r="C22" i="17"/>
  <c r="C14" i="17"/>
  <c r="C6" i="17"/>
  <c r="C36" i="17"/>
  <c r="C28" i="17"/>
  <c r="C20" i="17"/>
  <c r="C12" i="17"/>
  <c r="C35" i="17"/>
  <c r="C27" i="17"/>
  <c r="C19" i="17"/>
  <c r="C11" i="17"/>
  <c r="C34" i="17"/>
  <c r="C26" i="17"/>
  <c r="C18" i="17"/>
  <c r="C10" i="17"/>
  <c r="C33" i="17"/>
  <c r="C25" i="17"/>
  <c r="C17" i="17"/>
  <c r="C9" i="17"/>
  <c r="C4" i="17"/>
  <c r="C32" i="17"/>
  <c r="C24" i="17"/>
  <c r="C16" i="17"/>
  <c r="C16" i="3"/>
  <c r="C21" i="3"/>
  <c r="C40" i="3"/>
  <c r="C24" i="3"/>
  <c r="C22" i="3"/>
  <c r="C6" i="3"/>
  <c r="C36" i="3"/>
  <c r="C28" i="3"/>
  <c r="C20" i="3"/>
  <c r="C12" i="3"/>
  <c r="C32" i="3"/>
  <c r="C30" i="3"/>
  <c r="C14" i="3"/>
  <c r="C37" i="3"/>
  <c r="C29" i="3"/>
  <c r="C13" i="3"/>
  <c r="C35" i="3"/>
  <c r="C27" i="3"/>
  <c r="C19" i="3"/>
  <c r="C11" i="3"/>
  <c r="C38" i="3"/>
  <c r="C34" i="3"/>
  <c r="C26" i="3"/>
  <c r="C18" i="3"/>
  <c r="C10" i="3"/>
  <c r="C5" i="3"/>
  <c r="C33" i="3"/>
  <c r="C25" i="3"/>
  <c r="C17" i="3"/>
  <c r="C9" i="3"/>
  <c r="C8" i="3"/>
  <c r="C39" i="3"/>
  <c r="C31" i="3"/>
  <c r="C23" i="3"/>
  <c r="C15" i="3"/>
  <c r="E142" i="126"/>
  <c r="D142" i="126" s="1"/>
  <c r="G142" i="126" s="1"/>
  <c r="F143" i="126" s="1"/>
  <c r="E143" i="125"/>
  <c r="D143" i="125" s="1"/>
  <c r="G143" i="125" s="1"/>
  <c r="F144" i="125" s="1"/>
  <c r="H5" i="56"/>
  <c r="I5" i="56" s="1"/>
  <c r="G5" i="56"/>
  <c r="C23" i="42"/>
  <c r="C16" i="42"/>
  <c r="C15" i="42"/>
  <c r="C4" i="42"/>
  <c r="C8" i="42"/>
  <c r="C39" i="42"/>
  <c r="C7" i="42"/>
  <c r="C32" i="42"/>
  <c r="C31" i="42"/>
  <c r="C24" i="42"/>
  <c r="C38" i="42"/>
  <c r="C30" i="42"/>
  <c r="C22" i="42"/>
  <c r="C14" i="42"/>
  <c r="C6" i="42"/>
  <c r="C37" i="42"/>
  <c r="C29" i="42"/>
  <c r="C21" i="42"/>
  <c r="C13" i="42"/>
  <c r="C5" i="42"/>
  <c r="C36" i="42"/>
  <c r="C28" i="42"/>
  <c r="C20" i="42"/>
  <c r="C12" i="42"/>
  <c r="C35" i="42"/>
  <c r="C27" i="42"/>
  <c r="C19" i="42"/>
  <c r="C11" i="42"/>
  <c r="C34" i="42"/>
  <c r="C26" i="42"/>
  <c r="C18" i="42"/>
  <c r="C10" i="42"/>
  <c r="C33" i="42"/>
  <c r="C25" i="42"/>
  <c r="C17" i="42"/>
  <c r="C6" i="35"/>
  <c r="C5" i="35"/>
  <c r="I4" i="24"/>
  <c r="C36" i="19"/>
  <c r="C5" i="19"/>
  <c r="C13" i="19"/>
  <c r="C21" i="19"/>
  <c r="C29" i="19"/>
  <c r="C37" i="19"/>
  <c r="C6" i="19"/>
  <c r="C14" i="19"/>
  <c r="C22" i="19"/>
  <c r="C30" i="19"/>
  <c r="C38" i="19"/>
  <c r="C7" i="19"/>
  <c r="C15" i="19"/>
  <c r="C23" i="19"/>
  <c r="C31" i="19"/>
  <c r="C39" i="19"/>
  <c r="C8" i="19"/>
  <c r="C16" i="19"/>
  <c r="C24" i="19"/>
  <c r="C32" i="19"/>
  <c r="C9" i="19"/>
  <c r="C17" i="19"/>
  <c r="C25" i="19"/>
  <c r="I6" i="58" l="1"/>
  <c r="H7" i="58"/>
  <c r="E7" i="58"/>
  <c r="D7" i="58" s="1"/>
  <c r="G7" i="58" s="1"/>
  <c r="F8" i="58" s="1"/>
  <c r="E6" i="56"/>
  <c r="I4" i="22"/>
  <c r="I4" i="23"/>
  <c r="I4" i="19"/>
  <c r="I4" i="3"/>
  <c r="I4" i="17"/>
  <c r="I4" i="16"/>
  <c r="I4" i="14"/>
  <c r="I4" i="13"/>
  <c r="I4" i="9"/>
  <c r="I4" i="8"/>
  <c r="E144" i="125"/>
  <c r="D144" i="125" s="1"/>
  <c r="G144" i="125" s="1"/>
  <c r="F145" i="125" s="1"/>
  <c r="E143" i="126"/>
  <c r="D143" i="126" s="1"/>
  <c r="G143" i="126" s="1"/>
  <c r="F144" i="126" s="1"/>
  <c r="H6" i="56"/>
  <c r="D1" i="43"/>
  <c r="C12" i="43" s="1"/>
  <c r="H4" i="43"/>
  <c r="C7" i="44"/>
  <c r="C15" i="44"/>
  <c r="C23" i="44"/>
  <c r="C31" i="44"/>
  <c r="C39" i="44"/>
  <c r="D1" i="44"/>
  <c r="C10" i="44" s="1"/>
  <c r="H4" i="44"/>
  <c r="D1" i="47"/>
  <c r="C12" i="47" s="1"/>
  <c r="H4" i="47"/>
  <c r="C16" i="48"/>
  <c r="C24" i="48"/>
  <c r="C25" i="48"/>
  <c r="C32" i="48"/>
  <c r="C33" i="48"/>
  <c r="C39" i="48"/>
  <c r="C40" i="48"/>
  <c r="C5" i="48"/>
  <c r="D1" i="48"/>
  <c r="C10" i="48" s="1"/>
  <c r="H4" i="48"/>
  <c r="D1" i="49"/>
  <c r="C8" i="49" s="1"/>
  <c r="H4" i="49"/>
  <c r="D1" i="51"/>
  <c r="C6" i="51" s="1"/>
  <c r="H4" i="51"/>
  <c r="D6" i="56" l="1"/>
  <c r="G6" i="56" s="1"/>
  <c r="F7" i="56" s="1"/>
  <c r="I7" i="58"/>
  <c r="I6" i="56"/>
  <c r="C13" i="51"/>
  <c r="C12" i="51"/>
  <c r="C37" i="51"/>
  <c r="C35" i="51"/>
  <c r="C11" i="51"/>
  <c r="C29" i="51"/>
  <c r="C36" i="51"/>
  <c r="C27" i="51"/>
  <c r="C18" i="51"/>
  <c r="C10" i="51"/>
  <c r="C21" i="51"/>
  <c r="C28" i="51"/>
  <c r="C34" i="51"/>
  <c r="C25" i="51"/>
  <c r="C17" i="51"/>
  <c r="C9" i="51"/>
  <c r="C20" i="51"/>
  <c r="C26" i="51"/>
  <c r="C40" i="51"/>
  <c r="C16" i="51"/>
  <c r="C8" i="51"/>
  <c r="C19" i="51"/>
  <c r="C5" i="51"/>
  <c r="C32" i="51"/>
  <c r="C31" i="51"/>
  <c r="C23" i="51"/>
  <c r="C15" i="51"/>
  <c r="C7" i="51"/>
  <c r="C33" i="51"/>
  <c r="C24" i="51"/>
  <c r="C39" i="51"/>
  <c r="C38" i="51"/>
  <c r="C30" i="51"/>
  <c r="C22" i="51"/>
  <c r="C14" i="51"/>
  <c r="C40" i="49"/>
  <c r="C16" i="49"/>
  <c r="C39" i="49"/>
  <c r="C31" i="49"/>
  <c r="C23" i="49"/>
  <c r="C15" i="49"/>
  <c r="C7" i="49"/>
  <c r="C32" i="49"/>
  <c r="C38" i="49"/>
  <c r="C22" i="49"/>
  <c r="C14" i="49"/>
  <c r="C6" i="49"/>
  <c r="C24" i="49"/>
  <c r="C30" i="49"/>
  <c r="C37" i="49"/>
  <c r="C29" i="49"/>
  <c r="C21" i="49"/>
  <c r="C13" i="49"/>
  <c r="C12" i="49"/>
  <c r="C28" i="49"/>
  <c r="C35" i="49"/>
  <c r="C27" i="49"/>
  <c r="C19" i="49"/>
  <c r="C11" i="49"/>
  <c r="C34" i="49"/>
  <c r="C26" i="49"/>
  <c r="C18" i="49"/>
  <c r="C10" i="49"/>
  <c r="C36" i="49"/>
  <c r="C20" i="49"/>
  <c r="C5" i="49"/>
  <c r="C33" i="49"/>
  <c r="C25" i="49"/>
  <c r="C17" i="49"/>
  <c r="C9" i="49"/>
  <c r="C17" i="48"/>
  <c r="C9" i="48"/>
  <c r="C8" i="48"/>
  <c r="C31" i="48"/>
  <c r="C23" i="48"/>
  <c r="C15" i="48"/>
  <c r="C7" i="48"/>
  <c r="C38" i="48"/>
  <c r="C30" i="48"/>
  <c r="C22" i="48"/>
  <c r="C14" i="48"/>
  <c r="C6" i="48"/>
  <c r="C37" i="48"/>
  <c r="C29" i="48"/>
  <c r="C21" i="48"/>
  <c r="C13" i="48"/>
  <c r="C36" i="48"/>
  <c r="C28" i="48"/>
  <c r="C20" i="48"/>
  <c r="C12" i="48"/>
  <c r="C35" i="48"/>
  <c r="C27" i="48"/>
  <c r="C19" i="48"/>
  <c r="C11" i="48"/>
  <c r="C34" i="48"/>
  <c r="C26" i="48"/>
  <c r="C18" i="48"/>
  <c r="C34" i="47"/>
  <c r="C26" i="47"/>
  <c r="C18" i="47"/>
  <c r="C10" i="47"/>
  <c r="C27" i="47"/>
  <c r="C5" i="47"/>
  <c r="C33" i="47"/>
  <c r="C25" i="47"/>
  <c r="C17" i="47"/>
  <c r="C9" i="47"/>
  <c r="C19" i="47"/>
  <c r="C40" i="47"/>
  <c r="C32" i="47"/>
  <c r="C24" i="47"/>
  <c r="C16" i="47"/>
  <c r="C8" i="47"/>
  <c r="C35" i="47"/>
  <c r="C39" i="47"/>
  <c r="C31" i="47"/>
  <c r="C23" i="47"/>
  <c r="C15" i="47"/>
  <c r="C7" i="47"/>
  <c r="C11" i="47"/>
  <c r="C38" i="47"/>
  <c r="C30" i="47"/>
  <c r="C22" i="47"/>
  <c r="C14" i="47"/>
  <c r="C6" i="47"/>
  <c r="C37" i="47"/>
  <c r="C29" i="47"/>
  <c r="C21" i="47"/>
  <c r="C13" i="47"/>
  <c r="C36" i="47"/>
  <c r="C28" i="47"/>
  <c r="C20" i="47"/>
  <c r="C33" i="44"/>
  <c r="C25" i="44"/>
  <c r="C17" i="44"/>
  <c r="C9" i="44"/>
  <c r="C4" i="44"/>
  <c r="C32" i="44"/>
  <c r="C24" i="44"/>
  <c r="C16" i="44"/>
  <c r="C8" i="44"/>
  <c r="C22" i="44"/>
  <c r="C37" i="44"/>
  <c r="C29" i="44"/>
  <c r="C13" i="44"/>
  <c r="C5" i="44"/>
  <c r="C38" i="44"/>
  <c r="C30" i="44"/>
  <c r="C6" i="44"/>
  <c r="C21" i="44"/>
  <c r="C36" i="44"/>
  <c r="C28" i="44"/>
  <c r="C20" i="44"/>
  <c r="C12" i="44"/>
  <c r="C14" i="44"/>
  <c r="C35" i="44"/>
  <c r="C27" i="44"/>
  <c r="C19" i="44"/>
  <c r="C11" i="44"/>
  <c r="C34" i="44"/>
  <c r="C26" i="44"/>
  <c r="C18" i="44"/>
  <c r="C35" i="43"/>
  <c r="C27" i="43"/>
  <c r="C19" i="43"/>
  <c r="C11" i="43"/>
  <c r="C34" i="43"/>
  <c r="C26" i="43"/>
  <c r="C18" i="43"/>
  <c r="C10" i="43"/>
  <c r="C33" i="43"/>
  <c r="C25" i="43"/>
  <c r="C17" i="43"/>
  <c r="C9" i="43"/>
  <c r="C4" i="43"/>
  <c r="C32" i="43"/>
  <c r="C24" i="43"/>
  <c r="C16" i="43"/>
  <c r="C8" i="43"/>
  <c r="C39" i="43"/>
  <c r="C31" i="43"/>
  <c r="C23" i="43"/>
  <c r="C15" i="43"/>
  <c r="C7" i="43"/>
  <c r="C38" i="43"/>
  <c r="C30" i="43"/>
  <c r="C22" i="43"/>
  <c r="C14" i="43"/>
  <c r="C6" i="43"/>
  <c r="C37" i="43"/>
  <c r="C29" i="43"/>
  <c r="C21" i="43"/>
  <c r="C13" i="43"/>
  <c r="C5" i="43"/>
  <c r="C36" i="43"/>
  <c r="C28" i="43"/>
  <c r="C20" i="43"/>
  <c r="G145" i="125"/>
  <c r="F146" i="125" s="1"/>
  <c r="E145" i="125"/>
  <c r="D145" i="125" s="1"/>
  <c r="E144" i="126"/>
  <c r="D144" i="126" s="1"/>
  <c r="G144" i="126" s="1"/>
  <c r="F145" i="126" s="1"/>
  <c r="H7" i="56"/>
  <c r="D1" i="54"/>
  <c r="C5" i="54" s="1"/>
  <c r="C7" i="53"/>
  <c r="C15" i="53"/>
  <c r="C23" i="53"/>
  <c r="C31" i="53"/>
  <c r="C39" i="53"/>
  <c r="D1" i="53"/>
  <c r="C8" i="53" s="1"/>
  <c r="B6" i="53"/>
  <c r="B7" i="53"/>
  <c r="B8" i="53"/>
  <c r="B9" i="53"/>
  <c r="B10" i="53"/>
  <c r="B11" i="53"/>
  <c r="B12" i="53"/>
  <c r="B13" i="53"/>
  <c r="B14" i="53"/>
  <c r="B15" i="53"/>
  <c r="B16" i="53"/>
  <c r="B17" i="53"/>
  <c r="B18" i="53"/>
  <c r="B19" i="53"/>
  <c r="B20" i="53"/>
  <c r="B21" i="53"/>
  <c r="B22" i="53"/>
  <c r="B23" i="53"/>
  <c r="B24" i="53"/>
  <c r="B25" i="53"/>
  <c r="B26" i="53"/>
  <c r="B27" i="53"/>
  <c r="B28" i="53"/>
  <c r="B29" i="53"/>
  <c r="B30" i="53"/>
  <c r="B31" i="53"/>
  <c r="B32" i="53"/>
  <c r="B33" i="53"/>
  <c r="B34" i="53"/>
  <c r="B35" i="53"/>
  <c r="B36" i="53"/>
  <c r="B37" i="53"/>
  <c r="B38" i="53"/>
  <c r="B39" i="53"/>
  <c r="B5" i="53"/>
  <c r="B4" i="53"/>
  <c r="I7" i="56" l="1"/>
  <c r="E7" i="56"/>
  <c r="D7" i="56" s="1"/>
  <c r="H8" i="58"/>
  <c r="E8" i="58"/>
  <c r="C38" i="53"/>
  <c r="C30" i="53"/>
  <c r="C22" i="53"/>
  <c r="C14" i="53"/>
  <c r="C6" i="53"/>
  <c r="H4" i="53"/>
  <c r="E4" i="53"/>
  <c r="C37" i="53"/>
  <c r="C29" i="53"/>
  <c r="C21" i="53"/>
  <c r="C13" i="53"/>
  <c r="C5" i="53"/>
  <c r="C36" i="53"/>
  <c r="C28" i="53"/>
  <c r="C20" i="53"/>
  <c r="C12" i="53"/>
  <c r="C35" i="53"/>
  <c r="C27" i="53"/>
  <c r="C19" i="53"/>
  <c r="C11" i="53"/>
  <c r="C34" i="53"/>
  <c r="C26" i="53"/>
  <c r="C18" i="53"/>
  <c r="C10" i="53"/>
  <c r="C33" i="53"/>
  <c r="C25" i="53"/>
  <c r="C17" i="53"/>
  <c r="C9" i="53"/>
  <c r="C4" i="53"/>
  <c r="C32" i="53"/>
  <c r="C24" i="53"/>
  <c r="C16" i="53"/>
  <c r="E145" i="126"/>
  <c r="D145" i="126" s="1"/>
  <c r="G145" i="126" s="1"/>
  <c r="F146" i="126" s="1"/>
  <c r="E146" i="125"/>
  <c r="D146" i="125" s="1"/>
  <c r="G146" i="125" s="1"/>
  <c r="F147" i="125" s="1"/>
  <c r="C36" i="54"/>
  <c r="C28" i="54"/>
  <c r="C20" i="54"/>
  <c r="C12" i="54"/>
  <c r="C35" i="54"/>
  <c r="C27" i="54"/>
  <c r="C19" i="54"/>
  <c r="C11" i="54"/>
  <c r="C34" i="54"/>
  <c r="C26" i="54"/>
  <c r="C18" i="54"/>
  <c r="C10" i="54"/>
  <c r="C33" i="54"/>
  <c r="C25" i="54"/>
  <c r="C17" i="54"/>
  <c r="C9" i="54"/>
  <c r="C4" i="54"/>
  <c r="C32" i="54"/>
  <c r="C24" i="54"/>
  <c r="C16" i="54"/>
  <c r="C8" i="54"/>
  <c r="C39" i="54"/>
  <c r="C31" i="54"/>
  <c r="C23" i="54"/>
  <c r="C15" i="54"/>
  <c r="C7" i="54"/>
  <c r="C38" i="54"/>
  <c r="C30" i="54"/>
  <c r="C22" i="54"/>
  <c r="C14" i="54"/>
  <c r="C6" i="54"/>
  <c r="C37" i="54"/>
  <c r="C29" i="54"/>
  <c r="C21" i="54"/>
  <c r="C13" i="54"/>
  <c r="I5" i="28"/>
  <c r="I4" i="28"/>
  <c r="I5" i="29"/>
  <c r="I4" i="29"/>
  <c r="I4" i="30"/>
  <c r="I4" i="31"/>
  <c r="I4" i="33"/>
  <c r="I5" i="33"/>
  <c r="I5" i="34"/>
  <c r="I4" i="34"/>
  <c r="I4" i="35"/>
  <c r="I4" i="36"/>
  <c r="I4" i="38"/>
  <c r="I4" i="39"/>
  <c r="I4" i="41"/>
  <c r="I4" i="42"/>
  <c r="I4" i="43"/>
  <c r="I4" i="44"/>
  <c r="I4" i="47"/>
  <c r="I4" i="48"/>
  <c r="I4" i="49"/>
  <c r="I4" i="51"/>
  <c r="I4" i="53"/>
  <c r="I4" i="54"/>
  <c r="E8" i="56" l="1"/>
  <c r="D8" i="56" s="1"/>
  <c r="G7" i="56"/>
  <c r="F8" i="56" s="1"/>
  <c r="E9" i="58"/>
  <c r="D9" i="58" s="1"/>
  <c r="D8" i="58"/>
  <c r="G8" i="58" s="1"/>
  <c r="F9" i="58" s="1"/>
  <c r="I8" i="58"/>
  <c r="E147" i="125"/>
  <c r="D147" i="125" s="1"/>
  <c r="G147" i="125" s="1"/>
  <c r="F148" i="125" s="1"/>
  <c r="E146" i="126"/>
  <c r="D146" i="126" s="1"/>
  <c r="G146" i="126" s="1"/>
  <c r="F147" i="126" s="1"/>
  <c r="D4" i="54"/>
  <c r="F5" i="53"/>
  <c r="E5" i="53" s="1"/>
  <c r="D5" i="53" s="1"/>
  <c r="D4" i="53"/>
  <c r="F5" i="51"/>
  <c r="E9" i="56" l="1"/>
  <c r="D9" i="56" s="1"/>
  <c r="G8" i="56"/>
  <c r="F9" i="56" s="1"/>
  <c r="H8" i="56"/>
  <c r="I8" i="56" s="1"/>
  <c r="G9" i="58"/>
  <c r="F10" i="58" s="1"/>
  <c r="H9" i="58"/>
  <c r="I9" i="58" s="1"/>
  <c r="E5" i="51"/>
  <c r="D5" i="51" s="1"/>
  <c r="G5" i="51" s="1"/>
  <c r="E6" i="51" s="1"/>
  <c r="D6" i="51" s="1"/>
  <c r="G6" i="51" s="1"/>
  <c r="F7" i="51" s="1"/>
  <c r="H5" i="51"/>
  <c r="I5" i="51" s="1"/>
  <c r="E148" i="125"/>
  <c r="D148" i="125" s="1"/>
  <c r="G148" i="125" s="1"/>
  <c r="F149" i="125" s="1"/>
  <c r="E147" i="126"/>
  <c r="D147" i="126" s="1"/>
  <c r="G147" i="126" s="1"/>
  <c r="F148" i="126" s="1"/>
  <c r="H5" i="53"/>
  <c r="I5" i="53" s="1"/>
  <c r="F5" i="54"/>
  <c r="G5" i="53"/>
  <c r="E10" i="56" l="1"/>
  <c r="D10" i="56" s="1"/>
  <c r="G9" i="56"/>
  <c r="F10" i="56" s="1"/>
  <c r="H9" i="56"/>
  <c r="I9" i="56" s="1"/>
  <c r="E10" i="58"/>
  <c r="H10" i="58"/>
  <c r="H6" i="53"/>
  <c r="E6" i="53"/>
  <c r="D6" i="53" s="1"/>
  <c r="G6" i="53" s="1"/>
  <c r="F7" i="53" s="1"/>
  <c r="H5" i="54"/>
  <c r="E5" i="54"/>
  <c r="G5" i="54" s="1"/>
  <c r="H6" i="51"/>
  <c r="I6" i="51" s="1"/>
  <c r="H7" i="51"/>
  <c r="E7" i="51"/>
  <c r="D7" i="51" s="1"/>
  <c r="G7" i="51" s="1"/>
  <c r="F8" i="51" s="1"/>
  <c r="E149" i="125"/>
  <c r="D149" i="125" s="1"/>
  <c r="G149" i="125" s="1"/>
  <c r="F150" i="125" s="1"/>
  <c r="E148" i="126"/>
  <c r="D148" i="126" s="1"/>
  <c r="G148" i="126" s="1"/>
  <c r="F149" i="126" s="1"/>
  <c r="I5" i="54"/>
  <c r="E11" i="56" l="1"/>
  <c r="D11" i="56" s="1"/>
  <c r="G10" i="56"/>
  <c r="F11" i="56" s="1"/>
  <c r="H10" i="56"/>
  <c r="I10" i="56" s="1"/>
  <c r="D10" i="58"/>
  <c r="G10" i="58" s="1"/>
  <c r="F11" i="58" s="1"/>
  <c r="I10" i="58"/>
  <c r="I6" i="53"/>
  <c r="E6" i="54"/>
  <c r="D6" i="54" s="1"/>
  <c r="G6" i="54" s="1"/>
  <c r="F7" i="54" s="1"/>
  <c r="I7" i="51"/>
  <c r="E149" i="126"/>
  <c r="D149" i="126" s="1"/>
  <c r="G149" i="126" s="1"/>
  <c r="F150" i="126" s="1"/>
  <c r="E150" i="125"/>
  <c r="D150" i="125" s="1"/>
  <c r="G150" i="125" s="1"/>
  <c r="F151" i="125" s="1"/>
  <c r="H6" i="54"/>
  <c r="F5" i="49"/>
  <c r="F5" i="48"/>
  <c r="F5" i="47"/>
  <c r="E12" i="56" l="1"/>
  <c r="D12" i="56" s="1"/>
  <c r="G11" i="56"/>
  <c r="F12" i="56" s="1"/>
  <c r="H11" i="56"/>
  <c r="I11" i="56" s="1"/>
  <c r="H11" i="58"/>
  <c r="E11" i="58"/>
  <c r="I11" i="58" s="1"/>
  <c r="H7" i="53"/>
  <c r="E7" i="53"/>
  <c r="D7" i="53" s="1"/>
  <c r="G7" i="53" s="1"/>
  <c r="F8" i="53" s="1"/>
  <c r="I6" i="54"/>
  <c r="E8" i="51"/>
  <c r="D8" i="51" s="1"/>
  <c r="G8" i="51" s="1"/>
  <c r="F9" i="51" s="1"/>
  <c r="H8" i="51"/>
  <c r="H5" i="49"/>
  <c r="I5" i="49" s="1"/>
  <c r="E5" i="49"/>
  <c r="D5" i="49" s="1"/>
  <c r="G5" i="49" s="1"/>
  <c r="F6" i="49" s="1"/>
  <c r="E5" i="48"/>
  <c r="D5" i="48" s="1"/>
  <c r="G5" i="48" s="1"/>
  <c r="F6" i="48" s="1"/>
  <c r="H5" i="48"/>
  <c r="I5" i="48" s="1"/>
  <c r="H5" i="47"/>
  <c r="E5" i="47"/>
  <c r="D5" i="47" s="1"/>
  <c r="G5" i="47" s="1"/>
  <c r="E6" i="47" s="1"/>
  <c r="D6" i="47" s="1"/>
  <c r="G6" i="47" s="1"/>
  <c r="F7" i="47" s="1"/>
  <c r="G151" i="125"/>
  <c r="F152" i="125" s="1"/>
  <c r="E151" i="125"/>
  <c r="D151" i="125" s="1"/>
  <c r="E150" i="126"/>
  <c r="D150" i="126" s="1"/>
  <c r="G150" i="126" s="1"/>
  <c r="F151" i="126" s="1"/>
  <c r="E13" i="56" l="1"/>
  <c r="D13" i="56" s="1"/>
  <c r="G12" i="56"/>
  <c r="F13" i="56" s="1"/>
  <c r="H12" i="56"/>
  <c r="I12" i="56" s="1"/>
  <c r="D11" i="58"/>
  <c r="G11" i="58" s="1"/>
  <c r="F12" i="58" s="1"/>
  <c r="I7" i="53"/>
  <c r="H7" i="54"/>
  <c r="E7" i="54"/>
  <c r="D7" i="54" s="1"/>
  <c r="G7" i="54" s="1"/>
  <c r="F8" i="54" s="1"/>
  <c r="I8" i="51"/>
  <c r="E6" i="49"/>
  <c r="D6" i="49" s="1"/>
  <c r="G6" i="49" s="1"/>
  <c r="F7" i="49" s="1"/>
  <c r="E7" i="49" s="1"/>
  <c r="E6" i="48"/>
  <c r="D6" i="48" s="1"/>
  <c r="G6" i="48" s="1"/>
  <c r="F7" i="48" s="1"/>
  <c r="H6" i="48"/>
  <c r="I5" i="47"/>
  <c r="E151" i="126"/>
  <c r="D151" i="126" s="1"/>
  <c r="G151" i="126" s="1"/>
  <c r="F152" i="126" s="1"/>
  <c r="E152" i="125"/>
  <c r="D152" i="125" s="1"/>
  <c r="G152" i="125"/>
  <c r="F153" i="125" s="1"/>
  <c r="H6" i="47"/>
  <c r="I6" i="47" s="1"/>
  <c r="H6" i="49"/>
  <c r="I6" i="49" s="1"/>
  <c r="F5" i="44"/>
  <c r="E5" i="44" s="1"/>
  <c r="D5" i="44" s="1"/>
  <c r="D4" i="44"/>
  <c r="E14" i="56" l="1"/>
  <c r="D14" i="56" s="1"/>
  <c r="G13" i="56"/>
  <c r="F14" i="56" s="1"/>
  <c r="H13" i="56"/>
  <c r="I13" i="56" s="1"/>
  <c r="G12" i="58"/>
  <c r="F13" i="58" s="1"/>
  <c r="E12" i="58"/>
  <c r="D12" i="58" s="1"/>
  <c r="H12" i="58"/>
  <c r="I12" i="58" s="1"/>
  <c r="H8" i="53"/>
  <c r="E8" i="53"/>
  <c r="I7" i="54"/>
  <c r="H9" i="51"/>
  <c r="E9" i="51"/>
  <c r="D9" i="51" s="1"/>
  <c r="G9" i="51" s="1"/>
  <c r="F10" i="51" s="1"/>
  <c r="E7" i="48"/>
  <c r="H7" i="48"/>
  <c r="I6" i="48"/>
  <c r="D7" i="48"/>
  <c r="G7" i="48" s="1"/>
  <c r="F8" i="48" s="1"/>
  <c r="I7" i="48"/>
  <c r="H7" i="47"/>
  <c r="E7" i="47"/>
  <c r="D7" i="47" s="1"/>
  <c r="G7" i="47" s="1"/>
  <c r="F8" i="47" s="1"/>
  <c r="E152" i="126"/>
  <c r="D152" i="126" s="1"/>
  <c r="G152" i="126" s="1"/>
  <c r="F153" i="126" s="1"/>
  <c r="E153" i="125"/>
  <c r="D153" i="125" s="1"/>
  <c r="G153" i="125" s="1"/>
  <c r="F154" i="125" s="1"/>
  <c r="H5" i="44"/>
  <c r="I5" i="44" s="1"/>
  <c r="H7" i="49"/>
  <c r="G5" i="44"/>
  <c r="F5" i="43"/>
  <c r="D4" i="43"/>
  <c r="F5" i="42"/>
  <c r="D4" i="42"/>
  <c r="D4" i="41"/>
  <c r="F5" i="41" s="1"/>
  <c r="D8" i="53" l="1"/>
  <c r="G8" i="53" s="1"/>
  <c r="F9" i="53" s="1"/>
  <c r="E15" i="56"/>
  <c r="D15" i="56" s="1"/>
  <c r="G14" i="56"/>
  <c r="F15" i="56" s="1"/>
  <c r="H14" i="56"/>
  <c r="I14" i="56" s="1"/>
  <c r="G13" i="58"/>
  <c r="F14" i="58" s="1"/>
  <c r="H13" i="58"/>
  <c r="E13" i="58"/>
  <c r="D13" i="58" s="1"/>
  <c r="I8" i="53"/>
  <c r="E8" i="54"/>
  <c r="D8" i="54" s="1"/>
  <c r="G8" i="54" s="1"/>
  <c r="F9" i="54" s="1"/>
  <c r="H8" i="54"/>
  <c r="I9" i="51"/>
  <c r="D7" i="49"/>
  <c r="G7" i="49" s="1"/>
  <c r="F8" i="49" s="1"/>
  <c r="E8" i="49" s="1"/>
  <c r="I7" i="49"/>
  <c r="E8" i="48"/>
  <c r="H8" i="48"/>
  <c r="I8" i="48"/>
  <c r="I7" i="47"/>
  <c r="H6" i="44"/>
  <c r="E6" i="44"/>
  <c r="D6" i="44" s="1"/>
  <c r="G6" i="44" s="1"/>
  <c r="F7" i="44" s="1"/>
  <c r="H5" i="43"/>
  <c r="E5" i="43"/>
  <c r="D5" i="43" s="1"/>
  <c r="H5" i="42"/>
  <c r="E5" i="42"/>
  <c r="D5" i="42" s="1"/>
  <c r="G5" i="42" s="1"/>
  <c r="E5" i="41"/>
  <c r="D5" i="41" s="1"/>
  <c r="G5" i="41" s="1"/>
  <c r="H5" i="41"/>
  <c r="I5" i="41" s="1"/>
  <c r="E154" i="125"/>
  <c r="D154" i="125" s="1"/>
  <c r="G154" i="125" s="1"/>
  <c r="F155" i="125" s="1"/>
  <c r="E153" i="126"/>
  <c r="D153" i="126" s="1"/>
  <c r="G153" i="126" s="1"/>
  <c r="F154" i="126" s="1"/>
  <c r="G5" i="43"/>
  <c r="G9" i="53" l="1"/>
  <c r="F10" i="53" s="1"/>
  <c r="E9" i="53"/>
  <c r="D9" i="53" s="1"/>
  <c r="H9" i="53"/>
  <c r="E16" i="56"/>
  <c r="D16" i="56" s="1"/>
  <c r="G15" i="56"/>
  <c r="F16" i="56" s="1"/>
  <c r="H15" i="56"/>
  <c r="I15" i="56" s="1"/>
  <c r="G14" i="58"/>
  <c r="F15" i="58" s="1"/>
  <c r="I13" i="58"/>
  <c r="E14" i="58"/>
  <c r="D14" i="58" s="1"/>
  <c r="H14" i="58"/>
  <c r="I8" i="54"/>
  <c r="E10" i="51"/>
  <c r="D10" i="51" s="1"/>
  <c r="G10" i="51" s="1"/>
  <c r="F11" i="51" s="1"/>
  <c r="H10" i="51"/>
  <c r="H8" i="49"/>
  <c r="I8" i="49" s="1"/>
  <c r="D8" i="48"/>
  <c r="G8" i="48" s="1"/>
  <c r="F9" i="48" s="1"/>
  <c r="E8" i="47"/>
  <c r="D8" i="47" s="1"/>
  <c r="G8" i="47" s="1"/>
  <c r="F9" i="47" s="1"/>
  <c r="H8" i="47"/>
  <c r="I6" i="44"/>
  <c r="H7" i="44"/>
  <c r="E6" i="43"/>
  <c r="I5" i="43"/>
  <c r="E6" i="42"/>
  <c r="D6" i="42" s="1"/>
  <c r="G6" i="42" s="1"/>
  <c r="F7" i="42" s="1"/>
  <c r="I5" i="42"/>
  <c r="H6" i="41"/>
  <c r="E6" i="41"/>
  <c r="D6" i="41" s="1"/>
  <c r="G6" i="41" s="1"/>
  <c r="F7" i="41" s="1"/>
  <c r="E154" i="126"/>
  <c r="D154" i="126" s="1"/>
  <c r="G154" i="126" s="1"/>
  <c r="F155" i="126" s="1"/>
  <c r="E155" i="125"/>
  <c r="D155" i="125" s="1"/>
  <c r="G155" i="125" s="1"/>
  <c r="F156" i="125" s="1"/>
  <c r="H6" i="42"/>
  <c r="H6" i="43"/>
  <c r="D6" i="39"/>
  <c r="D5" i="39"/>
  <c r="D4" i="39"/>
  <c r="G4" i="39" s="1"/>
  <c r="F5" i="39" s="1"/>
  <c r="D6" i="38"/>
  <c r="D5" i="38"/>
  <c r="D4" i="38"/>
  <c r="G4" i="38" s="1"/>
  <c r="F5" i="38" s="1"/>
  <c r="D6" i="36"/>
  <c r="D5" i="36"/>
  <c r="D4" i="36"/>
  <c r="G4" i="36" s="1"/>
  <c r="F5" i="36" s="1"/>
  <c r="H5" i="36" s="1"/>
  <c r="I5" i="36" s="1"/>
  <c r="D6" i="35"/>
  <c r="D5" i="35"/>
  <c r="D4" i="35"/>
  <c r="G4" i="35" s="1"/>
  <c r="F5" i="35" s="1"/>
  <c r="D7" i="34"/>
  <c r="D6" i="34"/>
  <c r="D5" i="34"/>
  <c r="G5" i="34" s="1"/>
  <c r="F6" i="34" s="1"/>
  <c r="H6" i="34" s="1"/>
  <c r="I6" i="34" s="1"/>
  <c r="G4" i="34"/>
  <c r="D7" i="33"/>
  <c r="D6" i="33"/>
  <c r="D5" i="33"/>
  <c r="G5" i="33" s="1"/>
  <c r="F6" i="33" s="1"/>
  <c r="H6" i="33" s="1"/>
  <c r="I6" i="33" s="1"/>
  <c r="G4" i="33"/>
  <c r="I9" i="53" l="1"/>
  <c r="E17" i="56"/>
  <c r="D17" i="56" s="1"/>
  <c r="G16" i="56"/>
  <c r="F17" i="56" s="1"/>
  <c r="H16" i="56"/>
  <c r="I16" i="56" s="1"/>
  <c r="I14" i="58"/>
  <c r="H10" i="53"/>
  <c r="E10" i="53"/>
  <c r="H9" i="54"/>
  <c r="E9" i="54"/>
  <c r="D9" i="54" s="1"/>
  <c r="G9" i="54" s="1"/>
  <c r="F10" i="54" s="1"/>
  <c r="I10" i="51"/>
  <c r="D8" i="49"/>
  <c r="G8" i="49" s="1"/>
  <c r="F9" i="49" s="1"/>
  <c r="E9" i="49" s="1"/>
  <c r="H9" i="48"/>
  <c r="E9" i="48"/>
  <c r="I8" i="47"/>
  <c r="D6" i="43"/>
  <c r="G6" i="43" s="1"/>
  <c r="F7" i="43" s="1"/>
  <c r="E7" i="44"/>
  <c r="I6" i="43"/>
  <c r="I6" i="42"/>
  <c r="H7" i="42"/>
  <c r="E7" i="42"/>
  <c r="I6" i="41"/>
  <c r="H7" i="41"/>
  <c r="E7" i="41"/>
  <c r="E156" i="125"/>
  <c r="D156" i="125" s="1"/>
  <c r="G156" i="125" s="1"/>
  <c r="F157" i="125" s="1"/>
  <c r="E155" i="126"/>
  <c r="D155" i="126" s="1"/>
  <c r="G155" i="126"/>
  <c r="F156" i="126" s="1"/>
  <c r="H5" i="39"/>
  <c r="I5" i="39" s="1"/>
  <c r="G5" i="38"/>
  <c r="F6" i="38" s="1"/>
  <c r="H5" i="38"/>
  <c r="I5" i="38" s="1"/>
  <c r="H5" i="35"/>
  <c r="I5" i="35" s="1"/>
  <c r="G5" i="39"/>
  <c r="F6" i="39" s="1"/>
  <c r="H6" i="39" s="1"/>
  <c r="G5" i="36"/>
  <c r="F6" i="36" s="1"/>
  <c r="G5" i="35"/>
  <c r="F6" i="35" s="1"/>
  <c r="G6" i="34"/>
  <c r="F7" i="34" s="1"/>
  <c r="H7" i="34" s="1"/>
  <c r="I7" i="34" s="1"/>
  <c r="G6" i="33"/>
  <c r="F7" i="33" s="1"/>
  <c r="D10" i="53" l="1"/>
  <c r="G10" i="53" s="1"/>
  <c r="F11" i="53" s="1"/>
  <c r="E18" i="56"/>
  <c r="D18" i="56" s="1"/>
  <c r="G17" i="56"/>
  <c r="F18" i="56" s="1"/>
  <c r="H17" i="56"/>
  <c r="I17" i="56" s="1"/>
  <c r="H15" i="58"/>
  <c r="E15" i="58"/>
  <c r="D15" i="58" s="1"/>
  <c r="G15" i="58" s="1"/>
  <c r="F16" i="58" s="1"/>
  <c r="I10" i="53"/>
  <c r="I9" i="54"/>
  <c r="E11" i="51"/>
  <c r="H11" i="51"/>
  <c r="H9" i="49"/>
  <c r="D9" i="48"/>
  <c r="G9" i="48" s="1"/>
  <c r="F10" i="48" s="1"/>
  <c r="I9" i="48"/>
  <c r="H9" i="47"/>
  <c r="E9" i="47"/>
  <c r="D9" i="47" s="1"/>
  <c r="G9" i="47" s="1"/>
  <c r="F10" i="47" s="1"/>
  <c r="D7" i="44"/>
  <c r="G7" i="44" s="1"/>
  <c r="F8" i="44" s="1"/>
  <c r="H7" i="43"/>
  <c r="E7" i="43"/>
  <c r="D7" i="43" s="1"/>
  <c r="G7" i="43" s="1"/>
  <c r="F8" i="43" s="1"/>
  <c r="D7" i="42"/>
  <c r="G7" i="42" s="1"/>
  <c r="F8" i="42" s="1"/>
  <c r="D7" i="41"/>
  <c r="G7" i="41" s="1"/>
  <c r="F8" i="41" s="1"/>
  <c r="I7" i="44"/>
  <c r="I7" i="42"/>
  <c r="I7" i="41"/>
  <c r="E157" i="125"/>
  <c r="D157" i="125" s="1"/>
  <c r="G157" i="125" s="1"/>
  <c r="F158" i="125" s="1"/>
  <c r="E156" i="126"/>
  <c r="D156" i="126" s="1"/>
  <c r="G156" i="126" s="1"/>
  <c r="F157" i="126" s="1"/>
  <c r="G6" i="38"/>
  <c r="H6" i="38"/>
  <c r="I6" i="38" s="1"/>
  <c r="H6" i="36"/>
  <c r="I6" i="36" s="1"/>
  <c r="G6" i="36"/>
  <c r="H6" i="35"/>
  <c r="I6" i="35" s="1"/>
  <c r="H7" i="33"/>
  <c r="I7" i="33" s="1"/>
  <c r="G7" i="33"/>
  <c r="G6" i="39"/>
  <c r="I6" i="39"/>
  <c r="D6" i="31"/>
  <c r="D5" i="31"/>
  <c r="D4" i="31"/>
  <c r="G4" i="31" s="1"/>
  <c r="F5" i="31" s="1"/>
  <c r="H5" i="31" s="1"/>
  <c r="D6" i="30"/>
  <c r="D5" i="30"/>
  <c r="D4" i="30"/>
  <c r="G4" i="30" s="1"/>
  <c r="F5" i="30" s="1"/>
  <c r="H5" i="30" s="1"/>
  <c r="I5" i="30" s="1"/>
  <c r="D7" i="29"/>
  <c r="D5" i="29"/>
  <c r="G5" i="29" s="1"/>
  <c r="F6" i="29" s="1"/>
  <c r="G4" i="29"/>
  <c r="G4" i="28"/>
  <c r="D5" i="28"/>
  <c r="G5" i="28" s="1"/>
  <c r="E6" i="28" s="1"/>
  <c r="D6" i="28" s="1"/>
  <c r="G6" i="28" s="1"/>
  <c r="F7" i="28" s="1"/>
  <c r="G7" i="28" s="1"/>
  <c r="G11" i="53" l="1"/>
  <c r="F12" i="53" s="1"/>
  <c r="E11" i="53"/>
  <c r="D11" i="53" s="1"/>
  <c r="H11" i="53"/>
  <c r="E19" i="56"/>
  <c r="D19" i="56" s="1"/>
  <c r="G18" i="56"/>
  <c r="F19" i="56" s="1"/>
  <c r="H18" i="56"/>
  <c r="I18" i="56" s="1"/>
  <c r="I15" i="58"/>
  <c r="E10" i="54"/>
  <c r="D10" i="54" s="1"/>
  <c r="G10" i="54" s="1"/>
  <c r="F11" i="54" s="1"/>
  <c r="H10" i="54"/>
  <c r="I11" i="51"/>
  <c r="D11" i="51"/>
  <c r="G11" i="51" s="1"/>
  <c r="F12" i="51" s="1"/>
  <c r="D9" i="49"/>
  <c r="G9" i="49" s="1"/>
  <c r="F10" i="49" s="1"/>
  <c r="E10" i="49" s="1"/>
  <c r="I9" i="49"/>
  <c r="H10" i="48"/>
  <c r="E10" i="48"/>
  <c r="D10" i="48" s="1"/>
  <c r="G10" i="48" s="1"/>
  <c r="F11" i="48" s="1"/>
  <c r="I9" i="47"/>
  <c r="E8" i="44"/>
  <c r="D8" i="44" s="1"/>
  <c r="G8" i="44" s="1"/>
  <c r="F9" i="44" s="1"/>
  <c r="H8" i="44"/>
  <c r="I8" i="44" s="1"/>
  <c r="E8" i="43"/>
  <c r="D8" i="43" s="1"/>
  <c r="G8" i="43" s="1"/>
  <c r="F9" i="43" s="1"/>
  <c r="H8" i="43"/>
  <c r="I7" i="43"/>
  <c r="E8" i="41"/>
  <c r="D8" i="41" s="1"/>
  <c r="G8" i="41" s="1"/>
  <c r="F9" i="41" s="1"/>
  <c r="H8" i="41"/>
  <c r="I8" i="41" s="1"/>
  <c r="H8" i="42"/>
  <c r="E8" i="42"/>
  <c r="D8" i="42" s="1"/>
  <c r="G8" i="42" s="1"/>
  <c r="F9" i="42" s="1"/>
  <c r="H6" i="29"/>
  <c r="I6" i="29" s="1"/>
  <c r="D6" i="29"/>
  <c r="G6" i="29" s="1"/>
  <c r="F7" i="29" s="1"/>
  <c r="G7" i="29" s="1"/>
  <c r="H6" i="28"/>
  <c r="E158" i="125"/>
  <c r="D158" i="125" s="1"/>
  <c r="G158" i="125" s="1"/>
  <c r="F159" i="125" s="1"/>
  <c r="E157" i="126"/>
  <c r="D157" i="126" s="1"/>
  <c r="G157" i="126" s="1"/>
  <c r="F158" i="126" s="1"/>
  <c r="G5" i="31"/>
  <c r="F6" i="31" s="1"/>
  <c r="H6" i="31" s="1"/>
  <c r="I5" i="31"/>
  <c r="G5" i="30"/>
  <c r="F6" i="30" s="1"/>
  <c r="H6" i="30" s="1"/>
  <c r="I6" i="30" s="1"/>
  <c r="I11" i="53" l="1"/>
  <c r="G19" i="56"/>
  <c r="F20" i="56" s="1"/>
  <c r="H19" i="56"/>
  <c r="I19" i="56" s="1"/>
  <c r="H16" i="58"/>
  <c r="E16" i="58"/>
  <c r="D16" i="58" s="1"/>
  <c r="G16" i="58" s="1"/>
  <c r="F17" i="58" s="1"/>
  <c r="H12" i="53"/>
  <c r="E12" i="53"/>
  <c r="D12" i="53" s="1"/>
  <c r="G12" i="53" s="1"/>
  <c r="F13" i="53" s="1"/>
  <c r="I10" i="54"/>
  <c r="H12" i="51"/>
  <c r="E12" i="51"/>
  <c r="I12" i="51" s="1"/>
  <c r="H10" i="49"/>
  <c r="E11" i="48"/>
  <c r="H11" i="48"/>
  <c r="I10" i="48"/>
  <c r="E10" i="47"/>
  <c r="H10" i="47"/>
  <c r="E9" i="43"/>
  <c r="D9" i="43" s="1"/>
  <c r="H9" i="43"/>
  <c r="I9" i="43" s="1"/>
  <c r="I8" i="43"/>
  <c r="E9" i="44"/>
  <c r="D9" i="44" s="1"/>
  <c r="G9" i="44" s="1"/>
  <c r="F10" i="44" s="1"/>
  <c r="H9" i="44"/>
  <c r="I8" i="42"/>
  <c r="E9" i="41"/>
  <c r="H9" i="41"/>
  <c r="I6" i="28"/>
  <c r="E158" i="126"/>
  <c r="D158" i="126" s="1"/>
  <c r="G158" i="126" s="1"/>
  <c r="F159" i="126" s="1"/>
  <c r="E159" i="125"/>
  <c r="D159" i="125" s="1"/>
  <c r="G159" i="125" s="1"/>
  <c r="F160" i="125" s="1"/>
  <c r="H7" i="29"/>
  <c r="I7" i="29" s="1"/>
  <c r="H7" i="28"/>
  <c r="G6" i="31"/>
  <c r="I6" i="31"/>
  <c r="F5" i="24"/>
  <c r="D4" i="24"/>
  <c r="F5" i="23"/>
  <c r="D4" i="23"/>
  <c r="F5" i="22"/>
  <c r="D4" i="22"/>
  <c r="F5" i="21"/>
  <c r="D4" i="21"/>
  <c r="F5" i="19"/>
  <c r="D4" i="19"/>
  <c r="F5" i="18"/>
  <c r="D4" i="18"/>
  <c r="F5" i="17"/>
  <c r="D4" i="17"/>
  <c r="F5" i="16"/>
  <c r="D4" i="16"/>
  <c r="F5" i="14"/>
  <c r="D4" i="14"/>
  <c r="F5" i="13"/>
  <c r="D4" i="13"/>
  <c r="H20" i="56" l="1"/>
  <c r="E20" i="56"/>
  <c r="D20" i="56" s="1"/>
  <c r="I16" i="58"/>
  <c r="I12" i="53"/>
  <c r="E11" i="54"/>
  <c r="D11" i="54" s="1"/>
  <c r="G11" i="54" s="1"/>
  <c r="F12" i="54" s="1"/>
  <c r="H11" i="54"/>
  <c r="D12" i="51"/>
  <c r="G12" i="51" s="1"/>
  <c r="F13" i="51" s="1"/>
  <c r="D10" i="49"/>
  <c r="G10" i="49" s="1"/>
  <c r="F11" i="49" s="1"/>
  <c r="E11" i="49" s="1"/>
  <c r="I10" i="49"/>
  <c r="I11" i="48"/>
  <c r="D11" i="48"/>
  <c r="G11" i="48" s="1"/>
  <c r="F12" i="48" s="1"/>
  <c r="D10" i="47"/>
  <c r="G10" i="47" s="1"/>
  <c r="F11" i="47" s="1"/>
  <c r="I10" i="47"/>
  <c r="E10" i="43"/>
  <c r="D10" i="43" s="1"/>
  <c r="G9" i="43"/>
  <c r="F10" i="43" s="1"/>
  <c r="D9" i="41"/>
  <c r="G9" i="41" s="1"/>
  <c r="F10" i="41" s="1"/>
  <c r="I9" i="44"/>
  <c r="E10" i="44"/>
  <c r="D10" i="44" s="1"/>
  <c r="G10" i="44" s="1"/>
  <c r="F11" i="44" s="1"/>
  <c r="H10" i="44"/>
  <c r="H9" i="42"/>
  <c r="E9" i="42"/>
  <c r="I9" i="41"/>
  <c r="I7" i="28"/>
  <c r="H5" i="24"/>
  <c r="E5" i="24"/>
  <c r="D5" i="24" s="1"/>
  <c r="E5" i="23"/>
  <c r="D5" i="23" s="1"/>
  <c r="G5" i="23" s="1"/>
  <c r="H5" i="23"/>
  <c r="E5" i="22"/>
  <c r="D5" i="22" s="1"/>
  <c r="H5" i="22"/>
  <c r="E5" i="21"/>
  <c r="D5" i="21" s="1"/>
  <c r="G5" i="21" s="1"/>
  <c r="H5" i="21"/>
  <c r="E5" i="19"/>
  <c r="D5" i="19" s="1"/>
  <c r="H5" i="19"/>
  <c r="I5" i="19" s="1"/>
  <c r="E5" i="18"/>
  <c r="D5" i="18" s="1"/>
  <c r="G5" i="18" s="1"/>
  <c r="F6" i="18" s="1"/>
  <c r="H6" i="18" s="1"/>
  <c r="H5" i="18"/>
  <c r="H5" i="17"/>
  <c r="E5" i="17"/>
  <c r="D5" i="17" s="1"/>
  <c r="G5" i="17" s="1"/>
  <c r="E5" i="16"/>
  <c r="D5" i="16" s="1"/>
  <c r="H5" i="16"/>
  <c r="I5" i="16" s="1"/>
  <c r="E5" i="14"/>
  <c r="D5" i="14" s="1"/>
  <c r="H5" i="14"/>
  <c r="E5" i="13"/>
  <c r="D5" i="13" s="1"/>
  <c r="G5" i="13" s="1"/>
  <c r="H5" i="13"/>
  <c r="E160" i="125"/>
  <c r="D160" i="125" s="1"/>
  <c r="G160" i="125"/>
  <c r="F161" i="125" s="1"/>
  <c r="E159" i="126"/>
  <c r="D159" i="126" s="1"/>
  <c r="G159" i="126" s="1"/>
  <c r="F160" i="126" s="1"/>
  <c r="G5" i="24"/>
  <c r="G5" i="19"/>
  <c r="F6" i="19" s="1"/>
  <c r="G5" i="22"/>
  <c r="E6" i="22" s="1"/>
  <c r="D6" i="22" s="1"/>
  <c r="G6" i="22" s="1"/>
  <c r="F7" i="22" s="1"/>
  <c r="G5" i="16"/>
  <c r="G5" i="14"/>
  <c r="E6" i="14" s="1"/>
  <c r="D6" i="14" s="1"/>
  <c r="G6" i="14" s="1"/>
  <c r="F7" i="14" s="1"/>
  <c r="E21" i="56" l="1"/>
  <c r="D21" i="56" s="1"/>
  <c r="I20" i="56"/>
  <c r="G20" i="56"/>
  <c r="F21" i="56" s="1"/>
  <c r="E17" i="58"/>
  <c r="H17" i="58"/>
  <c r="H13" i="53"/>
  <c r="E13" i="53"/>
  <c r="I11" i="54"/>
  <c r="H13" i="51"/>
  <c r="E13" i="51"/>
  <c r="H11" i="49"/>
  <c r="H12" i="48"/>
  <c r="E12" i="48"/>
  <c r="D12" i="48" s="1"/>
  <c r="G12" i="48" s="1"/>
  <c r="F13" i="48" s="1"/>
  <c r="H11" i="47"/>
  <c r="E11" i="47"/>
  <c r="D11" i="47" s="1"/>
  <c r="G11" i="47" s="1"/>
  <c r="F12" i="47" s="1"/>
  <c r="G10" i="43"/>
  <c r="F11" i="43" s="1"/>
  <c r="H10" i="43"/>
  <c r="I10" i="43" s="1"/>
  <c r="D9" i="42"/>
  <c r="G9" i="42" s="1"/>
  <c r="F10" i="42" s="1"/>
  <c r="E10" i="41"/>
  <c r="D10" i="41" s="1"/>
  <c r="G10" i="41" s="1"/>
  <c r="F11" i="41" s="1"/>
  <c r="H10" i="41"/>
  <c r="I10" i="41" s="1"/>
  <c r="I10" i="44"/>
  <c r="I9" i="42"/>
  <c r="I5" i="24"/>
  <c r="E6" i="24"/>
  <c r="D6" i="24" s="1"/>
  <c r="G6" i="24" s="1"/>
  <c r="F7" i="24" s="1"/>
  <c r="E6" i="23"/>
  <c r="D6" i="23" s="1"/>
  <c r="G6" i="23" s="1"/>
  <c r="F7" i="23" s="1"/>
  <c r="I5" i="23"/>
  <c r="I5" i="22"/>
  <c r="I5" i="21"/>
  <c r="E6" i="21"/>
  <c r="D6" i="21" s="1"/>
  <c r="G6" i="21" s="1"/>
  <c r="F7" i="21" s="1"/>
  <c r="E6" i="19"/>
  <c r="D6" i="19" s="1"/>
  <c r="G6" i="19" s="1"/>
  <c r="F7" i="19" s="1"/>
  <c r="I5" i="18"/>
  <c r="E6" i="18"/>
  <c r="D6" i="18" s="1"/>
  <c r="G6" i="18" s="1"/>
  <c r="F7" i="18" s="1"/>
  <c r="E6" i="17"/>
  <c r="I5" i="17"/>
  <c r="E6" i="16"/>
  <c r="I5" i="14"/>
  <c r="I5" i="13"/>
  <c r="E6" i="13"/>
  <c r="E160" i="126"/>
  <c r="D160" i="126" s="1"/>
  <c r="G160" i="126" s="1"/>
  <c r="F161" i="126" s="1"/>
  <c r="E161" i="125"/>
  <c r="D161" i="125" s="1"/>
  <c r="G161" i="125" s="1"/>
  <c r="F162" i="125" s="1"/>
  <c r="H6" i="24"/>
  <c r="H6" i="23"/>
  <c r="H6" i="22"/>
  <c r="H6" i="21"/>
  <c r="H6" i="19"/>
  <c r="H6" i="17"/>
  <c r="H6" i="16"/>
  <c r="E7" i="14"/>
  <c r="D7" i="14" s="1"/>
  <c r="G7" i="14" s="1"/>
  <c r="F8" i="14" s="1"/>
  <c r="H6" i="14"/>
  <c r="I6" i="14" s="1"/>
  <c r="H6" i="13"/>
  <c r="F5" i="11"/>
  <c r="D4" i="11"/>
  <c r="D4" i="10"/>
  <c r="F5" i="10"/>
  <c r="F5" i="9"/>
  <c r="D4" i="9"/>
  <c r="D4" i="8"/>
  <c r="F5" i="8"/>
  <c r="F5" i="6"/>
  <c r="D13" i="53" l="1"/>
  <c r="G13" i="53" s="1"/>
  <c r="F14" i="53" s="1"/>
  <c r="G21" i="56"/>
  <c r="F22" i="56" s="1"/>
  <c r="H21" i="56"/>
  <c r="I21" i="56" s="1"/>
  <c r="D17" i="58"/>
  <c r="G17" i="58" s="1"/>
  <c r="F18" i="58" s="1"/>
  <c r="I17" i="58"/>
  <c r="I13" i="53"/>
  <c r="E12" i="54"/>
  <c r="H12" i="54"/>
  <c r="D13" i="51"/>
  <c r="G13" i="51" s="1"/>
  <c r="F14" i="51" s="1"/>
  <c r="I13" i="51"/>
  <c r="D11" i="49"/>
  <c r="G11" i="49" s="1"/>
  <c r="F12" i="49" s="1"/>
  <c r="E12" i="49" s="1"/>
  <c r="I11" i="49"/>
  <c r="H13" i="48"/>
  <c r="E13" i="48"/>
  <c r="D13" i="48" s="1"/>
  <c r="G13" i="48" s="1"/>
  <c r="F14" i="48" s="1"/>
  <c r="I12" i="48"/>
  <c r="I11" i="47"/>
  <c r="H12" i="47"/>
  <c r="E12" i="47"/>
  <c r="H11" i="43"/>
  <c r="E11" i="43"/>
  <c r="D11" i="43" s="1"/>
  <c r="E10" i="42"/>
  <c r="H10" i="42"/>
  <c r="E11" i="44"/>
  <c r="H11" i="44"/>
  <c r="I10" i="42"/>
  <c r="H11" i="41"/>
  <c r="E11" i="41"/>
  <c r="D11" i="41" s="1"/>
  <c r="G11" i="41" s="1"/>
  <c r="F12" i="41" s="1"/>
  <c r="I6" i="24"/>
  <c r="E7" i="24"/>
  <c r="E7" i="22"/>
  <c r="D7" i="22" s="1"/>
  <c r="G7" i="22" s="1"/>
  <c r="F8" i="22" s="1"/>
  <c r="E7" i="23"/>
  <c r="I6" i="23"/>
  <c r="I6" i="22"/>
  <c r="E7" i="21"/>
  <c r="I6" i="21"/>
  <c r="E7" i="19"/>
  <c r="D7" i="19" s="1"/>
  <c r="G7" i="19" s="1"/>
  <c r="F8" i="19" s="1"/>
  <c r="I6" i="19"/>
  <c r="E7" i="18"/>
  <c r="D7" i="18" s="1"/>
  <c r="G7" i="18" s="1"/>
  <c r="F8" i="18" s="1"/>
  <c r="H7" i="18"/>
  <c r="I6" i="18"/>
  <c r="D6" i="17"/>
  <c r="G6" i="17" s="1"/>
  <c r="F7" i="17" s="1"/>
  <c r="D6" i="16"/>
  <c r="G6" i="16" s="1"/>
  <c r="F7" i="16" s="1"/>
  <c r="H7" i="16" s="1"/>
  <c r="D6" i="13"/>
  <c r="G6" i="13" s="1"/>
  <c r="F7" i="13" s="1"/>
  <c r="E5" i="6"/>
  <c r="D5" i="6" s="1"/>
  <c r="H5" i="6"/>
  <c r="I6" i="17"/>
  <c r="I6" i="16"/>
  <c r="I6" i="13"/>
  <c r="E5" i="11"/>
  <c r="D5" i="11" s="1"/>
  <c r="G5" i="11" s="1"/>
  <c r="E6" i="11" s="1"/>
  <c r="D6" i="11" s="1"/>
  <c r="G6" i="11" s="1"/>
  <c r="F7" i="11" s="1"/>
  <c r="H5" i="11"/>
  <c r="E5" i="10"/>
  <c r="D5" i="10" s="1"/>
  <c r="H5" i="10"/>
  <c r="I5" i="10" s="1"/>
  <c r="E5" i="9"/>
  <c r="D5" i="9" s="1"/>
  <c r="H5" i="9"/>
  <c r="I5" i="9" s="1"/>
  <c r="E5" i="8"/>
  <c r="D5" i="8" s="1"/>
  <c r="G5" i="8" s="1"/>
  <c r="H5" i="8"/>
  <c r="E162" i="125"/>
  <c r="D162" i="125" s="1"/>
  <c r="G162" i="125"/>
  <c r="F163" i="125" s="1"/>
  <c r="E161" i="126"/>
  <c r="D161" i="126" s="1"/>
  <c r="G161" i="126" s="1"/>
  <c r="F162" i="126" s="1"/>
  <c r="H7" i="24"/>
  <c r="H7" i="23"/>
  <c r="H7" i="21"/>
  <c r="H7" i="19"/>
  <c r="H7" i="17"/>
  <c r="E8" i="14"/>
  <c r="D8" i="14" s="1"/>
  <c r="G8" i="14" s="1"/>
  <c r="F9" i="14" s="1"/>
  <c r="H7" i="14"/>
  <c r="I7" i="14" s="1"/>
  <c r="H7" i="13"/>
  <c r="G5" i="10"/>
  <c r="G5" i="9"/>
  <c r="G5" i="6"/>
  <c r="E6" i="6" s="1"/>
  <c r="D6" i="6" s="1"/>
  <c r="G6" i="6" s="1"/>
  <c r="F7" i="6" s="1"/>
  <c r="D12" i="54" l="1"/>
  <c r="G12" i="54" s="1"/>
  <c r="F13" i="54" s="1"/>
  <c r="H14" i="53"/>
  <c r="E14" i="53"/>
  <c r="I14" i="53" s="1"/>
  <c r="G22" i="56"/>
  <c r="F23" i="56" s="1"/>
  <c r="H22" i="56"/>
  <c r="E22" i="56"/>
  <c r="D22" i="56" s="1"/>
  <c r="G18" i="58"/>
  <c r="F19" i="58" s="1"/>
  <c r="H18" i="58"/>
  <c r="E18" i="58"/>
  <c r="D18" i="58" s="1"/>
  <c r="I12" i="54"/>
  <c r="H14" i="51"/>
  <c r="E14" i="51"/>
  <c r="H12" i="49"/>
  <c r="H14" i="48"/>
  <c r="E14" i="48"/>
  <c r="D14" i="48" s="1"/>
  <c r="G14" i="48" s="1"/>
  <c r="F15" i="48" s="1"/>
  <c r="I13" i="48"/>
  <c r="D12" i="47"/>
  <c r="G12" i="47" s="1"/>
  <c r="F13" i="47" s="1"/>
  <c r="I12" i="47"/>
  <c r="I11" i="44"/>
  <c r="D11" i="44"/>
  <c r="G11" i="44" s="1"/>
  <c r="F12" i="44" s="1"/>
  <c r="I11" i="43"/>
  <c r="G11" i="43"/>
  <c r="F12" i="43" s="1"/>
  <c r="D10" i="42"/>
  <c r="G10" i="42" s="1"/>
  <c r="F11" i="42" s="1"/>
  <c r="I11" i="41"/>
  <c r="I7" i="24"/>
  <c r="D7" i="24"/>
  <c r="G7" i="24" s="1"/>
  <c r="F8" i="24" s="1"/>
  <c r="H7" i="22"/>
  <c r="D7" i="21"/>
  <c r="G7" i="21" s="1"/>
  <c r="F8" i="21" s="1"/>
  <c r="D7" i="23"/>
  <c r="G7" i="23" s="1"/>
  <c r="F8" i="23" s="1"/>
  <c r="I7" i="23"/>
  <c r="I7" i="21"/>
  <c r="E8" i="19"/>
  <c r="D8" i="19" s="1"/>
  <c r="G8" i="19" s="1"/>
  <c r="F9" i="19" s="1"/>
  <c r="I7" i="19"/>
  <c r="E8" i="18"/>
  <c r="D8" i="18" s="1"/>
  <c r="G8" i="18" s="1"/>
  <c r="F9" i="18" s="1"/>
  <c r="H8" i="18"/>
  <c r="I7" i="18"/>
  <c r="E7" i="17"/>
  <c r="D7" i="17" s="1"/>
  <c r="E7" i="16"/>
  <c r="D7" i="16" s="1"/>
  <c r="E7" i="13"/>
  <c r="D7" i="13" s="1"/>
  <c r="I5" i="6"/>
  <c r="H6" i="11"/>
  <c r="I6" i="11" s="1"/>
  <c r="I5" i="11"/>
  <c r="E7" i="11"/>
  <c r="D7" i="11" s="1"/>
  <c r="G7" i="11" s="1"/>
  <c r="F8" i="11" s="1"/>
  <c r="H7" i="11"/>
  <c r="E6" i="10"/>
  <c r="D6" i="10" s="1"/>
  <c r="G6" i="10" s="1"/>
  <c r="F7" i="10" s="1"/>
  <c r="H6" i="10"/>
  <c r="E6" i="9"/>
  <c r="E6" i="8"/>
  <c r="D6" i="8" s="1"/>
  <c r="G6" i="8" s="1"/>
  <c r="F7" i="8" s="1"/>
  <c r="I5" i="8"/>
  <c r="H6" i="8"/>
  <c r="E162" i="126"/>
  <c r="D162" i="126" s="1"/>
  <c r="G162" i="126" s="1"/>
  <c r="F163" i="126" s="1"/>
  <c r="E163" i="125"/>
  <c r="D163" i="125" s="1"/>
  <c r="G163" i="125" s="1"/>
  <c r="F164" i="125" s="1"/>
  <c r="H8" i="19"/>
  <c r="E9" i="14"/>
  <c r="D9" i="14" s="1"/>
  <c r="G9" i="14" s="1"/>
  <c r="F10" i="14" s="1"/>
  <c r="H8" i="14"/>
  <c r="I8" i="14" s="1"/>
  <c r="H6" i="9"/>
  <c r="E7" i="6"/>
  <c r="D7" i="6" s="1"/>
  <c r="G7" i="6" s="1"/>
  <c r="F8" i="6" s="1"/>
  <c r="H6" i="6"/>
  <c r="I6" i="6" s="1"/>
  <c r="F5" i="5"/>
  <c r="G4" i="4"/>
  <c r="F5" i="4" s="1"/>
  <c r="G4" i="3"/>
  <c r="F5" i="3" s="1"/>
  <c r="E5" i="3" s="1"/>
  <c r="D5" i="3" s="1"/>
  <c r="H13" i="54" l="1"/>
  <c r="E13" i="54"/>
  <c r="D13" i="54" s="1"/>
  <c r="G13" i="54" s="1"/>
  <c r="F14" i="54" s="1"/>
  <c r="D14" i="53"/>
  <c r="G14" i="53" s="1"/>
  <c r="F15" i="53" s="1"/>
  <c r="G23" i="56"/>
  <c r="F24" i="56" s="1"/>
  <c r="E23" i="56"/>
  <c r="D23" i="56" s="1"/>
  <c r="H23" i="56"/>
  <c r="I22" i="56"/>
  <c r="I18" i="58"/>
  <c r="H19" i="58"/>
  <c r="E19" i="58"/>
  <c r="D14" i="51"/>
  <c r="G14" i="51" s="1"/>
  <c r="F15" i="51" s="1"/>
  <c r="I14" i="51"/>
  <c r="I12" i="49"/>
  <c r="D12" i="49"/>
  <c r="G12" i="49" s="1"/>
  <c r="F13" i="49" s="1"/>
  <c r="E13" i="49" s="1"/>
  <c r="H15" i="48"/>
  <c r="E15" i="48"/>
  <c r="D15" i="48" s="1"/>
  <c r="G15" i="48" s="1"/>
  <c r="F16" i="48" s="1"/>
  <c r="I14" i="48"/>
  <c r="H13" i="47"/>
  <c r="I13" i="47" s="1"/>
  <c r="E13" i="47"/>
  <c r="G12" i="43"/>
  <c r="F13" i="43" s="1"/>
  <c r="H12" i="43"/>
  <c r="E12" i="43"/>
  <c r="D12" i="43" s="1"/>
  <c r="H11" i="42"/>
  <c r="E11" i="42"/>
  <c r="D11" i="42" s="1"/>
  <c r="G11" i="42" s="1"/>
  <c r="F12" i="42" s="1"/>
  <c r="E12" i="44"/>
  <c r="D12" i="44" s="1"/>
  <c r="G12" i="44" s="1"/>
  <c r="F13" i="44" s="1"/>
  <c r="H12" i="44"/>
  <c r="I11" i="42"/>
  <c r="H12" i="41"/>
  <c r="E12" i="41"/>
  <c r="E8" i="24"/>
  <c r="H8" i="24"/>
  <c r="I8" i="24" s="1"/>
  <c r="H8" i="21"/>
  <c r="E8" i="21"/>
  <c r="E8" i="22"/>
  <c r="D8" i="22" s="1"/>
  <c r="G8" i="22" s="1"/>
  <c r="F9" i="22" s="1"/>
  <c r="I7" i="22"/>
  <c r="E8" i="23"/>
  <c r="H8" i="23"/>
  <c r="I8" i="23" s="1"/>
  <c r="E9" i="19"/>
  <c r="D9" i="19" s="1"/>
  <c r="G9" i="19" s="1"/>
  <c r="F10" i="19" s="1"/>
  <c r="I8" i="19"/>
  <c r="E9" i="18"/>
  <c r="D9" i="18" s="1"/>
  <c r="G9" i="18" s="1"/>
  <c r="F10" i="18" s="1"/>
  <c r="H9" i="18"/>
  <c r="I8" i="18"/>
  <c r="I7" i="17"/>
  <c r="G7" i="17"/>
  <c r="F8" i="17" s="1"/>
  <c r="G7" i="16"/>
  <c r="F8" i="16" s="1"/>
  <c r="I7" i="16"/>
  <c r="G7" i="13"/>
  <c r="F8" i="13" s="1"/>
  <c r="I7" i="13"/>
  <c r="E7" i="9"/>
  <c r="D7" i="9" s="1"/>
  <c r="D6" i="9"/>
  <c r="G6" i="9" s="1"/>
  <c r="F7" i="9" s="1"/>
  <c r="I7" i="11"/>
  <c r="E7" i="10"/>
  <c r="D7" i="10" s="1"/>
  <c r="G7" i="10" s="1"/>
  <c r="F8" i="10" s="1"/>
  <c r="H7" i="10"/>
  <c r="I6" i="10"/>
  <c r="I6" i="9"/>
  <c r="I6" i="8"/>
  <c r="E5" i="5"/>
  <c r="D5" i="5" s="1"/>
  <c r="G5" i="5" s="1"/>
  <c r="H5" i="5"/>
  <c r="H5" i="4"/>
  <c r="E5" i="4"/>
  <c r="D5" i="4" s="1"/>
  <c r="G5" i="4" s="1"/>
  <c r="E7" i="8"/>
  <c r="H7" i="8"/>
  <c r="G5" i="3"/>
  <c r="H5" i="3"/>
  <c r="I5" i="3" s="1"/>
  <c r="E164" i="125"/>
  <c r="D164" i="125" s="1"/>
  <c r="G164" i="125" s="1"/>
  <c r="F165" i="125" s="1"/>
  <c r="E163" i="126"/>
  <c r="D163" i="126" s="1"/>
  <c r="G163" i="126" s="1"/>
  <c r="F164" i="126" s="1"/>
  <c r="H9" i="19"/>
  <c r="E10" i="14"/>
  <c r="D10" i="14" s="1"/>
  <c r="G10" i="14" s="1"/>
  <c r="F11" i="14" s="1"/>
  <c r="H9" i="14"/>
  <c r="I9" i="14" s="1"/>
  <c r="H7" i="9"/>
  <c r="H7" i="6"/>
  <c r="I7" i="6" s="1"/>
  <c r="I13" i="54" l="1"/>
  <c r="H15" i="53"/>
  <c r="E15" i="53"/>
  <c r="G24" i="56"/>
  <c r="F25" i="56" s="1"/>
  <c r="H24" i="56"/>
  <c r="I23" i="56"/>
  <c r="E24" i="56"/>
  <c r="D24" i="56" s="1"/>
  <c r="D19" i="58"/>
  <c r="G19" i="58" s="1"/>
  <c r="F20" i="58" s="1"/>
  <c r="I19" i="58"/>
  <c r="E14" i="54"/>
  <c r="D14" i="54" s="1"/>
  <c r="G14" i="54" s="1"/>
  <c r="F15" i="54" s="1"/>
  <c r="H14" i="54"/>
  <c r="H15" i="51"/>
  <c r="E15" i="51"/>
  <c r="H13" i="49"/>
  <c r="I13" i="49" s="1"/>
  <c r="H16" i="48"/>
  <c r="E16" i="48"/>
  <c r="D16" i="48" s="1"/>
  <c r="G16" i="48" s="1"/>
  <c r="F17" i="48" s="1"/>
  <c r="I15" i="48"/>
  <c r="D13" i="47"/>
  <c r="G13" i="47" s="1"/>
  <c r="F14" i="47" s="1"/>
  <c r="E13" i="43"/>
  <c r="D13" i="43" s="1"/>
  <c r="I12" i="43"/>
  <c r="G13" i="43"/>
  <c r="F14" i="43" s="1"/>
  <c r="H13" i="43"/>
  <c r="I13" i="43" s="1"/>
  <c r="D12" i="41"/>
  <c r="G12" i="41" s="1"/>
  <c r="F13" i="41" s="1"/>
  <c r="I12" i="44"/>
  <c r="H12" i="42"/>
  <c r="E12" i="42"/>
  <c r="I12" i="41"/>
  <c r="D8" i="24"/>
  <c r="G8" i="24" s="1"/>
  <c r="F9" i="24" s="1"/>
  <c r="D8" i="21"/>
  <c r="G8" i="21" s="1"/>
  <c r="F9" i="21" s="1"/>
  <c r="I8" i="21"/>
  <c r="H8" i="22"/>
  <c r="I8" i="22" s="1"/>
  <c r="D8" i="23"/>
  <c r="G8" i="23" s="1"/>
  <c r="F9" i="23" s="1"/>
  <c r="E10" i="19"/>
  <c r="D10" i="19" s="1"/>
  <c r="G10" i="19" s="1"/>
  <c r="F11" i="19" s="1"/>
  <c r="I9" i="19"/>
  <c r="E10" i="18"/>
  <c r="D10" i="18" s="1"/>
  <c r="G10" i="18" s="1"/>
  <c r="F11" i="18" s="1"/>
  <c r="H10" i="18"/>
  <c r="I9" i="18"/>
  <c r="H8" i="17"/>
  <c r="E8" i="17"/>
  <c r="D8" i="17" s="1"/>
  <c r="G8" i="17" s="1"/>
  <c r="F9" i="17" s="1"/>
  <c r="H8" i="16"/>
  <c r="I8" i="16" s="1"/>
  <c r="E8" i="16"/>
  <c r="D8" i="16" s="1"/>
  <c r="H8" i="13"/>
  <c r="E8" i="13"/>
  <c r="D8" i="13" s="1"/>
  <c r="I7" i="9"/>
  <c r="G7" i="9"/>
  <c r="F8" i="9" s="1"/>
  <c r="D7" i="8"/>
  <c r="G7" i="8" s="1"/>
  <c r="F8" i="8" s="1"/>
  <c r="F6" i="3"/>
  <c r="E6" i="3" s="1"/>
  <c r="D6" i="3" s="1"/>
  <c r="E8" i="11"/>
  <c r="D8" i="11" s="1"/>
  <c r="G8" i="11" s="1"/>
  <c r="F9" i="11" s="1"/>
  <c r="H8" i="11"/>
  <c r="I7" i="10"/>
  <c r="I7" i="8"/>
  <c r="E7" i="5"/>
  <c r="D7" i="5" s="1"/>
  <c r="G7" i="5" s="1"/>
  <c r="F8" i="5" s="1"/>
  <c r="H6" i="5"/>
  <c r="I5" i="5"/>
  <c r="I5" i="4"/>
  <c r="E6" i="4"/>
  <c r="D6" i="4" s="1"/>
  <c r="G6" i="4" s="1"/>
  <c r="F7" i="4" s="1"/>
  <c r="H6" i="3"/>
  <c r="I6" i="3" s="1"/>
  <c r="E164" i="126"/>
  <c r="D164" i="126" s="1"/>
  <c r="G164" i="126" s="1"/>
  <c r="F165" i="126" s="1"/>
  <c r="E165" i="125"/>
  <c r="D165" i="125" s="1"/>
  <c r="G165" i="125" s="1"/>
  <c r="F166" i="125" s="1"/>
  <c r="H10" i="19"/>
  <c r="E11" i="14"/>
  <c r="D11" i="14" s="1"/>
  <c r="G11" i="14" s="1"/>
  <c r="F12" i="14" s="1"/>
  <c r="H10" i="14"/>
  <c r="I10" i="14" s="1"/>
  <c r="H8" i="9"/>
  <c r="H8" i="6"/>
  <c r="D15" i="53" l="1"/>
  <c r="G15" i="53" s="1"/>
  <c r="F16" i="53" s="1"/>
  <c r="I15" i="53"/>
  <c r="E25" i="56"/>
  <c r="D25" i="56" s="1"/>
  <c r="I24" i="56"/>
  <c r="H25" i="56"/>
  <c r="G20" i="58"/>
  <c r="F21" i="58" s="1"/>
  <c r="H20" i="58"/>
  <c r="E20" i="58"/>
  <c r="D20" i="58" s="1"/>
  <c r="I14" i="54"/>
  <c r="D15" i="51"/>
  <c r="G15" i="51" s="1"/>
  <c r="F16" i="51" s="1"/>
  <c r="I15" i="51"/>
  <c r="D13" i="49"/>
  <c r="G13" i="49" s="1"/>
  <c r="F14" i="49" s="1"/>
  <c r="E14" i="49" s="1"/>
  <c r="H17" i="48"/>
  <c r="E17" i="48"/>
  <c r="I16" i="48"/>
  <c r="H14" i="47"/>
  <c r="E14" i="47"/>
  <c r="H14" i="43"/>
  <c r="E14" i="43"/>
  <c r="D14" i="43" s="1"/>
  <c r="D12" i="42"/>
  <c r="G12" i="42" s="1"/>
  <c r="F13" i="42" s="1"/>
  <c r="E13" i="41"/>
  <c r="H13" i="41"/>
  <c r="H13" i="44"/>
  <c r="E13" i="44"/>
  <c r="D13" i="44" s="1"/>
  <c r="G13" i="44" s="1"/>
  <c r="F14" i="44" s="1"/>
  <c r="I12" i="42"/>
  <c r="E9" i="24"/>
  <c r="H9" i="24"/>
  <c r="E9" i="22"/>
  <c r="E9" i="21"/>
  <c r="H9" i="21"/>
  <c r="H9" i="22"/>
  <c r="E9" i="23"/>
  <c r="H9" i="23"/>
  <c r="E11" i="19"/>
  <c r="D11" i="19" s="1"/>
  <c r="G11" i="19" s="1"/>
  <c r="F12" i="19" s="1"/>
  <c r="I10" i="19"/>
  <c r="E11" i="18"/>
  <c r="D11" i="18" s="1"/>
  <c r="G11" i="18" s="1"/>
  <c r="F12" i="18" s="1"/>
  <c r="H11" i="18"/>
  <c r="I10" i="18"/>
  <c r="E9" i="17"/>
  <c r="D9" i="17" s="1"/>
  <c r="G9" i="17" s="1"/>
  <c r="F10" i="17" s="1"/>
  <c r="H9" i="17"/>
  <c r="I8" i="17"/>
  <c r="G8" i="16"/>
  <c r="F9" i="16" s="1"/>
  <c r="I8" i="13"/>
  <c r="G8" i="13"/>
  <c r="F9" i="13" s="1"/>
  <c r="E8" i="9"/>
  <c r="D8" i="9" s="1"/>
  <c r="E8" i="6"/>
  <c r="I6" i="5"/>
  <c r="G6" i="3"/>
  <c r="E7" i="3" s="1"/>
  <c r="D7" i="3" s="1"/>
  <c r="G7" i="3" s="1"/>
  <c r="F8" i="3" s="1"/>
  <c r="I8" i="11"/>
  <c r="E8" i="10"/>
  <c r="D8" i="10" s="1"/>
  <c r="G8" i="10" s="1"/>
  <c r="F9" i="10" s="1"/>
  <c r="H8" i="10"/>
  <c r="E8" i="5"/>
  <c r="D8" i="5" s="1"/>
  <c r="G8" i="5" s="1"/>
  <c r="F9" i="5" s="1"/>
  <c r="H7" i="5"/>
  <c r="H6" i="4"/>
  <c r="I6" i="4" s="1"/>
  <c r="H8" i="8"/>
  <c r="E8" i="8"/>
  <c r="D8" i="8" s="1"/>
  <c r="G8" i="8" s="1"/>
  <c r="F9" i="8" s="1"/>
  <c r="E166" i="125"/>
  <c r="D166" i="125" s="1"/>
  <c r="G166" i="125"/>
  <c r="F167" i="125" s="1"/>
  <c r="E165" i="126"/>
  <c r="D165" i="126" s="1"/>
  <c r="G165" i="126" s="1"/>
  <c r="F166" i="126" s="1"/>
  <c r="H11" i="19"/>
  <c r="E12" i="14"/>
  <c r="D12" i="14" s="1"/>
  <c r="G12" i="14" s="1"/>
  <c r="F13" i="14" s="1"/>
  <c r="H11" i="14"/>
  <c r="I11" i="14" s="1"/>
  <c r="H16" i="53" l="1"/>
  <c r="E16" i="53"/>
  <c r="E26" i="56"/>
  <c r="D26" i="56" s="1"/>
  <c r="I25" i="56"/>
  <c r="G25" i="56"/>
  <c r="F26" i="56" s="1"/>
  <c r="I20" i="58"/>
  <c r="H21" i="58"/>
  <c r="E21" i="58"/>
  <c r="H15" i="54"/>
  <c r="E15" i="54"/>
  <c r="D15" i="54" s="1"/>
  <c r="G15" i="54" s="1"/>
  <c r="F16" i="54" s="1"/>
  <c r="H16" i="51"/>
  <c r="E16" i="51"/>
  <c r="H14" i="49"/>
  <c r="I14" i="49" s="1"/>
  <c r="D17" i="48"/>
  <c r="G17" i="48" s="1"/>
  <c r="F18" i="48" s="1"/>
  <c r="I17" i="48"/>
  <c r="D14" i="47"/>
  <c r="G14" i="47" s="1"/>
  <c r="F15" i="47" s="1"/>
  <c r="I14" i="47"/>
  <c r="E15" i="43"/>
  <c r="D15" i="43" s="1"/>
  <c r="I14" i="43"/>
  <c r="G14" i="43"/>
  <c r="F15" i="43" s="1"/>
  <c r="E13" i="42"/>
  <c r="D13" i="42" s="1"/>
  <c r="G13" i="42" s="1"/>
  <c r="F14" i="42" s="1"/>
  <c r="H13" i="42"/>
  <c r="D13" i="41"/>
  <c r="G13" i="41" s="1"/>
  <c r="F14" i="41" s="1"/>
  <c r="I13" i="41"/>
  <c r="I13" i="44"/>
  <c r="I13" i="42"/>
  <c r="I9" i="24"/>
  <c r="D9" i="24"/>
  <c r="G9" i="24" s="1"/>
  <c r="F10" i="24" s="1"/>
  <c r="I9" i="22"/>
  <c r="D9" i="22"/>
  <c r="G9" i="22" s="1"/>
  <c r="F10" i="22" s="1"/>
  <c r="I9" i="21"/>
  <c r="D9" i="21"/>
  <c r="G9" i="21" s="1"/>
  <c r="F10" i="21" s="1"/>
  <c r="I9" i="23"/>
  <c r="D9" i="23"/>
  <c r="G9" i="23" s="1"/>
  <c r="F10" i="23" s="1"/>
  <c r="E12" i="19"/>
  <c r="D12" i="19" s="1"/>
  <c r="G12" i="19" s="1"/>
  <c r="F13" i="19" s="1"/>
  <c r="I11" i="19"/>
  <c r="E12" i="18"/>
  <c r="D12" i="18" s="1"/>
  <c r="G12" i="18" s="1"/>
  <c r="F13" i="18" s="1"/>
  <c r="H12" i="18"/>
  <c r="I11" i="18"/>
  <c r="G10" i="17"/>
  <c r="F11" i="17" s="1"/>
  <c r="E10" i="17"/>
  <c r="D10" i="17" s="1"/>
  <c r="H10" i="17"/>
  <c r="I10" i="17" s="1"/>
  <c r="I9" i="17"/>
  <c r="H9" i="16"/>
  <c r="E9" i="16"/>
  <c r="D9" i="16" s="1"/>
  <c r="H9" i="13"/>
  <c r="E9" i="13"/>
  <c r="D9" i="13" s="1"/>
  <c r="G8" i="9"/>
  <c r="F9" i="9" s="1"/>
  <c r="I8" i="9"/>
  <c r="D8" i="6"/>
  <c r="G8" i="6" s="1"/>
  <c r="F9" i="6" s="1"/>
  <c r="I8" i="6"/>
  <c r="I7" i="5"/>
  <c r="H7" i="3"/>
  <c r="I7" i="3" s="1"/>
  <c r="E9" i="11"/>
  <c r="D9" i="11" s="1"/>
  <c r="G9" i="11" s="1"/>
  <c r="F10" i="11" s="1"/>
  <c r="H9" i="11"/>
  <c r="I8" i="10"/>
  <c r="H7" i="4"/>
  <c r="E7" i="4"/>
  <c r="H8" i="5"/>
  <c r="I8" i="8"/>
  <c r="E166" i="126"/>
  <c r="D166" i="126" s="1"/>
  <c r="G166" i="126" s="1"/>
  <c r="F167" i="126" s="1"/>
  <c r="E167" i="125"/>
  <c r="D167" i="125" s="1"/>
  <c r="G167" i="125" s="1"/>
  <c r="F168" i="125" s="1"/>
  <c r="H12" i="19"/>
  <c r="I12" i="19" s="1"/>
  <c r="E13" i="14"/>
  <c r="D13" i="14" s="1"/>
  <c r="G13" i="14" s="1"/>
  <c r="F14" i="14" s="1"/>
  <c r="H12" i="14"/>
  <c r="I12" i="14" s="1"/>
  <c r="D16" i="53" l="1"/>
  <c r="G16" i="53" s="1"/>
  <c r="F17" i="53" s="1"/>
  <c r="I16" i="53"/>
  <c r="E27" i="56"/>
  <c r="D27" i="56" s="1"/>
  <c r="G26" i="56"/>
  <c r="F27" i="56" s="1"/>
  <c r="H26" i="56"/>
  <c r="I26" i="56" s="1"/>
  <c r="H22" i="58"/>
  <c r="D21" i="58"/>
  <c r="G21" i="58" s="1"/>
  <c r="F22" i="58" s="1"/>
  <c r="I21" i="58"/>
  <c r="I15" i="54"/>
  <c r="D16" i="51"/>
  <c r="G16" i="51" s="1"/>
  <c r="F17" i="51" s="1"/>
  <c r="I16" i="51"/>
  <c r="D14" i="49"/>
  <c r="G14" i="49" s="1"/>
  <c r="F15" i="49" s="1"/>
  <c r="E15" i="49" s="1"/>
  <c r="H18" i="48"/>
  <c r="E18" i="48"/>
  <c r="D18" i="48" s="1"/>
  <c r="G18" i="48" s="1"/>
  <c r="F19" i="48" s="1"/>
  <c r="G15" i="47"/>
  <c r="F16" i="47" s="1"/>
  <c r="H15" i="47"/>
  <c r="E15" i="47"/>
  <c r="D15" i="47" s="1"/>
  <c r="G15" i="43"/>
  <c r="F16" i="43" s="1"/>
  <c r="E16" i="43" s="1"/>
  <c r="D16" i="43" s="1"/>
  <c r="H15" i="43"/>
  <c r="I15" i="43" s="1"/>
  <c r="E14" i="41"/>
  <c r="H14" i="41"/>
  <c r="H14" i="44"/>
  <c r="E14" i="44"/>
  <c r="D14" i="44" s="1"/>
  <c r="G14" i="44" s="1"/>
  <c r="F15" i="44" s="1"/>
  <c r="H14" i="42"/>
  <c r="E14" i="42"/>
  <c r="H10" i="24"/>
  <c r="E10" i="24"/>
  <c r="E10" i="22"/>
  <c r="D10" i="22" s="1"/>
  <c r="G10" i="22" s="1"/>
  <c r="F11" i="22" s="1"/>
  <c r="H10" i="22"/>
  <c r="E10" i="21"/>
  <c r="H10" i="21"/>
  <c r="I10" i="22"/>
  <c r="E10" i="23"/>
  <c r="H10" i="23"/>
  <c r="E13" i="19"/>
  <c r="D13" i="19" s="1"/>
  <c r="G13" i="19" s="1"/>
  <c r="F14" i="19" s="1"/>
  <c r="E13" i="18"/>
  <c r="D13" i="18" s="1"/>
  <c r="G13" i="18" s="1"/>
  <c r="F14" i="18" s="1"/>
  <c r="H13" i="18"/>
  <c r="I12" i="18"/>
  <c r="E11" i="17"/>
  <c r="D11" i="17" s="1"/>
  <c r="G11" i="17" s="1"/>
  <c r="F12" i="17" s="1"/>
  <c r="H11" i="17"/>
  <c r="I11" i="17" s="1"/>
  <c r="I9" i="16"/>
  <c r="G9" i="16"/>
  <c r="F10" i="16" s="1"/>
  <c r="I9" i="13"/>
  <c r="G9" i="13"/>
  <c r="F10" i="13" s="1"/>
  <c r="G9" i="9"/>
  <c r="F10" i="9" s="1"/>
  <c r="H9" i="9"/>
  <c r="E9" i="9"/>
  <c r="D9" i="9" s="1"/>
  <c r="E9" i="6"/>
  <c r="H9" i="6"/>
  <c r="E9" i="5"/>
  <c r="D9" i="5" s="1"/>
  <c r="G9" i="5" s="1"/>
  <c r="F10" i="5" s="1"/>
  <c r="D7" i="4"/>
  <c r="G7" i="4" s="1"/>
  <c r="F8" i="4" s="1"/>
  <c r="I9" i="11"/>
  <c r="E9" i="10"/>
  <c r="D9" i="10" s="1"/>
  <c r="G9" i="10" s="1"/>
  <c r="F10" i="10" s="1"/>
  <c r="H9" i="10"/>
  <c r="H9" i="8"/>
  <c r="E9" i="8"/>
  <c r="I7" i="4"/>
  <c r="E8" i="3"/>
  <c r="D8" i="3" s="1"/>
  <c r="G8" i="3" s="1"/>
  <c r="F9" i="3" s="1"/>
  <c r="H8" i="3"/>
  <c r="E168" i="125"/>
  <c r="D168" i="125" s="1"/>
  <c r="G168" i="125"/>
  <c r="F169" i="125" s="1"/>
  <c r="E167" i="126"/>
  <c r="D167" i="126" s="1"/>
  <c r="G167" i="126" s="1"/>
  <c r="F168" i="126" s="1"/>
  <c r="H13" i="19"/>
  <c r="I13" i="19" s="1"/>
  <c r="E14" i="14"/>
  <c r="D14" i="14" s="1"/>
  <c r="G14" i="14" s="1"/>
  <c r="F15" i="14" s="1"/>
  <c r="H13" i="14"/>
  <c r="I13" i="14" s="1"/>
  <c r="G17" i="53" l="1"/>
  <c r="F18" i="53" s="1"/>
  <c r="H17" i="53"/>
  <c r="E17" i="53"/>
  <c r="D17" i="53" s="1"/>
  <c r="E28" i="56"/>
  <c r="D28" i="56" s="1"/>
  <c r="G27" i="56"/>
  <c r="F28" i="56" s="1"/>
  <c r="H27" i="56"/>
  <c r="I27" i="56" s="1"/>
  <c r="G22" i="58"/>
  <c r="F23" i="58" s="1"/>
  <c r="E22" i="58"/>
  <c r="D22" i="58" s="1"/>
  <c r="E16" i="54"/>
  <c r="D16" i="54" s="1"/>
  <c r="G16" i="54" s="1"/>
  <c r="F17" i="54" s="1"/>
  <c r="H16" i="54"/>
  <c r="H17" i="51"/>
  <c r="E17" i="51"/>
  <c r="D17" i="51" s="1"/>
  <c r="G17" i="51" s="1"/>
  <c r="F18" i="51" s="1"/>
  <c r="H15" i="49"/>
  <c r="H19" i="48"/>
  <c r="E19" i="48"/>
  <c r="D19" i="48" s="1"/>
  <c r="G19" i="48" s="1"/>
  <c r="F20" i="48" s="1"/>
  <c r="I18" i="48"/>
  <c r="G16" i="47"/>
  <c r="F17" i="47" s="1"/>
  <c r="H16" i="47"/>
  <c r="E16" i="47"/>
  <c r="D16" i="47" s="1"/>
  <c r="I15" i="47"/>
  <c r="E17" i="43"/>
  <c r="D17" i="43" s="1"/>
  <c r="G16" i="43"/>
  <c r="F17" i="43" s="1"/>
  <c r="H16" i="43"/>
  <c r="I16" i="43" s="1"/>
  <c r="I14" i="42"/>
  <c r="D14" i="42"/>
  <c r="G14" i="42" s="1"/>
  <c r="F15" i="42" s="1"/>
  <c r="I14" i="41"/>
  <c r="D14" i="41"/>
  <c r="G14" i="41" s="1"/>
  <c r="F15" i="41" s="1"/>
  <c r="I14" i="44"/>
  <c r="D10" i="24"/>
  <c r="G10" i="24" s="1"/>
  <c r="F11" i="24" s="1"/>
  <c r="I10" i="24"/>
  <c r="E11" i="22"/>
  <c r="D11" i="22" s="1"/>
  <c r="G11" i="22" s="1"/>
  <c r="F12" i="22" s="1"/>
  <c r="I10" i="21"/>
  <c r="D10" i="21"/>
  <c r="G10" i="21" s="1"/>
  <c r="F11" i="21" s="1"/>
  <c r="H11" i="22"/>
  <c r="I10" i="23"/>
  <c r="D10" i="23"/>
  <c r="G10" i="23" s="1"/>
  <c r="F11" i="23" s="1"/>
  <c r="G14" i="19"/>
  <c r="F15" i="19" s="1"/>
  <c r="E14" i="19"/>
  <c r="D14" i="19" s="1"/>
  <c r="E14" i="18"/>
  <c r="D14" i="18" s="1"/>
  <c r="G14" i="18" s="1"/>
  <c r="F15" i="18" s="1"/>
  <c r="H15" i="18" s="1"/>
  <c r="H14" i="18"/>
  <c r="I13" i="18"/>
  <c r="H12" i="17"/>
  <c r="E12" i="17"/>
  <c r="D12" i="17" s="1"/>
  <c r="H10" i="16"/>
  <c r="E10" i="16"/>
  <c r="D10" i="16" s="1"/>
  <c r="H10" i="13"/>
  <c r="E10" i="13"/>
  <c r="D10" i="13" s="1"/>
  <c r="E10" i="9"/>
  <c r="D10" i="9" s="1"/>
  <c r="G10" i="9" s="1"/>
  <c r="F11" i="9" s="1"/>
  <c r="I9" i="9"/>
  <c r="H10" i="9"/>
  <c r="I10" i="9" s="1"/>
  <c r="D9" i="8"/>
  <c r="G9" i="8" s="1"/>
  <c r="F10" i="8" s="1"/>
  <c r="I9" i="6"/>
  <c r="D9" i="6"/>
  <c r="G9" i="6" s="1"/>
  <c r="F10" i="6" s="1"/>
  <c r="I8" i="5"/>
  <c r="H9" i="5"/>
  <c r="E10" i="5"/>
  <c r="D10" i="5" s="1"/>
  <c r="G10" i="5" s="1"/>
  <c r="F11" i="5" s="1"/>
  <c r="I8" i="3"/>
  <c r="E10" i="11"/>
  <c r="D10" i="11" s="1"/>
  <c r="G10" i="11" s="1"/>
  <c r="F11" i="11" s="1"/>
  <c r="H10" i="11"/>
  <c r="I9" i="10"/>
  <c r="I9" i="8"/>
  <c r="E8" i="4"/>
  <c r="D8" i="4" s="1"/>
  <c r="G8" i="4" s="1"/>
  <c r="F9" i="4" s="1"/>
  <c r="H8" i="4"/>
  <c r="E169" i="125"/>
  <c r="D169" i="125" s="1"/>
  <c r="G169" i="125" s="1"/>
  <c r="F170" i="125" s="1"/>
  <c r="E168" i="126"/>
  <c r="D168" i="126" s="1"/>
  <c r="G168" i="126" s="1"/>
  <c r="F169" i="126" s="1"/>
  <c r="H14" i="19"/>
  <c r="I14" i="19" s="1"/>
  <c r="E15" i="14"/>
  <c r="D15" i="14" s="1"/>
  <c r="G15" i="14" s="1"/>
  <c r="F16" i="14" s="1"/>
  <c r="H14" i="14"/>
  <c r="I14" i="14" s="1"/>
  <c r="H18" i="53" l="1"/>
  <c r="E18" i="53"/>
  <c r="I17" i="53"/>
  <c r="E29" i="56"/>
  <c r="D29" i="56" s="1"/>
  <c r="G28" i="56"/>
  <c r="F29" i="56" s="1"/>
  <c r="H28" i="56"/>
  <c r="I28" i="56" s="1"/>
  <c r="I22" i="58"/>
  <c r="H23" i="58"/>
  <c r="E23" i="58"/>
  <c r="I16" i="54"/>
  <c r="H18" i="51"/>
  <c r="E18" i="51"/>
  <c r="I17" i="51"/>
  <c r="I15" i="49"/>
  <c r="D15" i="49"/>
  <c r="G15" i="49" s="1"/>
  <c r="F16" i="49" s="1"/>
  <c r="E16" i="49" s="1"/>
  <c r="H20" i="48"/>
  <c r="E20" i="48"/>
  <c r="D20" i="48" s="1"/>
  <c r="G20" i="48" s="1"/>
  <c r="F21" i="48" s="1"/>
  <c r="I19" i="48"/>
  <c r="H17" i="47"/>
  <c r="E17" i="47"/>
  <c r="I17" i="47" s="1"/>
  <c r="I16" i="47"/>
  <c r="G17" i="43"/>
  <c r="F18" i="43" s="1"/>
  <c r="E18" i="43" s="1"/>
  <c r="D18" i="43" s="1"/>
  <c r="H17" i="43"/>
  <c r="I17" i="43" s="1"/>
  <c r="H15" i="41"/>
  <c r="E15" i="41"/>
  <c r="H15" i="44"/>
  <c r="E15" i="44"/>
  <c r="D15" i="44" s="1"/>
  <c r="G15" i="44" s="1"/>
  <c r="F16" i="44" s="1"/>
  <c r="H15" i="42"/>
  <c r="E15" i="42"/>
  <c r="D15" i="42" s="1"/>
  <c r="G15" i="42" s="1"/>
  <c r="F16" i="42" s="1"/>
  <c r="H11" i="24"/>
  <c r="E11" i="24"/>
  <c r="H11" i="21"/>
  <c r="E11" i="21"/>
  <c r="I11" i="22"/>
  <c r="E12" i="22"/>
  <c r="D12" i="22" s="1"/>
  <c r="G12" i="22" s="1"/>
  <c r="F13" i="22" s="1"/>
  <c r="E11" i="23"/>
  <c r="H11" i="23"/>
  <c r="E15" i="19"/>
  <c r="D15" i="19" s="1"/>
  <c r="G15" i="19" s="1"/>
  <c r="F16" i="19" s="1"/>
  <c r="I14" i="18"/>
  <c r="E15" i="18"/>
  <c r="D15" i="18" s="1"/>
  <c r="G15" i="18" s="1"/>
  <c r="F16" i="18" s="1"/>
  <c r="I12" i="17"/>
  <c r="G12" i="17"/>
  <c r="F13" i="17" s="1"/>
  <c r="E11" i="16"/>
  <c r="D11" i="16" s="1"/>
  <c r="I10" i="16"/>
  <c r="G10" i="16"/>
  <c r="F11" i="16" s="1"/>
  <c r="I10" i="13"/>
  <c r="G10" i="13"/>
  <c r="F11" i="13" s="1"/>
  <c r="H11" i="9"/>
  <c r="E11" i="9"/>
  <c r="D11" i="9" s="1"/>
  <c r="H10" i="8"/>
  <c r="E10" i="8"/>
  <c r="I10" i="8" s="1"/>
  <c r="H10" i="6"/>
  <c r="E10" i="6"/>
  <c r="I9" i="5"/>
  <c r="E11" i="5"/>
  <c r="D11" i="5" s="1"/>
  <c r="G11" i="5" s="1"/>
  <c r="F12" i="5" s="1"/>
  <c r="H10" i="5"/>
  <c r="I8" i="4"/>
  <c r="I10" i="11"/>
  <c r="E10" i="10"/>
  <c r="D10" i="10" s="1"/>
  <c r="G10" i="10" s="1"/>
  <c r="F11" i="10" s="1"/>
  <c r="H10" i="10"/>
  <c r="E9" i="3"/>
  <c r="D9" i="3" s="1"/>
  <c r="G9" i="3" s="1"/>
  <c r="F10" i="3" s="1"/>
  <c r="H9" i="3"/>
  <c r="E169" i="126"/>
  <c r="D169" i="126" s="1"/>
  <c r="G169" i="126" s="1"/>
  <c r="F170" i="126" s="1"/>
  <c r="E170" i="125"/>
  <c r="D170" i="125" s="1"/>
  <c r="G170" i="125"/>
  <c r="F171" i="125" s="1"/>
  <c r="H15" i="19"/>
  <c r="E16" i="14"/>
  <c r="D16" i="14" s="1"/>
  <c r="G16" i="14" s="1"/>
  <c r="F17" i="14" s="1"/>
  <c r="H15" i="14"/>
  <c r="I15" i="14" s="1"/>
  <c r="D18" i="53" l="1"/>
  <c r="G18" i="53" s="1"/>
  <c r="F19" i="53" s="1"/>
  <c r="I18" i="53"/>
  <c r="G29" i="56"/>
  <c r="F30" i="56" s="1"/>
  <c r="H29" i="56"/>
  <c r="I29" i="56" s="1"/>
  <c r="D23" i="58"/>
  <c r="G23" i="58" s="1"/>
  <c r="F24" i="58" s="1"/>
  <c r="I23" i="58"/>
  <c r="E17" i="54"/>
  <c r="D17" i="54" s="1"/>
  <c r="G17" i="54" s="1"/>
  <c r="F18" i="54" s="1"/>
  <c r="H17" i="54"/>
  <c r="I18" i="51"/>
  <c r="D18" i="51"/>
  <c r="G18" i="51" s="1"/>
  <c r="F19" i="51" s="1"/>
  <c r="H16" i="49"/>
  <c r="H21" i="48"/>
  <c r="E21" i="48"/>
  <c r="D21" i="48" s="1"/>
  <c r="G21" i="48" s="1"/>
  <c r="F22" i="48" s="1"/>
  <c r="I20" i="48"/>
  <c r="D17" i="47"/>
  <c r="G17" i="47" s="1"/>
  <c r="F18" i="47" s="1"/>
  <c r="E19" i="43"/>
  <c r="D19" i="43" s="1"/>
  <c r="G18" i="43"/>
  <c r="F19" i="43" s="1"/>
  <c r="H18" i="43"/>
  <c r="I18" i="43" s="1"/>
  <c r="I15" i="41"/>
  <c r="D15" i="41"/>
  <c r="G15" i="41" s="1"/>
  <c r="F16" i="41" s="1"/>
  <c r="I15" i="44"/>
  <c r="I15" i="42"/>
  <c r="I11" i="24"/>
  <c r="D11" i="24"/>
  <c r="G11" i="24" s="1"/>
  <c r="F12" i="24" s="1"/>
  <c r="D11" i="21"/>
  <c r="G11" i="21" s="1"/>
  <c r="F12" i="21" s="1"/>
  <c r="I11" i="21"/>
  <c r="H12" i="22"/>
  <c r="I11" i="23"/>
  <c r="D11" i="23"/>
  <c r="G11" i="23" s="1"/>
  <c r="F12" i="23" s="1"/>
  <c r="E16" i="19"/>
  <c r="D16" i="19" s="1"/>
  <c r="G16" i="19" s="1"/>
  <c r="F17" i="19" s="1"/>
  <c r="I15" i="19"/>
  <c r="I15" i="18"/>
  <c r="E16" i="18"/>
  <c r="D16" i="18" s="1"/>
  <c r="G16" i="18" s="1"/>
  <c r="F17" i="18" s="1"/>
  <c r="H17" i="18" s="1"/>
  <c r="H16" i="18"/>
  <c r="H13" i="17"/>
  <c r="E13" i="17"/>
  <c r="D13" i="17" s="1"/>
  <c r="G11" i="16"/>
  <c r="F12" i="16" s="1"/>
  <c r="E12" i="16" s="1"/>
  <c r="D12" i="16" s="1"/>
  <c r="H11" i="16"/>
  <c r="I11" i="16" s="1"/>
  <c r="H11" i="13"/>
  <c r="E11" i="13"/>
  <c r="D11" i="13" s="1"/>
  <c r="I11" i="9"/>
  <c r="G11" i="9"/>
  <c r="F12" i="9" s="1"/>
  <c r="D10" i="8"/>
  <c r="G10" i="8" s="1"/>
  <c r="F11" i="8" s="1"/>
  <c r="E11" i="8" s="1"/>
  <c r="D10" i="6"/>
  <c r="G10" i="6" s="1"/>
  <c r="F11" i="6" s="1"/>
  <c r="I10" i="6"/>
  <c r="H11" i="5"/>
  <c r="E12" i="5"/>
  <c r="D12" i="5" s="1"/>
  <c r="G12" i="5" s="1"/>
  <c r="F13" i="5" s="1"/>
  <c r="I10" i="5"/>
  <c r="H9" i="4"/>
  <c r="E9" i="4"/>
  <c r="I9" i="3"/>
  <c r="E11" i="11"/>
  <c r="D11" i="11" s="1"/>
  <c r="G11" i="11" s="1"/>
  <c r="F12" i="11" s="1"/>
  <c r="H11" i="11"/>
  <c r="I10" i="10"/>
  <c r="E170" i="126"/>
  <c r="D170" i="126" s="1"/>
  <c r="G170" i="126" s="1"/>
  <c r="F171" i="126" s="1"/>
  <c r="E171" i="125"/>
  <c r="D171" i="125" s="1"/>
  <c r="G171" i="125" s="1"/>
  <c r="F172" i="125" s="1"/>
  <c r="H16" i="19"/>
  <c r="I16" i="19" s="1"/>
  <c r="E17" i="14"/>
  <c r="D17" i="14" s="1"/>
  <c r="G17" i="14" s="1"/>
  <c r="F18" i="14" s="1"/>
  <c r="H16" i="14"/>
  <c r="I16" i="14" s="1"/>
  <c r="E19" i="53" l="1"/>
  <c r="H19" i="53"/>
  <c r="G30" i="56"/>
  <c r="F31" i="56" s="1"/>
  <c r="H30" i="56"/>
  <c r="E30" i="56"/>
  <c r="D30" i="56" s="1"/>
  <c r="H24" i="58"/>
  <c r="E24" i="58"/>
  <c r="I17" i="54"/>
  <c r="H19" i="51"/>
  <c r="E19" i="51"/>
  <c r="I16" i="49"/>
  <c r="D16" i="49"/>
  <c r="G16" i="49" s="1"/>
  <c r="F17" i="49" s="1"/>
  <c r="E17" i="49" s="1"/>
  <c r="H22" i="48"/>
  <c r="E22" i="48"/>
  <c r="D22" i="48" s="1"/>
  <c r="G22" i="48" s="1"/>
  <c r="F23" i="48" s="1"/>
  <c r="I21" i="48"/>
  <c r="H18" i="47"/>
  <c r="E18" i="47"/>
  <c r="G19" i="43"/>
  <c r="F20" i="43" s="1"/>
  <c r="H19" i="43"/>
  <c r="I19" i="43" s="1"/>
  <c r="E20" i="43"/>
  <c r="D20" i="43" s="1"/>
  <c r="E16" i="41"/>
  <c r="H16" i="41"/>
  <c r="I16" i="41" s="1"/>
  <c r="H16" i="44"/>
  <c r="E16" i="44"/>
  <c r="D16" i="44" s="1"/>
  <c r="G16" i="44" s="1"/>
  <c r="F17" i="44" s="1"/>
  <c r="E16" i="42"/>
  <c r="D16" i="42" s="1"/>
  <c r="G16" i="42" s="1"/>
  <c r="F17" i="42" s="1"/>
  <c r="H16" i="42"/>
  <c r="H12" i="24"/>
  <c r="E12" i="24"/>
  <c r="H12" i="21"/>
  <c r="E12" i="21"/>
  <c r="I12" i="22"/>
  <c r="E13" i="22"/>
  <c r="D13" i="22" s="1"/>
  <c r="G13" i="22" s="1"/>
  <c r="F14" i="22" s="1"/>
  <c r="E12" i="23"/>
  <c r="H12" i="23"/>
  <c r="E17" i="19"/>
  <c r="D17" i="19" s="1"/>
  <c r="G17" i="19" s="1"/>
  <c r="F18" i="19" s="1"/>
  <c r="I16" i="18"/>
  <c r="E17" i="18"/>
  <c r="D17" i="18" s="1"/>
  <c r="G17" i="18" s="1"/>
  <c r="F18" i="18" s="1"/>
  <c r="I13" i="17"/>
  <c r="G13" i="17"/>
  <c r="F14" i="17" s="1"/>
  <c r="G12" i="16"/>
  <c r="F13" i="16" s="1"/>
  <c r="H12" i="16"/>
  <c r="I12" i="16" s="1"/>
  <c r="I11" i="13"/>
  <c r="G11" i="13"/>
  <c r="F12" i="13" s="1"/>
  <c r="G12" i="9"/>
  <c r="F13" i="9" s="1"/>
  <c r="H12" i="9"/>
  <c r="E12" i="9"/>
  <c r="D12" i="9" s="1"/>
  <c r="H11" i="8"/>
  <c r="D11" i="8"/>
  <c r="G11" i="8" s="1"/>
  <c r="F12" i="8" s="1"/>
  <c r="E11" i="6"/>
  <c r="H11" i="6"/>
  <c r="I11" i="5"/>
  <c r="E13" i="5"/>
  <c r="D13" i="5" s="1"/>
  <c r="G13" i="5" s="1"/>
  <c r="F14" i="5" s="1"/>
  <c r="H12" i="5"/>
  <c r="D9" i="4"/>
  <c r="G9" i="4" s="1"/>
  <c r="F10" i="4" s="1"/>
  <c r="I9" i="4"/>
  <c r="I11" i="11"/>
  <c r="E11" i="10"/>
  <c r="D11" i="10" s="1"/>
  <c r="G11" i="10" s="1"/>
  <c r="F12" i="10" s="1"/>
  <c r="H11" i="10"/>
  <c r="I11" i="8"/>
  <c r="E10" i="3"/>
  <c r="D10" i="3" s="1"/>
  <c r="G10" i="3" s="1"/>
  <c r="F11" i="3" s="1"/>
  <c r="H10" i="3"/>
  <c r="E172" i="125"/>
  <c r="D172" i="125" s="1"/>
  <c r="G172" i="125" s="1"/>
  <c r="F173" i="125" s="1"/>
  <c r="E171" i="126"/>
  <c r="D171" i="126" s="1"/>
  <c r="G171" i="126" s="1"/>
  <c r="F172" i="126" s="1"/>
  <c r="H17" i="19"/>
  <c r="E18" i="14"/>
  <c r="D18" i="14" s="1"/>
  <c r="G18" i="14" s="1"/>
  <c r="F19" i="14" s="1"/>
  <c r="H17" i="14"/>
  <c r="I17" i="14" s="1"/>
  <c r="I19" i="53" l="1"/>
  <c r="D19" i="53"/>
  <c r="G19" i="53" s="1"/>
  <c r="F20" i="53" s="1"/>
  <c r="G31" i="56"/>
  <c r="F32" i="56" s="1"/>
  <c r="H31" i="56"/>
  <c r="E31" i="56"/>
  <c r="D31" i="56" s="1"/>
  <c r="I30" i="56"/>
  <c r="I24" i="58"/>
  <c r="D24" i="58"/>
  <c r="G24" i="58" s="1"/>
  <c r="F25" i="58" s="1"/>
  <c r="H18" i="54"/>
  <c r="E18" i="54"/>
  <c r="D18" i="54" s="1"/>
  <c r="G18" i="54" s="1"/>
  <c r="F19" i="54" s="1"/>
  <c r="D19" i="51"/>
  <c r="G19" i="51" s="1"/>
  <c r="F20" i="51" s="1"/>
  <c r="I19" i="51"/>
  <c r="H17" i="49"/>
  <c r="H23" i="48"/>
  <c r="E23" i="48"/>
  <c r="I22" i="48"/>
  <c r="D18" i="47"/>
  <c r="G18" i="47" s="1"/>
  <c r="F19" i="47" s="1"/>
  <c r="I18" i="47"/>
  <c r="G20" i="43"/>
  <c r="F21" i="43" s="1"/>
  <c r="H20" i="43"/>
  <c r="I20" i="43" s="1"/>
  <c r="D16" i="41"/>
  <c r="G16" i="41" s="1"/>
  <c r="F17" i="41" s="1"/>
  <c r="I16" i="44"/>
  <c r="I16" i="42"/>
  <c r="D12" i="24"/>
  <c r="G12" i="24" s="1"/>
  <c r="F13" i="24" s="1"/>
  <c r="I12" i="24"/>
  <c r="D12" i="21"/>
  <c r="G12" i="21" s="1"/>
  <c r="F13" i="21" s="1"/>
  <c r="I12" i="21"/>
  <c r="H13" i="22"/>
  <c r="I12" i="23"/>
  <c r="D12" i="23"/>
  <c r="G12" i="23" s="1"/>
  <c r="F13" i="23" s="1"/>
  <c r="E18" i="19"/>
  <c r="D18" i="19" s="1"/>
  <c r="G18" i="19" s="1"/>
  <c r="F19" i="19" s="1"/>
  <c r="I17" i="19"/>
  <c r="I17" i="18"/>
  <c r="E18" i="18"/>
  <c r="D18" i="18" s="1"/>
  <c r="G18" i="18" s="1"/>
  <c r="F19" i="18" s="1"/>
  <c r="H18" i="18"/>
  <c r="H14" i="17"/>
  <c r="E14" i="17"/>
  <c r="D14" i="17" s="1"/>
  <c r="H13" i="16"/>
  <c r="E13" i="16"/>
  <c r="D13" i="16" s="1"/>
  <c r="H12" i="13"/>
  <c r="E12" i="13"/>
  <c r="D12" i="13" s="1"/>
  <c r="E13" i="9"/>
  <c r="D13" i="9" s="1"/>
  <c r="G13" i="9" s="1"/>
  <c r="F14" i="9" s="1"/>
  <c r="I12" i="9"/>
  <c r="H13" i="9"/>
  <c r="D11" i="6"/>
  <c r="G11" i="6" s="1"/>
  <c r="F12" i="6" s="1"/>
  <c r="I11" i="6"/>
  <c r="E14" i="5"/>
  <c r="D14" i="5" s="1"/>
  <c r="G14" i="5" s="1"/>
  <c r="F15" i="5" s="1"/>
  <c r="H13" i="5"/>
  <c r="I12" i="5"/>
  <c r="H10" i="4"/>
  <c r="E10" i="4"/>
  <c r="I10" i="4" s="1"/>
  <c r="I10" i="3"/>
  <c r="E12" i="11"/>
  <c r="D12" i="11" s="1"/>
  <c r="G12" i="11" s="1"/>
  <c r="F13" i="11" s="1"/>
  <c r="H12" i="11"/>
  <c r="I11" i="10"/>
  <c r="E12" i="8"/>
  <c r="H12" i="8"/>
  <c r="G173" i="125"/>
  <c r="F174" i="125" s="1"/>
  <c r="E173" i="125"/>
  <c r="D173" i="125" s="1"/>
  <c r="E172" i="126"/>
  <c r="D172" i="126" s="1"/>
  <c r="G172" i="126" s="1"/>
  <c r="F173" i="126" s="1"/>
  <c r="H18" i="19"/>
  <c r="I18" i="19" s="1"/>
  <c r="E19" i="14"/>
  <c r="D19" i="14" s="1"/>
  <c r="G19" i="14" s="1"/>
  <c r="F20" i="14" s="1"/>
  <c r="H18" i="14"/>
  <c r="I18" i="14" s="1"/>
  <c r="E20" i="53" l="1"/>
  <c r="H20" i="53"/>
  <c r="I20" i="53" s="1"/>
  <c r="G32" i="56"/>
  <c r="F33" i="56" s="1"/>
  <c r="H32" i="56"/>
  <c r="E32" i="56"/>
  <c r="D32" i="56" s="1"/>
  <c r="I31" i="56"/>
  <c r="H25" i="58"/>
  <c r="E25" i="58"/>
  <c r="I18" i="54"/>
  <c r="H20" i="51"/>
  <c r="E20" i="51"/>
  <c r="I17" i="49"/>
  <c r="D17" i="49"/>
  <c r="G17" i="49" s="1"/>
  <c r="F18" i="49" s="1"/>
  <c r="E18" i="49" s="1"/>
  <c r="D23" i="48"/>
  <c r="G23" i="48" s="1"/>
  <c r="F24" i="48" s="1"/>
  <c r="I23" i="48"/>
  <c r="H19" i="47"/>
  <c r="E19" i="47"/>
  <c r="H21" i="43"/>
  <c r="I21" i="43" s="1"/>
  <c r="E21" i="43"/>
  <c r="D21" i="43" s="1"/>
  <c r="H17" i="41"/>
  <c r="E17" i="41"/>
  <c r="D17" i="41" s="1"/>
  <c r="G17" i="41" s="1"/>
  <c r="F18" i="41" s="1"/>
  <c r="E17" i="44"/>
  <c r="D17" i="44" s="1"/>
  <c r="G17" i="44" s="1"/>
  <c r="F18" i="44" s="1"/>
  <c r="H17" i="44"/>
  <c r="H17" i="42"/>
  <c r="E17" i="42"/>
  <c r="D17" i="42" s="1"/>
  <c r="G17" i="42" s="1"/>
  <c r="F18" i="42" s="1"/>
  <c r="E13" i="24"/>
  <c r="H13" i="24"/>
  <c r="I13" i="24" s="1"/>
  <c r="E13" i="21"/>
  <c r="H13" i="21"/>
  <c r="I13" i="22"/>
  <c r="E14" i="22"/>
  <c r="D14" i="22" s="1"/>
  <c r="G14" i="22" s="1"/>
  <c r="F15" i="22" s="1"/>
  <c r="E13" i="23"/>
  <c r="H13" i="23"/>
  <c r="E19" i="19"/>
  <c r="D19" i="19" s="1"/>
  <c r="G19" i="19" s="1"/>
  <c r="F20" i="19" s="1"/>
  <c r="E19" i="18"/>
  <c r="D19" i="18" s="1"/>
  <c r="G19" i="18" s="1"/>
  <c r="F20" i="18" s="1"/>
  <c r="H19" i="18"/>
  <c r="I18" i="18"/>
  <c r="I14" i="17"/>
  <c r="G14" i="17"/>
  <c r="F15" i="17" s="1"/>
  <c r="I13" i="16"/>
  <c r="G13" i="16"/>
  <c r="F14" i="16" s="1"/>
  <c r="I12" i="13"/>
  <c r="G12" i="13"/>
  <c r="F13" i="13" s="1"/>
  <c r="H14" i="9"/>
  <c r="I13" i="9"/>
  <c r="E14" i="9"/>
  <c r="D14" i="9" s="1"/>
  <c r="G14" i="9" s="1"/>
  <c r="F15" i="9" s="1"/>
  <c r="D12" i="8"/>
  <c r="G12" i="8" s="1"/>
  <c r="F13" i="8" s="1"/>
  <c r="E12" i="6"/>
  <c r="H12" i="6"/>
  <c r="I13" i="5"/>
  <c r="H14" i="5"/>
  <c r="E15" i="5"/>
  <c r="D15" i="5" s="1"/>
  <c r="G15" i="5" s="1"/>
  <c r="F16" i="5" s="1"/>
  <c r="D10" i="4"/>
  <c r="G10" i="4" s="1"/>
  <c r="F11" i="4" s="1"/>
  <c r="I12" i="11"/>
  <c r="E12" i="10"/>
  <c r="D12" i="10" s="1"/>
  <c r="G12" i="10" s="1"/>
  <c r="F13" i="10" s="1"/>
  <c r="H12" i="10"/>
  <c r="I12" i="8"/>
  <c r="E11" i="3"/>
  <c r="D11" i="3" s="1"/>
  <c r="G11" i="3" s="1"/>
  <c r="F12" i="3" s="1"/>
  <c r="H11" i="3"/>
  <c r="E173" i="126"/>
  <c r="D173" i="126" s="1"/>
  <c r="G173" i="126" s="1"/>
  <c r="F174" i="126" s="1"/>
  <c r="E174" i="125"/>
  <c r="D174" i="125" s="1"/>
  <c r="G174" i="125" s="1"/>
  <c r="F175" i="125" s="1"/>
  <c r="H19" i="19"/>
  <c r="E20" i="14"/>
  <c r="D20" i="14" s="1"/>
  <c r="G20" i="14" s="1"/>
  <c r="F21" i="14" s="1"/>
  <c r="H19" i="14"/>
  <c r="I19" i="14" s="1"/>
  <c r="D20" i="53" l="1"/>
  <c r="G20" i="53" s="1"/>
  <c r="F21" i="53" s="1"/>
  <c r="E33" i="56"/>
  <c r="D33" i="56" s="1"/>
  <c r="I32" i="56"/>
  <c r="H33" i="56"/>
  <c r="D25" i="58"/>
  <c r="G25" i="58" s="1"/>
  <c r="F26" i="58" s="1"/>
  <c r="I25" i="58"/>
  <c r="E19" i="54"/>
  <c r="D19" i="54" s="1"/>
  <c r="G19" i="54" s="1"/>
  <c r="F20" i="54" s="1"/>
  <c r="H19" i="54"/>
  <c r="D20" i="51"/>
  <c r="G20" i="51" s="1"/>
  <c r="F21" i="51" s="1"/>
  <c r="I20" i="51"/>
  <c r="H18" i="49"/>
  <c r="H24" i="48"/>
  <c r="E24" i="48"/>
  <c r="D24" i="48" s="1"/>
  <c r="G24" i="48" s="1"/>
  <c r="F25" i="48" s="1"/>
  <c r="D19" i="47"/>
  <c r="G19" i="47" s="1"/>
  <c r="F20" i="47" s="1"/>
  <c r="I19" i="47"/>
  <c r="G21" i="43"/>
  <c r="F22" i="43" s="1"/>
  <c r="E18" i="41"/>
  <c r="H18" i="41"/>
  <c r="I17" i="41"/>
  <c r="I17" i="44"/>
  <c r="I17" i="42"/>
  <c r="D13" i="24"/>
  <c r="G13" i="24" s="1"/>
  <c r="F14" i="24" s="1"/>
  <c r="I13" i="21"/>
  <c r="D13" i="21"/>
  <c r="G13" i="21" s="1"/>
  <c r="F14" i="21" s="1"/>
  <c r="H14" i="22"/>
  <c r="I13" i="23"/>
  <c r="D13" i="23"/>
  <c r="G13" i="23" s="1"/>
  <c r="F14" i="23" s="1"/>
  <c r="E20" i="19"/>
  <c r="D20" i="19" s="1"/>
  <c r="G20" i="19" s="1"/>
  <c r="F21" i="19" s="1"/>
  <c r="I19" i="19"/>
  <c r="E20" i="18"/>
  <c r="D20" i="18" s="1"/>
  <c r="G20" i="18" s="1"/>
  <c r="F21" i="18" s="1"/>
  <c r="H20" i="18"/>
  <c r="I19" i="18"/>
  <c r="H15" i="17"/>
  <c r="E15" i="17"/>
  <c r="D15" i="17" s="1"/>
  <c r="H14" i="16"/>
  <c r="E14" i="16"/>
  <c r="D14" i="16" s="1"/>
  <c r="H13" i="13"/>
  <c r="I13" i="13" s="1"/>
  <c r="E13" i="13"/>
  <c r="D13" i="13" s="1"/>
  <c r="G15" i="9"/>
  <c r="F16" i="9" s="1"/>
  <c r="H15" i="9"/>
  <c r="E15" i="9"/>
  <c r="D15" i="9" s="1"/>
  <c r="I14" i="9"/>
  <c r="I12" i="6"/>
  <c r="D12" i="6"/>
  <c r="G12" i="6" s="1"/>
  <c r="F13" i="6" s="1"/>
  <c r="I14" i="5"/>
  <c r="E16" i="5"/>
  <c r="D16" i="5" s="1"/>
  <c r="G16" i="5" s="1"/>
  <c r="F17" i="5" s="1"/>
  <c r="H15" i="5"/>
  <c r="E13" i="11"/>
  <c r="D13" i="11" s="1"/>
  <c r="G13" i="11" s="1"/>
  <c r="F14" i="11" s="1"/>
  <c r="H13" i="11"/>
  <c r="I12" i="10"/>
  <c r="E11" i="4"/>
  <c r="D11" i="4" s="1"/>
  <c r="G11" i="4" s="1"/>
  <c r="F12" i="4" s="1"/>
  <c r="H11" i="4"/>
  <c r="H13" i="8"/>
  <c r="E13" i="8"/>
  <c r="I11" i="3"/>
  <c r="E175" i="125"/>
  <c r="D175" i="125" s="1"/>
  <c r="G175" i="125" s="1"/>
  <c r="F176" i="125" s="1"/>
  <c r="E174" i="126"/>
  <c r="D174" i="126" s="1"/>
  <c r="G174" i="126" s="1"/>
  <c r="F175" i="126" s="1"/>
  <c r="H20" i="19"/>
  <c r="E21" i="14"/>
  <c r="D21" i="14" s="1"/>
  <c r="G21" i="14" s="1"/>
  <c r="F22" i="14" s="1"/>
  <c r="H20" i="14"/>
  <c r="I20" i="14" s="1"/>
  <c r="I19" i="54" l="1"/>
  <c r="E21" i="53"/>
  <c r="H21" i="53"/>
  <c r="I21" i="53" s="1"/>
  <c r="I33" i="56"/>
  <c r="G33" i="56"/>
  <c r="F34" i="56" s="1"/>
  <c r="H26" i="58"/>
  <c r="E26" i="58"/>
  <c r="H21" i="51"/>
  <c r="E21" i="51"/>
  <c r="I18" i="49"/>
  <c r="D18" i="49"/>
  <c r="G18" i="49" s="1"/>
  <c r="F19" i="49" s="1"/>
  <c r="E19" i="49" s="1"/>
  <c r="H25" i="48"/>
  <c r="E25" i="48"/>
  <c r="D25" i="48" s="1"/>
  <c r="G25" i="48" s="1"/>
  <c r="F26" i="48" s="1"/>
  <c r="I24" i="48"/>
  <c r="H20" i="47"/>
  <c r="E20" i="47"/>
  <c r="G22" i="43"/>
  <c r="F23" i="43" s="1"/>
  <c r="H22" i="43"/>
  <c r="E22" i="43"/>
  <c r="D22" i="43" s="1"/>
  <c r="I18" i="41"/>
  <c r="D18" i="41"/>
  <c r="G18" i="41" s="1"/>
  <c r="F19" i="41" s="1"/>
  <c r="H18" i="44"/>
  <c r="E18" i="44"/>
  <c r="D18" i="44" s="1"/>
  <c r="G18" i="44" s="1"/>
  <c r="F19" i="44" s="1"/>
  <c r="H18" i="42"/>
  <c r="E18" i="42"/>
  <c r="D18" i="42" s="1"/>
  <c r="G18" i="42" s="1"/>
  <c r="F19" i="42" s="1"/>
  <c r="E14" i="24"/>
  <c r="H14" i="24"/>
  <c r="E14" i="21"/>
  <c r="H14" i="21"/>
  <c r="I14" i="22"/>
  <c r="E15" i="22"/>
  <c r="D15" i="22" s="1"/>
  <c r="G15" i="22" s="1"/>
  <c r="F16" i="22" s="1"/>
  <c r="E14" i="23"/>
  <c r="H14" i="23"/>
  <c r="E21" i="19"/>
  <c r="D21" i="19" s="1"/>
  <c r="G21" i="19" s="1"/>
  <c r="F22" i="19" s="1"/>
  <c r="I20" i="19"/>
  <c r="E21" i="18"/>
  <c r="D21" i="18" s="1"/>
  <c r="G21" i="18" s="1"/>
  <c r="F22" i="18" s="1"/>
  <c r="H21" i="18"/>
  <c r="I20" i="18"/>
  <c r="I15" i="17"/>
  <c r="G15" i="17"/>
  <c r="F16" i="17" s="1"/>
  <c r="I14" i="16"/>
  <c r="G14" i="16"/>
  <c r="F15" i="16" s="1"/>
  <c r="G13" i="13"/>
  <c r="F14" i="13" s="1"/>
  <c r="G16" i="9"/>
  <c r="F17" i="9" s="1"/>
  <c r="H16" i="9"/>
  <c r="E16" i="9"/>
  <c r="D16" i="9" s="1"/>
  <c r="I15" i="9"/>
  <c r="D13" i="8"/>
  <c r="G13" i="8" s="1"/>
  <c r="F14" i="8" s="1"/>
  <c r="G13" i="6"/>
  <c r="F14" i="6" s="1"/>
  <c r="H13" i="6"/>
  <c r="E13" i="6"/>
  <c r="D13" i="6" s="1"/>
  <c r="E17" i="5"/>
  <c r="D17" i="5" s="1"/>
  <c r="G17" i="5" s="1"/>
  <c r="F18" i="5" s="1"/>
  <c r="H16" i="5"/>
  <c r="I15" i="5"/>
  <c r="I11" i="4"/>
  <c r="I13" i="11"/>
  <c r="E13" i="10"/>
  <c r="D13" i="10" s="1"/>
  <c r="G13" i="10" s="1"/>
  <c r="F14" i="10" s="1"/>
  <c r="H13" i="10"/>
  <c r="I13" i="8"/>
  <c r="E12" i="3"/>
  <c r="D12" i="3" s="1"/>
  <c r="G12" i="3" s="1"/>
  <c r="F13" i="3" s="1"/>
  <c r="H12" i="3"/>
  <c r="E175" i="126"/>
  <c r="D175" i="126" s="1"/>
  <c r="G175" i="126" s="1"/>
  <c r="F176" i="126" s="1"/>
  <c r="E176" i="125"/>
  <c r="D176" i="125" s="1"/>
  <c r="G176" i="125" s="1"/>
  <c r="F177" i="125" s="1"/>
  <c r="H21" i="19"/>
  <c r="I21" i="19" s="1"/>
  <c r="E22" i="14"/>
  <c r="D22" i="14" s="1"/>
  <c r="G22" i="14" s="1"/>
  <c r="F23" i="14" s="1"/>
  <c r="H21" i="14"/>
  <c r="I21" i="14" s="1"/>
  <c r="D21" i="53" l="1"/>
  <c r="G21" i="53" s="1"/>
  <c r="F22" i="53" s="1"/>
  <c r="H34" i="56"/>
  <c r="E34" i="56"/>
  <c r="D34" i="56" s="1"/>
  <c r="D26" i="58"/>
  <c r="G26" i="58" s="1"/>
  <c r="F27" i="58" s="1"/>
  <c r="I26" i="58"/>
  <c r="H20" i="54"/>
  <c r="E20" i="54"/>
  <c r="D20" i="54" s="1"/>
  <c r="G20" i="54" s="1"/>
  <c r="F21" i="54" s="1"/>
  <c r="I21" i="51"/>
  <c r="D21" i="51"/>
  <c r="G21" i="51" s="1"/>
  <c r="F22" i="51" s="1"/>
  <c r="H19" i="49"/>
  <c r="I19" i="49" s="1"/>
  <c r="H26" i="48"/>
  <c r="E26" i="48"/>
  <c r="D26" i="48" s="1"/>
  <c r="G26" i="48" s="1"/>
  <c r="F27" i="48" s="1"/>
  <c r="I25" i="48"/>
  <c r="D20" i="47"/>
  <c r="G20" i="47" s="1"/>
  <c r="F21" i="47" s="1"/>
  <c r="I20" i="47"/>
  <c r="E23" i="43"/>
  <c r="D23" i="43" s="1"/>
  <c r="G23" i="43" s="1"/>
  <c r="F24" i="43" s="1"/>
  <c r="I22" i="43"/>
  <c r="H23" i="43"/>
  <c r="I23" i="43" s="1"/>
  <c r="H19" i="41"/>
  <c r="E19" i="41"/>
  <c r="I18" i="44"/>
  <c r="I18" i="42"/>
  <c r="I14" i="24"/>
  <c r="D14" i="24"/>
  <c r="G14" i="24" s="1"/>
  <c r="F15" i="24" s="1"/>
  <c r="I14" i="21"/>
  <c r="D14" i="21"/>
  <c r="G14" i="21" s="1"/>
  <c r="F15" i="21" s="1"/>
  <c r="H15" i="22"/>
  <c r="I15" i="22" s="1"/>
  <c r="E16" i="22"/>
  <c r="D16" i="22" s="1"/>
  <c r="G16" i="22" s="1"/>
  <c r="F17" i="22" s="1"/>
  <c r="I14" i="23"/>
  <c r="D14" i="23"/>
  <c r="G14" i="23" s="1"/>
  <c r="F15" i="23" s="1"/>
  <c r="E22" i="19"/>
  <c r="D22" i="19" s="1"/>
  <c r="G22" i="19" s="1"/>
  <c r="F23" i="19" s="1"/>
  <c r="E22" i="18"/>
  <c r="D22" i="18" s="1"/>
  <c r="G22" i="18" s="1"/>
  <c r="F23" i="18" s="1"/>
  <c r="H22" i="18"/>
  <c r="I21" i="18"/>
  <c r="H16" i="17"/>
  <c r="E16" i="17"/>
  <c r="D16" i="17" s="1"/>
  <c r="H15" i="16"/>
  <c r="E15" i="16"/>
  <c r="D15" i="16" s="1"/>
  <c r="H14" i="13"/>
  <c r="E14" i="13"/>
  <c r="D14" i="13" s="1"/>
  <c r="E17" i="9"/>
  <c r="D17" i="9" s="1"/>
  <c r="G17" i="9" s="1"/>
  <c r="F18" i="9" s="1"/>
  <c r="I16" i="9"/>
  <c r="H17" i="9"/>
  <c r="I17" i="9" s="1"/>
  <c r="E14" i="6"/>
  <c r="D14" i="6" s="1"/>
  <c r="G14" i="6" s="1"/>
  <c r="F15" i="6" s="1"/>
  <c r="H14" i="6"/>
  <c r="I13" i="6"/>
  <c r="E18" i="5"/>
  <c r="D18" i="5" s="1"/>
  <c r="G18" i="5" s="1"/>
  <c r="F19" i="5" s="1"/>
  <c r="H17" i="5"/>
  <c r="I16" i="5"/>
  <c r="E14" i="11"/>
  <c r="D14" i="11" s="1"/>
  <c r="G14" i="11" s="1"/>
  <c r="F15" i="11" s="1"/>
  <c r="H14" i="11"/>
  <c r="I13" i="10"/>
  <c r="H12" i="4"/>
  <c r="E12" i="4"/>
  <c r="E14" i="8"/>
  <c r="D14" i="8" s="1"/>
  <c r="G14" i="8" s="1"/>
  <c r="F15" i="8" s="1"/>
  <c r="H14" i="8"/>
  <c r="I12" i="3"/>
  <c r="E177" i="125"/>
  <c r="D177" i="125" s="1"/>
  <c r="G177" i="125" s="1"/>
  <c r="F178" i="125" s="1"/>
  <c r="E176" i="126"/>
  <c r="D176" i="126" s="1"/>
  <c r="G176" i="126" s="1"/>
  <c r="F177" i="126" s="1"/>
  <c r="H22" i="19"/>
  <c r="I22" i="19" s="1"/>
  <c r="E23" i="14"/>
  <c r="D23" i="14" s="1"/>
  <c r="G23" i="14" s="1"/>
  <c r="F24" i="14" s="1"/>
  <c r="H22" i="14"/>
  <c r="I22" i="14" s="1"/>
  <c r="H22" i="53" l="1"/>
  <c r="E22" i="53"/>
  <c r="E35" i="56"/>
  <c r="D35" i="56" s="1"/>
  <c r="I34" i="56"/>
  <c r="G34" i="56"/>
  <c r="F35" i="56" s="1"/>
  <c r="H27" i="58"/>
  <c r="E27" i="58"/>
  <c r="I20" i="54"/>
  <c r="H22" i="51"/>
  <c r="E22" i="51"/>
  <c r="D19" i="49"/>
  <c r="G19" i="49" s="1"/>
  <c r="F20" i="49" s="1"/>
  <c r="E20" i="49" s="1"/>
  <c r="H27" i="48"/>
  <c r="E27" i="48"/>
  <c r="D27" i="48" s="1"/>
  <c r="G27" i="48" s="1"/>
  <c r="F28" i="48" s="1"/>
  <c r="I26" i="48"/>
  <c r="E21" i="47"/>
  <c r="H21" i="47"/>
  <c r="G24" i="43"/>
  <c r="F25" i="43" s="1"/>
  <c r="H24" i="43"/>
  <c r="I24" i="43" s="1"/>
  <c r="E24" i="43"/>
  <c r="D24" i="43" s="1"/>
  <c r="I19" i="41"/>
  <c r="D19" i="41"/>
  <c r="G19" i="41" s="1"/>
  <c r="F20" i="41" s="1"/>
  <c r="H19" i="44"/>
  <c r="E19" i="44"/>
  <c r="D19" i="44" s="1"/>
  <c r="G19" i="44" s="1"/>
  <c r="F20" i="44" s="1"/>
  <c r="H19" i="42"/>
  <c r="E19" i="42"/>
  <c r="D19" i="42" s="1"/>
  <c r="G19" i="42" s="1"/>
  <c r="F20" i="42" s="1"/>
  <c r="H15" i="24"/>
  <c r="E15" i="24"/>
  <c r="E15" i="21"/>
  <c r="H15" i="21"/>
  <c r="E17" i="22"/>
  <c r="D17" i="22" s="1"/>
  <c r="G17" i="22" s="1"/>
  <c r="F18" i="22" s="1"/>
  <c r="H16" i="22"/>
  <c r="I16" i="22" s="1"/>
  <c r="E15" i="23"/>
  <c r="H15" i="23"/>
  <c r="I15" i="23" s="1"/>
  <c r="E23" i="19"/>
  <c r="D23" i="19" s="1"/>
  <c r="G23" i="19" s="1"/>
  <c r="F24" i="19" s="1"/>
  <c r="I22" i="18"/>
  <c r="E23" i="18"/>
  <c r="D23" i="18" s="1"/>
  <c r="G23" i="18" s="1"/>
  <c r="F24" i="18" s="1"/>
  <c r="H23" i="18"/>
  <c r="I16" i="17"/>
  <c r="G16" i="17"/>
  <c r="F17" i="17" s="1"/>
  <c r="I15" i="16"/>
  <c r="G15" i="16"/>
  <c r="F16" i="16" s="1"/>
  <c r="I14" i="13"/>
  <c r="G14" i="13"/>
  <c r="F15" i="13" s="1"/>
  <c r="G18" i="9"/>
  <c r="F19" i="9" s="1"/>
  <c r="E18" i="9"/>
  <c r="D18" i="9" s="1"/>
  <c r="H18" i="9"/>
  <c r="I14" i="6"/>
  <c r="H15" i="6"/>
  <c r="E15" i="6"/>
  <c r="I17" i="5"/>
  <c r="E19" i="5"/>
  <c r="D19" i="5" s="1"/>
  <c r="G19" i="5" s="1"/>
  <c r="F20" i="5" s="1"/>
  <c r="H18" i="5"/>
  <c r="D12" i="4"/>
  <c r="G12" i="4" s="1"/>
  <c r="F13" i="4" s="1"/>
  <c r="I12" i="4"/>
  <c r="I14" i="11"/>
  <c r="E14" i="10"/>
  <c r="D14" i="10" s="1"/>
  <c r="G14" i="10" s="1"/>
  <c r="F15" i="10" s="1"/>
  <c r="H14" i="10"/>
  <c r="I14" i="8"/>
  <c r="H13" i="3"/>
  <c r="E13" i="3"/>
  <c r="E177" i="126"/>
  <c r="D177" i="126" s="1"/>
  <c r="G177" i="126" s="1"/>
  <c r="F178" i="126" s="1"/>
  <c r="E178" i="125"/>
  <c r="D178" i="125" s="1"/>
  <c r="G178" i="125"/>
  <c r="F179" i="125" s="1"/>
  <c r="H23" i="19"/>
  <c r="E24" i="14"/>
  <c r="D24" i="14" s="1"/>
  <c r="G24" i="14" s="1"/>
  <c r="F25" i="14" s="1"/>
  <c r="H23" i="14"/>
  <c r="I23" i="14" s="1"/>
  <c r="D22" i="53" l="1"/>
  <c r="G22" i="53" s="1"/>
  <c r="F23" i="53" s="1"/>
  <c r="I22" i="53"/>
  <c r="G35" i="56"/>
  <c r="F36" i="56" s="1"/>
  <c r="H35" i="56"/>
  <c r="I35" i="56" s="1"/>
  <c r="D27" i="58"/>
  <c r="G27" i="58" s="1"/>
  <c r="F28" i="58" s="1"/>
  <c r="I27" i="58"/>
  <c r="E21" i="54"/>
  <c r="D21" i="54" s="1"/>
  <c r="G21" i="54" s="1"/>
  <c r="F22" i="54" s="1"/>
  <c r="H21" i="54"/>
  <c r="D22" i="51"/>
  <c r="G22" i="51" s="1"/>
  <c r="F23" i="51" s="1"/>
  <c r="I22" i="51"/>
  <c r="H20" i="49"/>
  <c r="E28" i="48"/>
  <c r="D28" i="48" s="1"/>
  <c r="G28" i="48" s="1"/>
  <c r="F29" i="48" s="1"/>
  <c r="H28" i="48"/>
  <c r="I27" i="48"/>
  <c r="I21" i="47"/>
  <c r="D21" i="47"/>
  <c r="G21" i="47" s="1"/>
  <c r="F22" i="47" s="1"/>
  <c r="G25" i="43"/>
  <c r="F26" i="43" s="1"/>
  <c r="H25" i="43"/>
  <c r="E25" i="43"/>
  <c r="D25" i="43" s="1"/>
  <c r="E20" i="41"/>
  <c r="H20" i="41"/>
  <c r="I19" i="44"/>
  <c r="I19" i="42"/>
  <c r="D15" i="24"/>
  <c r="G15" i="24" s="1"/>
  <c r="F16" i="24" s="1"/>
  <c r="I15" i="24"/>
  <c r="I15" i="21"/>
  <c r="D15" i="21"/>
  <c r="G15" i="21" s="1"/>
  <c r="F16" i="21" s="1"/>
  <c r="H17" i="22"/>
  <c r="D15" i="23"/>
  <c r="G15" i="23" s="1"/>
  <c r="F16" i="23" s="1"/>
  <c r="I23" i="19"/>
  <c r="E24" i="19"/>
  <c r="D24" i="19" s="1"/>
  <c r="G24" i="19" s="1"/>
  <c r="F25" i="19" s="1"/>
  <c r="I23" i="18"/>
  <c r="E24" i="18"/>
  <c r="D24" i="18" s="1"/>
  <c r="G24" i="18" s="1"/>
  <c r="F25" i="18" s="1"/>
  <c r="H24" i="18"/>
  <c r="I24" i="18" s="1"/>
  <c r="H17" i="17"/>
  <c r="E17" i="17"/>
  <c r="D17" i="17" s="1"/>
  <c r="G17" i="17" s="1"/>
  <c r="F18" i="17" s="1"/>
  <c r="H16" i="16"/>
  <c r="E16" i="16"/>
  <c r="D16" i="16" s="1"/>
  <c r="H15" i="13"/>
  <c r="E15" i="13"/>
  <c r="D15" i="13" s="1"/>
  <c r="G19" i="9"/>
  <c r="F20" i="9" s="1"/>
  <c r="H19" i="9"/>
  <c r="I18" i="9"/>
  <c r="E19" i="9"/>
  <c r="D19" i="9" s="1"/>
  <c r="D15" i="6"/>
  <c r="G15" i="6" s="1"/>
  <c r="F16" i="6" s="1"/>
  <c r="I15" i="6"/>
  <c r="I18" i="5"/>
  <c r="E20" i="5"/>
  <c r="D20" i="5" s="1"/>
  <c r="G20" i="5" s="1"/>
  <c r="F21" i="5" s="1"/>
  <c r="H19" i="5"/>
  <c r="D13" i="3"/>
  <c r="G13" i="3" s="1"/>
  <c r="F14" i="3" s="1"/>
  <c r="E15" i="11"/>
  <c r="D15" i="11" s="1"/>
  <c r="G15" i="11" s="1"/>
  <c r="F16" i="11" s="1"/>
  <c r="H15" i="11"/>
  <c r="I14" i="10"/>
  <c r="H15" i="8"/>
  <c r="E15" i="8"/>
  <c r="H13" i="4"/>
  <c r="E13" i="4"/>
  <c r="I13" i="3"/>
  <c r="E178" i="126"/>
  <c r="D178" i="126" s="1"/>
  <c r="G178" i="126" s="1"/>
  <c r="F179" i="126" s="1"/>
  <c r="E179" i="125"/>
  <c r="D179" i="125" s="1"/>
  <c r="G179" i="125" s="1"/>
  <c r="F180" i="125" s="1"/>
  <c r="H24" i="19"/>
  <c r="E25" i="14"/>
  <c r="D25" i="14" s="1"/>
  <c r="G25" i="14" s="1"/>
  <c r="F26" i="14" s="1"/>
  <c r="H24" i="14"/>
  <c r="I24" i="14" s="1"/>
  <c r="E23" i="53" l="1"/>
  <c r="H23" i="53"/>
  <c r="I23" i="53" s="1"/>
  <c r="G36" i="56"/>
  <c r="F37" i="56" s="1"/>
  <c r="H36" i="56"/>
  <c r="E36" i="56"/>
  <c r="D36" i="56" s="1"/>
  <c r="H28" i="58"/>
  <c r="E28" i="58"/>
  <c r="I21" i="54"/>
  <c r="H23" i="51"/>
  <c r="E23" i="51"/>
  <c r="D20" i="49"/>
  <c r="G20" i="49" s="1"/>
  <c r="F21" i="49" s="1"/>
  <c r="E21" i="49" s="1"/>
  <c r="I20" i="49"/>
  <c r="I28" i="48"/>
  <c r="H29" i="48"/>
  <c r="E29" i="48"/>
  <c r="D29" i="48" s="1"/>
  <c r="G29" i="48" s="1"/>
  <c r="F30" i="48" s="1"/>
  <c r="H22" i="47"/>
  <c r="E22" i="47"/>
  <c r="G26" i="43"/>
  <c r="F27" i="43" s="1"/>
  <c r="H26" i="43"/>
  <c r="E26" i="43"/>
  <c r="D26" i="43" s="1"/>
  <c r="I25" i="43"/>
  <c r="I20" i="41"/>
  <c r="D20" i="41"/>
  <c r="G20" i="41" s="1"/>
  <c r="F21" i="41" s="1"/>
  <c r="H20" i="44"/>
  <c r="E20" i="44"/>
  <c r="D20" i="44" s="1"/>
  <c r="G20" i="44" s="1"/>
  <c r="F21" i="44" s="1"/>
  <c r="H20" i="42"/>
  <c r="E20" i="42"/>
  <c r="D20" i="42" s="1"/>
  <c r="G20" i="42" s="1"/>
  <c r="F21" i="42" s="1"/>
  <c r="E16" i="24"/>
  <c r="H16" i="24"/>
  <c r="H16" i="21"/>
  <c r="E16" i="21"/>
  <c r="I17" i="22"/>
  <c r="E18" i="22"/>
  <c r="D18" i="22" s="1"/>
  <c r="G18" i="22" s="1"/>
  <c r="F19" i="22" s="1"/>
  <c r="E16" i="23"/>
  <c r="H16" i="23"/>
  <c r="I24" i="19"/>
  <c r="E25" i="19"/>
  <c r="D25" i="19" s="1"/>
  <c r="G25" i="19" s="1"/>
  <c r="F26" i="19" s="1"/>
  <c r="E25" i="18"/>
  <c r="D25" i="18" s="1"/>
  <c r="G25" i="18" s="1"/>
  <c r="F26" i="18" s="1"/>
  <c r="H25" i="18"/>
  <c r="E18" i="17"/>
  <c r="D18" i="17" s="1"/>
  <c r="H18" i="17"/>
  <c r="I18" i="17" s="1"/>
  <c r="I17" i="17"/>
  <c r="I16" i="16"/>
  <c r="G16" i="16"/>
  <c r="F17" i="16" s="1"/>
  <c r="I15" i="13"/>
  <c r="G15" i="13"/>
  <c r="F16" i="13" s="1"/>
  <c r="G20" i="9"/>
  <c r="F21" i="9" s="1"/>
  <c r="E20" i="9"/>
  <c r="D20" i="9" s="1"/>
  <c r="H20" i="9"/>
  <c r="I19" i="9"/>
  <c r="D15" i="8"/>
  <c r="G15" i="8" s="1"/>
  <c r="F16" i="8" s="1"/>
  <c r="I15" i="8"/>
  <c r="E16" i="6"/>
  <c r="D16" i="6" s="1"/>
  <c r="G16" i="6" s="1"/>
  <c r="F17" i="6" s="1"/>
  <c r="H16" i="6"/>
  <c r="I19" i="5"/>
  <c r="E21" i="5"/>
  <c r="D21" i="5" s="1"/>
  <c r="G21" i="5" s="1"/>
  <c r="F22" i="5" s="1"/>
  <c r="H20" i="5"/>
  <c r="D13" i="4"/>
  <c r="G13" i="4" s="1"/>
  <c r="F14" i="4" s="1"/>
  <c r="I13" i="4"/>
  <c r="H14" i="3"/>
  <c r="E14" i="3"/>
  <c r="D14" i="3" s="1"/>
  <c r="G14" i="3" s="1"/>
  <c r="F15" i="3" s="1"/>
  <c r="I15" i="11"/>
  <c r="E15" i="10"/>
  <c r="D15" i="10" s="1"/>
  <c r="G15" i="10" s="1"/>
  <c r="F16" i="10" s="1"/>
  <c r="H15" i="10"/>
  <c r="E179" i="126"/>
  <c r="D179" i="126" s="1"/>
  <c r="G179" i="126" s="1"/>
  <c r="F180" i="126" s="1"/>
  <c r="E180" i="125"/>
  <c r="D180" i="125" s="1"/>
  <c r="G180" i="125" s="1"/>
  <c r="F181" i="125" s="1"/>
  <c r="H25" i="19"/>
  <c r="I25" i="19" s="1"/>
  <c r="E26" i="14"/>
  <c r="D26" i="14" s="1"/>
  <c r="G26" i="14" s="1"/>
  <c r="F27" i="14" s="1"/>
  <c r="H25" i="14"/>
  <c r="I25" i="14" s="1"/>
  <c r="D23" i="53" l="1"/>
  <c r="G23" i="53" s="1"/>
  <c r="F24" i="53" s="1"/>
  <c r="E37" i="56"/>
  <c r="D37" i="56" s="1"/>
  <c r="G37" i="56" s="1"/>
  <c r="F38" i="56" s="1"/>
  <c r="I36" i="56"/>
  <c r="H37" i="56"/>
  <c r="I37" i="56" s="1"/>
  <c r="D28" i="58"/>
  <c r="G28" i="58" s="1"/>
  <c r="F29" i="58" s="1"/>
  <c r="I28" i="58"/>
  <c r="H22" i="54"/>
  <c r="E22" i="54"/>
  <c r="D22" i="54" s="1"/>
  <c r="G22" i="54" s="1"/>
  <c r="F23" i="54" s="1"/>
  <c r="D23" i="51"/>
  <c r="G23" i="51" s="1"/>
  <c r="F24" i="51" s="1"/>
  <c r="I23" i="51"/>
  <c r="H21" i="49"/>
  <c r="H30" i="48"/>
  <c r="E30" i="48"/>
  <c r="D30" i="48" s="1"/>
  <c r="G30" i="48" s="1"/>
  <c r="F31" i="48" s="1"/>
  <c r="I29" i="48"/>
  <c r="D22" i="47"/>
  <c r="G22" i="47" s="1"/>
  <c r="F23" i="47" s="1"/>
  <c r="I22" i="47"/>
  <c r="G27" i="43"/>
  <c r="F28" i="43" s="1"/>
  <c r="H27" i="43"/>
  <c r="I27" i="43" s="1"/>
  <c r="E27" i="43"/>
  <c r="D27" i="43" s="1"/>
  <c r="I26" i="43"/>
  <c r="E21" i="41"/>
  <c r="H21" i="41"/>
  <c r="I20" i="44"/>
  <c r="I20" i="42"/>
  <c r="I16" i="24"/>
  <c r="D16" i="24"/>
  <c r="G16" i="24" s="1"/>
  <c r="F17" i="24" s="1"/>
  <c r="D16" i="21"/>
  <c r="G16" i="21" s="1"/>
  <c r="F17" i="21" s="1"/>
  <c r="I16" i="21"/>
  <c r="H18" i="22"/>
  <c r="I16" i="23"/>
  <c r="D16" i="23"/>
  <c r="G16" i="23" s="1"/>
  <c r="F17" i="23" s="1"/>
  <c r="E26" i="19"/>
  <c r="D26" i="19" s="1"/>
  <c r="G26" i="19" s="1"/>
  <c r="F27" i="19" s="1"/>
  <c r="I25" i="18"/>
  <c r="E26" i="18"/>
  <c r="D26" i="18" s="1"/>
  <c r="G26" i="18" s="1"/>
  <c r="F27" i="18" s="1"/>
  <c r="H26" i="18"/>
  <c r="G18" i="17"/>
  <c r="F19" i="17" s="1"/>
  <c r="H17" i="16"/>
  <c r="E17" i="16"/>
  <c r="D17" i="16" s="1"/>
  <c r="H16" i="13"/>
  <c r="E16" i="13"/>
  <c r="D16" i="13" s="1"/>
  <c r="G21" i="9"/>
  <c r="F22" i="9" s="1"/>
  <c r="E21" i="9"/>
  <c r="D21" i="9" s="1"/>
  <c r="H21" i="9"/>
  <c r="I21" i="9" s="1"/>
  <c r="I20" i="9"/>
  <c r="H16" i="8"/>
  <c r="E16" i="8"/>
  <c r="I16" i="8" s="1"/>
  <c r="E17" i="6"/>
  <c r="D17" i="6" s="1"/>
  <c r="G17" i="6" s="1"/>
  <c r="F18" i="6" s="1"/>
  <c r="H17" i="6"/>
  <c r="I17" i="6" s="1"/>
  <c r="I16" i="6"/>
  <c r="I20" i="5"/>
  <c r="E22" i="5"/>
  <c r="D22" i="5" s="1"/>
  <c r="G22" i="5" s="1"/>
  <c r="F23" i="5" s="1"/>
  <c r="H21" i="5"/>
  <c r="I14" i="3"/>
  <c r="E16" i="11"/>
  <c r="D16" i="11" s="1"/>
  <c r="G16" i="11" s="1"/>
  <c r="F17" i="11" s="1"/>
  <c r="H16" i="11"/>
  <c r="I15" i="10"/>
  <c r="E14" i="4"/>
  <c r="H14" i="4"/>
  <c r="E15" i="3"/>
  <c r="H15" i="3"/>
  <c r="E180" i="126"/>
  <c r="D180" i="126" s="1"/>
  <c r="G180" i="126" s="1"/>
  <c r="F181" i="126" s="1"/>
  <c r="E181" i="125"/>
  <c r="D181" i="125" s="1"/>
  <c r="G181" i="125" s="1"/>
  <c r="F182" i="125" s="1"/>
  <c r="H26" i="19"/>
  <c r="E27" i="14"/>
  <c r="D27" i="14" s="1"/>
  <c r="G27" i="14" s="1"/>
  <c r="F28" i="14" s="1"/>
  <c r="H26" i="14"/>
  <c r="I26" i="14" s="1"/>
  <c r="H24" i="53" l="1"/>
  <c r="E24" i="53"/>
  <c r="H38" i="56"/>
  <c r="E38" i="56"/>
  <c r="D38" i="56" s="1"/>
  <c r="G38" i="56" s="1"/>
  <c r="F39" i="56" s="1"/>
  <c r="E29" i="58"/>
  <c r="H29" i="58"/>
  <c r="I22" i="54"/>
  <c r="H24" i="51"/>
  <c r="E24" i="51"/>
  <c r="I21" i="49"/>
  <c r="D21" i="49"/>
  <c r="G21" i="49" s="1"/>
  <c r="F22" i="49" s="1"/>
  <c r="E22" i="49" s="1"/>
  <c r="H31" i="48"/>
  <c r="E31" i="48"/>
  <c r="D31" i="48" s="1"/>
  <c r="G31" i="48" s="1"/>
  <c r="F32" i="48" s="1"/>
  <c r="I30" i="48"/>
  <c r="H23" i="47"/>
  <c r="E23" i="47"/>
  <c r="E28" i="43"/>
  <c r="D28" i="43" s="1"/>
  <c r="G28" i="43"/>
  <c r="F29" i="43" s="1"/>
  <c r="H28" i="43"/>
  <c r="I21" i="41"/>
  <c r="D21" i="41"/>
  <c r="G21" i="41" s="1"/>
  <c r="F22" i="41" s="1"/>
  <c r="H21" i="44"/>
  <c r="E21" i="44"/>
  <c r="D21" i="44" s="1"/>
  <c r="G21" i="44" s="1"/>
  <c r="F22" i="44" s="1"/>
  <c r="H21" i="42"/>
  <c r="E21" i="42"/>
  <c r="D21" i="42" s="1"/>
  <c r="G21" i="42" s="1"/>
  <c r="F22" i="42" s="1"/>
  <c r="E17" i="24"/>
  <c r="H17" i="24"/>
  <c r="I17" i="24" s="1"/>
  <c r="H17" i="21"/>
  <c r="E17" i="21"/>
  <c r="I18" i="22"/>
  <c r="E19" i="22"/>
  <c r="D19" i="22" s="1"/>
  <c r="G19" i="22" s="1"/>
  <c r="F20" i="22" s="1"/>
  <c r="E17" i="23"/>
  <c r="H17" i="23"/>
  <c r="I26" i="19"/>
  <c r="E27" i="19"/>
  <c r="D27" i="19" s="1"/>
  <c r="G27" i="19" s="1"/>
  <c r="F28" i="19" s="1"/>
  <c r="E27" i="18"/>
  <c r="D27" i="18" s="1"/>
  <c r="G27" i="18" s="1"/>
  <c r="F28" i="18" s="1"/>
  <c r="H27" i="18"/>
  <c r="I27" i="18" s="1"/>
  <c r="I26" i="18"/>
  <c r="H19" i="17"/>
  <c r="E19" i="17"/>
  <c r="D19" i="17" s="1"/>
  <c r="G19" i="17" s="1"/>
  <c r="F20" i="17" s="1"/>
  <c r="I17" i="16"/>
  <c r="G17" i="16"/>
  <c r="F18" i="16" s="1"/>
  <c r="I16" i="13"/>
  <c r="G16" i="13"/>
  <c r="F17" i="13" s="1"/>
  <c r="H22" i="9"/>
  <c r="I22" i="9" s="1"/>
  <c r="E22" i="9"/>
  <c r="D22" i="9" s="1"/>
  <c r="D16" i="8"/>
  <c r="G16" i="8" s="1"/>
  <c r="F17" i="8" s="1"/>
  <c r="H18" i="6"/>
  <c r="E18" i="6"/>
  <c r="D18" i="6" s="1"/>
  <c r="G18" i="6" s="1"/>
  <c r="F19" i="6" s="1"/>
  <c r="I21" i="5"/>
  <c r="E23" i="5"/>
  <c r="D23" i="5" s="1"/>
  <c r="G23" i="5" s="1"/>
  <c r="F24" i="5" s="1"/>
  <c r="H22" i="5"/>
  <c r="D14" i="4"/>
  <c r="G14" i="4" s="1"/>
  <c r="F15" i="4" s="1"/>
  <c r="I14" i="4"/>
  <c r="D15" i="3"/>
  <c r="G15" i="3" s="1"/>
  <c r="F16" i="3" s="1"/>
  <c r="I16" i="11"/>
  <c r="E16" i="10"/>
  <c r="D16" i="10" s="1"/>
  <c r="G16" i="10" s="1"/>
  <c r="F17" i="10" s="1"/>
  <c r="H16" i="10"/>
  <c r="I15" i="3"/>
  <c r="E182" i="125"/>
  <c r="D182" i="125" s="1"/>
  <c r="G182" i="125" s="1"/>
  <c r="F183" i="125" s="1"/>
  <c r="E181" i="126"/>
  <c r="D181" i="126" s="1"/>
  <c r="G181" i="126" s="1"/>
  <c r="F182" i="126" s="1"/>
  <c r="H27" i="19"/>
  <c r="I27" i="19" s="1"/>
  <c r="E28" i="14"/>
  <c r="D28" i="14" s="1"/>
  <c r="G28" i="14" s="1"/>
  <c r="F29" i="14" s="1"/>
  <c r="H27" i="14"/>
  <c r="I27" i="14" s="1"/>
  <c r="D24" i="53" l="1"/>
  <c r="G24" i="53" s="1"/>
  <c r="F25" i="53" s="1"/>
  <c r="I24" i="53"/>
  <c r="G39" i="56"/>
  <c r="H39" i="56"/>
  <c r="I39" i="56" s="1"/>
  <c r="I38" i="56"/>
  <c r="I29" i="58"/>
  <c r="D29" i="58"/>
  <c r="G29" i="58" s="1"/>
  <c r="F30" i="58" s="1"/>
  <c r="E23" i="54"/>
  <c r="D23" i="54" s="1"/>
  <c r="G23" i="54" s="1"/>
  <c r="F24" i="54" s="1"/>
  <c r="H23" i="54"/>
  <c r="D24" i="51"/>
  <c r="G24" i="51" s="1"/>
  <c r="F25" i="51" s="1"/>
  <c r="I24" i="51"/>
  <c r="H22" i="49"/>
  <c r="H32" i="48"/>
  <c r="E32" i="48"/>
  <c r="D32" i="48" s="1"/>
  <c r="G32" i="48" s="1"/>
  <c r="F33" i="48" s="1"/>
  <c r="I31" i="48"/>
  <c r="D23" i="47"/>
  <c r="G23" i="47" s="1"/>
  <c r="F24" i="47" s="1"/>
  <c r="I23" i="47"/>
  <c r="I28" i="43"/>
  <c r="G29" i="43"/>
  <c r="F30" i="43" s="1"/>
  <c r="H29" i="43"/>
  <c r="E29" i="43"/>
  <c r="D29" i="43" s="1"/>
  <c r="E22" i="41"/>
  <c r="H22" i="41"/>
  <c r="I21" i="44"/>
  <c r="I21" i="42"/>
  <c r="D17" i="24"/>
  <c r="G17" i="24" s="1"/>
  <c r="F18" i="24" s="1"/>
  <c r="D17" i="21"/>
  <c r="G17" i="21" s="1"/>
  <c r="F18" i="21" s="1"/>
  <c r="I17" i="21"/>
  <c r="H19" i="22"/>
  <c r="I17" i="23"/>
  <c r="D17" i="23"/>
  <c r="G17" i="23" s="1"/>
  <c r="F18" i="23" s="1"/>
  <c r="E28" i="19"/>
  <c r="D28" i="19" s="1"/>
  <c r="G28" i="19" s="1"/>
  <c r="F29" i="19" s="1"/>
  <c r="E28" i="18"/>
  <c r="D28" i="18" s="1"/>
  <c r="G28" i="18" s="1"/>
  <c r="F29" i="18" s="1"/>
  <c r="H28" i="18"/>
  <c r="E20" i="17"/>
  <c r="D20" i="17" s="1"/>
  <c r="H20" i="17"/>
  <c r="I19" i="17"/>
  <c r="H18" i="16"/>
  <c r="E18" i="16"/>
  <c r="D18" i="16" s="1"/>
  <c r="H17" i="13"/>
  <c r="E17" i="13"/>
  <c r="D17" i="13" s="1"/>
  <c r="G22" i="9"/>
  <c r="F23" i="9" s="1"/>
  <c r="E17" i="8"/>
  <c r="D17" i="8" s="1"/>
  <c r="G17" i="8" s="1"/>
  <c r="F18" i="8" s="1"/>
  <c r="H17" i="8"/>
  <c r="I17" i="8" s="1"/>
  <c r="I18" i="6"/>
  <c r="H19" i="6"/>
  <c r="E19" i="6"/>
  <c r="D19" i="6" s="1"/>
  <c r="G19" i="6" s="1"/>
  <c r="F20" i="6" s="1"/>
  <c r="I22" i="5"/>
  <c r="E24" i="5"/>
  <c r="D24" i="5" s="1"/>
  <c r="G24" i="5" s="1"/>
  <c r="F25" i="5" s="1"/>
  <c r="H23" i="5"/>
  <c r="E16" i="3"/>
  <c r="D16" i="3" s="1"/>
  <c r="G16" i="3" s="1"/>
  <c r="F17" i="3" s="1"/>
  <c r="H16" i="3"/>
  <c r="E17" i="11"/>
  <c r="D17" i="11" s="1"/>
  <c r="G17" i="11" s="1"/>
  <c r="F18" i="11" s="1"/>
  <c r="H17" i="11"/>
  <c r="I16" i="10"/>
  <c r="H15" i="4"/>
  <c r="E15" i="4"/>
  <c r="G183" i="125"/>
  <c r="F184" i="125" s="1"/>
  <c r="E183" i="125"/>
  <c r="D183" i="125" s="1"/>
  <c r="E182" i="126"/>
  <c r="D182" i="126" s="1"/>
  <c r="G182" i="126" s="1"/>
  <c r="F183" i="126" s="1"/>
  <c r="H28" i="19"/>
  <c r="I28" i="19" s="1"/>
  <c r="E29" i="14"/>
  <c r="D29" i="14" s="1"/>
  <c r="G29" i="14" s="1"/>
  <c r="F30" i="14" s="1"/>
  <c r="H28" i="14"/>
  <c r="I28" i="14" s="1"/>
  <c r="H25" i="53" l="1"/>
  <c r="E25" i="53"/>
  <c r="E30" i="58"/>
  <c r="H30" i="58"/>
  <c r="I23" i="54"/>
  <c r="H25" i="51"/>
  <c r="E25" i="51"/>
  <c r="D22" i="49"/>
  <c r="G22" i="49" s="1"/>
  <c r="F23" i="49" s="1"/>
  <c r="E23" i="49" s="1"/>
  <c r="I22" i="49"/>
  <c r="H33" i="48"/>
  <c r="E33" i="48"/>
  <c r="D33" i="48" s="1"/>
  <c r="G33" i="48" s="1"/>
  <c r="F34" i="48" s="1"/>
  <c r="I32" i="48"/>
  <c r="H24" i="47"/>
  <c r="E24" i="47"/>
  <c r="H30" i="43"/>
  <c r="E30" i="43"/>
  <c r="D30" i="43" s="1"/>
  <c r="G30" i="43" s="1"/>
  <c r="F31" i="43" s="1"/>
  <c r="I29" i="43"/>
  <c r="I22" i="41"/>
  <c r="D22" i="41"/>
  <c r="G22" i="41" s="1"/>
  <c r="F23" i="41" s="1"/>
  <c r="H22" i="44"/>
  <c r="E22" i="44"/>
  <c r="D22" i="44" s="1"/>
  <c r="G22" i="44" s="1"/>
  <c r="F23" i="44" s="1"/>
  <c r="H22" i="42"/>
  <c r="E22" i="42"/>
  <c r="H18" i="24"/>
  <c r="E18" i="24"/>
  <c r="H18" i="21"/>
  <c r="E18" i="21"/>
  <c r="I19" i="22"/>
  <c r="E20" i="22"/>
  <c r="D20" i="22" s="1"/>
  <c r="G20" i="22" s="1"/>
  <c r="E18" i="23"/>
  <c r="H18" i="23"/>
  <c r="E29" i="19"/>
  <c r="D29" i="19" s="1"/>
  <c r="G29" i="19" s="1"/>
  <c r="F30" i="19" s="1"/>
  <c r="I28" i="18"/>
  <c r="E29" i="18"/>
  <c r="D29" i="18" s="1"/>
  <c r="G29" i="18" s="1"/>
  <c r="F30" i="18" s="1"/>
  <c r="H29" i="18"/>
  <c r="I20" i="17"/>
  <c r="G20" i="17"/>
  <c r="F21" i="17" s="1"/>
  <c r="I18" i="16"/>
  <c r="G18" i="16"/>
  <c r="F19" i="16" s="1"/>
  <c r="I17" i="13"/>
  <c r="G17" i="13"/>
  <c r="F18" i="13" s="1"/>
  <c r="H23" i="9"/>
  <c r="E23" i="9"/>
  <c r="D23" i="9" s="1"/>
  <c r="E20" i="6"/>
  <c r="D20" i="6" s="1"/>
  <c r="G20" i="6" s="1"/>
  <c r="F21" i="6" s="1"/>
  <c r="H20" i="6"/>
  <c r="I19" i="6"/>
  <c r="E25" i="5"/>
  <c r="D25" i="5" s="1"/>
  <c r="G25" i="5" s="1"/>
  <c r="F26" i="5" s="1"/>
  <c r="H24" i="5"/>
  <c r="I23" i="5"/>
  <c r="D15" i="4"/>
  <c r="G15" i="4" s="1"/>
  <c r="F16" i="4" s="1"/>
  <c r="I16" i="3"/>
  <c r="I17" i="11"/>
  <c r="E17" i="10"/>
  <c r="D17" i="10" s="1"/>
  <c r="G17" i="10" s="1"/>
  <c r="F18" i="10" s="1"/>
  <c r="H17" i="10"/>
  <c r="H18" i="8"/>
  <c r="E18" i="8"/>
  <c r="D18" i="8" s="1"/>
  <c r="G18" i="8" s="1"/>
  <c r="F19" i="8" s="1"/>
  <c r="I15" i="4"/>
  <c r="E17" i="3"/>
  <c r="H17" i="3"/>
  <c r="E183" i="126"/>
  <c r="D183" i="126" s="1"/>
  <c r="G183" i="126" s="1"/>
  <c r="F184" i="126" s="1"/>
  <c r="E184" i="125"/>
  <c r="D184" i="125" s="1"/>
  <c r="G184" i="125" s="1"/>
  <c r="F185" i="125" s="1"/>
  <c r="H29" i="19"/>
  <c r="I29" i="19" s="1"/>
  <c r="E30" i="14"/>
  <c r="D30" i="14" s="1"/>
  <c r="G30" i="14" s="1"/>
  <c r="F31" i="14" s="1"/>
  <c r="H29" i="14"/>
  <c r="I29" i="14" s="1"/>
  <c r="D25" i="53" l="1"/>
  <c r="G25" i="53" s="1"/>
  <c r="F26" i="53" s="1"/>
  <c r="I25" i="53"/>
  <c r="I30" i="58"/>
  <c r="D30" i="58"/>
  <c r="G30" i="58" s="1"/>
  <c r="F31" i="58" s="1"/>
  <c r="H24" i="54"/>
  <c r="E24" i="54"/>
  <c r="D24" i="54" s="1"/>
  <c r="G24" i="54" s="1"/>
  <c r="F25" i="54" s="1"/>
  <c r="D25" i="51"/>
  <c r="G25" i="51" s="1"/>
  <c r="F26" i="51" s="1"/>
  <c r="I25" i="51"/>
  <c r="H23" i="49"/>
  <c r="H34" i="48"/>
  <c r="E34" i="48"/>
  <c r="D34" i="48" s="1"/>
  <c r="G34" i="48" s="1"/>
  <c r="F35" i="48" s="1"/>
  <c r="I33" i="48"/>
  <c r="D24" i="47"/>
  <c r="G24" i="47" s="1"/>
  <c r="F25" i="47" s="1"/>
  <c r="I24" i="47"/>
  <c r="G31" i="43"/>
  <c r="F32" i="43" s="1"/>
  <c r="H31" i="43"/>
  <c r="I31" i="43" s="1"/>
  <c r="E31" i="43"/>
  <c r="D31" i="43" s="1"/>
  <c r="I30" i="43"/>
  <c r="D22" i="42"/>
  <c r="G22" i="42" s="1"/>
  <c r="F23" i="42" s="1"/>
  <c r="E23" i="41"/>
  <c r="H23" i="41"/>
  <c r="I22" i="44"/>
  <c r="I22" i="42"/>
  <c r="D18" i="24"/>
  <c r="G18" i="24" s="1"/>
  <c r="F19" i="24" s="1"/>
  <c r="I18" i="24"/>
  <c r="D18" i="21"/>
  <c r="G18" i="21" s="1"/>
  <c r="F19" i="21" s="1"/>
  <c r="I18" i="21"/>
  <c r="H20" i="22"/>
  <c r="I18" i="23"/>
  <c r="D18" i="23"/>
  <c r="G18" i="23" s="1"/>
  <c r="F19" i="23" s="1"/>
  <c r="E30" i="19"/>
  <c r="D30" i="19" s="1"/>
  <c r="G30" i="19" s="1"/>
  <c r="F31" i="19" s="1"/>
  <c r="E30" i="18"/>
  <c r="D30" i="18" s="1"/>
  <c r="G30" i="18" s="1"/>
  <c r="F31" i="18" s="1"/>
  <c r="H30" i="18"/>
  <c r="I29" i="18"/>
  <c r="G21" i="17"/>
  <c r="F22" i="17" s="1"/>
  <c r="H21" i="17"/>
  <c r="E21" i="17"/>
  <c r="D21" i="17" s="1"/>
  <c r="G19" i="16"/>
  <c r="F20" i="16" s="1"/>
  <c r="H19" i="16"/>
  <c r="E19" i="16"/>
  <c r="D19" i="16" s="1"/>
  <c r="H18" i="13"/>
  <c r="E18" i="13"/>
  <c r="D18" i="13" s="1"/>
  <c r="I23" i="9"/>
  <c r="G23" i="9"/>
  <c r="F24" i="9" s="1"/>
  <c r="E21" i="6"/>
  <c r="D21" i="6" s="1"/>
  <c r="G21" i="6" s="1"/>
  <c r="F22" i="6" s="1"/>
  <c r="H21" i="6"/>
  <c r="I20" i="6"/>
  <c r="I24" i="5"/>
  <c r="E26" i="5"/>
  <c r="D26" i="5" s="1"/>
  <c r="G26" i="5" s="1"/>
  <c r="F27" i="5" s="1"/>
  <c r="H25" i="5"/>
  <c r="D17" i="3"/>
  <c r="G17" i="3" s="1"/>
  <c r="F18" i="3" s="1"/>
  <c r="E18" i="11"/>
  <c r="D18" i="11" s="1"/>
  <c r="G18" i="11" s="1"/>
  <c r="F19" i="11" s="1"/>
  <c r="H18" i="11"/>
  <c r="I17" i="10"/>
  <c r="I18" i="8"/>
  <c r="E16" i="4"/>
  <c r="H16" i="4"/>
  <c r="H18" i="3"/>
  <c r="I17" i="3"/>
  <c r="E185" i="125"/>
  <c r="D185" i="125" s="1"/>
  <c r="G185" i="125" s="1"/>
  <c r="F186" i="125" s="1"/>
  <c r="E184" i="126"/>
  <c r="D184" i="126" s="1"/>
  <c r="G184" i="126" s="1"/>
  <c r="F185" i="126" s="1"/>
  <c r="H30" i="19"/>
  <c r="I30" i="19" s="1"/>
  <c r="E31" i="14"/>
  <c r="D31" i="14" s="1"/>
  <c r="G31" i="14" s="1"/>
  <c r="F32" i="14" s="1"/>
  <c r="H30" i="14"/>
  <c r="I30" i="14" s="1"/>
  <c r="H26" i="53" l="1"/>
  <c r="E26" i="53"/>
  <c r="E31" i="58"/>
  <c r="H31" i="58"/>
  <c r="I24" i="54"/>
  <c r="H26" i="51"/>
  <c r="E26" i="51"/>
  <c r="I23" i="49"/>
  <c r="D23" i="49"/>
  <c r="G23" i="49" s="1"/>
  <c r="F24" i="49" s="1"/>
  <c r="E24" i="49" s="1"/>
  <c r="H35" i="48"/>
  <c r="E35" i="48"/>
  <c r="I34" i="48"/>
  <c r="H25" i="47"/>
  <c r="E25" i="47"/>
  <c r="G32" i="43"/>
  <c r="F33" i="43" s="1"/>
  <c r="H32" i="43"/>
  <c r="I32" i="43" s="1"/>
  <c r="E32" i="43"/>
  <c r="D32" i="43" s="1"/>
  <c r="G23" i="42"/>
  <c r="F24" i="42" s="1"/>
  <c r="H23" i="42"/>
  <c r="E23" i="42"/>
  <c r="D23" i="42" s="1"/>
  <c r="I23" i="41"/>
  <c r="D23" i="41"/>
  <c r="G23" i="41" s="1"/>
  <c r="F24" i="41" s="1"/>
  <c r="H23" i="44"/>
  <c r="E23" i="44"/>
  <c r="D23" i="44" s="1"/>
  <c r="G23" i="44" s="1"/>
  <c r="F24" i="44" s="1"/>
  <c r="I23" i="42"/>
  <c r="H19" i="24"/>
  <c r="E19" i="24"/>
  <c r="H19" i="21"/>
  <c r="E19" i="21"/>
  <c r="I20" i="22"/>
  <c r="E21" i="22"/>
  <c r="G21" i="22" s="1"/>
  <c r="F22" i="22" s="1"/>
  <c r="E19" i="23"/>
  <c r="H19" i="23"/>
  <c r="E31" i="19"/>
  <c r="D31" i="19" s="1"/>
  <c r="G31" i="19" s="1"/>
  <c r="F32" i="19" s="1"/>
  <c r="E31" i="18"/>
  <c r="D31" i="18" s="1"/>
  <c r="G31" i="18" s="1"/>
  <c r="F32" i="18" s="1"/>
  <c r="H32" i="18" s="1"/>
  <c r="H31" i="18"/>
  <c r="I30" i="18"/>
  <c r="I21" i="17"/>
  <c r="E22" i="17"/>
  <c r="D22" i="17" s="1"/>
  <c r="G22" i="17" s="1"/>
  <c r="F23" i="17" s="1"/>
  <c r="H22" i="17"/>
  <c r="G20" i="16"/>
  <c r="F21" i="16" s="1"/>
  <c r="H20" i="16"/>
  <c r="E20" i="16"/>
  <c r="D20" i="16" s="1"/>
  <c r="I19" i="16"/>
  <c r="I18" i="13"/>
  <c r="G18" i="13"/>
  <c r="F19" i="13" s="1"/>
  <c r="G24" i="9"/>
  <c r="F25" i="9" s="1"/>
  <c r="H24" i="9"/>
  <c r="E24" i="9"/>
  <c r="D24" i="9" s="1"/>
  <c r="E22" i="6"/>
  <c r="D22" i="6" s="1"/>
  <c r="H22" i="6"/>
  <c r="I21" i="6"/>
  <c r="E27" i="5"/>
  <c r="D27" i="5" s="1"/>
  <c r="G27" i="5" s="1"/>
  <c r="F28" i="5" s="1"/>
  <c r="H26" i="5"/>
  <c r="I25" i="5"/>
  <c r="D16" i="4"/>
  <c r="G16" i="4" s="1"/>
  <c r="F17" i="4" s="1"/>
  <c r="E18" i="3"/>
  <c r="D18" i="3" s="1"/>
  <c r="G18" i="3" s="1"/>
  <c r="F19" i="3" s="1"/>
  <c r="I18" i="11"/>
  <c r="E18" i="10"/>
  <c r="D18" i="10" s="1"/>
  <c r="G18" i="10" s="1"/>
  <c r="F19" i="10" s="1"/>
  <c r="H18" i="10"/>
  <c r="E19" i="8"/>
  <c r="H19" i="8"/>
  <c r="I16" i="4"/>
  <c r="E185" i="126"/>
  <c r="D185" i="126" s="1"/>
  <c r="G185" i="126" s="1"/>
  <c r="F186" i="126" s="1"/>
  <c r="E186" i="125"/>
  <c r="D186" i="125" s="1"/>
  <c r="G186" i="125"/>
  <c r="F187" i="125" s="1"/>
  <c r="H31" i="19"/>
  <c r="I31" i="19" s="1"/>
  <c r="E32" i="14"/>
  <c r="D32" i="14" s="1"/>
  <c r="G32" i="14" s="1"/>
  <c r="F33" i="14" s="1"/>
  <c r="H31" i="14"/>
  <c r="I31" i="14" s="1"/>
  <c r="D26" i="53" l="1"/>
  <c r="G26" i="53" s="1"/>
  <c r="F27" i="53" s="1"/>
  <c r="I26" i="53"/>
  <c r="I31" i="58"/>
  <c r="D31" i="58"/>
  <c r="G31" i="58" s="1"/>
  <c r="F32" i="58" s="1"/>
  <c r="E25" i="54"/>
  <c r="D25" i="54" s="1"/>
  <c r="G25" i="54" s="1"/>
  <c r="F26" i="54" s="1"/>
  <c r="H25" i="54"/>
  <c r="D26" i="51"/>
  <c r="G26" i="51" s="1"/>
  <c r="F27" i="51" s="1"/>
  <c r="I26" i="51"/>
  <c r="H24" i="49"/>
  <c r="D35" i="48"/>
  <c r="G35" i="48" s="1"/>
  <c r="F36" i="48" s="1"/>
  <c r="I35" i="48"/>
  <c r="D25" i="47"/>
  <c r="G25" i="47" s="1"/>
  <c r="F26" i="47" s="1"/>
  <c r="I25" i="47"/>
  <c r="G33" i="43"/>
  <c r="F34" i="43" s="1"/>
  <c r="H33" i="43"/>
  <c r="I33" i="43" s="1"/>
  <c r="E33" i="43"/>
  <c r="D33" i="43" s="1"/>
  <c r="H24" i="41"/>
  <c r="E24" i="41"/>
  <c r="I23" i="44"/>
  <c r="E24" i="42"/>
  <c r="D24" i="42" s="1"/>
  <c r="G24" i="42" s="1"/>
  <c r="F25" i="42" s="1"/>
  <c r="H24" i="42"/>
  <c r="D19" i="24"/>
  <c r="G19" i="24" s="1"/>
  <c r="F20" i="24" s="1"/>
  <c r="I19" i="24"/>
  <c r="D19" i="21"/>
  <c r="G19" i="21" s="1"/>
  <c r="F20" i="21" s="1"/>
  <c r="I19" i="21"/>
  <c r="H21" i="22"/>
  <c r="E22" i="22"/>
  <c r="I19" i="23"/>
  <c r="D19" i="23"/>
  <c r="G19" i="23" s="1"/>
  <c r="F20" i="23" s="1"/>
  <c r="E32" i="19"/>
  <c r="D32" i="19" s="1"/>
  <c r="G32" i="19" s="1"/>
  <c r="F33" i="19" s="1"/>
  <c r="I31" i="18"/>
  <c r="E32" i="18"/>
  <c r="D32" i="18" s="1"/>
  <c r="G32" i="18" s="1"/>
  <c r="F33" i="18" s="1"/>
  <c r="E23" i="17"/>
  <c r="D23" i="17" s="1"/>
  <c r="G23" i="17" s="1"/>
  <c r="F24" i="17" s="1"/>
  <c r="H23" i="17"/>
  <c r="I22" i="17"/>
  <c r="E21" i="16"/>
  <c r="D21" i="16" s="1"/>
  <c r="I20" i="16"/>
  <c r="G21" i="16"/>
  <c r="F22" i="16" s="1"/>
  <c r="H21" i="16"/>
  <c r="I21" i="16" s="1"/>
  <c r="H19" i="13"/>
  <c r="E19" i="13"/>
  <c r="D19" i="13" s="1"/>
  <c r="H25" i="9"/>
  <c r="E25" i="9"/>
  <c r="D25" i="9" s="1"/>
  <c r="I24" i="9"/>
  <c r="D19" i="8"/>
  <c r="G19" i="8" s="1"/>
  <c r="F20" i="8" s="1"/>
  <c r="G22" i="6"/>
  <c r="F23" i="6" s="1"/>
  <c r="H23" i="6" s="1"/>
  <c r="I22" i="6"/>
  <c r="I26" i="5"/>
  <c r="E28" i="5"/>
  <c r="D28" i="5" s="1"/>
  <c r="G28" i="5" s="1"/>
  <c r="F29" i="5" s="1"/>
  <c r="H27" i="5"/>
  <c r="I18" i="3"/>
  <c r="E19" i="11"/>
  <c r="D19" i="11" s="1"/>
  <c r="G19" i="11" s="1"/>
  <c r="F20" i="11" s="1"/>
  <c r="H19" i="11"/>
  <c r="I18" i="10"/>
  <c r="I19" i="8"/>
  <c r="E17" i="4"/>
  <c r="H17" i="4"/>
  <c r="H19" i="3"/>
  <c r="E19" i="3"/>
  <c r="D19" i="3" s="1"/>
  <c r="G19" i="3" s="1"/>
  <c r="F20" i="3" s="1"/>
  <c r="E186" i="126"/>
  <c r="D186" i="126" s="1"/>
  <c r="G186" i="126" s="1"/>
  <c r="F187" i="126" s="1"/>
  <c r="E187" i="125"/>
  <c r="D187" i="125" s="1"/>
  <c r="G187" i="125" s="1"/>
  <c r="F188" i="125" s="1"/>
  <c r="H32" i="19"/>
  <c r="E33" i="14"/>
  <c r="D33" i="14" s="1"/>
  <c r="G33" i="14" s="1"/>
  <c r="F34" i="14" s="1"/>
  <c r="H32" i="14"/>
  <c r="I32" i="14" s="1"/>
  <c r="D22" i="22" l="1"/>
  <c r="G22" i="22" s="1"/>
  <c r="F23" i="22" s="1"/>
  <c r="E27" i="53"/>
  <c r="H27" i="53"/>
  <c r="E32" i="58"/>
  <c r="H32" i="58"/>
  <c r="I25" i="54"/>
  <c r="H27" i="51"/>
  <c r="E27" i="51"/>
  <c r="I24" i="49"/>
  <c r="D24" i="49"/>
  <c r="G24" i="49" s="1"/>
  <c r="F25" i="49" s="1"/>
  <c r="E25" i="49" s="1"/>
  <c r="H36" i="48"/>
  <c r="E36" i="48"/>
  <c r="D36" i="48" s="1"/>
  <c r="G36" i="48" s="1"/>
  <c r="F37" i="48" s="1"/>
  <c r="H26" i="47"/>
  <c r="E26" i="47"/>
  <c r="H34" i="43"/>
  <c r="E34" i="43"/>
  <c r="D34" i="43" s="1"/>
  <c r="D24" i="41"/>
  <c r="G24" i="41" s="1"/>
  <c r="F25" i="41" s="1"/>
  <c r="I24" i="41"/>
  <c r="E24" i="44"/>
  <c r="D24" i="44" s="1"/>
  <c r="G24" i="44" s="1"/>
  <c r="F25" i="44" s="1"/>
  <c r="H24" i="44"/>
  <c r="I24" i="42"/>
  <c r="H20" i="24"/>
  <c r="E20" i="24"/>
  <c r="H20" i="21"/>
  <c r="E20" i="21"/>
  <c r="H22" i="22"/>
  <c r="I21" i="22"/>
  <c r="E20" i="23"/>
  <c r="H20" i="23"/>
  <c r="I32" i="19"/>
  <c r="E33" i="19"/>
  <c r="D33" i="19" s="1"/>
  <c r="G33" i="19" s="1"/>
  <c r="F34" i="19" s="1"/>
  <c r="I32" i="18"/>
  <c r="E33" i="18"/>
  <c r="D33" i="18" s="1"/>
  <c r="G33" i="18" s="1"/>
  <c r="F34" i="18" s="1"/>
  <c r="H33" i="18"/>
  <c r="E24" i="17"/>
  <c r="D24" i="17" s="1"/>
  <c r="H24" i="17"/>
  <c r="I23" i="17"/>
  <c r="H22" i="16"/>
  <c r="E22" i="16"/>
  <c r="D22" i="16" s="1"/>
  <c r="I19" i="13"/>
  <c r="G19" i="13"/>
  <c r="F20" i="13" s="1"/>
  <c r="I25" i="9"/>
  <c r="G25" i="9"/>
  <c r="F26" i="9" s="1"/>
  <c r="H20" i="8"/>
  <c r="E20" i="8"/>
  <c r="D20" i="8" s="1"/>
  <c r="G20" i="8" s="1"/>
  <c r="F21" i="8" s="1"/>
  <c r="E23" i="6"/>
  <c r="D23" i="6" s="1"/>
  <c r="G23" i="6" s="1"/>
  <c r="F24" i="6" s="1"/>
  <c r="E29" i="5"/>
  <c r="D29" i="5" s="1"/>
  <c r="G29" i="5" s="1"/>
  <c r="F30" i="5" s="1"/>
  <c r="H28" i="5"/>
  <c r="I27" i="5"/>
  <c r="D17" i="4"/>
  <c r="G17" i="4" s="1"/>
  <c r="F18" i="4" s="1"/>
  <c r="I19" i="11"/>
  <c r="E19" i="10"/>
  <c r="D19" i="10" s="1"/>
  <c r="G19" i="10" s="1"/>
  <c r="F20" i="10" s="1"/>
  <c r="H19" i="10"/>
  <c r="I17" i="4"/>
  <c r="I19" i="3"/>
  <c r="E188" i="125"/>
  <c r="D188" i="125" s="1"/>
  <c r="G188" i="125" s="1"/>
  <c r="F189" i="125" s="1"/>
  <c r="E187" i="126"/>
  <c r="D187" i="126" s="1"/>
  <c r="G187" i="126" s="1"/>
  <c r="F188" i="126" s="1"/>
  <c r="H33" i="19"/>
  <c r="I33" i="19" s="1"/>
  <c r="E34" i="14"/>
  <c r="D34" i="14" s="1"/>
  <c r="G34" i="14" s="1"/>
  <c r="F35" i="14" s="1"/>
  <c r="H33" i="14"/>
  <c r="I33" i="14" s="1"/>
  <c r="I27" i="53" l="1"/>
  <c r="D27" i="53"/>
  <c r="G27" i="53" s="1"/>
  <c r="F28" i="53" s="1"/>
  <c r="I32" i="58"/>
  <c r="D32" i="58"/>
  <c r="G32" i="58" s="1"/>
  <c r="F33" i="58" s="1"/>
  <c r="H26" i="54"/>
  <c r="E26" i="54"/>
  <c r="D26" i="54" s="1"/>
  <c r="G26" i="54" s="1"/>
  <c r="F27" i="54" s="1"/>
  <c r="D27" i="51"/>
  <c r="G27" i="51" s="1"/>
  <c r="F28" i="51" s="1"/>
  <c r="I27" i="51"/>
  <c r="H25" i="49"/>
  <c r="H37" i="48"/>
  <c r="E37" i="48"/>
  <c r="D37" i="48" s="1"/>
  <c r="G37" i="48" s="1"/>
  <c r="F38" i="48" s="1"/>
  <c r="I36" i="48"/>
  <c r="D26" i="47"/>
  <c r="G26" i="47" s="1"/>
  <c r="F27" i="47" s="1"/>
  <c r="I26" i="47"/>
  <c r="I34" i="43"/>
  <c r="G34" i="43"/>
  <c r="F35" i="43" s="1"/>
  <c r="E25" i="41"/>
  <c r="H25" i="41"/>
  <c r="I24" i="44"/>
  <c r="E25" i="42"/>
  <c r="D25" i="42" s="1"/>
  <c r="G25" i="42" s="1"/>
  <c r="F26" i="42" s="1"/>
  <c r="H25" i="42"/>
  <c r="D20" i="24"/>
  <c r="G20" i="24" s="1"/>
  <c r="F21" i="24" s="1"/>
  <c r="I20" i="24"/>
  <c r="D20" i="21"/>
  <c r="G20" i="21" s="1"/>
  <c r="F21" i="21" s="1"/>
  <c r="I20" i="21"/>
  <c r="I22" i="22"/>
  <c r="E23" i="22"/>
  <c r="I20" i="23"/>
  <c r="D20" i="23"/>
  <c r="G20" i="23" s="1"/>
  <c r="F21" i="23" s="1"/>
  <c r="E34" i="19"/>
  <c r="D34" i="19" s="1"/>
  <c r="G34" i="19" s="1"/>
  <c r="F35" i="19" s="1"/>
  <c r="E34" i="18"/>
  <c r="D34" i="18" s="1"/>
  <c r="G34" i="18" s="1"/>
  <c r="F35" i="18" s="1"/>
  <c r="H34" i="18"/>
  <c r="I33" i="18"/>
  <c r="I24" i="17"/>
  <c r="G24" i="17"/>
  <c r="F25" i="17" s="1"/>
  <c r="E23" i="16"/>
  <c r="D23" i="16" s="1"/>
  <c r="I22" i="16"/>
  <c r="G22" i="16"/>
  <c r="F23" i="16" s="1"/>
  <c r="H20" i="13"/>
  <c r="E20" i="13"/>
  <c r="D20" i="13" s="1"/>
  <c r="H26" i="9"/>
  <c r="E26" i="9"/>
  <c r="D26" i="9" s="1"/>
  <c r="G21" i="8"/>
  <c r="F22" i="8" s="1"/>
  <c r="I20" i="8"/>
  <c r="E21" i="8"/>
  <c r="D21" i="8" s="1"/>
  <c r="H21" i="8"/>
  <c r="E24" i="6"/>
  <c r="D24" i="6" s="1"/>
  <c r="G24" i="6" s="1"/>
  <c r="F25" i="6" s="1"/>
  <c r="H24" i="6"/>
  <c r="I23" i="6"/>
  <c r="I28" i="5"/>
  <c r="E30" i="5"/>
  <c r="D30" i="5" s="1"/>
  <c r="G30" i="5" s="1"/>
  <c r="F31" i="5" s="1"/>
  <c r="H29" i="5"/>
  <c r="E20" i="11"/>
  <c r="D20" i="11" s="1"/>
  <c r="G20" i="11" s="1"/>
  <c r="F21" i="11" s="1"/>
  <c r="H20" i="11"/>
  <c r="I19" i="10"/>
  <c r="E18" i="4"/>
  <c r="H18" i="4"/>
  <c r="I21" i="8"/>
  <c r="E20" i="3"/>
  <c r="D20" i="3" s="1"/>
  <c r="G20" i="3" s="1"/>
  <c r="F21" i="3" s="1"/>
  <c r="H20" i="3"/>
  <c r="E188" i="126"/>
  <c r="D188" i="126" s="1"/>
  <c r="G188" i="126" s="1"/>
  <c r="F189" i="126" s="1"/>
  <c r="E189" i="125"/>
  <c r="D189" i="125" s="1"/>
  <c r="G189" i="125" s="1"/>
  <c r="F190" i="125" s="1"/>
  <c r="H34" i="19"/>
  <c r="E35" i="14"/>
  <c r="D35" i="14" s="1"/>
  <c r="G35" i="14" s="1"/>
  <c r="F36" i="14" s="1"/>
  <c r="H34" i="14"/>
  <c r="I34" i="14" s="1"/>
  <c r="D23" i="22" l="1"/>
  <c r="G23" i="22" s="1"/>
  <c r="F24" i="22" s="1"/>
  <c r="E24" i="22" s="1"/>
  <c r="E28" i="53"/>
  <c r="H28" i="53"/>
  <c r="G33" i="58"/>
  <c r="F34" i="58" s="1"/>
  <c r="H33" i="58"/>
  <c r="E33" i="58"/>
  <c r="D33" i="58" s="1"/>
  <c r="I26" i="54"/>
  <c r="H28" i="51"/>
  <c r="E28" i="51"/>
  <c r="I25" i="49"/>
  <c r="D25" i="49"/>
  <c r="G25" i="49" s="1"/>
  <c r="F26" i="49" s="1"/>
  <c r="E26" i="49" s="1"/>
  <c r="H38" i="48"/>
  <c r="E38" i="48"/>
  <c r="D38" i="48" s="1"/>
  <c r="G38" i="48" s="1"/>
  <c r="F39" i="48" s="1"/>
  <c r="I37" i="48"/>
  <c r="H27" i="47"/>
  <c r="E27" i="47"/>
  <c r="H35" i="43"/>
  <c r="E35" i="43"/>
  <c r="D35" i="43" s="1"/>
  <c r="I25" i="41"/>
  <c r="D25" i="41"/>
  <c r="G25" i="41" s="1"/>
  <c r="F26" i="41" s="1"/>
  <c r="H25" i="44"/>
  <c r="E25" i="44"/>
  <c r="D25" i="44" s="1"/>
  <c r="G25" i="44" s="1"/>
  <c r="F26" i="44" s="1"/>
  <c r="I25" i="42"/>
  <c r="H21" i="24"/>
  <c r="E21" i="24"/>
  <c r="H21" i="21"/>
  <c r="E21" i="21"/>
  <c r="H23" i="22"/>
  <c r="I23" i="22" s="1"/>
  <c r="E21" i="23"/>
  <c r="H21" i="23"/>
  <c r="E35" i="19"/>
  <c r="D35" i="19" s="1"/>
  <c r="G35" i="19" s="1"/>
  <c r="F36" i="19" s="1"/>
  <c r="I34" i="19"/>
  <c r="E35" i="18"/>
  <c r="D35" i="18" s="1"/>
  <c r="G35" i="18" s="1"/>
  <c r="F36" i="18" s="1"/>
  <c r="H35" i="18"/>
  <c r="I35" i="18" s="1"/>
  <c r="I34" i="18"/>
  <c r="H25" i="17"/>
  <c r="E25" i="17"/>
  <c r="D25" i="17" s="1"/>
  <c r="G23" i="16"/>
  <c r="F24" i="16" s="1"/>
  <c r="E24" i="16" s="1"/>
  <c r="D24" i="16" s="1"/>
  <c r="H23" i="16"/>
  <c r="I23" i="16" s="1"/>
  <c r="I20" i="13"/>
  <c r="G20" i="13"/>
  <c r="F21" i="13" s="1"/>
  <c r="I26" i="9"/>
  <c r="G26" i="9"/>
  <c r="F27" i="9" s="1"/>
  <c r="E25" i="6"/>
  <c r="H25" i="6"/>
  <c r="I24" i="6"/>
  <c r="D25" i="6"/>
  <c r="G25" i="6" s="1"/>
  <c r="F26" i="6" s="1"/>
  <c r="I29" i="5"/>
  <c r="I25" i="6"/>
  <c r="E31" i="5"/>
  <c r="D31" i="5" s="1"/>
  <c r="G31" i="5" s="1"/>
  <c r="F32" i="5" s="1"/>
  <c r="H30" i="5"/>
  <c r="D18" i="4"/>
  <c r="G18" i="4" s="1"/>
  <c r="F19" i="4" s="1"/>
  <c r="I18" i="4"/>
  <c r="I20" i="3"/>
  <c r="I20" i="11"/>
  <c r="E20" i="10"/>
  <c r="H20" i="10"/>
  <c r="E22" i="8"/>
  <c r="D22" i="8" s="1"/>
  <c r="G22" i="8" s="1"/>
  <c r="F23" i="8" s="1"/>
  <c r="H22" i="8"/>
  <c r="E189" i="126"/>
  <c r="D189" i="126" s="1"/>
  <c r="G189" i="126" s="1"/>
  <c r="F190" i="126" s="1"/>
  <c r="E190" i="125"/>
  <c r="D190" i="125" s="1"/>
  <c r="G190" i="125"/>
  <c r="F191" i="125" s="1"/>
  <c r="H35" i="19"/>
  <c r="E36" i="14"/>
  <c r="D36" i="14" s="1"/>
  <c r="G36" i="14" s="1"/>
  <c r="F37" i="14" s="1"/>
  <c r="H35" i="14"/>
  <c r="I35" i="14" s="1"/>
  <c r="D24" i="22" l="1"/>
  <c r="G24" i="22" s="1"/>
  <c r="F25" i="22" s="1"/>
  <c r="E25" i="22" s="1"/>
  <c r="I28" i="53"/>
  <c r="D28" i="53"/>
  <c r="G28" i="53" s="1"/>
  <c r="F29" i="53" s="1"/>
  <c r="E34" i="58"/>
  <c r="H34" i="58"/>
  <c r="I33" i="58"/>
  <c r="E27" i="54"/>
  <c r="H27" i="54"/>
  <c r="D28" i="51"/>
  <c r="G28" i="51" s="1"/>
  <c r="F29" i="51" s="1"/>
  <c r="I28" i="51"/>
  <c r="H26" i="49"/>
  <c r="H39" i="48"/>
  <c r="E39" i="48"/>
  <c r="D39" i="48" s="1"/>
  <c r="G39" i="48" s="1"/>
  <c r="F40" i="48" s="1"/>
  <c r="I38" i="48"/>
  <c r="D27" i="47"/>
  <c r="G27" i="47" s="1"/>
  <c r="F28" i="47" s="1"/>
  <c r="I27" i="47"/>
  <c r="I35" i="43"/>
  <c r="G35" i="43"/>
  <c r="F36" i="43" s="1"/>
  <c r="H26" i="41"/>
  <c r="E26" i="41"/>
  <c r="I25" i="44"/>
  <c r="H26" i="42"/>
  <c r="E26" i="42"/>
  <c r="D26" i="42" s="1"/>
  <c r="G26" i="42" s="1"/>
  <c r="F27" i="42" s="1"/>
  <c r="D21" i="24"/>
  <c r="G21" i="24" s="1"/>
  <c r="F22" i="24" s="1"/>
  <c r="I21" i="24"/>
  <c r="I21" i="21"/>
  <c r="D21" i="21"/>
  <c r="G21" i="21" s="1"/>
  <c r="F22" i="21" s="1"/>
  <c r="H24" i="22"/>
  <c r="I24" i="22" s="1"/>
  <c r="I21" i="23"/>
  <c r="D21" i="23"/>
  <c r="G21" i="23" s="1"/>
  <c r="F22" i="23" s="1"/>
  <c r="E36" i="19"/>
  <c r="D36" i="19" s="1"/>
  <c r="G36" i="19" s="1"/>
  <c r="F37" i="19" s="1"/>
  <c r="I35" i="19"/>
  <c r="E36" i="18"/>
  <c r="D36" i="18" s="1"/>
  <c r="G36" i="18" s="1"/>
  <c r="F37" i="18" s="1"/>
  <c r="H36" i="18"/>
  <c r="E26" i="17"/>
  <c r="D26" i="17" s="1"/>
  <c r="I25" i="17"/>
  <c r="G25" i="17"/>
  <c r="F26" i="17" s="1"/>
  <c r="E25" i="16"/>
  <c r="D25" i="16" s="1"/>
  <c r="G24" i="16"/>
  <c r="F25" i="16" s="1"/>
  <c r="H24" i="16"/>
  <c r="I24" i="16" s="1"/>
  <c r="H21" i="13"/>
  <c r="E21" i="13"/>
  <c r="D21" i="13" s="1"/>
  <c r="D20" i="10"/>
  <c r="G20" i="10" s="1"/>
  <c r="F21" i="10" s="1"/>
  <c r="H27" i="9"/>
  <c r="E27" i="9"/>
  <c r="D27" i="9" s="1"/>
  <c r="I22" i="8"/>
  <c r="H26" i="6"/>
  <c r="E26" i="6"/>
  <c r="I26" i="6" s="1"/>
  <c r="I30" i="5"/>
  <c r="E32" i="5"/>
  <c r="D32" i="5" s="1"/>
  <c r="G32" i="5" s="1"/>
  <c r="F33" i="5" s="1"/>
  <c r="H31" i="5"/>
  <c r="I31" i="5" s="1"/>
  <c r="H21" i="11"/>
  <c r="E21" i="11"/>
  <c r="I20" i="10"/>
  <c r="H19" i="4"/>
  <c r="E19" i="4"/>
  <c r="E23" i="8"/>
  <c r="D23" i="8" s="1"/>
  <c r="G23" i="8" s="1"/>
  <c r="F24" i="8" s="1"/>
  <c r="H23" i="8"/>
  <c r="E21" i="3"/>
  <c r="D21" i="3" s="1"/>
  <c r="G21" i="3" s="1"/>
  <c r="F22" i="3" s="1"/>
  <c r="H21" i="3"/>
  <c r="E190" i="126"/>
  <c r="D190" i="126" s="1"/>
  <c r="G190" i="126" s="1"/>
  <c r="F191" i="126" s="1"/>
  <c r="E191" i="125"/>
  <c r="D191" i="125" s="1"/>
  <c r="G191" i="125" s="1"/>
  <c r="F192" i="125" s="1"/>
  <c r="H36" i="19"/>
  <c r="E37" i="14"/>
  <c r="D37" i="14" s="1"/>
  <c r="G37" i="14" s="1"/>
  <c r="F38" i="14" s="1"/>
  <c r="H36" i="14"/>
  <c r="I36" i="14" s="1"/>
  <c r="D25" i="22" l="1"/>
  <c r="G25" i="22" s="1"/>
  <c r="F26" i="22" s="1"/>
  <c r="E26" i="22" s="1"/>
  <c r="D27" i="54"/>
  <c r="G27" i="54" s="1"/>
  <c r="F28" i="54" s="1"/>
  <c r="E29" i="53"/>
  <c r="H29" i="53"/>
  <c r="I29" i="53" s="1"/>
  <c r="I34" i="58"/>
  <c r="D34" i="58"/>
  <c r="G34" i="58" s="1"/>
  <c r="F35" i="58" s="1"/>
  <c r="I27" i="54"/>
  <c r="H29" i="51"/>
  <c r="E29" i="51"/>
  <c r="D26" i="49"/>
  <c r="G26" i="49" s="1"/>
  <c r="F27" i="49" s="1"/>
  <c r="E27" i="49" s="1"/>
  <c r="I26" i="49"/>
  <c r="H40" i="48"/>
  <c r="D40" i="48"/>
  <c r="G40" i="48" s="1"/>
  <c r="I39" i="48"/>
  <c r="H28" i="47"/>
  <c r="E28" i="47"/>
  <c r="H36" i="43"/>
  <c r="E36" i="43"/>
  <c r="D36" i="43" s="1"/>
  <c r="I26" i="41"/>
  <c r="D26" i="41"/>
  <c r="G26" i="41" s="1"/>
  <c r="F27" i="41" s="1"/>
  <c r="H26" i="44"/>
  <c r="E26" i="44"/>
  <c r="D26" i="44" s="1"/>
  <c r="G26" i="44" s="1"/>
  <c r="F27" i="44" s="1"/>
  <c r="I26" i="42"/>
  <c r="H22" i="24"/>
  <c r="E22" i="24"/>
  <c r="E22" i="21"/>
  <c r="H22" i="21"/>
  <c r="H25" i="22"/>
  <c r="E22" i="23"/>
  <c r="H22" i="23"/>
  <c r="E37" i="19"/>
  <c r="D37" i="19" s="1"/>
  <c r="G37" i="19" s="1"/>
  <c r="F38" i="19" s="1"/>
  <c r="I36" i="19"/>
  <c r="E37" i="18"/>
  <c r="D37" i="18" s="1"/>
  <c r="G37" i="18" s="1"/>
  <c r="F38" i="18" s="1"/>
  <c r="H37" i="18"/>
  <c r="I36" i="18"/>
  <c r="G26" i="17"/>
  <c r="F27" i="17" s="1"/>
  <c r="H26" i="17"/>
  <c r="I26" i="17" s="1"/>
  <c r="E26" i="16"/>
  <c r="D26" i="16" s="1"/>
  <c r="G25" i="16"/>
  <c r="F26" i="16" s="1"/>
  <c r="H25" i="16"/>
  <c r="I25" i="16" s="1"/>
  <c r="I21" i="13"/>
  <c r="G21" i="13"/>
  <c r="F22" i="13" s="1"/>
  <c r="D21" i="11"/>
  <c r="G21" i="11" s="1"/>
  <c r="F22" i="11" s="1"/>
  <c r="G21" i="10"/>
  <c r="F22" i="10" s="1"/>
  <c r="H21" i="10"/>
  <c r="E21" i="10"/>
  <c r="D21" i="10" s="1"/>
  <c r="E28" i="9"/>
  <c r="D28" i="9" s="1"/>
  <c r="I27" i="9"/>
  <c r="G27" i="9"/>
  <c r="F28" i="9" s="1"/>
  <c r="D26" i="6"/>
  <c r="G26" i="6" s="1"/>
  <c r="F27" i="6" s="1"/>
  <c r="E33" i="5"/>
  <c r="D33" i="5" s="1"/>
  <c r="G33" i="5" s="1"/>
  <c r="F34" i="5" s="1"/>
  <c r="H32" i="5"/>
  <c r="D19" i="4"/>
  <c r="G19" i="4" s="1"/>
  <c r="F20" i="4" s="1"/>
  <c r="I21" i="3"/>
  <c r="I21" i="11"/>
  <c r="I21" i="10"/>
  <c r="I19" i="4"/>
  <c r="I23" i="8"/>
  <c r="E192" i="125"/>
  <c r="D192" i="125" s="1"/>
  <c r="G192" i="125" s="1"/>
  <c r="F193" i="125" s="1"/>
  <c r="E191" i="126"/>
  <c r="D191" i="126" s="1"/>
  <c r="G191" i="126" s="1"/>
  <c r="F192" i="126" s="1"/>
  <c r="H37" i="19"/>
  <c r="E38" i="14"/>
  <c r="D38" i="14" s="1"/>
  <c r="G38" i="14" s="1"/>
  <c r="F39" i="14" s="1"/>
  <c r="G39" i="14" s="1"/>
  <c r="H37" i="14"/>
  <c r="I37" i="14" s="1"/>
  <c r="D26" i="22" l="1"/>
  <c r="G26" i="22" s="1"/>
  <c r="F27" i="22" s="1"/>
  <c r="E27" i="22" s="1"/>
  <c r="E28" i="54"/>
  <c r="D28" i="54" s="1"/>
  <c r="G28" i="54" s="1"/>
  <c r="F29" i="54" s="1"/>
  <c r="H28" i="54"/>
  <c r="D29" i="53"/>
  <c r="G29" i="53" s="1"/>
  <c r="F30" i="53" s="1"/>
  <c r="E35" i="58"/>
  <c r="H35" i="58"/>
  <c r="I28" i="54"/>
  <c r="D29" i="51"/>
  <c r="G29" i="51" s="1"/>
  <c r="F30" i="51" s="1"/>
  <c r="I29" i="51"/>
  <c r="H27" i="49"/>
  <c r="I40" i="48"/>
  <c r="D28" i="47"/>
  <c r="G28" i="47" s="1"/>
  <c r="F29" i="47" s="1"/>
  <c r="I28" i="47"/>
  <c r="I36" i="43"/>
  <c r="G36" i="43"/>
  <c r="F37" i="43" s="1"/>
  <c r="E27" i="41"/>
  <c r="H27" i="41"/>
  <c r="I26" i="44"/>
  <c r="E27" i="42"/>
  <c r="D27" i="42" s="1"/>
  <c r="G27" i="42" s="1"/>
  <c r="F28" i="42" s="1"/>
  <c r="H27" i="42"/>
  <c r="D22" i="24"/>
  <c r="G22" i="24" s="1"/>
  <c r="F23" i="24" s="1"/>
  <c r="I22" i="24"/>
  <c r="I22" i="21"/>
  <c r="D22" i="21"/>
  <c r="G22" i="21" s="1"/>
  <c r="F23" i="21" s="1"/>
  <c r="H26" i="22"/>
  <c r="I25" i="22"/>
  <c r="I22" i="23"/>
  <c r="D22" i="23"/>
  <c r="G22" i="23" s="1"/>
  <c r="F23" i="23" s="1"/>
  <c r="E38" i="19"/>
  <c r="D38" i="19" s="1"/>
  <c r="G38" i="19" s="1"/>
  <c r="F39" i="19" s="1"/>
  <c r="I37" i="19"/>
  <c r="E38" i="18"/>
  <c r="D38" i="18" s="1"/>
  <c r="G38" i="18" s="1"/>
  <c r="F39" i="18" s="1"/>
  <c r="H38" i="18"/>
  <c r="I37" i="18"/>
  <c r="E27" i="17"/>
  <c r="D27" i="17" s="1"/>
  <c r="H27" i="17"/>
  <c r="I27" i="17" s="1"/>
  <c r="E27" i="16"/>
  <c r="D27" i="16" s="1"/>
  <c r="G26" i="16"/>
  <c r="F27" i="16" s="1"/>
  <c r="H26" i="16"/>
  <c r="I26" i="16" s="1"/>
  <c r="H22" i="13"/>
  <c r="E22" i="13"/>
  <c r="D22" i="13" s="1"/>
  <c r="E22" i="11"/>
  <c r="D22" i="11" s="1"/>
  <c r="G22" i="11" s="1"/>
  <c r="F23" i="11" s="1"/>
  <c r="H22" i="11"/>
  <c r="G22" i="10"/>
  <c r="F23" i="10" s="1"/>
  <c r="G28" i="9"/>
  <c r="F29" i="9" s="1"/>
  <c r="H28" i="9"/>
  <c r="I28" i="9" s="1"/>
  <c r="E29" i="9"/>
  <c r="D29" i="9" s="1"/>
  <c r="H27" i="6"/>
  <c r="E27" i="6"/>
  <c r="D27" i="6" s="1"/>
  <c r="G27" i="6" s="1"/>
  <c r="F28" i="6" s="1"/>
  <c r="E34" i="5"/>
  <c r="D34" i="5" s="1"/>
  <c r="G34" i="5" s="1"/>
  <c r="F35" i="5" s="1"/>
  <c r="H33" i="5"/>
  <c r="I32" i="5"/>
  <c r="E22" i="10"/>
  <c r="D22" i="10" s="1"/>
  <c r="H22" i="10"/>
  <c r="E20" i="4"/>
  <c r="H20" i="4"/>
  <c r="E24" i="8"/>
  <c r="H24" i="8"/>
  <c r="H22" i="3"/>
  <c r="E22" i="3"/>
  <c r="E193" i="125"/>
  <c r="D193" i="125" s="1"/>
  <c r="G193" i="125" s="1"/>
  <c r="F194" i="125" s="1"/>
  <c r="E192" i="126"/>
  <c r="D192" i="126" s="1"/>
  <c r="G192" i="126" s="1"/>
  <c r="F193" i="126" s="1"/>
  <c r="H38" i="19"/>
  <c r="I38" i="19" s="1"/>
  <c r="H38" i="14"/>
  <c r="I38" i="14" s="1"/>
  <c r="D27" i="22" l="1"/>
  <c r="G27" i="22" s="1"/>
  <c r="F28" i="22" s="1"/>
  <c r="E30" i="53"/>
  <c r="H30" i="53"/>
  <c r="I30" i="53" s="1"/>
  <c r="I35" i="58"/>
  <c r="D35" i="58"/>
  <c r="G35" i="58" s="1"/>
  <c r="F36" i="58" s="1"/>
  <c r="E29" i="54"/>
  <c r="D29" i="54" s="1"/>
  <c r="G29" i="54" s="1"/>
  <c r="F30" i="54" s="1"/>
  <c r="H29" i="54"/>
  <c r="H30" i="51"/>
  <c r="I30" i="51" s="1"/>
  <c r="E30" i="51"/>
  <c r="D27" i="49"/>
  <c r="G27" i="49" s="1"/>
  <c r="F28" i="49" s="1"/>
  <c r="E28" i="49" s="1"/>
  <c r="I27" i="49"/>
  <c r="H29" i="47"/>
  <c r="E29" i="47"/>
  <c r="H37" i="43"/>
  <c r="E37" i="43"/>
  <c r="D37" i="43" s="1"/>
  <c r="I27" i="42"/>
  <c r="I27" i="41"/>
  <c r="D27" i="41"/>
  <c r="G27" i="41" s="1"/>
  <c r="F28" i="41" s="1"/>
  <c r="H27" i="44"/>
  <c r="E27" i="44"/>
  <c r="D27" i="44" s="1"/>
  <c r="G27" i="44" s="1"/>
  <c r="F28" i="44" s="1"/>
  <c r="H23" i="24"/>
  <c r="E23" i="24"/>
  <c r="H23" i="21"/>
  <c r="E23" i="21"/>
  <c r="H27" i="22"/>
  <c r="I26" i="22"/>
  <c r="E23" i="23"/>
  <c r="H23" i="23"/>
  <c r="D39" i="19"/>
  <c r="G39" i="19" s="1"/>
  <c r="D39" i="18"/>
  <c r="G39" i="18" s="1"/>
  <c r="H39" i="18"/>
  <c r="I39" i="18" s="1"/>
  <c r="I38" i="18"/>
  <c r="E28" i="17"/>
  <c r="D28" i="17" s="1"/>
  <c r="G27" i="17"/>
  <c r="F28" i="17" s="1"/>
  <c r="G27" i="16"/>
  <c r="F28" i="16" s="1"/>
  <c r="E28" i="16" s="1"/>
  <c r="D28" i="16" s="1"/>
  <c r="H27" i="16"/>
  <c r="I27" i="16" s="1"/>
  <c r="I22" i="13"/>
  <c r="G22" i="13"/>
  <c r="F23" i="13" s="1"/>
  <c r="I22" i="11"/>
  <c r="E30" i="9"/>
  <c r="D30" i="9" s="1"/>
  <c r="G29" i="9"/>
  <c r="F30" i="9" s="1"/>
  <c r="H29" i="9"/>
  <c r="I29" i="9" s="1"/>
  <c r="D24" i="8"/>
  <c r="G24" i="8" s="1"/>
  <c r="F25" i="8" s="1"/>
  <c r="H28" i="6"/>
  <c r="E28" i="6"/>
  <c r="D28" i="6" s="1"/>
  <c r="I27" i="6"/>
  <c r="E35" i="5"/>
  <c r="D35" i="5" s="1"/>
  <c r="G35" i="5" s="1"/>
  <c r="F36" i="5" s="1"/>
  <c r="H34" i="5"/>
  <c r="I33" i="5"/>
  <c r="D20" i="4"/>
  <c r="G20" i="4" s="1"/>
  <c r="F21" i="4" s="1"/>
  <c r="I20" i="4"/>
  <c r="D22" i="3"/>
  <c r="G22" i="3" s="1"/>
  <c r="F23" i="3" s="1"/>
  <c r="E23" i="11"/>
  <c r="D23" i="11" s="1"/>
  <c r="G23" i="11" s="1"/>
  <c r="F24" i="11" s="1"/>
  <c r="H23" i="11"/>
  <c r="I22" i="10"/>
  <c r="I24" i="8"/>
  <c r="I22" i="3"/>
  <c r="E193" i="126"/>
  <c r="D193" i="126" s="1"/>
  <c r="G193" i="126" s="1"/>
  <c r="F194" i="126" s="1"/>
  <c r="E194" i="125"/>
  <c r="D194" i="125" s="1"/>
  <c r="G194" i="125" s="1"/>
  <c r="F195" i="125" s="1"/>
  <c r="H39" i="19"/>
  <c r="H39" i="14"/>
  <c r="I39" i="14" s="1"/>
  <c r="I29" i="54" l="1"/>
  <c r="D30" i="53"/>
  <c r="G30" i="53" s="1"/>
  <c r="F31" i="53" s="1"/>
  <c r="H36" i="58"/>
  <c r="E36" i="58"/>
  <c r="D30" i="51"/>
  <c r="G30" i="51" s="1"/>
  <c r="F31" i="51" s="1"/>
  <c r="H28" i="49"/>
  <c r="D29" i="47"/>
  <c r="G29" i="47" s="1"/>
  <c r="F30" i="47" s="1"/>
  <c r="I29" i="47"/>
  <c r="I37" i="43"/>
  <c r="G37" i="43"/>
  <c r="F38" i="43" s="1"/>
  <c r="H28" i="41"/>
  <c r="E28" i="41"/>
  <c r="I27" i="44"/>
  <c r="H28" i="42"/>
  <c r="E28" i="42"/>
  <c r="D28" i="42" s="1"/>
  <c r="G28" i="42" s="1"/>
  <c r="F29" i="42" s="1"/>
  <c r="D23" i="24"/>
  <c r="G23" i="24" s="1"/>
  <c r="F24" i="24" s="1"/>
  <c r="I23" i="24"/>
  <c r="D23" i="21"/>
  <c r="G23" i="21" s="1"/>
  <c r="F24" i="21" s="1"/>
  <c r="I23" i="21"/>
  <c r="I27" i="22"/>
  <c r="E28" i="22"/>
  <c r="D23" i="23"/>
  <c r="G23" i="23" s="1"/>
  <c r="F24" i="23" s="1"/>
  <c r="I23" i="23"/>
  <c r="I39" i="19"/>
  <c r="G28" i="17"/>
  <c r="F29" i="17" s="1"/>
  <c r="H28" i="17"/>
  <c r="I28" i="17" s="1"/>
  <c r="E29" i="16"/>
  <c r="D29" i="16" s="1"/>
  <c r="G28" i="16"/>
  <c r="F29" i="16" s="1"/>
  <c r="H28" i="16"/>
  <c r="I28" i="16" s="1"/>
  <c r="H23" i="13"/>
  <c r="E23" i="13"/>
  <c r="D23" i="13" s="1"/>
  <c r="E31" i="9"/>
  <c r="D31" i="9" s="1"/>
  <c r="G30" i="9"/>
  <c r="F31" i="9" s="1"/>
  <c r="H30" i="9"/>
  <c r="I30" i="9" s="1"/>
  <c r="G28" i="6"/>
  <c r="F29" i="6" s="1"/>
  <c r="I28" i="6"/>
  <c r="H29" i="6"/>
  <c r="E36" i="5"/>
  <c r="D36" i="5" s="1"/>
  <c r="G36" i="5" s="1"/>
  <c r="F37" i="5" s="1"/>
  <c r="H35" i="5"/>
  <c r="I34" i="5"/>
  <c r="H23" i="3"/>
  <c r="E23" i="3"/>
  <c r="D23" i="3" s="1"/>
  <c r="G23" i="3" s="1"/>
  <c r="F24" i="3" s="1"/>
  <c r="I23" i="11"/>
  <c r="E23" i="10"/>
  <c r="D23" i="10" s="1"/>
  <c r="G23" i="10" s="1"/>
  <c r="F24" i="10" s="1"/>
  <c r="H23" i="10"/>
  <c r="E21" i="4"/>
  <c r="H21" i="4"/>
  <c r="E25" i="8"/>
  <c r="D25" i="8" s="1"/>
  <c r="G25" i="8" s="1"/>
  <c r="F26" i="8" s="1"/>
  <c r="H25" i="8"/>
  <c r="G195" i="125"/>
  <c r="F196" i="125" s="1"/>
  <c r="E195" i="125"/>
  <c r="D195" i="125" s="1"/>
  <c r="E194" i="126"/>
  <c r="D194" i="126" s="1"/>
  <c r="G194" i="126" s="1"/>
  <c r="F195" i="126" s="1"/>
  <c r="D28" i="22" l="1"/>
  <c r="G28" i="22" s="1"/>
  <c r="F29" i="22" s="1"/>
  <c r="E29" i="22" s="1"/>
  <c r="H31" i="53"/>
  <c r="E31" i="53"/>
  <c r="D36" i="58"/>
  <c r="G36" i="58" s="1"/>
  <c r="F37" i="58" s="1"/>
  <c r="I36" i="58"/>
  <c r="E30" i="54"/>
  <c r="D30" i="54" s="1"/>
  <c r="G30" i="54" s="1"/>
  <c r="F31" i="54" s="1"/>
  <c r="H30" i="54"/>
  <c r="H31" i="51"/>
  <c r="E31" i="51"/>
  <c r="D28" i="49"/>
  <c r="G28" i="49" s="1"/>
  <c r="F29" i="49" s="1"/>
  <c r="E29" i="49" s="1"/>
  <c r="I28" i="49"/>
  <c r="H30" i="47"/>
  <c r="E30" i="47"/>
  <c r="H38" i="43"/>
  <c r="E38" i="43"/>
  <c r="D38" i="43" s="1"/>
  <c r="G38" i="43" s="1"/>
  <c r="F39" i="43" s="1"/>
  <c r="D28" i="41"/>
  <c r="G28" i="41" s="1"/>
  <c r="F29" i="41" s="1"/>
  <c r="I28" i="41"/>
  <c r="E28" i="44"/>
  <c r="D28" i="44" s="1"/>
  <c r="G28" i="44" s="1"/>
  <c r="F29" i="44" s="1"/>
  <c r="H28" i="44"/>
  <c r="I28" i="42"/>
  <c r="G24" i="24"/>
  <c r="F25" i="24" s="1"/>
  <c r="E24" i="24"/>
  <c r="D24" i="24" s="1"/>
  <c r="H24" i="24"/>
  <c r="H24" i="21"/>
  <c r="E24" i="21"/>
  <c r="H28" i="22"/>
  <c r="E24" i="23"/>
  <c r="H24" i="23"/>
  <c r="I24" i="23" s="1"/>
  <c r="E29" i="17"/>
  <c r="D29" i="17" s="1"/>
  <c r="G29" i="17" s="1"/>
  <c r="F30" i="17" s="1"/>
  <c r="H29" i="17"/>
  <c r="G29" i="16"/>
  <c r="F30" i="16" s="1"/>
  <c r="H29" i="16"/>
  <c r="I29" i="16" s="1"/>
  <c r="I23" i="13"/>
  <c r="G23" i="13"/>
  <c r="F24" i="13" s="1"/>
  <c r="E32" i="9"/>
  <c r="D32" i="9" s="1"/>
  <c r="G31" i="9"/>
  <c r="F32" i="9" s="1"/>
  <c r="H31" i="9"/>
  <c r="I31" i="9" s="1"/>
  <c r="I25" i="8"/>
  <c r="E29" i="6"/>
  <c r="D29" i="6" s="1"/>
  <c r="G29" i="6" s="1"/>
  <c r="F30" i="6" s="1"/>
  <c r="E37" i="5"/>
  <c r="D37" i="5" s="1"/>
  <c r="G37" i="5" s="1"/>
  <c r="F38" i="5" s="1"/>
  <c r="H36" i="5"/>
  <c r="I35" i="5"/>
  <c r="D21" i="4"/>
  <c r="G21" i="4" s="1"/>
  <c r="F22" i="4" s="1"/>
  <c r="I23" i="3"/>
  <c r="H24" i="11"/>
  <c r="E24" i="11"/>
  <c r="D24" i="11" s="1"/>
  <c r="G24" i="11" s="1"/>
  <c r="F25" i="11" s="1"/>
  <c r="I23" i="10"/>
  <c r="I21" i="4"/>
  <c r="E24" i="3"/>
  <c r="D24" i="3" s="1"/>
  <c r="G24" i="3" s="1"/>
  <c r="F25" i="3" s="1"/>
  <c r="H24" i="3"/>
  <c r="E195" i="126"/>
  <c r="D195" i="126" s="1"/>
  <c r="G195" i="126" s="1"/>
  <c r="F196" i="126" s="1"/>
  <c r="E196" i="125"/>
  <c r="D196" i="125" s="1"/>
  <c r="G196" i="125" s="1"/>
  <c r="F197" i="125" s="1"/>
  <c r="D29" i="22" l="1"/>
  <c r="G29" i="22" s="1"/>
  <c r="F30" i="22" s="1"/>
  <c r="E30" i="22" s="1"/>
  <c r="I30" i="54"/>
  <c r="D31" i="53"/>
  <c r="G31" i="53" s="1"/>
  <c r="F32" i="53" s="1"/>
  <c r="I31" i="53"/>
  <c r="H37" i="58"/>
  <c r="E37" i="58"/>
  <c r="D31" i="51"/>
  <c r="G31" i="51" s="1"/>
  <c r="F32" i="51" s="1"/>
  <c r="I31" i="51"/>
  <c r="H29" i="49"/>
  <c r="D30" i="47"/>
  <c r="G30" i="47" s="1"/>
  <c r="F31" i="47" s="1"/>
  <c r="I30" i="47"/>
  <c r="G39" i="43"/>
  <c r="H39" i="43"/>
  <c r="I38" i="43"/>
  <c r="H29" i="41"/>
  <c r="E29" i="41"/>
  <c r="I28" i="44"/>
  <c r="E29" i="42"/>
  <c r="D29" i="42" s="1"/>
  <c r="G29" i="42" s="1"/>
  <c r="F30" i="42" s="1"/>
  <c r="H29" i="42"/>
  <c r="E25" i="24"/>
  <c r="H25" i="24"/>
  <c r="I24" i="24"/>
  <c r="D24" i="21"/>
  <c r="G24" i="21" s="1"/>
  <c r="F25" i="21" s="1"/>
  <c r="I24" i="21"/>
  <c r="I28" i="22"/>
  <c r="H29" i="22"/>
  <c r="D24" i="23"/>
  <c r="G24" i="23" s="1"/>
  <c r="F25" i="23" s="1"/>
  <c r="E30" i="17"/>
  <c r="D30" i="17" s="1"/>
  <c r="H30" i="17"/>
  <c r="I29" i="17"/>
  <c r="G30" i="16"/>
  <c r="F31" i="16" s="1"/>
  <c r="H30" i="16"/>
  <c r="E30" i="16"/>
  <c r="D30" i="16" s="1"/>
  <c r="H24" i="13"/>
  <c r="E24" i="13"/>
  <c r="D24" i="13" s="1"/>
  <c r="E33" i="9"/>
  <c r="D33" i="9" s="1"/>
  <c r="G32" i="9"/>
  <c r="F33" i="9" s="1"/>
  <c r="H32" i="9"/>
  <c r="I32" i="9" s="1"/>
  <c r="E30" i="6"/>
  <c r="D30" i="6" s="1"/>
  <c r="G30" i="6" s="1"/>
  <c r="F31" i="6" s="1"/>
  <c r="H30" i="6"/>
  <c r="I30" i="6" s="1"/>
  <c r="I29" i="6"/>
  <c r="E38" i="5"/>
  <c r="D38" i="5" s="1"/>
  <c r="G38" i="5" s="1"/>
  <c r="F39" i="5" s="1"/>
  <c r="H37" i="5"/>
  <c r="I36" i="5"/>
  <c r="I24" i="3"/>
  <c r="I24" i="11"/>
  <c r="E24" i="10"/>
  <c r="D24" i="10" s="1"/>
  <c r="G24" i="10" s="1"/>
  <c r="F25" i="10" s="1"/>
  <c r="H24" i="10"/>
  <c r="H26" i="8"/>
  <c r="E26" i="8"/>
  <c r="H22" i="4"/>
  <c r="E22" i="4"/>
  <c r="E197" i="125"/>
  <c r="D197" i="125" s="1"/>
  <c r="G197" i="125" s="1"/>
  <c r="F198" i="125" s="1"/>
  <c r="E196" i="126"/>
  <c r="D196" i="126" s="1"/>
  <c r="G196" i="126" s="1"/>
  <c r="F197" i="126" s="1"/>
  <c r="D30" i="22" l="1"/>
  <c r="G30" i="22" s="1"/>
  <c r="F31" i="22" s="1"/>
  <c r="E31" i="22" s="1"/>
  <c r="E32" i="53"/>
  <c r="H32" i="53"/>
  <c r="I32" i="53" s="1"/>
  <c r="D37" i="58"/>
  <c r="G37" i="58" s="1"/>
  <c r="F38" i="58" s="1"/>
  <c r="I37" i="58"/>
  <c r="E31" i="54"/>
  <c r="D31" i="54" s="1"/>
  <c r="G31" i="54" s="1"/>
  <c r="F32" i="54" s="1"/>
  <c r="H31" i="54"/>
  <c r="H32" i="51"/>
  <c r="E32" i="51"/>
  <c r="D29" i="49"/>
  <c r="G29" i="49" s="1"/>
  <c r="F30" i="49" s="1"/>
  <c r="E30" i="49" s="1"/>
  <c r="I29" i="49"/>
  <c r="E31" i="47"/>
  <c r="H31" i="47"/>
  <c r="I31" i="47" s="1"/>
  <c r="D29" i="41"/>
  <c r="G29" i="41" s="1"/>
  <c r="F30" i="41" s="1"/>
  <c r="I29" i="41"/>
  <c r="E29" i="44"/>
  <c r="D29" i="44" s="1"/>
  <c r="G29" i="44" s="1"/>
  <c r="F30" i="44" s="1"/>
  <c r="H29" i="44"/>
  <c r="I29" i="42"/>
  <c r="I25" i="24"/>
  <c r="D25" i="24"/>
  <c r="G25" i="24" s="1"/>
  <c r="F26" i="24" s="1"/>
  <c r="H25" i="21"/>
  <c r="E25" i="21"/>
  <c r="H30" i="22"/>
  <c r="I29" i="22"/>
  <c r="E25" i="23"/>
  <c r="H25" i="23"/>
  <c r="I30" i="17"/>
  <c r="G30" i="17"/>
  <c r="F31" i="17" s="1"/>
  <c r="E31" i="16"/>
  <c r="D31" i="16" s="1"/>
  <c r="H31" i="16"/>
  <c r="I30" i="16"/>
  <c r="I24" i="13"/>
  <c r="G24" i="13"/>
  <c r="F25" i="13" s="1"/>
  <c r="E34" i="9"/>
  <c r="D34" i="9" s="1"/>
  <c r="G33" i="9"/>
  <c r="F34" i="9" s="1"/>
  <c r="H33" i="9"/>
  <c r="I33" i="9" s="1"/>
  <c r="D26" i="8"/>
  <c r="G26" i="8" s="1"/>
  <c r="F27" i="8" s="1"/>
  <c r="H31" i="6"/>
  <c r="E31" i="6"/>
  <c r="D31" i="6" s="1"/>
  <c r="G31" i="6" s="1"/>
  <c r="F32" i="6" s="1"/>
  <c r="E39" i="5"/>
  <c r="D39" i="5" s="1"/>
  <c r="G39" i="5" s="1"/>
  <c r="F40" i="5" s="1"/>
  <c r="G40" i="5" s="1"/>
  <c r="H38" i="5"/>
  <c r="I37" i="5"/>
  <c r="D22" i="4"/>
  <c r="G22" i="4" s="1"/>
  <c r="F23" i="4" s="1"/>
  <c r="E25" i="11"/>
  <c r="D25" i="11" s="1"/>
  <c r="G25" i="11" s="1"/>
  <c r="F26" i="11" s="1"/>
  <c r="H25" i="11"/>
  <c r="I24" i="10"/>
  <c r="I26" i="8"/>
  <c r="I22" i="4"/>
  <c r="H25" i="3"/>
  <c r="E25" i="3"/>
  <c r="D25" i="3" s="1"/>
  <c r="G25" i="3" s="1"/>
  <c r="F26" i="3" s="1"/>
  <c r="E197" i="126"/>
  <c r="D197" i="126" s="1"/>
  <c r="G197" i="126" s="1"/>
  <c r="F198" i="126" s="1"/>
  <c r="E198" i="125"/>
  <c r="D198" i="125" s="1"/>
  <c r="G198" i="125" s="1"/>
  <c r="F199" i="125" s="1"/>
  <c r="D31" i="22" l="1"/>
  <c r="G31" i="22" s="1"/>
  <c r="F32" i="22" s="1"/>
  <c r="E32" i="22" s="1"/>
  <c r="I31" i="54"/>
  <c r="D32" i="53"/>
  <c r="G32" i="53" s="1"/>
  <c r="F33" i="53" s="1"/>
  <c r="H38" i="58"/>
  <c r="E38" i="58"/>
  <c r="I32" i="51"/>
  <c r="D32" i="51"/>
  <c r="G32" i="51" s="1"/>
  <c r="F33" i="51" s="1"/>
  <c r="H30" i="49"/>
  <c r="D31" i="47"/>
  <c r="G31" i="47" s="1"/>
  <c r="F32" i="47" s="1"/>
  <c r="E30" i="41"/>
  <c r="H30" i="41"/>
  <c r="I29" i="44"/>
  <c r="E30" i="42"/>
  <c r="D30" i="42" s="1"/>
  <c r="G30" i="42" s="1"/>
  <c r="F31" i="42" s="1"/>
  <c r="H30" i="42"/>
  <c r="H26" i="24"/>
  <c r="E26" i="24"/>
  <c r="D25" i="21"/>
  <c r="G25" i="21" s="1"/>
  <c r="F26" i="21" s="1"/>
  <c r="I25" i="21"/>
  <c r="I30" i="22"/>
  <c r="H31" i="22"/>
  <c r="I25" i="23"/>
  <c r="D25" i="23"/>
  <c r="G25" i="23" s="1"/>
  <c r="F26" i="23" s="1"/>
  <c r="H31" i="17"/>
  <c r="E31" i="17"/>
  <c r="D31" i="17" s="1"/>
  <c r="E32" i="16"/>
  <c r="D32" i="16" s="1"/>
  <c r="I31" i="16"/>
  <c r="G31" i="16"/>
  <c r="F32" i="16" s="1"/>
  <c r="H25" i="13"/>
  <c r="E25" i="13"/>
  <c r="D25" i="13" s="1"/>
  <c r="G34" i="9"/>
  <c r="F35" i="9" s="1"/>
  <c r="H34" i="9"/>
  <c r="I34" i="9" s="1"/>
  <c r="E35" i="9"/>
  <c r="D35" i="9" s="1"/>
  <c r="E27" i="8"/>
  <c r="D27" i="8" s="1"/>
  <c r="G27" i="8" s="1"/>
  <c r="F28" i="8" s="1"/>
  <c r="H27" i="8"/>
  <c r="I27" i="8" s="1"/>
  <c r="I31" i="6"/>
  <c r="H32" i="6"/>
  <c r="E32" i="6"/>
  <c r="D32" i="6" s="1"/>
  <c r="G32" i="6" s="1"/>
  <c r="F33" i="6" s="1"/>
  <c r="H39" i="5"/>
  <c r="I38" i="5"/>
  <c r="I25" i="11"/>
  <c r="E25" i="10"/>
  <c r="H25" i="10"/>
  <c r="H23" i="4"/>
  <c r="E23" i="4"/>
  <c r="I25" i="3"/>
  <c r="E199" i="125"/>
  <c r="D199" i="125" s="1"/>
  <c r="G199" i="125" s="1"/>
  <c r="F200" i="125" s="1"/>
  <c r="E198" i="126"/>
  <c r="D198" i="126" s="1"/>
  <c r="G198" i="126" s="1"/>
  <c r="F199" i="126" s="1"/>
  <c r="H4" i="4"/>
  <c r="I4" i="4" s="1"/>
  <c r="D32" i="22" l="1"/>
  <c r="G32" i="22" s="1"/>
  <c r="F33" i="22" s="1"/>
  <c r="E33" i="53"/>
  <c r="H33" i="53"/>
  <c r="I33" i="53" s="1"/>
  <c r="D38" i="58"/>
  <c r="G38" i="58" s="1"/>
  <c r="F39" i="58" s="1"/>
  <c r="G39" i="58" s="1"/>
  <c r="I38" i="58"/>
  <c r="E32" i="54"/>
  <c r="D32" i="54" s="1"/>
  <c r="G32" i="54" s="1"/>
  <c r="F33" i="54" s="1"/>
  <c r="H32" i="54"/>
  <c r="H33" i="51"/>
  <c r="E33" i="51"/>
  <c r="D30" i="49"/>
  <c r="G30" i="49" s="1"/>
  <c r="F31" i="49" s="1"/>
  <c r="E31" i="49" s="1"/>
  <c r="I30" i="49"/>
  <c r="E32" i="47"/>
  <c r="H32" i="47"/>
  <c r="I32" i="47" s="1"/>
  <c r="I30" i="41"/>
  <c r="D30" i="41"/>
  <c r="G30" i="41" s="1"/>
  <c r="F31" i="41" s="1"/>
  <c r="E30" i="44"/>
  <c r="D30" i="44" s="1"/>
  <c r="G30" i="44" s="1"/>
  <c r="F31" i="44" s="1"/>
  <c r="H30" i="44"/>
  <c r="I30" i="42"/>
  <c r="D26" i="24"/>
  <c r="G26" i="24" s="1"/>
  <c r="F27" i="24" s="1"/>
  <c r="I26" i="24"/>
  <c r="H26" i="21"/>
  <c r="E26" i="21"/>
  <c r="H32" i="22"/>
  <c r="I31" i="22"/>
  <c r="E26" i="23"/>
  <c r="H26" i="23"/>
  <c r="I31" i="17"/>
  <c r="G31" i="17"/>
  <c r="F32" i="17" s="1"/>
  <c r="G32" i="16"/>
  <c r="F33" i="16" s="1"/>
  <c r="H32" i="16"/>
  <c r="I32" i="16" s="1"/>
  <c r="I25" i="13"/>
  <c r="G25" i="13"/>
  <c r="F26" i="13" s="1"/>
  <c r="E26" i="10"/>
  <c r="D26" i="10" s="1"/>
  <c r="D25" i="10"/>
  <c r="G25" i="10" s="1"/>
  <c r="F26" i="10" s="1"/>
  <c r="G35" i="9"/>
  <c r="F36" i="9" s="1"/>
  <c r="H35" i="9"/>
  <c r="I35" i="9" s="1"/>
  <c r="I32" i="6"/>
  <c r="H40" i="5"/>
  <c r="I40" i="5" s="1"/>
  <c r="I39" i="5"/>
  <c r="D23" i="4"/>
  <c r="G23" i="4" s="1"/>
  <c r="F24" i="4" s="1"/>
  <c r="H26" i="11"/>
  <c r="E26" i="11"/>
  <c r="D26" i="11" s="1"/>
  <c r="G26" i="11" s="1"/>
  <c r="F27" i="11" s="1"/>
  <c r="I25" i="10"/>
  <c r="I23" i="4"/>
  <c r="H28" i="8"/>
  <c r="E28" i="8"/>
  <c r="H26" i="3"/>
  <c r="E26" i="3"/>
  <c r="E200" i="125"/>
  <c r="D200" i="125" s="1"/>
  <c r="G200" i="125" s="1"/>
  <c r="F201" i="125" s="1"/>
  <c r="E199" i="126"/>
  <c r="D199" i="126" s="1"/>
  <c r="G199" i="126" s="1"/>
  <c r="F200" i="126" s="1"/>
  <c r="I32" i="54" l="1"/>
  <c r="D33" i="53"/>
  <c r="G33" i="53" s="1"/>
  <c r="F34" i="53" s="1"/>
  <c r="H39" i="58"/>
  <c r="I39" i="58" s="1"/>
  <c r="D33" i="51"/>
  <c r="G33" i="51" s="1"/>
  <c r="F34" i="51" s="1"/>
  <c r="I33" i="51"/>
  <c r="H31" i="49"/>
  <c r="D32" i="47"/>
  <c r="G32" i="47" s="1"/>
  <c r="F33" i="47" s="1"/>
  <c r="E31" i="41"/>
  <c r="H31" i="41"/>
  <c r="I30" i="44"/>
  <c r="E31" i="42"/>
  <c r="D31" i="42" s="1"/>
  <c r="G31" i="42" s="1"/>
  <c r="F32" i="42" s="1"/>
  <c r="H31" i="42"/>
  <c r="H27" i="24"/>
  <c r="E27" i="24"/>
  <c r="D26" i="21"/>
  <c r="G26" i="21" s="1"/>
  <c r="F27" i="21" s="1"/>
  <c r="I26" i="21"/>
  <c r="I32" i="22"/>
  <c r="E33" i="22"/>
  <c r="I26" i="23"/>
  <c r="D26" i="23"/>
  <c r="G26" i="23" s="1"/>
  <c r="F27" i="23" s="1"/>
  <c r="H32" i="17"/>
  <c r="E32" i="17"/>
  <c r="D32" i="17" s="1"/>
  <c r="E33" i="16"/>
  <c r="D33" i="16" s="1"/>
  <c r="H33" i="16"/>
  <c r="I33" i="16" s="1"/>
  <c r="H26" i="13"/>
  <c r="E26" i="13"/>
  <c r="D26" i="13" s="1"/>
  <c r="G26" i="10"/>
  <c r="F27" i="10" s="1"/>
  <c r="H26" i="10"/>
  <c r="I26" i="10" s="1"/>
  <c r="H36" i="9"/>
  <c r="E36" i="9"/>
  <c r="D36" i="9" s="1"/>
  <c r="D28" i="8"/>
  <c r="G28" i="8" s="1"/>
  <c r="F29" i="8" s="1"/>
  <c r="H33" i="6"/>
  <c r="E33" i="6"/>
  <c r="D33" i="6" s="1"/>
  <c r="G33" i="6" s="1"/>
  <c r="F34" i="6" s="1"/>
  <c r="D26" i="3"/>
  <c r="G26" i="3" s="1"/>
  <c r="F27" i="3" s="1"/>
  <c r="I26" i="11"/>
  <c r="H24" i="4"/>
  <c r="E24" i="4"/>
  <c r="I28" i="8"/>
  <c r="I26" i="3"/>
  <c r="E201" i="125"/>
  <c r="D201" i="125" s="1"/>
  <c r="G201" i="125" s="1"/>
  <c r="F202" i="125" s="1"/>
  <c r="E200" i="126"/>
  <c r="D200" i="126" s="1"/>
  <c r="G200" i="126" s="1"/>
  <c r="F201" i="126" s="1"/>
  <c r="D33" i="22" l="1"/>
  <c r="G33" i="22" s="1"/>
  <c r="F34" i="22" s="1"/>
  <c r="E34" i="22" s="1"/>
  <c r="E34" i="53"/>
  <c r="H34" i="53"/>
  <c r="I34" i="53" s="1"/>
  <c r="E33" i="54"/>
  <c r="H33" i="54"/>
  <c r="H34" i="51"/>
  <c r="E34" i="51"/>
  <c r="I31" i="49"/>
  <c r="D31" i="49"/>
  <c r="G31" i="49" s="1"/>
  <c r="F32" i="49" s="1"/>
  <c r="E32" i="49" s="1"/>
  <c r="H33" i="47"/>
  <c r="E33" i="47"/>
  <c r="D33" i="47" s="1"/>
  <c r="G33" i="47" s="1"/>
  <c r="F34" i="47" s="1"/>
  <c r="I31" i="42"/>
  <c r="I31" i="41"/>
  <c r="D31" i="41"/>
  <c r="G31" i="41" s="1"/>
  <c r="F32" i="41" s="1"/>
  <c r="E31" i="44"/>
  <c r="D31" i="44" s="1"/>
  <c r="G31" i="44" s="1"/>
  <c r="F32" i="44" s="1"/>
  <c r="H31" i="44"/>
  <c r="D27" i="24"/>
  <c r="G27" i="24" s="1"/>
  <c r="F28" i="24" s="1"/>
  <c r="I27" i="24"/>
  <c r="E27" i="21"/>
  <c r="H27" i="21"/>
  <c r="H33" i="22"/>
  <c r="E27" i="23"/>
  <c r="H27" i="23"/>
  <c r="E33" i="17"/>
  <c r="D33" i="17" s="1"/>
  <c r="I32" i="17"/>
  <c r="G32" i="17"/>
  <c r="F33" i="17" s="1"/>
  <c r="G33" i="16"/>
  <c r="F34" i="16" s="1"/>
  <c r="I26" i="13"/>
  <c r="G26" i="13"/>
  <c r="F27" i="13" s="1"/>
  <c r="I36" i="9"/>
  <c r="G36" i="9"/>
  <c r="F37" i="9" s="1"/>
  <c r="I33" i="6"/>
  <c r="D24" i="4"/>
  <c r="G24" i="4" s="1"/>
  <c r="F25" i="4" s="1"/>
  <c r="E27" i="3"/>
  <c r="H27" i="3"/>
  <c r="E27" i="11"/>
  <c r="D27" i="11" s="1"/>
  <c r="G27" i="11" s="1"/>
  <c r="F28" i="11" s="1"/>
  <c r="H27" i="11"/>
  <c r="E27" i="10"/>
  <c r="D27" i="10" s="1"/>
  <c r="G27" i="10" s="1"/>
  <c r="F28" i="10" s="1"/>
  <c r="H27" i="10"/>
  <c r="I24" i="4"/>
  <c r="E29" i="8"/>
  <c r="H29" i="8"/>
  <c r="E202" i="125"/>
  <c r="D202" i="125" s="1"/>
  <c r="G202" i="125" s="1"/>
  <c r="F203" i="125" s="1"/>
  <c r="E201" i="126"/>
  <c r="D201" i="126" s="1"/>
  <c r="G201" i="126" s="1"/>
  <c r="F202" i="126" s="1"/>
  <c r="D34" i="22" l="1"/>
  <c r="G34" i="22" s="1"/>
  <c r="F35" i="22" s="1"/>
  <c r="I33" i="54"/>
  <c r="D33" i="54"/>
  <c r="G33" i="54" s="1"/>
  <c r="F34" i="54" s="1"/>
  <c r="D34" i="53"/>
  <c r="G34" i="53" s="1"/>
  <c r="F35" i="53" s="1"/>
  <c r="D34" i="51"/>
  <c r="G34" i="51" s="1"/>
  <c r="F35" i="51" s="1"/>
  <c r="I34" i="51"/>
  <c r="H32" i="49"/>
  <c r="H34" i="47"/>
  <c r="E34" i="47"/>
  <c r="I33" i="47"/>
  <c r="E32" i="41"/>
  <c r="H32" i="41"/>
  <c r="I31" i="44"/>
  <c r="E32" i="42"/>
  <c r="D32" i="42" s="1"/>
  <c r="G32" i="42" s="1"/>
  <c r="F33" i="42" s="1"/>
  <c r="H32" i="42"/>
  <c r="H28" i="24"/>
  <c r="E28" i="24"/>
  <c r="I27" i="21"/>
  <c r="D27" i="21"/>
  <c r="G27" i="21" s="1"/>
  <c r="F28" i="21" s="1"/>
  <c r="H34" i="22"/>
  <c r="I34" i="22" s="1"/>
  <c r="I33" i="22"/>
  <c r="D27" i="23"/>
  <c r="G27" i="23" s="1"/>
  <c r="F28" i="23" s="1"/>
  <c r="I27" i="23"/>
  <c r="G33" i="17"/>
  <c r="F34" i="17" s="1"/>
  <c r="H33" i="17"/>
  <c r="I33" i="17" s="1"/>
  <c r="H34" i="16"/>
  <c r="E34" i="16"/>
  <c r="D34" i="16" s="1"/>
  <c r="H27" i="13"/>
  <c r="E27" i="13"/>
  <c r="D27" i="13" s="1"/>
  <c r="H37" i="9"/>
  <c r="E37" i="9"/>
  <c r="D37" i="9" s="1"/>
  <c r="D29" i="8"/>
  <c r="G29" i="8" s="1"/>
  <c r="F30" i="8" s="1"/>
  <c r="H34" i="6"/>
  <c r="E34" i="6"/>
  <c r="D34" i="6" s="1"/>
  <c r="G34" i="6" s="1"/>
  <c r="F35" i="6" s="1"/>
  <c r="I27" i="3"/>
  <c r="D27" i="3"/>
  <c r="G27" i="3" s="1"/>
  <c r="F28" i="3" s="1"/>
  <c r="I27" i="11"/>
  <c r="I27" i="10"/>
  <c r="E25" i="4"/>
  <c r="H25" i="4"/>
  <c r="I29" i="8"/>
  <c r="E203" i="125"/>
  <c r="D203" i="125" s="1"/>
  <c r="G203" i="125" s="1"/>
  <c r="F204" i="125" s="1"/>
  <c r="E202" i="126"/>
  <c r="D202" i="126" s="1"/>
  <c r="G202" i="126" s="1"/>
  <c r="F203" i="126" s="1"/>
  <c r="E34" i="54" l="1"/>
  <c r="D34" i="54" s="1"/>
  <c r="G34" i="54" s="1"/>
  <c r="F35" i="54" s="1"/>
  <c r="H34" i="54"/>
  <c r="E35" i="53"/>
  <c r="H35" i="53"/>
  <c r="I35" i="53" s="1"/>
  <c r="H35" i="51"/>
  <c r="E35" i="51"/>
  <c r="D32" i="49"/>
  <c r="G32" i="49" s="1"/>
  <c r="F33" i="49" s="1"/>
  <c r="E33" i="49" s="1"/>
  <c r="I32" i="49"/>
  <c r="D34" i="47"/>
  <c r="G34" i="47" s="1"/>
  <c r="F35" i="47" s="1"/>
  <c r="I34" i="47"/>
  <c r="I32" i="42"/>
  <c r="I32" i="41"/>
  <c r="D32" i="41"/>
  <c r="G32" i="41" s="1"/>
  <c r="F33" i="41" s="1"/>
  <c r="E32" i="44"/>
  <c r="D32" i="44" s="1"/>
  <c r="G32" i="44" s="1"/>
  <c r="F33" i="44" s="1"/>
  <c r="H32" i="44"/>
  <c r="D28" i="24"/>
  <c r="G28" i="24" s="1"/>
  <c r="F29" i="24" s="1"/>
  <c r="I28" i="24"/>
  <c r="H28" i="21"/>
  <c r="E28" i="21"/>
  <c r="E35" i="22"/>
  <c r="E28" i="23"/>
  <c r="H28" i="23"/>
  <c r="H34" i="17"/>
  <c r="E34" i="17"/>
  <c r="D34" i="17" s="1"/>
  <c r="I34" i="16"/>
  <c r="G34" i="16"/>
  <c r="F35" i="16" s="1"/>
  <c r="I27" i="13"/>
  <c r="G27" i="13"/>
  <c r="F28" i="13" s="1"/>
  <c r="I37" i="9"/>
  <c r="G37" i="9"/>
  <c r="F38" i="9" s="1"/>
  <c r="I34" i="6"/>
  <c r="D25" i="4"/>
  <c r="G25" i="4" s="1"/>
  <c r="F26" i="4" s="1"/>
  <c r="E28" i="3"/>
  <c r="D28" i="3" s="1"/>
  <c r="G28" i="3" s="1"/>
  <c r="F29" i="3" s="1"/>
  <c r="H28" i="3"/>
  <c r="E28" i="11"/>
  <c r="D28" i="11" s="1"/>
  <c r="G28" i="11" s="1"/>
  <c r="F29" i="11" s="1"/>
  <c r="H28" i="11"/>
  <c r="E28" i="10"/>
  <c r="D28" i="10" s="1"/>
  <c r="G28" i="10" s="1"/>
  <c r="F29" i="10" s="1"/>
  <c r="H28" i="10"/>
  <c r="I25" i="4"/>
  <c r="H30" i="8"/>
  <c r="E30" i="8"/>
  <c r="D30" i="8" s="1"/>
  <c r="G30" i="8" s="1"/>
  <c r="F31" i="8" s="1"/>
  <c r="E204" i="125"/>
  <c r="D204" i="125" s="1"/>
  <c r="G204" i="125" s="1"/>
  <c r="F205" i="125" s="1"/>
  <c r="E203" i="126"/>
  <c r="D203" i="126" s="1"/>
  <c r="G203" i="126" s="1"/>
  <c r="F204" i="126" s="1"/>
  <c r="D35" i="22" l="1"/>
  <c r="G35" i="22" s="1"/>
  <c r="F36" i="22" s="1"/>
  <c r="I34" i="54"/>
  <c r="D35" i="53"/>
  <c r="G35" i="53" s="1"/>
  <c r="F36" i="53" s="1"/>
  <c r="E35" i="54"/>
  <c r="D35" i="54" s="1"/>
  <c r="G35" i="54" s="1"/>
  <c r="F36" i="54" s="1"/>
  <c r="H35" i="54"/>
  <c r="I35" i="51"/>
  <c r="D35" i="51"/>
  <c r="G35" i="51" s="1"/>
  <c r="F36" i="51" s="1"/>
  <c r="H33" i="49"/>
  <c r="H35" i="47"/>
  <c r="E35" i="47"/>
  <c r="I32" i="44"/>
  <c r="E33" i="41"/>
  <c r="H33" i="41"/>
  <c r="E33" i="42"/>
  <c r="D33" i="42" s="1"/>
  <c r="G33" i="42" s="1"/>
  <c r="F34" i="42" s="1"/>
  <c r="H33" i="42"/>
  <c r="E29" i="24"/>
  <c r="H29" i="24"/>
  <c r="I29" i="24" s="1"/>
  <c r="I28" i="21"/>
  <c r="D28" i="21"/>
  <c r="G28" i="21" s="1"/>
  <c r="F29" i="21" s="1"/>
  <c r="H35" i="22"/>
  <c r="D28" i="23"/>
  <c r="G28" i="23" s="1"/>
  <c r="F29" i="23" s="1"/>
  <c r="I28" i="23"/>
  <c r="I34" i="17"/>
  <c r="G34" i="17"/>
  <c r="F35" i="17" s="1"/>
  <c r="H35" i="16"/>
  <c r="E35" i="16"/>
  <c r="D35" i="16" s="1"/>
  <c r="H28" i="13"/>
  <c r="E28" i="13"/>
  <c r="D28" i="13" s="1"/>
  <c r="H38" i="9"/>
  <c r="E38" i="9"/>
  <c r="D38" i="9" s="1"/>
  <c r="G38" i="9" s="1"/>
  <c r="F39" i="9" s="1"/>
  <c r="H35" i="6"/>
  <c r="E35" i="6"/>
  <c r="D35" i="6" s="1"/>
  <c r="G35" i="6" s="1"/>
  <c r="F36" i="6" s="1"/>
  <c r="E29" i="3"/>
  <c r="D29" i="3" s="1"/>
  <c r="G29" i="3" s="1"/>
  <c r="F30" i="3" s="1"/>
  <c r="H29" i="3"/>
  <c r="I28" i="3"/>
  <c r="I28" i="11"/>
  <c r="I28" i="10"/>
  <c r="H26" i="4"/>
  <c r="E26" i="4"/>
  <c r="I30" i="8"/>
  <c r="E204" i="126"/>
  <c r="D204" i="126" s="1"/>
  <c r="G204" i="126" s="1"/>
  <c r="F205" i="126" s="1"/>
  <c r="E205" i="125"/>
  <c r="D205" i="125" s="1"/>
  <c r="G205" i="125" s="1"/>
  <c r="F206" i="125" s="1"/>
  <c r="G36" i="53" l="1"/>
  <c r="F37" i="53" s="1"/>
  <c r="H36" i="53"/>
  <c r="E36" i="53"/>
  <c r="D36" i="53" s="1"/>
  <c r="I35" i="54"/>
  <c r="H36" i="51"/>
  <c r="E36" i="51"/>
  <c r="D33" i="49"/>
  <c r="G33" i="49" s="1"/>
  <c r="F34" i="49" s="1"/>
  <c r="E34" i="49" s="1"/>
  <c r="I33" i="49"/>
  <c r="D35" i="47"/>
  <c r="G35" i="47" s="1"/>
  <c r="F36" i="47" s="1"/>
  <c r="I35" i="47"/>
  <c r="D33" i="41"/>
  <c r="G33" i="41" s="1"/>
  <c r="F34" i="41" s="1"/>
  <c r="I33" i="41"/>
  <c r="E33" i="44"/>
  <c r="D33" i="44" s="1"/>
  <c r="G33" i="44" s="1"/>
  <c r="F34" i="44" s="1"/>
  <c r="H33" i="44"/>
  <c r="I33" i="42"/>
  <c r="D29" i="24"/>
  <c r="G29" i="24" s="1"/>
  <c r="F30" i="24" s="1"/>
  <c r="H29" i="21"/>
  <c r="E29" i="21"/>
  <c r="I35" i="22"/>
  <c r="E36" i="22"/>
  <c r="E29" i="23"/>
  <c r="H29" i="23"/>
  <c r="H35" i="17"/>
  <c r="E35" i="17"/>
  <c r="D35" i="17" s="1"/>
  <c r="I35" i="16"/>
  <c r="G35" i="16"/>
  <c r="F36" i="16" s="1"/>
  <c r="I28" i="13"/>
  <c r="G28" i="13"/>
  <c r="F29" i="13" s="1"/>
  <c r="G39" i="9"/>
  <c r="H39" i="9"/>
  <c r="I39" i="9" s="1"/>
  <c r="I38" i="9"/>
  <c r="I35" i="6"/>
  <c r="D26" i="4"/>
  <c r="G26" i="4" s="1"/>
  <c r="F27" i="4" s="1"/>
  <c r="I29" i="3"/>
  <c r="E29" i="11"/>
  <c r="D29" i="11" s="1"/>
  <c r="G29" i="11" s="1"/>
  <c r="F30" i="11" s="1"/>
  <c r="H29" i="11"/>
  <c r="E29" i="10"/>
  <c r="H29" i="10"/>
  <c r="E31" i="8"/>
  <c r="D31" i="8" s="1"/>
  <c r="G31" i="8" s="1"/>
  <c r="F32" i="8" s="1"/>
  <c r="H31" i="8"/>
  <c r="I26" i="4"/>
  <c r="H30" i="3"/>
  <c r="E30" i="3"/>
  <c r="D30" i="3" s="1"/>
  <c r="G30" i="3" s="1"/>
  <c r="F31" i="3" s="1"/>
  <c r="E206" i="125"/>
  <c r="D206" i="125" s="1"/>
  <c r="G206" i="125"/>
  <c r="F207" i="125" s="1"/>
  <c r="E205" i="126"/>
  <c r="D205" i="126" s="1"/>
  <c r="G205" i="126" s="1"/>
  <c r="F206" i="126" s="1"/>
  <c r="D36" i="22" l="1"/>
  <c r="G36" i="22" s="1"/>
  <c r="F37" i="22" s="1"/>
  <c r="E37" i="22" s="1"/>
  <c r="H37" i="53"/>
  <c r="E37" i="53"/>
  <c r="I36" i="53"/>
  <c r="H36" i="54"/>
  <c r="E36" i="54"/>
  <c r="D36" i="51"/>
  <c r="G36" i="51" s="1"/>
  <c r="F37" i="51" s="1"/>
  <c r="I36" i="51"/>
  <c r="H34" i="49"/>
  <c r="H36" i="47"/>
  <c r="E36" i="47"/>
  <c r="H34" i="41"/>
  <c r="E34" i="41"/>
  <c r="I33" i="44"/>
  <c r="H34" i="42"/>
  <c r="E34" i="42"/>
  <c r="D34" i="42" s="1"/>
  <c r="G34" i="42" s="1"/>
  <c r="F35" i="42" s="1"/>
  <c r="H30" i="24"/>
  <c r="E30" i="24"/>
  <c r="D29" i="21"/>
  <c r="G29" i="21" s="1"/>
  <c r="F30" i="21" s="1"/>
  <c r="I29" i="21"/>
  <c r="H36" i="22"/>
  <c r="I29" i="23"/>
  <c r="D29" i="23"/>
  <c r="G29" i="23" s="1"/>
  <c r="F30" i="23" s="1"/>
  <c r="I35" i="17"/>
  <c r="G35" i="17"/>
  <c r="F36" i="17" s="1"/>
  <c r="E36" i="17" s="1"/>
  <c r="D36" i="17" s="1"/>
  <c r="H36" i="16"/>
  <c r="E36" i="16"/>
  <c r="D36" i="16" s="1"/>
  <c r="H29" i="13"/>
  <c r="E29" i="13"/>
  <c r="D29" i="13" s="1"/>
  <c r="D29" i="10"/>
  <c r="G29" i="10" s="1"/>
  <c r="F30" i="10" s="1"/>
  <c r="I31" i="8"/>
  <c r="H36" i="6"/>
  <c r="E36" i="6"/>
  <c r="I29" i="11"/>
  <c r="I29" i="10"/>
  <c r="E27" i="4"/>
  <c r="D27" i="4" s="1"/>
  <c r="G27" i="4" s="1"/>
  <c r="F28" i="4" s="1"/>
  <c r="H27" i="4"/>
  <c r="H32" i="8"/>
  <c r="E32" i="8"/>
  <c r="I30" i="3"/>
  <c r="E206" i="126"/>
  <c r="D206" i="126" s="1"/>
  <c r="G206" i="126" s="1"/>
  <c r="F207" i="126" s="1"/>
  <c r="G207" i="125"/>
  <c r="F208" i="125" s="1"/>
  <c r="E207" i="125"/>
  <c r="D207" i="125" s="1"/>
  <c r="D37" i="22" l="1"/>
  <c r="G37" i="22" s="1"/>
  <c r="F38" i="22" s="1"/>
  <c r="D36" i="54"/>
  <c r="G36" i="54" s="1"/>
  <c r="F37" i="54" s="1"/>
  <c r="D37" i="53"/>
  <c r="G37" i="53" s="1"/>
  <c r="F38" i="53" s="1"/>
  <c r="I37" i="53"/>
  <c r="I36" i="54"/>
  <c r="H37" i="51"/>
  <c r="E37" i="51"/>
  <c r="I34" i="49"/>
  <c r="D34" i="49"/>
  <c r="G34" i="49" s="1"/>
  <c r="F35" i="49" s="1"/>
  <c r="E35" i="49" s="1"/>
  <c r="D36" i="47"/>
  <c r="G36" i="47" s="1"/>
  <c r="F37" i="47" s="1"/>
  <c r="I36" i="47"/>
  <c r="D34" i="41"/>
  <c r="G34" i="41" s="1"/>
  <c r="F35" i="41" s="1"/>
  <c r="I34" i="41"/>
  <c r="E34" i="44"/>
  <c r="D34" i="44" s="1"/>
  <c r="G34" i="44" s="1"/>
  <c r="F35" i="44" s="1"/>
  <c r="H34" i="44"/>
  <c r="I34" i="42"/>
  <c r="D30" i="24"/>
  <c r="G30" i="24" s="1"/>
  <c r="F31" i="24" s="1"/>
  <c r="I30" i="24"/>
  <c r="H30" i="21"/>
  <c r="E30" i="21"/>
  <c r="H37" i="22"/>
  <c r="I36" i="22"/>
  <c r="E30" i="23"/>
  <c r="H30" i="23"/>
  <c r="G36" i="17"/>
  <c r="F37" i="17" s="1"/>
  <c r="H36" i="17"/>
  <c r="I36" i="17" s="1"/>
  <c r="I36" i="16"/>
  <c r="G36" i="16"/>
  <c r="F37" i="16" s="1"/>
  <c r="E37" i="16" s="1"/>
  <c r="D37" i="16" s="1"/>
  <c r="I29" i="13"/>
  <c r="G29" i="13"/>
  <c r="F30" i="13" s="1"/>
  <c r="G30" i="10"/>
  <c r="F31" i="10" s="1"/>
  <c r="E30" i="10"/>
  <c r="D30" i="10" s="1"/>
  <c r="H30" i="10"/>
  <c r="I30" i="10" s="1"/>
  <c r="D32" i="8"/>
  <c r="G32" i="8" s="1"/>
  <c r="F33" i="8" s="1"/>
  <c r="D36" i="6"/>
  <c r="G36" i="6" s="1"/>
  <c r="F37" i="6" s="1"/>
  <c r="I36" i="6"/>
  <c r="E30" i="11"/>
  <c r="D30" i="11" s="1"/>
  <c r="G30" i="11" s="1"/>
  <c r="F31" i="11" s="1"/>
  <c r="H30" i="11"/>
  <c r="I27" i="4"/>
  <c r="I32" i="8"/>
  <c r="E31" i="3"/>
  <c r="D31" i="3" s="1"/>
  <c r="G31" i="3" s="1"/>
  <c r="F32" i="3" s="1"/>
  <c r="H31" i="3"/>
  <c r="E207" i="126"/>
  <c r="D207" i="126" s="1"/>
  <c r="G207" i="126" s="1"/>
  <c r="F208" i="126" s="1"/>
  <c r="E208" i="125"/>
  <c r="D208" i="125" s="1"/>
  <c r="G208" i="125" s="1"/>
  <c r="F209" i="125" s="1"/>
  <c r="E37" i="54" l="1"/>
  <c r="H37" i="54"/>
  <c r="I37" i="54" s="1"/>
  <c r="E38" i="53"/>
  <c r="H38" i="53"/>
  <c r="I38" i="53" s="1"/>
  <c r="D37" i="51"/>
  <c r="G37" i="51" s="1"/>
  <c r="F38" i="51" s="1"/>
  <c r="I37" i="51"/>
  <c r="H35" i="49"/>
  <c r="H37" i="47"/>
  <c r="E37" i="47"/>
  <c r="I34" i="44"/>
  <c r="E35" i="41"/>
  <c r="H35" i="41"/>
  <c r="I35" i="41" s="1"/>
  <c r="H35" i="42"/>
  <c r="E35" i="42"/>
  <c r="D35" i="42" s="1"/>
  <c r="G35" i="42" s="1"/>
  <c r="F36" i="42" s="1"/>
  <c r="E31" i="24"/>
  <c r="H31" i="24"/>
  <c r="I31" i="24" s="1"/>
  <c r="I30" i="21"/>
  <c r="D30" i="21"/>
  <c r="G30" i="21" s="1"/>
  <c r="F31" i="21" s="1"/>
  <c r="I37" i="22"/>
  <c r="E38" i="22"/>
  <c r="I30" i="23"/>
  <c r="D30" i="23"/>
  <c r="G30" i="23" s="1"/>
  <c r="F31" i="23" s="1"/>
  <c r="H37" i="17"/>
  <c r="E37" i="17"/>
  <c r="D37" i="17" s="1"/>
  <c r="G37" i="16"/>
  <c r="F38" i="16" s="1"/>
  <c r="H37" i="16"/>
  <c r="I37" i="16" s="1"/>
  <c r="H30" i="13"/>
  <c r="E30" i="13"/>
  <c r="D30" i="13" s="1"/>
  <c r="E37" i="6"/>
  <c r="D37" i="6" s="1"/>
  <c r="G37" i="6" s="1"/>
  <c r="F38" i="6" s="1"/>
  <c r="H37" i="6"/>
  <c r="I37" i="6" s="1"/>
  <c r="E28" i="4"/>
  <c r="D28" i="4" s="1"/>
  <c r="G28" i="4" s="1"/>
  <c r="F29" i="4" s="1"/>
  <c r="H28" i="4"/>
  <c r="I31" i="3"/>
  <c r="I30" i="11"/>
  <c r="E31" i="10"/>
  <c r="D31" i="10" s="1"/>
  <c r="G31" i="10" s="1"/>
  <c r="F32" i="10" s="1"/>
  <c r="H31" i="10"/>
  <c r="E33" i="8"/>
  <c r="H33" i="8"/>
  <c r="E209" i="125"/>
  <c r="D209" i="125" s="1"/>
  <c r="G209" i="125" s="1"/>
  <c r="F210" i="125" s="1"/>
  <c r="E208" i="126"/>
  <c r="D208" i="126" s="1"/>
  <c r="G208" i="126" s="1"/>
  <c r="F209" i="126" s="1"/>
  <c r="D38" i="22" l="1"/>
  <c r="G38" i="22" s="1"/>
  <c r="F39" i="22" s="1"/>
  <c r="G39" i="22" s="1"/>
  <c r="D37" i="54"/>
  <c r="G37" i="54" s="1"/>
  <c r="F38" i="54" s="1"/>
  <c r="D38" i="53"/>
  <c r="G38" i="53" s="1"/>
  <c r="F39" i="53" s="1"/>
  <c r="G39" i="53" s="1"/>
  <c r="H38" i="51"/>
  <c r="E38" i="51"/>
  <c r="I35" i="49"/>
  <c r="D35" i="49"/>
  <c r="G35" i="49" s="1"/>
  <c r="F36" i="49" s="1"/>
  <c r="E36" i="49" s="1"/>
  <c r="D37" i="47"/>
  <c r="G37" i="47" s="1"/>
  <c r="F38" i="47" s="1"/>
  <c r="I37" i="47"/>
  <c r="D35" i="41"/>
  <c r="G35" i="41" s="1"/>
  <c r="F36" i="41" s="1"/>
  <c r="E35" i="44"/>
  <c r="D35" i="44" s="1"/>
  <c r="G35" i="44" s="1"/>
  <c r="F36" i="44" s="1"/>
  <c r="H35" i="44"/>
  <c r="I35" i="42"/>
  <c r="D31" i="24"/>
  <c r="G31" i="24" s="1"/>
  <c r="F32" i="24" s="1"/>
  <c r="H31" i="21"/>
  <c r="E31" i="21"/>
  <c r="H38" i="22"/>
  <c r="I38" i="22" s="1"/>
  <c r="E31" i="23"/>
  <c r="H31" i="23"/>
  <c r="E38" i="17"/>
  <c r="D38" i="17" s="1"/>
  <c r="I37" i="17"/>
  <c r="G37" i="17"/>
  <c r="F38" i="17" s="1"/>
  <c r="H38" i="16"/>
  <c r="E38" i="16"/>
  <c r="D38" i="16" s="1"/>
  <c r="G38" i="16" s="1"/>
  <c r="F39" i="16" s="1"/>
  <c r="I30" i="13"/>
  <c r="G30" i="13"/>
  <c r="F31" i="13" s="1"/>
  <c r="E31" i="13" s="1"/>
  <c r="D31" i="13" s="1"/>
  <c r="D33" i="8"/>
  <c r="G33" i="8" s="1"/>
  <c r="F34" i="8" s="1"/>
  <c r="H38" i="6"/>
  <c r="E38" i="6"/>
  <c r="I28" i="4"/>
  <c r="E31" i="11"/>
  <c r="D31" i="11" s="1"/>
  <c r="G31" i="11" s="1"/>
  <c r="F32" i="11" s="1"/>
  <c r="H31" i="11"/>
  <c r="I31" i="10"/>
  <c r="I33" i="8"/>
  <c r="H32" i="3"/>
  <c r="E32" i="3"/>
  <c r="D32" i="3" s="1"/>
  <c r="G32" i="3" s="1"/>
  <c r="F33" i="3" s="1"/>
  <c r="E210" i="125"/>
  <c r="D210" i="125" s="1"/>
  <c r="G210" i="125" s="1"/>
  <c r="F211" i="125" s="1"/>
  <c r="E209" i="126"/>
  <c r="D209" i="126" s="1"/>
  <c r="G209" i="126" s="1"/>
  <c r="F210" i="126" s="1"/>
  <c r="E38" i="54" l="1"/>
  <c r="D38" i="54" s="1"/>
  <c r="G38" i="54" s="1"/>
  <c r="F39" i="54" s="1"/>
  <c r="H38" i="54"/>
  <c r="I38" i="54" s="1"/>
  <c r="H39" i="53"/>
  <c r="I39" i="53" s="1"/>
  <c r="I38" i="51"/>
  <c r="D38" i="51"/>
  <c r="G38" i="51" s="1"/>
  <c r="F39" i="51" s="1"/>
  <c r="H36" i="49"/>
  <c r="H38" i="47"/>
  <c r="E38" i="47"/>
  <c r="H36" i="41"/>
  <c r="E36" i="41"/>
  <c r="I35" i="44"/>
  <c r="H36" i="42"/>
  <c r="E36" i="42"/>
  <c r="D36" i="42" s="1"/>
  <c r="G36" i="42" s="1"/>
  <c r="F37" i="42" s="1"/>
  <c r="H32" i="24"/>
  <c r="E32" i="24"/>
  <c r="D31" i="21"/>
  <c r="G31" i="21" s="1"/>
  <c r="F32" i="21" s="1"/>
  <c r="I31" i="21"/>
  <c r="H39" i="22"/>
  <c r="I39" i="22" s="1"/>
  <c r="I31" i="23"/>
  <c r="D31" i="23"/>
  <c r="G31" i="23" s="1"/>
  <c r="F32" i="23" s="1"/>
  <c r="G38" i="17"/>
  <c r="F39" i="17" s="1"/>
  <c r="H38" i="17"/>
  <c r="I38" i="17" s="1"/>
  <c r="G39" i="16"/>
  <c r="H39" i="16"/>
  <c r="I39" i="16" s="1"/>
  <c r="I38" i="16"/>
  <c r="G31" i="13"/>
  <c r="F32" i="13" s="1"/>
  <c r="H31" i="13"/>
  <c r="I31" i="13" s="1"/>
  <c r="D38" i="6"/>
  <c r="G38" i="6" s="1"/>
  <c r="F39" i="6" s="1"/>
  <c r="I38" i="6"/>
  <c r="E29" i="4"/>
  <c r="H29" i="4"/>
  <c r="I31" i="11"/>
  <c r="E32" i="10"/>
  <c r="D32" i="10" s="1"/>
  <c r="G32" i="10" s="1"/>
  <c r="F33" i="10" s="1"/>
  <c r="H32" i="10"/>
  <c r="E34" i="8"/>
  <c r="H34" i="8"/>
  <c r="I32" i="3"/>
  <c r="E211" i="125"/>
  <c r="D211" i="125" s="1"/>
  <c r="G211" i="125" s="1"/>
  <c r="F212" i="125" s="1"/>
  <c r="E210" i="126"/>
  <c r="D210" i="126" s="1"/>
  <c r="G210" i="126" s="1"/>
  <c r="F211" i="126" s="1"/>
  <c r="G39" i="54" l="1"/>
  <c r="H39" i="54"/>
  <c r="I39" i="54" s="1"/>
  <c r="H39" i="51"/>
  <c r="E39" i="51"/>
  <c r="D36" i="49"/>
  <c r="G36" i="49" s="1"/>
  <c r="F37" i="49" s="1"/>
  <c r="E37" i="49" s="1"/>
  <c r="I36" i="49"/>
  <c r="D38" i="47"/>
  <c r="G38" i="47" s="1"/>
  <c r="F39" i="47" s="1"/>
  <c r="I38" i="47"/>
  <c r="D36" i="41"/>
  <c r="G36" i="41" s="1"/>
  <c r="F37" i="41" s="1"/>
  <c r="I36" i="41"/>
  <c r="E36" i="44"/>
  <c r="D36" i="44" s="1"/>
  <c r="G36" i="44" s="1"/>
  <c r="F37" i="44" s="1"/>
  <c r="H36" i="44"/>
  <c r="I36" i="42"/>
  <c r="D32" i="24"/>
  <c r="G32" i="24" s="1"/>
  <c r="F33" i="24" s="1"/>
  <c r="I32" i="24"/>
  <c r="E32" i="21"/>
  <c r="H32" i="21"/>
  <c r="E32" i="23"/>
  <c r="H32" i="23"/>
  <c r="I32" i="23" s="1"/>
  <c r="G39" i="17"/>
  <c r="H39" i="17"/>
  <c r="I39" i="17" s="1"/>
  <c r="H32" i="13"/>
  <c r="E32" i="13"/>
  <c r="D32" i="13" s="1"/>
  <c r="D34" i="8"/>
  <c r="G34" i="8" s="1"/>
  <c r="F35" i="8" s="1"/>
  <c r="H39" i="6"/>
  <c r="E39" i="6"/>
  <c r="D39" i="6" s="1"/>
  <c r="G39" i="6" s="1"/>
  <c r="F40" i="6" s="1"/>
  <c r="G40" i="6" s="1"/>
  <c r="D29" i="4"/>
  <c r="G29" i="4" s="1"/>
  <c r="F30" i="4" s="1"/>
  <c r="I29" i="4"/>
  <c r="H32" i="11"/>
  <c r="E32" i="11"/>
  <c r="D32" i="11" s="1"/>
  <c r="G32" i="11" s="1"/>
  <c r="F33" i="11" s="1"/>
  <c r="I32" i="10"/>
  <c r="I34" i="8"/>
  <c r="H33" i="3"/>
  <c r="E33" i="3"/>
  <c r="D33" i="3" s="1"/>
  <c r="G33" i="3" s="1"/>
  <c r="F34" i="3" s="1"/>
  <c r="E211" i="126"/>
  <c r="D211" i="126" s="1"/>
  <c r="G211" i="126" s="1"/>
  <c r="F212" i="126" s="1"/>
  <c r="E212" i="125"/>
  <c r="D212" i="125" s="1"/>
  <c r="G212" i="125"/>
  <c r="F213" i="125" s="1"/>
  <c r="D39" i="51" l="1"/>
  <c r="G39" i="51" s="1"/>
  <c r="F40" i="51" s="1"/>
  <c r="G40" i="51" s="1"/>
  <c r="I39" i="51"/>
  <c r="H37" i="49"/>
  <c r="H39" i="47"/>
  <c r="E39" i="47"/>
  <c r="E37" i="41"/>
  <c r="H37" i="41"/>
  <c r="I36" i="44"/>
  <c r="H37" i="42"/>
  <c r="E37" i="42"/>
  <c r="D37" i="42" s="1"/>
  <c r="G37" i="42" s="1"/>
  <c r="F38" i="42" s="1"/>
  <c r="H33" i="24"/>
  <c r="E33" i="24"/>
  <c r="I32" i="21"/>
  <c r="D32" i="21"/>
  <c r="G32" i="21" s="1"/>
  <c r="F33" i="21" s="1"/>
  <c r="D32" i="23"/>
  <c r="G32" i="23" s="1"/>
  <c r="F33" i="23" s="1"/>
  <c r="I32" i="13"/>
  <c r="G32" i="13"/>
  <c r="F33" i="13" s="1"/>
  <c r="E33" i="13" s="1"/>
  <c r="D33" i="13" s="1"/>
  <c r="I39" i="6"/>
  <c r="H40" i="6"/>
  <c r="H30" i="4"/>
  <c r="E30" i="4"/>
  <c r="D30" i="4" s="1"/>
  <c r="G30" i="4" s="1"/>
  <c r="F31" i="4" s="1"/>
  <c r="I32" i="11"/>
  <c r="H33" i="10"/>
  <c r="E33" i="10"/>
  <c r="E35" i="8"/>
  <c r="H35" i="8"/>
  <c r="I33" i="3"/>
  <c r="G213" i="125"/>
  <c r="F214" i="125" s="1"/>
  <c r="E213" i="125"/>
  <c r="D213" i="125" s="1"/>
  <c r="E212" i="126"/>
  <c r="D212" i="126" s="1"/>
  <c r="G212" i="126" s="1"/>
  <c r="F213" i="126" s="1"/>
  <c r="H40" i="51" l="1"/>
  <c r="I40" i="51" s="1"/>
  <c r="D37" i="49"/>
  <c r="G37" i="49" s="1"/>
  <c r="F38" i="49" s="1"/>
  <c r="E38" i="49" s="1"/>
  <c r="I37" i="49"/>
  <c r="D39" i="47"/>
  <c r="G39" i="47" s="1"/>
  <c r="F40" i="47" s="1"/>
  <c r="G40" i="47" s="1"/>
  <c r="I39" i="47"/>
  <c r="I37" i="41"/>
  <c r="D37" i="41"/>
  <c r="G37" i="41" s="1"/>
  <c r="F38" i="41" s="1"/>
  <c r="E37" i="44"/>
  <c r="D37" i="44" s="1"/>
  <c r="G37" i="44" s="1"/>
  <c r="F38" i="44" s="1"/>
  <c r="H37" i="44"/>
  <c r="I37" i="42"/>
  <c r="D33" i="24"/>
  <c r="G33" i="24" s="1"/>
  <c r="F34" i="24" s="1"/>
  <c r="I33" i="24"/>
  <c r="E33" i="21"/>
  <c r="H33" i="21"/>
  <c r="E33" i="23"/>
  <c r="H33" i="23"/>
  <c r="G33" i="13"/>
  <c r="F34" i="13" s="1"/>
  <c r="H33" i="13"/>
  <c r="I33" i="13" s="1"/>
  <c r="H34" i="10"/>
  <c r="D33" i="10"/>
  <c r="G33" i="10" s="1"/>
  <c r="F34" i="10" s="1"/>
  <c r="D35" i="8"/>
  <c r="G35" i="8" s="1"/>
  <c r="F36" i="8" s="1"/>
  <c r="I40" i="6"/>
  <c r="G31" i="4"/>
  <c r="F32" i="4" s="1"/>
  <c r="H31" i="4"/>
  <c r="E31" i="4"/>
  <c r="D31" i="4" s="1"/>
  <c r="I30" i="4"/>
  <c r="E33" i="11"/>
  <c r="D33" i="11" s="1"/>
  <c r="G33" i="11" s="1"/>
  <c r="F34" i="11" s="1"/>
  <c r="H33" i="11"/>
  <c r="I33" i="10"/>
  <c r="I35" i="8"/>
  <c r="H34" i="3"/>
  <c r="E34" i="3"/>
  <c r="D34" i="3" s="1"/>
  <c r="G34" i="3" s="1"/>
  <c r="F35" i="3" s="1"/>
  <c r="E213" i="126"/>
  <c r="D213" i="126" s="1"/>
  <c r="G213" i="126" s="1"/>
  <c r="F214" i="126" s="1"/>
  <c r="E214" i="125"/>
  <c r="D214" i="125" s="1"/>
  <c r="G214" i="125" s="1"/>
  <c r="F215" i="125" s="1"/>
  <c r="H38" i="49" l="1"/>
  <c r="H40" i="47"/>
  <c r="I40" i="47" s="1"/>
  <c r="H38" i="41"/>
  <c r="E38" i="41"/>
  <c r="I37" i="44"/>
  <c r="E38" i="42"/>
  <c r="D38" i="42" s="1"/>
  <c r="G38" i="42" s="1"/>
  <c r="F39" i="42" s="1"/>
  <c r="G39" i="42" s="1"/>
  <c r="H38" i="42"/>
  <c r="H34" i="24"/>
  <c r="E34" i="24"/>
  <c r="I33" i="21"/>
  <c r="D33" i="21"/>
  <c r="G33" i="21" s="1"/>
  <c r="F34" i="21" s="1"/>
  <c r="D33" i="23"/>
  <c r="G33" i="23" s="1"/>
  <c r="F34" i="23" s="1"/>
  <c r="I33" i="23"/>
  <c r="H34" i="13"/>
  <c r="E34" i="13"/>
  <c r="D34" i="13" s="1"/>
  <c r="E34" i="10"/>
  <c r="D34" i="10" s="1"/>
  <c r="G34" i="10" s="1"/>
  <c r="F35" i="10" s="1"/>
  <c r="I31" i="4"/>
  <c r="E32" i="4"/>
  <c r="H32" i="4"/>
  <c r="I33" i="11"/>
  <c r="I34" i="10"/>
  <c r="E36" i="8"/>
  <c r="H36" i="8"/>
  <c r="I34" i="3"/>
  <c r="E215" i="125"/>
  <c r="D215" i="125" s="1"/>
  <c r="G215" i="125" s="1"/>
  <c r="F216" i="125" s="1"/>
  <c r="E214" i="126"/>
  <c r="D214" i="126" s="1"/>
  <c r="G214" i="126" s="1"/>
  <c r="F215" i="126" s="1"/>
  <c r="I38" i="49" l="1"/>
  <c r="D38" i="49"/>
  <c r="G38" i="49" s="1"/>
  <c r="F39" i="49" s="1"/>
  <c r="E39" i="49" s="1"/>
  <c r="D38" i="41"/>
  <c r="G38" i="41" s="1"/>
  <c r="F39" i="41" s="1"/>
  <c r="G39" i="41" s="1"/>
  <c r="I38" i="41"/>
  <c r="E38" i="44"/>
  <c r="D38" i="44" s="1"/>
  <c r="G38" i="44" s="1"/>
  <c r="F39" i="44" s="1"/>
  <c r="G39" i="44" s="1"/>
  <c r="H38" i="44"/>
  <c r="I38" i="42"/>
  <c r="D34" i="24"/>
  <c r="G34" i="24" s="1"/>
  <c r="F35" i="24" s="1"/>
  <c r="I34" i="24"/>
  <c r="E34" i="21"/>
  <c r="H34" i="21"/>
  <c r="E34" i="23"/>
  <c r="H34" i="23"/>
  <c r="I34" i="23" s="1"/>
  <c r="I34" i="13"/>
  <c r="G34" i="13"/>
  <c r="F35" i="13" s="1"/>
  <c r="D36" i="8"/>
  <c r="G36" i="8" s="1"/>
  <c r="F37" i="8" s="1"/>
  <c r="D32" i="4"/>
  <c r="G32" i="4" s="1"/>
  <c r="F33" i="4" s="1"/>
  <c r="I32" i="4"/>
  <c r="H34" i="11"/>
  <c r="E34" i="11"/>
  <c r="D34" i="11" s="1"/>
  <c r="G34" i="11" s="1"/>
  <c r="F35" i="11" s="1"/>
  <c r="E35" i="10"/>
  <c r="H35" i="10"/>
  <c r="I36" i="8"/>
  <c r="H35" i="3"/>
  <c r="E35" i="3"/>
  <c r="D35" i="3" s="1"/>
  <c r="G35" i="3" s="1"/>
  <c r="F36" i="3" s="1"/>
  <c r="E216" i="125"/>
  <c r="D216" i="125" s="1"/>
  <c r="G216" i="125" s="1"/>
  <c r="F217" i="125" s="1"/>
  <c r="E215" i="126"/>
  <c r="D215" i="126" s="1"/>
  <c r="G215" i="126" s="1"/>
  <c r="F216" i="126" s="1"/>
  <c r="H39" i="49" l="1"/>
  <c r="H39" i="41"/>
  <c r="I39" i="41" s="1"/>
  <c r="I38" i="44"/>
  <c r="H39" i="42"/>
  <c r="I39" i="42" s="1"/>
  <c r="E35" i="24"/>
  <c r="H35" i="24"/>
  <c r="I34" i="21"/>
  <c r="D34" i="21"/>
  <c r="G34" i="21" s="1"/>
  <c r="F35" i="21" s="1"/>
  <c r="D34" i="23"/>
  <c r="G34" i="23" s="1"/>
  <c r="F35" i="23" s="1"/>
  <c r="H35" i="13"/>
  <c r="E35" i="13"/>
  <c r="D35" i="13" s="1"/>
  <c r="D35" i="10"/>
  <c r="G35" i="10" s="1"/>
  <c r="F36" i="10" s="1"/>
  <c r="E33" i="4"/>
  <c r="I33" i="4" s="1"/>
  <c r="H33" i="4"/>
  <c r="I34" i="11"/>
  <c r="I35" i="10"/>
  <c r="E37" i="8"/>
  <c r="H37" i="8"/>
  <c r="I35" i="3"/>
  <c r="G217" i="125"/>
  <c r="F218" i="125" s="1"/>
  <c r="E217" i="125"/>
  <c r="D217" i="125" s="1"/>
  <c r="E216" i="126"/>
  <c r="D216" i="126" s="1"/>
  <c r="G216" i="126" s="1"/>
  <c r="F217" i="126" s="1"/>
  <c r="D39" i="49" l="1"/>
  <c r="G39" i="49" s="1"/>
  <c r="F40" i="49" s="1"/>
  <c r="I39" i="49"/>
  <c r="H39" i="44"/>
  <c r="I39" i="44" s="1"/>
  <c r="I35" i="24"/>
  <c r="D35" i="24"/>
  <c r="G35" i="24" s="1"/>
  <c r="F36" i="24" s="1"/>
  <c r="E35" i="21"/>
  <c r="H35" i="21"/>
  <c r="E35" i="23"/>
  <c r="H35" i="23"/>
  <c r="I35" i="13"/>
  <c r="G35" i="13"/>
  <c r="F36" i="13" s="1"/>
  <c r="E36" i="13" s="1"/>
  <c r="D36" i="13" s="1"/>
  <c r="H36" i="10"/>
  <c r="E36" i="10"/>
  <c r="D37" i="8"/>
  <c r="G37" i="8" s="1"/>
  <c r="F38" i="8" s="1"/>
  <c r="H34" i="4"/>
  <c r="D33" i="4"/>
  <c r="G33" i="4" s="1"/>
  <c r="F34" i="4" s="1"/>
  <c r="H35" i="11"/>
  <c r="E35" i="11"/>
  <c r="D35" i="11" s="1"/>
  <c r="G35" i="11" s="1"/>
  <c r="F36" i="11" s="1"/>
  <c r="I36" i="10"/>
  <c r="I37" i="8"/>
  <c r="E36" i="3"/>
  <c r="D36" i="3" s="1"/>
  <c r="G36" i="3" s="1"/>
  <c r="F37" i="3" s="1"/>
  <c r="H36" i="3"/>
  <c r="E218" i="125"/>
  <c r="D218" i="125" s="1"/>
  <c r="G218" i="125" s="1"/>
  <c r="F219" i="125" s="1"/>
  <c r="E217" i="126"/>
  <c r="D217" i="126" s="1"/>
  <c r="G217" i="126" s="1"/>
  <c r="F218" i="126" s="1"/>
  <c r="H40" i="49" l="1"/>
  <c r="G36" i="24"/>
  <c r="F37" i="24" s="1"/>
  <c r="H36" i="24"/>
  <c r="E36" i="24"/>
  <c r="D36" i="24" s="1"/>
  <c r="I35" i="21"/>
  <c r="D35" i="21"/>
  <c r="G35" i="21" s="1"/>
  <c r="F36" i="21" s="1"/>
  <c r="I35" i="23"/>
  <c r="D35" i="23"/>
  <c r="G35" i="23" s="1"/>
  <c r="F36" i="23" s="1"/>
  <c r="G36" i="13"/>
  <c r="F37" i="13" s="1"/>
  <c r="H36" i="13"/>
  <c r="I36" i="13" s="1"/>
  <c r="D36" i="10"/>
  <c r="G36" i="10" s="1"/>
  <c r="F37" i="10" s="1"/>
  <c r="E38" i="8"/>
  <c r="H38" i="8"/>
  <c r="I38" i="8" s="1"/>
  <c r="G34" i="4"/>
  <c r="F35" i="4" s="1"/>
  <c r="E34" i="4"/>
  <c r="D34" i="4" s="1"/>
  <c r="I35" i="11"/>
  <c r="I36" i="3"/>
  <c r="E218" i="126"/>
  <c r="D218" i="126" s="1"/>
  <c r="G218" i="126" s="1"/>
  <c r="F219" i="126" s="1"/>
  <c r="E219" i="125"/>
  <c r="D219" i="125" s="1"/>
  <c r="G219" i="125" s="1"/>
  <c r="F220" i="125" s="1"/>
  <c r="I40" i="49" l="1"/>
  <c r="D40" i="49"/>
  <c r="G40" i="49" s="1"/>
  <c r="H37" i="24"/>
  <c r="E37" i="24"/>
  <c r="I36" i="24"/>
  <c r="H36" i="21"/>
  <c r="E36" i="21"/>
  <c r="E36" i="23"/>
  <c r="H36" i="23"/>
  <c r="H37" i="13"/>
  <c r="E37" i="13"/>
  <c r="D37" i="13" s="1"/>
  <c r="E37" i="10"/>
  <c r="D37" i="10" s="1"/>
  <c r="G37" i="10" s="1"/>
  <c r="F38" i="10" s="1"/>
  <c r="H37" i="10"/>
  <c r="D38" i="8"/>
  <c r="G38" i="8" s="1"/>
  <c r="F39" i="8" s="1"/>
  <c r="G39" i="8" s="1"/>
  <c r="I34" i="4"/>
  <c r="H35" i="4"/>
  <c r="E35" i="4"/>
  <c r="D35" i="4" s="1"/>
  <c r="G35" i="4" s="1"/>
  <c r="F36" i="4" s="1"/>
  <c r="E36" i="11"/>
  <c r="D36" i="11" s="1"/>
  <c r="G36" i="11" s="1"/>
  <c r="F37" i="11" s="1"/>
  <c r="H36" i="11"/>
  <c r="E37" i="3"/>
  <c r="H37" i="3"/>
  <c r="E220" i="125"/>
  <c r="D220" i="125" s="1"/>
  <c r="G220" i="125" s="1"/>
  <c r="F221" i="125" s="1"/>
  <c r="E219" i="126"/>
  <c r="D219" i="126" s="1"/>
  <c r="G219" i="126" s="1"/>
  <c r="F220" i="126" s="1"/>
  <c r="D37" i="24" l="1"/>
  <c r="G37" i="24" s="1"/>
  <c r="F38" i="24" s="1"/>
  <c r="I37" i="24"/>
  <c r="I36" i="21"/>
  <c r="D36" i="21"/>
  <c r="G36" i="21" s="1"/>
  <c r="F37" i="21" s="1"/>
  <c r="D36" i="23"/>
  <c r="G36" i="23" s="1"/>
  <c r="F37" i="23" s="1"/>
  <c r="I36" i="23"/>
  <c r="I37" i="13"/>
  <c r="G37" i="13"/>
  <c r="F38" i="13" s="1"/>
  <c r="E38" i="10"/>
  <c r="D38" i="10" s="1"/>
  <c r="G38" i="10" s="1"/>
  <c r="F39" i="10" s="1"/>
  <c r="G39" i="10" s="1"/>
  <c r="H38" i="10"/>
  <c r="I37" i="10"/>
  <c r="H39" i="8"/>
  <c r="I39" i="8" s="1"/>
  <c r="I35" i="4"/>
  <c r="D37" i="3"/>
  <c r="G37" i="3" s="1"/>
  <c r="F38" i="3" s="1"/>
  <c r="I36" i="11"/>
  <c r="I37" i="3"/>
  <c r="E220" i="126"/>
  <c r="D220" i="126" s="1"/>
  <c r="G220" i="126" s="1"/>
  <c r="F221" i="126" s="1"/>
  <c r="E221" i="125"/>
  <c r="D221" i="125" s="1"/>
  <c r="G221" i="125" s="1"/>
  <c r="F222" i="125" s="1"/>
  <c r="H38" i="24" l="1"/>
  <c r="E38" i="24"/>
  <c r="H37" i="21"/>
  <c r="E37" i="21"/>
  <c r="E37" i="23"/>
  <c r="H37" i="23"/>
  <c r="H38" i="13"/>
  <c r="E38" i="13"/>
  <c r="D38" i="13" s="1"/>
  <c r="G38" i="13" s="1"/>
  <c r="F39" i="13" s="1"/>
  <c r="I38" i="10"/>
  <c r="H36" i="4"/>
  <c r="E36" i="4"/>
  <c r="D36" i="4" s="1"/>
  <c r="G36" i="4" s="1"/>
  <c r="F37" i="4" s="1"/>
  <c r="H38" i="3"/>
  <c r="E38" i="3"/>
  <c r="D38" i="3" s="1"/>
  <c r="G38" i="3" s="1"/>
  <c r="F39" i="3" s="1"/>
  <c r="E37" i="11"/>
  <c r="D37" i="11" s="1"/>
  <c r="G37" i="11" s="1"/>
  <c r="F38" i="11" s="1"/>
  <c r="H37" i="11"/>
  <c r="H39" i="10"/>
  <c r="E222" i="125"/>
  <c r="D222" i="125" s="1"/>
  <c r="G222" i="125" s="1"/>
  <c r="F223" i="125" s="1"/>
  <c r="E221" i="126"/>
  <c r="D221" i="126" s="1"/>
  <c r="G221" i="126" s="1"/>
  <c r="F222" i="126" s="1"/>
  <c r="D38" i="24" l="1"/>
  <c r="G38" i="24" s="1"/>
  <c r="F39" i="24" s="1"/>
  <c r="G39" i="24" s="1"/>
  <c r="I38" i="24"/>
  <c r="D37" i="21"/>
  <c r="G37" i="21" s="1"/>
  <c r="F38" i="21" s="1"/>
  <c r="I37" i="21"/>
  <c r="I37" i="23"/>
  <c r="D37" i="23"/>
  <c r="G37" i="23" s="1"/>
  <c r="F38" i="23" s="1"/>
  <c r="G39" i="13"/>
  <c r="H39" i="13"/>
  <c r="I39" i="13" s="1"/>
  <c r="I38" i="13"/>
  <c r="I36" i="4"/>
  <c r="I38" i="3"/>
  <c r="I37" i="11"/>
  <c r="I39" i="10"/>
  <c r="E39" i="3"/>
  <c r="H39" i="3"/>
  <c r="E222" i="126"/>
  <c r="D222" i="126" s="1"/>
  <c r="G222" i="126" s="1"/>
  <c r="F223" i="126" s="1"/>
  <c r="E223" i="125"/>
  <c r="D223" i="125" s="1"/>
  <c r="G223" i="125" s="1"/>
  <c r="F224" i="125" s="1"/>
  <c r="H39" i="24" l="1"/>
  <c r="I39" i="24" s="1"/>
  <c r="E38" i="21"/>
  <c r="H38" i="21"/>
  <c r="E38" i="23"/>
  <c r="H38" i="23"/>
  <c r="I38" i="23" s="1"/>
  <c r="E37" i="4"/>
  <c r="D37" i="4" s="1"/>
  <c r="G37" i="4" s="1"/>
  <c r="F38" i="4" s="1"/>
  <c r="H37" i="4"/>
  <c r="D39" i="3"/>
  <c r="G39" i="3" s="1"/>
  <c r="F40" i="3" s="1"/>
  <c r="G40" i="3" s="1"/>
  <c r="I39" i="3"/>
  <c r="H38" i="11"/>
  <c r="E38" i="11"/>
  <c r="E224" i="125"/>
  <c r="D224" i="125" s="1"/>
  <c r="G224" i="125" s="1"/>
  <c r="F225" i="125" s="1"/>
  <c r="E223" i="126"/>
  <c r="D223" i="126" s="1"/>
  <c r="G223" i="126" s="1"/>
  <c r="F224" i="126" s="1"/>
  <c r="D38" i="21" l="1"/>
  <c r="G38" i="21" s="1"/>
  <c r="F39" i="21" s="1"/>
  <c r="G39" i="21" s="1"/>
  <c r="I38" i="21"/>
  <c r="D38" i="23"/>
  <c r="G38" i="23" s="1"/>
  <c r="F39" i="23" s="1"/>
  <c r="G39" i="23" s="1"/>
  <c r="D38" i="11"/>
  <c r="G38" i="11" s="1"/>
  <c r="F39" i="11" s="1"/>
  <c r="G39" i="11" s="1"/>
  <c r="I37" i="4"/>
  <c r="H40" i="3"/>
  <c r="I40" i="3" s="1"/>
  <c r="I38" i="11"/>
  <c r="E225" i="125"/>
  <c r="D225" i="125" s="1"/>
  <c r="G225" i="125" s="1"/>
  <c r="F226" i="125" s="1"/>
  <c r="E224" i="126"/>
  <c r="D224" i="126" s="1"/>
  <c r="G224" i="126" s="1"/>
  <c r="F225" i="126" s="1"/>
  <c r="H39" i="21" l="1"/>
  <c r="I39" i="21" s="1"/>
  <c r="H39" i="23"/>
  <c r="I39" i="23" s="1"/>
  <c r="H39" i="11"/>
  <c r="I39" i="11" s="1"/>
  <c r="E38" i="4"/>
  <c r="D38" i="4" s="1"/>
  <c r="G38" i="4" s="1"/>
  <c r="F39" i="4" s="1"/>
  <c r="H38" i="4"/>
  <c r="E226" i="125"/>
  <c r="D226" i="125" s="1"/>
  <c r="G226" i="125" s="1"/>
  <c r="F227" i="125" s="1"/>
  <c r="E225" i="126"/>
  <c r="D225" i="126" s="1"/>
  <c r="G225" i="126" s="1"/>
  <c r="F226" i="126" s="1"/>
  <c r="I38" i="4" l="1"/>
  <c r="E227" i="125"/>
  <c r="D227" i="125" s="1"/>
  <c r="G227" i="125" s="1"/>
  <c r="F228" i="125" s="1"/>
  <c r="E226" i="126"/>
  <c r="D226" i="126" s="1"/>
  <c r="G226" i="126" s="1"/>
  <c r="F227" i="126" s="1"/>
  <c r="H39" i="4" l="1"/>
  <c r="E39" i="4"/>
  <c r="D39" i="4" s="1"/>
  <c r="G39" i="4" s="1"/>
  <c r="F40" i="4" s="1"/>
  <c r="G40" i="4" s="1"/>
  <c r="E228" i="125"/>
  <c r="D228" i="125" s="1"/>
  <c r="G228" i="125" s="1"/>
  <c r="F229" i="125" s="1"/>
  <c r="E227" i="126"/>
  <c r="D227" i="126" s="1"/>
  <c r="G227" i="126" s="1"/>
  <c r="F228" i="126" s="1"/>
  <c r="I39" i="4" l="1"/>
  <c r="E228" i="126"/>
  <c r="D228" i="126" s="1"/>
  <c r="G228" i="126" s="1"/>
  <c r="F229" i="126" s="1"/>
  <c r="E229" i="125"/>
  <c r="D229" i="125" s="1"/>
  <c r="G229" i="125" s="1"/>
  <c r="F230" i="125" s="1"/>
  <c r="H40" i="4" l="1"/>
  <c r="I40" i="4" s="1"/>
  <c r="E229" i="126"/>
  <c r="D229" i="126" s="1"/>
  <c r="G229" i="126" s="1"/>
  <c r="F230" i="126" s="1"/>
  <c r="E230" i="125"/>
  <c r="D230" i="125" s="1"/>
  <c r="G230" i="125"/>
  <c r="F231" i="125" s="1"/>
  <c r="E231" i="125" l="1"/>
  <c r="D231" i="125" s="1"/>
  <c r="G231" i="125" s="1"/>
  <c r="F232" i="125" s="1"/>
  <c r="E230" i="126"/>
  <c r="D230" i="126" s="1"/>
  <c r="G230" i="126" s="1"/>
  <c r="F231" i="126" s="1"/>
  <c r="E231" i="126" l="1"/>
  <c r="D231" i="126" s="1"/>
  <c r="G231" i="126" s="1"/>
  <c r="F232" i="126" s="1"/>
  <c r="E232" i="125"/>
  <c r="D232" i="125" s="1"/>
  <c r="G232" i="125" s="1"/>
  <c r="F233" i="125" s="1"/>
  <c r="E233" i="125" l="1"/>
  <c r="D233" i="125" s="1"/>
  <c r="G233" i="125" s="1"/>
  <c r="F234" i="125" s="1"/>
  <c r="E232" i="126"/>
  <c r="D232" i="126" s="1"/>
  <c r="G232" i="126" s="1"/>
  <c r="F233" i="126" s="1"/>
  <c r="E233" i="126" l="1"/>
  <c r="D233" i="126" s="1"/>
  <c r="G233" i="126" s="1"/>
  <c r="F234" i="126" s="1"/>
  <c r="E234" i="125"/>
  <c r="D234" i="125" s="1"/>
  <c r="G234" i="125" s="1"/>
  <c r="F235" i="125" s="1"/>
  <c r="E235" i="125" l="1"/>
  <c r="D235" i="125" s="1"/>
  <c r="G235" i="125" s="1"/>
  <c r="F236" i="125" s="1"/>
  <c r="E234" i="126"/>
  <c r="D234" i="126" s="1"/>
  <c r="G234" i="126" s="1"/>
  <c r="F235" i="126" s="1"/>
  <c r="E236" i="125" l="1"/>
  <c r="D236" i="125" s="1"/>
  <c r="G236" i="125" s="1"/>
  <c r="F237" i="125" s="1"/>
  <c r="E235" i="126"/>
  <c r="D235" i="126" s="1"/>
  <c r="G235" i="126" s="1"/>
  <c r="F236" i="126" s="1"/>
  <c r="E236" i="126" l="1"/>
  <c r="D236" i="126" s="1"/>
  <c r="G236" i="126" s="1"/>
  <c r="F237" i="126" s="1"/>
  <c r="E237" i="125"/>
  <c r="D237" i="125" s="1"/>
  <c r="G237" i="125" s="1"/>
  <c r="F238" i="125" s="1"/>
  <c r="E238" i="125" l="1"/>
  <c r="D238" i="125" s="1"/>
  <c r="G238" i="125" s="1"/>
  <c r="F239" i="125" s="1"/>
  <c r="E237" i="126"/>
  <c r="D237" i="126" s="1"/>
  <c r="G237" i="126" s="1"/>
  <c r="F238" i="126" s="1"/>
  <c r="E239" i="125" l="1"/>
  <c r="D239" i="125" s="1"/>
  <c r="G239" i="125" s="1"/>
  <c r="F240" i="125" s="1"/>
  <c r="E238" i="126"/>
  <c r="D238" i="126" s="1"/>
  <c r="G238" i="126"/>
  <c r="F239" i="126" s="1"/>
  <c r="E240" i="125" l="1"/>
  <c r="D240" i="125" s="1"/>
  <c r="G240" i="125"/>
  <c r="F241" i="125" s="1"/>
  <c r="E239" i="126"/>
  <c r="D239" i="126" s="1"/>
  <c r="G239" i="126" s="1"/>
  <c r="F240" i="126" s="1"/>
  <c r="E240" i="126" l="1"/>
  <c r="D240" i="126" s="1"/>
  <c r="G240" i="126" s="1"/>
  <c r="F241" i="126" s="1"/>
  <c r="E241" i="125"/>
  <c r="D241" i="125" s="1"/>
  <c r="G241" i="125" s="1"/>
  <c r="F242" i="125" s="1"/>
  <c r="E242" i="125" l="1"/>
  <c r="D242" i="125" s="1"/>
  <c r="G242" i="125" s="1"/>
  <c r="F243" i="125" s="1"/>
  <c r="E241" i="126"/>
  <c r="D241" i="126" s="1"/>
  <c r="G241" i="126" s="1"/>
  <c r="F242" i="126" s="1"/>
  <c r="E243" i="125" l="1"/>
  <c r="D243" i="125" s="1"/>
  <c r="G243" i="125" s="1"/>
  <c r="F244" i="125" s="1"/>
  <c r="E242" i="126"/>
  <c r="D242" i="126" s="1"/>
  <c r="G242" i="126" s="1"/>
  <c r="F243" i="126" s="1"/>
  <c r="E243" i="126" l="1"/>
  <c r="D243" i="126" s="1"/>
  <c r="G243" i="126" s="1"/>
  <c r="F244" i="126" s="1"/>
  <c r="E244" i="125"/>
  <c r="D244" i="125" s="1"/>
  <c r="G244" i="125" s="1"/>
  <c r="F245" i="125" s="1"/>
  <c r="E245" i="125" l="1"/>
  <c r="D245" i="125" s="1"/>
  <c r="G245" i="125" s="1"/>
  <c r="F246" i="125" s="1"/>
  <c r="E244" i="126"/>
  <c r="D244" i="126" s="1"/>
  <c r="G244" i="126" s="1"/>
  <c r="F245" i="126" s="1"/>
  <c r="E246" i="125" l="1"/>
  <c r="D246" i="125" s="1"/>
  <c r="G246" i="125" s="1"/>
  <c r="F247" i="125" s="1"/>
  <c r="E245" i="126"/>
  <c r="D245" i="126" s="1"/>
  <c r="G245" i="126" s="1"/>
  <c r="F246" i="126" s="1"/>
  <c r="E247" i="125" l="1"/>
  <c r="D247" i="125" s="1"/>
  <c r="G247" i="125" s="1"/>
  <c r="F248" i="125" s="1"/>
  <c r="E246" i="126"/>
  <c r="D246" i="126" s="1"/>
  <c r="G246" i="126" s="1"/>
  <c r="F247" i="126" s="1"/>
  <c r="E248" i="125" l="1"/>
  <c r="D248" i="125" s="1"/>
  <c r="G248" i="125" s="1"/>
  <c r="F249" i="125" s="1"/>
  <c r="E247" i="126"/>
  <c r="D247" i="126" s="1"/>
  <c r="G247" i="126" s="1"/>
  <c r="F248" i="126" s="1"/>
  <c r="E248" i="126" l="1"/>
  <c r="D248" i="126" s="1"/>
  <c r="G248" i="126" s="1"/>
  <c r="F249" i="126" s="1"/>
  <c r="E249" i="125"/>
  <c r="D249" i="125" s="1"/>
  <c r="G249" i="125" s="1"/>
  <c r="F250" i="125" s="1"/>
  <c r="E249" i="126" l="1"/>
  <c r="D249" i="126" s="1"/>
  <c r="G249" i="126" s="1"/>
  <c r="F250" i="126" s="1"/>
  <c r="E250" i="125"/>
  <c r="D250" i="125" s="1"/>
  <c r="G250" i="125" s="1"/>
  <c r="F251" i="125" s="1"/>
  <c r="E250" i="126" l="1"/>
  <c r="D250" i="126" s="1"/>
  <c r="G250" i="126" s="1"/>
  <c r="F251" i="126" s="1"/>
  <c r="G251" i="125"/>
  <c r="F252" i="125" s="1"/>
  <c r="E251" i="125"/>
  <c r="D251" i="125" s="1"/>
  <c r="E251" i="126" l="1"/>
  <c r="D251" i="126" s="1"/>
  <c r="G251" i="126" s="1"/>
  <c r="F252" i="126" s="1"/>
  <c r="E252" i="125"/>
  <c r="D252" i="125" s="1"/>
  <c r="G252" i="125" s="1"/>
  <c r="F253" i="125" s="1"/>
  <c r="E252" i="126" l="1"/>
  <c r="D252" i="126" s="1"/>
  <c r="G252" i="126" s="1"/>
  <c r="F253" i="126" s="1"/>
  <c r="E253" i="125"/>
  <c r="D253" i="125" s="1"/>
  <c r="G253" i="125" s="1"/>
  <c r="F254" i="125" s="1"/>
  <c r="E254" i="125" l="1"/>
  <c r="D254" i="125" s="1"/>
  <c r="G254" i="125" s="1"/>
  <c r="F255" i="125" s="1"/>
  <c r="E253" i="126"/>
  <c r="D253" i="126" s="1"/>
  <c r="G253" i="126" s="1"/>
  <c r="F254" i="126" s="1"/>
  <c r="E254" i="126" l="1"/>
  <c r="D254" i="126" s="1"/>
  <c r="G254" i="126" s="1"/>
  <c r="F255" i="126" s="1"/>
  <c r="E255" i="125"/>
  <c r="D255" i="125" s="1"/>
  <c r="G255" i="125" s="1"/>
  <c r="F256" i="125" s="1"/>
  <c r="E256" i="125" l="1"/>
  <c r="D256" i="125" s="1"/>
  <c r="G256" i="125"/>
  <c r="F257" i="125" s="1"/>
  <c r="E255" i="126"/>
  <c r="D255" i="126" s="1"/>
  <c r="G255" i="126" s="1"/>
  <c r="F256" i="126" s="1"/>
  <c r="E256" i="126" l="1"/>
  <c r="D256" i="126" s="1"/>
  <c r="G256" i="126" s="1"/>
  <c r="F257" i="126" s="1"/>
  <c r="E257" i="125"/>
  <c r="D257" i="125" s="1"/>
  <c r="G257" i="125" s="1"/>
  <c r="F258" i="125" s="1"/>
  <c r="E257" i="126" l="1"/>
  <c r="D257" i="126" s="1"/>
  <c r="G257" i="126" s="1"/>
  <c r="F258" i="126" s="1"/>
  <c r="E258" i="125"/>
  <c r="D258" i="125" s="1"/>
  <c r="G258" i="125" s="1"/>
  <c r="F259" i="125" s="1"/>
  <c r="E258" i="126" l="1"/>
  <c r="D258" i="126" s="1"/>
  <c r="G258" i="126" s="1"/>
  <c r="F259" i="126" s="1"/>
  <c r="G259" i="125"/>
  <c r="F260" i="125" s="1"/>
  <c r="E259" i="125"/>
  <c r="D259" i="125" s="1"/>
  <c r="E260" i="125" l="1"/>
  <c r="D260" i="125" s="1"/>
  <c r="G260" i="125" s="1"/>
  <c r="F261" i="125" s="1"/>
  <c r="E259" i="126"/>
  <c r="D259" i="126" s="1"/>
  <c r="G259" i="126" s="1"/>
  <c r="F260" i="126" s="1"/>
  <c r="E260" i="126" l="1"/>
  <c r="D260" i="126" s="1"/>
  <c r="G260" i="126" s="1"/>
  <c r="F261" i="126" s="1"/>
  <c r="E261" i="125"/>
  <c r="D261" i="125" s="1"/>
  <c r="G261" i="125" s="1"/>
  <c r="F262" i="125" s="1"/>
  <c r="E261" i="126" l="1"/>
  <c r="D261" i="126" s="1"/>
  <c r="G261" i="126" s="1"/>
  <c r="F262" i="126" s="1"/>
  <c r="E262" i="125"/>
  <c r="D262" i="125" s="1"/>
  <c r="G262" i="125" s="1"/>
  <c r="F263" i="125" s="1"/>
  <c r="E263" i="125" l="1"/>
  <c r="D263" i="125" s="1"/>
  <c r="G263" i="125" s="1"/>
  <c r="F264" i="125" s="1"/>
  <c r="E262" i="126"/>
  <c r="D262" i="126" s="1"/>
  <c r="G262" i="126" s="1"/>
  <c r="F263" i="126" s="1"/>
  <c r="E264" i="125" l="1"/>
  <c r="D264" i="125" s="1"/>
  <c r="G264" i="125" s="1"/>
  <c r="F265" i="125" s="1"/>
  <c r="E263" i="126"/>
  <c r="D263" i="126" s="1"/>
  <c r="G263" i="126"/>
  <c r="F264" i="126" s="1"/>
  <c r="E265" i="125" l="1"/>
  <c r="D265" i="125" s="1"/>
  <c r="G265" i="125" s="1"/>
  <c r="F266" i="125" s="1"/>
  <c r="E264" i="126"/>
  <c r="D264" i="126" s="1"/>
  <c r="G264" i="126" s="1"/>
  <c r="F265" i="126" s="1"/>
  <c r="E265" i="126" l="1"/>
  <c r="D265" i="126" s="1"/>
  <c r="G265" i="126" s="1"/>
  <c r="F266" i="126" s="1"/>
  <c r="E266" i="125"/>
  <c r="D266" i="125" s="1"/>
  <c r="G266" i="125" s="1"/>
  <c r="F267" i="125" s="1"/>
  <c r="E267" i="125" l="1"/>
  <c r="D267" i="125" s="1"/>
  <c r="G267" i="125" s="1"/>
  <c r="F268" i="125" s="1"/>
  <c r="E266" i="126"/>
  <c r="D266" i="126" s="1"/>
  <c r="G266" i="126" s="1"/>
  <c r="F267" i="126" s="1"/>
  <c r="E267" i="126" l="1"/>
  <c r="D267" i="126" s="1"/>
  <c r="G267" i="126" s="1"/>
  <c r="F268" i="126" s="1"/>
  <c r="E268" i="125"/>
  <c r="D268" i="125" s="1"/>
  <c r="G268" i="125" s="1"/>
  <c r="F269" i="125" s="1"/>
  <c r="E269" i="125" l="1"/>
  <c r="D269" i="125" s="1"/>
  <c r="G269" i="125" s="1"/>
  <c r="F270" i="125" s="1"/>
  <c r="E268" i="126"/>
  <c r="D268" i="126" s="1"/>
  <c r="G268" i="126" s="1"/>
  <c r="F269" i="126" s="1"/>
  <c r="E270" i="125" l="1"/>
  <c r="D270" i="125" s="1"/>
  <c r="G270" i="125"/>
  <c r="F271" i="125" s="1"/>
  <c r="E269" i="126"/>
  <c r="D269" i="126" s="1"/>
  <c r="G269" i="126" s="1"/>
  <c r="F270" i="126" s="1"/>
  <c r="E270" i="126" l="1"/>
  <c r="D270" i="126" s="1"/>
  <c r="G270" i="126" s="1"/>
  <c r="F271" i="126" s="1"/>
  <c r="E271" i="125"/>
  <c r="D271" i="125" s="1"/>
  <c r="G271" i="125" s="1"/>
  <c r="F272" i="125" s="1"/>
  <c r="E272" i="125" l="1"/>
  <c r="D272" i="125" s="1"/>
  <c r="G272" i="125"/>
  <c r="F273" i="125" s="1"/>
  <c r="E271" i="126"/>
  <c r="D271" i="126" s="1"/>
  <c r="G271" i="126" s="1"/>
  <c r="F272" i="126" s="1"/>
  <c r="E272" i="126" l="1"/>
  <c r="D272" i="126" s="1"/>
  <c r="G272" i="126" s="1"/>
  <c r="F273" i="126" s="1"/>
  <c r="E273" i="125"/>
  <c r="D273" i="125" s="1"/>
  <c r="G273" i="125" s="1"/>
  <c r="F274" i="125" s="1"/>
  <c r="E274" i="125" l="1"/>
  <c r="D274" i="125" s="1"/>
  <c r="G274" i="125"/>
  <c r="F275" i="125" s="1"/>
  <c r="E273" i="126"/>
  <c r="D273" i="126" s="1"/>
  <c r="G273" i="126"/>
  <c r="F274" i="126" s="1"/>
  <c r="E274" i="126" l="1"/>
  <c r="D274" i="126" s="1"/>
  <c r="G274" i="126" s="1"/>
  <c r="F275" i="126" s="1"/>
  <c r="E275" i="125"/>
  <c r="D275" i="125" s="1"/>
  <c r="G275" i="125" s="1"/>
  <c r="F276" i="125" s="1"/>
  <c r="E276" i="125" l="1"/>
  <c r="D276" i="125" s="1"/>
  <c r="G276" i="125" s="1"/>
  <c r="F277" i="125" s="1"/>
  <c r="E275" i="126"/>
  <c r="D275" i="126" s="1"/>
  <c r="G275" i="126" s="1"/>
  <c r="F276" i="126" s="1"/>
  <c r="E276" i="126" l="1"/>
  <c r="D276" i="126" s="1"/>
  <c r="G276" i="126" s="1"/>
  <c r="F277" i="126" s="1"/>
  <c r="E277" i="125"/>
  <c r="D277" i="125" s="1"/>
  <c r="G277" i="125" s="1"/>
  <c r="F278" i="125" s="1"/>
  <c r="E278" i="125" l="1"/>
  <c r="D278" i="125" s="1"/>
  <c r="G278" i="125"/>
  <c r="F279" i="125" s="1"/>
  <c r="E277" i="126"/>
  <c r="D277" i="126" s="1"/>
  <c r="G277" i="126" s="1"/>
  <c r="F278" i="126" s="1"/>
  <c r="E278" i="126" l="1"/>
  <c r="D278" i="126" s="1"/>
  <c r="G278" i="126" s="1"/>
  <c r="F279" i="126" s="1"/>
  <c r="E279" i="125"/>
  <c r="D279" i="125" s="1"/>
  <c r="G279" i="125" s="1"/>
  <c r="F280" i="125" s="1"/>
  <c r="G280" i="125" l="1"/>
  <c r="F281" i="125" s="1"/>
  <c r="E280" i="125"/>
  <c r="D280" i="125" s="1"/>
  <c r="E279" i="126"/>
  <c r="D279" i="126" s="1"/>
  <c r="G279" i="126" s="1"/>
  <c r="F280" i="126" s="1"/>
  <c r="E280" i="126" l="1"/>
  <c r="D280" i="126" s="1"/>
  <c r="G280" i="126" s="1"/>
  <c r="F281" i="126" s="1"/>
  <c r="E281" i="125"/>
  <c r="D281" i="125" s="1"/>
  <c r="G281" i="125" s="1"/>
  <c r="F282" i="125" s="1"/>
  <c r="E282" i="125" l="1"/>
  <c r="D282" i="125" s="1"/>
  <c r="G282" i="125" s="1"/>
  <c r="F283" i="125" s="1"/>
  <c r="E281" i="126"/>
  <c r="D281" i="126" s="1"/>
  <c r="G281" i="126" s="1"/>
  <c r="F282" i="126" s="1"/>
  <c r="E283" i="125" l="1"/>
  <c r="D283" i="125" s="1"/>
  <c r="G283" i="125" s="1"/>
  <c r="F284" i="125" s="1"/>
  <c r="E282" i="126"/>
  <c r="D282" i="126" s="1"/>
  <c r="G282" i="126" s="1"/>
  <c r="F283" i="126" s="1"/>
  <c r="E284" i="125" l="1"/>
  <c r="D284" i="125" s="1"/>
  <c r="G284" i="125" s="1"/>
  <c r="F285" i="125" s="1"/>
  <c r="E283" i="126"/>
  <c r="D283" i="126" s="1"/>
  <c r="G283" i="126" s="1"/>
  <c r="F284" i="126" s="1"/>
  <c r="E285" i="125" l="1"/>
  <c r="D285" i="125" s="1"/>
  <c r="G285" i="125"/>
  <c r="F286" i="125" s="1"/>
  <c r="E284" i="126"/>
  <c r="D284" i="126" s="1"/>
  <c r="G284" i="126" s="1"/>
  <c r="F285" i="126" s="1"/>
  <c r="E285" i="126" l="1"/>
  <c r="D285" i="126" s="1"/>
  <c r="G285" i="126" s="1"/>
  <c r="F286" i="126" s="1"/>
  <c r="E286" i="125"/>
  <c r="D286" i="125" s="1"/>
  <c r="G286" i="125" s="1"/>
  <c r="F287" i="125" s="1"/>
  <c r="E287" i="125" l="1"/>
  <c r="D287" i="125" s="1"/>
  <c r="G287" i="125" s="1"/>
  <c r="F288" i="125" s="1"/>
  <c r="E286" i="126"/>
  <c r="D286" i="126" s="1"/>
  <c r="G286" i="126" s="1"/>
  <c r="F287" i="126" s="1"/>
  <c r="E288" i="125" l="1"/>
  <c r="D288" i="125" s="1"/>
  <c r="G288" i="125" s="1"/>
  <c r="F289" i="125" s="1"/>
  <c r="E287" i="126"/>
  <c r="D287" i="126" s="1"/>
  <c r="G287" i="126" s="1"/>
  <c r="F288" i="126" s="1"/>
  <c r="E289" i="125" l="1"/>
  <c r="D289" i="125" s="1"/>
  <c r="G289" i="125"/>
  <c r="F290" i="125" s="1"/>
  <c r="E288" i="126"/>
  <c r="D288" i="126" s="1"/>
  <c r="G288" i="126" s="1"/>
  <c r="F289" i="126" s="1"/>
  <c r="E289" i="126" l="1"/>
  <c r="D289" i="126" s="1"/>
  <c r="G289" i="126"/>
  <c r="F290" i="126" s="1"/>
  <c r="E290" i="125"/>
  <c r="D290" i="125" s="1"/>
  <c r="G290" i="125" s="1"/>
  <c r="F291" i="125" s="1"/>
  <c r="E291" i="125" l="1"/>
  <c r="D291" i="125" s="1"/>
  <c r="G291" i="125"/>
  <c r="F292" i="125" s="1"/>
  <c r="E290" i="126"/>
  <c r="D290" i="126" s="1"/>
  <c r="G290" i="126" s="1"/>
  <c r="F291" i="126" s="1"/>
  <c r="E291" i="126" l="1"/>
  <c r="D291" i="126" s="1"/>
  <c r="G291" i="126" s="1"/>
  <c r="F292" i="126" s="1"/>
  <c r="E292" i="125"/>
  <c r="D292" i="125" s="1"/>
  <c r="G292" i="125" s="1"/>
  <c r="F293" i="125" s="1"/>
  <c r="E293" i="125" l="1"/>
  <c r="D293" i="125" s="1"/>
  <c r="G293" i="125" s="1"/>
  <c r="F294" i="125" s="1"/>
  <c r="E292" i="126"/>
  <c r="D292" i="126" s="1"/>
  <c r="G292" i="126" s="1"/>
  <c r="F293" i="126" s="1"/>
  <c r="E294" i="125" l="1"/>
  <c r="D294" i="125" s="1"/>
  <c r="G294" i="125" s="1"/>
  <c r="F295" i="125" s="1"/>
  <c r="E293" i="126"/>
  <c r="D293" i="126" s="1"/>
  <c r="G293" i="126" s="1"/>
  <c r="F294" i="126" s="1"/>
  <c r="E294" i="126" l="1"/>
  <c r="D294" i="126" s="1"/>
  <c r="G294" i="126" s="1"/>
  <c r="F295" i="126" s="1"/>
  <c r="E295" i="125"/>
  <c r="D295" i="125" s="1"/>
  <c r="G295" i="125"/>
  <c r="F296" i="125" s="1"/>
  <c r="E296" i="125" l="1"/>
  <c r="D296" i="125" s="1"/>
  <c r="G296" i="125" s="1"/>
  <c r="F297" i="125" s="1"/>
  <c r="E295" i="126"/>
  <c r="D295" i="126" s="1"/>
  <c r="G295" i="126" s="1"/>
  <c r="F296" i="126" s="1"/>
  <c r="E297" i="125" l="1"/>
  <c r="D297" i="125" s="1"/>
  <c r="G297" i="125"/>
  <c r="F298" i="125" s="1"/>
  <c r="E296" i="126"/>
  <c r="D296" i="126" s="1"/>
  <c r="G296" i="126" s="1"/>
  <c r="F297" i="126" s="1"/>
  <c r="E297" i="126" l="1"/>
  <c r="D297" i="126" s="1"/>
  <c r="G297" i="126" s="1"/>
  <c r="F298" i="126" s="1"/>
  <c r="E298" i="125"/>
  <c r="D298" i="125" s="1"/>
  <c r="G298" i="125" s="1"/>
  <c r="F299" i="125" s="1"/>
  <c r="E299" i="125" l="1"/>
  <c r="D299" i="125" s="1"/>
  <c r="G299" i="125" s="1"/>
  <c r="F300" i="125" s="1"/>
  <c r="E298" i="126"/>
  <c r="D298" i="126" s="1"/>
  <c r="G298" i="126" s="1"/>
  <c r="F299" i="126" s="1"/>
  <c r="G300" i="125" l="1"/>
  <c r="F301" i="125" s="1"/>
  <c r="E300" i="125"/>
  <c r="D300" i="125" s="1"/>
  <c r="E299" i="126"/>
  <c r="D299" i="126" s="1"/>
  <c r="G299" i="126" s="1"/>
  <c r="F300" i="126" s="1"/>
  <c r="E300" i="126" l="1"/>
  <c r="D300" i="126" s="1"/>
  <c r="G300" i="126" s="1"/>
  <c r="F301" i="126" s="1"/>
  <c r="E301" i="125"/>
  <c r="D301" i="125" s="1"/>
  <c r="G301" i="125" s="1"/>
  <c r="F302" i="125" s="1"/>
  <c r="E302" i="125" l="1"/>
  <c r="D302" i="125" s="1"/>
  <c r="G302" i="125"/>
  <c r="F303" i="125" s="1"/>
  <c r="E301" i="126"/>
  <c r="D301" i="126" s="1"/>
  <c r="G301" i="126" s="1"/>
  <c r="F302" i="126" s="1"/>
  <c r="E302" i="126" l="1"/>
  <c r="D302" i="126" s="1"/>
  <c r="G302" i="126" s="1"/>
  <c r="F303" i="126" s="1"/>
  <c r="E303" i="125"/>
  <c r="D303" i="125" s="1"/>
  <c r="G303" i="125" s="1"/>
  <c r="F304" i="125" s="1"/>
  <c r="E304" i="125" l="1"/>
  <c r="D304" i="125" s="1"/>
  <c r="G304" i="125" s="1"/>
  <c r="F305" i="125" s="1"/>
  <c r="E303" i="126"/>
  <c r="D303" i="126" s="1"/>
  <c r="G303" i="126" s="1"/>
  <c r="F304" i="126" s="1"/>
  <c r="E304" i="126" l="1"/>
  <c r="D304" i="126" s="1"/>
  <c r="G304" i="126" s="1"/>
  <c r="F305" i="126" s="1"/>
  <c r="E305" i="125"/>
  <c r="D305" i="125" s="1"/>
  <c r="G305" i="125" s="1"/>
  <c r="F306" i="125" s="1"/>
  <c r="E306" i="125" l="1"/>
  <c r="D306" i="125" s="1"/>
  <c r="G306" i="125" s="1"/>
  <c r="F307" i="125" s="1"/>
  <c r="E305" i="126"/>
  <c r="D305" i="126" s="1"/>
  <c r="G305" i="126" s="1"/>
  <c r="F306" i="126" s="1"/>
  <c r="E306" i="126" l="1"/>
  <c r="D306" i="126" s="1"/>
  <c r="G306" i="126" s="1"/>
  <c r="F307" i="126" s="1"/>
  <c r="E307" i="125"/>
  <c r="D307" i="125" s="1"/>
  <c r="G307" i="125"/>
  <c r="F308" i="125" s="1"/>
  <c r="E308" i="125" l="1"/>
  <c r="D308" i="125" s="1"/>
  <c r="G308" i="125" s="1"/>
  <c r="F309" i="125" s="1"/>
  <c r="E307" i="126"/>
  <c r="D307" i="126" s="1"/>
  <c r="G307" i="126" s="1"/>
  <c r="F308" i="126" s="1"/>
  <c r="E308" i="126" l="1"/>
  <c r="D308" i="126" s="1"/>
  <c r="G308" i="126" s="1"/>
  <c r="F309" i="126" s="1"/>
  <c r="E309" i="125"/>
  <c r="D309" i="125" s="1"/>
  <c r="G309" i="125" s="1"/>
  <c r="F310" i="125" s="1"/>
  <c r="E310" i="125" l="1"/>
  <c r="D310" i="125" s="1"/>
  <c r="G310" i="125"/>
  <c r="F311" i="125" s="1"/>
  <c r="E309" i="126"/>
  <c r="D309" i="126" s="1"/>
  <c r="G309" i="126" s="1"/>
  <c r="F310" i="126" s="1"/>
  <c r="E310" i="126" l="1"/>
  <c r="D310" i="126" s="1"/>
  <c r="G310" i="126" s="1"/>
  <c r="F311" i="126" s="1"/>
  <c r="E311" i="125"/>
  <c r="D311" i="125" s="1"/>
  <c r="G311" i="125" s="1"/>
  <c r="F312" i="125" s="1"/>
  <c r="G312" i="125" l="1"/>
  <c r="F313" i="125" s="1"/>
  <c r="E312" i="125"/>
  <c r="D312" i="125" s="1"/>
  <c r="E311" i="126"/>
  <c r="D311" i="126" s="1"/>
  <c r="G311" i="126" s="1"/>
  <c r="F312" i="126" s="1"/>
  <c r="E312" i="126" l="1"/>
  <c r="D312" i="126" s="1"/>
  <c r="G312" i="126" s="1"/>
  <c r="F313" i="126" s="1"/>
  <c r="E313" i="125"/>
  <c r="D313" i="125" s="1"/>
  <c r="G313" i="125" s="1"/>
  <c r="F314" i="125" s="1"/>
  <c r="E314" i="125" l="1"/>
  <c r="D314" i="125" s="1"/>
  <c r="G314" i="125"/>
  <c r="F315" i="125" s="1"/>
  <c r="E313" i="126"/>
  <c r="D313" i="126" s="1"/>
  <c r="G313" i="126" s="1"/>
  <c r="F314" i="126" s="1"/>
  <c r="E314" i="126" l="1"/>
  <c r="D314" i="126" s="1"/>
  <c r="G314" i="126" s="1"/>
  <c r="F315" i="126" s="1"/>
  <c r="E315" i="125"/>
  <c r="D315" i="125" s="1"/>
  <c r="G315" i="125" s="1"/>
  <c r="F316" i="125" s="1"/>
  <c r="E316" i="125" l="1"/>
  <c r="D316" i="125" s="1"/>
  <c r="G316" i="125" s="1"/>
  <c r="F317" i="125" s="1"/>
  <c r="E315" i="126"/>
  <c r="D315" i="126" s="1"/>
  <c r="G315" i="126" s="1"/>
  <c r="F316" i="126" s="1"/>
  <c r="E316" i="126" l="1"/>
  <c r="D316" i="126" s="1"/>
  <c r="G316" i="126" s="1"/>
  <c r="F317" i="126" s="1"/>
  <c r="E317" i="125"/>
  <c r="D317" i="125" s="1"/>
  <c r="G317" i="125" s="1"/>
  <c r="F318" i="125" s="1"/>
  <c r="E318" i="125" l="1"/>
  <c r="D318" i="125" s="1"/>
  <c r="G318" i="125" s="1"/>
  <c r="F319" i="125" s="1"/>
  <c r="E317" i="126"/>
  <c r="D317" i="126" s="1"/>
  <c r="G317" i="126" s="1"/>
  <c r="F318" i="126" s="1"/>
  <c r="E318" i="126" l="1"/>
  <c r="D318" i="126" s="1"/>
  <c r="G318" i="126" s="1"/>
  <c r="F319" i="126" s="1"/>
  <c r="E319" i="125"/>
  <c r="D319" i="125" s="1"/>
  <c r="G319" i="125" s="1"/>
  <c r="F320" i="125" s="1"/>
  <c r="E320" i="125" l="1"/>
  <c r="D320" i="125" s="1"/>
  <c r="G320" i="125" s="1"/>
  <c r="F321" i="125" s="1"/>
  <c r="E319" i="126"/>
  <c r="D319" i="126" s="1"/>
  <c r="G319" i="126" s="1"/>
  <c r="F320" i="126" s="1"/>
  <c r="E320" i="126" l="1"/>
  <c r="D320" i="126" s="1"/>
  <c r="G320" i="126" s="1"/>
  <c r="F321" i="126" s="1"/>
  <c r="E321" i="125"/>
  <c r="D321" i="125" s="1"/>
  <c r="G321" i="125"/>
  <c r="F322" i="125" s="1"/>
  <c r="E321" i="126" l="1"/>
  <c r="D321" i="126" s="1"/>
  <c r="G321" i="126" s="1"/>
  <c r="F322" i="126" s="1"/>
  <c r="E322" i="125"/>
  <c r="D322" i="125" s="1"/>
  <c r="G322" i="125" s="1"/>
  <c r="F323" i="125" s="1"/>
  <c r="E323" i="125" l="1"/>
  <c r="D323" i="125" s="1"/>
  <c r="G323" i="125" s="1"/>
  <c r="F324" i="125" s="1"/>
  <c r="E322" i="126"/>
  <c r="D322" i="126" s="1"/>
  <c r="G322" i="126" s="1"/>
  <c r="F323" i="126" s="1"/>
  <c r="E323" i="126" l="1"/>
  <c r="D323" i="126" s="1"/>
  <c r="G323" i="126" s="1"/>
  <c r="F324" i="126" s="1"/>
  <c r="E324" i="125"/>
  <c r="D324" i="125" s="1"/>
  <c r="G324" i="125" s="1"/>
  <c r="F325" i="125" s="1"/>
  <c r="E325" i="125" l="1"/>
  <c r="D325" i="125" s="1"/>
  <c r="G325" i="125" s="1"/>
  <c r="F326" i="125" s="1"/>
  <c r="E324" i="126"/>
  <c r="D324" i="126" s="1"/>
  <c r="G324" i="126" s="1"/>
  <c r="F325" i="126" s="1"/>
  <c r="E326" i="125" l="1"/>
  <c r="D326" i="125" s="1"/>
  <c r="G326" i="125"/>
  <c r="F327" i="125" s="1"/>
  <c r="E325" i="126"/>
  <c r="D325" i="126" s="1"/>
  <c r="G325" i="126" s="1"/>
  <c r="F326" i="126" s="1"/>
  <c r="E326" i="126" l="1"/>
  <c r="D326" i="126" s="1"/>
  <c r="G326" i="126" s="1"/>
  <c r="F327" i="126" s="1"/>
  <c r="E327" i="125"/>
  <c r="D327" i="125" s="1"/>
  <c r="G327" i="125" s="1"/>
  <c r="F328" i="125" s="1"/>
  <c r="E327" i="126" l="1"/>
  <c r="D327" i="126" s="1"/>
  <c r="G327" i="126" s="1"/>
  <c r="F328" i="126" s="1"/>
  <c r="E328" i="125"/>
  <c r="D328" i="125" s="1"/>
  <c r="G328" i="125" s="1"/>
  <c r="F329" i="125" s="1"/>
  <c r="E328" i="126" l="1"/>
  <c r="D328" i="126" s="1"/>
  <c r="G328" i="126" s="1"/>
  <c r="F329" i="126" s="1"/>
  <c r="E329" i="125"/>
  <c r="D329" i="125" s="1"/>
  <c r="G329" i="125"/>
  <c r="F330" i="125" s="1"/>
  <c r="E329" i="126" l="1"/>
  <c r="D329" i="126" s="1"/>
  <c r="G329" i="126" s="1"/>
  <c r="F330" i="126" s="1"/>
  <c r="E330" i="125"/>
  <c r="D330" i="125" s="1"/>
  <c r="G330" i="125" s="1"/>
  <c r="F331" i="125" s="1"/>
  <c r="E331" i="125" l="1"/>
  <c r="D331" i="125" s="1"/>
  <c r="G331" i="125" s="1"/>
  <c r="F332" i="125" s="1"/>
  <c r="E330" i="126"/>
  <c r="D330" i="126" s="1"/>
  <c r="G330" i="126" s="1"/>
  <c r="F331" i="126" s="1"/>
  <c r="E332" i="125" l="1"/>
  <c r="D332" i="125" s="1"/>
  <c r="G332" i="125" s="1"/>
  <c r="F333" i="125" s="1"/>
  <c r="E331" i="126"/>
  <c r="D331" i="126" s="1"/>
  <c r="G331" i="126" s="1"/>
  <c r="F332" i="126" s="1"/>
  <c r="E332" i="126" l="1"/>
  <c r="D332" i="126" s="1"/>
  <c r="G332" i="126" s="1"/>
  <c r="F333" i="126" s="1"/>
  <c r="E333" i="125"/>
  <c r="D333" i="125" s="1"/>
  <c r="G333" i="125" s="1"/>
  <c r="F334" i="125" s="1"/>
  <c r="E334" i="125" l="1"/>
  <c r="D334" i="125" s="1"/>
  <c r="G334" i="125" s="1"/>
  <c r="F335" i="125" s="1"/>
  <c r="E333" i="126"/>
  <c r="D333" i="126" s="1"/>
  <c r="G333" i="126" s="1"/>
  <c r="F334" i="126" s="1"/>
  <c r="E334" i="126" l="1"/>
  <c r="D334" i="126" s="1"/>
  <c r="G334" i="126" s="1"/>
  <c r="F335" i="126" s="1"/>
  <c r="E335" i="125"/>
  <c r="D335" i="125" s="1"/>
  <c r="G335" i="125"/>
  <c r="F336" i="125" s="1"/>
  <c r="E336" i="125" l="1"/>
  <c r="D336" i="125" s="1"/>
  <c r="G336" i="125" s="1"/>
  <c r="F337" i="125" s="1"/>
  <c r="E335" i="126"/>
  <c r="D335" i="126" s="1"/>
  <c r="G335" i="126" s="1"/>
  <c r="F336" i="126" s="1"/>
  <c r="E336" i="126" l="1"/>
  <c r="D336" i="126" s="1"/>
  <c r="G336" i="126" s="1"/>
  <c r="F337" i="126" s="1"/>
  <c r="E337" i="125"/>
  <c r="D337" i="125" s="1"/>
  <c r="G337" i="125"/>
  <c r="F338" i="125" s="1"/>
  <c r="E338" i="125" l="1"/>
  <c r="D338" i="125" s="1"/>
  <c r="G338" i="125"/>
  <c r="F339" i="125" s="1"/>
  <c r="E337" i="126"/>
  <c r="D337" i="126" s="1"/>
  <c r="G337" i="126" s="1"/>
  <c r="F338" i="126" s="1"/>
  <c r="E338" i="126" l="1"/>
  <c r="D338" i="126" s="1"/>
  <c r="G338" i="126" s="1"/>
  <c r="F339" i="126" s="1"/>
  <c r="E339" i="125"/>
  <c r="D339" i="125" s="1"/>
  <c r="G339" i="125" s="1"/>
  <c r="F340" i="125" s="1"/>
  <c r="E340" i="125" l="1"/>
  <c r="D340" i="125" s="1"/>
  <c r="G340" i="125" s="1"/>
  <c r="F341" i="125" s="1"/>
  <c r="E339" i="126"/>
  <c r="D339" i="126" s="1"/>
  <c r="G339" i="126" s="1"/>
  <c r="F340" i="126" s="1"/>
  <c r="E340" i="126" l="1"/>
  <c r="D340" i="126" s="1"/>
  <c r="G340" i="126" s="1"/>
  <c r="F341" i="126" s="1"/>
  <c r="E341" i="125"/>
  <c r="D341" i="125" s="1"/>
  <c r="G341" i="125" s="1"/>
  <c r="F342" i="125" s="1"/>
  <c r="E342" i="125" l="1"/>
  <c r="D342" i="125" s="1"/>
  <c r="G342" i="125" s="1"/>
  <c r="F343" i="125" s="1"/>
  <c r="E341" i="126"/>
  <c r="D341" i="126" s="1"/>
  <c r="G341" i="126" s="1"/>
  <c r="F342" i="126" s="1"/>
  <c r="E342" i="126" l="1"/>
  <c r="D342" i="126" s="1"/>
  <c r="G342" i="126" s="1"/>
  <c r="F343" i="126" s="1"/>
  <c r="E343" i="125"/>
  <c r="D343" i="125" s="1"/>
  <c r="G343" i="125"/>
  <c r="F344" i="125" s="1"/>
  <c r="E343" i="126" l="1"/>
  <c r="D343" i="126" s="1"/>
  <c r="G343" i="126" s="1"/>
  <c r="F344" i="126" s="1"/>
  <c r="E344" i="125"/>
  <c r="D344" i="125" s="1"/>
  <c r="G344" i="125" s="1"/>
  <c r="F345" i="125" s="1"/>
  <c r="E344" i="126" l="1"/>
  <c r="D344" i="126" s="1"/>
  <c r="G344" i="126" s="1"/>
  <c r="F345" i="126" s="1"/>
  <c r="E345" i="125"/>
  <c r="D345" i="125" s="1"/>
  <c r="G345" i="125"/>
  <c r="F346" i="125" s="1"/>
  <c r="E345" i="126" l="1"/>
  <c r="D345" i="126" s="1"/>
  <c r="G345" i="126" s="1"/>
  <c r="F346" i="126" s="1"/>
  <c r="E346" i="125"/>
  <c r="D346" i="125" s="1"/>
  <c r="G346" i="125"/>
  <c r="F347" i="125" s="1"/>
  <c r="E347" i="125" l="1"/>
  <c r="D347" i="125" s="1"/>
  <c r="G347" i="125" s="1"/>
  <c r="F348" i="125" s="1"/>
  <c r="E346" i="126"/>
  <c r="D346" i="126" s="1"/>
  <c r="G346" i="126" s="1"/>
  <c r="F347" i="126" s="1"/>
  <c r="E347" i="126" l="1"/>
  <c r="D347" i="126" s="1"/>
  <c r="G347" i="126" s="1"/>
  <c r="F348" i="126" s="1"/>
  <c r="E348" i="125"/>
  <c r="D348" i="125" s="1"/>
  <c r="G348" i="125" s="1"/>
  <c r="F349" i="125" s="1"/>
  <c r="E349" i="125" l="1"/>
  <c r="D349" i="125" s="1"/>
  <c r="G349" i="125" s="1"/>
  <c r="F350" i="125" s="1"/>
  <c r="E348" i="126"/>
  <c r="D348" i="126" s="1"/>
  <c r="G348" i="126" s="1"/>
  <c r="F349" i="126" s="1"/>
  <c r="E350" i="125" l="1"/>
  <c r="D350" i="125" s="1"/>
  <c r="G350" i="125" s="1"/>
  <c r="F351" i="125" s="1"/>
  <c r="E349" i="126"/>
  <c r="D349" i="126" s="1"/>
  <c r="G349" i="126" s="1"/>
  <c r="F350" i="126" s="1"/>
  <c r="E351" i="125" l="1"/>
  <c r="D351" i="125" s="1"/>
  <c r="G351" i="125" s="1"/>
  <c r="F352" i="125" s="1"/>
  <c r="E350" i="126"/>
  <c r="D350" i="126" s="1"/>
  <c r="G350" i="126"/>
  <c r="F351" i="126" s="1"/>
  <c r="E352" i="125" l="1"/>
  <c r="D352" i="125" s="1"/>
  <c r="G352" i="125" s="1"/>
  <c r="F353" i="125" s="1"/>
  <c r="E351" i="126"/>
  <c r="D351" i="126" s="1"/>
  <c r="G351" i="126" s="1"/>
  <c r="F352" i="126" s="1"/>
  <c r="E352" i="126" l="1"/>
  <c r="D352" i="126" s="1"/>
  <c r="G352" i="126" s="1"/>
  <c r="F353" i="126" s="1"/>
  <c r="E353" i="125"/>
  <c r="D353" i="125" s="1"/>
  <c r="G353" i="125" s="1"/>
  <c r="F354" i="125" s="1"/>
  <c r="E354" i="125" l="1"/>
  <c r="D354" i="125" s="1"/>
  <c r="G354" i="125" s="1"/>
  <c r="F355" i="125" s="1"/>
  <c r="E353" i="126"/>
  <c r="D353" i="126" s="1"/>
  <c r="G353" i="126" s="1"/>
  <c r="F354" i="126" s="1"/>
  <c r="E355" i="125" l="1"/>
  <c r="D355" i="125" s="1"/>
  <c r="G355" i="125" s="1"/>
  <c r="F356" i="125" s="1"/>
  <c r="E354" i="126"/>
  <c r="D354" i="126" s="1"/>
  <c r="G354" i="126" s="1"/>
  <c r="F355" i="126" s="1"/>
  <c r="G356" i="125" l="1"/>
  <c r="F357" i="125" s="1"/>
  <c r="E356" i="125"/>
  <c r="D356" i="125" s="1"/>
  <c r="E355" i="126"/>
  <c r="D355" i="126" s="1"/>
  <c r="G355" i="126" s="1"/>
  <c r="F356" i="126" s="1"/>
  <c r="E356" i="126" l="1"/>
  <c r="D356" i="126" s="1"/>
  <c r="G356" i="126" s="1"/>
  <c r="F357" i="126" s="1"/>
  <c r="G357" i="125"/>
  <c r="F358" i="125" s="1"/>
  <c r="E357" i="125"/>
  <c r="D357" i="125" s="1"/>
  <c r="E357" i="126" l="1"/>
  <c r="D357" i="126" s="1"/>
  <c r="G357" i="126" s="1"/>
  <c r="F358" i="126" s="1"/>
  <c r="E358" i="125"/>
  <c r="D358" i="125" s="1"/>
  <c r="G358" i="125" s="1"/>
  <c r="F359" i="125" s="1"/>
  <c r="E359" i="125" l="1"/>
  <c r="D359" i="125" s="1"/>
  <c r="G359" i="125" s="1"/>
  <c r="F360" i="125" s="1"/>
  <c r="E358" i="126"/>
  <c r="D358" i="126" s="1"/>
  <c r="G358" i="126" s="1"/>
  <c r="F359" i="126" s="1"/>
  <c r="E359" i="126" l="1"/>
  <c r="D359" i="126" s="1"/>
  <c r="G359" i="126" s="1"/>
  <c r="F360" i="126" s="1"/>
  <c r="E360" i="125"/>
  <c r="D360" i="125" s="1"/>
  <c r="G360" i="125" s="1"/>
  <c r="F361" i="125" s="1"/>
  <c r="E361" i="125" l="1"/>
  <c r="D361" i="125" s="1"/>
  <c r="G361" i="125"/>
  <c r="F362" i="125" s="1"/>
  <c r="E360" i="126"/>
  <c r="D360" i="126" s="1"/>
  <c r="G360" i="126" s="1"/>
  <c r="F361" i="126" s="1"/>
  <c r="E361" i="126" l="1"/>
  <c r="D361" i="126" s="1"/>
  <c r="G361" i="126" s="1"/>
  <c r="F362" i="126" s="1"/>
  <c r="E362" i="125"/>
  <c r="D362" i="125" s="1"/>
  <c r="G362" i="125"/>
  <c r="F363" i="125" s="1"/>
  <c r="E362" i="126" l="1"/>
  <c r="D362" i="126" s="1"/>
  <c r="G362" i="126" s="1"/>
  <c r="F363" i="126" s="1"/>
  <c r="E363" i="125"/>
  <c r="D363" i="125" s="1"/>
  <c r="G363" i="125" s="1"/>
  <c r="F364" i="125" s="1"/>
  <c r="E364" i="125" l="1"/>
  <c r="D364" i="125" s="1"/>
  <c r="G364" i="125" s="1"/>
  <c r="F365" i="125" s="1"/>
  <c r="E363" i="126"/>
  <c r="D363" i="126" s="1"/>
  <c r="G363" i="126" s="1"/>
  <c r="F364" i="126" s="1"/>
  <c r="E365" i="125" l="1"/>
  <c r="D365" i="125" s="1"/>
  <c r="G365" i="125" s="1"/>
  <c r="F366" i="125" s="1"/>
  <c r="E364" i="126"/>
  <c r="D364" i="126" s="1"/>
  <c r="G364" i="126" s="1"/>
  <c r="F365" i="126" s="1"/>
  <c r="E365" i="126" l="1"/>
  <c r="D365" i="126" s="1"/>
  <c r="G365" i="126" s="1"/>
  <c r="F366" i="126" s="1"/>
  <c r="E366" i="125"/>
  <c r="D366" i="125" s="1"/>
  <c r="G366" i="125" s="1"/>
  <c r="F367" i="125" s="1"/>
  <c r="E366" i="126" l="1"/>
  <c r="D366" i="126" s="1"/>
  <c r="G366" i="126"/>
  <c r="F367" i="126" s="1"/>
  <c r="E367" i="125"/>
  <c r="D367" i="125" s="1"/>
  <c r="G367" i="125" s="1"/>
  <c r="F368" i="125" s="1"/>
  <c r="E368" i="125" l="1"/>
  <c r="D368" i="125" s="1"/>
  <c r="G368" i="125" s="1"/>
  <c r="F369" i="125" s="1"/>
  <c r="E367" i="126"/>
  <c r="D367" i="126" s="1"/>
  <c r="G367" i="126" s="1"/>
  <c r="F368" i="126" s="1"/>
  <c r="E369" i="125" l="1"/>
  <c r="D369" i="125" s="1"/>
  <c r="G369" i="125" s="1"/>
  <c r="F370" i="125" s="1"/>
  <c r="E368" i="126"/>
  <c r="D368" i="126" s="1"/>
  <c r="G368" i="126" s="1"/>
  <c r="F369" i="126" s="1"/>
  <c r="E369" i="126" l="1"/>
  <c r="D369" i="126" s="1"/>
  <c r="G369" i="126" s="1"/>
  <c r="F370" i="126" s="1"/>
  <c r="E370" i="125"/>
  <c r="D370" i="125" s="1"/>
  <c r="G370" i="125" s="1"/>
  <c r="F371" i="125" s="1"/>
  <c r="E371" i="125" l="1"/>
  <c r="D371" i="125" s="1"/>
  <c r="G371" i="125"/>
  <c r="F372" i="125" s="1"/>
  <c r="E370" i="126"/>
  <c r="D370" i="126" s="1"/>
  <c r="G370" i="126" s="1"/>
  <c r="F371" i="126" s="1"/>
  <c r="E371" i="126" l="1"/>
  <c r="D371" i="126" s="1"/>
  <c r="G371" i="126"/>
  <c r="F372" i="126" s="1"/>
  <c r="G372" i="125"/>
  <c r="F373" i="125" s="1"/>
  <c r="E372" i="125"/>
  <c r="D372" i="125" s="1"/>
  <c r="E372" i="126" l="1"/>
  <c r="D372" i="126" s="1"/>
  <c r="G372" i="126" s="1"/>
  <c r="F373" i="126" s="1"/>
  <c r="E373" i="125"/>
  <c r="D373" i="125" s="1"/>
  <c r="G373" i="125" s="1"/>
  <c r="F374" i="125" s="1"/>
  <c r="E373" i="126" l="1"/>
  <c r="D373" i="126" s="1"/>
  <c r="G373" i="126" s="1"/>
  <c r="F374" i="126" s="1"/>
  <c r="E374" i="125"/>
  <c r="D374" i="125" s="1"/>
  <c r="G374" i="125" s="1"/>
  <c r="F375" i="125" s="1"/>
  <c r="E374" i="126" l="1"/>
  <c r="D374" i="126" s="1"/>
  <c r="G374" i="126" s="1"/>
  <c r="F375" i="126" s="1"/>
  <c r="E375" i="125"/>
  <c r="D375" i="125" s="1"/>
  <c r="G375" i="125"/>
  <c r="F376" i="125" s="1"/>
  <c r="E375" i="126" l="1"/>
  <c r="D375" i="126" s="1"/>
  <c r="G375" i="126" s="1"/>
  <c r="F376" i="126" s="1"/>
  <c r="E376" i="125"/>
  <c r="D376" i="125" s="1"/>
  <c r="G376" i="125" s="1"/>
  <c r="F377" i="125" s="1"/>
  <c r="E377" i="125" l="1"/>
  <c r="D377" i="125" s="1"/>
  <c r="G377" i="125"/>
  <c r="F378" i="125" s="1"/>
  <c r="E376" i="126"/>
  <c r="D376" i="126" s="1"/>
  <c r="G376" i="126" s="1"/>
  <c r="F377" i="126" s="1"/>
  <c r="E377" i="126" l="1"/>
  <c r="D377" i="126" s="1"/>
  <c r="G377" i="126" s="1"/>
  <c r="F378" i="126" s="1"/>
  <c r="E378" i="125"/>
  <c r="D378" i="125" s="1"/>
  <c r="G378" i="125"/>
  <c r="F379" i="125" s="1"/>
  <c r="E378" i="126" l="1"/>
  <c r="D378" i="126" s="1"/>
  <c r="G378" i="126" s="1"/>
  <c r="F379" i="126" s="1"/>
  <c r="E379" i="125"/>
  <c r="D379" i="125" s="1"/>
  <c r="G379" i="125"/>
  <c r="F380" i="125" s="1"/>
  <c r="E379" i="126" l="1"/>
  <c r="D379" i="126" s="1"/>
  <c r="G379" i="126" s="1"/>
  <c r="F380" i="126" s="1"/>
  <c r="E380" i="125"/>
  <c r="D380" i="125" s="1"/>
  <c r="G380" i="125" s="1"/>
  <c r="F381" i="125" s="1"/>
  <c r="E381" i="125" l="1"/>
  <c r="D381" i="125" s="1"/>
  <c r="G381" i="125" s="1"/>
  <c r="F382" i="125" s="1"/>
  <c r="E380" i="126"/>
  <c r="D380" i="126" s="1"/>
  <c r="G380" i="126" s="1"/>
  <c r="F381" i="126" s="1"/>
  <c r="E382" i="125" l="1"/>
  <c r="D382" i="125" s="1"/>
  <c r="G382" i="125"/>
  <c r="F383" i="125" s="1"/>
  <c r="E381" i="126"/>
  <c r="D381" i="126" s="1"/>
  <c r="G381" i="126" s="1"/>
  <c r="F382" i="126" s="1"/>
  <c r="E382" i="126" l="1"/>
  <c r="D382" i="126" s="1"/>
  <c r="G382" i="126" s="1"/>
  <c r="F383" i="126" s="1"/>
  <c r="E383" i="125"/>
  <c r="D383" i="125" s="1"/>
  <c r="G383" i="125" s="1"/>
  <c r="F384" i="125" s="1"/>
  <c r="E384" i="125" l="1"/>
  <c r="D384" i="125" s="1"/>
  <c r="G384" i="125" s="1"/>
  <c r="F385" i="125" s="1"/>
  <c r="E383" i="126"/>
  <c r="D383" i="126" s="1"/>
  <c r="G383" i="126" s="1"/>
  <c r="F384" i="126" s="1"/>
  <c r="E385" i="125" l="1"/>
  <c r="D385" i="125" s="1"/>
  <c r="G385" i="125" s="1"/>
  <c r="F386" i="125" s="1"/>
  <c r="E384" i="126"/>
  <c r="D384" i="126" s="1"/>
  <c r="G384" i="126" s="1"/>
  <c r="F385" i="126" s="1"/>
  <c r="E385" i="126" l="1"/>
  <c r="D385" i="126" s="1"/>
  <c r="G385" i="126" s="1"/>
  <c r="F386" i="126" s="1"/>
  <c r="E386" i="125"/>
  <c r="D386" i="125" s="1"/>
  <c r="G386" i="125" s="1"/>
  <c r="F387" i="125" s="1"/>
  <c r="E387" i="125" l="1"/>
  <c r="D387" i="125" s="1"/>
  <c r="G387" i="125" s="1"/>
  <c r="F388" i="125" s="1"/>
  <c r="E386" i="126"/>
  <c r="D386" i="126" s="1"/>
  <c r="G386" i="126" s="1"/>
  <c r="F387" i="126" s="1"/>
  <c r="E387" i="126" l="1"/>
  <c r="D387" i="126" s="1"/>
  <c r="G387" i="126" s="1"/>
  <c r="F388" i="126" s="1"/>
  <c r="E388" i="125"/>
  <c r="D388" i="125" s="1"/>
  <c r="G388" i="125" s="1"/>
  <c r="F389" i="125" s="1"/>
  <c r="E389" i="125" l="1"/>
  <c r="D389" i="125" s="1"/>
  <c r="G389" i="125" s="1"/>
  <c r="F390" i="125" s="1"/>
  <c r="E388" i="126"/>
  <c r="D388" i="126" s="1"/>
  <c r="G388" i="126" s="1"/>
  <c r="F389" i="126" s="1"/>
  <c r="E389" i="126" l="1"/>
  <c r="D389" i="126" s="1"/>
  <c r="G389" i="126" s="1"/>
  <c r="F390" i="126" s="1"/>
  <c r="E390" i="125"/>
  <c r="D390" i="125" s="1"/>
  <c r="G390" i="125" s="1"/>
  <c r="F391" i="125" s="1"/>
  <c r="E390" i="126" l="1"/>
  <c r="D390" i="126" s="1"/>
  <c r="G390" i="126" s="1"/>
  <c r="F391" i="126" s="1"/>
  <c r="E391" i="125"/>
  <c r="D391" i="125" s="1"/>
  <c r="G391" i="125" s="1"/>
  <c r="F392" i="125" s="1"/>
  <c r="G392" i="125" l="1"/>
  <c r="F393" i="125" s="1"/>
  <c r="E392" i="125"/>
  <c r="D392" i="125" s="1"/>
  <c r="E391" i="126"/>
  <c r="D391" i="126" s="1"/>
  <c r="G391" i="126" s="1"/>
  <c r="F392" i="126" s="1"/>
  <c r="E392" i="126" l="1"/>
  <c r="D392" i="126" s="1"/>
  <c r="G392" i="126" s="1"/>
  <c r="F393" i="126" s="1"/>
  <c r="E393" i="125"/>
  <c r="D393" i="125" s="1"/>
  <c r="G393" i="125" s="1"/>
  <c r="F394" i="125" s="1"/>
  <c r="E393" i="126" l="1"/>
  <c r="D393" i="126" s="1"/>
  <c r="G393" i="126"/>
  <c r="F394" i="126" s="1"/>
  <c r="G394" i="125"/>
  <c r="F395" i="125" s="1"/>
  <c r="E394" i="125"/>
  <c r="D394" i="125" s="1"/>
  <c r="E394" i="126" l="1"/>
  <c r="D394" i="126" s="1"/>
  <c r="G394" i="126"/>
  <c r="F395" i="126" s="1"/>
  <c r="E395" i="125"/>
  <c r="D395" i="125" s="1"/>
  <c r="G395" i="125"/>
  <c r="F396" i="125" s="1"/>
  <c r="E396" i="125" l="1"/>
  <c r="D396" i="125" s="1"/>
  <c r="G396" i="125" s="1"/>
  <c r="F397" i="125" s="1"/>
  <c r="E395" i="126"/>
  <c r="D395" i="126" s="1"/>
  <c r="G395" i="126" s="1"/>
  <c r="F396" i="126" s="1"/>
  <c r="E397" i="125" l="1"/>
  <c r="D397" i="125" s="1"/>
  <c r="G397" i="125" s="1"/>
  <c r="F398" i="125" s="1"/>
  <c r="E396" i="126"/>
  <c r="D396" i="126" s="1"/>
  <c r="G396" i="126" s="1"/>
  <c r="F397" i="126" s="1"/>
  <c r="E397" i="126" l="1"/>
  <c r="D397" i="126" s="1"/>
  <c r="G397" i="126" s="1"/>
  <c r="F398" i="126" s="1"/>
  <c r="E398" i="125"/>
  <c r="D398" i="125" s="1"/>
  <c r="G398" i="125" s="1"/>
  <c r="F399" i="125" s="1"/>
  <c r="E398" i="126" l="1"/>
  <c r="D398" i="126" s="1"/>
  <c r="G398" i="126" s="1"/>
  <c r="F399" i="126" s="1"/>
  <c r="E399" i="125"/>
  <c r="D399" i="125" s="1"/>
  <c r="G399" i="125"/>
  <c r="F400" i="125" s="1"/>
  <c r="E400" i="125" l="1"/>
  <c r="D400" i="125" s="1"/>
  <c r="G400" i="125" s="1"/>
  <c r="F401" i="125" s="1"/>
  <c r="E399" i="126"/>
  <c r="D399" i="126" s="1"/>
  <c r="G399" i="126" s="1"/>
  <c r="F400" i="126" s="1"/>
  <c r="E401" i="125" l="1"/>
  <c r="D401" i="125" s="1"/>
  <c r="G401" i="125"/>
  <c r="F402" i="125" s="1"/>
  <c r="E400" i="126"/>
  <c r="D400" i="126" s="1"/>
  <c r="G400" i="126" s="1"/>
  <c r="F401" i="126" s="1"/>
  <c r="E401" i="126" l="1"/>
  <c r="D401" i="126" s="1"/>
  <c r="G401" i="126" s="1"/>
  <c r="F402" i="126" s="1"/>
  <c r="E402" i="125"/>
  <c r="D402" i="125" s="1"/>
  <c r="G402" i="125" s="1"/>
  <c r="F403" i="125" s="1"/>
  <c r="E403" i="125" l="1"/>
  <c r="D403" i="125" s="1"/>
  <c r="G403" i="125"/>
  <c r="F404" i="125" s="1"/>
  <c r="E402" i="126"/>
  <c r="D402" i="126" s="1"/>
  <c r="G402" i="126" s="1"/>
  <c r="F403" i="126" s="1"/>
  <c r="E403" i="126" l="1"/>
  <c r="D403" i="126" s="1"/>
  <c r="G403" i="126" s="1"/>
  <c r="F404" i="126" s="1"/>
  <c r="E404" i="125"/>
  <c r="D404" i="125" s="1"/>
  <c r="G404" i="125" s="1"/>
  <c r="F405" i="125" s="1"/>
  <c r="E405" i="125" l="1"/>
  <c r="D405" i="125" s="1"/>
  <c r="G405" i="125" s="1"/>
  <c r="F406" i="125" s="1"/>
  <c r="E404" i="126"/>
  <c r="D404" i="126" s="1"/>
  <c r="G404" i="126" s="1"/>
  <c r="F405" i="126" s="1"/>
  <c r="E406" i="125" l="1"/>
  <c r="D406" i="125" s="1"/>
  <c r="G406" i="125" s="1"/>
  <c r="F407" i="125" s="1"/>
  <c r="E405" i="126"/>
  <c r="D405" i="126" s="1"/>
  <c r="G405" i="126" s="1"/>
  <c r="F406" i="126" s="1"/>
  <c r="E407" i="125" l="1"/>
  <c r="D407" i="125" s="1"/>
  <c r="G407" i="125" s="1"/>
  <c r="F408" i="125" s="1"/>
  <c r="E406" i="126"/>
  <c r="D406" i="126" s="1"/>
  <c r="G406" i="126" s="1"/>
  <c r="F407" i="126" s="1"/>
  <c r="E408" i="125" l="1"/>
  <c r="D408" i="125" s="1"/>
  <c r="G408" i="125" s="1"/>
  <c r="F409" i="125" s="1"/>
  <c r="E407" i="126"/>
  <c r="D407" i="126" s="1"/>
  <c r="G407" i="126" s="1"/>
  <c r="F408" i="126" s="1"/>
  <c r="E409" i="125" l="1"/>
  <c r="D409" i="125" s="1"/>
  <c r="G409" i="125"/>
  <c r="F410" i="125" s="1"/>
  <c r="E408" i="126"/>
  <c r="D408" i="126" s="1"/>
  <c r="G408" i="126" s="1"/>
  <c r="F409" i="126" s="1"/>
  <c r="E409" i="126" l="1"/>
  <c r="D409" i="126" s="1"/>
  <c r="G409" i="126" s="1"/>
  <c r="F410" i="126" s="1"/>
  <c r="E410" i="125"/>
  <c r="D410" i="125" s="1"/>
  <c r="G410" i="125" s="1"/>
  <c r="F411" i="125" s="1"/>
  <c r="E411" i="125" l="1"/>
  <c r="D411" i="125" s="1"/>
  <c r="G411" i="125"/>
  <c r="F412" i="125" s="1"/>
  <c r="E410" i="126"/>
  <c r="D410" i="126" s="1"/>
  <c r="G410" i="126" s="1"/>
  <c r="F411" i="126" s="1"/>
  <c r="E411" i="126" l="1"/>
  <c r="D411" i="126" s="1"/>
  <c r="G411" i="126" s="1"/>
  <c r="F412" i="126" s="1"/>
  <c r="E412" i="125"/>
  <c r="D412" i="125" s="1"/>
  <c r="G412" i="125" s="1"/>
  <c r="F413" i="125" s="1"/>
  <c r="E412" i="126" l="1"/>
  <c r="D412" i="126" s="1"/>
  <c r="G412" i="126" s="1"/>
  <c r="F413" i="126" s="1"/>
  <c r="E413" i="125"/>
  <c r="D413" i="125" s="1"/>
  <c r="G413" i="125" s="1"/>
  <c r="F414" i="125" s="1"/>
  <c r="E414" i="125" l="1"/>
  <c r="D414" i="125" s="1"/>
  <c r="G414" i="125" s="1"/>
  <c r="F415" i="125" s="1"/>
  <c r="E413" i="126"/>
  <c r="D413" i="126" s="1"/>
  <c r="G413" i="126" s="1"/>
  <c r="F414" i="126" s="1"/>
  <c r="E415" i="125" l="1"/>
  <c r="D415" i="125" s="1"/>
  <c r="G415" i="125"/>
  <c r="F416" i="125" s="1"/>
  <c r="E414" i="126"/>
  <c r="D414" i="126" s="1"/>
  <c r="G414" i="126" s="1"/>
  <c r="F415" i="126" s="1"/>
  <c r="E415" i="126" l="1"/>
  <c r="D415" i="126" s="1"/>
  <c r="G415" i="126" s="1"/>
  <c r="F416" i="126" s="1"/>
  <c r="E416" i="125"/>
  <c r="D416" i="125" s="1"/>
  <c r="G416" i="125" s="1"/>
  <c r="F417" i="125" s="1"/>
  <c r="E417" i="125" l="1"/>
  <c r="D417" i="125" s="1"/>
  <c r="G417" i="125" s="1"/>
  <c r="F418" i="125" s="1"/>
  <c r="E416" i="126"/>
  <c r="D416" i="126" s="1"/>
  <c r="G416" i="126" s="1"/>
  <c r="F417" i="126" s="1"/>
  <c r="E417" i="126" l="1"/>
  <c r="D417" i="126" s="1"/>
  <c r="G417" i="126" s="1"/>
  <c r="F418" i="126" s="1"/>
  <c r="E418" i="125"/>
  <c r="D418" i="125" s="1"/>
  <c r="G418" i="125" s="1"/>
  <c r="F419" i="125" s="1"/>
  <c r="E418" i="126" l="1"/>
  <c r="D418" i="126" s="1"/>
  <c r="G418" i="126" s="1"/>
  <c r="F419" i="126" s="1"/>
  <c r="E419" i="125"/>
  <c r="D419" i="125" s="1"/>
  <c r="G419" i="125" s="1"/>
  <c r="F420" i="125" s="1"/>
  <c r="E420" i="125" l="1"/>
  <c r="D420" i="125" s="1"/>
  <c r="G420" i="125" s="1"/>
  <c r="F421" i="125" s="1"/>
  <c r="E419" i="126"/>
  <c r="D419" i="126" s="1"/>
  <c r="G419" i="126" s="1"/>
  <c r="F420" i="126" s="1"/>
  <c r="E420" i="126" l="1"/>
  <c r="D420" i="126" s="1"/>
  <c r="G420" i="126" s="1"/>
  <c r="F421" i="126" s="1"/>
  <c r="E421" i="125"/>
  <c r="D421" i="125" s="1"/>
  <c r="G421" i="125" s="1"/>
  <c r="F422" i="125" s="1"/>
  <c r="E422" i="125" l="1"/>
  <c r="D422" i="125" s="1"/>
  <c r="G422" i="125" s="1"/>
  <c r="F423" i="125" s="1"/>
  <c r="E421" i="126"/>
  <c r="D421" i="126" s="1"/>
  <c r="G421" i="126" s="1"/>
  <c r="F422" i="126" s="1"/>
  <c r="E423" i="125" l="1"/>
  <c r="D423" i="125" s="1"/>
  <c r="G423" i="125" s="1"/>
  <c r="F424" i="125" s="1"/>
  <c r="E422" i="126"/>
  <c r="D422" i="126" s="1"/>
  <c r="G422" i="126" s="1"/>
  <c r="F423" i="126" s="1"/>
  <c r="E424" i="125" l="1"/>
  <c r="D424" i="125" s="1"/>
  <c r="G424" i="125" s="1"/>
  <c r="F425" i="125" s="1"/>
  <c r="E423" i="126"/>
  <c r="D423" i="126" s="1"/>
  <c r="G423" i="126" s="1"/>
  <c r="F424" i="126" s="1"/>
  <c r="E425" i="125" l="1"/>
  <c r="D425" i="125" s="1"/>
  <c r="G425" i="125" s="1"/>
  <c r="F426" i="125" s="1"/>
  <c r="E424" i="126"/>
  <c r="D424" i="126" s="1"/>
  <c r="G424" i="126" s="1"/>
  <c r="F425" i="126" s="1"/>
  <c r="E426" i="125" l="1"/>
  <c r="D426" i="125" s="1"/>
  <c r="G426" i="125"/>
  <c r="F427" i="125" s="1"/>
  <c r="E425" i="126"/>
  <c r="D425" i="126" s="1"/>
  <c r="G425" i="126" s="1"/>
  <c r="F426" i="126" s="1"/>
  <c r="E426" i="126" l="1"/>
  <c r="D426" i="126" s="1"/>
  <c r="G426" i="126" s="1"/>
  <c r="F427" i="126" s="1"/>
  <c r="E427" i="125"/>
  <c r="D427" i="125" s="1"/>
  <c r="G427" i="125"/>
  <c r="F428" i="125" s="1"/>
  <c r="E427" i="126" l="1"/>
  <c r="D427" i="126" s="1"/>
  <c r="G427" i="126" s="1"/>
  <c r="F428" i="126" s="1"/>
  <c r="E428" i="125"/>
  <c r="D428" i="125" s="1"/>
  <c r="G428" i="125" s="1"/>
  <c r="F429" i="125" s="1"/>
  <c r="E429" i="125" l="1"/>
  <c r="D429" i="125" s="1"/>
  <c r="G429" i="125" s="1"/>
  <c r="F430" i="125" s="1"/>
  <c r="E428" i="126"/>
  <c r="D428" i="126" s="1"/>
  <c r="G428" i="126" s="1"/>
  <c r="F429" i="126" s="1"/>
  <c r="E430" i="125" l="1"/>
  <c r="D430" i="125" s="1"/>
  <c r="G430" i="125"/>
  <c r="F431" i="125" s="1"/>
  <c r="E429" i="126"/>
  <c r="D429" i="126" s="1"/>
  <c r="G429" i="126" s="1"/>
  <c r="F430" i="126" s="1"/>
  <c r="E430" i="126" l="1"/>
  <c r="D430" i="126" s="1"/>
  <c r="G430" i="126" s="1"/>
  <c r="F431" i="126" s="1"/>
  <c r="E431" i="125"/>
  <c r="D431" i="125" s="1"/>
  <c r="G431" i="125" s="1"/>
  <c r="F432" i="125" s="1"/>
  <c r="E432" i="125" l="1"/>
  <c r="D432" i="125" s="1"/>
  <c r="G432" i="125" s="1"/>
  <c r="F433" i="125" s="1"/>
  <c r="E431" i="126"/>
  <c r="D431" i="126" s="1"/>
  <c r="G431" i="126" s="1"/>
  <c r="F432" i="126" s="1"/>
  <c r="E433" i="125" l="1"/>
  <c r="D433" i="125" s="1"/>
  <c r="G433" i="125" s="1"/>
  <c r="F434" i="125" s="1"/>
  <c r="E432" i="126"/>
  <c r="D432" i="126" s="1"/>
  <c r="G432" i="126" s="1"/>
  <c r="F433" i="126" s="1"/>
  <c r="E433" i="126" l="1"/>
  <c r="D433" i="126" s="1"/>
  <c r="G433" i="126" s="1"/>
  <c r="F434" i="126" s="1"/>
  <c r="E434" i="125"/>
  <c r="D434" i="125" s="1"/>
  <c r="G434" i="125"/>
  <c r="F435" i="125" s="1"/>
  <c r="E434" i="126" l="1"/>
  <c r="D434" i="126" s="1"/>
  <c r="G434" i="126" s="1"/>
  <c r="F435" i="126" s="1"/>
  <c r="E435" i="125"/>
  <c r="D435" i="125" s="1"/>
  <c r="G435" i="125" s="1"/>
  <c r="F436" i="125" s="1"/>
  <c r="E435" i="126" l="1"/>
  <c r="D435" i="126" s="1"/>
  <c r="G435" i="126" s="1"/>
  <c r="F436" i="126" s="1"/>
  <c r="E436" i="125"/>
  <c r="D436" i="125" s="1"/>
  <c r="G436" i="125" s="1"/>
  <c r="F437" i="125" s="1"/>
  <c r="E436" i="126" l="1"/>
  <c r="D436" i="126" s="1"/>
  <c r="G436" i="126" s="1"/>
  <c r="F437" i="126" s="1"/>
  <c r="E437" i="125"/>
  <c r="D437" i="125" s="1"/>
  <c r="G437" i="125" s="1"/>
  <c r="F438" i="125" s="1"/>
  <c r="E438" i="125" l="1"/>
  <c r="D438" i="125" s="1"/>
  <c r="G438" i="125" s="1"/>
  <c r="F439" i="125" s="1"/>
  <c r="E437" i="126"/>
  <c r="D437" i="126" s="1"/>
  <c r="G437" i="126" s="1"/>
  <c r="F438" i="126" s="1"/>
  <c r="E439" i="125" l="1"/>
  <c r="D439" i="125" s="1"/>
  <c r="G439" i="125" s="1"/>
  <c r="F440" i="125" s="1"/>
  <c r="E438" i="126"/>
  <c r="D438" i="126" s="1"/>
  <c r="G438" i="126" s="1"/>
  <c r="F439" i="126" s="1"/>
  <c r="E439" i="126" l="1"/>
  <c r="D439" i="126" s="1"/>
  <c r="G439" i="126" s="1"/>
  <c r="F440" i="126" s="1"/>
  <c r="E440" i="125"/>
  <c r="D440" i="125" s="1"/>
  <c r="G440" i="125" s="1"/>
  <c r="F441" i="125" s="1"/>
  <c r="E441" i="125" l="1"/>
  <c r="D441" i="125" s="1"/>
  <c r="G441" i="125" s="1"/>
  <c r="F442" i="125" s="1"/>
  <c r="E440" i="126"/>
  <c r="D440" i="126" s="1"/>
  <c r="G440" i="126" s="1"/>
  <c r="F441" i="126" s="1"/>
  <c r="E441" i="126" l="1"/>
  <c r="D441" i="126" s="1"/>
  <c r="G441" i="126" s="1"/>
  <c r="F442" i="126" s="1"/>
  <c r="E442" i="125"/>
  <c r="D442" i="125" s="1"/>
  <c r="G442" i="125" s="1"/>
  <c r="F443" i="125" s="1"/>
  <c r="E443" i="125" l="1"/>
  <c r="D443" i="125" s="1"/>
  <c r="G443" i="125"/>
  <c r="F444" i="125" s="1"/>
  <c r="E442" i="126"/>
  <c r="D442" i="126" s="1"/>
  <c r="G442" i="126" s="1"/>
  <c r="F443" i="126" s="1"/>
  <c r="E443" i="126" l="1"/>
  <c r="D443" i="126" s="1"/>
  <c r="G443" i="126" s="1"/>
  <c r="F444" i="126" s="1"/>
  <c r="E444" i="125"/>
  <c r="D444" i="125" s="1"/>
  <c r="G444" i="125" s="1"/>
  <c r="F445" i="125" s="1"/>
  <c r="E445" i="125" l="1"/>
  <c r="D445" i="125" s="1"/>
  <c r="G445" i="125" s="1"/>
  <c r="F446" i="125" s="1"/>
  <c r="E444" i="126"/>
  <c r="D444" i="126" s="1"/>
  <c r="G444" i="126" s="1"/>
  <c r="F445" i="126" s="1"/>
  <c r="E446" i="125" l="1"/>
  <c r="D446" i="125" s="1"/>
  <c r="G446" i="125"/>
  <c r="F447" i="125" s="1"/>
  <c r="E445" i="126"/>
  <c r="D445" i="126" s="1"/>
  <c r="G445" i="126"/>
  <c r="F446" i="126" s="1"/>
  <c r="E446" i="126" l="1"/>
  <c r="D446" i="126" s="1"/>
  <c r="G446" i="126" s="1"/>
  <c r="F447" i="126" s="1"/>
  <c r="E447" i="125"/>
  <c r="D447" i="125" s="1"/>
  <c r="G447" i="125" s="1"/>
  <c r="F448" i="125" s="1"/>
  <c r="E447" i="126" l="1"/>
  <c r="D447" i="126" s="1"/>
  <c r="G447" i="126" s="1"/>
  <c r="F448" i="126" s="1"/>
  <c r="E448" i="125"/>
  <c r="D448" i="125" s="1"/>
  <c r="G448" i="125" s="1"/>
  <c r="F449" i="125" s="1"/>
  <c r="E448" i="126" l="1"/>
  <c r="D448" i="126" s="1"/>
  <c r="G448" i="126" s="1"/>
  <c r="F449" i="126" s="1"/>
  <c r="E449" i="125"/>
  <c r="D449" i="125" s="1"/>
  <c r="G449" i="125" s="1"/>
  <c r="F450" i="125" s="1"/>
  <c r="E450" i="125" l="1"/>
  <c r="D450" i="125" s="1"/>
  <c r="G450" i="125" s="1"/>
  <c r="F451" i="125" s="1"/>
  <c r="E449" i="126"/>
  <c r="D449" i="126" s="1"/>
  <c r="G449" i="126"/>
  <c r="F450" i="126" s="1"/>
  <c r="E451" i="125" l="1"/>
  <c r="D451" i="125" s="1"/>
  <c r="G451" i="125" s="1"/>
  <c r="F452" i="125" s="1"/>
  <c r="E450" i="126"/>
  <c r="D450" i="126" s="1"/>
  <c r="G450" i="126" s="1"/>
  <c r="F451" i="126" s="1"/>
  <c r="E451" i="126" l="1"/>
  <c r="D451" i="126" s="1"/>
  <c r="G451" i="126" s="1"/>
  <c r="F452" i="126" s="1"/>
  <c r="E452" i="125"/>
  <c r="D452" i="125" s="1"/>
  <c r="G452" i="125" s="1"/>
  <c r="F453" i="125" s="1"/>
  <c r="E453" i="125" l="1"/>
  <c r="D453" i="125" s="1"/>
  <c r="G453" i="125" s="1"/>
  <c r="F454" i="125" s="1"/>
  <c r="E452" i="126"/>
  <c r="D452" i="126" s="1"/>
  <c r="G452" i="126" s="1"/>
  <c r="F453" i="126" s="1"/>
  <c r="E453" i="126" l="1"/>
  <c r="D453" i="126" s="1"/>
  <c r="G453" i="126" s="1"/>
  <c r="F454" i="126" s="1"/>
  <c r="E454" i="125"/>
  <c r="D454" i="125" s="1"/>
  <c r="G454" i="125" s="1"/>
  <c r="F455" i="125" s="1"/>
  <c r="E455" i="125" l="1"/>
  <c r="D455" i="125" s="1"/>
  <c r="G455" i="125" s="1"/>
  <c r="F456" i="125" s="1"/>
  <c r="E454" i="126"/>
  <c r="D454" i="126" s="1"/>
  <c r="G454" i="126"/>
  <c r="F455" i="126" s="1"/>
  <c r="G456" i="125" l="1"/>
  <c r="F457" i="125" s="1"/>
  <c r="E456" i="125"/>
  <c r="D456" i="125" s="1"/>
  <c r="E455" i="126"/>
  <c r="D455" i="126" s="1"/>
  <c r="G455" i="126" s="1"/>
  <c r="F456" i="126" s="1"/>
  <c r="E456" i="126" l="1"/>
  <c r="D456" i="126" s="1"/>
  <c r="G456" i="126" s="1"/>
  <c r="F457" i="126" s="1"/>
  <c r="E457" i="125"/>
  <c r="D457" i="125" s="1"/>
  <c r="G457" i="125" s="1"/>
  <c r="F458" i="125" s="1"/>
  <c r="E458" i="125" l="1"/>
  <c r="D458" i="125" s="1"/>
  <c r="G458" i="125"/>
  <c r="F459" i="125" s="1"/>
  <c r="E457" i="126"/>
  <c r="D457" i="126" s="1"/>
  <c r="G457" i="126" s="1"/>
  <c r="F458" i="126" s="1"/>
  <c r="E458" i="126" l="1"/>
  <c r="D458" i="126" s="1"/>
  <c r="G458" i="126"/>
  <c r="F459" i="126" s="1"/>
  <c r="E459" i="125"/>
  <c r="D459" i="125" s="1"/>
  <c r="G459" i="125"/>
  <c r="F460" i="125" s="1"/>
  <c r="E460" i="125" l="1"/>
  <c r="D460" i="125" s="1"/>
  <c r="G460" i="125" s="1"/>
  <c r="F461" i="125" s="1"/>
  <c r="E459" i="126"/>
  <c r="D459" i="126" s="1"/>
  <c r="G459" i="126" s="1"/>
  <c r="F460" i="126" s="1"/>
  <c r="E460" i="126" l="1"/>
  <c r="D460" i="126" s="1"/>
  <c r="G460" i="126" s="1"/>
  <c r="F461" i="126" s="1"/>
  <c r="E461" i="125"/>
  <c r="D461" i="125" s="1"/>
  <c r="G461" i="125" s="1"/>
  <c r="F462" i="125" s="1"/>
  <c r="E461" i="126" l="1"/>
  <c r="D461" i="126" s="1"/>
  <c r="G461" i="126"/>
  <c r="F462" i="126" s="1"/>
  <c r="E462" i="125"/>
  <c r="D462" i="125" s="1"/>
  <c r="G462" i="125" s="1"/>
  <c r="F463" i="125" s="1"/>
  <c r="E463" i="125" l="1"/>
  <c r="D463" i="125" s="1"/>
  <c r="G463" i="125" s="1"/>
  <c r="F464" i="125" s="1"/>
  <c r="E462" i="126"/>
  <c r="D462" i="126" s="1"/>
  <c r="G462" i="126" s="1"/>
  <c r="F463" i="126" s="1"/>
  <c r="E464" i="125" l="1"/>
  <c r="D464" i="125" s="1"/>
  <c r="G464" i="125" s="1"/>
  <c r="F465" i="125" s="1"/>
  <c r="E463" i="126"/>
  <c r="D463" i="126" s="1"/>
  <c r="G463" i="126" s="1"/>
  <c r="F464" i="126" s="1"/>
  <c r="E465" i="125" l="1"/>
  <c r="D465" i="125" s="1"/>
  <c r="G465" i="125" s="1"/>
  <c r="F466" i="125" s="1"/>
  <c r="E464" i="126"/>
  <c r="D464" i="126" s="1"/>
  <c r="G464" i="126" s="1"/>
  <c r="F465" i="126" s="1"/>
  <c r="E466" i="125" l="1"/>
  <c r="D466" i="125" s="1"/>
  <c r="G466" i="125"/>
  <c r="F467" i="125" s="1"/>
  <c r="E465" i="126"/>
  <c r="D465" i="126" s="1"/>
  <c r="G465" i="126" s="1"/>
  <c r="F466" i="126" s="1"/>
  <c r="E466" i="126" l="1"/>
  <c r="D466" i="126" s="1"/>
  <c r="G466" i="126" s="1"/>
  <c r="F467" i="126" s="1"/>
  <c r="E467" i="125"/>
  <c r="D467" i="125" s="1"/>
  <c r="G467" i="125" s="1"/>
  <c r="F468" i="125" s="1"/>
  <c r="E468" i="125" l="1"/>
  <c r="D468" i="125" s="1"/>
  <c r="G468" i="125" s="1"/>
  <c r="F469" i="125" s="1"/>
  <c r="E467" i="126"/>
  <c r="D467" i="126" s="1"/>
  <c r="G467" i="126" s="1"/>
  <c r="F468" i="126" s="1"/>
  <c r="E469" i="125" l="1"/>
  <c r="D469" i="125" s="1"/>
  <c r="G469" i="125" s="1"/>
  <c r="F470" i="125" s="1"/>
  <c r="E468" i="126"/>
  <c r="D468" i="126" s="1"/>
  <c r="G468" i="126" s="1"/>
  <c r="F469" i="126" s="1"/>
  <c r="E469" i="126" l="1"/>
  <c r="D469" i="126" s="1"/>
  <c r="G469" i="126" s="1"/>
  <c r="F470" i="126" s="1"/>
  <c r="E470" i="125"/>
  <c r="D470" i="125" s="1"/>
  <c r="G470" i="125"/>
  <c r="F471" i="125" s="1"/>
  <c r="E470" i="126" l="1"/>
  <c r="D470" i="126" s="1"/>
  <c r="G470" i="126" s="1"/>
  <c r="F471" i="126" s="1"/>
  <c r="E471" i="125"/>
  <c r="D471" i="125" s="1"/>
  <c r="G471" i="125" s="1"/>
  <c r="F472" i="125" s="1"/>
  <c r="E472" i="125" l="1"/>
  <c r="D472" i="125" s="1"/>
  <c r="G472" i="125" s="1"/>
  <c r="F473" i="125" s="1"/>
  <c r="E471" i="126"/>
  <c r="D471" i="126" s="1"/>
  <c r="G471" i="126"/>
  <c r="F472" i="126" s="1"/>
  <c r="E473" i="125" l="1"/>
  <c r="D473" i="125" s="1"/>
  <c r="G473" i="125" s="1"/>
  <c r="F474" i="125" s="1"/>
  <c r="E472" i="126"/>
  <c r="D472" i="126" s="1"/>
  <c r="G472" i="126" s="1"/>
  <c r="F473" i="126" s="1"/>
  <c r="E474" i="125" l="1"/>
  <c r="D474" i="125" s="1"/>
  <c r="G474" i="125" s="1"/>
  <c r="F475" i="125" s="1"/>
  <c r="E473" i="126"/>
  <c r="D473" i="126" s="1"/>
  <c r="G473" i="126"/>
  <c r="F474" i="126" s="1"/>
  <c r="E475" i="125" l="1"/>
  <c r="D475" i="125" s="1"/>
  <c r="G475" i="125"/>
  <c r="F476" i="125" s="1"/>
  <c r="E474" i="126"/>
  <c r="D474" i="126" s="1"/>
  <c r="G474" i="126" s="1"/>
  <c r="F475" i="126" s="1"/>
  <c r="E475" i="126" l="1"/>
  <c r="D475" i="126" s="1"/>
  <c r="G475" i="126" s="1"/>
  <c r="F476" i="126" s="1"/>
  <c r="E476" i="125"/>
  <c r="D476" i="125" s="1"/>
  <c r="G476" i="125" s="1"/>
  <c r="F477" i="125" s="1"/>
  <c r="E476" i="126" l="1"/>
  <c r="D476" i="126" s="1"/>
  <c r="G476" i="126" s="1"/>
  <c r="F477" i="126" s="1"/>
  <c r="E477" i="125"/>
  <c r="D477" i="125" s="1"/>
  <c r="G477" i="125" s="1"/>
  <c r="F478" i="125" s="1"/>
  <c r="E477" i="126" l="1"/>
  <c r="D477" i="126" s="1"/>
  <c r="G477" i="126" s="1"/>
  <c r="F478" i="126" s="1"/>
  <c r="E478" i="125"/>
  <c r="D478" i="125" s="1"/>
  <c r="G478" i="125" s="1"/>
  <c r="F479" i="125" s="1"/>
  <c r="E479" i="125" l="1"/>
  <c r="D479" i="125" s="1"/>
  <c r="G479" i="125"/>
  <c r="F480" i="125" s="1"/>
  <c r="E478" i="126"/>
  <c r="D478" i="126" s="1"/>
  <c r="G478" i="126" s="1"/>
  <c r="F479" i="126" s="1"/>
  <c r="E479" i="126" l="1"/>
  <c r="D479" i="126" s="1"/>
  <c r="G479" i="126" s="1"/>
  <c r="F480" i="126" s="1"/>
  <c r="E480" i="125"/>
  <c r="D480" i="125" s="1"/>
  <c r="G480" i="125" s="1"/>
  <c r="F481" i="125" s="1"/>
  <c r="E480" i="126" l="1"/>
  <c r="D480" i="126" s="1"/>
  <c r="G480" i="126" s="1"/>
  <c r="F481" i="126" s="1"/>
  <c r="E481" i="125"/>
  <c r="D481" i="125" s="1"/>
  <c r="G481" i="125"/>
  <c r="F482" i="125" s="1"/>
  <c r="G482" i="125" l="1"/>
  <c r="F483" i="125" s="1"/>
  <c r="E482" i="125"/>
  <c r="D482" i="125" s="1"/>
  <c r="E481" i="126"/>
  <c r="D481" i="126" s="1"/>
  <c r="G481" i="126" s="1"/>
  <c r="F482" i="126" s="1"/>
  <c r="E483" i="125" l="1"/>
  <c r="D483" i="125" s="1"/>
  <c r="G483" i="125"/>
  <c r="F484" i="125" s="1"/>
  <c r="E482" i="126"/>
  <c r="D482" i="126" s="1"/>
  <c r="G482" i="126" s="1"/>
  <c r="F483" i="126" s="1"/>
  <c r="E483" i="126" l="1"/>
  <c r="D483" i="126" s="1"/>
  <c r="G483" i="126" s="1"/>
  <c r="F484" i="126" s="1"/>
  <c r="E484" i="125"/>
  <c r="D484" i="125" s="1"/>
  <c r="G484" i="125" s="1"/>
  <c r="F485" i="125" s="1"/>
  <c r="E485" i="125" l="1"/>
  <c r="D485" i="125" s="1"/>
  <c r="G485" i="125" s="1"/>
  <c r="F486" i="125" s="1"/>
  <c r="E484" i="126"/>
  <c r="D484" i="126" s="1"/>
  <c r="G484" i="126" s="1"/>
  <c r="F485" i="126" s="1"/>
  <c r="E486" i="125" l="1"/>
  <c r="D486" i="125" s="1"/>
  <c r="G486" i="125" s="1"/>
  <c r="F487" i="125" s="1"/>
  <c r="E485" i="126"/>
  <c r="D485" i="126" s="1"/>
  <c r="G485" i="126"/>
  <c r="F486" i="126" s="1"/>
  <c r="E487" i="125" l="1"/>
  <c r="D487" i="125" s="1"/>
  <c r="G487" i="125" s="1"/>
  <c r="F488" i="125" s="1"/>
  <c r="E486" i="126"/>
  <c r="D486" i="126" s="1"/>
  <c r="G486" i="126"/>
  <c r="F487" i="126" s="1"/>
  <c r="E488" i="125" l="1"/>
  <c r="D488" i="125" s="1"/>
  <c r="G488" i="125" s="1"/>
  <c r="F489" i="125" s="1"/>
  <c r="E487" i="126"/>
  <c r="D487" i="126" s="1"/>
  <c r="G487" i="126" s="1"/>
  <c r="F488" i="126" s="1"/>
  <c r="E488" i="126" l="1"/>
  <c r="D488" i="126" s="1"/>
  <c r="G488" i="126" s="1"/>
  <c r="F489" i="126" s="1"/>
  <c r="E489" i="125"/>
  <c r="D489" i="125" s="1"/>
  <c r="G489" i="125" s="1"/>
  <c r="F490" i="125" s="1"/>
  <c r="E490" i="125" l="1"/>
  <c r="D490" i="125" s="1"/>
  <c r="G490" i="125" s="1"/>
  <c r="F491" i="125" s="1"/>
  <c r="E489" i="126"/>
  <c r="D489" i="126" s="1"/>
  <c r="G489" i="126" s="1"/>
  <c r="F490" i="126" s="1"/>
  <c r="E490" i="126" l="1"/>
  <c r="D490" i="126" s="1"/>
  <c r="G490" i="126" s="1"/>
  <c r="F491" i="126" s="1"/>
  <c r="E491" i="125"/>
  <c r="D491" i="125" s="1"/>
  <c r="G491" i="125"/>
  <c r="F492" i="125" s="1"/>
  <c r="E491" i="126" l="1"/>
  <c r="D491" i="126" s="1"/>
  <c r="G491" i="126" s="1"/>
  <c r="F492" i="126" s="1"/>
  <c r="E492" i="125"/>
  <c r="D492" i="125" s="1"/>
  <c r="G492" i="125" s="1"/>
  <c r="F493" i="125" s="1"/>
  <c r="E493" i="125" l="1"/>
  <c r="D493" i="125" s="1"/>
  <c r="G493" i="125" s="1"/>
  <c r="F494" i="125" s="1"/>
  <c r="E492" i="126"/>
  <c r="D492" i="126" s="1"/>
  <c r="G492" i="126" s="1"/>
  <c r="F493" i="126" s="1"/>
  <c r="E493" i="126" l="1"/>
  <c r="D493" i="126" s="1"/>
  <c r="G493" i="126" s="1"/>
  <c r="F494" i="126" s="1"/>
  <c r="E494" i="125"/>
  <c r="D494" i="125" s="1"/>
  <c r="G494" i="125" s="1"/>
  <c r="F495" i="125" s="1"/>
  <c r="E494" i="126" l="1"/>
  <c r="D494" i="126" s="1"/>
  <c r="G494" i="126" s="1"/>
  <c r="F495" i="126" s="1"/>
  <c r="E495" i="125"/>
  <c r="D495" i="125" s="1"/>
  <c r="G495" i="125" s="1"/>
  <c r="F496" i="125" s="1"/>
  <c r="G496" i="125" l="1"/>
  <c r="F497" i="125" s="1"/>
  <c r="E496" i="125"/>
  <c r="D496" i="125" s="1"/>
  <c r="E495" i="126"/>
  <c r="D495" i="126" s="1"/>
  <c r="G495" i="126" s="1"/>
  <c r="F496" i="126" s="1"/>
  <c r="E496" i="126" l="1"/>
  <c r="D496" i="126" s="1"/>
  <c r="G496" i="126" s="1"/>
  <c r="F497" i="126" s="1"/>
  <c r="E497" i="125"/>
  <c r="D497" i="125" s="1"/>
  <c r="G497" i="125"/>
  <c r="F498" i="125" s="1"/>
  <c r="E497" i="126" l="1"/>
  <c r="D497" i="126" s="1"/>
  <c r="G497" i="126" s="1"/>
  <c r="F498" i="126" s="1"/>
  <c r="E498" i="125"/>
  <c r="D498" i="125" s="1"/>
  <c r="G498" i="125" s="1"/>
  <c r="F499" i="125" s="1"/>
  <c r="E499" i="125" l="1"/>
  <c r="D499" i="125" s="1"/>
  <c r="G499" i="125"/>
  <c r="F500" i="125" s="1"/>
  <c r="E498" i="126"/>
  <c r="D498" i="126" s="1"/>
  <c r="G498" i="126" s="1"/>
  <c r="F499" i="126" s="1"/>
  <c r="E499" i="126" l="1"/>
  <c r="D499" i="126" s="1"/>
  <c r="G499" i="126" s="1"/>
  <c r="F500" i="126" s="1"/>
  <c r="E500" i="125"/>
  <c r="D500" i="125" s="1"/>
  <c r="G500" i="125" s="1"/>
  <c r="F501" i="125" s="1"/>
  <c r="E501" i="125" l="1"/>
  <c r="D501" i="125" s="1"/>
  <c r="G501" i="125"/>
  <c r="F502" i="125" s="1"/>
  <c r="E500" i="126"/>
  <c r="D500" i="126" s="1"/>
  <c r="G500" i="126" s="1"/>
  <c r="F501" i="126" s="1"/>
  <c r="E501" i="126" l="1"/>
  <c r="D501" i="126" s="1"/>
  <c r="G501" i="126" s="1"/>
  <c r="F502" i="126" s="1"/>
  <c r="E502" i="125"/>
  <c r="D502" i="125" s="1"/>
  <c r="G502" i="125" s="1"/>
  <c r="F503" i="125" s="1"/>
  <c r="E502" i="126" l="1"/>
  <c r="D502" i="126" s="1"/>
  <c r="G502" i="126" s="1"/>
  <c r="F503" i="126" s="1"/>
  <c r="E503" i="125"/>
  <c r="D503" i="125" s="1"/>
  <c r="G503" i="125"/>
  <c r="F504" i="125" s="1"/>
  <c r="E503" i="126" l="1"/>
  <c r="D503" i="126" s="1"/>
  <c r="G503" i="126" s="1"/>
  <c r="F504" i="126" s="1"/>
  <c r="E504" i="125"/>
  <c r="D504" i="125" s="1"/>
  <c r="G504" i="125" s="1"/>
  <c r="F505" i="125" s="1"/>
  <c r="E505" i="125" l="1"/>
  <c r="D505" i="125" s="1"/>
  <c r="G505" i="125" s="1"/>
  <c r="F506" i="125" s="1"/>
  <c r="E504" i="126"/>
  <c r="D504" i="126" s="1"/>
  <c r="G504" i="126" s="1"/>
  <c r="F505" i="126" s="1"/>
  <c r="E505" i="126" l="1"/>
  <c r="D505" i="126" s="1"/>
  <c r="G505" i="126" s="1"/>
  <c r="F506" i="126" s="1"/>
  <c r="E506" i="125"/>
  <c r="D506" i="125" s="1"/>
  <c r="G506" i="125" s="1"/>
  <c r="F507" i="125" s="1"/>
  <c r="E507" i="125" l="1"/>
  <c r="D507" i="125" s="1"/>
  <c r="G507" i="125" s="1"/>
  <c r="F508" i="125" s="1"/>
  <c r="E506" i="126"/>
  <c r="D506" i="126" s="1"/>
  <c r="G506" i="126" s="1"/>
  <c r="F507" i="126" s="1"/>
  <c r="E507" i="126" l="1"/>
  <c r="D507" i="126" s="1"/>
  <c r="G507" i="126" s="1"/>
  <c r="F508" i="126" s="1"/>
  <c r="E508" i="125"/>
  <c r="D508" i="125" s="1"/>
  <c r="G508" i="125" s="1"/>
  <c r="F509" i="125" s="1"/>
  <c r="E509" i="125" l="1"/>
  <c r="D509" i="125" s="1"/>
  <c r="G509" i="125"/>
  <c r="F510" i="125" s="1"/>
  <c r="E508" i="126"/>
  <c r="D508" i="126" s="1"/>
  <c r="G508" i="126" s="1"/>
  <c r="F509" i="126" s="1"/>
  <c r="E509" i="126" l="1"/>
  <c r="D509" i="126" s="1"/>
  <c r="G509" i="126" s="1"/>
  <c r="F510" i="126" s="1"/>
  <c r="E510" i="125"/>
  <c r="D510" i="125" s="1"/>
  <c r="G510" i="125" s="1"/>
  <c r="F511" i="125" s="1"/>
  <c r="E510" i="126" l="1"/>
  <c r="D510" i="126" s="1"/>
  <c r="G510" i="126" s="1"/>
  <c r="F511" i="126" s="1"/>
  <c r="E511" i="125"/>
  <c r="D511" i="125" s="1"/>
  <c r="G511" i="125" s="1"/>
  <c r="F512" i="125" s="1"/>
  <c r="E512" i="125" l="1"/>
  <c r="D512" i="125" s="1"/>
  <c r="G512" i="125" s="1"/>
  <c r="F513" i="125" s="1"/>
  <c r="E511" i="126"/>
  <c r="D511" i="126" s="1"/>
  <c r="G511" i="126" s="1"/>
  <c r="F512" i="126" s="1"/>
  <c r="E512" i="126" l="1"/>
  <c r="D512" i="126" s="1"/>
  <c r="G512" i="126" s="1"/>
  <c r="F513" i="126" s="1"/>
  <c r="E513" i="125"/>
  <c r="D513" i="125" s="1"/>
  <c r="G513" i="125" s="1"/>
  <c r="F514" i="125" s="1"/>
  <c r="E514" i="125" l="1"/>
  <c r="D514" i="125" s="1"/>
  <c r="G514" i="125" s="1"/>
  <c r="F515" i="125" s="1"/>
  <c r="E513" i="126"/>
  <c r="D513" i="126" s="1"/>
  <c r="G513" i="126"/>
  <c r="F514" i="126" s="1"/>
  <c r="E515" i="125" l="1"/>
  <c r="D515" i="125" s="1"/>
  <c r="G515" i="125"/>
  <c r="F516" i="125" s="1"/>
  <c r="E514" i="126"/>
  <c r="D514" i="126" s="1"/>
  <c r="G514" i="126" s="1"/>
  <c r="F515" i="126" s="1"/>
  <c r="E515" i="126" l="1"/>
  <c r="D515" i="126" s="1"/>
  <c r="G515" i="126" s="1"/>
  <c r="F516" i="126" s="1"/>
  <c r="E516" i="125"/>
  <c r="D516" i="125" s="1"/>
  <c r="G516" i="125" s="1"/>
  <c r="F517" i="125" s="1"/>
  <c r="E517" i="125" l="1"/>
  <c r="D517" i="125" s="1"/>
  <c r="G517" i="125" s="1"/>
  <c r="F518" i="125" s="1"/>
  <c r="E516" i="126"/>
  <c r="D516" i="126" s="1"/>
  <c r="G516" i="126" s="1"/>
  <c r="F517" i="126" s="1"/>
  <c r="E517" i="126" l="1"/>
  <c r="D517" i="126" s="1"/>
  <c r="G517" i="126" s="1"/>
  <c r="F518" i="126" s="1"/>
  <c r="E518" i="125"/>
  <c r="D518" i="125" s="1"/>
  <c r="G518" i="125" s="1"/>
  <c r="F519" i="125" s="1"/>
  <c r="E519" i="125" l="1"/>
  <c r="D519" i="125" s="1"/>
  <c r="G519" i="125" s="1"/>
  <c r="F520" i="125" s="1"/>
  <c r="E518" i="126"/>
  <c r="D518" i="126" s="1"/>
  <c r="G518" i="126" s="1"/>
  <c r="F519" i="126" s="1"/>
  <c r="E519" i="126" l="1"/>
  <c r="D519" i="126" s="1"/>
  <c r="G519" i="126" s="1"/>
  <c r="F520" i="126" s="1"/>
  <c r="E520" i="125"/>
  <c r="D520" i="125" s="1"/>
  <c r="G520" i="125" s="1"/>
  <c r="F521" i="125" s="1"/>
  <c r="E521" i="125" l="1"/>
  <c r="D521" i="125" s="1"/>
  <c r="G521" i="125"/>
  <c r="F522" i="125" s="1"/>
  <c r="E520" i="126"/>
  <c r="D520" i="126" s="1"/>
  <c r="G520" i="126" s="1"/>
  <c r="F521" i="126" s="1"/>
  <c r="E521" i="126" l="1"/>
  <c r="D521" i="126" s="1"/>
  <c r="G521" i="126" s="1"/>
  <c r="F522" i="126" s="1"/>
  <c r="E522" i="125"/>
  <c r="D522" i="125" s="1"/>
  <c r="G522" i="125" s="1"/>
  <c r="F523" i="125" s="1"/>
  <c r="E523" i="125" l="1"/>
  <c r="D523" i="125" s="1"/>
  <c r="G523" i="125" s="1"/>
  <c r="F524" i="125" s="1"/>
  <c r="E522" i="126"/>
  <c r="D522" i="126" s="1"/>
  <c r="G522" i="126" s="1"/>
  <c r="F523" i="126" s="1"/>
  <c r="E523" i="126" l="1"/>
  <c r="D523" i="126" s="1"/>
  <c r="G523" i="126" s="1"/>
  <c r="F524" i="126" s="1"/>
  <c r="E524" i="125"/>
  <c r="D524" i="125" s="1"/>
  <c r="G524" i="125" s="1"/>
  <c r="F525" i="125" s="1"/>
  <c r="E525" i="125" l="1"/>
  <c r="D525" i="125" s="1"/>
  <c r="G525" i="125"/>
  <c r="F526" i="125" s="1"/>
  <c r="E524" i="126"/>
  <c r="D524" i="126" s="1"/>
  <c r="G524" i="126" s="1"/>
  <c r="F525" i="126" s="1"/>
  <c r="E525" i="126" l="1"/>
  <c r="D525" i="126" s="1"/>
  <c r="G525" i="126"/>
  <c r="F526" i="126" s="1"/>
  <c r="E526" i="125"/>
  <c r="D526" i="125" s="1"/>
  <c r="G526" i="125" s="1"/>
  <c r="F527" i="125" s="1"/>
  <c r="E527" i="125" l="1"/>
  <c r="D527" i="125" s="1"/>
  <c r="G527" i="125" s="1"/>
  <c r="F528" i="125" s="1"/>
  <c r="E526" i="126"/>
  <c r="D526" i="126" s="1"/>
  <c r="G526" i="126" s="1"/>
  <c r="F527" i="126" s="1"/>
  <c r="E527" i="126" l="1"/>
  <c r="D527" i="126" s="1"/>
  <c r="G527" i="126" s="1"/>
  <c r="F528" i="126" s="1"/>
  <c r="E528" i="125"/>
  <c r="D528" i="125" s="1"/>
  <c r="G528" i="125" s="1"/>
  <c r="F529" i="125" s="1"/>
  <c r="E529" i="125" l="1"/>
  <c r="D529" i="125" s="1"/>
  <c r="G529" i="125" s="1"/>
  <c r="F530" i="125" s="1"/>
  <c r="E528" i="126"/>
  <c r="D528" i="126" s="1"/>
  <c r="G528" i="126" s="1"/>
  <c r="F529" i="126" s="1"/>
  <c r="E529" i="126" l="1"/>
  <c r="D529" i="126" s="1"/>
  <c r="G529" i="126" s="1"/>
  <c r="F530" i="126" s="1"/>
  <c r="E530" i="125"/>
  <c r="D530" i="125" s="1"/>
  <c r="G530" i="125" s="1"/>
  <c r="F531" i="125" s="1"/>
  <c r="E531" i="125" l="1"/>
  <c r="D531" i="125" s="1"/>
  <c r="G531" i="125" s="1"/>
  <c r="F532" i="125" s="1"/>
  <c r="E530" i="126"/>
  <c r="D530" i="126" s="1"/>
  <c r="G530" i="126" s="1"/>
  <c r="F531" i="126" s="1"/>
  <c r="E531" i="126" l="1"/>
  <c r="D531" i="126" s="1"/>
  <c r="G531" i="126" s="1"/>
  <c r="F532" i="126" s="1"/>
  <c r="E532" i="125"/>
  <c r="D532" i="125" s="1"/>
  <c r="G532" i="125" s="1"/>
  <c r="F533" i="125" s="1"/>
  <c r="G533" i="125" l="1"/>
  <c r="F534" i="125" s="1"/>
  <c r="E533" i="125"/>
  <c r="D533" i="125" s="1"/>
  <c r="E532" i="126"/>
  <c r="D532" i="126" s="1"/>
  <c r="G532" i="126" s="1"/>
  <c r="F533" i="126" s="1"/>
  <c r="E533" i="126" l="1"/>
  <c r="D533" i="126" s="1"/>
  <c r="G533" i="126" s="1"/>
  <c r="F534" i="126" s="1"/>
  <c r="E534" i="125"/>
  <c r="D534" i="125" s="1"/>
  <c r="G534" i="125" s="1"/>
  <c r="F535" i="125" s="1"/>
  <c r="E535" i="125" l="1"/>
  <c r="D535" i="125" s="1"/>
  <c r="G535" i="125" s="1"/>
  <c r="F536" i="125" s="1"/>
  <c r="E534" i="126"/>
  <c r="D534" i="126" s="1"/>
  <c r="G534" i="126" s="1"/>
  <c r="F535" i="126" s="1"/>
  <c r="E535" i="126" l="1"/>
  <c r="D535" i="126" s="1"/>
  <c r="G535" i="126" s="1"/>
  <c r="F536" i="126" s="1"/>
  <c r="E536" i="125"/>
  <c r="D536" i="125" s="1"/>
  <c r="G536" i="125" s="1"/>
  <c r="F537" i="125" s="1"/>
  <c r="E536" i="126" l="1"/>
  <c r="D536" i="126" s="1"/>
  <c r="G536" i="126" s="1"/>
  <c r="F537" i="126" s="1"/>
  <c r="E537" i="125"/>
  <c r="D537" i="125" s="1"/>
  <c r="G537" i="125"/>
  <c r="F538" i="125" s="1"/>
  <c r="E537" i="126" l="1"/>
  <c r="D537" i="126" s="1"/>
  <c r="G537" i="126" s="1"/>
  <c r="F538" i="126" s="1"/>
  <c r="E538" i="125"/>
  <c r="D538" i="125" s="1"/>
  <c r="G538" i="125" s="1"/>
  <c r="F539" i="125" s="1"/>
  <c r="E539" i="125" l="1"/>
  <c r="D539" i="125" s="1"/>
  <c r="G539" i="125"/>
  <c r="F540" i="125" s="1"/>
  <c r="E538" i="126"/>
  <c r="D538" i="126" s="1"/>
  <c r="G538" i="126"/>
  <c r="F539" i="126" s="1"/>
  <c r="E539" i="126" l="1"/>
  <c r="D539" i="126" s="1"/>
  <c r="G539" i="126" s="1"/>
  <c r="F540" i="126" s="1"/>
  <c r="E540" i="125"/>
  <c r="D540" i="125" s="1"/>
  <c r="G540" i="125" s="1"/>
  <c r="F541" i="125" s="1"/>
  <c r="E541" i="125" l="1"/>
  <c r="D541" i="125" s="1"/>
  <c r="G541" i="125" s="1"/>
  <c r="F542" i="125" s="1"/>
  <c r="E540" i="126"/>
  <c r="D540" i="126" s="1"/>
  <c r="G540" i="126" s="1"/>
  <c r="F541" i="126" s="1"/>
  <c r="E541" i="126" l="1"/>
  <c r="D541" i="126" s="1"/>
  <c r="G541" i="126" s="1"/>
  <c r="F542" i="126" s="1"/>
  <c r="E542" i="125"/>
  <c r="D542" i="125" s="1"/>
  <c r="G542" i="125" s="1"/>
  <c r="F543" i="125" s="1"/>
  <c r="E543" i="125" l="1"/>
  <c r="D543" i="125" s="1"/>
  <c r="G543" i="125" s="1"/>
  <c r="F544" i="125" s="1"/>
  <c r="E542" i="126"/>
  <c r="D542" i="126" s="1"/>
  <c r="G542" i="126" s="1"/>
  <c r="F543" i="126" s="1"/>
  <c r="G544" i="125" l="1"/>
  <c r="F545" i="125" s="1"/>
  <c r="E544" i="125"/>
  <c r="D544" i="125" s="1"/>
  <c r="E543" i="126"/>
  <c r="D543" i="126" s="1"/>
  <c r="G543" i="126" s="1"/>
  <c r="F544" i="126" s="1"/>
  <c r="E544" i="126" l="1"/>
  <c r="D544" i="126" s="1"/>
  <c r="G544" i="126" s="1"/>
  <c r="F545" i="126" s="1"/>
  <c r="E545" i="125"/>
  <c r="D545" i="125" s="1"/>
  <c r="G545" i="125" s="1"/>
  <c r="F546" i="125" s="1"/>
  <c r="E546" i="125" l="1"/>
  <c r="D546" i="125" s="1"/>
  <c r="G546" i="125" s="1"/>
  <c r="F547" i="125" s="1"/>
  <c r="E545" i="126"/>
  <c r="D545" i="126" s="1"/>
  <c r="G545" i="126" s="1"/>
  <c r="F546" i="126" s="1"/>
  <c r="E546" i="126" l="1"/>
  <c r="D546" i="126" s="1"/>
  <c r="G546" i="126" s="1"/>
  <c r="F547" i="126" s="1"/>
  <c r="E547" i="125"/>
  <c r="D547" i="125" s="1"/>
  <c r="G547" i="125" s="1"/>
  <c r="F548" i="125" s="1"/>
  <c r="E548" i="125" l="1"/>
  <c r="D548" i="125" s="1"/>
  <c r="G548" i="125" s="1"/>
  <c r="F549" i="125" s="1"/>
  <c r="E547" i="126"/>
  <c r="D547" i="126" s="1"/>
  <c r="G547" i="126" s="1"/>
  <c r="F548" i="126" s="1"/>
  <c r="E548" i="126" l="1"/>
  <c r="D548" i="126" s="1"/>
  <c r="G548" i="126" s="1"/>
  <c r="F549" i="126" s="1"/>
  <c r="E549" i="125"/>
  <c r="D549" i="125" s="1"/>
  <c r="G549" i="125" s="1"/>
  <c r="F550" i="125" s="1"/>
  <c r="E550" i="125" l="1"/>
  <c r="D550" i="125" s="1"/>
  <c r="G550" i="125" s="1"/>
  <c r="F551" i="125" s="1"/>
  <c r="E549" i="126"/>
  <c r="D549" i="126" s="1"/>
  <c r="G549" i="126" s="1"/>
  <c r="F550" i="126" s="1"/>
  <c r="E550" i="126" l="1"/>
  <c r="D550" i="126" s="1"/>
  <c r="G550" i="126" s="1"/>
  <c r="F551" i="126" s="1"/>
  <c r="E551" i="125"/>
  <c r="D551" i="125" s="1"/>
  <c r="G551" i="125" s="1"/>
  <c r="F552" i="125" s="1"/>
  <c r="E552" i="125" l="1"/>
  <c r="D552" i="125" s="1"/>
  <c r="G552" i="125" s="1"/>
  <c r="F553" i="125" s="1"/>
  <c r="E551" i="126"/>
  <c r="D551" i="126" s="1"/>
  <c r="G551" i="126" s="1"/>
  <c r="F552" i="126" s="1"/>
  <c r="E552" i="126" l="1"/>
  <c r="D552" i="126" s="1"/>
  <c r="G552" i="126" s="1"/>
  <c r="F553" i="126" s="1"/>
  <c r="E553" i="125"/>
  <c r="D553" i="125" s="1"/>
  <c r="G553" i="125" s="1"/>
  <c r="F554" i="125" s="1"/>
  <c r="E554" i="125" l="1"/>
  <c r="D554" i="125" s="1"/>
  <c r="G554" i="125" s="1"/>
  <c r="F555" i="125" s="1"/>
  <c r="E553" i="126"/>
  <c r="D553" i="126" s="1"/>
  <c r="G553" i="126" s="1"/>
  <c r="F554" i="126" s="1"/>
  <c r="E555" i="125" l="1"/>
  <c r="D555" i="125" s="1"/>
  <c r="G555" i="125"/>
  <c r="F556" i="125" s="1"/>
  <c r="E554" i="126"/>
  <c r="D554" i="126" s="1"/>
  <c r="G554" i="126" s="1"/>
  <c r="F555" i="126" s="1"/>
  <c r="E555" i="126" l="1"/>
  <c r="D555" i="126" s="1"/>
  <c r="G555" i="126" s="1"/>
  <c r="F556" i="126" s="1"/>
  <c r="G556" i="125"/>
  <c r="F557" i="125" s="1"/>
  <c r="E556" i="125"/>
  <c r="D556" i="125" s="1"/>
  <c r="E556" i="126" l="1"/>
  <c r="D556" i="126" s="1"/>
  <c r="G556" i="126" s="1"/>
  <c r="F557" i="126" s="1"/>
  <c r="E557" i="125"/>
  <c r="D557" i="125" s="1"/>
  <c r="G557" i="125" s="1"/>
  <c r="F558" i="125" s="1"/>
  <c r="E557" i="126" l="1"/>
  <c r="D557" i="126" s="1"/>
  <c r="G557" i="126" s="1"/>
  <c r="F558" i="126" s="1"/>
  <c r="E558" i="125"/>
  <c r="D558" i="125" s="1"/>
  <c r="G558" i="125" s="1"/>
  <c r="F559" i="125" s="1"/>
  <c r="E558" i="126" l="1"/>
  <c r="D558" i="126" s="1"/>
  <c r="G558" i="126" s="1"/>
  <c r="F559" i="126" s="1"/>
  <c r="E559" i="125"/>
  <c r="D559" i="125" s="1"/>
  <c r="G559" i="125" s="1"/>
  <c r="F560" i="125" s="1"/>
  <c r="E560" i="125" l="1"/>
  <c r="D560" i="125" s="1"/>
  <c r="G560" i="125" s="1"/>
  <c r="F561" i="125" s="1"/>
  <c r="E559" i="126"/>
  <c r="D559" i="126" s="1"/>
  <c r="G559" i="126" s="1"/>
  <c r="F560" i="126" s="1"/>
  <c r="E561" i="125" l="1"/>
  <c r="D561" i="125" s="1"/>
  <c r="G561" i="125" s="1"/>
  <c r="F562" i="125" s="1"/>
  <c r="E560" i="126"/>
  <c r="D560" i="126" s="1"/>
  <c r="G560" i="126" s="1"/>
  <c r="F561" i="126" s="1"/>
  <c r="E561" i="126" l="1"/>
  <c r="D561" i="126" s="1"/>
  <c r="G561" i="126" s="1"/>
  <c r="F562" i="126" s="1"/>
  <c r="E562" i="125"/>
  <c r="D562" i="125" s="1"/>
  <c r="G562" i="125" s="1"/>
  <c r="F563" i="125" s="1"/>
  <c r="E563" i="125" l="1"/>
  <c r="D563" i="125" s="1"/>
  <c r="G563" i="125" s="1"/>
  <c r="F564" i="125" s="1"/>
  <c r="E562" i="126"/>
  <c r="D562" i="126" s="1"/>
  <c r="G562" i="126" s="1"/>
  <c r="F563" i="126" s="1"/>
  <c r="E564" i="125" l="1"/>
  <c r="D564" i="125" s="1"/>
  <c r="G564" i="125" s="1"/>
  <c r="F565" i="125" s="1"/>
  <c r="E563" i="126"/>
  <c r="D563" i="126" s="1"/>
  <c r="G563" i="126" s="1"/>
  <c r="F564" i="126" s="1"/>
  <c r="E564" i="126" l="1"/>
  <c r="D564" i="126" s="1"/>
  <c r="G564" i="126" s="1"/>
  <c r="F565" i="126" s="1"/>
  <c r="E565" i="125"/>
  <c r="D565" i="125" s="1"/>
  <c r="G565" i="125" s="1"/>
  <c r="F566" i="125" s="1"/>
  <c r="E565" i="126" l="1"/>
  <c r="D565" i="126" s="1"/>
  <c r="G565" i="126" s="1"/>
  <c r="F566" i="126" s="1"/>
  <c r="E566" i="125"/>
  <c r="D566" i="125" s="1"/>
  <c r="G566" i="125" s="1"/>
  <c r="F567" i="125" s="1"/>
  <c r="E566" i="126" l="1"/>
  <c r="D566" i="126" s="1"/>
  <c r="G566" i="126" s="1"/>
  <c r="F567" i="126" s="1"/>
  <c r="E567" i="125"/>
  <c r="D567" i="125" s="1"/>
  <c r="G567" i="125" s="1"/>
  <c r="F568" i="125" s="1"/>
  <c r="E568" i="125" l="1"/>
  <c r="D568" i="125" s="1"/>
  <c r="G568" i="125" s="1"/>
  <c r="F569" i="125" s="1"/>
  <c r="E567" i="126"/>
  <c r="D567" i="126" s="1"/>
  <c r="G567" i="126" s="1"/>
  <c r="F568" i="126" s="1"/>
  <c r="E569" i="125" l="1"/>
  <c r="D569" i="125" s="1"/>
  <c r="G569" i="125"/>
  <c r="F570" i="125" s="1"/>
  <c r="E568" i="126"/>
  <c r="D568" i="126" s="1"/>
  <c r="G568" i="126" s="1"/>
  <c r="F569" i="126" s="1"/>
  <c r="E569" i="126" l="1"/>
  <c r="D569" i="126" s="1"/>
  <c r="G569" i="126" s="1"/>
  <c r="F570" i="126" s="1"/>
  <c r="E570" i="125"/>
  <c r="D570" i="125" s="1"/>
  <c r="G570" i="125" s="1"/>
  <c r="F571" i="125" s="1"/>
  <c r="E571" i="125" l="1"/>
  <c r="D571" i="125" s="1"/>
  <c r="G571" i="125"/>
  <c r="F572" i="125" s="1"/>
  <c r="E570" i="126"/>
  <c r="D570" i="126" s="1"/>
  <c r="G570" i="126" s="1"/>
  <c r="F571" i="126" s="1"/>
  <c r="E571" i="126" l="1"/>
  <c r="D571" i="126" s="1"/>
  <c r="G571" i="126" s="1"/>
  <c r="F572" i="126" s="1"/>
  <c r="E572" i="125"/>
  <c r="D572" i="125" s="1"/>
  <c r="G572" i="125" s="1"/>
  <c r="F573" i="125" s="1"/>
  <c r="E573" i="125" l="1"/>
  <c r="D573" i="125" s="1"/>
  <c r="G573" i="125" s="1"/>
  <c r="F574" i="125" s="1"/>
  <c r="E572" i="126"/>
  <c r="D572" i="126" s="1"/>
  <c r="G572" i="126" s="1"/>
  <c r="F573" i="126" s="1"/>
  <c r="E573" i="126" l="1"/>
  <c r="D573" i="126" s="1"/>
  <c r="G573" i="126" s="1"/>
  <c r="F574" i="126" s="1"/>
  <c r="E574" i="125"/>
  <c r="D574" i="125" s="1"/>
  <c r="G574" i="125"/>
  <c r="F575" i="125" s="1"/>
  <c r="E574" i="126" l="1"/>
  <c r="D574" i="126" s="1"/>
  <c r="G574" i="126" s="1"/>
  <c r="F575" i="126" s="1"/>
  <c r="E575" i="125"/>
  <c r="D575" i="125" s="1"/>
  <c r="G575" i="125" s="1"/>
  <c r="F576" i="125" s="1"/>
  <c r="E575" i="126" l="1"/>
  <c r="D575" i="126" s="1"/>
  <c r="G575" i="126" s="1"/>
  <c r="F576" i="126" s="1"/>
  <c r="E576" i="125"/>
  <c r="D576" i="125" s="1"/>
  <c r="G576" i="125" s="1"/>
  <c r="F577" i="125" s="1"/>
  <c r="E577" i="125" l="1"/>
  <c r="D577" i="125" s="1"/>
  <c r="G577" i="125" s="1"/>
  <c r="F578" i="125" s="1"/>
  <c r="E576" i="126"/>
  <c r="D576" i="126" s="1"/>
  <c r="G576" i="126" s="1"/>
  <c r="F577" i="126" s="1"/>
  <c r="E578" i="125" l="1"/>
  <c r="D578" i="125" s="1"/>
  <c r="G578" i="125" s="1"/>
  <c r="F579" i="125" s="1"/>
  <c r="E577" i="126"/>
  <c r="D577" i="126" s="1"/>
  <c r="G577" i="126" s="1"/>
  <c r="F578" i="126" s="1"/>
  <c r="E578" i="126" l="1"/>
  <c r="D578" i="126" s="1"/>
  <c r="G578" i="126" s="1"/>
  <c r="F579" i="126" s="1"/>
  <c r="E579" i="125"/>
  <c r="D579" i="125" s="1"/>
  <c r="G579" i="125" s="1"/>
  <c r="F580" i="125" s="1"/>
  <c r="E580" i="125" l="1"/>
  <c r="D580" i="125" s="1"/>
  <c r="G580" i="125" s="1"/>
  <c r="F581" i="125" s="1"/>
  <c r="E579" i="126"/>
  <c r="D579" i="126" s="1"/>
  <c r="G579" i="126" s="1"/>
  <c r="F580" i="126" s="1"/>
  <c r="G581" i="125" l="1"/>
  <c r="F582" i="125" s="1"/>
  <c r="E581" i="125"/>
  <c r="D581" i="125" s="1"/>
  <c r="E580" i="126"/>
  <c r="D580" i="126" s="1"/>
  <c r="G580" i="126" s="1"/>
  <c r="F581" i="126" s="1"/>
  <c r="E581" i="126" l="1"/>
  <c r="D581" i="126" s="1"/>
  <c r="G581" i="126" s="1"/>
  <c r="F582" i="126" s="1"/>
  <c r="E582" i="125"/>
  <c r="D582" i="125" s="1"/>
  <c r="G582" i="125" s="1"/>
  <c r="F583" i="125" s="1"/>
  <c r="E583" i="125" l="1"/>
  <c r="D583" i="125" s="1"/>
  <c r="G583" i="125"/>
  <c r="F584" i="125" s="1"/>
  <c r="E582" i="126"/>
  <c r="D582" i="126" s="1"/>
  <c r="G582" i="126" s="1"/>
  <c r="F583" i="126" s="1"/>
  <c r="E583" i="126" l="1"/>
  <c r="D583" i="126" s="1"/>
  <c r="G583" i="126" s="1"/>
  <c r="F584" i="126" s="1"/>
  <c r="E584" i="125"/>
  <c r="D584" i="125" s="1"/>
  <c r="G584" i="125" s="1"/>
  <c r="F585" i="125" s="1"/>
  <c r="E585" i="125" l="1"/>
  <c r="D585" i="125" s="1"/>
  <c r="G585" i="125" s="1"/>
  <c r="F586" i="125" s="1"/>
  <c r="E584" i="126"/>
  <c r="D584" i="126" s="1"/>
  <c r="G584" i="126" s="1"/>
  <c r="F585" i="126" s="1"/>
  <c r="E585" i="126" l="1"/>
  <c r="D585" i="126" s="1"/>
  <c r="G585" i="126" s="1"/>
  <c r="F586" i="126" s="1"/>
  <c r="E586" i="125"/>
  <c r="D586" i="125" s="1"/>
  <c r="G586" i="125" s="1"/>
  <c r="F587" i="125" s="1"/>
  <c r="E587" i="125" l="1"/>
  <c r="D587" i="125" s="1"/>
  <c r="G587" i="125" s="1"/>
  <c r="F588" i="125" s="1"/>
  <c r="E586" i="126"/>
  <c r="D586" i="126" s="1"/>
  <c r="G586" i="126" s="1"/>
  <c r="F587" i="126" s="1"/>
  <c r="E587" i="126" l="1"/>
  <c r="D587" i="126" s="1"/>
  <c r="G587" i="126" s="1"/>
  <c r="F588" i="126" s="1"/>
  <c r="E588" i="125"/>
  <c r="D588" i="125" s="1"/>
  <c r="G588" i="125" s="1"/>
  <c r="F589" i="125" s="1"/>
  <c r="E588" i="126" l="1"/>
  <c r="D588" i="126" s="1"/>
  <c r="G588" i="126" s="1"/>
  <c r="F589" i="126" s="1"/>
  <c r="E589" i="125"/>
  <c r="D589" i="125" s="1"/>
  <c r="G589" i="125" s="1"/>
  <c r="F590" i="125" s="1"/>
  <c r="E589" i="126" l="1"/>
  <c r="D589" i="126" s="1"/>
  <c r="G589" i="126" s="1"/>
  <c r="F590" i="126" s="1"/>
  <c r="E590" i="125"/>
  <c r="D590" i="125" s="1"/>
  <c r="G590" i="125" s="1"/>
  <c r="F591" i="125" s="1"/>
  <c r="E591" i="125" l="1"/>
  <c r="D591" i="125" s="1"/>
  <c r="G591" i="125" s="1"/>
  <c r="F592" i="125" s="1"/>
  <c r="E590" i="126"/>
  <c r="D590" i="126" s="1"/>
  <c r="G590" i="126"/>
  <c r="F591" i="126" s="1"/>
  <c r="G592" i="125" l="1"/>
  <c r="F593" i="125" s="1"/>
  <c r="E592" i="125"/>
  <c r="D592" i="125" s="1"/>
  <c r="E591" i="126"/>
  <c r="D591" i="126" s="1"/>
  <c r="G591" i="126" s="1"/>
  <c r="F592" i="126" s="1"/>
  <c r="E592" i="126" l="1"/>
  <c r="D592" i="126" s="1"/>
  <c r="G592" i="126" s="1"/>
  <c r="F593" i="126" s="1"/>
  <c r="E593" i="125"/>
  <c r="D593" i="125" s="1"/>
  <c r="G593" i="125" s="1"/>
  <c r="F594" i="125" s="1"/>
  <c r="E594" i="125" l="1"/>
  <c r="D594" i="125" s="1"/>
  <c r="G594" i="125" s="1"/>
  <c r="F595" i="125" s="1"/>
  <c r="E593" i="126"/>
  <c r="D593" i="126" s="1"/>
  <c r="G593" i="126" s="1"/>
  <c r="F594" i="126" s="1"/>
  <c r="E594" i="126" l="1"/>
  <c r="D594" i="126" s="1"/>
  <c r="G594" i="126" s="1"/>
  <c r="F595" i="126" s="1"/>
  <c r="E595" i="125"/>
  <c r="D595" i="125" s="1"/>
  <c r="G595" i="125" s="1"/>
  <c r="F596" i="125" s="1"/>
  <c r="E596" i="125" l="1"/>
  <c r="D596" i="125" s="1"/>
  <c r="G596" i="125" s="1"/>
  <c r="F597" i="125" s="1"/>
  <c r="E595" i="126"/>
  <c r="D595" i="126" s="1"/>
  <c r="G595" i="126" s="1"/>
  <c r="F596" i="126" s="1"/>
  <c r="E597" i="125" l="1"/>
  <c r="D597" i="125" s="1"/>
  <c r="G597" i="125" s="1"/>
  <c r="F598" i="125" s="1"/>
  <c r="E596" i="126"/>
  <c r="D596" i="126" s="1"/>
  <c r="G596" i="126" s="1"/>
  <c r="F597" i="126" s="1"/>
  <c r="E598" i="125" l="1"/>
  <c r="D598" i="125" s="1"/>
  <c r="G598" i="125"/>
  <c r="F599" i="125" s="1"/>
  <c r="E597" i="126"/>
  <c r="D597" i="126" s="1"/>
  <c r="G597" i="126" s="1"/>
  <c r="F598" i="126" s="1"/>
  <c r="E598" i="126" l="1"/>
  <c r="D598" i="126" s="1"/>
  <c r="G598" i="126" s="1"/>
  <c r="F599" i="126" s="1"/>
  <c r="E599" i="125"/>
  <c r="D599" i="125" s="1"/>
  <c r="G599" i="125"/>
  <c r="F600" i="125" s="1"/>
  <c r="E599" i="126" l="1"/>
  <c r="D599" i="126" s="1"/>
  <c r="G599" i="126" s="1"/>
  <c r="F600" i="126" s="1"/>
  <c r="E600" i="125"/>
  <c r="D600" i="125" s="1"/>
  <c r="G600" i="125" s="1"/>
  <c r="F601" i="125" s="1"/>
  <c r="E601" i="125" l="1"/>
  <c r="D601" i="125" s="1"/>
  <c r="G601" i="125" s="1"/>
  <c r="F602" i="125" s="1"/>
  <c r="E600" i="126"/>
  <c r="D600" i="126" s="1"/>
  <c r="G600" i="126" s="1"/>
  <c r="F601" i="126" s="1"/>
  <c r="E601" i="126" l="1"/>
  <c r="D601" i="126" s="1"/>
  <c r="G601" i="126" s="1"/>
  <c r="F602" i="126" s="1"/>
  <c r="E602" i="125"/>
  <c r="D602" i="125" s="1"/>
  <c r="G602" i="125" s="1"/>
  <c r="F603" i="125" s="1"/>
  <c r="E602" i="126" l="1"/>
  <c r="D602" i="126" s="1"/>
  <c r="G602" i="126" s="1"/>
  <c r="F603" i="126" s="1"/>
  <c r="E603" i="125"/>
  <c r="D603" i="125" s="1"/>
  <c r="G603" i="125"/>
  <c r="F604" i="125" s="1"/>
  <c r="E603" i="126" l="1"/>
  <c r="D603" i="126" s="1"/>
  <c r="G603" i="126" s="1"/>
  <c r="F604" i="126" s="1"/>
  <c r="E604" i="125"/>
  <c r="D604" i="125" s="1"/>
  <c r="G604" i="125" s="1"/>
  <c r="F605" i="125" s="1"/>
  <c r="E605" i="125" l="1"/>
  <c r="D605" i="125" s="1"/>
  <c r="G605" i="125" s="1"/>
  <c r="F606" i="125" s="1"/>
  <c r="E604" i="126"/>
  <c r="D604" i="126" s="1"/>
  <c r="G604" i="126" s="1"/>
  <c r="F605" i="126" s="1"/>
  <c r="E605" i="126" l="1"/>
  <c r="D605" i="126" s="1"/>
  <c r="G605" i="126" s="1"/>
  <c r="F606" i="126" s="1"/>
  <c r="E606" i="125"/>
  <c r="D606" i="125" s="1"/>
  <c r="G606" i="125" s="1"/>
  <c r="F607" i="125" s="1"/>
  <c r="E607" i="125" l="1"/>
  <c r="D607" i="125" s="1"/>
  <c r="G607" i="125" s="1"/>
  <c r="F608" i="125" s="1"/>
  <c r="E606" i="126"/>
  <c r="D606" i="126" s="1"/>
  <c r="G606" i="126" s="1"/>
  <c r="F607" i="126" s="1"/>
  <c r="G608" i="125" l="1"/>
  <c r="F609" i="125" s="1"/>
  <c r="E608" i="125"/>
  <c r="D608" i="125" s="1"/>
  <c r="E607" i="126"/>
  <c r="D607" i="126" s="1"/>
  <c r="G607" i="126" s="1"/>
  <c r="F608" i="126" s="1"/>
  <c r="E608" i="126" l="1"/>
  <c r="D608" i="126" s="1"/>
  <c r="G608" i="126" s="1"/>
  <c r="F609" i="126" s="1"/>
  <c r="E609" i="125"/>
  <c r="D609" i="125" s="1"/>
  <c r="G609" i="125" s="1"/>
  <c r="F610" i="125" s="1"/>
  <c r="E609" i="126" l="1"/>
  <c r="D609" i="126" s="1"/>
  <c r="G609" i="126" s="1"/>
  <c r="F610" i="126" s="1"/>
  <c r="E610" i="125"/>
  <c r="D610" i="125" s="1"/>
  <c r="G610" i="125" s="1"/>
  <c r="F611" i="125" s="1"/>
  <c r="E610" i="126" l="1"/>
  <c r="D610" i="126" s="1"/>
  <c r="G610" i="126" s="1"/>
  <c r="F611" i="126" s="1"/>
  <c r="E611" i="125"/>
  <c r="D611" i="125" s="1"/>
  <c r="G611" i="125" s="1"/>
  <c r="F612" i="125" s="1"/>
  <c r="E612" i="125" l="1"/>
  <c r="D612" i="125" s="1"/>
  <c r="G612" i="125" s="1"/>
  <c r="F613" i="125" s="1"/>
  <c r="E611" i="126"/>
  <c r="D611" i="126" s="1"/>
  <c r="G611" i="126" s="1"/>
  <c r="F612" i="126" s="1"/>
  <c r="E612" i="126" l="1"/>
  <c r="D612" i="126" s="1"/>
  <c r="G612" i="126" s="1"/>
  <c r="F613" i="126" s="1"/>
  <c r="E613" i="125"/>
  <c r="D613" i="125" s="1"/>
  <c r="G613" i="125"/>
  <c r="F614" i="125" s="1"/>
  <c r="E614" i="125" l="1"/>
  <c r="D614" i="125" s="1"/>
  <c r="G614" i="125" s="1"/>
  <c r="F615" i="125" s="1"/>
  <c r="E613" i="126"/>
  <c r="D613" i="126" s="1"/>
  <c r="G613" i="126" s="1"/>
  <c r="F614" i="126" s="1"/>
  <c r="E614" i="126" l="1"/>
  <c r="D614" i="126" s="1"/>
  <c r="G614" i="126" s="1"/>
  <c r="F615" i="126" s="1"/>
  <c r="E615" i="125"/>
  <c r="D615" i="125" s="1"/>
  <c r="G615" i="125" s="1"/>
  <c r="F616" i="125" s="1"/>
  <c r="E616" i="125" l="1"/>
  <c r="D616" i="125" s="1"/>
  <c r="G616" i="125" s="1"/>
  <c r="F617" i="125" s="1"/>
  <c r="E615" i="126"/>
  <c r="D615" i="126" s="1"/>
  <c r="G615" i="126" s="1"/>
  <c r="F616" i="126" s="1"/>
  <c r="E616" i="126" l="1"/>
  <c r="D616" i="126" s="1"/>
  <c r="G616" i="126" s="1"/>
  <c r="F617" i="126" s="1"/>
  <c r="E617" i="125"/>
  <c r="D617" i="125" s="1"/>
  <c r="G617" i="125" s="1"/>
  <c r="F618" i="125" s="1"/>
  <c r="E618" i="125" l="1"/>
  <c r="D618" i="125" s="1"/>
  <c r="G618" i="125" s="1"/>
  <c r="F619" i="125" s="1"/>
  <c r="E617" i="126"/>
  <c r="D617" i="126" s="1"/>
  <c r="G617" i="126" s="1"/>
  <c r="F618" i="126" s="1"/>
  <c r="E618" i="126" l="1"/>
  <c r="D618" i="126" s="1"/>
  <c r="G618" i="126"/>
  <c r="F619" i="126" s="1"/>
  <c r="E619" i="125"/>
  <c r="D619" i="125" s="1"/>
  <c r="G619" i="125" s="1"/>
  <c r="F620" i="125" s="1"/>
  <c r="E620" i="125" l="1"/>
  <c r="D620" i="125" s="1"/>
  <c r="G620" i="125" s="1"/>
  <c r="F621" i="125" s="1"/>
  <c r="E619" i="126"/>
  <c r="D619" i="126" s="1"/>
  <c r="G619" i="126" s="1"/>
  <c r="F620" i="126" s="1"/>
  <c r="E620" i="126" l="1"/>
  <c r="D620" i="126" s="1"/>
  <c r="G620" i="126" s="1"/>
  <c r="F621" i="126" s="1"/>
  <c r="E621" i="125"/>
  <c r="D621" i="125" s="1"/>
  <c r="G621" i="125" s="1"/>
  <c r="F622" i="125" s="1"/>
  <c r="E622" i="125" l="1"/>
  <c r="D622" i="125" s="1"/>
  <c r="G622" i="125" s="1"/>
  <c r="F623" i="125" s="1"/>
  <c r="E621" i="126"/>
  <c r="D621" i="126" s="1"/>
  <c r="G621" i="126" s="1"/>
  <c r="F622" i="126" s="1"/>
  <c r="E622" i="126" l="1"/>
  <c r="D622" i="126" s="1"/>
  <c r="G622" i="126" s="1"/>
  <c r="F623" i="126" s="1"/>
  <c r="E623" i="125"/>
  <c r="D623" i="125" s="1"/>
  <c r="G623" i="125"/>
  <c r="F624" i="125" s="1"/>
  <c r="E624" i="125" l="1"/>
  <c r="D624" i="125" s="1"/>
  <c r="G624" i="125" s="1"/>
  <c r="F625" i="125" s="1"/>
  <c r="E623" i="126"/>
  <c r="D623" i="126" s="1"/>
  <c r="G623" i="126" s="1"/>
  <c r="F624" i="126" s="1"/>
  <c r="E624" i="126" l="1"/>
  <c r="D624" i="126" s="1"/>
  <c r="G624" i="126" s="1"/>
  <c r="F625" i="126" s="1"/>
  <c r="E625" i="125"/>
  <c r="D625" i="125" s="1"/>
  <c r="G625" i="125"/>
  <c r="F626" i="125" s="1"/>
  <c r="E626" i="125" l="1"/>
  <c r="D626" i="125" s="1"/>
  <c r="G626" i="125"/>
  <c r="F627" i="125" s="1"/>
  <c r="E625" i="126"/>
  <c r="D625" i="126" s="1"/>
  <c r="G625" i="126" s="1"/>
  <c r="F626" i="126" s="1"/>
  <c r="E626" i="126" l="1"/>
  <c r="D626" i="126" s="1"/>
  <c r="G626" i="126" s="1"/>
  <c r="F627" i="126" s="1"/>
  <c r="E627" i="125"/>
  <c r="D627" i="125" s="1"/>
  <c r="G627" i="125"/>
  <c r="F628" i="125" s="1"/>
  <c r="E628" i="125" l="1"/>
  <c r="D628" i="125" s="1"/>
  <c r="G628" i="125" s="1"/>
  <c r="F629" i="125" s="1"/>
  <c r="E627" i="126"/>
  <c r="D627" i="126" s="1"/>
  <c r="G627" i="126" s="1"/>
  <c r="F628" i="126" s="1"/>
  <c r="E628" i="126" l="1"/>
  <c r="D628" i="126" s="1"/>
  <c r="G628" i="126" s="1"/>
  <c r="F629" i="126" s="1"/>
  <c r="E629" i="125"/>
  <c r="D629" i="125" s="1"/>
  <c r="G629" i="125" s="1"/>
  <c r="F630" i="125" s="1"/>
  <c r="E630" i="125" l="1"/>
  <c r="D630" i="125" s="1"/>
  <c r="G630" i="125" s="1"/>
  <c r="F631" i="125" s="1"/>
  <c r="E629" i="126"/>
  <c r="D629" i="126" s="1"/>
  <c r="G629" i="126" s="1"/>
  <c r="F630" i="126" s="1"/>
  <c r="E630" i="126" l="1"/>
  <c r="D630" i="126" s="1"/>
  <c r="G630" i="126" s="1"/>
  <c r="F631" i="126" s="1"/>
  <c r="E631" i="125"/>
  <c r="D631" i="125" s="1"/>
  <c r="G631" i="125" s="1"/>
  <c r="F632" i="125" s="1"/>
  <c r="E632" i="125" l="1"/>
  <c r="D632" i="125" s="1"/>
  <c r="G632" i="125" s="1"/>
  <c r="F633" i="125" s="1"/>
  <c r="E631" i="126"/>
  <c r="D631" i="126" s="1"/>
  <c r="G631" i="126"/>
  <c r="F632" i="126" s="1"/>
  <c r="E633" i="125" l="1"/>
  <c r="D633" i="125" s="1"/>
  <c r="G633" i="125" s="1"/>
  <c r="F634" i="125" s="1"/>
  <c r="E632" i="126"/>
  <c r="D632" i="126" s="1"/>
  <c r="G632" i="126" s="1"/>
  <c r="F633" i="126" s="1"/>
  <c r="E634" i="125" l="1"/>
  <c r="D634" i="125" s="1"/>
  <c r="G634" i="125" s="1"/>
  <c r="F635" i="125" s="1"/>
  <c r="E633" i="126"/>
  <c r="D633" i="126" s="1"/>
  <c r="G633" i="126" s="1"/>
  <c r="F634" i="126" s="1"/>
  <c r="E634" i="126" l="1"/>
  <c r="D634" i="126" s="1"/>
  <c r="G634" i="126" s="1"/>
  <c r="F635" i="126" s="1"/>
  <c r="E635" i="125"/>
  <c r="D635" i="125" s="1"/>
  <c r="G635" i="125" s="1"/>
  <c r="F636" i="125" s="1"/>
  <c r="G636" i="125" l="1"/>
  <c r="F637" i="125" s="1"/>
  <c r="E636" i="125"/>
  <c r="D636" i="125" s="1"/>
  <c r="E635" i="126"/>
  <c r="D635" i="126" s="1"/>
  <c r="G635" i="126" s="1"/>
  <c r="F636" i="126" s="1"/>
  <c r="E636" i="126" l="1"/>
  <c r="D636" i="126" s="1"/>
  <c r="G636" i="126" s="1"/>
  <c r="F637" i="126" s="1"/>
  <c r="E637" i="125"/>
  <c r="D637" i="125" s="1"/>
  <c r="G637" i="125" s="1"/>
  <c r="F638" i="125" s="1"/>
  <c r="E638" i="125" l="1"/>
  <c r="D638" i="125" s="1"/>
  <c r="G638" i="125" s="1"/>
  <c r="F639" i="125" s="1"/>
  <c r="E637" i="126"/>
  <c r="D637" i="126" s="1"/>
  <c r="G637" i="126"/>
  <c r="F638" i="126" s="1"/>
  <c r="E639" i="125" l="1"/>
  <c r="D639" i="125" s="1"/>
  <c r="G639" i="125" s="1"/>
  <c r="F640" i="125" s="1"/>
  <c r="E638" i="126"/>
  <c r="D638" i="126" s="1"/>
  <c r="G638" i="126" s="1"/>
  <c r="F639" i="126" s="1"/>
  <c r="E640" i="125" l="1"/>
  <c r="D640" i="125" s="1"/>
  <c r="G640" i="125" s="1"/>
  <c r="F641" i="125" s="1"/>
  <c r="E639" i="126"/>
  <c r="D639" i="126" s="1"/>
  <c r="G639" i="126" s="1"/>
  <c r="F640" i="126" s="1"/>
  <c r="E640" i="126" l="1"/>
  <c r="D640" i="126" s="1"/>
  <c r="G640" i="126" s="1"/>
  <c r="F641" i="126" s="1"/>
  <c r="E641" i="125"/>
  <c r="D641" i="125" s="1"/>
  <c r="G641" i="125"/>
  <c r="F642" i="125" s="1"/>
  <c r="E641" i="126" l="1"/>
  <c r="D641" i="126" s="1"/>
  <c r="G641" i="126" s="1"/>
  <c r="F642" i="126" s="1"/>
  <c r="E642" i="125"/>
  <c r="D642" i="125" s="1"/>
  <c r="G642" i="125" s="1"/>
  <c r="F643" i="125" s="1"/>
  <c r="E642" i="126" l="1"/>
  <c r="D642" i="126" s="1"/>
  <c r="G642" i="126" s="1"/>
  <c r="F643" i="126" s="1"/>
  <c r="E643" i="125"/>
  <c r="D643" i="125" s="1"/>
  <c r="G643" i="125" s="1"/>
  <c r="F644" i="125" s="1"/>
  <c r="E644" i="125" l="1"/>
  <c r="D644" i="125" s="1"/>
  <c r="G644" i="125" s="1"/>
  <c r="F645" i="125" s="1"/>
  <c r="E643" i="126"/>
  <c r="D643" i="126" s="1"/>
  <c r="G643" i="126" s="1"/>
  <c r="F644" i="126" s="1"/>
  <c r="E645" i="125" l="1"/>
  <c r="D645" i="125" s="1"/>
  <c r="G645" i="125" s="1"/>
  <c r="F646" i="125" s="1"/>
  <c r="E644" i="126"/>
  <c r="D644" i="126" s="1"/>
  <c r="G644" i="126" s="1"/>
  <c r="F645" i="126" s="1"/>
  <c r="E646" i="125" l="1"/>
  <c r="D646" i="125" s="1"/>
  <c r="G646" i="125" s="1"/>
  <c r="F647" i="125" s="1"/>
  <c r="E645" i="126"/>
  <c r="D645" i="126" s="1"/>
  <c r="G645" i="126" s="1"/>
  <c r="F646" i="126" s="1"/>
  <c r="E647" i="125" l="1"/>
  <c r="D647" i="125" s="1"/>
  <c r="G647" i="125" s="1"/>
  <c r="F648" i="125" s="1"/>
  <c r="E646" i="126"/>
  <c r="D646" i="126" s="1"/>
  <c r="G646" i="126" s="1"/>
  <c r="F647" i="126" s="1"/>
  <c r="E648" i="125" l="1"/>
  <c r="D648" i="125" s="1"/>
  <c r="G648" i="125" s="1"/>
  <c r="F649" i="125" s="1"/>
  <c r="E647" i="126"/>
  <c r="D647" i="126" s="1"/>
  <c r="G647" i="126" s="1"/>
  <c r="F648" i="126" s="1"/>
  <c r="E649" i="125" l="1"/>
  <c r="D649" i="125" s="1"/>
  <c r="G649" i="125"/>
  <c r="F650" i="125" s="1"/>
  <c r="E648" i="126"/>
  <c r="D648" i="126" s="1"/>
  <c r="G648" i="126" s="1"/>
  <c r="F649" i="126" s="1"/>
  <c r="E649" i="126" l="1"/>
  <c r="D649" i="126" s="1"/>
  <c r="G649" i="126" s="1"/>
  <c r="F650" i="126" s="1"/>
  <c r="E650" i="125"/>
  <c r="D650" i="125" s="1"/>
  <c r="G650" i="125" s="1"/>
  <c r="F651" i="125" s="1"/>
  <c r="E651" i="125" l="1"/>
  <c r="D651" i="125" s="1"/>
  <c r="G651" i="125" s="1"/>
  <c r="F652" i="125" s="1"/>
  <c r="E650" i="126"/>
  <c r="D650" i="126" s="1"/>
  <c r="G650" i="126" s="1"/>
  <c r="F651" i="126" s="1"/>
  <c r="E652" i="125" l="1"/>
  <c r="D652" i="125" s="1"/>
  <c r="G652" i="125" s="1"/>
  <c r="F653" i="125" s="1"/>
  <c r="E651" i="126"/>
  <c r="D651" i="126" s="1"/>
  <c r="G651" i="126" s="1"/>
  <c r="F652" i="126" s="1"/>
  <c r="E652" i="126" l="1"/>
  <c r="D652" i="126" s="1"/>
  <c r="G652" i="126" s="1"/>
  <c r="F653" i="126" s="1"/>
  <c r="E653" i="125"/>
  <c r="D653" i="125" s="1"/>
  <c r="G653" i="125" s="1"/>
  <c r="F654" i="125" s="1"/>
  <c r="E654" i="125" l="1"/>
  <c r="D654" i="125" s="1"/>
  <c r="G654" i="125" s="1"/>
  <c r="F655" i="125" s="1"/>
  <c r="E653" i="126"/>
  <c r="D653" i="126" s="1"/>
  <c r="G653" i="126" s="1"/>
  <c r="F654" i="126" s="1"/>
  <c r="E654" i="126" l="1"/>
  <c r="D654" i="126" s="1"/>
  <c r="G654" i="126" s="1"/>
  <c r="F655" i="126" s="1"/>
  <c r="E655" i="125"/>
  <c r="D655" i="125" s="1"/>
  <c r="G655" i="125"/>
  <c r="F656" i="125" s="1"/>
  <c r="E656" i="125" l="1"/>
  <c r="D656" i="125" s="1"/>
  <c r="G656" i="125" s="1"/>
  <c r="F657" i="125" s="1"/>
  <c r="E655" i="126"/>
  <c r="D655" i="126" s="1"/>
  <c r="G655" i="126" s="1"/>
  <c r="F656" i="126" s="1"/>
  <c r="E656" i="126" l="1"/>
  <c r="D656" i="126" s="1"/>
  <c r="G656" i="126" s="1"/>
  <c r="F657" i="126" s="1"/>
  <c r="E657" i="125"/>
  <c r="D657" i="125" s="1"/>
  <c r="G657" i="125"/>
  <c r="F658" i="125" s="1"/>
  <c r="E657" i="126" l="1"/>
  <c r="D657" i="126" s="1"/>
  <c r="G657" i="126" s="1"/>
  <c r="F658" i="126" s="1"/>
  <c r="E658" i="125"/>
  <c r="D658" i="125" s="1"/>
  <c r="G658" i="125"/>
  <c r="F659" i="125" s="1"/>
  <c r="E658" i="126" l="1"/>
  <c r="D658" i="126" s="1"/>
  <c r="G658" i="126" s="1"/>
  <c r="F659" i="126" s="1"/>
  <c r="E659" i="125"/>
  <c r="D659" i="125" s="1"/>
  <c r="G659" i="125" s="1"/>
  <c r="F660" i="125" s="1"/>
  <c r="E660" i="125" l="1"/>
  <c r="D660" i="125" s="1"/>
  <c r="G660" i="125" s="1"/>
  <c r="F661" i="125" s="1"/>
  <c r="E659" i="126"/>
  <c r="D659" i="126" s="1"/>
  <c r="G659" i="126" s="1"/>
  <c r="F660" i="126" s="1"/>
  <c r="E660" i="126" l="1"/>
  <c r="D660" i="126" s="1"/>
  <c r="G660" i="126" s="1"/>
  <c r="F661" i="126" s="1"/>
  <c r="E661" i="125"/>
  <c r="D661" i="125" s="1"/>
  <c r="G661" i="125" s="1"/>
  <c r="F662" i="125" s="1"/>
  <c r="E662" i="125" l="1"/>
  <c r="D662" i="125" s="1"/>
  <c r="G662" i="125" s="1"/>
  <c r="F663" i="125" s="1"/>
  <c r="E661" i="126"/>
  <c r="D661" i="126" s="1"/>
  <c r="G661" i="126" s="1"/>
  <c r="F662" i="126" s="1"/>
  <c r="E663" i="125" l="1"/>
  <c r="D663" i="125" s="1"/>
  <c r="G663" i="125" s="1"/>
  <c r="F664" i="125" s="1"/>
  <c r="E662" i="126"/>
  <c r="D662" i="126" s="1"/>
  <c r="G662" i="126" s="1"/>
  <c r="F663" i="126" s="1"/>
  <c r="E663" i="126" l="1"/>
  <c r="D663" i="126" s="1"/>
  <c r="G663" i="126" s="1"/>
  <c r="F664" i="126" s="1"/>
  <c r="E664" i="125"/>
  <c r="D664" i="125" s="1"/>
  <c r="G664" i="125" s="1"/>
  <c r="F665" i="125" s="1"/>
  <c r="E665" i="125" l="1"/>
  <c r="D665" i="125" s="1"/>
  <c r="G665" i="125" s="1"/>
  <c r="F666" i="125" s="1"/>
  <c r="E664" i="126"/>
  <c r="D664" i="126" s="1"/>
  <c r="G664" i="126" s="1"/>
  <c r="F665" i="126" s="1"/>
  <c r="E666" i="125" l="1"/>
  <c r="D666" i="125" s="1"/>
  <c r="G666" i="125" s="1"/>
  <c r="F667" i="125" s="1"/>
  <c r="E665" i="126"/>
  <c r="D665" i="126" s="1"/>
  <c r="G665" i="126" s="1"/>
  <c r="F666" i="126" s="1"/>
  <c r="E666" i="126" l="1"/>
  <c r="D666" i="126" s="1"/>
  <c r="G666" i="126" s="1"/>
  <c r="F667" i="126" s="1"/>
  <c r="E667" i="125"/>
  <c r="D667" i="125" s="1"/>
  <c r="G667" i="125" s="1"/>
  <c r="F668" i="125" s="1"/>
  <c r="E668" i="125" l="1"/>
  <c r="D668" i="125" s="1"/>
  <c r="G668" i="125" s="1"/>
  <c r="F669" i="125" s="1"/>
  <c r="E667" i="126"/>
  <c r="D667" i="126" s="1"/>
  <c r="G667" i="126" s="1"/>
  <c r="F668" i="126" s="1"/>
  <c r="E668" i="126" l="1"/>
  <c r="D668" i="126" s="1"/>
  <c r="G668" i="126" s="1"/>
  <c r="F669" i="126" s="1"/>
  <c r="G669" i="125"/>
  <c r="F670" i="125" s="1"/>
  <c r="E669" i="125"/>
  <c r="D669" i="125" s="1"/>
  <c r="E670" i="125" l="1"/>
  <c r="D670" i="125" s="1"/>
  <c r="G670" i="125" s="1"/>
  <c r="F671" i="125" s="1"/>
  <c r="E669" i="126"/>
  <c r="D669" i="126" s="1"/>
  <c r="G669" i="126" s="1"/>
  <c r="F670" i="126" s="1"/>
  <c r="E671" i="125" l="1"/>
  <c r="D671" i="125" s="1"/>
  <c r="G671" i="125"/>
  <c r="F672" i="125" s="1"/>
  <c r="E670" i="126"/>
  <c r="D670" i="126" s="1"/>
  <c r="G670" i="126" s="1"/>
  <c r="F671" i="126" s="1"/>
  <c r="E671" i="126" l="1"/>
  <c r="D671" i="126" s="1"/>
  <c r="G671" i="126" s="1"/>
  <c r="F672" i="126" s="1"/>
  <c r="G672" i="125"/>
  <c r="F673" i="125" s="1"/>
  <c r="E672" i="125"/>
  <c r="D672" i="125" s="1"/>
  <c r="E672" i="126" l="1"/>
  <c r="D672" i="126" s="1"/>
  <c r="G672" i="126" s="1"/>
  <c r="F673" i="126" s="1"/>
  <c r="G673" i="125"/>
  <c r="F674" i="125" s="1"/>
  <c r="E673" i="125"/>
  <c r="D673" i="125" s="1"/>
  <c r="E673" i="126" l="1"/>
  <c r="D673" i="126" s="1"/>
  <c r="G673" i="126" s="1"/>
  <c r="F674" i="126" s="1"/>
  <c r="E674" i="125"/>
  <c r="D674" i="125" s="1"/>
  <c r="G674" i="125" s="1"/>
  <c r="F675" i="125" s="1"/>
  <c r="E675" i="125" l="1"/>
  <c r="D675" i="125" s="1"/>
  <c r="G675" i="125"/>
  <c r="F676" i="125" s="1"/>
  <c r="E674" i="126"/>
  <c r="D674" i="126" s="1"/>
  <c r="G674" i="126" s="1"/>
  <c r="F675" i="126" s="1"/>
  <c r="E675" i="126" l="1"/>
  <c r="D675" i="126" s="1"/>
  <c r="G675" i="126" s="1"/>
  <c r="F676" i="126" s="1"/>
  <c r="E676" i="125"/>
  <c r="D676" i="125" s="1"/>
  <c r="G676" i="125" s="1"/>
  <c r="F677" i="125" s="1"/>
  <c r="E677" i="125" l="1"/>
  <c r="D677" i="125" s="1"/>
  <c r="G677" i="125"/>
  <c r="F678" i="125" s="1"/>
  <c r="E676" i="126"/>
  <c r="D676" i="126" s="1"/>
  <c r="G676" i="126" s="1"/>
  <c r="F677" i="126" s="1"/>
  <c r="E677" i="126" l="1"/>
  <c r="D677" i="126" s="1"/>
  <c r="G677" i="126" s="1"/>
  <c r="F678" i="126" s="1"/>
  <c r="E678" i="125"/>
  <c r="D678" i="125" s="1"/>
  <c r="G678" i="125"/>
  <c r="F679" i="125" s="1"/>
  <c r="E679" i="125" l="1"/>
  <c r="D679" i="125" s="1"/>
  <c r="G679" i="125" s="1"/>
  <c r="F680" i="125" s="1"/>
  <c r="E678" i="126"/>
  <c r="D678" i="126" s="1"/>
  <c r="G678" i="126" s="1"/>
  <c r="F679" i="126" s="1"/>
  <c r="E680" i="125" l="1"/>
  <c r="D680" i="125" s="1"/>
  <c r="G680" i="125"/>
  <c r="F681" i="125" s="1"/>
  <c r="E679" i="126"/>
  <c r="D679" i="126" s="1"/>
  <c r="G679" i="126" s="1"/>
  <c r="F680" i="126" s="1"/>
  <c r="E680" i="126" l="1"/>
  <c r="D680" i="126" s="1"/>
  <c r="G680" i="126" s="1"/>
  <c r="F681" i="126" s="1"/>
  <c r="E681" i="125"/>
  <c r="D681" i="125" s="1"/>
  <c r="G681" i="125" s="1"/>
  <c r="F682" i="125" s="1"/>
  <c r="E682" i="125" l="1"/>
  <c r="D682" i="125" s="1"/>
  <c r="G682" i="125"/>
  <c r="F683" i="125" s="1"/>
  <c r="E681" i="126"/>
  <c r="D681" i="126" s="1"/>
  <c r="G681" i="126" s="1"/>
  <c r="F682" i="126" s="1"/>
  <c r="E682" i="126" l="1"/>
  <c r="D682" i="126" s="1"/>
  <c r="G682" i="126" s="1"/>
  <c r="F683" i="126" s="1"/>
  <c r="E683" i="125"/>
  <c r="D683" i="125" s="1"/>
  <c r="G683" i="125" s="1"/>
  <c r="F684" i="125" s="1"/>
  <c r="E684" i="125" l="1"/>
  <c r="D684" i="125" s="1"/>
  <c r="G684" i="125" s="1"/>
  <c r="F685" i="125" s="1"/>
  <c r="E683" i="126"/>
  <c r="D683" i="126" s="1"/>
  <c r="G683" i="126" s="1"/>
  <c r="F684" i="126" s="1"/>
  <c r="E685" i="125" l="1"/>
  <c r="D685" i="125" s="1"/>
  <c r="G685" i="125" s="1"/>
  <c r="F686" i="125" s="1"/>
  <c r="E684" i="126"/>
  <c r="D684" i="126" s="1"/>
  <c r="G684" i="126" s="1"/>
  <c r="F685" i="126" s="1"/>
  <c r="E685" i="126" l="1"/>
  <c r="D685" i="126" s="1"/>
  <c r="G685" i="126" s="1"/>
  <c r="F686" i="126" s="1"/>
  <c r="E686" i="125"/>
  <c r="D686" i="125" s="1"/>
  <c r="G686" i="125"/>
  <c r="F687" i="125" s="1"/>
  <c r="E687" i="125" l="1"/>
  <c r="D687" i="125" s="1"/>
  <c r="G687" i="125" s="1"/>
  <c r="F688" i="125" s="1"/>
  <c r="E686" i="126"/>
  <c r="D686" i="126" s="1"/>
  <c r="G686" i="126" s="1"/>
  <c r="F687" i="126" s="1"/>
  <c r="E687" i="126" l="1"/>
  <c r="D687" i="126" s="1"/>
  <c r="G687" i="126" s="1"/>
  <c r="F688" i="126" s="1"/>
  <c r="E688" i="125"/>
  <c r="D688" i="125" s="1"/>
  <c r="G688" i="125" s="1"/>
  <c r="F689" i="125" s="1"/>
  <c r="E689" i="125" l="1"/>
  <c r="D689" i="125" s="1"/>
  <c r="G689" i="125" s="1"/>
  <c r="F690" i="125" s="1"/>
  <c r="E688" i="126"/>
  <c r="D688" i="126" s="1"/>
  <c r="G688" i="126" s="1"/>
  <c r="F689" i="126" s="1"/>
  <c r="E689" i="126" l="1"/>
  <c r="D689" i="126" s="1"/>
  <c r="G689" i="126" s="1"/>
  <c r="F690" i="126" s="1"/>
  <c r="E690" i="125"/>
  <c r="D690" i="125" s="1"/>
  <c r="G690" i="125" s="1"/>
  <c r="F691" i="125" s="1"/>
  <c r="E691" i="125" l="1"/>
  <c r="D691" i="125" s="1"/>
  <c r="G691" i="125" s="1"/>
  <c r="F692" i="125" s="1"/>
  <c r="E690" i="126"/>
  <c r="D690" i="126" s="1"/>
  <c r="G690" i="126" s="1"/>
  <c r="F691" i="126" s="1"/>
  <c r="E691" i="126" l="1"/>
  <c r="D691" i="126" s="1"/>
  <c r="G691" i="126" s="1"/>
  <c r="F692" i="126" s="1"/>
  <c r="E692" i="125"/>
  <c r="D692" i="125" s="1"/>
  <c r="G692" i="125"/>
  <c r="F693" i="125" s="1"/>
  <c r="E693" i="125" l="1"/>
  <c r="D693" i="125" s="1"/>
  <c r="G693" i="125" s="1"/>
  <c r="F694" i="125" s="1"/>
  <c r="E692" i="126"/>
  <c r="D692" i="126" s="1"/>
  <c r="G692" i="126"/>
  <c r="F693" i="126" s="1"/>
  <c r="E694" i="125" l="1"/>
  <c r="D694" i="125" s="1"/>
  <c r="G694" i="125" s="1"/>
  <c r="F695" i="125" s="1"/>
  <c r="E693" i="126"/>
  <c r="D693" i="126" s="1"/>
  <c r="G693" i="126" s="1"/>
  <c r="F694" i="126" s="1"/>
  <c r="E694" i="126" l="1"/>
  <c r="D694" i="126" s="1"/>
  <c r="G694" i="126" s="1"/>
  <c r="F695" i="126" s="1"/>
  <c r="E695" i="125"/>
  <c r="D695" i="125" s="1"/>
  <c r="G695" i="125" s="1"/>
  <c r="F696" i="125" s="1"/>
  <c r="E696" i="125" l="1"/>
  <c r="D696" i="125" s="1"/>
  <c r="G696" i="125" s="1"/>
  <c r="F697" i="125" s="1"/>
  <c r="E695" i="126"/>
  <c r="D695" i="126" s="1"/>
  <c r="G695" i="126" s="1"/>
  <c r="F696" i="126" s="1"/>
  <c r="E696" i="126" l="1"/>
  <c r="D696" i="126" s="1"/>
  <c r="G696" i="126" s="1"/>
  <c r="F697" i="126" s="1"/>
  <c r="E697" i="125"/>
  <c r="D697" i="125" s="1"/>
  <c r="G697" i="125" s="1"/>
  <c r="F698" i="125" s="1"/>
  <c r="E698" i="125" l="1"/>
  <c r="D698" i="125" s="1"/>
  <c r="G698" i="125" s="1"/>
  <c r="F699" i="125" s="1"/>
  <c r="E697" i="126"/>
  <c r="D697" i="126" s="1"/>
  <c r="G697" i="126"/>
  <c r="F698" i="126" s="1"/>
  <c r="E699" i="125" l="1"/>
  <c r="D699" i="125" s="1"/>
  <c r="G699" i="125" s="1"/>
  <c r="F700" i="125" s="1"/>
  <c r="E698" i="126"/>
  <c r="D698" i="126" s="1"/>
  <c r="G698" i="126" s="1"/>
  <c r="F699" i="126" s="1"/>
  <c r="E699" i="126" l="1"/>
  <c r="D699" i="126" s="1"/>
  <c r="G699" i="126" s="1"/>
  <c r="F700" i="126" s="1"/>
  <c r="E700" i="125"/>
  <c r="D700" i="125" s="1"/>
  <c r="G700" i="125" s="1"/>
  <c r="F701" i="125" s="1"/>
  <c r="E701" i="125" l="1"/>
  <c r="D701" i="125" s="1"/>
  <c r="G701" i="125" s="1"/>
  <c r="F702" i="125" s="1"/>
  <c r="E700" i="126"/>
  <c r="D700" i="126" s="1"/>
  <c r="G700" i="126" s="1"/>
  <c r="F701" i="126" s="1"/>
  <c r="E701" i="126" l="1"/>
  <c r="D701" i="126" s="1"/>
  <c r="G701" i="126" s="1"/>
  <c r="F702" i="126" s="1"/>
  <c r="E702" i="125"/>
  <c r="D702" i="125" s="1"/>
  <c r="G702" i="125"/>
  <c r="F703" i="125" s="1"/>
  <c r="E703" i="125" l="1"/>
  <c r="D703" i="125" s="1"/>
  <c r="G703" i="125" s="1"/>
  <c r="F704" i="125" s="1"/>
  <c r="E702" i="126"/>
  <c r="D702" i="126" s="1"/>
  <c r="G702" i="126" s="1"/>
  <c r="F703" i="126" s="1"/>
  <c r="E703" i="126" l="1"/>
  <c r="D703" i="126" s="1"/>
  <c r="G703" i="126" s="1"/>
  <c r="F704" i="126" s="1"/>
  <c r="E704" i="125"/>
  <c r="D704" i="125" s="1"/>
  <c r="G704" i="125" s="1"/>
  <c r="F705" i="125" s="1"/>
  <c r="E705" i="125" l="1"/>
  <c r="D705" i="125" s="1"/>
  <c r="G705" i="125" s="1"/>
  <c r="F706" i="125" s="1"/>
  <c r="E704" i="126"/>
  <c r="D704" i="126" s="1"/>
  <c r="G704" i="126" s="1"/>
  <c r="F705" i="126" s="1"/>
  <c r="E705" i="126" l="1"/>
  <c r="D705" i="126" s="1"/>
  <c r="G705" i="126" s="1"/>
  <c r="F706" i="126" s="1"/>
  <c r="E706" i="125"/>
  <c r="D706" i="125" s="1"/>
  <c r="G706" i="125" s="1"/>
  <c r="F707" i="125" s="1"/>
  <c r="E707" i="125" l="1"/>
  <c r="D707" i="125" s="1"/>
  <c r="G707" i="125" s="1"/>
  <c r="F708" i="125" s="1"/>
  <c r="E706" i="126"/>
  <c r="D706" i="126" s="1"/>
  <c r="G706" i="126" s="1"/>
  <c r="F707" i="126" s="1"/>
  <c r="E707" i="126" l="1"/>
  <c r="D707" i="126" s="1"/>
  <c r="G707" i="126" s="1"/>
  <c r="F708" i="126" s="1"/>
  <c r="E708" i="125"/>
  <c r="D708" i="125" s="1"/>
  <c r="G708" i="125" s="1"/>
  <c r="F709" i="125" s="1"/>
  <c r="E709" i="125" l="1"/>
  <c r="D709" i="125" s="1"/>
  <c r="G709" i="125" s="1"/>
  <c r="F710" i="125" s="1"/>
  <c r="E708" i="126"/>
  <c r="D708" i="126" s="1"/>
  <c r="G708" i="126" s="1"/>
  <c r="F709" i="126" s="1"/>
  <c r="E709" i="126" l="1"/>
  <c r="D709" i="126" s="1"/>
  <c r="G709" i="126" s="1"/>
  <c r="F710" i="126" s="1"/>
  <c r="E710" i="125"/>
  <c r="D710" i="125" s="1"/>
  <c r="G710" i="125"/>
  <c r="F711" i="125" s="1"/>
  <c r="E710" i="126" l="1"/>
  <c r="D710" i="126" s="1"/>
  <c r="G710" i="126" s="1"/>
  <c r="F711" i="126" s="1"/>
  <c r="E711" i="125"/>
  <c r="D711" i="125" s="1"/>
  <c r="G711" i="125" s="1"/>
  <c r="F712" i="125" s="1"/>
  <c r="E712" i="125" l="1"/>
  <c r="D712" i="125" s="1"/>
  <c r="G712" i="125" s="1"/>
  <c r="F713" i="125" s="1"/>
  <c r="E711" i="126"/>
  <c r="D711" i="126" s="1"/>
  <c r="G711" i="126" s="1"/>
  <c r="F712" i="126" s="1"/>
  <c r="E712" i="126" l="1"/>
  <c r="D712" i="126" s="1"/>
  <c r="G712" i="126" s="1"/>
  <c r="F713" i="126" s="1"/>
  <c r="E713" i="125"/>
  <c r="D713" i="125" s="1"/>
  <c r="G713" i="125" s="1"/>
  <c r="F714" i="125" s="1"/>
  <c r="E714" i="125" l="1"/>
  <c r="D714" i="125" s="1"/>
  <c r="G714" i="125" s="1"/>
  <c r="F715" i="125" s="1"/>
  <c r="E713" i="126"/>
  <c r="D713" i="126" s="1"/>
  <c r="G713" i="126" s="1"/>
  <c r="F714" i="126" s="1"/>
  <c r="E714" i="126" l="1"/>
  <c r="D714" i="126" s="1"/>
  <c r="G714" i="126" s="1"/>
  <c r="F715" i="126" s="1"/>
  <c r="E715" i="125"/>
  <c r="D715" i="125" s="1"/>
  <c r="G715" i="125" s="1"/>
  <c r="F716" i="125" s="1"/>
  <c r="E716" i="125" l="1"/>
  <c r="D716" i="125" s="1"/>
  <c r="G716" i="125" s="1"/>
  <c r="F717" i="125" s="1"/>
  <c r="E715" i="126"/>
  <c r="D715" i="126" s="1"/>
  <c r="G715" i="126" s="1"/>
  <c r="F716" i="126" s="1"/>
  <c r="E716" i="126" l="1"/>
  <c r="D716" i="126" s="1"/>
  <c r="G716" i="126" s="1"/>
  <c r="F717" i="126" s="1"/>
  <c r="E717" i="125"/>
  <c r="D717" i="125" s="1"/>
  <c r="G717" i="125" s="1"/>
  <c r="F718" i="125" s="1"/>
  <c r="E718" i="125" l="1"/>
  <c r="D718" i="125" s="1"/>
  <c r="G718" i="125" s="1"/>
  <c r="F719" i="125" s="1"/>
  <c r="E717" i="126"/>
  <c r="D717" i="126" s="1"/>
  <c r="G717" i="126" s="1"/>
  <c r="F718" i="126" s="1"/>
  <c r="E718" i="126" l="1"/>
  <c r="D718" i="126" s="1"/>
  <c r="G718" i="126" s="1"/>
  <c r="F719" i="126" s="1"/>
  <c r="E719" i="125"/>
  <c r="D719" i="125" s="1"/>
  <c r="G719" i="125" s="1"/>
  <c r="F720" i="125" s="1"/>
  <c r="E720" i="125" l="1"/>
  <c r="D720" i="125" s="1"/>
  <c r="G720" i="125" s="1"/>
  <c r="F721" i="125" s="1"/>
  <c r="E719" i="126"/>
  <c r="D719" i="126" s="1"/>
  <c r="G719" i="126" s="1"/>
  <c r="F720" i="126" s="1"/>
  <c r="E720" i="126" l="1"/>
  <c r="D720" i="126" s="1"/>
  <c r="G720" i="126" s="1"/>
  <c r="F721" i="126" s="1"/>
  <c r="E721" i="125"/>
  <c r="D721" i="125" s="1"/>
  <c r="G721" i="125" s="1"/>
  <c r="F722" i="125" s="1"/>
  <c r="E722" i="125" l="1"/>
  <c r="D722" i="125" s="1"/>
  <c r="G722" i="125" s="1"/>
  <c r="F723" i="125" s="1"/>
  <c r="E721" i="126"/>
  <c r="D721" i="126" s="1"/>
  <c r="G721" i="126" s="1"/>
  <c r="F722" i="126" s="1"/>
  <c r="E722" i="126" l="1"/>
  <c r="D722" i="126" s="1"/>
  <c r="G722" i="126" s="1"/>
  <c r="F723" i="126" s="1"/>
  <c r="E723" i="125"/>
  <c r="D723" i="125" s="1"/>
  <c r="G723" i="125" s="1"/>
  <c r="F724" i="125" s="1"/>
  <c r="E724" i="125" l="1"/>
  <c r="D724" i="125" s="1"/>
  <c r="G724" i="125" s="1"/>
  <c r="F725" i="125" s="1"/>
  <c r="E723" i="126"/>
  <c r="D723" i="126" s="1"/>
  <c r="G723" i="126" s="1"/>
  <c r="F724" i="126" s="1"/>
  <c r="E724" i="126" l="1"/>
  <c r="D724" i="126" s="1"/>
  <c r="G724" i="126"/>
  <c r="F725" i="126" s="1"/>
  <c r="E725" i="125"/>
  <c r="D725" i="125" s="1"/>
  <c r="G725" i="125" s="1"/>
  <c r="F726" i="125" s="1"/>
  <c r="E726" i="125" l="1"/>
  <c r="D726" i="125" s="1"/>
  <c r="G726" i="125" s="1"/>
  <c r="F727" i="125" s="1"/>
  <c r="E725" i="126"/>
  <c r="D725" i="126" s="1"/>
  <c r="G725" i="126" s="1"/>
  <c r="F726" i="126" s="1"/>
  <c r="E726" i="126" l="1"/>
  <c r="D726" i="126" s="1"/>
  <c r="G726" i="126" s="1"/>
  <c r="F727" i="126" s="1"/>
  <c r="E727" i="125"/>
  <c r="D727" i="125" s="1"/>
  <c r="G727" i="125" s="1"/>
  <c r="F728" i="125" s="1"/>
  <c r="E728" i="125" l="1"/>
  <c r="D728" i="125" s="1"/>
  <c r="G728" i="125"/>
  <c r="F729" i="125" s="1"/>
  <c r="E727" i="126"/>
  <c r="D727" i="126" s="1"/>
  <c r="G727" i="126" s="1"/>
  <c r="F728" i="126" s="1"/>
  <c r="E728" i="126" l="1"/>
  <c r="D728" i="126" s="1"/>
  <c r="G728" i="126" s="1"/>
  <c r="F729" i="126" s="1"/>
  <c r="E729" i="125"/>
  <c r="D729" i="125" s="1"/>
  <c r="G729" i="125" s="1"/>
  <c r="F730" i="125" s="1"/>
  <c r="E730" i="125" l="1"/>
  <c r="D730" i="125" s="1"/>
  <c r="G730" i="125"/>
  <c r="F731" i="125" s="1"/>
  <c r="E729" i="126"/>
  <c r="D729" i="126" s="1"/>
  <c r="G729" i="126" s="1"/>
  <c r="F730" i="126" s="1"/>
  <c r="E730" i="126" l="1"/>
  <c r="D730" i="126" s="1"/>
  <c r="G730" i="126" s="1"/>
  <c r="F731" i="126" s="1"/>
  <c r="E731" i="125"/>
  <c r="D731" i="125" s="1"/>
  <c r="G731" i="125" s="1"/>
  <c r="F732" i="125" s="1"/>
  <c r="E732" i="125" l="1"/>
  <c r="D732" i="125" s="1"/>
  <c r="G732" i="125"/>
  <c r="F733" i="125" s="1"/>
  <c r="E731" i="126"/>
  <c r="D731" i="126" s="1"/>
  <c r="G731" i="126"/>
  <c r="F732" i="126" s="1"/>
  <c r="E733" i="125" l="1"/>
  <c r="D733" i="125" s="1"/>
  <c r="G733" i="125" s="1"/>
  <c r="F734" i="125" s="1"/>
  <c r="E732" i="126"/>
  <c r="D732" i="126" s="1"/>
  <c r="G732" i="126" s="1"/>
  <c r="F733" i="126" s="1"/>
  <c r="E733" i="126" l="1"/>
  <c r="D733" i="126" s="1"/>
  <c r="G733" i="126" s="1"/>
  <c r="F734" i="126" s="1"/>
  <c r="E734" i="125"/>
  <c r="D734" i="125" s="1"/>
  <c r="G734" i="125" s="1"/>
  <c r="F735" i="125" s="1"/>
  <c r="E735" i="125" l="1"/>
  <c r="D735" i="125" s="1"/>
  <c r="G735" i="125" s="1"/>
  <c r="F736" i="125" s="1"/>
  <c r="E734" i="126"/>
  <c r="D734" i="126" s="1"/>
  <c r="G734" i="126" s="1"/>
  <c r="F735" i="126" s="1"/>
  <c r="E735" i="126" l="1"/>
  <c r="D735" i="126" s="1"/>
  <c r="G735" i="126" s="1"/>
  <c r="F736" i="126" s="1"/>
  <c r="E736" i="125"/>
  <c r="D736" i="125" s="1"/>
  <c r="G736" i="125" s="1"/>
  <c r="F737" i="125" s="1"/>
  <c r="E737" i="125" l="1"/>
  <c r="D737" i="125" s="1"/>
  <c r="G737" i="125" s="1"/>
  <c r="F738" i="125" s="1"/>
  <c r="E736" i="126"/>
  <c r="D736" i="126" s="1"/>
  <c r="G736" i="126" s="1"/>
  <c r="F737" i="126" s="1"/>
  <c r="E737" i="126" l="1"/>
  <c r="D737" i="126" s="1"/>
  <c r="G737" i="126" s="1"/>
  <c r="F738" i="126" s="1"/>
  <c r="E738" i="125"/>
  <c r="D738" i="125" s="1"/>
  <c r="G738" i="125"/>
  <c r="F739" i="125" s="1"/>
  <c r="E739" i="125" l="1"/>
  <c r="D739" i="125" s="1"/>
  <c r="G739" i="125" s="1"/>
  <c r="F740" i="125" s="1"/>
  <c r="E738" i="126"/>
  <c r="D738" i="126" s="1"/>
  <c r="G738" i="126" s="1"/>
  <c r="F739" i="126" s="1"/>
  <c r="E739" i="126" l="1"/>
  <c r="D739" i="126" s="1"/>
  <c r="G739" i="126" s="1"/>
  <c r="F740" i="126" s="1"/>
  <c r="E740" i="125"/>
  <c r="D740" i="125" s="1"/>
  <c r="G740" i="125" s="1"/>
  <c r="F741" i="125" s="1"/>
  <c r="E741" i="125" l="1"/>
  <c r="D741" i="125" s="1"/>
  <c r="G741" i="125"/>
  <c r="F742" i="125" s="1"/>
  <c r="E740" i="126"/>
  <c r="D740" i="126" s="1"/>
  <c r="G740" i="126" s="1"/>
  <c r="F741" i="126" s="1"/>
  <c r="E741" i="126" l="1"/>
  <c r="D741" i="126" s="1"/>
  <c r="G741" i="126" s="1"/>
  <c r="F742" i="126" s="1"/>
  <c r="E742" i="125"/>
  <c r="D742" i="125" s="1"/>
  <c r="G742" i="125"/>
  <c r="F743" i="125" s="1"/>
  <c r="E742" i="126" l="1"/>
  <c r="D742" i="126" s="1"/>
  <c r="G742" i="126" s="1"/>
  <c r="F743" i="126" s="1"/>
  <c r="E743" i="125"/>
  <c r="D743" i="125" s="1"/>
  <c r="G743" i="125" s="1"/>
  <c r="F744" i="125" s="1"/>
  <c r="E744" i="125" l="1"/>
  <c r="D744" i="125" s="1"/>
  <c r="G744" i="125" s="1"/>
  <c r="F745" i="125" s="1"/>
  <c r="E743" i="126"/>
  <c r="D743" i="126" s="1"/>
  <c r="G743" i="126" s="1"/>
  <c r="F744" i="126" s="1"/>
  <c r="E744" i="126" l="1"/>
  <c r="D744" i="126" s="1"/>
  <c r="G744" i="126" s="1"/>
  <c r="F745" i="126" s="1"/>
  <c r="E745" i="125"/>
  <c r="D745" i="125" s="1"/>
  <c r="G745" i="125" s="1"/>
  <c r="F746" i="125" s="1"/>
  <c r="E746" i="125" l="1"/>
  <c r="D746" i="125" s="1"/>
  <c r="G746" i="125"/>
  <c r="F747" i="125" s="1"/>
  <c r="E745" i="126"/>
  <c r="D745" i="126" s="1"/>
  <c r="G745" i="126" s="1"/>
  <c r="F746" i="126" s="1"/>
  <c r="E746" i="126" l="1"/>
  <c r="D746" i="126" s="1"/>
  <c r="G746" i="126" s="1"/>
  <c r="F747" i="126" s="1"/>
  <c r="E747" i="125"/>
  <c r="D747" i="125" s="1"/>
  <c r="G747" i="125" s="1"/>
  <c r="F748" i="125" s="1"/>
  <c r="E748" i="125" l="1"/>
  <c r="D748" i="125" s="1"/>
  <c r="G748" i="125"/>
  <c r="F749" i="125" s="1"/>
  <c r="E747" i="126"/>
  <c r="D747" i="126" s="1"/>
  <c r="G747" i="126" s="1"/>
  <c r="F748" i="126" s="1"/>
  <c r="E748" i="126" l="1"/>
  <c r="D748" i="126" s="1"/>
  <c r="G748" i="126" s="1"/>
  <c r="F749" i="126" s="1"/>
  <c r="E749" i="125"/>
  <c r="D749" i="125" s="1"/>
  <c r="G749" i="125" s="1"/>
  <c r="F750" i="125" s="1"/>
  <c r="E750" i="125" l="1"/>
  <c r="D750" i="125" s="1"/>
  <c r="G750" i="125" s="1"/>
  <c r="F751" i="125" s="1"/>
  <c r="E749" i="126"/>
  <c r="D749" i="126" s="1"/>
  <c r="G749" i="126" s="1"/>
  <c r="F750" i="126" s="1"/>
  <c r="E750" i="126" l="1"/>
  <c r="D750" i="126" s="1"/>
  <c r="G750" i="126" s="1"/>
  <c r="F751" i="126" s="1"/>
  <c r="E751" i="125"/>
  <c r="D751" i="125" s="1"/>
  <c r="G751" i="125" s="1"/>
  <c r="F752" i="125" s="1"/>
  <c r="E752" i="125" l="1"/>
  <c r="D752" i="125" s="1"/>
  <c r="G752" i="125" s="1"/>
  <c r="F753" i="125" s="1"/>
  <c r="E751" i="126"/>
  <c r="D751" i="126" s="1"/>
  <c r="G751" i="126" s="1"/>
  <c r="F752" i="126" s="1"/>
  <c r="E752" i="126" l="1"/>
  <c r="D752" i="126" s="1"/>
  <c r="G752" i="126" s="1"/>
  <c r="F753" i="126" s="1"/>
  <c r="E753" i="125"/>
  <c r="D753" i="125" s="1"/>
  <c r="G753" i="125" s="1"/>
  <c r="F754" i="125" s="1"/>
  <c r="E754" i="125" l="1"/>
  <c r="D754" i="125" s="1"/>
  <c r="G754" i="125" s="1"/>
  <c r="F755" i="125" s="1"/>
  <c r="E753" i="126"/>
  <c r="D753" i="126" s="1"/>
  <c r="G753" i="126" s="1"/>
  <c r="F754" i="126" s="1"/>
  <c r="E755" i="125" l="1"/>
  <c r="D755" i="125" s="1"/>
  <c r="G755" i="125" s="1"/>
  <c r="F756" i="125" s="1"/>
  <c r="E754" i="126"/>
  <c r="D754" i="126" s="1"/>
  <c r="G754" i="126" s="1"/>
  <c r="F755" i="126" s="1"/>
  <c r="E755" i="126" l="1"/>
  <c r="D755" i="126" s="1"/>
  <c r="G755" i="126" s="1"/>
  <c r="F756" i="126" s="1"/>
  <c r="E756" i="125"/>
  <c r="D756" i="125" s="1"/>
  <c r="G756" i="125"/>
  <c r="F757" i="125" s="1"/>
  <c r="E757" i="125" l="1"/>
  <c r="D757" i="125" s="1"/>
  <c r="G757" i="125" s="1"/>
  <c r="F758" i="125" s="1"/>
  <c r="E756" i="126"/>
  <c r="D756" i="126" s="1"/>
  <c r="G756" i="126" s="1"/>
  <c r="F757" i="126" s="1"/>
  <c r="E757" i="126" l="1"/>
  <c r="D757" i="126" s="1"/>
  <c r="G757" i="126" s="1"/>
  <c r="F758" i="126" s="1"/>
  <c r="E758" i="125"/>
  <c r="D758" i="125" s="1"/>
  <c r="G758" i="125" s="1"/>
  <c r="F759" i="125" s="1"/>
  <c r="E759" i="125" l="1"/>
  <c r="D759" i="125" s="1"/>
  <c r="G759" i="125" s="1"/>
  <c r="F760" i="125" s="1"/>
  <c r="G760" i="125" s="1"/>
  <c r="E758" i="126"/>
  <c r="D758" i="126" s="1"/>
  <c r="G758" i="126" s="1"/>
  <c r="F759" i="126" s="1"/>
  <c r="E759" i="126" l="1"/>
  <c r="D759" i="126" s="1"/>
  <c r="G759" i="126" s="1"/>
  <c r="F760" i="126" s="1"/>
  <c r="E760" i="126" l="1"/>
  <c r="D760" i="126" s="1"/>
  <c r="G760" i="126" s="1"/>
  <c r="I39" i="43" l="1"/>
  <c r="I4" i="80"/>
  <c r="C39" i="167"/>
  <c r="G39" i="167"/>
</calcChain>
</file>

<file path=xl/sharedStrings.xml><?xml version="1.0" encoding="utf-8"?>
<sst xmlns="http://schemas.openxmlformats.org/spreadsheetml/2006/main" count="8949" uniqueCount="811">
  <si>
    <t>Y</t>
  </si>
  <si>
    <t>interest_rate</t>
  </si>
  <si>
    <t>loan_amount</t>
  </si>
  <si>
    <t>tenure</t>
  </si>
  <si>
    <t>pre_emi</t>
  </si>
  <si>
    <t>pre_emi_days_applicable</t>
  </si>
  <si>
    <t>days_calculation</t>
  </si>
  <si>
    <t>frequency</t>
  </si>
  <si>
    <t>repayment_type</t>
  </si>
  <si>
    <t>15</t>
  </si>
  <si>
    <t>1000000</t>
  </si>
  <si>
    <t>disbursal_day</t>
  </si>
  <si>
    <t>disbursal_month</t>
  </si>
  <si>
    <t>disbursal_year</t>
  </si>
  <si>
    <t>36</t>
  </si>
  <si>
    <t>Re-payment</t>
  </si>
  <si>
    <t>3</t>
  </si>
  <si>
    <t>31</t>
  </si>
  <si>
    <t>30</t>
  </si>
  <si>
    <t>29</t>
  </si>
  <si>
    <t>28</t>
  </si>
  <si>
    <t>0.00</t>
  </si>
  <si>
    <t>emi_day</t>
  </si>
  <si>
    <t>Due_Date</t>
  </si>
  <si>
    <t>Days_Diff</t>
  </si>
  <si>
    <t>Opening_Prin</t>
  </si>
  <si>
    <t>Closing_Prin</t>
  </si>
  <si>
    <t>interest</t>
  </si>
  <si>
    <t>principal</t>
  </si>
  <si>
    <t>05-09-2019</t>
  </si>
  <si>
    <t>05-10-2019</t>
  </si>
  <si>
    <t>05-11-2019</t>
  </si>
  <si>
    <t>05-12-2019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</si>
  <si>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</si>
  <si>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</si>
  <si>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</si>
  <si>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</si>
  <si>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</si>
  <si>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</si>
  <si>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</si>
  <si>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</si>
  <si>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</si>
  <si>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</si>
  <si>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</si>
  <si>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</si>
  <si>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</si>
  <si>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</si>
  <si>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</si>
  <si>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</si>
  <si>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</si>
  <si>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</si>
  <si>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</si>
  <si>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</si>
  <si>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</si>
  <si>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</si>
  <si>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</si>
  <si>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</si>
  <si>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</si>
  <si>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</si>
  <si>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</si>
  <si>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</si>
  <si>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</si>
  <si>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</si>
  <si>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</si>
  <si>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</si>
  <si>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02</t>
  </si>
  <si>
    <t>08</t>
  </si>
  <si>
    <t>2019</t>
  </si>
  <si>
    <t>5</t>
  </si>
  <si>
    <t>365</t>
  </si>
  <si>
    <t>monthly</t>
  </si>
  <si>
    <t>equated_installment</t>
  </si>
  <si>
    <t>05-08-2019</t>
  </si>
  <si>
    <t>""</t>
  </si>
  <si>
    <t>N</t>
  </si>
  <si>
    <t>RunMode</t>
  </si>
  <si>
    <t>360</t>
  </si>
  <si>
    <t>10</t>
  </si>
  <si>
    <t>9900000</t>
  </si>
  <si>
    <t>25</t>
  </si>
  <si>
    <t>05-09-2022</t>
  </si>
  <si>
    <t>2014</t>
  </si>
  <si>
    <t>05-09-2014</t>
  </si>
  <si>
    <t>05-10-2014</t>
  </si>
  <si>
    <t>05-11-2014</t>
  </si>
  <si>
    <t>05-12-2014</t>
  </si>
  <si>
    <t>05-01-2015</t>
  </si>
  <si>
    <t>05-02-2015</t>
  </si>
  <si>
    <t>05-03-2015</t>
  </si>
  <si>
    <t>05-04-2015</t>
  </si>
  <si>
    <t>05-06-2015</t>
  </si>
  <si>
    <t>05-07-2015</t>
  </si>
  <si>
    <t>05-08-2015</t>
  </si>
  <si>
    <t>05-09-2015</t>
  </si>
  <si>
    <t>05-10-2015</t>
  </si>
  <si>
    <t>05-11-2015</t>
  </si>
  <si>
    <t>05-12-2015</t>
  </si>
  <si>
    <t>05-01-2016</t>
  </si>
  <si>
    <t>05-02-2016</t>
  </si>
  <si>
    <t>05-03-2016</t>
  </si>
  <si>
    <t>05-04-2016</t>
  </si>
  <si>
    <t>05-06-2016</t>
  </si>
  <si>
    <t>05-07-2016</t>
  </si>
  <si>
    <t>05-08-2016</t>
  </si>
  <si>
    <t>05-09-2016</t>
  </si>
  <si>
    <t>05-10-2016</t>
  </si>
  <si>
    <t>05-11-2016</t>
  </si>
  <si>
    <t>05-12-2016</t>
  </si>
  <si>
    <t>05-01-2017</t>
  </si>
  <si>
    <t>05-02-2017</t>
  </si>
  <si>
    <t>05-03-2017</t>
  </si>
  <si>
    <t>05-04-2017</t>
  </si>
  <si>
    <t>05-06-2017</t>
  </si>
  <si>
    <t>05-07-2017</t>
  </si>
  <si>
    <t>05-08-2017</t>
  </si>
  <si>
    <t>05-05-2015</t>
  </si>
  <si>
    <t>05-05-2016</t>
  </si>
  <si>
    <t>05-05-2017</t>
  </si>
  <si>
    <t>05-09-2017</t>
  </si>
  <si>
    <t>05</t>
  </si>
  <si>
    <t>07</t>
  </si>
  <si>
    <t>18</t>
  </si>
  <si>
    <t>18-07-2014</t>
  </si>
  <si>
    <t>18-08-2014</t>
  </si>
  <si>
    <t>18-09-2014</t>
  </si>
  <si>
    <t>18-10-2014</t>
  </si>
  <si>
    <t>18-11-2014</t>
  </si>
  <si>
    <t>18-12-2014</t>
  </si>
  <si>
    <t>18-01-2015</t>
  </si>
  <si>
    <t>18-02-2015</t>
  </si>
  <si>
    <t>18-03-2015</t>
  </si>
  <si>
    <t>18-04-2015</t>
  </si>
  <si>
    <t>18-05-2015</t>
  </si>
  <si>
    <t>18-06-2015</t>
  </si>
  <si>
    <t>18-07-2015</t>
  </si>
  <si>
    <t>18-08-2015</t>
  </si>
  <si>
    <t>18-09-2015</t>
  </si>
  <si>
    <t>18-10-2015</t>
  </si>
  <si>
    <t>18-11-2015</t>
  </si>
  <si>
    <t>18-12-2015</t>
  </si>
  <si>
    <t>18-01-2016</t>
  </si>
  <si>
    <t>18-02-2016</t>
  </si>
  <si>
    <t>18-03-2016</t>
  </si>
  <si>
    <t>18-04-2016</t>
  </si>
  <si>
    <t>18-05-2016</t>
  </si>
  <si>
    <t>18-06-2016</t>
  </si>
  <si>
    <t>18-07-2016</t>
  </si>
  <si>
    <t>18-08-2016</t>
  </si>
  <si>
    <t>18-09-2016</t>
  </si>
  <si>
    <t>18-10-2016</t>
  </si>
  <si>
    <t>18-11-2016</t>
  </si>
  <si>
    <t>18-12-2016</t>
  </si>
  <si>
    <t>18-01-2017</t>
  </si>
  <si>
    <t>18-02-2017</t>
  </si>
  <si>
    <t>18-03-2017</t>
  </si>
  <si>
    <t>18-04-2017</t>
  </si>
  <si>
    <t>18-05-2017</t>
  </si>
  <si>
    <t>18-06-2017</t>
  </si>
  <si>
    <t>999999999</t>
  </si>
  <si>
    <t>240</t>
  </si>
  <si>
    <t>05-08-2014</t>
  </si>
  <si>
    <t>10000</t>
  </si>
  <si>
    <t>0</t>
  </si>
  <si>
    <t>20</t>
  </si>
  <si>
    <t>20-08-2014</t>
  </si>
  <si>
    <t>20-09-2014</t>
  </si>
  <si>
    <t>20-10-2014</t>
  </si>
  <si>
    <t>20-11-2014</t>
  </si>
  <si>
    <t>TestCaseDesc</t>
  </si>
  <si>
    <t>Single tranche disbursal after due day (365 days)(day diff&gt;15)(PreEMI Flag : No)</t>
  </si>
  <si>
    <t>Single tranche disbursal after due day (365 days)(day diff&gt;15)(PreEMI Flag : Yes)</t>
  </si>
  <si>
    <t>Single tranche disbursal after due day (360 days)(day diff&gt;15)(PreEMI Flag : Yes)</t>
  </si>
  <si>
    <t>Single tranche disbursal before due day (365 days)(day diff&gt;15)(PreEMI Flag : Yes)</t>
  </si>
  <si>
    <t>Single tranche disbursal before due day (360 days)(day diff&gt;15)(PreEMI Flag : Yes)</t>
  </si>
  <si>
    <t>Single tranche disbursal before due day (365 days)(day diff&gt;15)(PreEMI Flag : No)</t>
  </si>
  <si>
    <t>Single Tranche disbursal before due day on high boundary value(365 days)</t>
  </si>
  <si>
    <t>Single Tranche disbursal before due day on low boundary value(365 days)(PreEMI Flag : No)</t>
  </si>
  <si>
    <t>Single Tranche disbursal before due day on low boundary value(360 days)(PreEMI Flag : No)</t>
  </si>
  <si>
    <t>Single Tranche disbursal before due day on low boundary value(365 days)(PreEMI Flag : Yes)</t>
  </si>
  <si>
    <t>Single Tranche disbursal before due day on low boundary value(360 days)(PreEMI Flag : Yes)</t>
  </si>
  <si>
    <t>Single Tranche disbursal after due day on low boundary value(365 days)(PreEMI Flag : Yes)</t>
  </si>
  <si>
    <t>Single Tranche disbursal after due day on low boundary value(360 days)(PreEMI Flag : Yes)</t>
  </si>
  <si>
    <t>Single Tranche disbursal after due day on low boundary value(365 days)(PreEMI Flag : No)</t>
  </si>
  <si>
    <t>Single Tranche disbursal after due day on low boundary value(360 days)(PreEMI Flag : No)</t>
  </si>
  <si>
    <t>Single Tranche disbursal on due day on low boundary value(365 days)</t>
  </si>
  <si>
    <t>Single Tranche disbursal on due day on low boundary value(360 days)</t>
  </si>
  <si>
    <t>01</t>
  </si>
  <si>
    <t>2020</t>
  </si>
  <si>
    <t>28-02-2020</t>
  </si>
  <si>
    <t>28-03-2020</t>
  </si>
  <si>
    <t>28-04-2020</t>
  </si>
  <si>
    <t>28-05-2020</t>
  </si>
  <si>
    <t>28-06-2020</t>
  </si>
  <si>
    <t>28-07-2020</t>
  </si>
  <si>
    <t>28-08-2020</t>
  </si>
  <si>
    <t>28-09-2020</t>
  </si>
  <si>
    <t>28-10-2020</t>
  </si>
  <si>
    <t>28-11-2020</t>
  </si>
  <si>
    <t>28-12-2020</t>
  </si>
  <si>
    <t>28-01-2021</t>
  </si>
  <si>
    <t>28-02-2021</t>
  </si>
  <si>
    <t>28-03-2021</t>
  </si>
  <si>
    <t>28-04-2021</t>
  </si>
  <si>
    <t>28-05-2021</t>
  </si>
  <si>
    <t>28-06-2021</t>
  </si>
  <si>
    <t>28-07-2021</t>
  </si>
  <si>
    <t>28-08-2021</t>
  </si>
  <si>
    <t>28-09-2021</t>
  </si>
  <si>
    <t>28-10-2021</t>
  </si>
  <si>
    <t>28-11-2021</t>
  </si>
  <si>
    <t>28-12-2021</t>
  </si>
  <si>
    <t>28-01-2022</t>
  </si>
  <si>
    <t>28-02-2022</t>
  </si>
  <si>
    <t>28-03-2022</t>
  </si>
  <si>
    <t>28-04-2022</t>
  </si>
  <si>
    <t>28-05-2022</t>
  </si>
  <si>
    <t>28-06-2022</t>
  </si>
  <si>
    <t>28-07-2022</t>
  </si>
  <si>
    <t>28-08-2022</t>
  </si>
  <si>
    <t>28-09-2022</t>
  </si>
  <si>
    <t>28-10-2022</t>
  </si>
  <si>
    <t>28-11-2022</t>
  </si>
  <si>
    <t>28-12-2022</t>
  </si>
  <si>
    <t>28-01-2023</t>
  </si>
  <si>
    <t>29-02-2020</t>
  </si>
  <si>
    <t>31-03-2020</t>
  </si>
  <si>
    <t>30-04-2020</t>
  </si>
  <si>
    <t>31-05-2020</t>
  </si>
  <si>
    <t>30-06-2020</t>
  </si>
  <si>
    <t>31-07-2020</t>
  </si>
  <si>
    <t>31-08-2020</t>
  </si>
  <si>
    <t>30-09-2020</t>
  </si>
  <si>
    <t>31-10-2020</t>
  </si>
  <si>
    <t>30-11-2020</t>
  </si>
  <si>
    <t>31-12-2020</t>
  </si>
  <si>
    <t>31-01-2021</t>
  </si>
  <si>
    <t>31-03-2021</t>
  </si>
  <si>
    <t>30-04-2021</t>
  </si>
  <si>
    <t>31-05-2021</t>
  </si>
  <si>
    <t>30-06-2021</t>
  </si>
  <si>
    <t>31-07-2021</t>
  </si>
  <si>
    <t>31-08-2021</t>
  </si>
  <si>
    <t>30-09-2021</t>
  </si>
  <si>
    <t>31-10-2021</t>
  </si>
  <si>
    <t>30-11-2021</t>
  </si>
  <si>
    <t>31-12-2021</t>
  </si>
  <si>
    <t>31-01-2022</t>
  </si>
  <si>
    <t>31-03-2022</t>
  </si>
  <si>
    <t>30-04-2022</t>
  </si>
  <si>
    <t>31-05-2022</t>
  </si>
  <si>
    <t>30-06-2022</t>
  </si>
  <si>
    <t>31-07-2022</t>
  </si>
  <si>
    <t>31-08-2022</t>
  </si>
  <si>
    <t>30-09-2022</t>
  </si>
  <si>
    <t>31-10-2022</t>
  </si>
  <si>
    <t>30-11-2022</t>
  </si>
  <si>
    <t>31-12-2022</t>
  </si>
  <si>
    <t>31-01-2023</t>
  </si>
  <si>
    <t>Single tranche disbursal on last day of any other month(365 days) due date 28(Pre EMI flag : Y)</t>
  </si>
  <si>
    <t>Single tranche disbursal on last day of any other month(360 days) due date 28(Pre EMI flag : Y)</t>
  </si>
  <si>
    <t>Single tranche disbursal on last day of any other month(365 days) due date 31(Pre EMI flag : Y)</t>
  </si>
  <si>
    <t>Single tranche disbursal on last day of any other month(360 days) due date 31(Pre EMI flag : Y)</t>
  </si>
  <si>
    <t>Single tranche disbursal on last day of any other month(365 days) due date 28(Pre EMI flag : N)</t>
  </si>
  <si>
    <t>Single tranche disbursal on last day of any other month(360 days) due date 28(Pre EMI flag : N)</t>
  </si>
  <si>
    <t>Single tranche disbursal on last day of any other month(365 days) due date 31(Pre EMI flag : N)</t>
  </si>
  <si>
    <t>Single tranche disbursal on last day of any other month(360 days) due date 31(Pre EMI flag : N)</t>
  </si>
  <si>
    <t>28-02-2023</t>
  </si>
  <si>
    <t>Tranche1</t>
  </si>
  <si>
    <t>Interest Rate</t>
  </si>
  <si>
    <t>Single tranche disbursal on last day of any other month(365 days) due date 28 with Pre EMI No( Pre Emi applicable days : 30)</t>
  </si>
  <si>
    <t>Single tranche disbursal on last day of any other month(360 days)) due date 28  with Pre EMI No ( Pre Emi applicable days : 30)</t>
  </si>
  <si>
    <t>Formula_Cell</t>
  </si>
  <si>
    <t>Delta</t>
  </si>
  <si>
    <t>31-01-2020</t>
  </si>
  <si>
    <t>Repayment_Amount</t>
  </si>
  <si>
    <t>02-08-2019</t>
  </si>
  <si>
    <t>25-08-2019</t>
  </si>
  <si>
    <t>02-08-2014</t>
  </si>
  <si>
    <t>25-08-2014</t>
  </si>
  <si>
    <t>10-08-2014</t>
  </si>
  <si>
    <t>02-07-2014</t>
  </si>
  <si>
    <t>01-08-2014</t>
  </si>
  <si>
    <t>01-09-2014</t>
  </si>
  <si>
    <t>01-10-2014</t>
  </si>
  <si>
    <t>01-11-2014</t>
  </si>
  <si>
    <t>01-12-2014</t>
  </si>
  <si>
    <t>01-01-2015</t>
  </si>
  <si>
    <t>01-02-2015</t>
  </si>
  <si>
    <t>01-03-2015</t>
  </si>
  <si>
    <t>01-04-2015</t>
  </si>
  <si>
    <t>01-05-2015</t>
  </si>
  <si>
    <t>01-06-2015</t>
  </si>
  <si>
    <t>01-07-2015</t>
  </si>
  <si>
    <t>01-08-2015</t>
  </si>
  <si>
    <t>01-09-2015</t>
  </si>
  <si>
    <t>01-10-2015</t>
  </si>
  <si>
    <t>01-11-2015</t>
  </si>
  <si>
    <t>01-12-2015</t>
  </si>
  <si>
    <t>01-01-2016</t>
  </si>
  <si>
    <t>01-02-2016</t>
  </si>
  <si>
    <t>01-03-2016</t>
  </si>
  <si>
    <t>01-04-2016</t>
  </si>
  <si>
    <t>01-05-2016</t>
  </si>
  <si>
    <t>01-06-2016</t>
  </si>
  <si>
    <t>01-07-2016</t>
  </si>
  <si>
    <t>01-08-2016</t>
  </si>
  <si>
    <t>01-09-2016</t>
  </si>
  <si>
    <t>01-10-2016</t>
  </si>
  <si>
    <t>01-11-2016</t>
  </si>
  <si>
    <t>01-12-2016</t>
  </si>
  <si>
    <t>01-01-2017</t>
  </si>
  <si>
    <t>01-02-2017</t>
  </si>
  <si>
    <t>01-03-2017</t>
  </si>
  <si>
    <t>01-04-2017</t>
  </si>
  <si>
    <t>01-05-2017</t>
  </si>
  <si>
    <t>01-06-2017</t>
  </si>
  <si>
    <t>01-07-2017</t>
  </si>
  <si>
    <t>01-08-2017</t>
  </si>
  <si>
    <t>2021</t>
  </si>
  <si>
    <t>Single Tranche disbursal on Future Dates(365 days logic) with No Pre EMI</t>
  </si>
  <si>
    <t>Single Tranche disbursal on Future Dates(360 days logic)with No Pre EMI</t>
  </si>
  <si>
    <t>Single Tranche disbursal on Future Dates(365 days logic) with  Pre EMI(disburs date&gt; Due date)</t>
  </si>
  <si>
    <t>2</t>
  </si>
  <si>
    <t>Single tranche disbursal on 28th Feb with 365 days logic</t>
  </si>
  <si>
    <t>Single tranche disbursal on 28th Feb with 360 days logic</t>
  </si>
  <si>
    <t>Single tranche disbursal on 28th Feb PRE EMI Flag Y</t>
  </si>
  <si>
    <t>principal_only</t>
  </si>
  <si>
    <t>1</t>
  </si>
  <si>
    <t>35</t>
  </si>
  <si>
    <t>principal_interest_free</t>
  </si>
  <si>
    <t>principal_interest_capitalised</t>
  </si>
  <si>
    <t>12</t>
  </si>
  <si>
    <t>moratorium_type</t>
  </si>
  <si>
    <t>moratorium_duration</t>
  </si>
  <si>
    <t>" "</t>
  </si>
  <si>
    <t>FormulaCell</t>
  </si>
  <si>
    <t>Repayment Amount.</t>
  </si>
  <si>
    <t>DisburseAmount</t>
  </si>
  <si>
    <t>Formulla Cell</t>
  </si>
  <si>
    <t>15-07-2017</t>
  </si>
  <si>
    <t>15-06-2017</t>
  </si>
  <si>
    <t>15-05-2017</t>
  </si>
  <si>
    <t>15-04-2017</t>
  </si>
  <si>
    <t>15-03-2017</t>
  </si>
  <si>
    <t>15-02-2017</t>
  </si>
  <si>
    <t>15-01-2017</t>
  </si>
  <si>
    <t>15-12-2016</t>
  </si>
  <si>
    <t>15-11-2016</t>
  </si>
  <si>
    <t>15-10-2016</t>
  </si>
  <si>
    <t>15-09-2016</t>
  </si>
  <si>
    <t>15-08-2016</t>
  </si>
  <si>
    <t>15-07-2016</t>
  </si>
  <si>
    <t>15-06-2016</t>
  </si>
  <si>
    <t>15-05-2016</t>
  </si>
  <si>
    <t>15-04-2016</t>
  </si>
  <si>
    <t>15-03-2016</t>
  </si>
  <si>
    <t>15-02-2016</t>
  </si>
  <si>
    <t>15-01-2016</t>
  </si>
  <si>
    <t>15-12-2015</t>
  </si>
  <si>
    <t>15-11-2015</t>
  </si>
  <si>
    <t>15-10-2015</t>
  </si>
  <si>
    <t>15-09-2015</t>
  </si>
  <si>
    <t>15-08-2015</t>
  </si>
  <si>
    <t>15-07-2015</t>
  </si>
  <si>
    <t>15-06-2015</t>
  </si>
  <si>
    <t>15-05-2015</t>
  </si>
  <si>
    <t>15-04-2015</t>
  </si>
  <si>
    <t>15-03-2015</t>
  </si>
  <si>
    <t>15-02-2015</t>
  </si>
  <si>
    <t>15-01-2015</t>
  </si>
  <si>
    <t>15-12-2014</t>
  </si>
  <si>
    <t>15-11-2014</t>
  </si>
  <si>
    <t>15-10-2014</t>
  </si>
  <si>
    <t>15-09-2014</t>
  </si>
  <si>
    <t>15-08-2014</t>
  </si>
  <si>
    <t>Single Tranche disbursal on due day  with Interest Rate is in decimal points(365 days)</t>
  </si>
  <si>
    <t>10.5</t>
  </si>
  <si>
    <t>disbursal_amount</t>
  </si>
  <si>
    <t>Pre EMI</t>
  </si>
  <si>
    <t>Moratorium Period schedule disburs before due date with decimal Interest rate &amp; Moratorium(365 days)</t>
  </si>
  <si>
    <t>Moratorium Period schedule disburs before due date with decimal Interest rate &amp; Moratorium(360 days)</t>
  </si>
  <si>
    <t>EMI</t>
  </si>
  <si>
    <t>RepayMent  Schedule  for Weekly with Interest Only (365 day diff logic with Pre EMI :Yes)</t>
  </si>
  <si>
    <t>weekly</t>
  </si>
  <si>
    <t>48</t>
  </si>
  <si>
    <t>03</t>
  </si>
  <si>
    <t>2000000</t>
  </si>
  <si>
    <t>RepayMent  Schedule  for Weekly with Interest Only (360 day diff logic with Pre EMI :Yes)</t>
  </si>
  <si>
    <t>RepayMent  Schedule  for Weekly withPre EMI Y( 365 logic)</t>
  </si>
  <si>
    <t>RepayMent  Schedule  for Weekly withPre EMI Y (360logic)</t>
  </si>
  <si>
    <t>interest_only</t>
  </si>
  <si>
    <t>21-06-2021</t>
  </si>
  <si>
    <t>14-06-2021</t>
  </si>
  <si>
    <t>07-06-2021</t>
  </si>
  <si>
    <t>24-05-2021</t>
  </si>
  <si>
    <t>17-05-2021</t>
  </si>
  <si>
    <t>10-05-2021</t>
  </si>
  <si>
    <t>03-05-2021</t>
  </si>
  <si>
    <t>26-04-2021</t>
  </si>
  <si>
    <t>19-04-2021</t>
  </si>
  <si>
    <t>12-04-2021</t>
  </si>
  <si>
    <t>29-03-2021</t>
  </si>
  <si>
    <t>22-03-2021</t>
  </si>
  <si>
    <t>15-03-2021</t>
  </si>
  <si>
    <t>08-03-2021</t>
  </si>
  <si>
    <t>01-03-2021</t>
  </si>
  <si>
    <t>22-02-2021</t>
  </si>
  <si>
    <t>15-02-2021</t>
  </si>
  <si>
    <t>08-02-2021</t>
  </si>
  <si>
    <t>01-02-2021</t>
  </si>
  <si>
    <t>25-01-2021</t>
  </si>
  <si>
    <t>18-01-2021</t>
  </si>
  <si>
    <t>11-01-2021</t>
  </si>
  <si>
    <t>04-01-2021</t>
  </si>
  <si>
    <t>21-12-2020</t>
  </si>
  <si>
    <t>14-12-2020</t>
  </si>
  <si>
    <t>07-12-2020</t>
  </si>
  <si>
    <t>23-11-2020</t>
  </si>
  <si>
    <t>16-11-2020</t>
  </si>
  <si>
    <t>09-11-2020</t>
  </si>
  <si>
    <t>02-11-2020</t>
  </si>
  <si>
    <t>26-10-2020</t>
  </si>
  <si>
    <t>19-10-2020</t>
  </si>
  <si>
    <t>12-10-2020</t>
  </si>
  <si>
    <t>21-09-2020</t>
  </si>
  <si>
    <t>14-09-2020</t>
  </si>
  <si>
    <t>07-09-2020</t>
  </si>
  <si>
    <t>24-08-2020</t>
  </si>
  <si>
    <t>17-08-2020</t>
  </si>
  <si>
    <t>10-08-2020</t>
  </si>
  <si>
    <t>03-08-2020</t>
  </si>
  <si>
    <t>02-08-2020</t>
  </si>
  <si>
    <t>RepayMent  Schedule  for Weekly with Moratorium(365 day diff logic with Pre EMI :Yes)</t>
  </si>
  <si>
    <t>4</t>
  </si>
  <si>
    <t>RepayMent  Schedule  for Weekly with Moratorium(360 day diff logic with Pre EMI :Yes)</t>
  </si>
  <si>
    <t>Repayment Schedule for Weekly when case is disburs on Month End date</t>
  </si>
  <si>
    <t>Repayment Schedule for Weekly when case is disburs on Month start date</t>
  </si>
  <si>
    <t>Repayment Schedule  for Weekly when case disburs date&gt;Due date( Pre EMI flag Y/N)</t>
  </si>
  <si>
    <t>Repayment Schedule  for Weekly when case disburs date=Due date( Pre EMI flag Y/N)</t>
  </si>
  <si>
    <t>Repayment Schedule for Weekly on  Low Boundary Values with 365 logic</t>
  </si>
  <si>
    <t>22-04-2020</t>
  </si>
  <si>
    <t>15-04-2020</t>
  </si>
  <si>
    <t>08-04-2020</t>
  </si>
  <si>
    <t>01-04-2020</t>
  </si>
  <si>
    <t>25-03-2020</t>
  </si>
  <si>
    <t>18-03-2020</t>
  </si>
  <si>
    <t>11-03-2020</t>
  </si>
  <si>
    <t>04-03-2020</t>
  </si>
  <si>
    <t>26-02-2020</t>
  </si>
  <si>
    <t>19-02-2020</t>
  </si>
  <si>
    <t>12-02-2020</t>
  </si>
  <si>
    <t>30-12-2020</t>
  </si>
  <si>
    <t>23-12-2020</t>
  </si>
  <si>
    <t>16-12-2020</t>
  </si>
  <si>
    <t>09-12-2020</t>
  </si>
  <si>
    <t>02-12-2020</t>
  </si>
  <si>
    <t>25-11-2020</t>
  </si>
  <si>
    <t>18-11-2020</t>
  </si>
  <si>
    <t>11-11-2020</t>
  </si>
  <si>
    <t>04-11-2020</t>
  </si>
  <si>
    <t>21-10-2020</t>
  </si>
  <si>
    <t>14-10-2020</t>
  </si>
  <si>
    <t>07-10-2020</t>
  </si>
  <si>
    <t>23-09-2020</t>
  </si>
  <si>
    <t>16-09-2020</t>
  </si>
  <si>
    <t>09-09-2020</t>
  </si>
  <si>
    <t>02-09-2020</t>
  </si>
  <si>
    <t>26-08-2020</t>
  </si>
  <si>
    <t>19-08-2020</t>
  </si>
  <si>
    <t>12-08-2020</t>
  </si>
  <si>
    <t>29-07-2020</t>
  </si>
  <si>
    <t>22-07-2020</t>
  </si>
  <si>
    <t>15-07-2020</t>
  </si>
  <si>
    <t>08-07-2020</t>
  </si>
  <si>
    <t>01-07-2020</t>
  </si>
  <si>
    <t>24-06-2020</t>
  </si>
  <si>
    <t>17-06-2020</t>
  </si>
  <si>
    <t>10-06-2020</t>
  </si>
  <si>
    <t>03-06-2020</t>
  </si>
  <si>
    <t>27-05-2020</t>
  </si>
  <si>
    <t>20-05-2020</t>
  </si>
  <si>
    <t>13-05-2020</t>
  </si>
  <si>
    <t>06-05-2020</t>
  </si>
  <si>
    <t>29-04-2020</t>
  </si>
  <si>
    <t>10-01-2020</t>
  </si>
  <si>
    <t>04-12-2020</t>
  </si>
  <si>
    <t>27-11-2020</t>
  </si>
  <si>
    <t>20-11-2020</t>
  </si>
  <si>
    <t>13-11-2020</t>
  </si>
  <si>
    <t>06-11-2020</t>
  </si>
  <si>
    <t>30-10-2020</t>
  </si>
  <si>
    <t>23-10-2020</t>
  </si>
  <si>
    <t>16-10-2020</t>
  </si>
  <si>
    <t>09-10-2020</t>
  </si>
  <si>
    <t>02-10-2020</t>
  </si>
  <si>
    <t>25-09-2020</t>
  </si>
  <si>
    <t>18-09-2020</t>
  </si>
  <si>
    <t>11-09-2020</t>
  </si>
  <si>
    <t>04-09-2020</t>
  </si>
  <si>
    <t>21-08-2020</t>
  </si>
  <si>
    <t>14-08-2020</t>
  </si>
  <si>
    <t>07-08-2020</t>
  </si>
  <si>
    <t>24-07-2020</t>
  </si>
  <si>
    <t>17-07-2020</t>
  </si>
  <si>
    <t>10-07-2020</t>
  </si>
  <si>
    <t>03-07-2020</t>
  </si>
  <si>
    <t>26-06-2020</t>
  </si>
  <si>
    <t>19-06-2020</t>
  </si>
  <si>
    <t>12-06-2020</t>
  </si>
  <si>
    <t>29-05-2020</t>
  </si>
  <si>
    <t>22-05-2020</t>
  </si>
  <si>
    <t>15-05-2020</t>
  </si>
  <si>
    <t>08-05-2020</t>
  </si>
  <si>
    <t>01-05-2020</t>
  </si>
  <si>
    <t>24-04-2020</t>
  </si>
  <si>
    <t>17-04-2020</t>
  </si>
  <si>
    <t>10-04-2020</t>
  </si>
  <si>
    <t>03-04-2020</t>
  </si>
  <si>
    <t>27-03-2020</t>
  </si>
  <si>
    <t>20-03-2020</t>
  </si>
  <si>
    <t>13-03-2020</t>
  </si>
  <si>
    <t>06-03-2020</t>
  </si>
  <si>
    <t>21-02-2020</t>
  </si>
  <si>
    <t>14-02-2020</t>
  </si>
  <si>
    <t>07-02-2020</t>
  </si>
  <si>
    <t>24-01-2020</t>
  </si>
  <si>
    <t>17-01-2020</t>
  </si>
  <si>
    <t>11-12-2020</t>
  </si>
  <si>
    <t>03-01-2020</t>
  </si>
  <si>
    <t>27-12-2019</t>
  </si>
  <si>
    <t>20-12-2019</t>
  </si>
  <si>
    <t>13-12-2019</t>
  </si>
  <si>
    <t>06-12-2019</t>
  </si>
  <si>
    <t>29-11-2019</t>
  </si>
  <si>
    <t>22-11-2019</t>
  </si>
  <si>
    <t>15-11-2019</t>
  </si>
  <si>
    <t>08-11-2019</t>
  </si>
  <si>
    <t>01-11-2019</t>
  </si>
  <si>
    <t>25-10-2019</t>
  </si>
  <si>
    <t>18-10-2019</t>
  </si>
  <si>
    <t>11-10-2019</t>
  </si>
  <si>
    <t>04-10-2019</t>
  </si>
  <si>
    <t>27-09-2019</t>
  </si>
  <si>
    <t>20-09-2019</t>
  </si>
  <si>
    <t>13-09-2019</t>
  </si>
  <si>
    <t>06-09-2019</t>
  </si>
  <si>
    <t>30-08-2019</t>
  </si>
  <si>
    <t>23-08-2019</t>
  </si>
  <si>
    <t>16-08-2019</t>
  </si>
  <si>
    <t>09-08-2019</t>
  </si>
  <si>
    <t>01-08-2019</t>
  </si>
  <si>
    <t>23-01-2021</t>
  </si>
  <si>
    <t>16-01-2021</t>
  </si>
  <si>
    <t>09-01-2021</t>
  </si>
  <si>
    <t>02-01-2021</t>
  </si>
  <si>
    <t>26-12-2020</t>
  </si>
  <si>
    <t>19-12-2020</t>
  </si>
  <si>
    <t>12-12-2020</t>
  </si>
  <si>
    <t>21-11-2020</t>
  </si>
  <si>
    <t>14-11-2020</t>
  </si>
  <si>
    <t>07-11-2020</t>
  </si>
  <si>
    <t>24-10-2020</t>
  </si>
  <si>
    <t>17-10-2020</t>
  </si>
  <si>
    <t>10-10-2020</t>
  </si>
  <si>
    <t>03-10-2020</t>
  </si>
  <si>
    <t>26-09-2020</t>
  </si>
  <si>
    <t>19-09-2020</t>
  </si>
  <si>
    <t>12-09-2020</t>
  </si>
  <si>
    <t>29-08-2020</t>
  </si>
  <si>
    <t>22-08-2020</t>
  </si>
  <si>
    <t>15-08-2020</t>
  </si>
  <si>
    <t>08-08-2020</t>
  </si>
  <si>
    <t>01-08-2020</t>
  </si>
  <si>
    <t>25-07-2020</t>
  </si>
  <si>
    <t>18-07-2020</t>
  </si>
  <si>
    <t>11-07-2020</t>
  </si>
  <si>
    <t>04-07-2020</t>
  </si>
  <si>
    <t>27-06-2020</t>
  </si>
  <si>
    <t>20-06-2020</t>
  </si>
  <si>
    <t>13-06-2020</t>
  </si>
  <si>
    <t>06-06-2020</t>
  </si>
  <si>
    <t>30-05-2020</t>
  </si>
  <si>
    <t>23-05-2020</t>
  </si>
  <si>
    <t>16-05-2020</t>
  </si>
  <si>
    <t>09-05-2020</t>
  </si>
  <si>
    <t>02-05-2020</t>
  </si>
  <si>
    <t>25-04-2020</t>
  </si>
  <si>
    <t>18-04-2020</t>
  </si>
  <si>
    <t>11-04-2020</t>
  </si>
  <si>
    <t>04-04-2020</t>
  </si>
  <si>
    <t>21-03-2020</t>
  </si>
  <si>
    <t>14-03-2020</t>
  </si>
  <si>
    <t>07-03-2020</t>
  </si>
  <si>
    <t>Repayment Schedule when Pre EMI flag yes but day diff in disburs date &amp; due date is not match with Pre EMI days 2 condition</t>
  </si>
  <si>
    <t>daily</t>
  </si>
  <si>
    <t>42</t>
  </si>
  <si>
    <t>Repyment schedule when Pre EMI flag Yes but Pre EMI days applicable is 0, payment start from next day</t>
  </si>
  <si>
    <t>Repyment schedule when Pre EMI flag Yes</t>
  </si>
  <si>
    <t xml:space="preserve">Repyment Schedule for Daily Payment when case disburs on holiday </t>
  </si>
  <si>
    <t>13-02-2020</t>
  </si>
  <si>
    <t>11-02-2020</t>
  </si>
  <si>
    <t>10-02-2020</t>
  </si>
  <si>
    <t>09-02-2020</t>
  </si>
  <si>
    <t>08-02-2020</t>
  </si>
  <si>
    <t>06-02-2020</t>
  </si>
  <si>
    <t>04-02-2020</t>
  </si>
  <si>
    <t>03-02-2020</t>
  </si>
  <si>
    <t>02-02-2020</t>
  </si>
  <si>
    <t>01-02-2020</t>
  </si>
  <si>
    <t>30-01-2020</t>
  </si>
  <si>
    <t>29-01-2020</t>
  </si>
  <si>
    <t>28-01-2020</t>
  </si>
  <si>
    <t>27-01-2020</t>
  </si>
  <si>
    <t>26-01-2020</t>
  </si>
  <si>
    <t>25-01-2020</t>
  </si>
  <si>
    <t>23-01-2020</t>
  </si>
  <si>
    <t>22-01-2020</t>
  </si>
  <si>
    <t>21-01-2020</t>
  </si>
  <si>
    <t>20-01-2020</t>
  </si>
  <si>
    <t>19-01-2020</t>
  </si>
  <si>
    <t>18-01-2020</t>
  </si>
  <si>
    <t>16-01-2020</t>
  </si>
  <si>
    <t>15-01-2020</t>
  </si>
  <si>
    <t>14-01-2020</t>
  </si>
  <si>
    <t>13-01-2020</t>
  </si>
  <si>
    <t>12-01-2020</t>
  </si>
  <si>
    <t>11-01-2020</t>
  </si>
  <si>
    <t>09-01-2020</t>
  </si>
  <si>
    <t>08-01-2020</t>
  </si>
  <si>
    <t>07-01-2020</t>
  </si>
  <si>
    <t>06-01-2020</t>
  </si>
  <si>
    <t>04-01-2020</t>
  </si>
  <si>
    <t>02-01-2020</t>
  </si>
  <si>
    <t>01-01-2020</t>
  </si>
  <si>
    <t>15-02-2020</t>
  </si>
  <si>
    <t>RepayMent  Schedule  for Daily with Interest Only (360 day diff logic with Pre EMI :Yes)</t>
  </si>
  <si>
    <t>RepayMent  Schedule  for Daily with Interest Only (365 day diff logic with Pre EMI :Yes)</t>
  </si>
  <si>
    <t>RepayMent  Schedule  for Daily withPre EMI Y( 360 logic)</t>
  </si>
  <si>
    <t>RepayMent  Schedule  for Daily withPre EMI Y (365logic)</t>
  </si>
  <si>
    <t>Repayment Schedule for Daily cases with no exclusion of Weekend /Holiday( 360 logic) Pre EMI :N</t>
  </si>
  <si>
    <t>Repayment Schedule for Daily cases with no exclusion of Weekend /Holiday (365 logic) Pre EMI: N</t>
  </si>
  <si>
    <t>Repayment Schedule for Daily Payment when first pmt on holiday</t>
  </si>
  <si>
    <t>Repayment Schedule for Daily Payment when case close on holiday(360 logic)</t>
  </si>
  <si>
    <t>756</t>
  </si>
  <si>
    <t>Repayment Schedule for Daily Payment when case close on holiday (365 logic)</t>
  </si>
  <si>
    <t>Closing Prin</t>
  </si>
  <si>
    <t>Opening Prin</t>
  </si>
  <si>
    <t>Int</t>
  </si>
  <si>
    <t>Principal</t>
  </si>
  <si>
    <t>Days Diff</t>
  </si>
  <si>
    <t>Due Date</t>
  </si>
  <si>
    <t>Final due date</t>
  </si>
  <si>
    <t>8,99,62,500.00</t>
  </si>
  <si>
    <t>No Of Pmt</t>
  </si>
  <si>
    <t>13-09-2020</t>
  </si>
  <si>
    <t>10-09-2020</t>
  </si>
  <si>
    <t>08-09-2020</t>
  </si>
  <si>
    <t>06-09-2020</t>
  </si>
  <si>
    <t>03-09-2020</t>
  </si>
  <si>
    <t>01-09-2020</t>
  </si>
  <si>
    <t>30-08-2020</t>
  </si>
  <si>
    <t>27-08-2020</t>
  </si>
  <si>
    <t>25-08-2020</t>
  </si>
  <si>
    <t>23-08-2020</t>
  </si>
  <si>
    <t>20-08-2020</t>
  </si>
  <si>
    <t>18-08-2020</t>
  </si>
  <si>
    <t>16-08-2020</t>
  </si>
  <si>
    <t>13-08-2020</t>
  </si>
  <si>
    <t>11-08-2020</t>
  </si>
  <si>
    <t>09-08-2020</t>
  </si>
  <si>
    <t>06-08-2020</t>
  </si>
  <si>
    <t>04-08-2020</t>
  </si>
  <si>
    <t>RepayMent  Schedule  for Daily with Moratorium(365 day diff logic with Pre EMI :Yes)Type : Principal Interest Capatilized:</t>
  </si>
  <si>
    <t>21</t>
  </si>
  <si>
    <t>RepayMent  Schedule  for Daily with Moratorium(365 day diff logic with Pre EMI :Yes)Type::Principal Interest Free</t>
  </si>
  <si>
    <t>RepayMent  Schedule  for Daily with Moratorium(365 day diff logic with Pre EMI :Yes) Type:Principal Only</t>
  </si>
  <si>
    <t>RepayMent  Schedule  for Daily with Moratorium(360 day diff logic with Pre EMI :Yes) Type:Principal Only</t>
  </si>
  <si>
    <t>Repayment Schedule for Daily on  Low Boundary Values with 365 logic</t>
  </si>
  <si>
    <t>63</t>
  </si>
  <si>
    <t>07-04-2020</t>
  </si>
  <si>
    <t>06-04-2020</t>
  </si>
  <si>
    <t>02-04-2020</t>
  </si>
  <si>
    <t>30-03-2020</t>
  </si>
  <si>
    <t>29-03-2020</t>
  </si>
  <si>
    <t>26-03-2020</t>
  </si>
  <si>
    <t>24-03-2020</t>
  </si>
  <si>
    <t>23-03-2020</t>
  </si>
  <si>
    <t>22-03-2020</t>
  </si>
  <si>
    <t>19-03-2020</t>
  </si>
  <si>
    <t>17-03-2020</t>
  </si>
  <si>
    <t>16-03-2020</t>
  </si>
  <si>
    <t>15-03-2020</t>
  </si>
  <si>
    <t>12-03-2020</t>
  </si>
  <si>
    <t>10-03-2020</t>
  </si>
  <si>
    <t>09-03-2020</t>
  </si>
  <si>
    <t>08-03-2020</t>
  </si>
  <si>
    <t>03-03-2020</t>
  </si>
  <si>
    <t>02-03-2020</t>
  </si>
  <si>
    <t>01-03-2020</t>
  </si>
  <si>
    <t>27-02-2020</t>
  </si>
  <si>
    <t>25-02-2020</t>
  </si>
  <si>
    <t>24-02-2020</t>
  </si>
  <si>
    <t>23-02-2020</t>
  </si>
  <si>
    <t>22-02-2020</t>
  </si>
  <si>
    <t>20-02-2020</t>
  </si>
  <si>
    <t>18-02-2020</t>
  </si>
  <si>
    <t>17-02-2020</t>
  </si>
  <si>
    <t>16-02-2020</t>
  </si>
  <si>
    <t>101</t>
  </si>
  <si>
    <t>Interest Rate 101% (365 days)</t>
  </si>
  <si>
    <t>Interest Rate 101%(360 days)</t>
  </si>
  <si>
    <t>Single tranche disbursal on 29th Feb with 365 days logic</t>
  </si>
  <si>
    <t>Single tranche disbursal on 29th Feb with 360 days logic</t>
  </si>
  <si>
    <t>Interest Rate 10.5671% (365 days)</t>
  </si>
  <si>
    <t>Interest Rate 10.5671%(360 days)</t>
  </si>
  <si>
    <t>10.56</t>
  </si>
  <si>
    <t>Verify if Disburs date&gt;Due date than pre EMI will come in next month due date &amp; that day diff shoud be less than equal to15 days, Pre EMI Flag should be Yes</t>
  </si>
  <si>
    <t>Disburs date&gt; due date &amp; if days diffis calculated on actual days  than   (365 logic) pre Emi is calculated on actual day diff</t>
  </si>
  <si>
    <t>Disburs date&gt; due  date &amp; Verify if days diff is calculated on 30 days(360 logic) than  pre Emi is calculated on actual day diff-1</t>
  </si>
  <si>
    <t>Verify if Disburs date&gt;Due date than&amp; day diff &gt;15 days  than no pre emi calculated &amp; EMI will calculated on that due date</t>
  </si>
  <si>
    <t>17</t>
  </si>
  <si>
    <t>Verify if Disburs date&gt;Due date than  EMI will come in next month due date &amp; that day diff shoud be less than 15 days : PRE EMI flag should be No</t>
  </si>
  <si>
    <t>990000000</t>
  </si>
  <si>
    <t>Single Tranche disbursal before due day on high boundary value(360 days)</t>
  </si>
  <si>
    <t>239</t>
  </si>
  <si>
    <t>Repayment Schedule for Daily when case is disburs in Feb 19 (Disburs date : 28 feb 2019 &amp; due date 28)</t>
  </si>
  <si>
    <t>252</t>
  </si>
  <si>
    <t>Repayment Schedule for Daily when case is disburs in Feb 19 (Disburs date : 28 feb 2019 &amp; due date 29)</t>
  </si>
  <si>
    <t>Repayment Schedule for Daily when case is disburs in Feb 19(Disburs date : 28 feb 2019 &amp; due date 30)</t>
  </si>
  <si>
    <t>Repayment Schedule for Daily when case is disburs in Feb 20 (Disburs date : 28 feb 2020 &amp; due date 28)Pre EMI flag :Y</t>
  </si>
  <si>
    <t>Repayment Schedule for Daily when case is disburs in Feb 20 (Disburs date : 28 feb 2020 &amp; due date 29)</t>
  </si>
  <si>
    <t>Repayment Schedule for Daily when case is disburs in Feb 20 (Disburs date : 28 feb 2020 &amp; due date 30)</t>
  </si>
  <si>
    <t>Repayment Schedule for Daily when case is disburs in Feb 20 (Disburs date : 29 feb 2020 &amp; due date 30)</t>
  </si>
  <si>
    <t>Repayment Schedule for Daily when case is disburs in Feb 20 (Disburs date : 28 feb 2020 &amp; due date 28) Pre EMI flag :N</t>
  </si>
  <si>
    <t>Repayment Schedule for daily when case is disburs on Month start date</t>
  </si>
  <si>
    <t>960</t>
  </si>
  <si>
    <t>Repayment Schedule  for daily when case disburs date&gt;Due date( Pre EMI flag Y/N)</t>
  </si>
  <si>
    <t>Repayment Schedule  for daily when case disburs date=Due date( Pre EMI flag Y/N)</t>
  </si>
  <si>
    <t>Repayment Schedule for Daily on  High Boundary Values with 365 logic</t>
  </si>
  <si>
    <t>24</t>
  </si>
  <si>
    <t>quarterly</t>
  </si>
  <si>
    <t>RepayMent  Schedule  for Quarterly withPre EMI Y (365logic)</t>
  </si>
  <si>
    <t>RepayMent  Schedule  for Quarterly  withPre EMI Y( 360 logic)</t>
  </si>
  <si>
    <t>RepayMent  Schedule  for Quarterly with Interest Only (360 day diff logic with Pre EMI :Yes)</t>
  </si>
  <si>
    <t>RepayMent  Schedule  for Quarterly  with Interest Only (365 day diff logic with Pre EMI :Yes)</t>
  </si>
  <si>
    <t>Repayment Schedule for Quarterly  on  Low Boundary Values with 365 logic</t>
  </si>
  <si>
    <t>188</t>
  </si>
  <si>
    <t>Repayment Schedule for Quarterly  on  High Boundary Values with 365 logic</t>
  </si>
  <si>
    <t>Disbursal_amount</t>
  </si>
  <si>
    <t>Repayment Amount</t>
  </si>
  <si>
    <t>6</t>
  </si>
  <si>
    <t>annually</t>
  </si>
  <si>
    <t>RepayMent  Schedule  for Annually withPre EMI Y (365logic)</t>
  </si>
  <si>
    <t>RepayMent  Schedule  for Annually withPre EMI Y( 360 logic)</t>
  </si>
  <si>
    <t>RepayMent  Schedule  for Annually with Interest Only (360 day diff logic with Pre EMI :Yes)</t>
  </si>
  <si>
    <t>RepayMent  Schedule  for Annually with Interest Only (365 day diff logic with Pre EMI :Yes)</t>
  </si>
  <si>
    <t>27</t>
  </si>
  <si>
    <t>Repayment Schedule for annualy  on  High Boundary Values with 365 logic</t>
  </si>
  <si>
    <t>Repayment Schedule for annualy  on  Low Boundary Values with 365 logic</t>
  </si>
  <si>
    <t>RepayMent  Schedule  for Annually with Moratorium(360 day diff logic with Pre EMI :Yes)</t>
  </si>
  <si>
    <t>RepayMent  Schedule  for Annually with Moratorium(365 day diff logic with Pre EMI :Yes)</t>
  </si>
  <si>
    <t>semi_annually</t>
  </si>
  <si>
    <t>RepayMent  Schedule  for Semi annualy  withPre EMI Y (365logic)</t>
  </si>
  <si>
    <t>RepayMent  Schedule  for Semi annualy  withPre EMI Y( 360 logic)</t>
  </si>
  <si>
    <t>RepayMent  Schedule  for Semi annualy  with Interest Only (360 day diff logic with Pre EMI :Yes)</t>
  </si>
  <si>
    <t>RepayMent  Schedule  for Semi annualy  with Interest Only (365 day diff logic with Pre EMI :Yes)</t>
  </si>
  <si>
    <t>Repayment Schedule for Semi annualy  on  High Boundary Values with 365 logic</t>
  </si>
  <si>
    <t>Repayment Schedule for Semi annualy  on  Low Boundary Values with 365 logic</t>
  </si>
  <si>
    <t>RepayMent  Schedule  for Semi annualy  with Moratorium(360 day diff logic with Pre EMI :Yes)</t>
  </si>
  <si>
    <t>RepayMent  Schedule  for Semi annualy  with Moratorium(365 day diff logic with Pre EMI :Yes)</t>
  </si>
  <si>
    <t>fortnightly</t>
  </si>
  <si>
    <t>RepayMent  Schedule  for Fornightly withPre EMI Y (365logic)</t>
  </si>
  <si>
    <t>RepayMent  Schedule  for Fornightly withPre EMI Y (360logic)</t>
  </si>
  <si>
    <t>RepayMent  Schedule  for Fornightly with Interest Only (360 day diff logic with Pre EMI :Yes)</t>
  </si>
  <si>
    <t>RepayMent  Schedule  for Fornightly with Interest Only (365 day diff logic with Pre EMI :Yes)</t>
  </si>
  <si>
    <t>Repayment Schedule for Fornightly  on  High Boundary Values with 365 logic</t>
  </si>
  <si>
    <t>Repayment Schedule for Fornightly  on  Low Boundary Values with 365 logic</t>
  </si>
  <si>
    <t>RepayMent  Schedule  for Fornightly with Moratorium(360 day diff logic with Pre EMI :Yes)</t>
  </si>
  <si>
    <t>RepayMent  Schedule  for Fornightly with Moratorium(365 day diff logic with Pre EMI :Yes)</t>
  </si>
  <si>
    <t>Repayment Schedule  for daily when case disburs date less than Due date( Pre EMI flag Y)</t>
  </si>
  <si>
    <t>Repayment Schedule  for daily when case disburs date less than Due date( Pre EMI flag N)</t>
  </si>
  <si>
    <t>Single Tranche disbursal before due day(PreEMI Flag : Yes) 365 days(day diff less than 15)(disbursdate less than due date)</t>
  </si>
  <si>
    <t>Single Tranche disbursal before due day(PreEMI Flag : Yes) 360 days(day diff less than 15)(disbursdate less than due date)</t>
  </si>
  <si>
    <t>Single Tranche disbursal after due day(PreEMI Flag : Yes) 365 days(day diff less than 15)(disbursdate&gt;due date)</t>
  </si>
  <si>
    <t>Single Tranche disbursal after due day(PreEMI Flag : Yes) 360 days(day diff less than 15)(disbursdate&gt;due date)</t>
  </si>
  <si>
    <t>Repayment Schedule  for Weekly when case disburs date less than Due date( Pre EMI flag N)</t>
  </si>
  <si>
    <t>Repayment Schedule  for Weekly when case disburs date less than  Due date( Pre EMI flag Y)</t>
  </si>
  <si>
    <t>Moratorium Period schedule disburs After due date with 35 month moratorium(365 days)(PreEMI Flag : Yes) (day diff less than =15)</t>
  </si>
  <si>
    <t>Moratorium Period schedule disburs After due date with 35 month moratorium(360days)(PreEMI Flag : Yes) (day diff less than =15)</t>
  </si>
  <si>
    <t>Moratorium Period schedule disburs before due date with 239 month moratorium(365 days)(PreEMI Flag : Yes) (day diff less than =15)</t>
  </si>
  <si>
    <t>Moratorium Period schedule disburs before due date with 239 month moratorium(360days)(PreEMI Flag : Yes) (day diff less than =15)</t>
  </si>
  <si>
    <t>Moratorium Period schedule disburs before due date with 5 month moratorium(365 days)(PreEMI Flag : Yes) (day diff less than =15)</t>
  </si>
  <si>
    <t>Moratorium Period schedule disburs before due date with 5 month moratorium(360days)(PreEMI Flag : Yes) (day diff less than =15)</t>
  </si>
  <si>
    <t>Moratorium Period schedule disburs After due date with 1 month moratorium(360days)(PreEMI Flag : Yes) (day diff less than =15)</t>
  </si>
  <si>
    <t>Moratorium Period schedule disburs before due date with 1 month moratorium(365 days)(PreEMI Flag : Yes) (day diff less than =15)</t>
  </si>
  <si>
    <t>Moratorium Period schedule disburs before due date with 1 month moratorium(360days)(PreEMI Flag : Yes) (day diff less than =15)</t>
  </si>
  <si>
    <t>Moratorium Period schedule disburs After due date with12 month moratorium(360days)(PreEMI Flag : Yes) (day diff less than =15)</t>
  </si>
  <si>
    <t>Moratorium Period schedule disburs After  due date with 12 month moratorium(360days)(PreEMI Flag : Yes) (day diff less than =15)</t>
  </si>
  <si>
    <t>Veirfy if disburs date  less than  due date than pre EMI will come in same month of that due date &amp; that day diff should be less than 15 days,Pre EMI Flag should be Yes</t>
  </si>
  <si>
    <t>Veirfy if disburs date  less than  due date &amp; day diff &gt;15 days  than no pre emi calculated &amp; EMI will calculated on that due date</t>
  </si>
  <si>
    <t>Veirfy if disburs date  less than  due date than  EMI will come in same month of that due date &amp; that day diff should be less than 15 days: PRE EMI flag shoould be No</t>
  </si>
  <si>
    <t>Single Tranche disbursal on Future Dates(365 days logic) with  Pre EMI(disburs date less than Due date)</t>
  </si>
  <si>
    <t>Single Tranche disbursal on due day(PreEMI Flag : No) 365 days(day diff less than 15)(disbursdate less than due date)</t>
  </si>
  <si>
    <t>Single Tranche disbursal on due day(PreEMI Flag : No) 360 days(day diff less than 15)(disbursdate less than due date)</t>
  </si>
  <si>
    <t>Single Tranche disbursal before due day(PreEMI Flag : No) 365 days(day diff less than 15)(disbursdate less than due date)</t>
  </si>
  <si>
    <t>Single Tranche disbursal before due day(PreEMI Flag : No) 360 days(day diff less than 15)(disbursdate less than due date)</t>
  </si>
  <si>
    <t>Single Tranche disbursal after due day(PreEMI Flag : No) 365 days(day diff less than 15)(disbursdate&gt;due date)</t>
  </si>
  <si>
    <t>Single Tranche disbursal after due day(PreEMI Flag : No) 360 days(day diff less than 15)(disbursdate&gt;due date)</t>
  </si>
  <si>
    <t>Repayment Schedule for single tranche when case disburs on first day of month (Monthly) for 365 days calculation</t>
  </si>
  <si>
    <t>Repayment Schedule for single tranche when case disburs on first day of month (Monthly) for 360 days calculation</t>
  </si>
  <si>
    <t>Tenor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</si>
</sst>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_(* #,##0.00_);_(* \(#,##0.00\);_(* &quot;-&quot;??_);_(@_)"/>
    <numFmt numFmtId="165" formatCode="0.000"/>
    <numFmt numFmtId="166" formatCode="\'dd/mm/yyyy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indexed="8"/>
      <name val="Verdana"/>
      <family val="2"/>
    </font>
    <font>
      <sz val="10"/>
      <color indexed="8"/>
      <name val="Verdana"/>
      <family val="2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b/>
      <sz val="10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Arial"/>
      <family val="2"/>
    </font>
    <font>
      <sz val="11"/>
      <color rgb="FFFF0000"/>
      <name val="Calibri"/>
      <family val="2"/>
    </font>
    <font>
      <b/>
      <sz val="11"/>
      <color rgb="FFFF0000"/>
      <name val="Calibri"/>
      <family val="2"/>
      <scheme val="minor"/>
    </font>
    <font>
      <sz val="10"/>
      <name val="Arial"/>
      <family val="2"/>
    </font>
    <font>
      <sz val="11"/>
      <name val="Calibri"/>
      <family val="2"/>
    </font>
  </fonts>
  <fills count="2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22"/>
      </patternFill>
    </fill>
    <fill>
      <patternFill patternType="solid">
        <fgColor theme="9"/>
        <bgColor indexed="64"/>
      </patternFill>
    </fill>
    <fill>
      <patternFill patternType="solid">
        <fgColor indexed="51"/>
        <bgColor indexed="13"/>
      </patternFill>
    </fill>
    <fill>
      <patternFill patternType="solid">
        <fgColor theme="9" tint="0.39997558519241921"/>
        <bgColor indexed="13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13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/>
        <bgColor indexed="13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55"/>
        <bgColor indexed="22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13"/>
      </patternFill>
    </fill>
    <fill>
      <patternFill patternType="solid">
        <fgColor rgb="FFFF0000"/>
        <bgColor indexed="64"/>
      </patternFill>
    </fill>
    <fill>
      <patternFill patternType="solid">
        <fgColor theme="6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13">
    <xf numFmtId="0" fontId="0" fillId="0" borderId="0" xfId="0"/>
    <xf numFmtId="0" fontId="0" fillId="0" borderId="2" xfId="0" quotePrefix="1" applyBorder="1"/>
    <xf numFmtId="164" fontId="4" fillId="0" borderId="2" xfId="1" applyNumberFormat="1" applyFont="1" applyBorder="1" applyAlignment="1" applyProtection="1"/>
    <xf numFmtId="164" fontId="4" fillId="0" borderId="2" xfId="1" quotePrefix="1" applyNumberFormat="1" applyFont="1" applyBorder="1" applyAlignment="1" applyProtection="1"/>
    <xf numFmtId="164" fontId="0" fillId="0" borderId="0" xfId="0" quotePrefix="1" applyNumberFormat="1"/>
    <xf numFmtId="49" fontId="2" fillId="3" borderId="2" xfId="0" applyNumberFormat="1" applyFont="1" applyFill="1" applyBorder="1" applyAlignment="1">
      <alignment horizontal="center" vertical="center"/>
    </xf>
    <xf numFmtId="15" fontId="3" fillId="0" borderId="2" xfId="0" quotePrefix="1" applyNumberFormat="1" applyFont="1" applyBorder="1"/>
    <xf numFmtId="49" fontId="0" fillId="2" borderId="1" xfId="0" applyNumberFormat="1" applyFill="1" applyBorder="1" applyAlignment="1">
      <alignment horizontal="center"/>
    </xf>
    <xf numFmtId="49" fontId="0" fillId="0" borderId="1" xfId="0" quotePrefix="1" applyNumberFormat="1" applyBorder="1" applyAlignment="1">
      <alignment horizontal="center"/>
    </xf>
    <xf numFmtId="49" fontId="0" fillId="0" borderId="1" xfId="0" quotePrefix="1" applyNumberFormat="1" applyBorder="1"/>
    <xf numFmtId="49" fontId="0" fillId="0" borderId="1" xfId="0" quotePrefix="1" applyNumberFormat="1" applyFill="1" applyBorder="1"/>
    <xf numFmtId="43" fontId="4" fillId="0" borderId="2" xfId="1" quotePrefix="1" applyFont="1" applyBorder="1" applyAlignment="1" applyProtection="1"/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2" fontId="3" fillId="0" borderId="2" xfId="0" quotePrefix="1" applyNumberFormat="1" applyFont="1" applyBorder="1"/>
    <xf numFmtId="2" fontId="0" fillId="0" borderId="0" xfId="0" quotePrefix="1" applyNumberFormat="1"/>
    <xf numFmtId="2" fontId="4" fillId="0" borderId="2" xfId="1" quotePrefix="1" applyNumberFormat="1" applyFont="1" applyBorder="1" applyAlignment="1" applyProtection="1"/>
    <xf numFmtId="2" fontId="4" fillId="0" borderId="2" xfId="1" applyNumberFormat="1" applyFont="1" applyBorder="1" applyAlignment="1" applyProtection="1"/>
    <xf numFmtId="0" fontId="2" fillId="3" borderId="2" xfId="0" applyNumberFormat="1" applyFont="1" applyFill="1" applyBorder="1" applyAlignment="1">
      <alignment horizontal="center" vertical="center"/>
    </xf>
    <xf numFmtId="0" fontId="3" fillId="0" borderId="2" xfId="0" quotePrefix="1" applyNumberFormat="1" applyFont="1" applyBorder="1"/>
    <xf numFmtId="0" fontId="0" fillId="0" borderId="0" xfId="0" quotePrefix="1" applyNumberFormat="1"/>
    <xf numFmtId="0" fontId="4" fillId="0" borderId="2" xfId="1" quotePrefix="1" applyNumberFormat="1" applyFont="1" applyBorder="1" applyAlignment="1" applyProtection="1"/>
    <xf numFmtId="0" fontId="4" fillId="0" borderId="2" xfId="1" applyNumberFormat="1" applyFont="1" applyBorder="1" applyAlignment="1" applyProtection="1"/>
    <xf numFmtId="164" fontId="4" fillId="0" borderId="2" xfId="1" quotePrefix="1" applyNumberFormat="1" applyFont="1" applyFill="1" applyBorder="1" applyAlignment="1" applyProtection="1"/>
    <xf numFmtId="2" fontId="0" fillId="0" borderId="1" xfId="0" applyNumberFormat="1" applyBorder="1"/>
    <xf numFmtId="0" fontId="0" fillId="0" borderId="0" xfId="0" quotePrefix="1"/>
    <xf numFmtId="43" fontId="4" fillId="0" borderId="2" xfId="1" applyFont="1" applyBorder="1" applyAlignment="1" applyProtection="1"/>
    <xf numFmtId="4" fontId="4" fillId="0" borderId="2" xfId="1" applyNumberFormat="1" applyFont="1" applyBorder="1" applyAlignment="1" applyProtection="1"/>
    <xf numFmtId="0" fontId="0" fillId="0" borderId="1" xfId="0" applyBorder="1" applyAlignment="1">
      <alignment horizontal="center"/>
    </xf>
    <xf numFmtId="2" fontId="0" fillId="0" borderId="0" xfId="0" applyNumberFormat="1"/>
    <xf numFmtId="4" fontId="4" fillId="0" borderId="2" xfId="1" quotePrefix="1" applyNumberFormat="1" applyFont="1" applyBorder="1" applyAlignment="1" applyProtection="1"/>
    <xf numFmtId="49" fontId="2" fillId="3" borderId="1" xfId="0" applyNumberFormat="1" applyFont="1" applyFill="1" applyBorder="1" applyAlignment="1">
      <alignment horizontal="center" vertical="center"/>
    </xf>
    <xf numFmtId="15" fontId="3" fillId="0" borderId="1" xfId="0" quotePrefix="1" applyNumberFormat="1" applyFont="1" applyBorder="1"/>
    <xf numFmtId="43" fontId="4" fillId="0" borderId="1" xfId="1" applyFont="1" applyBorder="1" applyAlignment="1" applyProtection="1"/>
    <xf numFmtId="4" fontId="4" fillId="0" borderId="1" xfId="1" quotePrefix="1" applyNumberFormat="1" applyFont="1" applyBorder="1" applyAlignment="1" applyProtection="1"/>
    <xf numFmtId="4" fontId="4" fillId="0" borderId="1" xfId="1" applyNumberFormat="1" applyFont="1" applyBorder="1" applyAlignment="1" applyProtection="1"/>
    <xf numFmtId="0" fontId="0" fillId="0" borderId="1" xfId="0" applyBorder="1"/>
    <xf numFmtId="0" fontId="2" fillId="5" borderId="0" xfId="0" applyFont="1" applyFill="1"/>
    <xf numFmtId="43" fontId="0" fillId="0" borderId="1" xfId="0" applyNumberFormat="1" applyBorder="1"/>
    <xf numFmtId="43" fontId="6" fillId="6" borderId="0" xfId="1" applyFont="1" applyFill="1" applyBorder="1" applyAlignment="1" applyProtection="1">
      <alignment horizontal="right" vertical="center"/>
    </xf>
    <xf numFmtId="0" fontId="0" fillId="0" borderId="2" xfId="0" applyBorder="1"/>
    <xf numFmtId="0" fontId="2" fillId="5" borderId="1" xfId="0" applyFont="1" applyFill="1" applyBorder="1"/>
    <xf numFmtId="15" fontId="2" fillId="5" borderId="1" xfId="0" quotePrefix="1" applyNumberFormat="1" applyFont="1" applyFill="1" applyBorder="1" applyAlignment="1">
      <alignment horizontal="right"/>
    </xf>
    <xf numFmtId="9" fontId="2" fillId="5" borderId="1" xfId="0" applyNumberFormat="1" applyFont="1" applyFill="1" applyBorder="1" applyAlignment="1">
      <alignment horizontal="right"/>
    </xf>
    <xf numFmtId="43" fontId="0" fillId="0" borderId="0" xfId="0" quotePrefix="1" applyNumberFormat="1"/>
    <xf numFmtId="15" fontId="3" fillId="0" borderId="2" xfId="0" applyNumberFormat="1" applyFont="1" applyBorder="1"/>
    <xf numFmtId="15" fontId="2" fillId="5" borderId="0" xfId="0" applyNumberFormat="1" applyFont="1" applyFill="1" applyAlignment="1">
      <alignment horizontal="right"/>
    </xf>
    <xf numFmtId="43" fontId="4" fillId="0" borderId="1" xfId="1" quotePrefix="1" applyFont="1" applyBorder="1" applyAlignment="1" applyProtection="1"/>
    <xf numFmtId="0" fontId="0" fillId="7" borderId="1" xfId="0" applyFill="1" applyBorder="1" applyAlignment="1">
      <alignment horizontal="center"/>
    </xf>
    <xf numFmtId="44" fontId="0" fillId="0" borderId="1" xfId="0" quotePrefix="1" applyNumberFormat="1" applyBorder="1" applyAlignment="1">
      <alignment horizontal="center"/>
    </xf>
    <xf numFmtId="0" fontId="7" fillId="0" borderId="0" xfId="0" applyFont="1"/>
    <xf numFmtId="49" fontId="7" fillId="0" borderId="1" xfId="0" quotePrefix="1" applyNumberFormat="1" applyFont="1" applyBorder="1"/>
    <xf numFmtId="49" fontId="7" fillId="0" borderId="1" xfId="0" quotePrefix="1" applyNumberFormat="1" applyFont="1" applyBorder="1" applyAlignment="1">
      <alignment horizontal="center"/>
    </xf>
    <xf numFmtId="2" fontId="0" fillId="8" borderId="1" xfId="0" applyNumberFormat="1" applyFill="1" applyBorder="1"/>
    <xf numFmtId="2" fontId="4" fillId="8" borderId="3" xfId="1" applyNumberFormat="1" applyFont="1" applyFill="1" applyBorder="1" applyAlignment="1" applyProtection="1"/>
    <xf numFmtId="2" fontId="4" fillId="8" borderId="2" xfId="1" applyNumberFormat="1" applyFont="1" applyFill="1" applyBorder="1" applyAlignment="1" applyProtection="1"/>
    <xf numFmtId="43" fontId="4" fillId="8" borderId="2" xfId="1" applyFont="1" applyFill="1" applyBorder="1" applyAlignment="1" applyProtection="1"/>
    <xf numFmtId="0" fontId="0" fillId="8" borderId="2" xfId="0" applyFill="1" applyBorder="1"/>
    <xf numFmtId="15" fontId="3" fillId="8" borderId="2" xfId="0" quotePrefix="1" applyNumberFormat="1" applyFont="1" applyFill="1" applyBorder="1"/>
    <xf numFmtId="0" fontId="4" fillId="8" borderId="2" xfId="1" applyNumberFormat="1" applyFont="1" applyFill="1" applyBorder="1" applyAlignment="1" applyProtection="1"/>
    <xf numFmtId="2" fontId="6" fillId="9" borderId="1" xfId="1" applyNumberFormat="1" applyFont="1" applyFill="1" applyBorder="1" applyAlignment="1" applyProtection="1">
      <alignment horizontal="right" vertical="center"/>
    </xf>
    <xf numFmtId="0" fontId="2" fillId="9" borderId="1" xfId="0" applyFont="1" applyFill="1" applyBorder="1"/>
    <xf numFmtId="9" fontId="2" fillId="9" borderId="1" xfId="0" applyNumberFormat="1" applyFont="1" applyFill="1" applyBorder="1" applyAlignment="1">
      <alignment horizontal="right"/>
    </xf>
    <xf numFmtId="43" fontId="6" fillId="9" borderId="1" xfId="1" applyFont="1" applyFill="1" applyBorder="1" applyAlignment="1" applyProtection="1">
      <alignment horizontal="right"/>
    </xf>
    <xf numFmtId="0" fontId="8" fillId="10" borderId="1" xfId="0" applyFont="1" applyFill="1" applyBorder="1"/>
    <xf numFmtId="15" fontId="2" fillId="9" borderId="1" xfId="0" quotePrefix="1" applyNumberFormat="1" applyFont="1" applyFill="1" applyBorder="1" applyAlignment="1">
      <alignment horizontal="right"/>
    </xf>
    <xf numFmtId="2" fontId="3" fillId="8" borderId="2" xfId="0" quotePrefix="1" applyNumberFormat="1" applyFont="1" applyFill="1" applyBorder="1"/>
    <xf numFmtId="43" fontId="4" fillId="8" borderId="3" xfId="1" applyFont="1" applyFill="1" applyBorder="1" applyAlignment="1" applyProtection="1"/>
    <xf numFmtId="4" fontId="4" fillId="8" borderId="2" xfId="1" applyNumberFormat="1" applyFont="1" applyFill="1" applyBorder="1" applyAlignment="1" applyProtection="1"/>
    <xf numFmtId="43" fontId="4" fillId="8" borderId="4" xfId="1" applyFont="1" applyFill="1" applyBorder="1" applyAlignment="1" applyProtection="1"/>
    <xf numFmtId="43" fontId="0" fillId="0" borderId="0" xfId="0" applyNumberFormat="1"/>
    <xf numFmtId="43" fontId="4" fillId="11" borderId="2" xfId="1" applyFont="1" applyFill="1" applyBorder="1" applyAlignment="1" applyProtection="1"/>
    <xf numFmtId="43" fontId="4" fillId="4" borderId="2" xfId="1" applyFont="1" applyFill="1" applyBorder="1" applyAlignment="1" applyProtection="1"/>
    <xf numFmtId="0" fontId="0" fillId="4" borderId="2" xfId="0" applyFill="1" applyBorder="1"/>
    <xf numFmtId="4" fontId="4" fillId="4" borderId="2" xfId="1" applyNumberFormat="1" applyFont="1" applyFill="1" applyBorder="1" applyAlignment="1" applyProtection="1"/>
    <xf numFmtId="15" fontId="3" fillId="12" borderId="2" xfId="0" quotePrefix="1" applyNumberFormat="1" applyFont="1" applyFill="1" applyBorder="1"/>
    <xf numFmtId="15" fontId="3" fillId="4" borderId="2" xfId="0" quotePrefix="1" applyNumberFormat="1" applyFont="1" applyFill="1" applyBorder="1"/>
    <xf numFmtId="165" fontId="0" fillId="0" borderId="0" xfId="0" applyNumberFormat="1"/>
    <xf numFmtId="43" fontId="4" fillId="11" borderId="3" xfId="1" applyFont="1" applyFill="1" applyBorder="1" applyAlignment="1" applyProtection="1"/>
    <xf numFmtId="166" fontId="3" fillId="0" borderId="2" xfId="0" quotePrefix="1" applyNumberFormat="1" applyFont="1" applyBorder="1" applyAlignment="1">
      <alignment horizontal="left" vertical="top"/>
    </xf>
    <xf numFmtId="2" fontId="0" fillId="8" borderId="5" xfId="0" applyNumberFormat="1" applyFill="1" applyBorder="1"/>
    <xf numFmtId="43" fontId="4" fillId="8" borderId="6" xfId="1" applyFont="1" applyFill="1" applyBorder="1" applyAlignment="1" applyProtection="1"/>
    <xf numFmtId="43" fontId="4" fillId="0" borderId="3" xfId="1" applyFont="1" applyBorder="1" applyAlignment="1" applyProtection="1"/>
    <xf numFmtId="43" fontId="6" fillId="5" borderId="0" xfId="1" applyFont="1" applyFill="1" applyBorder="1" applyAlignment="1" applyProtection="1">
      <alignment horizontal="right"/>
    </xf>
    <xf numFmtId="43" fontId="6" fillId="6" borderId="1" xfId="1" applyFont="1" applyFill="1" applyBorder="1" applyAlignment="1" applyProtection="1">
      <alignment horizontal="right" vertical="center"/>
    </xf>
    <xf numFmtId="10" fontId="2" fillId="5" borderId="1" xfId="0" applyNumberFormat="1" applyFont="1" applyFill="1" applyBorder="1" applyAlignment="1">
      <alignment horizontal="right"/>
    </xf>
    <xf numFmtId="43" fontId="6" fillId="5" borderId="1" xfId="1" applyFont="1" applyFill="1" applyBorder="1" applyAlignment="1" applyProtection="1">
      <alignment horizontal="right"/>
    </xf>
    <xf numFmtId="0" fontId="0" fillId="0" borderId="0" xfId="0" applyAlignment="1">
      <alignment horizontal="right"/>
    </xf>
    <xf numFmtId="43" fontId="4" fillId="0" borderId="2" xfId="1" applyFont="1" applyBorder="1" applyAlignment="1" applyProtection="1">
      <alignment horizontal="right"/>
    </xf>
    <xf numFmtId="4" fontId="4" fillId="0" borderId="2" xfId="1" applyNumberFormat="1" applyFont="1" applyBorder="1" applyAlignment="1" applyProtection="1">
      <alignment horizontal="right"/>
    </xf>
    <xf numFmtId="0" fontId="0" fillId="0" borderId="2" xfId="0" applyBorder="1" applyAlignment="1">
      <alignment horizontal="right"/>
    </xf>
    <xf numFmtId="15" fontId="3" fillId="0" borderId="2" xfId="0" quotePrefix="1" applyNumberFormat="1" applyFont="1" applyBorder="1" applyAlignment="1">
      <alignment horizontal="right"/>
    </xf>
    <xf numFmtId="49" fontId="2" fillId="3" borderId="1" xfId="0" applyNumberFormat="1" applyFont="1" applyFill="1" applyBorder="1" applyAlignment="1">
      <alignment horizontal="right" vertical="center"/>
    </xf>
    <xf numFmtId="0" fontId="2" fillId="13" borderId="0" xfId="0" applyFont="1" applyFill="1" applyAlignment="1">
      <alignment horizontal="right"/>
    </xf>
    <xf numFmtId="0" fontId="2" fillId="5" borderId="1" xfId="0" applyFont="1" applyFill="1" applyBorder="1" applyAlignment="1">
      <alignment horizontal="right"/>
    </xf>
    <xf numFmtId="43" fontId="6" fillId="6" borderId="7" xfId="1" applyFont="1" applyFill="1" applyBorder="1" applyAlignment="1" applyProtection="1">
      <alignment horizontal="right"/>
    </xf>
    <xf numFmtId="15" fontId="2" fillId="5" borderId="1" xfId="0" applyNumberFormat="1" applyFont="1" applyFill="1" applyBorder="1" applyAlignment="1">
      <alignment horizontal="right"/>
    </xf>
    <xf numFmtId="49" fontId="0" fillId="0" borderId="1" xfId="0" quotePrefix="1" applyNumberFormat="1" applyBorder="1" applyAlignment="1">
      <alignment horizontal="center" vertical="top"/>
    </xf>
    <xf numFmtId="49" fontId="0" fillId="2" borderId="1" xfId="0" applyNumberFormat="1" applyFill="1" applyBorder="1" applyAlignment="1">
      <alignment horizontal="center" vertical="top"/>
    </xf>
    <xf numFmtId="15" fontId="3" fillId="8" borderId="2" xfId="0" applyNumberFormat="1" applyFont="1" applyFill="1" applyBorder="1"/>
    <xf numFmtId="0" fontId="9" fillId="0" borderId="0" xfId="0" applyFont="1"/>
    <xf numFmtId="0" fontId="2" fillId="13" borderId="1" xfId="0" applyFont="1" applyFill="1" applyBorder="1"/>
    <xf numFmtId="0" fontId="0" fillId="8" borderId="0" xfId="0" applyFill="1"/>
    <xf numFmtId="164" fontId="4" fillId="8" borderId="2" xfId="1" applyNumberFormat="1" applyFont="1" applyFill="1" applyBorder="1" applyAlignment="1" applyProtection="1"/>
    <xf numFmtId="43" fontId="6" fillId="6" borderId="1" xfId="1" applyFont="1" applyFill="1" applyBorder="1" applyAlignment="1" applyProtection="1">
      <alignment horizontal="right"/>
    </xf>
    <xf numFmtId="164" fontId="0" fillId="0" borderId="1" xfId="0" applyNumberFormat="1" applyBorder="1"/>
    <xf numFmtId="43" fontId="4" fillId="14" borderId="1" xfId="1" applyFont="1" applyFill="1" applyBorder="1" applyAlignment="1" applyProtection="1"/>
    <xf numFmtId="2" fontId="0" fillId="14" borderId="1" xfId="0" applyNumberFormat="1" applyFill="1" applyBorder="1"/>
    <xf numFmtId="4" fontId="4" fillId="14" borderId="1" xfId="1" applyNumberFormat="1" applyFont="1" applyFill="1" applyBorder="1" applyAlignment="1" applyProtection="1"/>
    <xf numFmtId="0" fontId="0" fillId="14" borderId="1" xfId="0" applyFill="1" applyBorder="1"/>
    <xf numFmtId="15" fontId="3" fillId="14" borderId="1" xfId="0" quotePrefix="1" applyNumberFormat="1" applyFont="1" applyFill="1" applyBorder="1"/>
    <xf numFmtId="15" fontId="3" fillId="14" borderId="1" xfId="0" quotePrefix="1" applyNumberFormat="1" applyFont="1" applyFill="1" applyBorder="1" applyAlignment="1">
      <alignment horizontal="left" vertical="top"/>
    </xf>
    <xf numFmtId="43" fontId="2" fillId="13" borderId="1" xfId="1" applyFont="1" applyFill="1" applyBorder="1"/>
    <xf numFmtId="164" fontId="0" fillId="0" borderId="0" xfId="0" applyNumberFormat="1"/>
    <xf numFmtId="43" fontId="4" fillId="14" borderId="2" xfId="1" applyFont="1" applyFill="1" applyBorder="1" applyAlignment="1" applyProtection="1"/>
    <xf numFmtId="4" fontId="4" fillId="14" borderId="2" xfId="1" applyNumberFormat="1" applyFont="1" applyFill="1" applyBorder="1" applyAlignment="1" applyProtection="1"/>
    <xf numFmtId="0" fontId="0" fillId="14" borderId="2" xfId="0" applyFill="1" applyBorder="1"/>
    <xf numFmtId="43" fontId="2" fillId="13" borderId="0" xfId="1" applyFont="1" applyFill="1"/>
    <xf numFmtId="0" fontId="0" fillId="0" borderId="1" xfId="0" applyBorder="1" applyAlignment="1">
      <alignment horizontal="center" vertical="top"/>
    </xf>
    <xf numFmtId="0" fontId="0" fillId="2" borderId="1" xfId="0" applyFill="1" applyBorder="1" applyAlignment="1">
      <alignment horizontal="center" vertical="top"/>
    </xf>
    <xf numFmtId="164" fontId="0" fillId="0" borderId="0" xfId="0" applyNumberFormat="1" applyAlignment="1">
      <alignment horizontal="center"/>
    </xf>
    <xf numFmtId="43" fontId="4" fillId="14" borderId="2" xfId="1" applyFont="1" applyFill="1" applyBorder="1" applyAlignment="1" applyProtection="1">
      <alignment horizontal="center"/>
    </xf>
    <xf numFmtId="4" fontId="4" fillId="14" borderId="2" xfId="1" applyNumberFormat="1" applyFont="1" applyFill="1" applyBorder="1" applyAlignment="1" applyProtection="1">
      <alignment horizontal="center"/>
    </xf>
    <xf numFmtId="0" fontId="0" fillId="14" borderId="2" xfId="0" applyFill="1" applyBorder="1" applyAlignment="1">
      <alignment horizontal="center"/>
    </xf>
    <xf numFmtId="15" fontId="3" fillId="14" borderId="1" xfId="0" quotePrefix="1" applyNumberFormat="1" applyFont="1" applyFill="1" applyBorder="1" applyAlignment="1">
      <alignment horizontal="center" vertical="top"/>
    </xf>
    <xf numFmtId="43" fontId="2" fillId="13" borderId="0" xfId="1" applyFont="1" applyFill="1" applyAlignment="1">
      <alignment horizontal="center"/>
    </xf>
    <xf numFmtId="0" fontId="2" fillId="13" borderId="0" xfId="0" applyFont="1" applyFill="1" applyAlignment="1">
      <alignment horizontal="center"/>
    </xf>
    <xf numFmtId="9" fontId="2" fillId="5" borderId="1" xfId="0" applyNumberFormat="1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43" fontId="6" fillId="5" borderId="1" xfId="1" applyFont="1" applyFill="1" applyBorder="1" applyAlignment="1" applyProtection="1">
      <alignment horizontal="center"/>
    </xf>
    <xf numFmtId="15" fontId="2" fillId="5" borderId="1" xfId="0" quotePrefix="1" applyNumberFormat="1" applyFont="1" applyFill="1" applyBorder="1" applyAlignment="1">
      <alignment horizontal="center"/>
    </xf>
    <xf numFmtId="164" fontId="0" fillId="0" borderId="0" xfId="0" applyNumberFormat="1" applyAlignment="1">
      <alignment horizontal="right" vertical="top"/>
    </xf>
    <xf numFmtId="43" fontId="4" fillId="0" borderId="2" xfId="1" applyFont="1" applyBorder="1" applyAlignment="1" applyProtection="1">
      <alignment horizontal="right" vertical="top"/>
    </xf>
    <xf numFmtId="4" fontId="4" fillId="0" borderId="2" xfId="1" applyNumberFormat="1" applyFont="1" applyBorder="1" applyAlignment="1" applyProtection="1">
      <alignment horizontal="right" vertical="top"/>
    </xf>
    <xf numFmtId="0" fontId="0" fillId="0" borderId="2" xfId="0" applyBorder="1" applyAlignment="1">
      <alignment horizontal="right" vertical="top"/>
    </xf>
    <xf numFmtId="15" fontId="3" fillId="0" borderId="2" xfId="0" quotePrefix="1" applyNumberFormat="1" applyFont="1" applyBorder="1" applyAlignment="1">
      <alignment horizontal="right" vertical="top"/>
    </xf>
    <xf numFmtId="49" fontId="2" fillId="3" borderId="1" xfId="0" applyNumberFormat="1" applyFont="1" applyFill="1" applyBorder="1" applyAlignment="1">
      <alignment horizontal="right" vertical="top"/>
    </xf>
    <xf numFmtId="0" fontId="0" fillId="0" borderId="0" xfId="0" applyAlignment="1">
      <alignment horizontal="right" vertical="top"/>
    </xf>
    <xf numFmtId="43" fontId="6" fillId="6" borderId="1" xfId="1" applyFont="1" applyFill="1" applyBorder="1" applyAlignment="1" applyProtection="1">
      <alignment horizontal="right" vertical="top"/>
    </xf>
    <xf numFmtId="0" fontId="2" fillId="13" borderId="1" xfId="0" applyFont="1" applyFill="1" applyBorder="1" applyAlignment="1">
      <alignment horizontal="right" vertical="top"/>
    </xf>
    <xf numFmtId="9" fontId="2" fillId="5" borderId="1" xfId="0" applyNumberFormat="1" applyFont="1" applyFill="1" applyBorder="1" applyAlignment="1">
      <alignment horizontal="right" vertical="top"/>
    </xf>
    <xf numFmtId="0" fontId="2" fillId="5" borderId="1" xfId="0" applyFont="1" applyFill="1" applyBorder="1" applyAlignment="1">
      <alignment horizontal="right" vertical="top"/>
    </xf>
    <xf numFmtId="43" fontId="6" fillId="5" borderId="1" xfId="1" applyFont="1" applyFill="1" applyBorder="1" applyAlignment="1" applyProtection="1">
      <alignment horizontal="right" vertical="top"/>
    </xf>
    <xf numFmtId="15" fontId="2" fillId="5" borderId="1" xfId="0" quotePrefix="1" applyNumberFormat="1" applyFont="1" applyFill="1" applyBorder="1" applyAlignment="1">
      <alignment horizontal="right" vertical="top"/>
    </xf>
    <xf numFmtId="14" fontId="0" fillId="0" borderId="0" xfId="0" applyNumberFormat="1"/>
    <xf numFmtId="43" fontId="6" fillId="6" borderId="0" xfId="1" applyFont="1" applyFill="1" applyBorder="1" applyAlignment="1" applyProtection="1">
      <alignment horizontal="right" vertical="top"/>
    </xf>
    <xf numFmtId="43" fontId="6" fillId="5" borderId="0" xfId="1" applyFont="1" applyFill="1" applyBorder="1" applyAlignment="1" applyProtection="1">
      <alignment horizontal="right" vertical="top"/>
    </xf>
    <xf numFmtId="9" fontId="2" fillId="5" borderId="0" xfId="0" applyNumberFormat="1" applyFont="1" applyFill="1" applyAlignment="1">
      <alignment horizontal="right"/>
    </xf>
    <xf numFmtId="43" fontId="6" fillId="13" borderId="1" xfId="1" applyFont="1" applyFill="1" applyBorder="1" applyAlignment="1" applyProtection="1">
      <alignment horizontal="right" vertical="top"/>
    </xf>
    <xf numFmtId="9" fontId="2" fillId="6" borderId="1" xfId="0" applyNumberFormat="1" applyFont="1" applyFill="1" applyBorder="1" applyAlignment="1">
      <alignment horizontal="right"/>
    </xf>
    <xf numFmtId="43" fontId="6" fillId="6" borderId="0" xfId="1" applyFont="1" applyFill="1" applyBorder="1" applyAlignment="1" applyProtection="1">
      <alignment horizontal="right"/>
    </xf>
    <xf numFmtId="43" fontId="6" fillId="5" borderId="7" xfId="1" applyFont="1" applyFill="1" applyBorder="1" applyAlignment="1" applyProtection="1">
      <alignment horizontal="right" vertical="top"/>
    </xf>
    <xf numFmtId="15" fontId="2" fillId="6" borderId="1" xfId="0" quotePrefix="1" applyNumberFormat="1" applyFont="1" applyFill="1" applyBorder="1" applyAlignment="1">
      <alignment horizontal="right"/>
    </xf>
    <xf numFmtId="0" fontId="0" fillId="0" borderId="0" xfId="0" applyAlignment="1">
      <alignment horizontal="left"/>
    </xf>
    <xf numFmtId="49" fontId="0" fillId="15" borderId="1" xfId="0" quotePrefix="1" applyNumberFormat="1" applyFill="1" applyBorder="1" applyAlignment="1">
      <alignment horizontal="left" vertical="top"/>
    </xf>
    <xf numFmtId="49" fontId="0" fillId="15" borderId="1" xfId="0" quotePrefix="1" applyNumberFormat="1" applyFill="1" applyBorder="1" applyAlignment="1">
      <alignment horizontal="center" vertical="top"/>
    </xf>
    <xf numFmtId="49" fontId="0" fillId="15" borderId="1" xfId="0" quotePrefix="1" applyNumberFormat="1" applyFill="1" applyBorder="1"/>
    <xf numFmtId="0" fontId="0" fillId="15" borderId="1" xfId="0" applyFill="1" applyBorder="1" applyAlignment="1">
      <alignment horizontal="center" vertical="top"/>
    </xf>
    <xf numFmtId="49" fontId="0" fillId="15" borderId="1" xfId="0" quotePrefix="1" applyNumberFormat="1" applyFill="1" applyBorder="1" applyAlignment="1">
      <alignment horizontal="center" vertical="center"/>
    </xf>
    <xf numFmtId="49" fontId="0" fillId="2" borderId="1" xfId="0" applyNumberFormat="1" applyFill="1" applyBorder="1" applyAlignment="1">
      <alignment horizontal="left" vertical="top"/>
    </xf>
    <xf numFmtId="43" fontId="4" fillId="15" borderId="2" xfId="1" applyFont="1" applyFill="1" applyBorder="1" applyAlignment="1" applyProtection="1"/>
    <xf numFmtId="15" fontId="3" fillId="14" borderId="2" xfId="0" quotePrefix="1" applyNumberFormat="1" applyFont="1" applyFill="1" applyBorder="1"/>
    <xf numFmtId="43" fontId="4" fillId="16" borderId="2" xfId="1" applyFont="1" applyFill="1" applyBorder="1" applyAlignment="1" applyProtection="1"/>
    <xf numFmtId="9" fontId="0" fillId="8" borderId="0" xfId="0" applyNumberFormat="1" applyFill="1"/>
    <xf numFmtId="2" fontId="2" fillId="13" borderId="0" xfId="1" applyNumberFormat="1" applyFont="1" applyFill="1"/>
    <xf numFmtId="0" fontId="2" fillId="13" borderId="0" xfId="0" applyFont="1" applyFill="1"/>
    <xf numFmtId="0" fontId="8" fillId="8" borderId="0" xfId="0" applyFont="1" applyFill="1"/>
    <xf numFmtId="15" fontId="2" fillId="5" borderId="0" xfId="0" quotePrefix="1" applyNumberFormat="1" applyFont="1" applyFill="1" applyAlignment="1">
      <alignment horizontal="right"/>
    </xf>
    <xf numFmtId="0" fontId="0" fillId="17" borderId="1" xfId="0" applyFill="1" applyBorder="1"/>
    <xf numFmtId="49" fontId="0" fillId="17" borderId="1" xfId="0" quotePrefix="1" applyNumberFormat="1" applyFill="1" applyBorder="1" applyAlignment="1">
      <alignment horizontal="center" vertical="top"/>
    </xf>
    <xf numFmtId="49" fontId="0" fillId="17" borderId="1" xfId="0" quotePrefix="1" applyNumberFormat="1" applyFill="1" applyBorder="1"/>
    <xf numFmtId="49" fontId="0" fillId="17" borderId="1" xfId="0" applyNumberFormat="1" applyFill="1" applyBorder="1" applyAlignment="1">
      <alignment horizontal="center" vertical="top"/>
    </xf>
    <xf numFmtId="0" fontId="0" fillId="17" borderId="1" xfId="0" applyFill="1" applyBorder="1" applyAlignment="1">
      <alignment horizontal="center" vertical="top"/>
    </xf>
    <xf numFmtId="49" fontId="0" fillId="14" borderId="1" xfId="0" quotePrefix="1" applyNumberFormat="1" applyFill="1" applyBorder="1" applyAlignment="1">
      <alignment horizontal="center" vertical="top"/>
    </xf>
    <xf numFmtId="49" fontId="0" fillId="14" borderId="1" xfId="0" quotePrefix="1" applyNumberFormat="1" applyFill="1" applyBorder="1"/>
    <xf numFmtId="49" fontId="0" fillId="14" borderId="1" xfId="0" applyNumberFormat="1" applyFill="1" applyBorder="1" applyAlignment="1">
      <alignment horizontal="center" vertical="top"/>
    </xf>
    <xf numFmtId="0" fontId="0" fillId="14" borderId="1" xfId="0" applyFill="1" applyBorder="1" applyAlignment="1">
      <alignment horizontal="center" vertical="top"/>
    </xf>
    <xf numFmtId="15" fontId="3" fillId="14" borderId="2" xfId="0" applyNumberFormat="1" applyFont="1" applyFill="1" applyBorder="1"/>
    <xf numFmtId="4" fontId="10" fillId="14" borderId="2" xfId="1" applyNumberFormat="1" applyFont="1" applyFill="1" applyBorder="1" applyAlignment="1" applyProtection="1"/>
    <xf numFmtId="0" fontId="2" fillId="18" borderId="2" xfId="0" applyFont="1" applyFill="1" applyBorder="1" applyAlignment="1">
      <alignment horizontal="center" vertical="center"/>
    </xf>
    <xf numFmtId="15" fontId="8" fillId="19" borderId="0" xfId="0" applyNumberFormat="1" applyFont="1" applyFill="1"/>
    <xf numFmtId="0" fontId="6" fillId="20" borderId="0" xfId="1" applyNumberFormat="1" applyFont="1" applyFill="1" applyBorder="1" applyAlignment="1" applyProtection="1">
      <alignment horizontal="right"/>
    </xf>
    <xf numFmtId="0" fontId="8" fillId="19" borderId="0" xfId="0" applyFont="1" applyFill="1"/>
    <xf numFmtId="0" fontId="11" fillId="16" borderId="0" xfId="0" applyFont="1" applyFill="1"/>
    <xf numFmtId="0" fontId="8" fillId="16" borderId="0" xfId="0" applyFont="1" applyFill="1"/>
    <xf numFmtId="0" fontId="2" fillId="20" borderId="0" xfId="0" applyFont="1" applyFill="1" applyAlignment="1">
      <alignment wrapText="1"/>
    </xf>
    <xf numFmtId="9" fontId="2" fillId="5" borderId="0" xfId="0" applyNumberFormat="1" applyFont="1" applyFill="1" applyAlignment="1">
      <alignment horizontal="right" vertical="top" wrapText="1"/>
    </xf>
    <xf numFmtId="43" fontId="6" fillId="5" borderId="0" xfId="1" applyFont="1" applyFill="1" applyBorder="1" applyAlignment="1" applyProtection="1">
      <alignment horizontal="right" vertical="top" wrapText="1"/>
    </xf>
    <xf numFmtId="15" fontId="2" fillId="5" borderId="0" xfId="0" applyNumberFormat="1" applyFont="1" applyFill="1" applyAlignment="1">
      <alignment horizontal="right" vertical="top" wrapText="1"/>
    </xf>
    <xf numFmtId="43" fontId="4" fillId="14" borderId="2" xfId="1" applyFont="1" applyFill="1" applyBorder="1" applyAlignment="1" applyProtection="1">
      <alignment horizontal="right" vertical="top"/>
    </xf>
    <xf numFmtId="43" fontId="4" fillId="15" borderId="2" xfId="1" applyFont="1" applyFill="1" applyBorder="1" applyAlignment="1" applyProtection="1">
      <alignment horizontal="right" vertical="top"/>
    </xf>
    <xf numFmtId="4" fontId="4" fillId="14" borderId="2" xfId="1" applyNumberFormat="1" applyFont="1" applyFill="1" applyBorder="1" applyAlignment="1" applyProtection="1">
      <alignment horizontal="right" vertical="top"/>
    </xf>
    <xf numFmtId="0" fontId="0" fillId="14" borderId="2" xfId="0" applyFill="1" applyBorder="1" applyAlignment="1">
      <alignment horizontal="right" vertical="top"/>
    </xf>
    <xf numFmtId="15" fontId="3" fillId="14" borderId="2" xfId="0" quotePrefix="1" applyNumberFormat="1" applyFont="1" applyFill="1" applyBorder="1" applyAlignment="1">
      <alignment horizontal="right" vertical="top"/>
    </xf>
    <xf numFmtId="43" fontId="4" fillId="16" borderId="2" xfId="1" applyFont="1" applyFill="1" applyBorder="1" applyAlignment="1" applyProtection="1">
      <alignment horizontal="right" vertical="top"/>
    </xf>
    <xf numFmtId="43" fontId="2" fillId="13" borderId="0" xfId="1" applyFont="1" applyFill="1" applyAlignment="1">
      <alignment horizontal="right" vertical="top"/>
    </xf>
    <xf numFmtId="0" fontId="2" fillId="13" borderId="0" xfId="0" applyFont="1" applyFill="1" applyAlignment="1">
      <alignment horizontal="right" vertical="top"/>
    </xf>
    <xf numFmtId="15" fontId="2" fillId="5" borderId="1" xfId="0" applyNumberFormat="1" applyFont="1" applyFill="1" applyBorder="1" applyAlignment="1">
      <alignment horizontal="right" vertical="top"/>
    </xf>
    <xf numFmtId="9" fontId="2" fillId="5" borderId="0" xfId="0" applyNumberFormat="1" applyFont="1" applyFill="1" applyAlignment="1">
      <alignment horizontal="right" vertical="top"/>
    </xf>
    <xf numFmtId="0" fontId="2" fillId="5" borderId="0" xfId="0" applyFont="1" applyFill="1" applyAlignment="1">
      <alignment horizontal="right" vertical="top"/>
    </xf>
    <xf numFmtId="15" fontId="2" fillId="5" borderId="0" xfId="0" quotePrefix="1" applyNumberFormat="1" applyFont="1" applyFill="1" applyAlignment="1">
      <alignment horizontal="right" vertical="top"/>
    </xf>
    <xf numFmtId="43" fontId="2" fillId="13" borderId="1" xfId="1" applyFont="1" applyFill="1" applyBorder="1" applyAlignment="1">
      <alignment horizontal="right" vertical="top"/>
    </xf>
    <xf numFmtId="43" fontId="6" fillId="5" borderId="8" xfId="1" applyFont="1" applyFill="1" applyBorder="1" applyAlignment="1" applyProtection="1">
      <alignment horizontal="right" vertical="top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right" vertical="top"/>
    </xf>
    <xf numFmtId="0" fontId="0" fillId="0" borderId="1" xfId="0" quotePrefix="1" applyBorder="1" applyAlignment="1">
      <alignment horizontal="right" vertical="top"/>
    </xf>
    <xf numFmtId="49" fontId="0" fillId="2" borderId="1" xfId="0" applyNumberFormat="1" applyFill="1" applyBorder="1" applyAlignment="1">
      <alignment horizontal="right" vertical="top"/>
    </xf>
    <xf numFmtId="0" fontId="0" fillId="2" borderId="1" xfId="0" applyFill="1" applyBorder="1" applyAlignment="1">
      <alignment horizontal="right" vertical="top"/>
    </xf>
    <xf numFmtId="49" fontId="8" fillId="15" borderId="1" xfId="0" applyNumberFormat="1" applyFont="1" applyFill="1" applyBorder="1" applyAlignment="1">
      <alignment horizontal="left" vertical="top"/>
    </xf>
    <xf numFmtId="49" fontId="8" fillId="15" borderId="1" xfId="0" applyNumberFormat="1" applyFont="1" applyFill="1" applyBorder="1" applyAlignment="1">
      <alignment horizontal="center" vertical="top"/>
    </xf>
    <xf numFmtId="49" fontId="8" fillId="15" borderId="1" xfId="0" applyNumberFormat="1" applyFont="1" applyFill="1" applyBorder="1" applyAlignment="1">
      <alignment horizontal="center"/>
    </xf>
    <xf numFmtId="0" fontId="8" fillId="15" borderId="1" xfId="0" applyFont="1" applyFill="1" applyBorder="1" applyAlignment="1">
      <alignment horizontal="center" vertical="top"/>
    </xf>
    <xf numFmtId="43" fontId="4" fillId="0" borderId="1" xfId="1" applyNumberFormat="1" applyFont="1" applyBorder="1" applyAlignment="1" applyProtection="1"/>
    <xf numFmtId="15" fontId="2" fillId="5" borderId="0" xfId="0" applyNumberFormat="1" applyFont="1" applyFill="1" applyAlignment="1">
      <alignment horizontal="right" vertical="top"/>
    </xf>
    <xf numFmtId="0" fontId="8" fillId="8" borderId="0" xfId="0" applyFont="1" applyFill="1" applyAlignment="1">
      <alignment horizontal="right" vertical="top"/>
    </xf>
    <xf numFmtId="2" fontId="2" fillId="13" borderId="0" xfId="1" applyNumberFormat="1" applyFont="1" applyFill="1" applyAlignment="1">
      <alignment horizontal="right" vertical="top"/>
    </xf>
    <xf numFmtId="9" fontId="0" fillId="8" borderId="0" xfId="0" applyNumberFormat="1" applyFill="1" applyAlignment="1">
      <alignment horizontal="right" vertical="top"/>
    </xf>
    <xf numFmtId="0" fontId="2" fillId="5" borderId="0" xfId="0" applyFont="1" applyFill="1" applyAlignment="1">
      <alignment horizontal="right" vertical="top" wrapText="1"/>
    </xf>
    <xf numFmtId="0" fontId="8" fillId="8" borderId="0" xfId="0" applyFont="1" applyFill="1" applyAlignment="1">
      <alignment horizontal="right" vertical="top" wrapText="1"/>
    </xf>
    <xf numFmtId="9" fontId="0" fillId="8" borderId="0" xfId="0" applyNumberFormat="1" applyFill="1" applyAlignment="1">
      <alignment horizontal="right" vertical="top" wrapText="1"/>
    </xf>
    <xf numFmtId="15" fontId="3" fillId="14" borderId="2" xfId="0" quotePrefix="1" applyNumberFormat="1" applyFont="1" applyFill="1" applyBorder="1" applyAlignment="1">
      <alignment horizontal="right"/>
    </xf>
    <xf numFmtId="15" fontId="3" fillId="0" borderId="2" xfId="0" applyNumberFormat="1" applyFont="1" applyBorder="1" applyAlignment="1">
      <alignment horizontal="right" vertical="top"/>
    </xf>
    <xf numFmtId="164" fontId="0" fillId="0" borderId="0" xfId="0" applyNumberFormat="1" applyAlignment="1">
      <alignment horizontal="right"/>
    </xf>
    <xf numFmtId="9" fontId="2" fillId="5" borderId="1" xfId="0" applyNumberFormat="1" applyFont="1" applyFill="1" applyBorder="1" applyAlignment="1">
      <alignment horizontal="center" vertical="center"/>
    </xf>
    <xf numFmtId="2" fontId="6" fillId="6" borderId="0" xfId="1" applyNumberFormat="1" applyFont="1" applyFill="1" applyBorder="1" applyAlignment="1" applyProtection="1">
      <alignment horizontal="right" vertical="center"/>
    </xf>
    <xf numFmtId="49" fontId="0" fillId="0" borderId="1" xfId="0" quotePrefix="1" applyNumberFormat="1" applyBorder="1" applyAlignment="1">
      <alignment horizontal="center" vertical="center"/>
    </xf>
    <xf numFmtId="15" fontId="3" fillId="0" borderId="2" xfId="0" applyNumberFormat="1" applyFont="1" applyFill="1" applyBorder="1"/>
    <xf numFmtId="0" fontId="2" fillId="9" borderId="1" xfId="0" applyFont="1" applyFill="1" applyBorder="1" applyAlignment="1">
      <alignment horizontal="left" vertical="top"/>
    </xf>
    <xf numFmtId="15" fontId="2" fillId="9" borderId="1" xfId="0" quotePrefix="1" applyNumberFormat="1" applyFont="1" applyFill="1" applyBorder="1" applyAlignment="1">
      <alignment horizontal="left" vertical="top"/>
    </xf>
    <xf numFmtId="0" fontId="8" fillId="10" borderId="1" xfId="0" applyFont="1" applyFill="1" applyBorder="1" applyAlignment="1">
      <alignment horizontal="left" vertical="top"/>
    </xf>
    <xf numFmtId="43" fontId="6" fillId="5" borderId="0" xfId="1" applyFont="1" applyFill="1" applyBorder="1" applyAlignment="1" applyProtection="1">
      <alignment horizontal="left" vertical="top"/>
    </xf>
    <xf numFmtId="0" fontId="0" fillId="0" borderId="0" xfId="0" applyAlignment="1">
      <alignment horizontal="left" vertical="top"/>
    </xf>
    <xf numFmtId="9" fontId="2" fillId="9" borderId="1" xfId="0" applyNumberFormat="1" applyFont="1" applyFill="1" applyBorder="1" applyAlignment="1">
      <alignment horizontal="left" vertical="top"/>
    </xf>
    <xf numFmtId="2" fontId="6" fillId="9" borderId="1" xfId="1" applyNumberFormat="1" applyFont="1" applyFill="1" applyBorder="1" applyAlignment="1" applyProtection="1">
      <alignment horizontal="left" vertical="top"/>
    </xf>
    <xf numFmtId="49" fontId="2" fillId="3" borderId="1" xfId="0" applyNumberFormat="1" applyFont="1" applyFill="1" applyBorder="1" applyAlignment="1">
      <alignment horizontal="left" vertical="top"/>
    </xf>
    <xf numFmtId="15" fontId="3" fillId="4" borderId="2" xfId="0" applyNumberFormat="1" applyFont="1" applyFill="1" applyBorder="1" applyAlignment="1">
      <alignment horizontal="left" vertical="top"/>
    </xf>
    <xf numFmtId="0" fontId="0" fillId="4" borderId="2" xfId="0" applyFill="1" applyBorder="1" applyAlignment="1">
      <alignment horizontal="left" vertical="top"/>
    </xf>
    <xf numFmtId="43" fontId="4" fillId="4" borderId="2" xfId="1" applyFont="1" applyFill="1" applyBorder="1" applyAlignment="1" applyProtection="1">
      <alignment horizontal="left" vertical="top"/>
    </xf>
    <xf numFmtId="4" fontId="4" fillId="4" borderId="2" xfId="1" applyNumberFormat="1" applyFont="1" applyFill="1" applyBorder="1" applyAlignment="1" applyProtection="1">
      <alignment horizontal="left" vertical="top"/>
    </xf>
    <xf numFmtId="2" fontId="4" fillId="4" borderId="2" xfId="1" applyNumberFormat="1" applyFont="1" applyFill="1" applyBorder="1" applyAlignment="1" applyProtection="1">
      <alignment horizontal="left" vertical="top"/>
    </xf>
    <xf numFmtId="43" fontId="4" fillId="8" borderId="4" xfId="1" applyFont="1" applyFill="1" applyBorder="1" applyAlignment="1" applyProtection="1">
      <alignment horizontal="left" vertical="top"/>
    </xf>
    <xf numFmtId="2" fontId="0" fillId="8" borderId="1" xfId="0" applyNumberFormat="1" applyFill="1" applyBorder="1" applyAlignment="1">
      <alignment horizontal="left" vertical="top"/>
    </xf>
    <xf numFmtId="15" fontId="3" fillId="8" borderId="2" xfId="0" applyNumberFormat="1" applyFont="1" applyFill="1" applyBorder="1" applyAlignment="1">
      <alignment horizontal="left" vertical="top"/>
    </xf>
    <xf numFmtId="0" fontId="0" fillId="8" borderId="2" xfId="0" applyFill="1" applyBorder="1" applyAlignment="1">
      <alignment horizontal="left" vertical="top"/>
    </xf>
    <xf numFmtId="4" fontId="4" fillId="8" borderId="2" xfId="1" applyNumberFormat="1" applyFont="1" applyFill="1" applyBorder="1" applyAlignment="1" applyProtection="1">
      <alignment horizontal="left" vertical="top"/>
    </xf>
    <xf numFmtId="43" fontId="4" fillId="8" borderId="2" xfId="1" applyFont="1" applyFill="1" applyBorder="1" applyAlignment="1" applyProtection="1">
      <alignment horizontal="left" vertical="top"/>
    </xf>
    <xf numFmtId="2" fontId="0" fillId="8" borderId="5" xfId="0" applyNumberFormat="1" applyFill="1" applyBorder="1" applyAlignment="1">
      <alignment horizontal="left" vertical="top"/>
    </xf>
    <xf numFmtId="2" fontId="4" fillId="8" borderId="2" xfId="1" applyNumberFormat="1" applyFont="1" applyFill="1" applyBorder="1" applyAlignment="1" applyProtection="1">
      <alignment horizontal="left" vertical="top"/>
    </xf>
    <xf numFmtId="15" fontId="3" fillId="4" borderId="2" xfId="0" applyNumberFormat="1" applyFont="1" applyFill="1" applyBorder="1"/>
    <xf numFmtId="2" fontId="4" fillId="4" borderId="2" xfId="1" applyNumberFormat="1" applyFont="1" applyFill="1" applyBorder="1" applyAlignment="1" applyProtection="1"/>
    <xf numFmtId="0" fontId="0" fillId="11" borderId="1" xfId="0" applyFill="1" applyBorder="1" applyAlignment="1">
      <alignment horizontal="center"/>
    </xf>
    <xf numFmtId="0" fontId="0" fillId="21" borderId="1" xfId="0" applyFill="1" applyBorder="1" applyAlignment="1">
      <alignment horizontal="center" vertical="top"/>
    </xf>
    <xf numFmtId="49" fontId="0" fillId="21" borderId="1" xfId="0" quotePrefix="1" applyNumberFormat="1" applyFill="1" applyBorder="1" applyAlignment="1">
      <alignment horizontal="center" vertical="top"/>
    </xf>
    <xf numFmtId="49" fontId="0" fillId="21" borderId="1" xfId="0" applyNumberFormat="1" applyFill="1" applyBorder="1" applyAlignment="1">
      <alignment horizontal="center" vertical="top"/>
    </xf>
    <xf numFmtId="49" fontId="0" fillId="21" borderId="1" xfId="0" quotePrefix="1" applyNumberFormat="1" applyFill="1" applyBorder="1"/>
    <xf numFmtId="0" fontId="0" fillId="21" borderId="0" xfId="0" applyFill="1"/>
    <xf numFmtId="0" fontId="0" fillId="0" borderId="1" xfId="0" applyFill="1" applyBorder="1" applyAlignment="1">
      <alignment horizontal="center" vertical="top"/>
    </xf>
    <xf numFmtId="49" fontId="0" fillId="0" borderId="1" xfId="0" quotePrefix="1" applyNumberFormat="1" applyFill="1" applyBorder="1" applyAlignment="1">
      <alignment horizontal="center" vertical="top"/>
    </xf>
    <xf numFmtId="49" fontId="0" fillId="0" borderId="1" xfId="0" applyNumberFormat="1" applyFill="1" applyBorder="1" applyAlignment="1">
      <alignment horizontal="center" vertical="top"/>
    </xf>
    <xf numFmtId="0" fontId="0" fillId="0" borderId="1" xfId="0" applyFill="1" applyBorder="1"/>
    <xf numFmtId="0" fontId="0" fillId="0" borderId="0" xfId="0" applyFill="1"/>
    <xf numFmtId="0" fontId="0" fillId="0" borderId="9" xfId="0" applyFill="1" applyBorder="1" applyAlignment="1">
      <alignment horizontal="center" vertical="top"/>
    </xf>
    <xf numFmtId="43" fontId="12" fillId="0" borderId="0" xfId="1" quotePrefix="1" applyFont="1" applyFill="1" applyBorder="1" applyAlignment="1" applyProtection="1">
      <alignment horizontal="right"/>
    </xf>
    <xf numFmtId="43" fontId="12" fillId="21" borderId="0" xfId="1" quotePrefix="1" applyFont="1" applyFill="1" applyBorder="1" applyAlignment="1" applyProtection="1">
      <alignment horizontal="right"/>
    </xf>
    <xf numFmtId="0" fontId="0" fillId="0" borderId="9" xfId="0" quotePrefix="1" applyFill="1" applyBorder="1" applyAlignment="1">
      <alignment horizontal="center" vertical="top"/>
    </xf>
    <xf numFmtId="49" fontId="0" fillId="0" borderId="9" xfId="0" quotePrefix="1" applyNumberFormat="1" applyFill="1" applyBorder="1" applyAlignment="1">
      <alignment horizontal="center" vertical="top"/>
    </xf>
    <xf numFmtId="0" fontId="0" fillId="0" borderId="9" xfId="0" applyFill="1" applyBorder="1" applyAlignment="1">
      <alignment horizontal="left" vertical="top"/>
    </xf>
    <xf numFmtId="43" fontId="12" fillId="0" borderId="0" xfId="1" quotePrefix="1" applyFont="1" applyFill="1" applyBorder="1" applyAlignment="1" applyProtection="1">
      <alignment horizontal="center" vertical="center"/>
    </xf>
    <xf numFmtId="43" fontId="12" fillId="21" borderId="0" xfId="1" quotePrefix="1" applyFont="1" applyFill="1" applyBorder="1" applyAlignment="1" applyProtection="1">
      <alignment horizontal="center" vertical="center"/>
    </xf>
    <xf numFmtId="0" fontId="0" fillId="21" borderId="1" xfId="0" applyFill="1" applyBorder="1"/>
    <xf numFmtId="43" fontId="0" fillId="0" borderId="0" xfId="0" applyNumberFormat="1" applyAlignment="1">
      <alignment horizontal="right" vertical="top"/>
    </xf>
    <xf numFmtId="43" fontId="4" fillId="21" borderId="2" xfId="1" applyFont="1" applyFill="1" applyBorder="1" applyAlignment="1" applyProtection="1">
      <alignment horizontal="right" vertical="top"/>
    </xf>
    <xf numFmtId="0" fontId="0" fillId="14" borderId="1" xfId="0" quotePrefix="1" applyFill="1" applyBorder="1" applyAlignment="1">
      <alignment horizontal="center" vertical="top"/>
    </xf>
    <xf numFmtId="0" fontId="0" fillId="14" borderId="1" xfId="0" applyFill="1" applyBorder="1" applyAlignment="1">
      <alignment vertical="top"/>
    </xf>
    <xf numFmtId="4" fontId="13" fillId="21" borderId="2" xfId="1" applyNumberFormat="1" applyFont="1" applyFill="1" applyBorder="1" applyAlignment="1" applyProtection="1"/>
    <xf numFmtId="0" fontId="0" fillId="21" borderId="1" xfId="0" quotePrefix="1" applyFill="1" applyBorder="1" applyAlignment="1">
      <alignment horizontal="center" vertical="top"/>
    </xf>
    <xf numFmtId="0" fontId="0" fillId="21" borderId="1" xfId="0" applyFill="1" applyBorder="1" applyAlignment="1">
      <alignment vertical="top"/>
    </xf>
    <xf numFmtId="0" fontId="8" fillId="15" borderId="1" xfId="0" applyFont="1" applyFill="1" applyBorder="1" applyAlignment="1">
      <alignment horizontal="left" vertical="top"/>
    </xf>
    <xf numFmtId="49" fontId="8" fillId="15" borderId="1" xfId="0" applyNumberFormat="1" applyFont="1" applyFill="1" applyBorder="1" applyAlignment="1">
      <alignment horizontal="left"/>
    </xf>
    <xf numFmtId="49" fontId="8" fillId="15" borderId="1" xfId="0" applyNumberFormat="1" applyFont="1" applyFill="1" applyBorder="1" applyAlignment="1">
      <alignment vertical="top"/>
    </xf>
    <xf numFmtId="49" fontId="0" fillId="14" borderId="1" xfId="0" quotePrefix="1" applyNumberFormat="1" applyFill="1" applyBorder="1" applyAlignment="1">
      <alignment horizontal="left" vertical="top"/>
    </xf>
    <xf numFmtId="0" fontId="0" fillId="22" borderId="1" xfId="0" applyFill="1" applyBorder="1" applyAlignment="1">
      <alignment horizontal="center" vertical="top"/>
    </xf>
    <xf numFmtId="49" fontId="0" fillId="22" borderId="1" xfId="0" quotePrefix="1" applyNumberFormat="1" applyFill="1" applyBorder="1" applyAlignment="1">
      <alignment horizontal="center" vertical="top"/>
    </xf>
    <xf numFmtId="49" fontId="0" fillId="22" borderId="1" xfId="0" applyNumberFormat="1" applyFill="1" applyBorder="1" applyAlignment="1">
      <alignment horizontal="center" vertical="top"/>
    </xf>
    <xf numFmtId="49" fontId="0" fillId="22" borderId="1" xfId="0" quotePrefix="1" applyNumberFormat="1" applyFill="1" applyBorder="1" applyAlignment="1">
      <alignment horizontal="left" vertical="top"/>
    </xf>
    <xf numFmtId="0" fontId="0" fillId="14" borderId="0" xfId="0" quotePrefix="1" applyFill="1" applyAlignment="1">
      <alignment horizontal="center"/>
    </xf>
    <xf numFmtId="49" fontId="0" fillId="14" borderId="9" xfId="0" applyNumberFormat="1" applyFill="1" applyBorder="1" applyAlignment="1">
      <alignment horizontal="center" vertical="top"/>
    </xf>
    <xf numFmtId="43" fontId="6" fillId="5" borderId="1" xfId="1" applyFont="1" applyFill="1" applyBorder="1" applyAlignment="1" applyProtection="1">
      <alignment horizontal="left" vertical="top"/>
    </xf>
    <xf numFmtId="15" fontId="3" fillId="14" borderId="2" xfId="0" applyNumberFormat="1" applyFont="1" applyFill="1" applyBorder="1" applyAlignment="1">
      <alignment horizontal="right" vertical="top"/>
    </xf>
    <xf numFmtId="0" fontId="2" fillId="5" borderId="1" xfId="0" applyFont="1" applyFill="1" applyBorder="1" applyAlignment="1">
      <alignment horizontal="left" vertical="top"/>
    </xf>
    <xf numFmtId="2" fontId="4" fillId="14" borderId="2" xfId="1" applyNumberFormat="1" applyFont="1" applyFill="1" applyBorder="1" applyAlignment="1" applyProtection="1"/>
    <xf numFmtId="15" fontId="3" fillId="0" borderId="1" xfId="0" applyNumberFormat="1" applyFont="1" applyBorder="1"/>
    <xf numFmtId="43" fontId="4" fillId="14" borderId="2" xfId="1" applyFont="1" applyFill="1" applyBorder="1"/>
    <xf numFmtId="4" fontId="4" fillId="14" borderId="2" xfId="1" applyNumberFormat="1" applyFont="1" applyFill="1" applyBorder="1"/>
    <xf numFmtId="49" fontId="0" fillId="8" borderId="1" xfId="0" quotePrefix="1" applyNumberFormat="1" applyFill="1" applyBorder="1" applyAlignment="1">
      <alignment horizontal="left" vertical="top"/>
    </xf>
    <xf numFmtId="15" fontId="2" fillId="6" borderId="1" xfId="0" applyNumberFormat="1" applyFont="1" applyFill="1" applyBorder="1" applyAlignment="1">
      <alignment horizontal="right"/>
    </xf>
    <xf numFmtId="0" fontId="2" fillId="5" borderId="1" xfId="0" applyFont="1" applyFill="1" applyBorder="1" applyAlignment="1">
      <alignment horizontal="center" vertical="top"/>
    </xf>
    <xf numFmtId="15" fontId="2" fillId="5" borderId="1" xfId="0" applyNumberFormat="1" applyFont="1" applyFill="1" applyBorder="1" applyAlignment="1">
      <alignment horizontal="center" vertical="top"/>
    </xf>
    <xf numFmtId="43" fontId="6" fillId="5" borderId="1" xfId="1" applyFont="1" applyFill="1" applyBorder="1" applyAlignment="1" applyProtection="1">
      <alignment horizontal="center" vertical="top"/>
    </xf>
    <xf numFmtId="0" fontId="0" fillId="0" borderId="0" xfId="0" applyAlignment="1">
      <alignment horizontal="center" vertical="top"/>
    </xf>
    <xf numFmtId="9" fontId="2" fillId="5" borderId="1" xfId="0" applyNumberFormat="1" applyFont="1" applyFill="1" applyBorder="1" applyAlignment="1">
      <alignment horizontal="center" vertical="top"/>
    </xf>
    <xf numFmtId="43" fontId="6" fillId="6" borderId="1" xfId="1" applyFont="1" applyFill="1" applyBorder="1" applyAlignment="1" applyProtection="1">
      <alignment horizontal="center" vertical="top"/>
    </xf>
    <xf numFmtId="49" fontId="2" fillId="3" borderId="1" xfId="0" applyNumberFormat="1" applyFont="1" applyFill="1" applyBorder="1" applyAlignment="1">
      <alignment horizontal="center" vertical="top"/>
    </xf>
    <xf numFmtId="15" fontId="3" fillId="0" borderId="2" xfId="0" applyNumberFormat="1" applyFont="1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43" fontId="4" fillId="0" borderId="2" xfId="1" applyFont="1" applyBorder="1" applyAlignment="1" applyProtection="1">
      <alignment horizontal="center" vertical="top"/>
    </xf>
    <xf numFmtId="4" fontId="4" fillId="0" borderId="2" xfId="1" applyNumberFormat="1" applyFont="1" applyBorder="1" applyAlignment="1" applyProtection="1">
      <alignment horizontal="center" vertical="top"/>
    </xf>
    <xf numFmtId="0" fontId="4" fillId="14" borderId="2" xfId="1" applyNumberFormat="1" applyFont="1" applyFill="1" applyBorder="1"/>
    <xf numFmtId="0" fontId="0" fillId="0" borderId="10" xfId="0" applyBorder="1"/>
    <xf numFmtId="49" fontId="0" fillId="21" borderId="1" xfId="0" quotePrefix="1" applyNumberFormat="1" applyFill="1" applyBorder="1" applyAlignment="1">
      <alignment horizontal="center" vertical="center"/>
    </xf>
    <xf numFmtId="0" fontId="0" fillId="21" borderId="1" xfId="0" applyFill="1" applyBorder="1" applyAlignment="1">
      <alignment horizontal="left"/>
    </xf>
    <xf numFmtId="0" fontId="0" fillId="21" borderId="0" xfId="0" applyFill="1" applyAlignment="1">
      <alignment horizontal="center"/>
    </xf>
    <xf numFmtId="49" fontId="0" fillId="21" borderId="1" xfId="0" quotePrefix="1" applyNumberFormat="1" applyFill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theme" Target="theme/theme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styles" Target="styles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calcChain" Target="calcChain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6E796-F4AB-4B90-AEBF-E1408C905E51}">
  <dimension ref="A1:N5"/>
  <sheetViews>
    <sheetView tabSelected="1" workbookViewId="0">
      <selection activeCell="A2" sqref="A2:A5"/>
    </sheetView>
  </sheetViews>
  <sheetFormatPr defaultRowHeight="15" x14ac:dyDescent="0.25"/>
  <cols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13.710937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.140625" bestFit="1" customWidth="1"/>
    <col min="13" max="13" width="21.7109375" bestFit="1" customWidth="1"/>
    <col min="14" max="14" width="94.85546875" bestFit="1" customWidth="1"/>
  </cols>
  <sheetData>
    <row r="1" spans="1:14" x14ac:dyDescent="0.25">
      <c r="A1" s="13" t="s">
        <v>75</v>
      </c>
      <c r="B1" s="7" t="s">
        <v>1</v>
      </c>
      <c r="C1" s="7" t="s">
        <v>2</v>
      </c>
      <c r="D1" s="7" t="s">
        <v>11</v>
      </c>
      <c r="E1" s="7" t="s">
        <v>12</v>
      </c>
      <c r="F1" s="7" t="s">
        <v>13</v>
      </c>
      <c r="G1" s="7" t="s">
        <v>22</v>
      </c>
      <c r="H1" s="7" t="s">
        <v>3</v>
      </c>
      <c r="I1" s="7" t="s">
        <v>4</v>
      </c>
      <c r="J1" s="7" t="s">
        <v>5</v>
      </c>
      <c r="K1" s="7" t="s">
        <v>6</v>
      </c>
      <c r="L1" s="7" t="s">
        <v>7</v>
      </c>
      <c r="M1" s="7" t="s">
        <v>8</v>
      </c>
      <c r="N1" s="7" t="s">
        <v>168</v>
      </c>
    </row>
    <row r="2" spans="1:14" x14ac:dyDescent="0.25">
      <c r="A2" s="12" t="s">
        <v>0</v>
      </c>
      <c r="B2" s="8" t="s">
        <v>9</v>
      </c>
      <c r="C2" s="8" t="s">
        <v>10</v>
      </c>
      <c r="D2" s="9" t="s">
        <v>65</v>
      </c>
      <c r="E2" s="9" t="s">
        <v>66</v>
      </c>
      <c r="F2" s="9" t="s">
        <v>67</v>
      </c>
      <c r="G2" s="10" t="s">
        <v>68</v>
      </c>
      <c r="H2" s="10" t="s">
        <v>14</v>
      </c>
      <c r="I2" s="10" t="s">
        <v>0</v>
      </c>
      <c r="J2" s="10" t="s">
        <v>9</v>
      </c>
      <c r="K2" s="10" t="s">
        <v>69</v>
      </c>
      <c r="L2" s="10" t="s">
        <v>70</v>
      </c>
      <c r="M2" s="10" t="s">
        <v>71</v>
      </c>
      <c r="N2" s="10" t="s">
        <v>781</v>
      </c>
    </row>
    <row r="3" spans="1:14" x14ac:dyDescent="0.25">
      <c r="A3" s="12" t="s">
        <v>0</v>
      </c>
      <c r="B3" s="8" t="s">
        <v>9</v>
      </c>
      <c r="C3" s="8" t="s">
        <v>10</v>
      </c>
      <c r="D3" s="9" t="s">
        <v>65</v>
      </c>
      <c r="E3" s="9" t="s">
        <v>66</v>
      </c>
      <c r="F3" s="9" t="s">
        <v>67</v>
      </c>
      <c r="G3" s="10" t="s">
        <v>68</v>
      </c>
      <c r="H3" s="10" t="s">
        <v>14</v>
      </c>
      <c r="I3" s="10" t="s">
        <v>0</v>
      </c>
      <c r="J3" s="10" t="s">
        <v>9</v>
      </c>
      <c r="K3" s="10" t="s">
        <v>76</v>
      </c>
      <c r="L3" s="10" t="s">
        <v>70</v>
      </c>
      <c r="M3" s="10" t="s">
        <v>71</v>
      </c>
      <c r="N3" s="10" t="s">
        <v>782</v>
      </c>
    </row>
    <row r="4" spans="1:14" x14ac:dyDescent="0.25">
      <c r="A4" s="12" t="s">
        <v>0</v>
      </c>
      <c r="B4" s="8" t="s">
        <v>77</v>
      </c>
      <c r="C4" s="8" t="s">
        <v>78</v>
      </c>
      <c r="D4" s="9" t="s">
        <v>79</v>
      </c>
      <c r="E4" s="9" t="s">
        <v>66</v>
      </c>
      <c r="F4" s="9" t="s">
        <v>67</v>
      </c>
      <c r="G4" s="10" t="s">
        <v>68</v>
      </c>
      <c r="H4" s="10" t="s">
        <v>14</v>
      </c>
      <c r="I4" s="10" t="s">
        <v>0</v>
      </c>
      <c r="J4" s="10" t="s">
        <v>9</v>
      </c>
      <c r="K4" s="10" t="s">
        <v>69</v>
      </c>
      <c r="L4" s="10" t="s">
        <v>70</v>
      </c>
      <c r="M4" s="10" t="s">
        <v>71</v>
      </c>
      <c r="N4" s="10" t="s">
        <v>783</v>
      </c>
    </row>
    <row r="5" spans="1:14" x14ac:dyDescent="0.25">
      <c r="A5" s="12" t="s">
        <v>0</v>
      </c>
      <c r="B5" s="8" t="s">
        <v>77</v>
      </c>
      <c r="C5" s="8" t="s">
        <v>78</v>
      </c>
      <c r="D5" s="9" t="s">
        <v>79</v>
      </c>
      <c r="E5" s="9" t="s">
        <v>66</v>
      </c>
      <c r="F5" s="9" t="s">
        <v>67</v>
      </c>
      <c r="G5" s="10" t="s">
        <v>68</v>
      </c>
      <c r="H5" s="10" t="s">
        <v>14</v>
      </c>
      <c r="I5" s="10" t="s">
        <v>0</v>
      </c>
      <c r="J5" s="10" t="s">
        <v>9</v>
      </c>
      <c r="K5" s="10" t="s">
        <v>76</v>
      </c>
      <c r="L5" s="10" t="s">
        <v>70</v>
      </c>
      <c r="M5" s="10" t="s">
        <v>71</v>
      </c>
      <c r="N5" s="10" t="s">
        <v>784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FCE2F-D87D-4C09-9B79-F0DBA3A2FD64}">
  <dimension ref="A1:I40"/>
  <sheetViews>
    <sheetView zoomScale="82"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0.5703125" bestFit="1" customWidth="1"/>
    <col min="5" max="5" width="13.7109375" bestFit="1" customWidth="1"/>
    <col min="6" max="6" width="14.5703125" bestFit="1" customWidth="1"/>
    <col min="7" max="7" width="13.5703125" bestFit="1" customWidth="1"/>
    <col min="8" max="8" width="15.140625" bestFit="1" customWidth="1"/>
  </cols>
  <sheetData>
    <row r="1" spans="1:9" x14ac:dyDescent="0.25">
      <c r="A1" s="41" t="s">
        <v>267</v>
      </c>
      <c r="B1" s="42" t="s">
        <v>275</v>
      </c>
      <c r="C1" s="37" t="s">
        <v>274</v>
      </c>
      <c r="D1" s="39">
        <f>ROUNDUP(34678.7606955582,0)</f>
        <v>34679</v>
      </c>
    </row>
    <row r="2" spans="1:9" x14ac:dyDescent="0.25">
      <c r="A2" s="41" t="s">
        <v>268</v>
      </c>
      <c r="B2" s="43">
        <v>0.15</v>
      </c>
    </row>
    <row r="3" spans="1:9" x14ac:dyDescent="0.25">
      <c r="A3" s="5" t="s">
        <v>23</v>
      </c>
      <c r="B3" s="5" t="s">
        <v>24</v>
      </c>
      <c r="C3" s="5" t="s">
        <v>15</v>
      </c>
      <c r="D3" s="5" t="s">
        <v>28</v>
      </c>
      <c r="E3" s="5" t="s">
        <v>27</v>
      </c>
      <c r="F3" s="5" t="s">
        <v>25</v>
      </c>
      <c r="G3" s="5" t="s">
        <v>26</v>
      </c>
      <c r="H3" s="31" t="s">
        <v>271</v>
      </c>
      <c r="I3" s="31" t="s">
        <v>272</v>
      </c>
    </row>
    <row r="4" spans="1:9" x14ac:dyDescent="0.25">
      <c r="A4" s="6" t="s">
        <v>72</v>
      </c>
      <c r="B4" s="1">
        <f>_xlfn.DAYS(A4,B1)</f>
        <v>3</v>
      </c>
      <c r="C4" s="11" t="s">
        <v>73</v>
      </c>
      <c r="D4" s="3" t="s">
        <v>21</v>
      </c>
      <c r="E4" s="212">
        <f>ROUNDUP(F4*$B$2*B4/365,0)</f>
        <v>1233</v>
      </c>
      <c r="F4" s="2">
        <v>1000000</v>
      </c>
      <c r="G4" s="2">
        <f>F4-D4</f>
        <v>1000000</v>
      </c>
      <c r="H4" s="33">
        <f>F4*$B$2*B4/365</f>
        <v>1232.8767123287671</v>
      </c>
      <c r="I4" s="38">
        <f>H4-E4</f>
        <v>-0.12328767123290163</v>
      </c>
    </row>
    <row r="5" spans="1:9" x14ac:dyDescent="0.25">
      <c r="A5" s="6" t="s">
        <v>29</v>
      </c>
      <c r="B5" s="1">
        <f>_xlfn.DAYS(A5,A4)</f>
        <v>31</v>
      </c>
      <c r="C5" s="4">
        <f>$D$1</f>
        <v>34679</v>
      </c>
      <c r="D5" s="2">
        <f t="shared" ref="D5:D40" si="0">C5-E5</f>
        <v>21939.27</v>
      </c>
      <c r="E5" s="212">
        <f>ROUND(F5*$B$2*B5/365,2)</f>
        <v>12739.73</v>
      </c>
      <c r="F5" s="2">
        <f>G4</f>
        <v>1000000</v>
      </c>
      <c r="G5" s="2">
        <f>F5-D5</f>
        <v>978060.73</v>
      </c>
      <c r="H5" s="33">
        <f t="shared" ref="H5:H40" si="1">F5*$B$2*B5/365</f>
        <v>12739.726027397261</v>
      </c>
      <c r="I5" s="38">
        <f t="shared" ref="I5:I40" si="2">H5-E5</f>
        <v>-3.9726027389406227E-3</v>
      </c>
    </row>
    <row r="6" spans="1:9" x14ac:dyDescent="0.25">
      <c r="A6" s="6" t="s">
        <v>30</v>
      </c>
      <c r="B6" s="1">
        <f t="shared" ref="B6:B40" si="3">_xlfn.DAYS(A6,A5)</f>
        <v>30</v>
      </c>
      <c r="C6" s="4">
        <f t="shared" ref="C6:C40" si="4">$D$1</f>
        <v>34679</v>
      </c>
      <c r="D6" s="2">
        <f t="shared" si="0"/>
        <v>22620.720000000001</v>
      </c>
      <c r="E6" s="212">
        <f t="shared" ref="E6:E39" si="5">ROUND(F6*$B$2*B6/365,2)</f>
        <v>12058.28</v>
      </c>
      <c r="F6" s="2">
        <f t="shared" ref="F6:F40" si="6">G5</f>
        <v>978060.73</v>
      </c>
      <c r="G6" s="2">
        <f t="shared" ref="G6" si="7">F6-D6</f>
        <v>955440.01</v>
      </c>
      <c r="H6" s="33">
        <f t="shared" si="1"/>
        <v>12058.282972602739</v>
      </c>
      <c r="I6" s="38">
        <f t="shared" si="2"/>
        <v>2.9726027387368958E-3</v>
      </c>
    </row>
    <row r="7" spans="1:9" x14ac:dyDescent="0.25">
      <c r="A7" s="6" t="s">
        <v>31</v>
      </c>
      <c r="B7" s="1">
        <f t="shared" si="3"/>
        <v>31</v>
      </c>
      <c r="C7" s="4">
        <f t="shared" si="4"/>
        <v>34679</v>
      </c>
      <c r="D7" s="2">
        <f t="shared" si="0"/>
        <v>22506.959999999999</v>
      </c>
      <c r="E7" s="212">
        <f t="shared" si="5"/>
        <v>12172.04</v>
      </c>
      <c r="F7" s="2">
        <f t="shared" si="6"/>
        <v>955440.01</v>
      </c>
      <c r="G7" s="2">
        <f t="shared" ref="G7:G40" si="8">F7-D7</f>
        <v>932933.05</v>
      </c>
      <c r="H7" s="33">
        <f t="shared" si="1"/>
        <v>12172.043963013697</v>
      </c>
      <c r="I7" s="38">
        <f t="shared" si="2"/>
        <v>3.9630136961932294E-3</v>
      </c>
    </row>
    <row r="8" spans="1:9" x14ac:dyDescent="0.25">
      <c r="A8" s="6" t="s">
        <v>32</v>
      </c>
      <c r="B8" s="1">
        <f t="shared" si="3"/>
        <v>30</v>
      </c>
      <c r="C8" s="4">
        <f t="shared" si="4"/>
        <v>34679</v>
      </c>
      <c r="D8" s="2">
        <f t="shared" si="0"/>
        <v>23177.09</v>
      </c>
      <c r="E8" s="212">
        <f t="shared" si="5"/>
        <v>11501.91</v>
      </c>
      <c r="F8" s="2">
        <f t="shared" si="6"/>
        <v>932933.05</v>
      </c>
      <c r="G8" s="2">
        <f t="shared" si="8"/>
        <v>909755.96000000008</v>
      </c>
      <c r="H8" s="33">
        <f t="shared" si="1"/>
        <v>11501.914315068492</v>
      </c>
      <c r="I8" s="38">
        <f t="shared" si="2"/>
        <v>4.3150684923602967E-3</v>
      </c>
    </row>
    <row r="9" spans="1:9" x14ac:dyDescent="0.25">
      <c r="A9" s="6" t="s">
        <v>33</v>
      </c>
      <c r="B9" s="1">
        <f t="shared" si="3"/>
        <v>31</v>
      </c>
      <c r="C9" s="4">
        <f t="shared" si="4"/>
        <v>34679</v>
      </c>
      <c r="D9" s="2">
        <f t="shared" si="0"/>
        <v>23088.959999999999</v>
      </c>
      <c r="E9" s="212">
        <f t="shared" si="5"/>
        <v>11590.04</v>
      </c>
      <c r="F9" s="2">
        <f t="shared" si="6"/>
        <v>909755.96000000008</v>
      </c>
      <c r="G9" s="2">
        <f t="shared" si="8"/>
        <v>886667.00000000012</v>
      </c>
      <c r="H9" s="33">
        <f t="shared" si="1"/>
        <v>11590.041682191781</v>
      </c>
      <c r="I9" s="38">
        <f t="shared" si="2"/>
        <v>1.6821917797642527E-3</v>
      </c>
    </row>
    <row r="10" spans="1:9" x14ac:dyDescent="0.25">
      <c r="A10" s="6" t="s">
        <v>34</v>
      </c>
      <c r="B10" s="1">
        <f t="shared" si="3"/>
        <v>31</v>
      </c>
      <c r="C10" s="4">
        <f t="shared" si="4"/>
        <v>34679</v>
      </c>
      <c r="D10" s="2">
        <f t="shared" si="0"/>
        <v>23383.11</v>
      </c>
      <c r="E10" s="212">
        <f t="shared" si="5"/>
        <v>11295.89</v>
      </c>
      <c r="F10" s="2">
        <f t="shared" si="6"/>
        <v>886667.00000000012</v>
      </c>
      <c r="G10" s="2">
        <f t="shared" si="8"/>
        <v>863283.89000000013</v>
      </c>
      <c r="H10" s="33">
        <f t="shared" si="1"/>
        <v>11295.894657534249</v>
      </c>
      <c r="I10" s="38">
        <f t="shared" si="2"/>
        <v>4.6575342494179495E-3</v>
      </c>
    </row>
    <row r="11" spans="1:9" x14ac:dyDescent="0.25">
      <c r="A11" s="6" t="s">
        <v>35</v>
      </c>
      <c r="B11" s="1">
        <f t="shared" si="3"/>
        <v>29</v>
      </c>
      <c r="C11" s="4">
        <f t="shared" si="4"/>
        <v>34679</v>
      </c>
      <c r="D11" s="2">
        <f t="shared" si="0"/>
        <v>24390.55</v>
      </c>
      <c r="E11" s="212">
        <f t="shared" si="5"/>
        <v>10288.450000000001</v>
      </c>
      <c r="F11" s="2">
        <f t="shared" si="6"/>
        <v>863283.89000000013</v>
      </c>
      <c r="G11" s="2">
        <f t="shared" si="8"/>
        <v>838893.34000000008</v>
      </c>
      <c r="H11" s="33">
        <f t="shared" si="1"/>
        <v>10288.451839726027</v>
      </c>
      <c r="I11" s="38">
        <f t="shared" si="2"/>
        <v>1.8397260264464421E-3</v>
      </c>
    </row>
    <row r="12" spans="1:9" x14ac:dyDescent="0.25">
      <c r="A12" s="6" t="s">
        <v>36</v>
      </c>
      <c r="B12" s="1">
        <f t="shared" si="3"/>
        <v>31</v>
      </c>
      <c r="C12" s="4">
        <f t="shared" si="4"/>
        <v>34679</v>
      </c>
      <c r="D12" s="2">
        <f t="shared" si="0"/>
        <v>23991.73</v>
      </c>
      <c r="E12" s="212">
        <f t="shared" si="5"/>
        <v>10687.27</v>
      </c>
      <c r="F12" s="2">
        <f t="shared" si="6"/>
        <v>838893.34000000008</v>
      </c>
      <c r="G12" s="2">
        <f t="shared" si="8"/>
        <v>814901.6100000001</v>
      </c>
      <c r="H12" s="33">
        <f t="shared" si="1"/>
        <v>10687.271317808219</v>
      </c>
      <c r="I12" s="38">
        <f t="shared" si="2"/>
        <v>1.3178082190279383E-3</v>
      </c>
    </row>
    <row r="13" spans="1:9" x14ac:dyDescent="0.25">
      <c r="A13" s="6" t="s">
        <v>37</v>
      </c>
      <c r="B13" s="1">
        <f t="shared" si="3"/>
        <v>30</v>
      </c>
      <c r="C13" s="4">
        <f t="shared" si="4"/>
        <v>34679</v>
      </c>
      <c r="D13" s="2">
        <f t="shared" si="0"/>
        <v>24632.27</v>
      </c>
      <c r="E13" s="212">
        <f t="shared" si="5"/>
        <v>10046.73</v>
      </c>
      <c r="F13" s="2">
        <f t="shared" si="6"/>
        <v>814901.6100000001</v>
      </c>
      <c r="G13" s="2">
        <f t="shared" si="8"/>
        <v>790269.34000000008</v>
      </c>
      <c r="H13" s="33">
        <f t="shared" si="1"/>
        <v>10046.732178082191</v>
      </c>
      <c r="I13" s="38">
        <f t="shared" si="2"/>
        <v>2.1780821916763671E-3</v>
      </c>
    </row>
    <row r="14" spans="1:9" x14ac:dyDescent="0.25">
      <c r="A14" s="6" t="s">
        <v>38</v>
      </c>
      <c r="B14" s="1">
        <f t="shared" si="3"/>
        <v>31</v>
      </c>
      <c r="C14" s="4">
        <f t="shared" si="4"/>
        <v>34679</v>
      </c>
      <c r="D14" s="2">
        <f t="shared" si="0"/>
        <v>24611.190000000002</v>
      </c>
      <c r="E14" s="212">
        <f t="shared" si="5"/>
        <v>10067.81</v>
      </c>
      <c r="F14" s="2">
        <f t="shared" si="6"/>
        <v>790269.34000000008</v>
      </c>
      <c r="G14" s="2">
        <f t="shared" si="8"/>
        <v>765658.15000000014</v>
      </c>
      <c r="H14" s="33">
        <f t="shared" si="1"/>
        <v>10067.814879452055</v>
      </c>
      <c r="I14" s="38">
        <f t="shared" si="2"/>
        <v>4.8794520553201437E-3</v>
      </c>
    </row>
    <row r="15" spans="1:9" x14ac:dyDescent="0.25">
      <c r="A15" s="6" t="s">
        <v>39</v>
      </c>
      <c r="B15" s="1">
        <f t="shared" si="3"/>
        <v>30</v>
      </c>
      <c r="C15" s="4">
        <f t="shared" si="4"/>
        <v>34679</v>
      </c>
      <c r="D15" s="2">
        <f t="shared" si="0"/>
        <v>25239.379999999997</v>
      </c>
      <c r="E15" s="212">
        <f t="shared" si="5"/>
        <v>9439.6200000000008</v>
      </c>
      <c r="F15" s="2">
        <f t="shared" si="6"/>
        <v>765658.15000000014</v>
      </c>
      <c r="G15" s="2">
        <f t="shared" si="8"/>
        <v>740418.77000000014</v>
      </c>
      <c r="H15" s="33">
        <f t="shared" si="1"/>
        <v>9439.6210273972629</v>
      </c>
      <c r="I15" s="38">
        <f t="shared" si="2"/>
        <v>1.0273972620780114E-3</v>
      </c>
    </row>
    <row r="16" spans="1:9" x14ac:dyDescent="0.25">
      <c r="A16" s="6" t="s">
        <v>40</v>
      </c>
      <c r="B16" s="1">
        <f t="shared" si="3"/>
        <v>31</v>
      </c>
      <c r="C16" s="4">
        <f t="shared" si="4"/>
        <v>34679</v>
      </c>
      <c r="D16" s="2">
        <f t="shared" si="0"/>
        <v>25246.27</v>
      </c>
      <c r="E16" s="212">
        <f t="shared" si="5"/>
        <v>9432.73</v>
      </c>
      <c r="F16" s="2">
        <f t="shared" si="6"/>
        <v>740418.77000000014</v>
      </c>
      <c r="G16" s="2">
        <f t="shared" si="8"/>
        <v>715172.50000000012</v>
      </c>
      <c r="H16" s="33">
        <f t="shared" si="1"/>
        <v>9432.7322753424669</v>
      </c>
      <c r="I16" s="38">
        <f t="shared" si="2"/>
        <v>2.2753424673283007E-3</v>
      </c>
    </row>
    <row r="17" spans="1:9" x14ac:dyDescent="0.25">
      <c r="A17" s="6" t="s">
        <v>41</v>
      </c>
      <c r="B17" s="1">
        <f t="shared" si="3"/>
        <v>31</v>
      </c>
      <c r="C17" s="4">
        <f t="shared" si="4"/>
        <v>34679</v>
      </c>
      <c r="D17" s="2">
        <f t="shared" si="0"/>
        <v>25567.9</v>
      </c>
      <c r="E17" s="212">
        <f t="shared" si="5"/>
        <v>9111.1</v>
      </c>
      <c r="F17" s="2">
        <f t="shared" si="6"/>
        <v>715172.50000000012</v>
      </c>
      <c r="G17" s="2">
        <f t="shared" si="8"/>
        <v>689604.60000000009</v>
      </c>
      <c r="H17" s="33">
        <f t="shared" si="1"/>
        <v>9111.1017123287693</v>
      </c>
      <c r="I17" s="38">
        <f t="shared" si="2"/>
        <v>1.7123287689173594E-3</v>
      </c>
    </row>
    <row r="18" spans="1:9" x14ac:dyDescent="0.25">
      <c r="A18" s="6" t="s">
        <v>42</v>
      </c>
      <c r="B18" s="1">
        <f t="shared" si="3"/>
        <v>30</v>
      </c>
      <c r="C18" s="4">
        <f t="shared" si="4"/>
        <v>34679</v>
      </c>
      <c r="D18" s="2">
        <f t="shared" si="0"/>
        <v>26177.03</v>
      </c>
      <c r="E18" s="212">
        <f t="shared" si="5"/>
        <v>8501.9699999999993</v>
      </c>
      <c r="F18" s="2">
        <f t="shared" si="6"/>
        <v>689604.60000000009</v>
      </c>
      <c r="G18" s="2">
        <f t="shared" si="8"/>
        <v>663427.57000000007</v>
      </c>
      <c r="H18" s="33">
        <f t="shared" si="1"/>
        <v>8501.9745205479467</v>
      </c>
      <c r="I18" s="38">
        <f t="shared" si="2"/>
        <v>4.5205479473224841E-3</v>
      </c>
    </row>
    <row r="19" spans="1:9" x14ac:dyDescent="0.25">
      <c r="A19" s="6" t="s">
        <v>43</v>
      </c>
      <c r="B19" s="1">
        <f t="shared" si="3"/>
        <v>31</v>
      </c>
      <c r="C19" s="4">
        <f t="shared" si="4"/>
        <v>34679</v>
      </c>
      <c r="D19" s="2">
        <f t="shared" si="0"/>
        <v>26227.11</v>
      </c>
      <c r="E19" s="212">
        <f t="shared" si="5"/>
        <v>8451.89</v>
      </c>
      <c r="F19" s="2">
        <f t="shared" si="6"/>
        <v>663427.57000000007</v>
      </c>
      <c r="G19" s="2">
        <f t="shared" si="8"/>
        <v>637200.46000000008</v>
      </c>
      <c r="H19" s="33">
        <f t="shared" si="1"/>
        <v>8451.8854808219185</v>
      </c>
      <c r="I19" s="38">
        <f t="shared" si="2"/>
        <v>-4.5191780809545889E-3</v>
      </c>
    </row>
    <row r="20" spans="1:9" x14ac:dyDescent="0.25">
      <c r="A20" s="6" t="s">
        <v>44</v>
      </c>
      <c r="B20" s="1">
        <f t="shared" si="3"/>
        <v>30</v>
      </c>
      <c r="C20" s="4">
        <f t="shared" si="4"/>
        <v>34679</v>
      </c>
      <c r="D20" s="2">
        <f t="shared" si="0"/>
        <v>26823.1</v>
      </c>
      <c r="E20" s="212">
        <f t="shared" si="5"/>
        <v>7855.9</v>
      </c>
      <c r="F20" s="2">
        <f t="shared" si="6"/>
        <v>637200.46000000008</v>
      </c>
      <c r="G20" s="2">
        <f t="shared" si="8"/>
        <v>610377.3600000001</v>
      </c>
      <c r="H20" s="33">
        <f t="shared" si="1"/>
        <v>7855.8960821917817</v>
      </c>
      <c r="I20" s="38">
        <f t="shared" si="2"/>
        <v>-3.9178082179205376E-3</v>
      </c>
    </row>
    <row r="21" spans="1:9" x14ac:dyDescent="0.25">
      <c r="A21" s="6" t="s">
        <v>45</v>
      </c>
      <c r="B21" s="1">
        <f t="shared" si="3"/>
        <v>31</v>
      </c>
      <c r="C21" s="4">
        <f t="shared" si="4"/>
        <v>34679</v>
      </c>
      <c r="D21" s="2">
        <f t="shared" si="0"/>
        <v>26902.959999999999</v>
      </c>
      <c r="E21" s="212">
        <f t="shared" si="5"/>
        <v>7776.04</v>
      </c>
      <c r="F21" s="2">
        <f t="shared" si="6"/>
        <v>610377.3600000001</v>
      </c>
      <c r="G21" s="2">
        <f t="shared" si="8"/>
        <v>583474.40000000014</v>
      </c>
      <c r="H21" s="33">
        <f t="shared" si="1"/>
        <v>7776.0403397260288</v>
      </c>
      <c r="I21" s="38">
        <f t="shared" si="2"/>
        <v>3.3972602886933601E-4</v>
      </c>
    </row>
    <row r="22" spans="1:9" x14ac:dyDescent="0.25">
      <c r="A22" s="6" t="s">
        <v>46</v>
      </c>
      <c r="B22" s="1">
        <f t="shared" si="3"/>
        <v>31</v>
      </c>
      <c r="C22" s="4">
        <f t="shared" si="4"/>
        <v>34679</v>
      </c>
      <c r="D22" s="2">
        <f t="shared" si="0"/>
        <v>27245.7</v>
      </c>
      <c r="E22" s="212">
        <f t="shared" si="5"/>
        <v>7433.3</v>
      </c>
      <c r="F22" s="2">
        <f t="shared" si="6"/>
        <v>583474.40000000014</v>
      </c>
      <c r="G22" s="2">
        <f t="shared" si="8"/>
        <v>556228.70000000019</v>
      </c>
      <c r="H22" s="33">
        <f t="shared" si="1"/>
        <v>7433.304000000001</v>
      </c>
      <c r="I22" s="38">
        <f t="shared" si="2"/>
        <v>4.0000000008149073E-3</v>
      </c>
    </row>
    <row r="23" spans="1:9" x14ac:dyDescent="0.25">
      <c r="A23" s="6" t="s">
        <v>47</v>
      </c>
      <c r="B23" s="1">
        <f t="shared" si="3"/>
        <v>28</v>
      </c>
      <c r="C23" s="4">
        <f t="shared" si="4"/>
        <v>34679</v>
      </c>
      <c r="D23" s="2">
        <f t="shared" si="0"/>
        <v>28278.560000000001</v>
      </c>
      <c r="E23" s="212">
        <f t="shared" si="5"/>
        <v>6400.44</v>
      </c>
      <c r="F23" s="2">
        <f t="shared" si="6"/>
        <v>556228.70000000019</v>
      </c>
      <c r="G23" s="2">
        <f t="shared" si="8"/>
        <v>527950.14000000013</v>
      </c>
      <c r="H23" s="33">
        <f t="shared" si="1"/>
        <v>6400.4398356164402</v>
      </c>
      <c r="I23" s="38">
        <f t="shared" si="2"/>
        <v>-1.6438355942227645E-4</v>
      </c>
    </row>
    <row r="24" spans="1:9" x14ac:dyDescent="0.25">
      <c r="A24" s="6" t="s">
        <v>48</v>
      </c>
      <c r="B24" s="1">
        <f t="shared" si="3"/>
        <v>31</v>
      </c>
      <c r="C24" s="4">
        <f t="shared" si="4"/>
        <v>34679</v>
      </c>
      <c r="D24" s="2">
        <f t="shared" si="0"/>
        <v>27953.06</v>
      </c>
      <c r="E24" s="212">
        <f t="shared" si="5"/>
        <v>6725.94</v>
      </c>
      <c r="F24" s="2">
        <f t="shared" si="6"/>
        <v>527950.14000000013</v>
      </c>
      <c r="G24" s="2">
        <f t="shared" si="8"/>
        <v>499997.08000000013</v>
      </c>
      <c r="H24" s="33">
        <f t="shared" si="1"/>
        <v>6725.940139726029</v>
      </c>
      <c r="I24" s="38">
        <f t="shared" si="2"/>
        <v>1.3972602937428746E-4</v>
      </c>
    </row>
    <row r="25" spans="1:9" x14ac:dyDescent="0.25">
      <c r="A25" s="6" t="s">
        <v>49</v>
      </c>
      <c r="B25" s="1">
        <f t="shared" si="3"/>
        <v>30</v>
      </c>
      <c r="C25" s="4">
        <f t="shared" si="4"/>
        <v>34679</v>
      </c>
      <c r="D25" s="2">
        <f t="shared" si="0"/>
        <v>28514.65</v>
      </c>
      <c r="E25" s="212">
        <f t="shared" si="5"/>
        <v>6164.35</v>
      </c>
      <c r="F25" s="2">
        <f t="shared" si="6"/>
        <v>499997.08000000013</v>
      </c>
      <c r="G25" s="2">
        <f t="shared" si="8"/>
        <v>471482.43000000011</v>
      </c>
      <c r="H25" s="33">
        <f t="shared" si="1"/>
        <v>6164.3475616438382</v>
      </c>
      <c r="I25" s="38">
        <f t="shared" si="2"/>
        <v>-2.4383561622016714E-3</v>
      </c>
    </row>
    <row r="26" spans="1:9" x14ac:dyDescent="0.25">
      <c r="A26" s="6" t="s">
        <v>50</v>
      </c>
      <c r="B26" s="1">
        <f t="shared" si="3"/>
        <v>31</v>
      </c>
      <c r="C26" s="4">
        <f t="shared" si="4"/>
        <v>34679</v>
      </c>
      <c r="D26" s="2">
        <f t="shared" si="0"/>
        <v>28672.44</v>
      </c>
      <c r="E26" s="212">
        <f t="shared" si="5"/>
        <v>6006.56</v>
      </c>
      <c r="F26" s="2">
        <f t="shared" si="6"/>
        <v>471482.43000000011</v>
      </c>
      <c r="G26" s="2">
        <f t="shared" si="8"/>
        <v>442809.99000000011</v>
      </c>
      <c r="H26" s="33">
        <f t="shared" si="1"/>
        <v>6006.556984931507</v>
      </c>
      <c r="I26" s="38">
        <f t="shared" si="2"/>
        <v>-3.0150684933687444E-3</v>
      </c>
    </row>
    <row r="27" spans="1:9" x14ac:dyDescent="0.25">
      <c r="A27" s="6" t="s">
        <v>51</v>
      </c>
      <c r="B27" s="1">
        <f t="shared" si="3"/>
        <v>30</v>
      </c>
      <c r="C27" s="4">
        <f t="shared" si="4"/>
        <v>34679</v>
      </c>
      <c r="D27" s="2">
        <f t="shared" si="0"/>
        <v>29219.7</v>
      </c>
      <c r="E27" s="212">
        <f t="shared" si="5"/>
        <v>5459.3</v>
      </c>
      <c r="F27" s="2">
        <f t="shared" si="6"/>
        <v>442809.99000000011</v>
      </c>
      <c r="G27" s="2">
        <f t="shared" si="8"/>
        <v>413590.2900000001</v>
      </c>
      <c r="H27" s="33">
        <f t="shared" si="1"/>
        <v>5459.3012465753436</v>
      </c>
      <c r="I27" s="38">
        <f t="shared" si="2"/>
        <v>1.2465753434298676E-3</v>
      </c>
    </row>
    <row r="28" spans="1:9" x14ac:dyDescent="0.25">
      <c r="A28" s="6" t="s">
        <v>52</v>
      </c>
      <c r="B28" s="1">
        <f t="shared" si="3"/>
        <v>31</v>
      </c>
      <c r="C28" s="4">
        <f t="shared" si="4"/>
        <v>34679</v>
      </c>
      <c r="D28" s="2">
        <f t="shared" si="0"/>
        <v>29409.97</v>
      </c>
      <c r="E28" s="212">
        <f t="shared" si="5"/>
        <v>5269.03</v>
      </c>
      <c r="F28" s="2">
        <f t="shared" si="6"/>
        <v>413590.2900000001</v>
      </c>
      <c r="G28" s="2">
        <f t="shared" si="8"/>
        <v>384180.32000000007</v>
      </c>
      <c r="H28" s="33">
        <f t="shared" si="1"/>
        <v>5269.0269821917827</v>
      </c>
      <c r="I28" s="38">
        <f t="shared" si="2"/>
        <v>-3.0178082170095877E-3</v>
      </c>
    </row>
    <row r="29" spans="1:9" x14ac:dyDescent="0.25">
      <c r="A29" s="6" t="s">
        <v>53</v>
      </c>
      <c r="B29" s="1">
        <f t="shared" si="3"/>
        <v>31</v>
      </c>
      <c r="C29" s="4">
        <f t="shared" si="4"/>
        <v>34679</v>
      </c>
      <c r="D29" s="2">
        <f t="shared" si="0"/>
        <v>29784.65</v>
      </c>
      <c r="E29" s="212">
        <f t="shared" si="5"/>
        <v>4894.3500000000004</v>
      </c>
      <c r="F29" s="2">
        <f t="shared" si="6"/>
        <v>384180.32000000007</v>
      </c>
      <c r="G29" s="2">
        <f t="shared" si="8"/>
        <v>354395.67000000004</v>
      </c>
      <c r="H29" s="33">
        <f t="shared" si="1"/>
        <v>4894.352021917809</v>
      </c>
      <c r="I29" s="38">
        <f t="shared" si="2"/>
        <v>2.0219178086335887E-3</v>
      </c>
    </row>
    <row r="30" spans="1:9" x14ac:dyDescent="0.25">
      <c r="A30" s="6" t="s">
        <v>54</v>
      </c>
      <c r="B30" s="1">
        <f t="shared" si="3"/>
        <v>30</v>
      </c>
      <c r="C30" s="4">
        <f t="shared" si="4"/>
        <v>34679</v>
      </c>
      <c r="D30" s="2">
        <f t="shared" si="0"/>
        <v>30309.739999999998</v>
      </c>
      <c r="E30" s="212">
        <f t="shared" si="5"/>
        <v>4369.26</v>
      </c>
      <c r="F30" s="2">
        <f t="shared" si="6"/>
        <v>354395.67000000004</v>
      </c>
      <c r="G30" s="2">
        <f t="shared" si="8"/>
        <v>324085.93000000005</v>
      </c>
      <c r="H30" s="33">
        <f t="shared" si="1"/>
        <v>4369.2616849315073</v>
      </c>
      <c r="I30" s="38">
        <f t="shared" si="2"/>
        <v>1.6849315070430748E-3</v>
      </c>
    </row>
    <row r="31" spans="1:9" x14ac:dyDescent="0.25">
      <c r="A31" s="6" t="s">
        <v>55</v>
      </c>
      <c r="B31" s="1">
        <f t="shared" si="3"/>
        <v>31</v>
      </c>
      <c r="C31" s="4">
        <f t="shared" si="4"/>
        <v>34679</v>
      </c>
      <c r="D31" s="2">
        <f t="shared" si="0"/>
        <v>30550.23</v>
      </c>
      <c r="E31" s="212">
        <f t="shared" si="5"/>
        <v>4128.7700000000004</v>
      </c>
      <c r="F31" s="2">
        <f t="shared" si="6"/>
        <v>324085.93000000005</v>
      </c>
      <c r="G31" s="2">
        <f t="shared" si="8"/>
        <v>293535.70000000007</v>
      </c>
      <c r="H31" s="33">
        <f t="shared" si="1"/>
        <v>4128.7659575342468</v>
      </c>
      <c r="I31" s="38">
        <f t="shared" si="2"/>
        <v>-4.0424657536277664E-3</v>
      </c>
    </row>
    <row r="32" spans="1:9" x14ac:dyDescent="0.25">
      <c r="A32" s="6" t="s">
        <v>56</v>
      </c>
      <c r="B32" s="1">
        <f t="shared" si="3"/>
        <v>30</v>
      </c>
      <c r="C32" s="4">
        <f t="shared" si="4"/>
        <v>34679</v>
      </c>
      <c r="D32" s="2">
        <f t="shared" si="0"/>
        <v>31060.07</v>
      </c>
      <c r="E32" s="212">
        <f t="shared" si="5"/>
        <v>3618.93</v>
      </c>
      <c r="F32" s="2">
        <f t="shared" si="6"/>
        <v>293535.70000000007</v>
      </c>
      <c r="G32" s="2">
        <f t="shared" si="8"/>
        <v>262475.63000000006</v>
      </c>
      <c r="H32" s="33">
        <f t="shared" si="1"/>
        <v>3618.9332876712338</v>
      </c>
      <c r="I32" s="38">
        <f t="shared" si="2"/>
        <v>3.2876712339202641E-3</v>
      </c>
    </row>
    <row r="33" spans="1:9" x14ac:dyDescent="0.25">
      <c r="A33" s="6" t="s">
        <v>57</v>
      </c>
      <c r="B33" s="1">
        <f t="shared" si="3"/>
        <v>31</v>
      </c>
      <c r="C33" s="4">
        <f t="shared" si="4"/>
        <v>34679</v>
      </c>
      <c r="D33" s="2">
        <f t="shared" si="0"/>
        <v>31335.13</v>
      </c>
      <c r="E33" s="212">
        <f t="shared" si="5"/>
        <v>3343.87</v>
      </c>
      <c r="F33" s="2">
        <f t="shared" si="6"/>
        <v>262475.63000000006</v>
      </c>
      <c r="G33" s="2">
        <f t="shared" si="8"/>
        <v>231140.50000000006</v>
      </c>
      <c r="H33" s="33">
        <f t="shared" si="1"/>
        <v>3343.8676150684933</v>
      </c>
      <c r="I33" s="38">
        <f t="shared" si="2"/>
        <v>-2.3849315066399868E-3</v>
      </c>
    </row>
    <row r="34" spans="1:9" x14ac:dyDescent="0.25">
      <c r="A34" s="6" t="s">
        <v>58</v>
      </c>
      <c r="B34" s="1">
        <f t="shared" si="3"/>
        <v>31</v>
      </c>
      <c r="C34" s="4">
        <f t="shared" si="4"/>
        <v>34679</v>
      </c>
      <c r="D34" s="2">
        <f t="shared" si="0"/>
        <v>31734.33</v>
      </c>
      <c r="E34" s="212">
        <f t="shared" si="5"/>
        <v>2944.67</v>
      </c>
      <c r="F34" s="2">
        <f t="shared" si="6"/>
        <v>231140.50000000006</v>
      </c>
      <c r="G34" s="2">
        <f t="shared" si="8"/>
        <v>199406.17000000004</v>
      </c>
      <c r="H34" s="33">
        <f t="shared" si="1"/>
        <v>2944.6666438356169</v>
      </c>
      <c r="I34" s="38">
        <f t="shared" si="2"/>
        <v>-3.3561643831490073E-3</v>
      </c>
    </row>
    <row r="35" spans="1:9" x14ac:dyDescent="0.25">
      <c r="A35" s="6" t="s">
        <v>59</v>
      </c>
      <c r="B35" s="1">
        <f t="shared" si="3"/>
        <v>28</v>
      </c>
      <c r="C35" s="4">
        <f t="shared" si="4"/>
        <v>34679</v>
      </c>
      <c r="D35" s="2">
        <f t="shared" si="0"/>
        <v>32384.46</v>
      </c>
      <c r="E35" s="212">
        <f t="shared" si="5"/>
        <v>2294.54</v>
      </c>
      <c r="F35" s="2">
        <f t="shared" si="6"/>
        <v>199406.17000000004</v>
      </c>
      <c r="G35" s="2">
        <f t="shared" si="8"/>
        <v>167021.71000000005</v>
      </c>
      <c r="H35" s="33">
        <f t="shared" si="1"/>
        <v>2294.5367506849316</v>
      </c>
      <c r="I35" s="38">
        <f t="shared" si="2"/>
        <v>-3.2493150683876593E-3</v>
      </c>
    </row>
    <row r="36" spans="1:9" x14ac:dyDescent="0.25">
      <c r="A36" s="6" t="s">
        <v>60</v>
      </c>
      <c r="B36" s="1">
        <f t="shared" si="3"/>
        <v>31</v>
      </c>
      <c r="C36" s="4">
        <f t="shared" si="4"/>
        <v>34679</v>
      </c>
      <c r="D36" s="2">
        <f t="shared" si="0"/>
        <v>32551.19</v>
      </c>
      <c r="E36" s="212">
        <f t="shared" si="5"/>
        <v>2127.81</v>
      </c>
      <c r="F36" s="2">
        <f t="shared" si="6"/>
        <v>167021.71000000005</v>
      </c>
      <c r="G36" s="2">
        <f t="shared" si="8"/>
        <v>134470.52000000005</v>
      </c>
      <c r="H36" s="33">
        <f t="shared" si="1"/>
        <v>2127.810826027398</v>
      </c>
      <c r="I36" s="38">
        <f t="shared" si="2"/>
        <v>8.2602739803405711E-4</v>
      </c>
    </row>
    <row r="37" spans="1:9" x14ac:dyDescent="0.25">
      <c r="A37" s="6" t="s">
        <v>61</v>
      </c>
      <c r="B37" s="1">
        <f t="shared" si="3"/>
        <v>30</v>
      </c>
      <c r="C37" s="4">
        <f t="shared" si="4"/>
        <v>34679</v>
      </c>
      <c r="D37" s="2">
        <f t="shared" si="0"/>
        <v>33021.14</v>
      </c>
      <c r="E37" s="212">
        <f t="shared" si="5"/>
        <v>1657.86</v>
      </c>
      <c r="F37" s="2">
        <f t="shared" si="6"/>
        <v>134470.52000000005</v>
      </c>
      <c r="G37" s="2">
        <f t="shared" si="8"/>
        <v>101449.38000000005</v>
      </c>
      <c r="H37" s="33">
        <f t="shared" si="1"/>
        <v>1657.8557260273978</v>
      </c>
      <c r="I37" s="38">
        <f t="shared" si="2"/>
        <v>-4.2739726020499802E-3</v>
      </c>
    </row>
    <row r="38" spans="1:9" x14ac:dyDescent="0.25">
      <c r="A38" s="6" t="s">
        <v>62</v>
      </c>
      <c r="B38" s="1">
        <f t="shared" si="3"/>
        <v>31</v>
      </c>
      <c r="C38" s="4">
        <f t="shared" si="4"/>
        <v>34679</v>
      </c>
      <c r="D38" s="2">
        <f t="shared" si="0"/>
        <v>33386.559999999998</v>
      </c>
      <c r="E38" s="212">
        <f t="shared" si="5"/>
        <v>1292.44</v>
      </c>
      <c r="F38" s="2">
        <f t="shared" si="6"/>
        <v>101449.38000000005</v>
      </c>
      <c r="G38" s="2">
        <f t="shared" si="8"/>
        <v>68062.820000000051</v>
      </c>
      <c r="H38" s="33">
        <f t="shared" si="1"/>
        <v>1292.4373068493155</v>
      </c>
      <c r="I38" s="38">
        <f t="shared" si="2"/>
        <v>-2.6931506845357944E-3</v>
      </c>
    </row>
    <row r="39" spans="1:9" x14ac:dyDescent="0.25">
      <c r="A39" s="6" t="s">
        <v>63</v>
      </c>
      <c r="B39" s="1">
        <f t="shared" si="3"/>
        <v>30</v>
      </c>
      <c r="C39" s="4">
        <f t="shared" si="4"/>
        <v>34679</v>
      </c>
      <c r="D39" s="2">
        <f t="shared" si="0"/>
        <v>33839.870000000003</v>
      </c>
      <c r="E39" s="212">
        <f t="shared" si="5"/>
        <v>839.13</v>
      </c>
      <c r="F39" s="2">
        <f t="shared" si="6"/>
        <v>68062.820000000051</v>
      </c>
      <c r="G39" s="2">
        <f t="shared" si="8"/>
        <v>34222.950000000048</v>
      </c>
      <c r="H39" s="33">
        <f t="shared" si="1"/>
        <v>839.13065753424723</v>
      </c>
      <c r="I39" s="38">
        <f t="shared" si="2"/>
        <v>6.5753424723880016E-4</v>
      </c>
    </row>
    <row r="40" spans="1:9" x14ac:dyDescent="0.25">
      <c r="A40" s="6" t="s">
        <v>64</v>
      </c>
      <c r="B40" s="1">
        <f t="shared" si="3"/>
        <v>31</v>
      </c>
      <c r="C40" s="4">
        <f t="shared" si="4"/>
        <v>34679</v>
      </c>
      <c r="D40" s="2">
        <f t="shared" si="0"/>
        <v>34222.949999999997</v>
      </c>
      <c r="E40" s="212">
        <f>ROUND(456.049999999954,2)</f>
        <v>456.05</v>
      </c>
      <c r="F40" s="2">
        <f t="shared" si="6"/>
        <v>34222.950000000048</v>
      </c>
      <c r="G40" s="2">
        <f t="shared" si="8"/>
        <v>0</v>
      </c>
      <c r="H40" s="33">
        <f t="shared" si="1"/>
        <v>435.99100684931568</v>
      </c>
      <c r="I40" s="38">
        <f t="shared" si="2"/>
        <v>-20.05899315068433</v>
      </c>
    </row>
  </sheetData>
  <phoneticPr fontId="5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99BD3-DD51-4989-91F0-7D2072072CB0}">
  <dimension ref="A1:I40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5" width="10.5703125" bestFit="1" customWidth="1"/>
    <col min="6" max="6" width="15.28515625" bestFit="1" customWidth="1"/>
    <col min="7" max="7" width="14.28515625" bestFit="1" customWidth="1"/>
    <col min="8" max="8" width="15.140625" bestFit="1" customWidth="1"/>
  </cols>
  <sheetData>
    <row r="1" spans="1:9" x14ac:dyDescent="0.25">
      <c r="A1" s="41" t="s">
        <v>267</v>
      </c>
      <c r="B1" s="42" t="s">
        <v>275</v>
      </c>
      <c r="C1" s="37" t="s">
        <v>274</v>
      </c>
      <c r="D1" s="39">
        <f>ROUNDUP(34665.7606955582,0)</f>
        <v>34666</v>
      </c>
    </row>
    <row r="2" spans="1:9" x14ac:dyDescent="0.25">
      <c r="A2" s="41" t="s">
        <v>268</v>
      </c>
      <c r="B2" s="43">
        <v>0.15</v>
      </c>
    </row>
    <row r="3" spans="1:9" x14ac:dyDescent="0.25">
      <c r="A3" s="5" t="s">
        <v>23</v>
      </c>
      <c r="B3" s="5" t="s">
        <v>24</v>
      </c>
      <c r="C3" s="5" t="s">
        <v>15</v>
      </c>
      <c r="D3" s="5" t="s">
        <v>28</v>
      </c>
      <c r="E3" s="5" t="s">
        <v>27</v>
      </c>
      <c r="F3" s="5" t="s">
        <v>25</v>
      </c>
      <c r="G3" s="5" t="s">
        <v>26</v>
      </c>
      <c r="H3" s="31" t="s">
        <v>271</v>
      </c>
      <c r="I3" s="31" t="s">
        <v>272</v>
      </c>
    </row>
    <row r="4" spans="1:9" x14ac:dyDescent="0.25">
      <c r="A4" s="6" t="s">
        <v>72</v>
      </c>
      <c r="B4" s="1">
        <f>DAYS360(B1,A4)</f>
        <v>3</v>
      </c>
      <c r="C4" s="11" t="s">
        <v>73</v>
      </c>
      <c r="D4" s="3" t="s">
        <v>21</v>
      </c>
      <c r="E4" s="212">
        <f>ROUNDUP(F4*$B$2*B4/360,0)</f>
        <v>1250</v>
      </c>
      <c r="F4" s="2">
        <v>1000000</v>
      </c>
      <c r="G4" s="2">
        <f>F4-D4</f>
        <v>1000000</v>
      </c>
      <c r="H4" s="33">
        <f>F4*$B$2*B4/360</f>
        <v>1250</v>
      </c>
      <c r="I4" s="38">
        <f>H4-E4</f>
        <v>0</v>
      </c>
    </row>
    <row r="5" spans="1:9" x14ac:dyDescent="0.25">
      <c r="A5" s="6" t="s">
        <v>29</v>
      </c>
      <c r="B5" s="1">
        <f>DAYS360(A4,A5)</f>
        <v>30</v>
      </c>
      <c r="C5" s="4">
        <f>$D$1</f>
        <v>34666</v>
      </c>
      <c r="D5" s="2">
        <f t="shared" ref="D5:D40" si="0">C5-E5</f>
        <v>22166</v>
      </c>
      <c r="E5" s="212">
        <f>ROUND(F5*$B$2*B5/360,2)</f>
        <v>12500</v>
      </c>
      <c r="F5" s="2">
        <f>G4</f>
        <v>1000000</v>
      </c>
      <c r="G5" s="2">
        <f>F5-D5</f>
        <v>977834</v>
      </c>
      <c r="H5" s="33">
        <f t="shared" ref="H5:H40" si="1">F5*$B$2*B5/360</f>
        <v>12500</v>
      </c>
      <c r="I5" s="38">
        <f t="shared" ref="I5:I39" si="2">H5-E5</f>
        <v>0</v>
      </c>
    </row>
    <row r="6" spans="1:9" x14ac:dyDescent="0.25">
      <c r="A6" s="6" t="s">
        <v>30</v>
      </c>
      <c r="B6" s="1">
        <f t="shared" ref="B6:B40" si="3">DAYS360(A5,A6)</f>
        <v>30</v>
      </c>
      <c r="C6" s="4">
        <f t="shared" ref="C6:C40" si="4">$D$1</f>
        <v>34666</v>
      </c>
      <c r="D6" s="2">
        <f t="shared" si="0"/>
        <v>22443.07</v>
      </c>
      <c r="E6" s="212">
        <f t="shared" ref="E6:E39" si="5">ROUND(F6*$B$2*B6/360,2)</f>
        <v>12222.93</v>
      </c>
      <c r="F6" s="2">
        <f t="shared" ref="F6:F40" si="6">G5</f>
        <v>977834</v>
      </c>
      <c r="G6" s="2">
        <f t="shared" ref="G6:G40" si="7">F6-D6</f>
        <v>955390.93</v>
      </c>
      <c r="H6" s="33">
        <f t="shared" si="1"/>
        <v>12222.924999999999</v>
      </c>
      <c r="I6" s="38">
        <f t="shared" si="2"/>
        <v>-5.0000000010186341E-3</v>
      </c>
    </row>
    <row r="7" spans="1:9" x14ac:dyDescent="0.25">
      <c r="A7" s="6" t="s">
        <v>31</v>
      </c>
      <c r="B7" s="1">
        <f t="shared" si="3"/>
        <v>30</v>
      </c>
      <c r="C7" s="4">
        <f t="shared" si="4"/>
        <v>34666</v>
      </c>
      <c r="D7" s="2">
        <f t="shared" si="0"/>
        <v>22723.61</v>
      </c>
      <c r="E7" s="212">
        <f t="shared" si="5"/>
        <v>11942.39</v>
      </c>
      <c r="F7" s="2">
        <f t="shared" si="6"/>
        <v>955390.93</v>
      </c>
      <c r="G7" s="2">
        <f t="shared" si="7"/>
        <v>932667.32000000007</v>
      </c>
      <c r="H7" s="33">
        <f t="shared" si="1"/>
        <v>11942.386624999999</v>
      </c>
      <c r="I7" s="38">
        <f t="shared" si="2"/>
        <v>-3.3750000002328306E-3</v>
      </c>
    </row>
    <row r="8" spans="1:9" x14ac:dyDescent="0.25">
      <c r="A8" s="6" t="s">
        <v>32</v>
      </c>
      <c r="B8" s="1">
        <f t="shared" si="3"/>
        <v>30</v>
      </c>
      <c r="C8" s="4">
        <f t="shared" si="4"/>
        <v>34666</v>
      </c>
      <c r="D8" s="2">
        <f t="shared" si="0"/>
        <v>23007.66</v>
      </c>
      <c r="E8" s="212">
        <f t="shared" si="5"/>
        <v>11658.34</v>
      </c>
      <c r="F8" s="2">
        <f t="shared" si="6"/>
        <v>932667.32000000007</v>
      </c>
      <c r="G8" s="2">
        <f t="shared" si="7"/>
        <v>909659.66</v>
      </c>
      <c r="H8" s="33">
        <f t="shared" si="1"/>
        <v>11658.341499999999</v>
      </c>
      <c r="I8" s="38">
        <f t="shared" si="2"/>
        <v>1.4999999984866008E-3</v>
      </c>
    </row>
    <row r="9" spans="1:9" x14ac:dyDescent="0.25">
      <c r="A9" s="6" t="s">
        <v>33</v>
      </c>
      <c r="B9" s="1">
        <f t="shared" si="3"/>
        <v>30</v>
      </c>
      <c r="C9" s="4">
        <f t="shared" si="4"/>
        <v>34666</v>
      </c>
      <c r="D9" s="2">
        <f t="shared" si="0"/>
        <v>23295.25</v>
      </c>
      <c r="E9" s="212">
        <f t="shared" si="5"/>
        <v>11370.75</v>
      </c>
      <c r="F9" s="2">
        <f t="shared" si="6"/>
        <v>909659.66</v>
      </c>
      <c r="G9" s="2">
        <f t="shared" si="7"/>
        <v>886364.41</v>
      </c>
      <c r="H9" s="33">
        <f t="shared" si="1"/>
        <v>11370.74575</v>
      </c>
      <c r="I9" s="38">
        <f t="shared" si="2"/>
        <v>-4.2499999999563443E-3</v>
      </c>
    </row>
    <row r="10" spans="1:9" x14ac:dyDescent="0.25">
      <c r="A10" s="6" t="s">
        <v>34</v>
      </c>
      <c r="B10" s="1">
        <f t="shared" si="3"/>
        <v>30</v>
      </c>
      <c r="C10" s="4">
        <f t="shared" si="4"/>
        <v>34666</v>
      </c>
      <c r="D10" s="2">
        <f t="shared" si="0"/>
        <v>23586.440000000002</v>
      </c>
      <c r="E10" s="212">
        <f t="shared" si="5"/>
        <v>11079.56</v>
      </c>
      <c r="F10" s="2">
        <f t="shared" si="6"/>
        <v>886364.41</v>
      </c>
      <c r="G10" s="2">
        <f t="shared" si="7"/>
        <v>862777.97</v>
      </c>
      <c r="H10" s="33">
        <f t="shared" si="1"/>
        <v>11079.555124999999</v>
      </c>
      <c r="I10" s="38">
        <f t="shared" si="2"/>
        <v>-4.8750000005384209E-3</v>
      </c>
    </row>
    <row r="11" spans="1:9" x14ac:dyDescent="0.25">
      <c r="A11" s="6" t="s">
        <v>35</v>
      </c>
      <c r="B11" s="1">
        <f t="shared" si="3"/>
        <v>30</v>
      </c>
      <c r="C11" s="4">
        <f t="shared" si="4"/>
        <v>34666</v>
      </c>
      <c r="D11" s="2">
        <f t="shared" si="0"/>
        <v>23881.279999999999</v>
      </c>
      <c r="E11" s="212">
        <f t="shared" si="5"/>
        <v>10784.72</v>
      </c>
      <c r="F11" s="2">
        <f t="shared" si="6"/>
        <v>862777.97</v>
      </c>
      <c r="G11" s="2">
        <f t="shared" si="7"/>
        <v>838896.69</v>
      </c>
      <c r="H11" s="33">
        <f t="shared" si="1"/>
        <v>10784.724624999999</v>
      </c>
      <c r="I11" s="38">
        <f t="shared" si="2"/>
        <v>4.6249999995779945E-3</v>
      </c>
    </row>
    <row r="12" spans="1:9" x14ac:dyDescent="0.25">
      <c r="A12" s="6" t="s">
        <v>36</v>
      </c>
      <c r="B12" s="1">
        <f t="shared" si="3"/>
        <v>30</v>
      </c>
      <c r="C12" s="4">
        <f t="shared" si="4"/>
        <v>34666</v>
      </c>
      <c r="D12" s="2">
        <f t="shared" si="0"/>
        <v>24179.79</v>
      </c>
      <c r="E12" s="212">
        <f t="shared" si="5"/>
        <v>10486.21</v>
      </c>
      <c r="F12" s="2">
        <f t="shared" si="6"/>
        <v>838896.69</v>
      </c>
      <c r="G12" s="2">
        <f t="shared" si="7"/>
        <v>814716.89999999991</v>
      </c>
      <c r="H12" s="33">
        <f t="shared" si="1"/>
        <v>10486.208624999999</v>
      </c>
      <c r="I12" s="38">
        <f t="shared" si="2"/>
        <v>-1.374999999825377E-3</v>
      </c>
    </row>
    <row r="13" spans="1:9" x14ac:dyDescent="0.25">
      <c r="A13" s="6" t="s">
        <v>37</v>
      </c>
      <c r="B13" s="1">
        <f t="shared" si="3"/>
        <v>30</v>
      </c>
      <c r="C13" s="4">
        <f t="shared" si="4"/>
        <v>34666</v>
      </c>
      <c r="D13" s="2">
        <f t="shared" si="0"/>
        <v>24482.04</v>
      </c>
      <c r="E13" s="212">
        <f t="shared" si="5"/>
        <v>10183.959999999999</v>
      </c>
      <c r="F13" s="2">
        <f t="shared" si="6"/>
        <v>814716.89999999991</v>
      </c>
      <c r="G13" s="2">
        <f t="shared" si="7"/>
        <v>790234.85999999987</v>
      </c>
      <c r="H13" s="33">
        <f t="shared" si="1"/>
        <v>10183.961249999998</v>
      </c>
      <c r="I13" s="38">
        <f t="shared" si="2"/>
        <v>1.2499999993451638E-3</v>
      </c>
    </row>
    <row r="14" spans="1:9" x14ac:dyDescent="0.25">
      <c r="A14" s="6" t="s">
        <v>38</v>
      </c>
      <c r="B14" s="1">
        <f t="shared" si="3"/>
        <v>30</v>
      </c>
      <c r="C14" s="4">
        <f t="shared" si="4"/>
        <v>34666</v>
      </c>
      <c r="D14" s="2">
        <f t="shared" si="0"/>
        <v>24788.059999999998</v>
      </c>
      <c r="E14" s="212">
        <f t="shared" si="5"/>
        <v>9877.94</v>
      </c>
      <c r="F14" s="2">
        <f t="shared" si="6"/>
        <v>790234.85999999987</v>
      </c>
      <c r="G14" s="2">
        <f t="shared" si="7"/>
        <v>765446.79999999981</v>
      </c>
      <c r="H14" s="33">
        <f t="shared" si="1"/>
        <v>9877.9357499999969</v>
      </c>
      <c r="I14" s="38">
        <f t="shared" si="2"/>
        <v>-4.2500000035943231E-3</v>
      </c>
    </row>
    <row r="15" spans="1:9" x14ac:dyDescent="0.25">
      <c r="A15" s="6" t="s">
        <v>39</v>
      </c>
      <c r="B15" s="1">
        <f t="shared" si="3"/>
        <v>30</v>
      </c>
      <c r="C15" s="4">
        <f t="shared" si="4"/>
        <v>34666</v>
      </c>
      <c r="D15" s="2">
        <f t="shared" si="0"/>
        <v>25097.91</v>
      </c>
      <c r="E15" s="212">
        <f t="shared" si="5"/>
        <v>9568.09</v>
      </c>
      <c r="F15" s="2">
        <f t="shared" si="6"/>
        <v>765446.79999999981</v>
      </c>
      <c r="G15" s="2">
        <f t="shared" si="7"/>
        <v>740348.88999999978</v>
      </c>
      <c r="H15" s="33">
        <f t="shared" si="1"/>
        <v>9568.0849999999973</v>
      </c>
      <c r="I15" s="38">
        <f t="shared" si="2"/>
        <v>-5.0000000028376235E-3</v>
      </c>
    </row>
    <row r="16" spans="1:9" x14ac:dyDescent="0.25">
      <c r="A16" s="6" t="s">
        <v>40</v>
      </c>
      <c r="B16" s="1">
        <f t="shared" si="3"/>
        <v>30</v>
      </c>
      <c r="C16" s="4">
        <f t="shared" si="4"/>
        <v>34666</v>
      </c>
      <c r="D16" s="2">
        <f t="shared" si="0"/>
        <v>25411.64</v>
      </c>
      <c r="E16" s="212">
        <f t="shared" si="5"/>
        <v>9254.36</v>
      </c>
      <c r="F16" s="2">
        <f t="shared" si="6"/>
        <v>740348.88999999978</v>
      </c>
      <c r="G16" s="2">
        <f t="shared" si="7"/>
        <v>714937.24999999977</v>
      </c>
      <c r="H16" s="33">
        <f t="shared" si="1"/>
        <v>9254.3611249999976</v>
      </c>
      <c r="I16" s="38">
        <f t="shared" si="2"/>
        <v>1.1249999970459612E-3</v>
      </c>
    </row>
    <row r="17" spans="1:9" x14ac:dyDescent="0.25">
      <c r="A17" s="6" t="s">
        <v>41</v>
      </c>
      <c r="B17" s="1">
        <f t="shared" si="3"/>
        <v>30</v>
      </c>
      <c r="C17" s="4">
        <f t="shared" si="4"/>
        <v>34666</v>
      </c>
      <c r="D17" s="2">
        <f t="shared" si="0"/>
        <v>25729.279999999999</v>
      </c>
      <c r="E17" s="212">
        <f t="shared" si="5"/>
        <v>8936.7199999999993</v>
      </c>
      <c r="F17" s="2">
        <f t="shared" si="6"/>
        <v>714937.24999999977</v>
      </c>
      <c r="G17" s="2">
        <f t="shared" si="7"/>
        <v>689207.96999999974</v>
      </c>
      <c r="H17" s="33">
        <f t="shared" si="1"/>
        <v>8936.7156249999971</v>
      </c>
      <c r="I17" s="38">
        <f t="shared" si="2"/>
        <v>-4.3750000022555469E-3</v>
      </c>
    </row>
    <row r="18" spans="1:9" x14ac:dyDescent="0.25">
      <c r="A18" s="6" t="s">
        <v>42</v>
      </c>
      <c r="B18" s="1">
        <f t="shared" si="3"/>
        <v>30</v>
      </c>
      <c r="C18" s="4">
        <f t="shared" si="4"/>
        <v>34666</v>
      </c>
      <c r="D18" s="2">
        <f t="shared" si="0"/>
        <v>26050.9</v>
      </c>
      <c r="E18" s="212">
        <f t="shared" si="5"/>
        <v>8615.1</v>
      </c>
      <c r="F18" s="2">
        <f t="shared" si="6"/>
        <v>689207.96999999974</v>
      </c>
      <c r="G18" s="2">
        <f t="shared" si="7"/>
        <v>663157.06999999972</v>
      </c>
      <c r="H18" s="33">
        <f t="shared" si="1"/>
        <v>8615.0996249999971</v>
      </c>
      <c r="I18" s="38">
        <f t="shared" si="2"/>
        <v>-3.7500000325962901E-4</v>
      </c>
    </row>
    <row r="19" spans="1:9" x14ac:dyDescent="0.25">
      <c r="A19" s="6" t="s">
        <v>43</v>
      </c>
      <c r="B19" s="1">
        <f t="shared" si="3"/>
        <v>30</v>
      </c>
      <c r="C19" s="4">
        <f t="shared" si="4"/>
        <v>34666</v>
      </c>
      <c r="D19" s="2">
        <f t="shared" si="0"/>
        <v>26376.54</v>
      </c>
      <c r="E19" s="212">
        <f t="shared" si="5"/>
        <v>8289.4599999999991</v>
      </c>
      <c r="F19" s="2">
        <f t="shared" si="6"/>
        <v>663157.06999999972</v>
      </c>
      <c r="G19" s="2">
        <f t="shared" si="7"/>
        <v>636780.52999999968</v>
      </c>
      <c r="H19" s="33">
        <f t="shared" si="1"/>
        <v>8289.4633749999957</v>
      </c>
      <c r="I19" s="38">
        <f t="shared" si="2"/>
        <v>3.3749999965948518E-3</v>
      </c>
    </row>
    <row r="20" spans="1:9" x14ac:dyDescent="0.25">
      <c r="A20" s="6" t="s">
        <v>44</v>
      </c>
      <c r="B20" s="1">
        <f t="shared" si="3"/>
        <v>30</v>
      </c>
      <c r="C20" s="4">
        <f t="shared" si="4"/>
        <v>34666</v>
      </c>
      <c r="D20" s="2">
        <f t="shared" si="0"/>
        <v>26706.239999999998</v>
      </c>
      <c r="E20" s="212">
        <f t="shared" si="5"/>
        <v>7959.76</v>
      </c>
      <c r="F20" s="2">
        <f t="shared" si="6"/>
        <v>636780.52999999968</v>
      </c>
      <c r="G20" s="2">
        <f t="shared" si="7"/>
        <v>610074.28999999969</v>
      </c>
      <c r="H20" s="33">
        <f t="shared" si="1"/>
        <v>7959.7566249999954</v>
      </c>
      <c r="I20" s="38">
        <f t="shared" si="2"/>
        <v>-3.3750000047803042E-3</v>
      </c>
    </row>
    <row r="21" spans="1:9" x14ac:dyDescent="0.25">
      <c r="A21" s="6" t="s">
        <v>45</v>
      </c>
      <c r="B21" s="1">
        <f t="shared" si="3"/>
        <v>30</v>
      </c>
      <c r="C21" s="4">
        <f t="shared" si="4"/>
        <v>34666</v>
      </c>
      <c r="D21" s="2">
        <f t="shared" si="0"/>
        <v>27040.07</v>
      </c>
      <c r="E21" s="212">
        <f t="shared" si="5"/>
        <v>7625.93</v>
      </c>
      <c r="F21" s="2">
        <f t="shared" si="6"/>
        <v>610074.28999999969</v>
      </c>
      <c r="G21" s="2">
        <f t="shared" si="7"/>
        <v>583034.21999999974</v>
      </c>
      <c r="H21" s="33">
        <f t="shared" si="1"/>
        <v>7625.928624999995</v>
      </c>
      <c r="I21" s="38">
        <f t="shared" si="2"/>
        <v>-1.3750000052823452E-3</v>
      </c>
    </row>
    <row r="22" spans="1:9" x14ac:dyDescent="0.25">
      <c r="A22" s="6" t="s">
        <v>46</v>
      </c>
      <c r="B22" s="1">
        <f t="shared" si="3"/>
        <v>30</v>
      </c>
      <c r="C22" s="4">
        <f t="shared" si="4"/>
        <v>34666</v>
      </c>
      <c r="D22" s="2">
        <f t="shared" si="0"/>
        <v>27378.07</v>
      </c>
      <c r="E22" s="212">
        <f t="shared" si="5"/>
        <v>7287.93</v>
      </c>
      <c r="F22" s="2">
        <f t="shared" si="6"/>
        <v>583034.21999999974</v>
      </c>
      <c r="G22" s="2">
        <f t="shared" si="7"/>
        <v>555656.14999999979</v>
      </c>
      <c r="H22" s="33">
        <f t="shared" si="1"/>
        <v>7287.9277499999971</v>
      </c>
      <c r="I22" s="38">
        <f t="shared" si="2"/>
        <v>-2.2500000031868694E-3</v>
      </c>
    </row>
    <row r="23" spans="1:9" x14ac:dyDescent="0.25">
      <c r="A23" s="6" t="s">
        <v>47</v>
      </c>
      <c r="B23" s="1">
        <f t="shared" si="3"/>
        <v>30</v>
      </c>
      <c r="C23" s="4">
        <f t="shared" si="4"/>
        <v>34666</v>
      </c>
      <c r="D23" s="2">
        <f t="shared" si="0"/>
        <v>27720.3</v>
      </c>
      <c r="E23" s="212">
        <f t="shared" si="5"/>
        <v>6945.7</v>
      </c>
      <c r="F23" s="2">
        <f t="shared" si="6"/>
        <v>555656.14999999979</v>
      </c>
      <c r="G23" s="2">
        <f t="shared" si="7"/>
        <v>527935.84999999974</v>
      </c>
      <c r="H23" s="33">
        <f t="shared" si="1"/>
        <v>6945.7018749999979</v>
      </c>
      <c r="I23" s="38">
        <f t="shared" si="2"/>
        <v>1.874999998108251E-3</v>
      </c>
    </row>
    <row r="24" spans="1:9" x14ac:dyDescent="0.25">
      <c r="A24" s="6" t="s">
        <v>48</v>
      </c>
      <c r="B24" s="1">
        <f t="shared" si="3"/>
        <v>30</v>
      </c>
      <c r="C24" s="4">
        <f t="shared" si="4"/>
        <v>34666</v>
      </c>
      <c r="D24" s="2">
        <f t="shared" si="0"/>
        <v>28066.799999999999</v>
      </c>
      <c r="E24" s="212">
        <f t="shared" si="5"/>
        <v>6599.2</v>
      </c>
      <c r="F24" s="2">
        <f t="shared" si="6"/>
        <v>527935.84999999974</v>
      </c>
      <c r="G24" s="2">
        <f t="shared" si="7"/>
        <v>499869.04999999976</v>
      </c>
      <c r="H24" s="33">
        <f t="shared" si="1"/>
        <v>6599.1981249999963</v>
      </c>
      <c r="I24" s="38">
        <f t="shared" si="2"/>
        <v>-1.8750000035652192E-3</v>
      </c>
    </row>
    <row r="25" spans="1:9" x14ac:dyDescent="0.25">
      <c r="A25" s="6" t="s">
        <v>49</v>
      </c>
      <c r="B25" s="1">
        <f t="shared" si="3"/>
        <v>30</v>
      </c>
      <c r="C25" s="4">
        <f t="shared" si="4"/>
        <v>34666</v>
      </c>
      <c r="D25" s="2">
        <f t="shared" si="0"/>
        <v>28417.64</v>
      </c>
      <c r="E25" s="212">
        <f t="shared" si="5"/>
        <v>6248.36</v>
      </c>
      <c r="F25" s="2">
        <f t="shared" si="6"/>
        <v>499869.04999999976</v>
      </c>
      <c r="G25" s="2">
        <f t="shared" si="7"/>
        <v>471451.40999999974</v>
      </c>
      <c r="H25" s="33">
        <f t="shared" si="1"/>
        <v>6248.3631249999962</v>
      </c>
      <c r="I25" s="38">
        <f t="shared" si="2"/>
        <v>3.1249999965439201E-3</v>
      </c>
    </row>
    <row r="26" spans="1:9" x14ac:dyDescent="0.25">
      <c r="A26" s="6" t="s">
        <v>50</v>
      </c>
      <c r="B26" s="1">
        <f t="shared" si="3"/>
        <v>30</v>
      </c>
      <c r="C26" s="4">
        <f t="shared" si="4"/>
        <v>34666</v>
      </c>
      <c r="D26" s="2">
        <f t="shared" si="0"/>
        <v>28772.86</v>
      </c>
      <c r="E26" s="212">
        <f t="shared" si="5"/>
        <v>5893.14</v>
      </c>
      <c r="F26" s="2">
        <f t="shared" si="6"/>
        <v>471451.40999999974</v>
      </c>
      <c r="G26" s="2">
        <f t="shared" si="7"/>
        <v>442678.54999999976</v>
      </c>
      <c r="H26" s="33">
        <f t="shared" si="1"/>
        <v>5893.1426249999968</v>
      </c>
      <c r="I26" s="38">
        <f t="shared" si="2"/>
        <v>2.6249999964420567E-3</v>
      </c>
    </row>
    <row r="27" spans="1:9" x14ac:dyDescent="0.25">
      <c r="A27" s="6" t="s">
        <v>51</v>
      </c>
      <c r="B27" s="1">
        <f t="shared" si="3"/>
        <v>30</v>
      </c>
      <c r="C27" s="4">
        <f t="shared" si="4"/>
        <v>34666</v>
      </c>
      <c r="D27" s="2">
        <f t="shared" si="0"/>
        <v>29132.52</v>
      </c>
      <c r="E27" s="212">
        <f t="shared" si="5"/>
        <v>5533.48</v>
      </c>
      <c r="F27" s="2">
        <f t="shared" si="6"/>
        <v>442678.54999999976</v>
      </c>
      <c r="G27" s="2">
        <f t="shared" si="7"/>
        <v>413546.02999999974</v>
      </c>
      <c r="H27" s="33">
        <f t="shared" si="1"/>
        <v>5533.4818749999968</v>
      </c>
      <c r="I27" s="38">
        <f t="shared" si="2"/>
        <v>1.8749999971987563E-3</v>
      </c>
    </row>
    <row r="28" spans="1:9" x14ac:dyDescent="0.25">
      <c r="A28" s="6" t="s">
        <v>52</v>
      </c>
      <c r="B28" s="1">
        <f t="shared" si="3"/>
        <v>30</v>
      </c>
      <c r="C28" s="4">
        <f t="shared" si="4"/>
        <v>34666</v>
      </c>
      <c r="D28" s="2">
        <f t="shared" si="0"/>
        <v>29496.67</v>
      </c>
      <c r="E28" s="212">
        <f t="shared" si="5"/>
        <v>5169.33</v>
      </c>
      <c r="F28" s="2">
        <f t="shared" si="6"/>
        <v>413546.02999999974</v>
      </c>
      <c r="G28" s="2">
        <f t="shared" si="7"/>
        <v>384049.35999999975</v>
      </c>
      <c r="H28" s="33">
        <f t="shared" si="1"/>
        <v>5169.3253749999967</v>
      </c>
      <c r="I28" s="38">
        <f t="shared" si="2"/>
        <v>-4.6250000032159733E-3</v>
      </c>
    </row>
    <row r="29" spans="1:9" x14ac:dyDescent="0.25">
      <c r="A29" s="6" t="s">
        <v>53</v>
      </c>
      <c r="B29" s="1">
        <f t="shared" si="3"/>
        <v>30</v>
      </c>
      <c r="C29" s="4">
        <f t="shared" si="4"/>
        <v>34666</v>
      </c>
      <c r="D29" s="2">
        <f t="shared" si="0"/>
        <v>29865.38</v>
      </c>
      <c r="E29" s="212">
        <f t="shared" si="5"/>
        <v>4800.62</v>
      </c>
      <c r="F29" s="2">
        <f t="shared" si="6"/>
        <v>384049.35999999975</v>
      </c>
      <c r="G29" s="2">
        <f t="shared" si="7"/>
        <v>354183.97999999975</v>
      </c>
      <c r="H29" s="33">
        <f t="shared" si="1"/>
        <v>4800.6169999999966</v>
      </c>
      <c r="I29" s="38">
        <f t="shared" si="2"/>
        <v>-3.0000000033396645E-3</v>
      </c>
    </row>
    <row r="30" spans="1:9" x14ac:dyDescent="0.25">
      <c r="A30" s="6" t="s">
        <v>54</v>
      </c>
      <c r="B30" s="1">
        <f t="shared" si="3"/>
        <v>30</v>
      </c>
      <c r="C30" s="4">
        <f t="shared" si="4"/>
        <v>34666</v>
      </c>
      <c r="D30" s="2">
        <f t="shared" si="0"/>
        <v>30238.7</v>
      </c>
      <c r="E30" s="212">
        <f t="shared" si="5"/>
        <v>4427.3</v>
      </c>
      <c r="F30" s="2">
        <f t="shared" si="6"/>
        <v>354183.97999999975</v>
      </c>
      <c r="G30" s="2">
        <f t="shared" si="7"/>
        <v>323945.27999999974</v>
      </c>
      <c r="H30" s="33">
        <f t="shared" si="1"/>
        <v>4427.2997499999965</v>
      </c>
      <c r="I30" s="38">
        <f t="shared" si="2"/>
        <v>-2.5000000368891051E-4</v>
      </c>
    </row>
    <row r="31" spans="1:9" x14ac:dyDescent="0.25">
      <c r="A31" s="6" t="s">
        <v>55</v>
      </c>
      <c r="B31" s="1">
        <f t="shared" si="3"/>
        <v>30</v>
      </c>
      <c r="C31" s="4">
        <f t="shared" si="4"/>
        <v>34666</v>
      </c>
      <c r="D31" s="2">
        <f t="shared" si="0"/>
        <v>30616.68</v>
      </c>
      <c r="E31" s="212">
        <f t="shared" si="5"/>
        <v>4049.32</v>
      </c>
      <c r="F31" s="2">
        <f t="shared" si="6"/>
        <v>323945.27999999974</v>
      </c>
      <c r="G31" s="2">
        <f t="shared" si="7"/>
        <v>293328.59999999974</v>
      </c>
      <c r="H31" s="33">
        <f t="shared" si="1"/>
        <v>4049.3159999999966</v>
      </c>
      <c r="I31" s="38">
        <f t="shared" si="2"/>
        <v>-4.0000000035433914E-3</v>
      </c>
    </row>
    <row r="32" spans="1:9" x14ac:dyDescent="0.25">
      <c r="A32" s="6" t="s">
        <v>56</v>
      </c>
      <c r="B32" s="1">
        <f t="shared" si="3"/>
        <v>30</v>
      </c>
      <c r="C32" s="4">
        <f t="shared" si="4"/>
        <v>34666</v>
      </c>
      <c r="D32" s="2">
        <f t="shared" si="0"/>
        <v>30999.39</v>
      </c>
      <c r="E32" s="212">
        <f t="shared" si="5"/>
        <v>3666.61</v>
      </c>
      <c r="F32" s="2">
        <f t="shared" si="6"/>
        <v>293328.59999999974</v>
      </c>
      <c r="G32" s="2">
        <f t="shared" si="7"/>
        <v>262329.20999999973</v>
      </c>
      <c r="H32" s="33">
        <f t="shared" si="1"/>
        <v>3666.6074999999964</v>
      </c>
      <c r="I32" s="38">
        <f t="shared" si="2"/>
        <v>-2.5000000036925485E-3</v>
      </c>
    </row>
    <row r="33" spans="1:9" x14ac:dyDescent="0.25">
      <c r="A33" s="6" t="s">
        <v>57</v>
      </c>
      <c r="B33" s="1">
        <f t="shared" si="3"/>
        <v>30</v>
      </c>
      <c r="C33" s="4">
        <f t="shared" si="4"/>
        <v>34666</v>
      </c>
      <c r="D33" s="2">
        <f t="shared" si="0"/>
        <v>31386.880000000001</v>
      </c>
      <c r="E33" s="212">
        <f t="shared" si="5"/>
        <v>3279.12</v>
      </c>
      <c r="F33" s="2">
        <f t="shared" si="6"/>
        <v>262329.20999999973</v>
      </c>
      <c r="G33" s="2">
        <f t="shared" si="7"/>
        <v>230942.32999999973</v>
      </c>
      <c r="H33" s="33">
        <f t="shared" si="1"/>
        <v>3279.1151249999971</v>
      </c>
      <c r="I33" s="38">
        <f t="shared" si="2"/>
        <v>-4.8750000028121576E-3</v>
      </c>
    </row>
    <row r="34" spans="1:9" x14ac:dyDescent="0.25">
      <c r="A34" s="6" t="s">
        <v>58</v>
      </c>
      <c r="B34" s="1">
        <f t="shared" si="3"/>
        <v>30</v>
      </c>
      <c r="C34" s="4">
        <f t="shared" si="4"/>
        <v>34666</v>
      </c>
      <c r="D34" s="2">
        <f t="shared" si="0"/>
        <v>31779.22</v>
      </c>
      <c r="E34" s="212">
        <f t="shared" si="5"/>
        <v>2886.78</v>
      </c>
      <c r="F34" s="2">
        <f t="shared" si="6"/>
        <v>230942.32999999973</v>
      </c>
      <c r="G34" s="2">
        <f t="shared" si="7"/>
        <v>199163.10999999972</v>
      </c>
      <c r="H34" s="33">
        <f t="shared" si="1"/>
        <v>2886.7791249999968</v>
      </c>
      <c r="I34" s="38">
        <f t="shared" si="2"/>
        <v>-8.7500000336149242E-4</v>
      </c>
    </row>
    <row r="35" spans="1:9" x14ac:dyDescent="0.25">
      <c r="A35" s="6" t="s">
        <v>59</v>
      </c>
      <c r="B35" s="1">
        <f t="shared" si="3"/>
        <v>30</v>
      </c>
      <c r="C35" s="4">
        <f t="shared" si="4"/>
        <v>34666</v>
      </c>
      <c r="D35" s="2">
        <f t="shared" si="0"/>
        <v>32176.46</v>
      </c>
      <c r="E35" s="212">
        <f t="shared" si="5"/>
        <v>2489.54</v>
      </c>
      <c r="F35" s="2">
        <f t="shared" si="6"/>
        <v>199163.10999999972</v>
      </c>
      <c r="G35" s="2">
        <f t="shared" si="7"/>
        <v>166986.64999999973</v>
      </c>
      <c r="H35" s="33">
        <f t="shared" si="1"/>
        <v>2489.5388749999966</v>
      </c>
      <c r="I35" s="38">
        <f t="shared" si="2"/>
        <v>-1.1250000034124241E-3</v>
      </c>
    </row>
    <row r="36" spans="1:9" x14ac:dyDescent="0.25">
      <c r="A36" s="6" t="s">
        <v>60</v>
      </c>
      <c r="B36" s="1">
        <f t="shared" si="3"/>
        <v>30</v>
      </c>
      <c r="C36" s="4">
        <f t="shared" si="4"/>
        <v>34666</v>
      </c>
      <c r="D36" s="2">
        <f t="shared" si="0"/>
        <v>32578.67</v>
      </c>
      <c r="E36" s="212">
        <f t="shared" si="5"/>
        <v>2087.33</v>
      </c>
      <c r="F36" s="2">
        <f t="shared" si="6"/>
        <v>166986.64999999973</v>
      </c>
      <c r="G36" s="2">
        <f t="shared" si="7"/>
        <v>134407.97999999975</v>
      </c>
      <c r="H36" s="33">
        <f t="shared" si="1"/>
        <v>2087.3331249999965</v>
      </c>
      <c r="I36" s="38">
        <f t="shared" si="2"/>
        <v>3.1249999965439201E-3</v>
      </c>
    </row>
    <row r="37" spans="1:9" x14ac:dyDescent="0.25">
      <c r="A37" s="6" t="s">
        <v>61</v>
      </c>
      <c r="B37" s="1">
        <f t="shared" si="3"/>
        <v>30</v>
      </c>
      <c r="C37" s="4">
        <f t="shared" si="4"/>
        <v>34666</v>
      </c>
      <c r="D37" s="2">
        <f t="shared" si="0"/>
        <v>32985.9</v>
      </c>
      <c r="E37" s="212">
        <f t="shared" si="5"/>
        <v>1680.1</v>
      </c>
      <c r="F37" s="2">
        <f t="shared" si="6"/>
        <v>134407.97999999975</v>
      </c>
      <c r="G37" s="2">
        <f t="shared" si="7"/>
        <v>101422.07999999975</v>
      </c>
      <c r="H37" s="33">
        <f t="shared" si="1"/>
        <v>1680.0997499999964</v>
      </c>
      <c r="I37" s="38">
        <f t="shared" si="2"/>
        <v>-2.5000000346153683E-4</v>
      </c>
    </row>
    <row r="38" spans="1:9" x14ac:dyDescent="0.25">
      <c r="A38" s="6" t="s">
        <v>62</v>
      </c>
      <c r="B38" s="1">
        <f t="shared" si="3"/>
        <v>30</v>
      </c>
      <c r="C38" s="4">
        <f t="shared" si="4"/>
        <v>34666</v>
      </c>
      <c r="D38" s="2">
        <f t="shared" si="0"/>
        <v>33398.22</v>
      </c>
      <c r="E38" s="212">
        <f t="shared" si="5"/>
        <v>1267.78</v>
      </c>
      <c r="F38" s="2">
        <f t="shared" si="6"/>
        <v>101422.07999999975</v>
      </c>
      <c r="G38" s="2">
        <f t="shared" si="7"/>
        <v>68023.859999999753</v>
      </c>
      <c r="H38" s="33">
        <f t="shared" si="1"/>
        <v>1267.7759999999967</v>
      </c>
      <c r="I38" s="38">
        <f t="shared" si="2"/>
        <v>-4.0000000033160177E-3</v>
      </c>
    </row>
    <row r="39" spans="1:9" x14ac:dyDescent="0.25">
      <c r="A39" s="6" t="s">
        <v>63</v>
      </c>
      <c r="B39" s="1">
        <f t="shared" si="3"/>
        <v>30</v>
      </c>
      <c r="C39" s="4">
        <f t="shared" si="4"/>
        <v>34666</v>
      </c>
      <c r="D39" s="2">
        <f t="shared" si="0"/>
        <v>33815.699999999997</v>
      </c>
      <c r="E39" s="212">
        <f t="shared" si="5"/>
        <v>850.3</v>
      </c>
      <c r="F39" s="2">
        <f t="shared" si="6"/>
        <v>68023.859999999753</v>
      </c>
      <c r="G39" s="2">
        <f t="shared" si="7"/>
        <v>34208.159999999756</v>
      </c>
      <c r="H39" s="33">
        <f t="shared" si="1"/>
        <v>850.29824999999687</v>
      </c>
      <c r="I39" s="38">
        <f t="shared" si="2"/>
        <v>-1.750000003085006E-3</v>
      </c>
    </row>
    <row r="40" spans="1:9" x14ac:dyDescent="0.25">
      <c r="A40" s="6" t="s">
        <v>64</v>
      </c>
      <c r="B40" s="1">
        <f t="shared" si="3"/>
        <v>30</v>
      </c>
      <c r="C40" s="4">
        <f t="shared" si="4"/>
        <v>34666</v>
      </c>
      <c r="D40" s="2">
        <f t="shared" si="0"/>
        <v>34208.160000000003</v>
      </c>
      <c r="E40" s="212">
        <f>ROUND(457.840000000245,2)</f>
        <v>457.84</v>
      </c>
      <c r="F40" s="2">
        <f t="shared" si="6"/>
        <v>34208.159999999756</v>
      </c>
      <c r="G40" s="2">
        <f t="shared" si="7"/>
        <v>-2.4738255888223648E-10</v>
      </c>
      <c r="H40" s="33">
        <f t="shared" si="1"/>
        <v>427.60199999999691</v>
      </c>
      <c r="I40" s="38">
        <f>H40-E40</f>
        <v>-30.238000000003069</v>
      </c>
    </row>
  </sheetData>
  <phoneticPr fontId="5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77A80-A216-4261-9F60-51E2C0D58785}">
  <dimension ref="A1:I40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1.85546875" bestFit="1" customWidth="1"/>
    <col min="5" max="5" width="10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10" bestFit="1" customWidth="1"/>
  </cols>
  <sheetData>
    <row r="1" spans="1:9" x14ac:dyDescent="0.25">
      <c r="A1" s="41" t="s">
        <v>267</v>
      </c>
      <c r="B1" s="42" t="s">
        <v>276</v>
      </c>
      <c r="C1" s="37" t="s">
        <v>274</v>
      </c>
      <c r="D1" s="39">
        <f>ROUNDUP(319478.760695558,0)</f>
        <v>319479</v>
      </c>
    </row>
    <row r="2" spans="1:9" x14ac:dyDescent="0.25">
      <c r="A2" s="41" t="s">
        <v>268</v>
      </c>
      <c r="B2" s="43">
        <v>0.1</v>
      </c>
    </row>
    <row r="3" spans="1:9" x14ac:dyDescent="0.25">
      <c r="A3" s="18" t="s">
        <v>23</v>
      </c>
      <c r="B3" s="18" t="s">
        <v>24</v>
      </c>
      <c r="C3" s="18" t="s">
        <v>15</v>
      </c>
      <c r="D3" s="18" t="s">
        <v>28</v>
      </c>
      <c r="E3" s="18" t="s">
        <v>27</v>
      </c>
      <c r="F3" s="18" t="s">
        <v>25</v>
      </c>
      <c r="G3" s="18" t="s">
        <v>26</v>
      </c>
      <c r="H3" s="31" t="s">
        <v>271</v>
      </c>
      <c r="I3" s="31" t="s">
        <v>272</v>
      </c>
    </row>
    <row r="4" spans="1:9" x14ac:dyDescent="0.25">
      <c r="A4" s="19" t="s">
        <v>29</v>
      </c>
      <c r="B4" s="1">
        <f>_xlfn.DAYS(A4,B1)</f>
        <v>11</v>
      </c>
      <c r="C4" s="20" t="s">
        <v>73</v>
      </c>
      <c r="D4" s="21" t="s">
        <v>21</v>
      </c>
      <c r="E4" s="212">
        <f>ROUNDUP(F4*$B$2*B4/365,0)</f>
        <v>29836</v>
      </c>
      <c r="F4" s="22">
        <v>9900000</v>
      </c>
      <c r="G4" s="22">
        <v>9900000</v>
      </c>
      <c r="H4" s="33">
        <f>F4*$B$2*B4/365</f>
        <v>29835.616438356163</v>
      </c>
      <c r="I4" s="38">
        <f>H4-E4</f>
        <v>-0.38356164383731084</v>
      </c>
    </row>
    <row r="5" spans="1:9" x14ac:dyDescent="0.25">
      <c r="A5" s="19" t="s">
        <v>30</v>
      </c>
      <c r="B5" s="1">
        <f>_xlfn.DAYS(A5,A4)</f>
        <v>30</v>
      </c>
      <c r="C5" s="44">
        <f>$D$1</f>
        <v>319479</v>
      </c>
      <c r="D5" s="21">
        <f>C5-E5</f>
        <v>238109.14</v>
      </c>
      <c r="E5" s="212">
        <f>ROUND(F5*$B$2*B5/365,2)</f>
        <v>81369.86</v>
      </c>
      <c r="F5" s="22">
        <f t="shared" ref="F5" si="0">G4</f>
        <v>9900000</v>
      </c>
      <c r="G5" s="22">
        <f t="shared" ref="G5" si="1">F5-D5</f>
        <v>9661890.8599999994</v>
      </c>
      <c r="H5" s="33">
        <f t="shared" ref="H5:H40" si="2">F5*$B$2*B5/365</f>
        <v>81369.863013698632</v>
      </c>
      <c r="I5" s="38">
        <f t="shared" ref="I5:I40" si="3">H5-E5</f>
        <v>3.0136986315483227E-3</v>
      </c>
    </row>
    <row r="6" spans="1:9" x14ac:dyDescent="0.25">
      <c r="A6" s="19" t="s">
        <v>31</v>
      </c>
      <c r="B6" s="1">
        <f t="shared" ref="B6:B40" si="4">_xlfn.DAYS(A6,A5)</f>
        <v>31</v>
      </c>
      <c r="C6" s="44">
        <f t="shared" ref="C6:C40" si="5">$D$1</f>
        <v>319479</v>
      </c>
      <c r="D6" s="21">
        <f t="shared" ref="D6:D40" si="6">C6-E6</f>
        <v>237419.11</v>
      </c>
      <c r="E6" s="212">
        <f t="shared" ref="E6:E39" si="7">ROUND(F6*$B$2*B6/365,2)</f>
        <v>82059.89</v>
      </c>
      <c r="F6" s="22">
        <f t="shared" ref="F6:F40" si="8">G5</f>
        <v>9661890.8599999994</v>
      </c>
      <c r="G6" s="22">
        <f t="shared" ref="G6:G40" si="9">F6-D6</f>
        <v>9424471.75</v>
      </c>
      <c r="H6" s="33">
        <f t="shared" si="2"/>
        <v>82059.894975342468</v>
      </c>
      <c r="I6" s="38">
        <f t="shared" si="3"/>
        <v>4.975342468242161E-3</v>
      </c>
    </row>
    <row r="7" spans="1:9" x14ac:dyDescent="0.25">
      <c r="A7" s="19" t="s">
        <v>32</v>
      </c>
      <c r="B7" s="1">
        <f t="shared" si="4"/>
        <v>30</v>
      </c>
      <c r="C7" s="44">
        <f t="shared" si="5"/>
        <v>319479</v>
      </c>
      <c r="D7" s="21">
        <f t="shared" si="6"/>
        <v>242017.59</v>
      </c>
      <c r="E7" s="212">
        <f t="shared" si="7"/>
        <v>77461.41</v>
      </c>
      <c r="F7" s="22">
        <f t="shared" si="8"/>
        <v>9424471.75</v>
      </c>
      <c r="G7" s="22">
        <f t="shared" si="9"/>
        <v>9182454.1600000001</v>
      </c>
      <c r="H7" s="33">
        <f t="shared" si="2"/>
        <v>77461.411643835614</v>
      </c>
      <c r="I7" s="38">
        <f t="shared" si="3"/>
        <v>1.6438356105936691E-3</v>
      </c>
    </row>
    <row r="8" spans="1:9" x14ac:dyDescent="0.25">
      <c r="A8" s="19" t="s">
        <v>33</v>
      </c>
      <c r="B8" s="1">
        <f t="shared" si="4"/>
        <v>31</v>
      </c>
      <c r="C8" s="44">
        <f t="shared" si="5"/>
        <v>319479</v>
      </c>
      <c r="D8" s="21">
        <f t="shared" si="6"/>
        <v>241491.03</v>
      </c>
      <c r="E8" s="212">
        <f t="shared" si="7"/>
        <v>77987.97</v>
      </c>
      <c r="F8" s="22">
        <f t="shared" si="8"/>
        <v>9182454.1600000001</v>
      </c>
      <c r="G8" s="22">
        <f t="shared" si="9"/>
        <v>8940963.1300000008</v>
      </c>
      <c r="H8" s="33">
        <f t="shared" si="2"/>
        <v>77987.966838356166</v>
      </c>
      <c r="I8" s="38">
        <f t="shared" si="3"/>
        <v>-3.1616438354831189E-3</v>
      </c>
    </row>
    <row r="9" spans="1:9" x14ac:dyDescent="0.25">
      <c r="A9" s="19" t="s">
        <v>34</v>
      </c>
      <c r="B9" s="1">
        <f t="shared" si="4"/>
        <v>31</v>
      </c>
      <c r="C9" s="44">
        <f t="shared" si="5"/>
        <v>319479</v>
      </c>
      <c r="D9" s="21">
        <f t="shared" si="6"/>
        <v>243542.05</v>
      </c>
      <c r="E9" s="212">
        <f t="shared" si="7"/>
        <v>75936.95</v>
      </c>
      <c r="F9" s="22">
        <f t="shared" si="8"/>
        <v>8940963.1300000008</v>
      </c>
      <c r="G9" s="22">
        <f t="shared" si="9"/>
        <v>8697421.0800000001</v>
      </c>
      <c r="H9" s="33">
        <f t="shared" si="2"/>
        <v>75936.947131506851</v>
      </c>
      <c r="I9" s="38">
        <f t="shared" si="3"/>
        <v>-2.8684931457974017E-3</v>
      </c>
    </row>
    <row r="10" spans="1:9" x14ac:dyDescent="0.25">
      <c r="A10" s="19" t="s">
        <v>35</v>
      </c>
      <c r="B10" s="1">
        <f t="shared" si="4"/>
        <v>29</v>
      </c>
      <c r="C10" s="44">
        <f t="shared" si="5"/>
        <v>319479</v>
      </c>
      <c r="D10" s="21">
        <f t="shared" si="6"/>
        <v>250376.2</v>
      </c>
      <c r="E10" s="212">
        <f t="shared" si="7"/>
        <v>69102.8</v>
      </c>
      <c r="F10" s="22">
        <f t="shared" si="8"/>
        <v>8697421.0800000001</v>
      </c>
      <c r="G10" s="22">
        <f t="shared" si="9"/>
        <v>8447044.8800000008</v>
      </c>
      <c r="H10" s="33">
        <f t="shared" si="2"/>
        <v>69102.797621917809</v>
      </c>
      <c r="I10" s="38">
        <f t="shared" si="3"/>
        <v>-2.3780821938998997E-3</v>
      </c>
    </row>
    <row r="11" spans="1:9" x14ac:dyDescent="0.25">
      <c r="A11" s="19" t="s">
        <v>36</v>
      </c>
      <c r="B11" s="1">
        <f t="shared" si="4"/>
        <v>31</v>
      </c>
      <c r="C11" s="44">
        <f t="shared" si="5"/>
        <v>319479</v>
      </c>
      <c r="D11" s="21">
        <f t="shared" si="6"/>
        <v>247736.97</v>
      </c>
      <c r="E11" s="212">
        <f t="shared" si="7"/>
        <v>71742.03</v>
      </c>
      <c r="F11" s="22">
        <f t="shared" si="8"/>
        <v>8447044.8800000008</v>
      </c>
      <c r="G11" s="22">
        <f t="shared" si="9"/>
        <v>8199307.9100000011</v>
      </c>
      <c r="H11" s="33">
        <f t="shared" si="2"/>
        <v>71742.025008219178</v>
      </c>
      <c r="I11" s="38">
        <f t="shared" si="3"/>
        <v>-4.9917808210011572E-3</v>
      </c>
    </row>
    <row r="12" spans="1:9" x14ac:dyDescent="0.25">
      <c r="A12" s="19" t="s">
        <v>37</v>
      </c>
      <c r="B12" s="1">
        <f t="shared" si="4"/>
        <v>30</v>
      </c>
      <c r="C12" s="44">
        <f t="shared" si="5"/>
        <v>319479</v>
      </c>
      <c r="D12" s="21">
        <f t="shared" si="6"/>
        <v>252087.43</v>
      </c>
      <c r="E12" s="212">
        <f t="shared" si="7"/>
        <v>67391.570000000007</v>
      </c>
      <c r="F12" s="22">
        <f t="shared" si="8"/>
        <v>8199307.9100000011</v>
      </c>
      <c r="G12" s="22">
        <f t="shared" si="9"/>
        <v>7947220.4800000014</v>
      </c>
      <c r="H12" s="33">
        <f t="shared" si="2"/>
        <v>67391.571863013713</v>
      </c>
      <c r="I12" s="38">
        <f t="shared" si="3"/>
        <v>1.8630137055879459E-3</v>
      </c>
    </row>
    <row r="13" spans="1:9" x14ac:dyDescent="0.25">
      <c r="A13" s="19" t="s">
        <v>38</v>
      </c>
      <c r="B13" s="1">
        <f t="shared" si="4"/>
        <v>31</v>
      </c>
      <c r="C13" s="44">
        <f t="shared" si="5"/>
        <v>319479</v>
      </c>
      <c r="D13" s="21">
        <f t="shared" si="6"/>
        <v>251982.06</v>
      </c>
      <c r="E13" s="212">
        <f t="shared" si="7"/>
        <v>67496.94</v>
      </c>
      <c r="F13" s="22">
        <f t="shared" si="8"/>
        <v>7947220.4800000014</v>
      </c>
      <c r="G13" s="22">
        <f t="shared" si="9"/>
        <v>7695238.4200000018</v>
      </c>
      <c r="H13" s="33">
        <f t="shared" si="2"/>
        <v>67496.941063013714</v>
      </c>
      <c r="I13" s="38">
        <f t="shared" si="3"/>
        <v>1.0630137112457305E-3</v>
      </c>
    </row>
    <row r="14" spans="1:9" x14ac:dyDescent="0.25">
      <c r="A14" s="19" t="s">
        <v>39</v>
      </c>
      <c r="B14" s="1">
        <f t="shared" si="4"/>
        <v>30</v>
      </c>
      <c r="C14" s="44">
        <f t="shared" si="5"/>
        <v>319479</v>
      </c>
      <c r="D14" s="21">
        <f t="shared" si="6"/>
        <v>256230.47</v>
      </c>
      <c r="E14" s="212">
        <f t="shared" si="7"/>
        <v>63248.53</v>
      </c>
      <c r="F14" s="22">
        <f t="shared" si="8"/>
        <v>7695238.4200000018</v>
      </c>
      <c r="G14" s="22">
        <f t="shared" si="9"/>
        <v>7439007.950000002</v>
      </c>
      <c r="H14" s="33">
        <f t="shared" si="2"/>
        <v>63248.534958904122</v>
      </c>
      <c r="I14" s="38">
        <f t="shared" si="3"/>
        <v>4.9589041227591224E-3</v>
      </c>
    </row>
    <row r="15" spans="1:9" x14ac:dyDescent="0.25">
      <c r="A15" s="19" t="s">
        <v>40</v>
      </c>
      <c r="B15" s="1">
        <f t="shared" si="4"/>
        <v>31</v>
      </c>
      <c r="C15" s="44">
        <f t="shared" si="5"/>
        <v>319479</v>
      </c>
      <c r="D15" s="21">
        <f t="shared" si="6"/>
        <v>256298.38</v>
      </c>
      <c r="E15" s="212">
        <f t="shared" si="7"/>
        <v>63180.62</v>
      </c>
      <c r="F15" s="22">
        <f t="shared" si="8"/>
        <v>7439007.950000002</v>
      </c>
      <c r="G15" s="22">
        <f t="shared" si="9"/>
        <v>7182709.5700000022</v>
      </c>
      <c r="H15" s="33">
        <f t="shared" si="2"/>
        <v>63180.615465753443</v>
      </c>
      <c r="I15" s="38">
        <f t="shared" si="3"/>
        <v>-4.5342465600697324E-3</v>
      </c>
    </row>
    <row r="16" spans="1:9" x14ac:dyDescent="0.25">
      <c r="A16" s="19" t="s">
        <v>41</v>
      </c>
      <c r="B16" s="1">
        <f t="shared" si="4"/>
        <v>31</v>
      </c>
      <c r="C16" s="44">
        <f t="shared" si="5"/>
        <v>319479</v>
      </c>
      <c r="D16" s="21">
        <f t="shared" si="6"/>
        <v>258475.16999999998</v>
      </c>
      <c r="E16" s="212">
        <f t="shared" si="7"/>
        <v>61003.83</v>
      </c>
      <c r="F16" s="22">
        <f t="shared" si="8"/>
        <v>7182709.5700000022</v>
      </c>
      <c r="G16" s="22">
        <f t="shared" si="9"/>
        <v>6924234.4000000022</v>
      </c>
      <c r="H16" s="33">
        <f t="shared" si="2"/>
        <v>61003.83470410962</v>
      </c>
      <c r="I16" s="38">
        <f t="shared" si="3"/>
        <v>4.7041096186148934E-3</v>
      </c>
    </row>
    <row r="17" spans="1:9" x14ac:dyDescent="0.25">
      <c r="A17" s="19" t="s">
        <v>42</v>
      </c>
      <c r="B17" s="1">
        <f t="shared" si="4"/>
        <v>30</v>
      </c>
      <c r="C17" s="44">
        <f t="shared" si="5"/>
        <v>319479</v>
      </c>
      <c r="D17" s="21">
        <f t="shared" si="6"/>
        <v>262567.48</v>
      </c>
      <c r="E17" s="212">
        <f t="shared" si="7"/>
        <v>56911.519999999997</v>
      </c>
      <c r="F17" s="22">
        <f t="shared" si="8"/>
        <v>6924234.4000000022</v>
      </c>
      <c r="G17" s="22">
        <f t="shared" si="9"/>
        <v>6661666.9200000018</v>
      </c>
      <c r="H17" s="33">
        <f t="shared" si="2"/>
        <v>56911.515616438388</v>
      </c>
      <c r="I17" s="38">
        <f t="shared" si="3"/>
        <v>-4.3835616088472307E-3</v>
      </c>
    </row>
    <row r="18" spans="1:9" x14ac:dyDescent="0.25">
      <c r="A18" s="19" t="s">
        <v>43</v>
      </c>
      <c r="B18" s="1">
        <f t="shared" si="4"/>
        <v>31</v>
      </c>
      <c r="C18" s="44">
        <f t="shared" si="5"/>
        <v>319479</v>
      </c>
      <c r="D18" s="21">
        <f t="shared" si="6"/>
        <v>262900.46000000002</v>
      </c>
      <c r="E18" s="212">
        <f t="shared" si="7"/>
        <v>56578.54</v>
      </c>
      <c r="F18" s="22">
        <f t="shared" si="8"/>
        <v>6661666.9200000018</v>
      </c>
      <c r="G18" s="22">
        <f t="shared" si="9"/>
        <v>6398766.4600000018</v>
      </c>
      <c r="H18" s="33">
        <f t="shared" si="2"/>
        <v>56578.540964383581</v>
      </c>
      <c r="I18" s="38">
        <f t="shared" si="3"/>
        <v>9.6438358013983816E-4</v>
      </c>
    </row>
    <row r="19" spans="1:9" x14ac:dyDescent="0.25">
      <c r="A19" s="19" t="s">
        <v>44</v>
      </c>
      <c r="B19" s="1">
        <f t="shared" si="4"/>
        <v>30</v>
      </c>
      <c r="C19" s="44">
        <f t="shared" si="5"/>
        <v>319479</v>
      </c>
      <c r="D19" s="21">
        <f t="shared" si="6"/>
        <v>266886.40000000002</v>
      </c>
      <c r="E19" s="212">
        <f t="shared" si="7"/>
        <v>52592.6</v>
      </c>
      <c r="F19" s="22">
        <f t="shared" si="8"/>
        <v>6398766.4600000018</v>
      </c>
      <c r="G19" s="22">
        <f t="shared" si="9"/>
        <v>6131880.0600000015</v>
      </c>
      <c r="H19" s="33">
        <f t="shared" si="2"/>
        <v>52592.601041095906</v>
      </c>
      <c r="I19" s="38">
        <f t="shared" si="3"/>
        <v>1.0410959075670689E-3</v>
      </c>
    </row>
    <row r="20" spans="1:9" x14ac:dyDescent="0.25">
      <c r="A20" s="19" t="s">
        <v>45</v>
      </c>
      <c r="B20" s="1">
        <f t="shared" si="4"/>
        <v>31</v>
      </c>
      <c r="C20" s="44">
        <f t="shared" si="5"/>
        <v>319479</v>
      </c>
      <c r="D20" s="21">
        <f t="shared" si="6"/>
        <v>267400.02</v>
      </c>
      <c r="E20" s="212">
        <f t="shared" si="7"/>
        <v>52078.98</v>
      </c>
      <c r="F20" s="22">
        <f t="shared" si="8"/>
        <v>6131880.0600000015</v>
      </c>
      <c r="G20" s="22">
        <f t="shared" si="9"/>
        <v>5864480.040000001</v>
      </c>
      <c r="H20" s="33">
        <f t="shared" si="2"/>
        <v>52078.98133150686</v>
      </c>
      <c r="I20" s="38">
        <f t="shared" si="3"/>
        <v>1.3315068572410382E-3</v>
      </c>
    </row>
    <row r="21" spans="1:9" x14ac:dyDescent="0.25">
      <c r="A21" s="19" t="s">
        <v>46</v>
      </c>
      <c r="B21" s="1">
        <f t="shared" si="4"/>
        <v>31</v>
      </c>
      <c r="C21" s="44">
        <f t="shared" si="5"/>
        <v>319479</v>
      </c>
      <c r="D21" s="21">
        <f t="shared" si="6"/>
        <v>269671.08999999997</v>
      </c>
      <c r="E21" s="212">
        <f t="shared" si="7"/>
        <v>49807.91</v>
      </c>
      <c r="F21" s="22">
        <f t="shared" si="8"/>
        <v>5864480.040000001</v>
      </c>
      <c r="G21" s="22">
        <f t="shared" si="9"/>
        <v>5594808.9500000011</v>
      </c>
      <c r="H21" s="33">
        <f t="shared" si="2"/>
        <v>49807.912668493154</v>
      </c>
      <c r="I21" s="38">
        <f t="shared" si="3"/>
        <v>2.6684931508498266E-3</v>
      </c>
    </row>
    <row r="22" spans="1:9" x14ac:dyDescent="0.25">
      <c r="A22" s="19" t="s">
        <v>47</v>
      </c>
      <c r="B22" s="1">
        <f t="shared" si="4"/>
        <v>28</v>
      </c>
      <c r="C22" s="44">
        <f t="shared" si="5"/>
        <v>319479</v>
      </c>
      <c r="D22" s="21">
        <f t="shared" si="6"/>
        <v>276559.92</v>
      </c>
      <c r="E22" s="212">
        <f t="shared" si="7"/>
        <v>42919.08</v>
      </c>
      <c r="F22" s="22">
        <f t="shared" si="8"/>
        <v>5594808.9500000011</v>
      </c>
      <c r="G22" s="22">
        <f t="shared" si="9"/>
        <v>5318249.0300000012</v>
      </c>
      <c r="H22" s="33">
        <f t="shared" si="2"/>
        <v>42919.082356164392</v>
      </c>
      <c r="I22" s="38">
        <f t="shared" si="3"/>
        <v>2.3561643902212381E-3</v>
      </c>
    </row>
    <row r="23" spans="1:9" x14ac:dyDescent="0.25">
      <c r="A23" s="19" t="s">
        <v>48</v>
      </c>
      <c r="B23" s="1">
        <f t="shared" si="4"/>
        <v>31</v>
      </c>
      <c r="C23" s="44">
        <f t="shared" si="5"/>
        <v>319479</v>
      </c>
      <c r="D23" s="21">
        <f t="shared" si="6"/>
        <v>274310.31</v>
      </c>
      <c r="E23" s="212">
        <f t="shared" si="7"/>
        <v>45168.69</v>
      </c>
      <c r="F23" s="22">
        <f t="shared" si="8"/>
        <v>5318249.0300000012</v>
      </c>
      <c r="G23" s="22">
        <f t="shared" si="9"/>
        <v>5043938.7200000016</v>
      </c>
      <c r="H23" s="33">
        <f t="shared" si="2"/>
        <v>45168.690391780838</v>
      </c>
      <c r="I23" s="38">
        <f t="shared" si="3"/>
        <v>3.9178083534352481E-4</v>
      </c>
    </row>
    <row r="24" spans="1:9" x14ac:dyDescent="0.25">
      <c r="A24" s="19" t="s">
        <v>49</v>
      </c>
      <c r="B24" s="1">
        <f t="shared" si="4"/>
        <v>30</v>
      </c>
      <c r="C24" s="44">
        <f t="shared" si="5"/>
        <v>319479</v>
      </c>
      <c r="D24" s="21">
        <f t="shared" si="6"/>
        <v>278021.96999999997</v>
      </c>
      <c r="E24" s="212">
        <f t="shared" si="7"/>
        <v>41457.03</v>
      </c>
      <c r="F24" s="22">
        <f t="shared" si="8"/>
        <v>5043938.7200000016</v>
      </c>
      <c r="G24" s="22">
        <f t="shared" si="9"/>
        <v>4765916.7500000019</v>
      </c>
      <c r="H24" s="33">
        <f t="shared" si="2"/>
        <v>41457.030575342484</v>
      </c>
      <c r="I24" s="38">
        <f t="shared" si="3"/>
        <v>5.7534248480806127E-4</v>
      </c>
    </row>
    <row r="25" spans="1:9" x14ac:dyDescent="0.25">
      <c r="A25" s="19" t="s">
        <v>50</v>
      </c>
      <c r="B25" s="1">
        <f t="shared" si="4"/>
        <v>31</v>
      </c>
      <c r="C25" s="44">
        <f t="shared" si="5"/>
        <v>319479</v>
      </c>
      <c r="D25" s="21">
        <f t="shared" si="6"/>
        <v>279001.34999999998</v>
      </c>
      <c r="E25" s="212">
        <f t="shared" si="7"/>
        <v>40477.65</v>
      </c>
      <c r="F25" s="22">
        <f t="shared" si="8"/>
        <v>4765916.7500000019</v>
      </c>
      <c r="G25" s="22">
        <f t="shared" si="9"/>
        <v>4486915.4000000022</v>
      </c>
      <c r="H25" s="33">
        <f t="shared" si="2"/>
        <v>40477.64910958906</v>
      </c>
      <c r="I25" s="38">
        <f t="shared" si="3"/>
        <v>-8.9041094179265201E-4</v>
      </c>
    </row>
    <row r="26" spans="1:9" x14ac:dyDescent="0.25">
      <c r="A26" s="19" t="s">
        <v>51</v>
      </c>
      <c r="B26" s="1">
        <f t="shared" si="4"/>
        <v>30</v>
      </c>
      <c r="C26" s="44">
        <f t="shared" si="5"/>
        <v>319479</v>
      </c>
      <c r="D26" s="21">
        <f t="shared" si="6"/>
        <v>282600.24</v>
      </c>
      <c r="E26" s="212">
        <f t="shared" si="7"/>
        <v>36878.76</v>
      </c>
      <c r="F26" s="22">
        <f t="shared" si="8"/>
        <v>4486915.4000000022</v>
      </c>
      <c r="G26" s="22">
        <f t="shared" si="9"/>
        <v>4204315.160000002</v>
      </c>
      <c r="H26" s="33">
        <f t="shared" si="2"/>
        <v>36878.756712328788</v>
      </c>
      <c r="I26" s="38">
        <f t="shared" si="3"/>
        <v>-3.2876712139113806E-3</v>
      </c>
    </row>
    <row r="27" spans="1:9" x14ac:dyDescent="0.25">
      <c r="A27" s="19" t="s">
        <v>52</v>
      </c>
      <c r="B27" s="1">
        <f t="shared" si="4"/>
        <v>31</v>
      </c>
      <c r="C27" s="44">
        <f t="shared" si="5"/>
        <v>319479</v>
      </c>
      <c r="D27" s="21">
        <f t="shared" si="6"/>
        <v>283771.12</v>
      </c>
      <c r="E27" s="212">
        <f t="shared" si="7"/>
        <v>35707.879999999997</v>
      </c>
      <c r="F27" s="22">
        <f t="shared" si="8"/>
        <v>4204315.160000002</v>
      </c>
      <c r="G27" s="22">
        <f t="shared" si="9"/>
        <v>3920544.0400000019</v>
      </c>
      <c r="H27" s="33">
        <f t="shared" si="2"/>
        <v>35707.882180821936</v>
      </c>
      <c r="I27" s="38">
        <f t="shared" si="3"/>
        <v>2.1808219389640726E-3</v>
      </c>
    </row>
    <row r="28" spans="1:9" x14ac:dyDescent="0.25">
      <c r="A28" s="19" t="s">
        <v>53</v>
      </c>
      <c r="B28" s="1">
        <f t="shared" si="4"/>
        <v>31</v>
      </c>
      <c r="C28" s="44">
        <f t="shared" si="5"/>
        <v>319479</v>
      </c>
      <c r="D28" s="21">
        <f t="shared" si="6"/>
        <v>286181.23</v>
      </c>
      <c r="E28" s="212">
        <f t="shared" si="7"/>
        <v>33297.769999999997</v>
      </c>
      <c r="F28" s="22">
        <f t="shared" si="8"/>
        <v>3920544.0400000019</v>
      </c>
      <c r="G28" s="22">
        <f t="shared" si="9"/>
        <v>3634362.8100000019</v>
      </c>
      <c r="H28" s="33">
        <f t="shared" si="2"/>
        <v>33297.771298630156</v>
      </c>
      <c r="I28" s="38">
        <f t="shared" si="3"/>
        <v>1.2986301589990035E-3</v>
      </c>
    </row>
    <row r="29" spans="1:9" x14ac:dyDescent="0.25">
      <c r="A29" s="19" t="s">
        <v>54</v>
      </c>
      <c r="B29" s="1">
        <f t="shared" si="4"/>
        <v>30</v>
      </c>
      <c r="C29" s="44">
        <f t="shared" si="5"/>
        <v>319479</v>
      </c>
      <c r="D29" s="21">
        <f t="shared" si="6"/>
        <v>289607.52</v>
      </c>
      <c r="E29" s="212">
        <f t="shared" si="7"/>
        <v>29871.48</v>
      </c>
      <c r="F29" s="22">
        <f t="shared" si="8"/>
        <v>3634362.8100000019</v>
      </c>
      <c r="G29" s="22">
        <f t="shared" si="9"/>
        <v>3344755.2900000019</v>
      </c>
      <c r="H29" s="33">
        <f t="shared" si="2"/>
        <v>29871.475150684946</v>
      </c>
      <c r="I29" s="38">
        <f t="shared" si="3"/>
        <v>-4.8493150534341112E-3</v>
      </c>
    </row>
    <row r="30" spans="1:9" x14ac:dyDescent="0.25">
      <c r="A30" s="19" t="s">
        <v>55</v>
      </c>
      <c r="B30" s="1">
        <f t="shared" si="4"/>
        <v>31</v>
      </c>
      <c r="C30" s="44">
        <f t="shared" si="5"/>
        <v>319479</v>
      </c>
      <c r="D30" s="21">
        <f t="shared" si="6"/>
        <v>291071.49</v>
      </c>
      <c r="E30" s="212">
        <f t="shared" si="7"/>
        <v>28407.51</v>
      </c>
      <c r="F30" s="22">
        <f t="shared" si="8"/>
        <v>3344755.2900000019</v>
      </c>
      <c r="G30" s="22">
        <f t="shared" si="9"/>
        <v>3053683.8000000017</v>
      </c>
      <c r="H30" s="33">
        <f t="shared" si="2"/>
        <v>28407.510682191798</v>
      </c>
      <c r="I30" s="38">
        <f t="shared" si="3"/>
        <v>6.8219179956940934E-4</v>
      </c>
    </row>
    <row r="31" spans="1:9" x14ac:dyDescent="0.25">
      <c r="A31" s="19" t="s">
        <v>56</v>
      </c>
      <c r="B31" s="1">
        <f t="shared" si="4"/>
        <v>30</v>
      </c>
      <c r="C31" s="44">
        <f t="shared" si="5"/>
        <v>319479</v>
      </c>
      <c r="D31" s="21">
        <f t="shared" si="6"/>
        <v>294380.23</v>
      </c>
      <c r="E31" s="212">
        <f t="shared" si="7"/>
        <v>25098.77</v>
      </c>
      <c r="F31" s="22">
        <f t="shared" si="8"/>
        <v>3053683.8000000017</v>
      </c>
      <c r="G31" s="22">
        <f t="shared" si="9"/>
        <v>2759303.5700000017</v>
      </c>
      <c r="H31" s="33">
        <f t="shared" si="2"/>
        <v>25098.770958904126</v>
      </c>
      <c r="I31" s="38">
        <f t="shared" si="3"/>
        <v>9.5890412558219396E-4</v>
      </c>
    </row>
    <row r="32" spans="1:9" x14ac:dyDescent="0.25">
      <c r="A32" s="19" t="s">
        <v>57</v>
      </c>
      <c r="B32" s="1">
        <f t="shared" si="4"/>
        <v>31</v>
      </c>
      <c r="C32" s="44">
        <f t="shared" si="5"/>
        <v>319479</v>
      </c>
      <c r="D32" s="21">
        <f t="shared" si="6"/>
        <v>296043.82</v>
      </c>
      <c r="E32" s="212">
        <f t="shared" si="7"/>
        <v>23435.18</v>
      </c>
      <c r="F32" s="22">
        <f t="shared" si="8"/>
        <v>2759303.5700000017</v>
      </c>
      <c r="G32" s="22">
        <f t="shared" si="9"/>
        <v>2463259.7500000019</v>
      </c>
      <c r="H32" s="33">
        <f t="shared" si="2"/>
        <v>23435.181005479466</v>
      </c>
      <c r="I32" s="38">
        <f t="shared" si="3"/>
        <v>1.0054794656753074E-3</v>
      </c>
    </row>
    <row r="33" spans="1:9" x14ac:dyDescent="0.25">
      <c r="A33" s="19" t="s">
        <v>58</v>
      </c>
      <c r="B33" s="1">
        <f t="shared" si="4"/>
        <v>31</v>
      </c>
      <c r="C33" s="44">
        <f t="shared" si="5"/>
        <v>319479</v>
      </c>
      <c r="D33" s="21">
        <f t="shared" si="6"/>
        <v>298558.15999999997</v>
      </c>
      <c r="E33" s="212">
        <f t="shared" si="7"/>
        <v>20920.84</v>
      </c>
      <c r="F33" s="22">
        <f t="shared" si="8"/>
        <v>2463259.7500000019</v>
      </c>
      <c r="G33" s="22">
        <f t="shared" si="9"/>
        <v>2164701.5900000017</v>
      </c>
      <c r="H33" s="33">
        <f t="shared" si="2"/>
        <v>20920.836232876729</v>
      </c>
      <c r="I33" s="38">
        <f t="shared" si="3"/>
        <v>-3.7671232712455094E-3</v>
      </c>
    </row>
    <row r="34" spans="1:9" x14ac:dyDescent="0.25">
      <c r="A34" s="19" t="s">
        <v>59</v>
      </c>
      <c r="B34" s="1">
        <f t="shared" si="4"/>
        <v>28</v>
      </c>
      <c r="C34" s="44">
        <f t="shared" si="5"/>
        <v>319479</v>
      </c>
      <c r="D34" s="21">
        <f t="shared" si="6"/>
        <v>302873.07</v>
      </c>
      <c r="E34" s="212">
        <f t="shared" si="7"/>
        <v>16605.93</v>
      </c>
      <c r="F34" s="22">
        <f t="shared" si="8"/>
        <v>2164701.5900000017</v>
      </c>
      <c r="G34" s="22">
        <f t="shared" si="9"/>
        <v>1861828.5200000016</v>
      </c>
      <c r="H34" s="33">
        <f t="shared" si="2"/>
        <v>16605.930005479466</v>
      </c>
      <c r="I34" s="38">
        <f t="shared" si="3"/>
        <v>5.4794654715806246E-6</v>
      </c>
    </row>
    <row r="35" spans="1:9" x14ac:dyDescent="0.25">
      <c r="A35" s="19" t="s">
        <v>60</v>
      </c>
      <c r="B35" s="1">
        <f t="shared" si="4"/>
        <v>31</v>
      </c>
      <c r="C35" s="44">
        <f t="shared" si="5"/>
        <v>319479</v>
      </c>
      <c r="D35" s="21">
        <f t="shared" si="6"/>
        <v>303666.21000000002</v>
      </c>
      <c r="E35" s="212">
        <f t="shared" si="7"/>
        <v>15812.79</v>
      </c>
      <c r="F35" s="22">
        <f t="shared" si="8"/>
        <v>1861828.5200000016</v>
      </c>
      <c r="G35" s="22">
        <f t="shared" si="9"/>
        <v>1558162.3100000017</v>
      </c>
      <c r="H35" s="33">
        <f t="shared" si="2"/>
        <v>15812.79016986303</v>
      </c>
      <c r="I35" s="38">
        <f t="shared" si="3"/>
        <v>1.6986302944133058E-4</v>
      </c>
    </row>
    <row r="36" spans="1:9" x14ac:dyDescent="0.25">
      <c r="A36" s="19" t="s">
        <v>61</v>
      </c>
      <c r="B36" s="1">
        <f t="shared" si="4"/>
        <v>30</v>
      </c>
      <c r="C36" s="44">
        <f t="shared" si="5"/>
        <v>319479</v>
      </c>
      <c r="D36" s="21">
        <f t="shared" si="6"/>
        <v>306672.19</v>
      </c>
      <c r="E36" s="212">
        <f t="shared" si="7"/>
        <v>12806.81</v>
      </c>
      <c r="F36" s="22">
        <f t="shared" si="8"/>
        <v>1558162.3100000017</v>
      </c>
      <c r="G36" s="22">
        <f t="shared" si="9"/>
        <v>1251490.1200000017</v>
      </c>
      <c r="H36" s="33">
        <f t="shared" si="2"/>
        <v>12806.81350684933</v>
      </c>
      <c r="I36" s="38">
        <f t="shared" si="3"/>
        <v>3.5068493307335302E-3</v>
      </c>
    </row>
    <row r="37" spans="1:9" x14ac:dyDescent="0.25">
      <c r="A37" s="19" t="s">
        <v>62</v>
      </c>
      <c r="B37" s="1">
        <f t="shared" si="4"/>
        <v>31</v>
      </c>
      <c r="C37" s="44">
        <f t="shared" si="5"/>
        <v>319479</v>
      </c>
      <c r="D37" s="21">
        <f t="shared" si="6"/>
        <v>308849.90999999997</v>
      </c>
      <c r="E37" s="212">
        <f t="shared" si="7"/>
        <v>10629.09</v>
      </c>
      <c r="F37" s="22">
        <f t="shared" si="8"/>
        <v>1251490.1200000017</v>
      </c>
      <c r="G37" s="22">
        <f t="shared" si="9"/>
        <v>942640.21000000183</v>
      </c>
      <c r="H37" s="33">
        <f t="shared" si="2"/>
        <v>10629.094169863029</v>
      </c>
      <c r="I37" s="38">
        <f t="shared" si="3"/>
        <v>4.1698630284372484E-3</v>
      </c>
    </row>
    <row r="38" spans="1:9" x14ac:dyDescent="0.25">
      <c r="A38" s="19" t="s">
        <v>63</v>
      </c>
      <c r="B38" s="1">
        <f t="shared" si="4"/>
        <v>30</v>
      </c>
      <c r="C38" s="44">
        <f t="shared" si="5"/>
        <v>319479</v>
      </c>
      <c r="D38" s="21">
        <f t="shared" si="6"/>
        <v>311731.27</v>
      </c>
      <c r="E38" s="212">
        <f t="shared" si="7"/>
        <v>7747.73</v>
      </c>
      <c r="F38" s="22">
        <f t="shared" si="8"/>
        <v>942640.21000000183</v>
      </c>
      <c r="G38" s="22">
        <f t="shared" si="9"/>
        <v>630908.94000000181</v>
      </c>
      <c r="H38" s="33">
        <f t="shared" si="2"/>
        <v>7747.7277534246723</v>
      </c>
      <c r="I38" s="38">
        <f t="shared" si="3"/>
        <v>-2.2465753272626898E-3</v>
      </c>
    </row>
    <row r="39" spans="1:9" x14ac:dyDescent="0.25">
      <c r="A39" s="19" t="s">
        <v>64</v>
      </c>
      <c r="B39" s="1">
        <f t="shared" si="4"/>
        <v>31</v>
      </c>
      <c r="C39" s="44">
        <f t="shared" si="5"/>
        <v>319479</v>
      </c>
      <c r="D39" s="21">
        <f t="shared" si="6"/>
        <v>314120.59999999998</v>
      </c>
      <c r="E39" s="212">
        <f t="shared" si="7"/>
        <v>5358.4</v>
      </c>
      <c r="F39" s="22">
        <f t="shared" si="8"/>
        <v>630908.94000000181</v>
      </c>
      <c r="G39" s="22">
        <f t="shared" si="9"/>
        <v>316788.34000000183</v>
      </c>
      <c r="H39" s="33">
        <f t="shared" si="2"/>
        <v>5358.4046958904264</v>
      </c>
      <c r="I39" s="38">
        <f t="shared" si="3"/>
        <v>4.6958904267739854E-3</v>
      </c>
    </row>
    <row r="40" spans="1:9" x14ac:dyDescent="0.25">
      <c r="A40" s="19" t="s">
        <v>80</v>
      </c>
      <c r="B40" s="1">
        <f t="shared" si="4"/>
        <v>31</v>
      </c>
      <c r="C40" s="44">
        <f t="shared" si="5"/>
        <v>319479</v>
      </c>
      <c r="D40" s="21">
        <f t="shared" si="6"/>
        <v>316788.34000000189</v>
      </c>
      <c r="E40" s="212">
        <v>2690.6599999980999</v>
      </c>
      <c r="F40" s="22">
        <f t="shared" si="8"/>
        <v>316788.34000000183</v>
      </c>
      <c r="G40" s="22">
        <f t="shared" si="9"/>
        <v>0</v>
      </c>
      <c r="H40" s="33">
        <f t="shared" si="2"/>
        <v>2690.5311068493306</v>
      </c>
      <c r="I40" s="38">
        <f t="shared" si="3"/>
        <v>-0.12889314876929348</v>
      </c>
    </row>
  </sheetData>
  <phoneticPr fontId="5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1E6B1-2768-4C26-A929-7B609CE2016B}">
  <dimension ref="A1:I40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1.85546875" bestFit="1" customWidth="1"/>
    <col min="5" max="5" width="10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7.140625" bestFit="1" customWidth="1"/>
  </cols>
  <sheetData>
    <row r="1" spans="1:9" x14ac:dyDescent="0.25">
      <c r="A1" s="41" t="s">
        <v>267</v>
      </c>
      <c r="B1" s="42" t="s">
        <v>276</v>
      </c>
      <c r="C1" s="37" t="s">
        <v>274</v>
      </c>
      <c r="D1" s="39">
        <f>ROUNDUP(319445.760695558,0)</f>
        <v>319446</v>
      </c>
    </row>
    <row r="2" spans="1:9" x14ac:dyDescent="0.25">
      <c r="A2" s="41" t="s">
        <v>268</v>
      </c>
      <c r="B2" s="43">
        <v>0.1</v>
      </c>
    </row>
    <row r="3" spans="1:9" x14ac:dyDescent="0.25">
      <c r="A3" s="18" t="s">
        <v>23</v>
      </c>
      <c r="B3" s="18" t="s">
        <v>24</v>
      </c>
      <c r="C3" s="18" t="s">
        <v>15</v>
      </c>
      <c r="D3" s="18" t="s">
        <v>28</v>
      </c>
      <c r="E3" s="18" t="s">
        <v>27</v>
      </c>
      <c r="F3" s="18" t="s">
        <v>25</v>
      </c>
      <c r="G3" s="18" t="s">
        <v>26</v>
      </c>
      <c r="H3" s="31" t="s">
        <v>271</v>
      </c>
      <c r="I3" s="31" t="s">
        <v>272</v>
      </c>
    </row>
    <row r="4" spans="1:9" x14ac:dyDescent="0.25">
      <c r="A4" s="19" t="s">
        <v>29</v>
      </c>
      <c r="B4" s="1">
        <f>DAYS360(B1,A4)</f>
        <v>10</v>
      </c>
      <c r="C4" s="15" t="s">
        <v>73</v>
      </c>
      <c r="D4" s="16" t="s">
        <v>21</v>
      </c>
      <c r="E4" s="212">
        <f>ROUNDUP(F4*$B$2*B4/360,0)</f>
        <v>27500</v>
      </c>
      <c r="F4" s="17">
        <v>9900000</v>
      </c>
      <c r="G4" s="17">
        <v>9900000</v>
      </c>
      <c r="H4" s="33">
        <f>F4*$B$2*B4/360</f>
        <v>27500</v>
      </c>
      <c r="I4" s="38">
        <f>H4-E4</f>
        <v>0</v>
      </c>
    </row>
    <row r="5" spans="1:9" x14ac:dyDescent="0.25">
      <c r="A5" s="19" t="s">
        <v>30</v>
      </c>
      <c r="B5" s="1">
        <f>DAYS360(A4,A5)</f>
        <v>30</v>
      </c>
      <c r="C5" s="15">
        <f>$D$1</f>
        <v>319446</v>
      </c>
      <c r="D5" s="16">
        <f>C5-E5</f>
        <v>236946</v>
      </c>
      <c r="E5" s="212">
        <f>ROUND(F5*$B$2*B5/360,2)</f>
        <v>82500</v>
      </c>
      <c r="F5" s="17">
        <f t="shared" ref="F5" si="0">G4</f>
        <v>9900000</v>
      </c>
      <c r="G5" s="17">
        <f t="shared" ref="G5" si="1">F5-D5</f>
        <v>9663054</v>
      </c>
      <c r="H5" s="33">
        <f t="shared" ref="H5:H40" si="2">F5*$B$2*B5/360</f>
        <v>82500</v>
      </c>
      <c r="I5" s="38">
        <f t="shared" ref="I5:I40" si="3">H5-E5</f>
        <v>0</v>
      </c>
    </row>
    <row r="6" spans="1:9" x14ac:dyDescent="0.25">
      <c r="A6" s="19" t="s">
        <v>31</v>
      </c>
      <c r="B6" s="1">
        <f t="shared" ref="B6:B40" si="4">DAYS360(A5,A6)</f>
        <v>30</v>
      </c>
      <c r="C6" s="15">
        <f t="shared" ref="C6:C40" si="5">$D$1</f>
        <v>319446</v>
      </c>
      <c r="D6" s="16">
        <f t="shared" ref="D6:D40" si="6">C6-E6</f>
        <v>238920.55</v>
      </c>
      <c r="E6" s="212">
        <f t="shared" ref="E6:E39" si="7">ROUND(F6*$B$2*B6/360,2)</f>
        <v>80525.45</v>
      </c>
      <c r="F6" s="17">
        <f t="shared" ref="F6:F40" si="8">G5</f>
        <v>9663054</v>
      </c>
      <c r="G6" s="17">
        <f t="shared" ref="G6:G40" si="9">F6-D6</f>
        <v>9424133.4499999993</v>
      </c>
      <c r="H6" s="33">
        <f t="shared" si="2"/>
        <v>80525.45</v>
      </c>
      <c r="I6" s="38">
        <f t="shared" si="3"/>
        <v>0</v>
      </c>
    </row>
    <row r="7" spans="1:9" x14ac:dyDescent="0.25">
      <c r="A7" s="19" t="s">
        <v>32</v>
      </c>
      <c r="B7" s="1">
        <f t="shared" si="4"/>
        <v>30</v>
      </c>
      <c r="C7" s="15">
        <f t="shared" si="5"/>
        <v>319446</v>
      </c>
      <c r="D7" s="16">
        <f t="shared" si="6"/>
        <v>240911.55</v>
      </c>
      <c r="E7" s="212">
        <f t="shared" si="7"/>
        <v>78534.45</v>
      </c>
      <c r="F7" s="17">
        <f t="shared" si="8"/>
        <v>9424133.4499999993</v>
      </c>
      <c r="G7" s="17">
        <f t="shared" si="9"/>
        <v>9183221.8999999985</v>
      </c>
      <c r="H7" s="33">
        <f t="shared" si="2"/>
        <v>78534.445416666655</v>
      </c>
      <c r="I7" s="38">
        <f t="shared" si="3"/>
        <v>-4.5833333424525335E-3</v>
      </c>
    </row>
    <row r="8" spans="1:9" x14ac:dyDescent="0.25">
      <c r="A8" s="19" t="s">
        <v>33</v>
      </c>
      <c r="B8" s="1">
        <f t="shared" si="4"/>
        <v>30</v>
      </c>
      <c r="C8" s="15">
        <f t="shared" si="5"/>
        <v>319446</v>
      </c>
      <c r="D8" s="16">
        <f t="shared" si="6"/>
        <v>242919.15</v>
      </c>
      <c r="E8" s="212">
        <f t="shared" si="7"/>
        <v>76526.850000000006</v>
      </c>
      <c r="F8" s="17">
        <f t="shared" si="8"/>
        <v>9183221.8999999985</v>
      </c>
      <c r="G8" s="17">
        <f t="shared" si="9"/>
        <v>8940302.7499999981</v>
      </c>
      <c r="H8" s="33">
        <f t="shared" si="2"/>
        <v>76526.849166666667</v>
      </c>
      <c r="I8" s="38">
        <f t="shared" si="3"/>
        <v>-8.3333333896007389E-4</v>
      </c>
    </row>
    <row r="9" spans="1:9" x14ac:dyDescent="0.25">
      <c r="A9" s="19" t="s">
        <v>34</v>
      </c>
      <c r="B9" s="1">
        <f t="shared" si="4"/>
        <v>30</v>
      </c>
      <c r="C9" s="15">
        <f t="shared" si="5"/>
        <v>319446</v>
      </c>
      <c r="D9" s="16">
        <f t="shared" si="6"/>
        <v>244943.47999999998</v>
      </c>
      <c r="E9" s="212">
        <f t="shared" si="7"/>
        <v>74502.52</v>
      </c>
      <c r="F9" s="17">
        <f t="shared" si="8"/>
        <v>8940302.7499999981</v>
      </c>
      <c r="G9" s="17">
        <f t="shared" si="9"/>
        <v>8695359.2699999977</v>
      </c>
      <c r="H9" s="33">
        <f t="shared" si="2"/>
        <v>74502.522916666654</v>
      </c>
      <c r="I9" s="38">
        <f t="shared" si="3"/>
        <v>2.9166666499804705E-3</v>
      </c>
    </row>
    <row r="10" spans="1:9" x14ac:dyDescent="0.25">
      <c r="A10" s="19" t="s">
        <v>35</v>
      </c>
      <c r="B10" s="1">
        <f t="shared" si="4"/>
        <v>30</v>
      </c>
      <c r="C10" s="15">
        <f t="shared" si="5"/>
        <v>319446</v>
      </c>
      <c r="D10" s="16">
        <f t="shared" si="6"/>
        <v>246984.66999999998</v>
      </c>
      <c r="E10" s="212">
        <f t="shared" si="7"/>
        <v>72461.33</v>
      </c>
      <c r="F10" s="17">
        <f t="shared" si="8"/>
        <v>8695359.2699999977</v>
      </c>
      <c r="G10" s="17">
        <f t="shared" si="9"/>
        <v>8448374.5999999978</v>
      </c>
      <c r="H10" s="33">
        <f t="shared" si="2"/>
        <v>72461.327249999988</v>
      </c>
      <c r="I10" s="38">
        <f t="shared" si="3"/>
        <v>-2.7500000142026693E-3</v>
      </c>
    </row>
    <row r="11" spans="1:9" x14ac:dyDescent="0.25">
      <c r="A11" s="19" t="s">
        <v>36</v>
      </c>
      <c r="B11" s="1">
        <f t="shared" si="4"/>
        <v>30</v>
      </c>
      <c r="C11" s="15">
        <f t="shared" si="5"/>
        <v>319446</v>
      </c>
      <c r="D11" s="16">
        <f t="shared" si="6"/>
        <v>249042.88</v>
      </c>
      <c r="E11" s="212">
        <f t="shared" si="7"/>
        <v>70403.12</v>
      </c>
      <c r="F11" s="17">
        <f t="shared" si="8"/>
        <v>8448374.5999999978</v>
      </c>
      <c r="G11" s="17">
        <f t="shared" si="9"/>
        <v>8199331.7199999979</v>
      </c>
      <c r="H11" s="33">
        <f t="shared" si="2"/>
        <v>70403.121666666659</v>
      </c>
      <c r="I11" s="38">
        <f t="shared" si="3"/>
        <v>1.6666666633682325E-3</v>
      </c>
    </row>
    <row r="12" spans="1:9" x14ac:dyDescent="0.25">
      <c r="A12" s="19" t="s">
        <v>37</v>
      </c>
      <c r="B12" s="1">
        <f t="shared" si="4"/>
        <v>30</v>
      </c>
      <c r="C12" s="15">
        <f t="shared" si="5"/>
        <v>319446</v>
      </c>
      <c r="D12" s="16">
        <f t="shared" si="6"/>
        <v>251118.24</v>
      </c>
      <c r="E12" s="212">
        <f t="shared" si="7"/>
        <v>68327.759999999995</v>
      </c>
      <c r="F12" s="17">
        <f t="shared" si="8"/>
        <v>8199331.7199999979</v>
      </c>
      <c r="G12" s="17">
        <f t="shared" si="9"/>
        <v>7948213.4799999977</v>
      </c>
      <c r="H12" s="33">
        <f t="shared" si="2"/>
        <v>68327.764333333311</v>
      </c>
      <c r="I12" s="38">
        <f t="shared" si="3"/>
        <v>4.3333333160262555E-3</v>
      </c>
    </row>
    <row r="13" spans="1:9" x14ac:dyDescent="0.25">
      <c r="A13" s="19" t="s">
        <v>38</v>
      </c>
      <c r="B13" s="1">
        <f t="shared" si="4"/>
        <v>30</v>
      </c>
      <c r="C13" s="15">
        <f t="shared" si="5"/>
        <v>319446</v>
      </c>
      <c r="D13" s="16">
        <f t="shared" si="6"/>
        <v>253210.89</v>
      </c>
      <c r="E13" s="212">
        <f t="shared" si="7"/>
        <v>66235.11</v>
      </c>
      <c r="F13" s="17">
        <f t="shared" si="8"/>
        <v>7948213.4799999977</v>
      </c>
      <c r="G13" s="17">
        <f t="shared" si="9"/>
        <v>7695002.589999998</v>
      </c>
      <c r="H13" s="33">
        <f t="shared" si="2"/>
        <v>66235.112333333323</v>
      </c>
      <c r="I13" s="38">
        <f t="shared" si="3"/>
        <v>2.3333333228947595E-3</v>
      </c>
    </row>
    <row r="14" spans="1:9" x14ac:dyDescent="0.25">
      <c r="A14" s="19" t="s">
        <v>39</v>
      </c>
      <c r="B14" s="1">
        <f t="shared" si="4"/>
        <v>30</v>
      </c>
      <c r="C14" s="15">
        <f t="shared" si="5"/>
        <v>319446</v>
      </c>
      <c r="D14" s="16">
        <f t="shared" si="6"/>
        <v>255320.98</v>
      </c>
      <c r="E14" s="212">
        <f t="shared" si="7"/>
        <v>64125.02</v>
      </c>
      <c r="F14" s="17">
        <f t="shared" si="8"/>
        <v>7695002.589999998</v>
      </c>
      <c r="G14" s="17">
        <f t="shared" si="9"/>
        <v>7439681.6099999975</v>
      </c>
      <c r="H14" s="33">
        <f t="shared" si="2"/>
        <v>64125.02158333332</v>
      </c>
      <c r="I14" s="38">
        <f t="shared" si="3"/>
        <v>1.5833333236514591E-3</v>
      </c>
    </row>
    <row r="15" spans="1:9" x14ac:dyDescent="0.25">
      <c r="A15" s="19" t="s">
        <v>40</v>
      </c>
      <c r="B15" s="1">
        <f t="shared" si="4"/>
        <v>30</v>
      </c>
      <c r="C15" s="15">
        <f t="shared" si="5"/>
        <v>319446</v>
      </c>
      <c r="D15" s="16">
        <f t="shared" si="6"/>
        <v>257448.65</v>
      </c>
      <c r="E15" s="212">
        <f t="shared" si="7"/>
        <v>61997.35</v>
      </c>
      <c r="F15" s="17">
        <f t="shared" si="8"/>
        <v>7439681.6099999975</v>
      </c>
      <c r="G15" s="17">
        <f t="shared" si="9"/>
        <v>7182232.9599999972</v>
      </c>
      <c r="H15" s="33">
        <f t="shared" si="2"/>
        <v>61997.346749999982</v>
      </c>
      <c r="I15" s="38">
        <f t="shared" si="3"/>
        <v>-3.2500000161235221E-3</v>
      </c>
    </row>
    <row r="16" spans="1:9" x14ac:dyDescent="0.25">
      <c r="A16" s="19" t="s">
        <v>41</v>
      </c>
      <c r="B16" s="1">
        <f t="shared" si="4"/>
        <v>30</v>
      </c>
      <c r="C16" s="15">
        <f t="shared" si="5"/>
        <v>319446</v>
      </c>
      <c r="D16" s="16">
        <f t="shared" si="6"/>
        <v>259594.06</v>
      </c>
      <c r="E16" s="212">
        <f t="shared" si="7"/>
        <v>59851.94</v>
      </c>
      <c r="F16" s="17">
        <f t="shared" si="8"/>
        <v>7182232.9599999972</v>
      </c>
      <c r="G16" s="17">
        <f t="shared" si="9"/>
        <v>6922638.8999999976</v>
      </c>
      <c r="H16" s="33">
        <f t="shared" si="2"/>
        <v>59851.941333333307</v>
      </c>
      <c r="I16" s="38">
        <f t="shared" si="3"/>
        <v>1.3333333045011386E-3</v>
      </c>
    </row>
    <row r="17" spans="1:9" x14ac:dyDescent="0.25">
      <c r="A17" s="19" t="s">
        <v>42</v>
      </c>
      <c r="B17" s="1">
        <f t="shared" si="4"/>
        <v>30</v>
      </c>
      <c r="C17" s="15">
        <f t="shared" si="5"/>
        <v>319446</v>
      </c>
      <c r="D17" s="16">
        <f t="shared" si="6"/>
        <v>261757.34</v>
      </c>
      <c r="E17" s="212">
        <f t="shared" si="7"/>
        <v>57688.66</v>
      </c>
      <c r="F17" s="17">
        <f t="shared" si="8"/>
        <v>6922638.8999999976</v>
      </c>
      <c r="G17" s="17">
        <f t="shared" si="9"/>
        <v>6660881.5599999977</v>
      </c>
      <c r="H17" s="33">
        <f t="shared" si="2"/>
        <v>57688.657499999979</v>
      </c>
      <c r="I17" s="38">
        <f t="shared" si="3"/>
        <v>-2.5000000241561793E-3</v>
      </c>
    </row>
    <row r="18" spans="1:9" x14ac:dyDescent="0.25">
      <c r="A18" s="19" t="s">
        <v>43</v>
      </c>
      <c r="B18" s="1">
        <f t="shared" si="4"/>
        <v>30</v>
      </c>
      <c r="C18" s="15">
        <f t="shared" si="5"/>
        <v>319446</v>
      </c>
      <c r="D18" s="16">
        <f t="shared" si="6"/>
        <v>263938.65000000002</v>
      </c>
      <c r="E18" s="212">
        <f t="shared" si="7"/>
        <v>55507.35</v>
      </c>
      <c r="F18" s="17">
        <f t="shared" si="8"/>
        <v>6660881.5599999977</v>
      </c>
      <c r="G18" s="17">
        <f t="shared" si="9"/>
        <v>6396942.9099999974</v>
      </c>
      <c r="H18" s="33">
        <f t="shared" si="2"/>
        <v>55507.34633333332</v>
      </c>
      <c r="I18" s="38">
        <f t="shared" si="3"/>
        <v>-3.6666666783276014E-3</v>
      </c>
    </row>
    <row r="19" spans="1:9" x14ac:dyDescent="0.25">
      <c r="A19" s="19" t="s">
        <v>44</v>
      </c>
      <c r="B19" s="1">
        <f t="shared" si="4"/>
        <v>30</v>
      </c>
      <c r="C19" s="15">
        <f t="shared" si="5"/>
        <v>319446</v>
      </c>
      <c r="D19" s="16">
        <f t="shared" si="6"/>
        <v>266138.14</v>
      </c>
      <c r="E19" s="212">
        <f t="shared" si="7"/>
        <v>53307.86</v>
      </c>
      <c r="F19" s="17">
        <f t="shared" si="8"/>
        <v>6396942.9099999974</v>
      </c>
      <c r="G19" s="17">
        <f t="shared" si="9"/>
        <v>6130804.7699999977</v>
      </c>
      <c r="H19" s="33">
        <f t="shared" si="2"/>
        <v>53307.857583333316</v>
      </c>
      <c r="I19" s="38">
        <f t="shared" si="3"/>
        <v>-2.4166666844394058E-3</v>
      </c>
    </row>
    <row r="20" spans="1:9" x14ac:dyDescent="0.25">
      <c r="A20" s="19" t="s">
        <v>45</v>
      </c>
      <c r="B20" s="1">
        <f t="shared" si="4"/>
        <v>30</v>
      </c>
      <c r="C20" s="15">
        <f t="shared" si="5"/>
        <v>319446</v>
      </c>
      <c r="D20" s="16">
        <f t="shared" si="6"/>
        <v>268355.96000000002</v>
      </c>
      <c r="E20" s="212">
        <f t="shared" si="7"/>
        <v>51090.04</v>
      </c>
      <c r="F20" s="17">
        <f t="shared" si="8"/>
        <v>6130804.7699999977</v>
      </c>
      <c r="G20" s="17">
        <f t="shared" si="9"/>
        <v>5862448.8099999977</v>
      </c>
      <c r="H20" s="33">
        <f t="shared" si="2"/>
        <v>51090.039749999989</v>
      </c>
      <c r="I20" s="38">
        <f t="shared" si="3"/>
        <v>-2.5000001187436283E-4</v>
      </c>
    </row>
    <row r="21" spans="1:9" x14ac:dyDescent="0.25">
      <c r="A21" s="19" t="s">
        <v>46</v>
      </c>
      <c r="B21" s="1">
        <f t="shared" si="4"/>
        <v>30</v>
      </c>
      <c r="C21" s="15">
        <f t="shared" si="5"/>
        <v>319446</v>
      </c>
      <c r="D21" s="16">
        <f t="shared" si="6"/>
        <v>270592.26</v>
      </c>
      <c r="E21" s="212">
        <f t="shared" si="7"/>
        <v>48853.74</v>
      </c>
      <c r="F21" s="17">
        <f t="shared" si="8"/>
        <v>5862448.8099999977</v>
      </c>
      <c r="G21" s="17">
        <f t="shared" si="9"/>
        <v>5591856.549999998</v>
      </c>
      <c r="H21" s="33">
        <f t="shared" si="2"/>
        <v>48853.740083333323</v>
      </c>
      <c r="I21" s="38">
        <f t="shared" si="3"/>
        <v>8.3333325164858252E-5</v>
      </c>
    </row>
    <row r="22" spans="1:9" x14ac:dyDescent="0.25">
      <c r="A22" s="19" t="s">
        <v>47</v>
      </c>
      <c r="B22" s="1">
        <f t="shared" si="4"/>
        <v>30</v>
      </c>
      <c r="C22" s="15">
        <f t="shared" si="5"/>
        <v>319446</v>
      </c>
      <c r="D22" s="16">
        <f t="shared" si="6"/>
        <v>272847.2</v>
      </c>
      <c r="E22" s="212">
        <f t="shared" si="7"/>
        <v>46598.8</v>
      </c>
      <c r="F22" s="17">
        <f t="shared" si="8"/>
        <v>5591856.549999998</v>
      </c>
      <c r="G22" s="17">
        <f t="shared" si="9"/>
        <v>5319009.3499999978</v>
      </c>
      <c r="H22" s="33">
        <f t="shared" si="2"/>
        <v>46598.804583333316</v>
      </c>
      <c r="I22" s="38">
        <f t="shared" si="3"/>
        <v>4.5833333133487031E-3</v>
      </c>
    </row>
    <row r="23" spans="1:9" x14ac:dyDescent="0.25">
      <c r="A23" s="19" t="s">
        <v>48</v>
      </c>
      <c r="B23" s="1">
        <f t="shared" si="4"/>
        <v>30</v>
      </c>
      <c r="C23" s="15">
        <f t="shared" si="5"/>
        <v>319446</v>
      </c>
      <c r="D23" s="16">
        <f t="shared" si="6"/>
        <v>275120.92</v>
      </c>
      <c r="E23" s="212">
        <f t="shared" si="7"/>
        <v>44325.08</v>
      </c>
      <c r="F23" s="17">
        <f t="shared" si="8"/>
        <v>5319009.3499999978</v>
      </c>
      <c r="G23" s="17">
        <f t="shared" si="9"/>
        <v>5043888.4299999978</v>
      </c>
      <c r="H23" s="33">
        <f t="shared" si="2"/>
        <v>44325.077916666654</v>
      </c>
      <c r="I23" s="38">
        <f t="shared" si="3"/>
        <v>-2.0833333474001847E-3</v>
      </c>
    </row>
    <row r="24" spans="1:9" x14ac:dyDescent="0.25">
      <c r="A24" s="19" t="s">
        <v>49</v>
      </c>
      <c r="B24" s="1">
        <f t="shared" si="4"/>
        <v>30</v>
      </c>
      <c r="C24" s="15">
        <f t="shared" si="5"/>
        <v>319446</v>
      </c>
      <c r="D24" s="16">
        <f t="shared" si="6"/>
        <v>277413.59999999998</v>
      </c>
      <c r="E24" s="212">
        <f t="shared" si="7"/>
        <v>42032.4</v>
      </c>
      <c r="F24" s="17">
        <f t="shared" si="8"/>
        <v>5043888.4299999978</v>
      </c>
      <c r="G24" s="17">
        <f t="shared" si="9"/>
        <v>4766474.8299999982</v>
      </c>
      <c r="H24" s="33">
        <f t="shared" si="2"/>
        <v>42032.403583333318</v>
      </c>
      <c r="I24" s="38">
        <f t="shared" si="3"/>
        <v>3.5833333167829551E-3</v>
      </c>
    </row>
    <row r="25" spans="1:9" x14ac:dyDescent="0.25">
      <c r="A25" s="19" t="s">
        <v>50</v>
      </c>
      <c r="B25" s="1">
        <f t="shared" si="4"/>
        <v>30</v>
      </c>
      <c r="C25" s="15">
        <f t="shared" si="5"/>
        <v>319446</v>
      </c>
      <c r="D25" s="16">
        <f t="shared" si="6"/>
        <v>279725.38</v>
      </c>
      <c r="E25" s="212">
        <f t="shared" si="7"/>
        <v>39720.620000000003</v>
      </c>
      <c r="F25" s="17">
        <f t="shared" si="8"/>
        <v>4766474.8299999982</v>
      </c>
      <c r="G25" s="17">
        <f t="shared" si="9"/>
        <v>4486749.4499999983</v>
      </c>
      <c r="H25" s="33">
        <f t="shared" si="2"/>
        <v>39720.623583333319</v>
      </c>
      <c r="I25" s="38">
        <f t="shared" si="3"/>
        <v>3.5833333167829551E-3</v>
      </c>
    </row>
    <row r="26" spans="1:9" x14ac:dyDescent="0.25">
      <c r="A26" s="19" t="s">
        <v>51</v>
      </c>
      <c r="B26" s="1">
        <f t="shared" si="4"/>
        <v>30</v>
      </c>
      <c r="C26" s="15">
        <f t="shared" si="5"/>
        <v>319446</v>
      </c>
      <c r="D26" s="16">
        <f t="shared" si="6"/>
        <v>282056.42</v>
      </c>
      <c r="E26" s="212">
        <f t="shared" si="7"/>
        <v>37389.58</v>
      </c>
      <c r="F26" s="17">
        <f t="shared" si="8"/>
        <v>4486749.4499999983</v>
      </c>
      <c r="G26" s="17">
        <f t="shared" si="9"/>
        <v>4204693.0299999984</v>
      </c>
      <c r="H26" s="33">
        <f t="shared" si="2"/>
        <v>37389.578749999986</v>
      </c>
      <c r="I26" s="38">
        <f t="shared" si="3"/>
        <v>-1.2500000157160684E-3</v>
      </c>
    </row>
    <row r="27" spans="1:9" x14ac:dyDescent="0.25">
      <c r="A27" s="19" t="s">
        <v>52</v>
      </c>
      <c r="B27" s="1">
        <f t="shared" si="4"/>
        <v>30</v>
      </c>
      <c r="C27" s="15">
        <f t="shared" si="5"/>
        <v>319446</v>
      </c>
      <c r="D27" s="16">
        <f t="shared" si="6"/>
        <v>284406.89</v>
      </c>
      <c r="E27" s="212">
        <f t="shared" si="7"/>
        <v>35039.11</v>
      </c>
      <c r="F27" s="17">
        <f t="shared" si="8"/>
        <v>4204693.0299999984</v>
      </c>
      <c r="G27" s="17">
        <f t="shared" si="9"/>
        <v>3920286.1399999983</v>
      </c>
      <c r="H27" s="33">
        <f t="shared" si="2"/>
        <v>35039.10858333332</v>
      </c>
      <c r="I27" s="38">
        <f t="shared" si="3"/>
        <v>-1.4166666805977002E-3</v>
      </c>
    </row>
    <row r="28" spans="1:9" x14ac:dyDescent="0.25">
      <c r="A28" s="19" t="s">
        <v>53</v>
      </c>
      <c r="B28" s="1">
        <f t="shared" si="4"/>
        <v>30</v>
      </c>
      <c r="C28" s="15">
        <f t="shared" si="5"/>
        <v>319446</v>
      </c>
      <c r="D28" s="16">
        <f t="shared" si="6"/>
        <v>286776.95</v>
      </c>
      <c r="E28" s="212">
        <f t="shared" si="7"/>
        <v>32669.05</v>
      </c>
      <c r="F28" s="17">
        <f t="shared" si="8"/>
        <v>3920286.1399999983</v>
      </c>
      <c r="G28" s="17">
        <f t="shared" si="9"/>
        <v>3633509.1899999981</v>
      </c>
      <c r="H28" s="33">
        <f t="shared" si="2"/>
        <v>32669.05116666665</v>
      </c>
      <c r="I28" s="38">
        <f t="shared" si="3"/>
        <v>1.1666666505334433E-3</v>
      </c>
    </row>
    <row r="29" spans="1:9" x14ac:dyDescent="0.25">
      <c r="A29" s="19" t="s">
        <v>54</v>
      </c>
      <c r="B29" s="1">
        <f t="shared" si="4"/>
        <v>30</v>
      </c>
      <c r="C29" s="15">
        <f t="shared" si="5"/>
        <v>319446</v>
      </c>
      <c r="D29" s="16">
        <f t="shared" si="6"/>
        <v>289166.76</v>
      </c>
      <c r="E29" s="212">
        <f t="shared" si="7"/>
        <v>30279.24</v>
      </c>
      <c r="F29" s="17">
        <f t="shared" si="8"/>
        <v>3633509.1899999981</v>
      </c>
      <c r="G29" s="17">
        <f t="shared" si="9"/>
        <v>3344342.4299999978</v>
      </c>
      <c r="H29" s="33">
        <f t="shared" si="2"/>
        <v>30279.243249999985</v>
      </c>
      <c r="I29" s="38">
        <f t="shared" si="3"/>
        <v>3.2499999833817128E-3</v>
      </c>
    </row>
    <row r="30" spans="1:9" x14ac:dyDescent="0.25">
      <c r="A30" s="19" t="s">
        <v>55</v>
      </c>
      <c r="B30" s="1">
        <f t="shared" si="4"/>
        <v>30</v>
      </c>
      <c r="C30" s="15">
        <f t="shared" si="5"/>
        <v>319446</v>
      </c>
      <c r="D30" s="16">
        <f t="shared" si="6"/>
        <v>291576.48</v>
      </c>
      <c r="E30" s="212">
        <f t="shared" si="7"/>
        <v>27869.52</v>
      </c>
      <c r="F30" s="17">
        <f t="shared" si="8"/>
        <v>3344342.4299999978</v>
      </c>
      <c r="G30" s="17">
        <f t="shared" si="9"/>
        <v>3052765.9499999979</v>
      </c>
      <c r="H30" s="33">
        <f t="shared" si="2"/>
        <v>27869.520249999983</v>
      </c>
      <c r="I30" s="38">
        <f t="shared" si="3"/>
        <v>2.4999998277053237E-4</v>
      </c>
    </row>
    <row r="31" spans="1:9" x14ac:dyDescent="0.25">
      <c r="A31" s="19" t="s">
        <v>56</v>
      </c>
      <c r="B31" s="1">
        <f t="shared" si="4"/>
        <v>30</v>
      </c>
      <c r="C31" s="15">
        <f t="shared" si="5"/>
        <v>319446</v>
      </c>
      <c r="D31" s="16">
        <f t="shared" si="6"/>
        <v>294006.28000000003</v>
      </c>
      <c r="E31" s="212">
        <f t="shared" si="7"/>
        <v>25439.72</v>
      </c>
      <c r="F31" s="17">
        <f t="shared" si="8"/>
        <v>3052765.9499999979</v>
      </c>
      <c r="G31" s="17">
        <f t="shared" si="9"/>
        <v>2758759.6699999981</v>
      </c>
      <c r="H31" s="33">
        <f t="shared" si="2"/>
        <v>25439.716249999983</v>
      </c>
      <c r="I31" s="38">
        <f t="shared" si="3"/>
        <v>-3.7500000180443749E-3</v>
      </c>
    </row>
    <row r="32" spans="1:9" x14ac:dyDescent="0.25">
      <c r="A32" s="19" t="s">
        <v>57</v>
      </c>
      <c r="B32" s="1">
        <f t="shared" si="4"/>
        <v>30</v>
      </c>
      <c r="C32" s="15">
        <f t="shared" si="5"/>
        <v>319446</v>
      </c>
      <c r="D32" s="16">
        <f t="shared" si="6"/>
        <v>296456.34000000003</v>
      </c>
      <c r="E32" s="212">
        <f t="shared" si="7"/>
        <v>22989.66</v>
      </c>
      <c r="F32" s="17">
        <f t="shared" si="8"/>
        <v>2758759.6699999981</v>
      </c>
      <c r="G32" s="17">
        <f t="shared" si="9"/>
        <v>2462303.3299999982</v>
      </c>
      <c r="H32" s="33">
        <f t="shared" si="2"/>
        <v>22989.663916666654</v>
      </c>
      <c r="I32" s="38">
        <f t="shared" si="3"/>
        <v>3.9166666538221762E-3</v>
      </c>
    </row>
    <row r="33" spans="1:9" x14ac:dyDescent="0.25">
      <c r="A33" s="19" t="s">
        <v>58</v>
      </c>
      <c r="B33" s="1">
        <f t="shared" si="4"/>
        <v>30</v>
      </c>
      <c r="C33" s="15">
        <f t="shared" si="5"/>
        <v>319446</v>
      </c>
      <c r="D33" s="16">
        <f t="shared" si="6"/>
        <v>298926.81</v>
      </c>
      <c r="E33" s="212">
        <f t="shared" si="7"/>
        <v>20519.189999999999</v>
      </c>
      <c r="F33" s="17">
        <f t="shared" si="8"/>
        <v>2462303.3299999982</v>
      </c>
      <c r="G33" s="17">
        <f t="shared" si="9"/>
        <v>2163376.5199999982</v>
      </c>
      <c r="H33" s="33">
        <f t="shared" si="2"/>
        <v>20519.194416666654</v>
      </c>
      <c r="I33" s="38">
        <f t="shared" si="3"/>
        <v>4.416666655743029E-3</v>
      </c>
    </row>
    <row r="34" spans="1:9" x14ac:dyDescent="0.25">
      <c r="A34" s="19" t="s">
        <v>59</v>
      </c>
      <c r="B34" s="1">
        <f t="shared" si="4"/>
        <v>30</v>
      </c>
      <c r="C34" s="15">
        <f t="shared" si="5"/>
        <v>319446</v>
      </c>
      <c r="D34" s="16">
        <f t="shared" si="6"/>
        <v>301417.86</v>
      </c>
      <c r="E34" s="212">
        <f t="shared" si="7"/>
        <v>18028.14</v>
      </c>
      <c r="F34" s="17">
        <f t="shared" si="8"/>
        <v>2163376.5199999982</v>
      </c>
      <c r="G34" s="17">
        <f t="shared" si="9"/>
        <v>1861958.6599999983</v>
      </c>
      <c r="H34" s="33">
        <f t="shared" si="2"/>
        <v>18028.137666666651</v>
      </c>
      <c r="I34" s="38">
        <f t="shared" si="3"/>
        <v>-2.3333333483606111E-3</v>
      </c>
    </row>
    <row r="35" spans="1:9" x14ac:dyDescent="0.25">
      <c r="A35" s="19" t="s">
        <v>60</v>
      </c>
      <c r="B35" s="1">
        <f t="shared" si="4"/>
        <v>30</v>
      </c>
      <c r="C35" s="15">
        <f t="shared" si="5"/>
        <v>319446</v>
      </c>
      <c r="D35" s="16">
        <f t="shared" si="6"/>
        <v>303929.68</v>
      </c>
      <c r="E35" s="212">
        <f t="shared" si="7"/>
        <v>15516.32</v>
      </c>
      <c r="F35" s="17">
        <f t="shared" si="8"/>
        <v>1861958.6599999983</v>
      </c>
      <c r="G35" s="17">
        <f t="shared" si="9"/>
        <v>1558028.9799999984</v>
      </c>
      <c r="H35" s="33">
        <f t="shared" si="2"/>
        <v>15516.322166666652</v>
      </c>
      <c r="I35" s="38">
        <f t="shared" si="3"/>
        <v>2.1666666525561595E-3</v>
      </c>
    </row>
    <row r="36" spans="1:9" x14ac:dyDescent="0.25">
      <c r="A36" s="19" t="s">
        <v>61</v>
      </c>
      <c r="B36" s="1">
        <f t="shared" si="4"/>
        <v>30</v>
      </c>
      <c r="C36" s="15">
        <f t="shared" si="5"/>
        <v>319446</v>
      </c>
      <c r="D36" s="16">
        <f t="shared" si="6"/>
        <v>306462.43</v>
      </c>
      <c r="E36" s="212">
        <f t="shared" si="7"/>
        <v>12983.57</v>
      </c>
      <c r="F36" s="17">
        <f t="shared" si="8"/>
        <v>1558028.9799999984</v>
      </c>
      <c r="G36" s="17">
        <f t="shared" si="9"/>
        <v>1251566.5499999984</v>
      </c>
      <c r="H36" s="33">
        <f t="shared" si="2"/>
        <v>12983.574833333319</v>
      </c>
      <c r="I36" s="38">
        <f t="shared" si="3"/>
        <v>4.8333333197660977E-3</v>
      </c>
    </row>
    <row r="37" spans="1:9" x14ac:dyDescent="0.25">
      <c r="A37" s="19" t="s">
        <v>62</v>
      </c>
      <c r="B37" s="1">
        <f t="shared" si="4"/>
        <v>30</v>
      </c>
      <c r="C37" s="15">
        <f t="shared" si="5"/>
        <v>319446</v>
      </c>
      <c r="D37" s="16">
        <f t="shared" si="6"/>
        <v>309016.28000000003</v>
      </c>
      <c r="E37" s="212">
        <f t="shared" si="7"/>
        <v>10429.719999999999</v>
      </c>
      <c r="F37" s="17">
        <f t="shared" si="8"/>
        <v>1251566.5499999984</v>
      </c>
      <c r="G37" s="17">
        <f t="shared" si="9"/>
        <v>942550.26999999839</v>
      </c>
      <c r="H37" s="33">
        <f t="shared" si="2"/>
        <v>10429.721249999988</v>
      </c>
      <c r="I37" s="38">
        <f t="shared" si="3"/>
        <v>1.2499999884312274E-3</v>
      </c>
    </row>
    <row r="38" spans="1:9" x14ac:dyDescent="0.25">
      <c r="A38" s="19" t="s">
        <v>63</v>
      </c>
      <c r="B38" s="1">
        <f t="shared" si="4"/>
        <v>30</v>
      </c>
      <c r="C38" s="15">
        <f t="shared" si="5"/>
        <v>319446</v>
      </c>
      <c r="D38" s="16">
        <f t="shared" si="6"/>
        <v>311591.40999999997</v>
      </c>
      <c r="E38" s="212">
        <f t="shared" si="7"/>
        <v>7854.59</v>
      </c>
      <c r="F38" s="17">
        <f t="shared" si="8"/>
        <v>942550.26999999839</v>
      </c>
      <c r="G38" s="17">
        <f t="shared" si="9"/>
        <v>630958.85999999847</v>
      </c>
      <c r="H38" s="33">
        <f t="shared" si="2"/>
        <v>7854.5855833333208</v>
      </c>
      <c r="I38" s="38">
        <f t="shared" si="3"/>
        <v>-4.4166666793898912E-3</v>
      </c>
    </row>
    <row r="39" spans="1:9" x14ac:dyDescent="0.25">
      <c r="A39" s="19" t="s">
        <v>64</v>
      </c>
      <c r="B39" s="1">
        <f t="shared" si="4"/>
        <v>30</v>
      </c>
      <c r="C39" s="15">
        <f t="shared" si="5"/>
        <v>319446</v>
      </c>
      <c r="D39" s="16">
        <f t="shared" si="6"/>
        <v>314188.01</v>
      </c>
      <c r="E39" s="212">
        <f t="shared" si="7"/>
        <v>5257.99</v>
      </c>
      <c r="F39" s="17">
        <f t="shared" si="8"/>
        <v>630958.85999999847</v>
      </c>
      <c r="G39" s="17">
        <f t="shared" si="9"/>
        <v>316770.84999999846</v>
      </c>
      <c r="H39" s="33">
        <f t="shared" si="2"/>
        <v>5257.9904999999881</v>
      </c>
      <c r="I39" s="38">
        <f t="shared" si="3"/>
        <v>4.9999998827843228E-4</v>
      </c>
    </row>
    <row r="40" spans="1:9" x14ac:dyDescent="0.25">
      <c r="A40" s="19" t="s">
        <v>80</v>
      </c>
      <c r="B40" s="1">
        <f t="shared" si="4"/>
        <v>30</v>
      </c>
      <c r="C40" s="15">
        <f t="shared" si="5"/>
        <v>319446</v>
      </c>
      <c r="D40" s="16">
        <f t="shared" si="6"/>
        <v>316770.84999999998</v>
      </c>
      <c r="E40" s="212">
        <f>ROUND(2675.15000000153,2)</f>
        <v>2675.15</v>
      </c>
      <c r="F40" s="17">
        <f t="shared" si="8"/>
        <v>316770.84999999846</v>
      </c>
      <c r="G40" s="17">
        <f t="shared" si="9"/>
        <v>-1.5133991837501526E-9</v>
      </c>
      <c r="H40" s="33">
        <f t="shared" si="2"/>
        <v>2639.7570833333207</v>
      </c>
      <c r="I40" s="38">
        <f t="shared" si="3"/>
        <v>-35.392916666679412</v>
      </c>
    </row>
  </sheetData>
  <phoneticPr fontId="5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D9811-0FBF-4802-9C49-69F698D6F1E7}">
  <dimension ref="A1:N5"/>
  <sheetViews>
    <sheetView workbookViewId="0">
      <selection activeCell="M5" sqref="M5"/>
    </sheetView>
  </sheetViews>
  <sheetFormatPr defaultRowHeight="15" x14ac:dyDescent="0.25"/>
  <cols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13.710937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.140625" bestFit="1" customWidth="1"/>
    <col min="13" max="13" width="21.7109375" bestFit="1" customWidth="1"/>
    <col min="14" max="14" width="94.85546875" bestFit="1" customWidth="1"/>
  </cols>
  <sheetData>
    <row r="1" spans="1:14" x14ac:dyDescent="0.25">
      <c r="A1" s="13" t="s">
        <v>75</v>
      </c>
      <c r="B1" s="7" t="s">
        <v>1</v>
      </c>
      <c r="C1" s="7" t="s">
        <v>2</v>
      </c>
      <c r="D1" s="7" t="s">
        <v>11</v>
      </c>
      <c r="E1" s="7" t="s">
        <v>12</v>
      </c>
      <c r="F1" s="7" t="s">
        <v>13</v>
      </c>
      <c r="G1" s="7" t="s">
        <v>22</v>
      </c>
      <c r="H1" s="7" t="s">
        <v>3</v>
      </c>
      <c r="I1" s="7" t="s">
        <v>4</v>
      </c>
      <c r="J1" s="7" t="s">
        <v>5</v>
      </c>
      <c r="K1" s="7" t="s">
        <v>6</v>
      </c>
      <c r="L1" s="7" t="s">
        <v>7</v>
      </c>
      <c r="M1" s="7" t="s">
        <v>8</v>
      </c>
      <c r="N1" s="7" t="s">
        <v>168</v>
      </c>
    </row>
    <row r="2" spans="1:14" x14ac:dyDescent="0.25">
      <c r="A2" s="12" t="s">
        <v>0</v>
      </c>
      <c r="B2" s="8" t="s">
        <v>9</v>
      </c>
      <c r="C2" s="8" t="s">
        <v>10</v>
      </c>
      <c r="D2" s="9" t="s">
        <v>65</v>
      </c>
      <c r="E2" s="9" t="s">
        <v>66</v>
      </c>
      <c r="F2" s="9" t="s">
        <v>81</v>
      </c>
      <c r="G2" s="10" t="s">
        <v>68</v>
      </c>
      <c r="H2" s="10" t="s">
        <v>14</v>
      </c>
      <c r="I2" s="10" t="s">
        <v>74</v>
      </c>
      <c r="J2" s="10" t="s">
        <v>9</v>
      </c>
      <c r="K2" s="10" t="s">
        <v>69</v>
      </c>
      <c r="L2" s="10" t="s">
        <v>70</v>
      </c>
      <c r="M2" s="10" t="s">
        <v>71</v>
      </c>
      <c r="N2" s="10" t="s">
        <v>804</v>
      </c>
    </row>
    <row r="3" spans="1:14" x14ac:dyDescent="0.25">
      <c r="A3" s="12" t="s">
        <v>0</v>
      </c>
      <c r="B3" s="8" t="s">
        <v>9</v>
      </c>
      <c r="C3" s="8" t="s">
        <v>10</v>
      </c>
      <c r="D3" s="9" t="s">
        <v>65</v>
      </c>
      <c r="E3" s="9" t="s">
        <v>66</v>
      </c>
      <c r="F3" s="9" t="s">
        <v>67</v>
      </c>
      <c r="G3" s="10" t="s">
        <v>68</v>
      </c>
      <c r="H3" s="10" t="s">
        <v>14</v>
      </c>
      <c r="I3" s="10" t="s">
        <v>74</v>
      </c>
      <c r="J3" s="10" t="s">
        <v>9</v>
      </c>
      <c r="K3" s="10" t="s">
        <v>76</v>
      </c>
      <c r="L3" s="10" t="s">
        <v>70</v>
      </c>
      <c r="M3" s="10" t="s">
        <v>71</v>
      </c>
      <c r="N3" s="10" t="s">
        <v>805</v>
      </c>
    </row>
    <row r="4" spans="1:14" x14ac:dyDescent="0.25">
      <c r="A4" s="12" t="s">
        <v>0</v>
      </c>
      <c r="B4" s="8" t="s">
        <v>9</v>
      </c>
      <c r="C4" s="8" t="s">
        <v>10</v>
      </c>
      <c r="D4" s="9" t="s">
        <v>79</v>
      </c>
      <c r="E4" s="9" t="s">
        <v>66</v>
      </c>
      <c r="F4" s="9" t="s">
        <v>81</v>
      </c>
      <c r="G4" s="10" t="s">
        <v>68</v>
      </c>
      <c r="H4" s="10" t="s">
        <v>14</v>
      </c>
      <c r="I4" s="10" t="s">
        <v>74</v>
      </c>
      <c r="J4" s="10" t="s">
        <v>9</v>
      </c>
      <c r="K4" s="10" t="s">
        <v>69</v>
      </c>
      <c r="L4" s="10" t="s">
        <v>70</v>
      </c>
      <c r="M4" s="10" t="s">
        <v>71</v>
      </c>
      <c r="N4" s="10" t="s">
        <v>806</v>
      </c>
    </row>
    <row r="5" spans="1:14" x14ac:dyDescent="0.25">
      <c r="A5" s="12" t="s">
        <v>0</v>
      </c>
      <c r="B5" s="8" t="s">
        <v>9</v>
      </c>
      <c r="C5" s="8" t="s">
        <v>10</v>
      </c>
      <c r="D5" s="9" t="s">
        <v>79</v>
      </c>
      <c r="E5" s="9" t="s">
        <v>66</v>
      </c>
      <c r="F5" s="9" t="s">
        <v>81</v>
      </c>
      <c r="G5" s="10" t="s">
        <v>68</v>
      </c>
      <c r="H5" s="10" t="s">
        <v>14</v>
      </c>
      <c r="I5" s="10" t="s">
        <v>74</v>
      </c>
      <c r="J5" s="10" t="s">
        <v>9</v>
      </c>
      <c r="K5" s="10" t="s">
        <v>76</v>
      </c>
      <c r="L5" s="10" t="s">
        <v>70</v>
      </c>
      <c r="M5" s="10" t="s">
        <v>71</v>
      </c>
      <c r="N5" s="10" t="s">
        <v>807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84088-4290-4A35-9C88-6E6373802F17}">
  <dimension ref="A1:I39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1.85546875" bestFit="1" customWidth="1"/>
    <col min="5" max="5" width="10.5703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7.42578125" bestFit="1" customWidth="1"/>
  </cols>
  <sheetData>
    <row r="1" spans="1:9" x14ac:dyDescent="0.25">
      <c r="A1" s="41" t="s">
        <v>267</v>
      </c>
      <c r="B1" s="42" t="s">
        <v>277</v>
      </c>
      <c r="C1" s="37" t="s">
        <v>274</v>
      </c>
      <c r="D1" s="39">
        <f>ROUNDUP(34715.760695558,0)</f>
        <v>34716</v>
      </c>
    </row>
    <row r="2" spans="1:9" x14ac:dyDescent="0.25">
      <c r="A2" s="41" t="s">
        <v>268</v>
      </c>
      <c r="B2" s="43">
        <v>0.15</v>
      </c>
    </row>
    <row r="3" spans="1:9" x14ac:dyDescent="0.25">
      <c r="A3" s="5" t="s">
        <v>23</v>
      </c>
      <c r="B3" s="5" t="s">
        <v>24</v>
      </c>
      <c r="C3" s="5" t="s">
        <v>15</v>
      </c>
      <c r="D3" s="5" t="s">
        <v>28</v>
      </c>
      <c r="E3" s="5" t="s">
        <v>27</v>
      </c>
      <c r="F3" s="5" t="s">
        <v>25</v>
      </c>
      <c r="G3" s="5" t="s">
        <v>26</v>
      </c>
      <c r="H3" s="31" t="s">
        <v>271</v>
      </c>
      <c r="I3" s="31" t="s">
        <v>272</v>
      </c>
    </row>
    <row r="4" spans="1:9" x14ac:dyDescent="0.25">
      <c r="A4" s="6" t="s">
        <v>82</v>
      </c>
      <c r="B4" s="1">
        <f>_xlfn.DAYS(A4,B1)</f>
        <v>34</v>
      </c>
      <c r="C4" s="3">
        <f>$D$1</f>
        <v>34716</v>
      </c>
      <c r="D4" s="2">
        <f t="shared" ref="D4:D39" si="0">C4-E4</f>
        <v>20743.400000000001</v>
      </c>
      <c r="E4" s="212">
        <f>ROUND(F4*$B$2*B4/365,2)</f>
        <v>13972.6</v>
      </c>
      <c r="F4" s="2">
        <v>1000000</v>
      </c>
      <c r="G4" s="2">
        <v>979256.6</v>
      </c>
      <c r="H4" s="33">
        <f>F4*$B$2*B4/365</f>
        <v>13972.602739726028</v>
      </c>
      <c r="I4" s="38">
        <f>H4-E4</f>
        <v>2.739726027357392E-3</v>
      </c>
    </row>
    <row r="5" spans="1:9" x14ac:dyDescent="0.25">
      <c r="A5" s="6" t="s">
        <v>83</v>
      </c>
      <c r="B5" s="1">
        <f>_xlfn.DAYS(A5,A4)</f>
        <v>30</v>
      </c>
      <c r="C5" s="3">
        <f t="shared" ref="C5:C39" si="1">$D$1</f>
        <v>34716</v>
      </c>
      <c r="D5" s="2">
        <f t="shared" si="0"/>
        <v>22642.97</v>
      </c>
      <c r="E5" s="212">
        <f t="shared" ref="E5:E38" si="2">ROUND(F5*$B$2*B5/365,2)</f>
        <v>12073.03</v>
      </c>
      <c r="F5" s="2">
        <f>G4</f>
        <v>979256.6</v>
      </c>
      <c r="G5" s="2">
        <f>F5-D5</f>
        <v>956613.63</v>
      </c>
      <c r="H5" s="33">
        <f t="shared" ref="H5:H39" si="3">F5*$B$2*B5/365</f>
        <v>12073.026575342463</v>
      </c>
      <c r="I5" s="38">
        <f t="shared" ref="I5:I39" si="4">H5-E5</f>
        <v>-3.4246575378347188E-3</v>
      </c>
    </row>
    <row r="6" spans="1:9" x14ac:dyDescent="0.25">
      <c r="A6" s="6" t="s">
        <v>84</v>
      </c>
      <c r="B6" s="1">
        <f t="shared" ref="B6:B39" si="5">_xlfn.DAYS(A6,A5)</f>
        <v>31</v>
      </c>
      <c r="C6" s="3">
        <f t="shared" si="1"/>
        <v>34716</v>
      </c>
      <c r="D6" s="2">
        <f t="shared" si="0"/>
        <v>22529</v>
      </c>
      <c r="E6" s="212">
        <f t="shared" si="2"/>
        <v>12187</v>
      </c>
      <c r="F6" s="2">
        <f t="shared" ref="F6:F39" si="6">G5</f>
        <v>956613.63</v>
      </c>
      <c r="G6" s="2">
        <f t="shared" ref="G6:G39" si="7">F6-D6</f>
        <v>934084.63</v>
      </c>
      <c r="H6" s="33">
        <f t="shared" si="3"/>
        <v>12186.995560273972</v>
      </c>
      <c r="I6" s="38">
        <f t="shared" si="4"/>
        <v>-4.4397260280675255E-3</v>
      </c>
    </row>
    <row r="7" spans="1:9" x14ac:dyDescent="0.25">
      <c r="A7" s="6" t="s">
        <v>85</v>
      </c>
      <c r="B7" s="1">
        <f t="shared" si="5"/>
        <v>30</v>
      </c>
      <c r="C7" s="3">
        <f t="shared" si="1"/>
        <v>34716</v>
      </c>
      <c r="D7" s="2">
        <f t="shared" si="0"/>
        <v>23199.89</v>
      </c>
      <c r="E7" s="212">
        <f t="shared" si="2"/>
        <v>11516.11</v>
      </c>
      <c r="F7" s="2">
        <f t="shared" si="6"/>
        <v>934084.63</v>
      </c>
      <c r="G7" s="2">
        <f t="shared" si="7"/>
        <v>910884.74</v>
      </c>
      <c r="H7" s="33">
        <f t="shared" si="3"/>
        <v>11516.111876712326</v>
      </c>
      <c r="I7" s="38">
        <f t="shared" si="4"/>
        <v>1.8767123256111518E-3</v>
      </c>
    </row>
    <row r="8" spans="1:9" x14ac:dyDescent="0.25">
      <c r="A8" s="6" t="s">
        <v>86</v>
      </c>
      <c r="B8" s="1">
        <f t="shared" si="5"/>
        <v>31</v>
      </c>
      <c r="C8" s="3">
        <f t="shared" si="1"/>
        <v>34716</v>
      </c>
      <c r="D8" s="2">
        <f t="shared" si="0"/>
        <v>23111.58</v>
      </c>
      <c r="E8" s="212">
        <f t="shared" si="2"/>
        <v>11604.42</v>
      </c>
      <c r="F8" s="2">
        <f t="shared" si="6"/>
        <v>910884.74</v>
      </c>
      <c r="G8" s="2">
        <f t="shared" si="7"/>
        <v>887773.16</v>
      </c>
      <c r="H8" s="33">
        <f t="shared" si="3"/>
        <v>11604.422030136984</v>
      </c>
      <c r="I8" s="38">
        <f t="shared" si="4"/>
        <v>2.0301369841035921E-3</v>
      </c>
    </row>
    <row r="9" spans="1:9" x14ac:dyDescent="0.25">
      <c r="A9" s="6" t="s">
        <v>87</v>
      </c>
      <c r="B9" s="1">
        <f t="shared" si="5"/>
        <v>31</v>
      </c>
      <c r="C9" s="3">
        <f t="shared" si="1"/>
        <v>34716</v>
      </c>
      <c r="D9" s="2">
        <f t="shared" si="0"/>
        <v>23406.010000000002</v>
      </c>
      <c r="E9" s="212">
        <f t="shared" si="2"/>
        <v>11309.99</v>
      </c>
      <c r="F9" s="2">
        <f t="shared" si="6"/>
        <v>887773.16</v>
      </c>
      <c r="G9" s="2">
        <f t="shared" si="7"/>
        <v>864367.15</v>
      </c>
      <c r="H9" s="33">
        <f t="shared" si="3"/>
        <v>11309.986832876712</v>
      </c>
      <c r="I9" s="38">
        <f t="shared" si="4"/>
        <v>-3.1671232882217737E-3</v>
      </c>
    </row>
    <row r="10" spans="1:9" x14ac:dyDescent="0.25">
      <c r="A10" s="6" t="s">
        <v>88</v>
      </c>
      <c r="B10" s="1">
        <f t="shared" si="5"/>
        <v>28</v>
      </c>
      <c r="C10" s="3">
        <f t="shared" si="1"/>
        <v>34716</v>
      </c>
      <c r="D10" s="2">
        <f t="shared" si="0"/>
        <v>24769.86</v>
      </c>
      <c r="E10" s="212">
        <f t="shared" si="2"/>
        <v>9946.14</v>
      </c>
      <c r="F10" s="2">
        <f t="shared" si="6"/>
        <v>864367.15</v>
      </c>
      <c r="G10" s="2">
        <f t="shared" si="7"/>
        <v>839597.29</v>
      </c>
      <c r="H10" s="33">
        <f t="shared" si="3"/>
        <v>9946.1425479452046</v>
      </c>
      <c r="I10" s="38">
        <f t="shared" si="4"/>
        <v>2.5479452051513363E-3</v>
      </c>
    </row>
    <row r="11" spans="1:9" x14ac:dyDescent="0.25">
      <c r="A11" s="6" t="s">
        <v>89</v>
      </c>
      <c r="B11" s="1">
        <f t="shared" si="5"/>
        <v>31</v>
      </c>
      <c r="C11" s="3">
        <f t="shared" si="1"/>
        <v>34716</v>
      </c>
      <c r="D11" s="2">
        <f t="shared" si="0"/>
        <v>24019.760000000002</v>
      </c>
      <c r="E11" s="212">
        <f t="shared" si="2"/>
        <v>10696.24</v>
      </c>
      <c r="F11" s="2">
        <f t="shared" si="6"/>
        <v>839597.29</v>
      </c>
      <c r="G11" s="2">
        <f t="shared" si="7"/>
        <v>815577.53</v>
      </c>
      <c r="H11" s="33">
        <f t="shared" si="3"/>
        <v>10696.239447945205</v>
      </c>
      <c r="I11" s="38">
        <f t="shared" si="4"/>
        <v>-5.5205479475262109E-4</v>
      </c>
    </row>
    <row r="12" spans="1:9" x14ac:dyDescent="0.25">
      <c r="A12" s="6" t="s">
        <v>115</v>
      </c>
      <c r="B12" s="1">
        <f t="shared" si="5"/>
        <v>30</v>
      </c>
      <c r="C12" s="3">
        <f t="shared" si="1"/>
        <v>34716</v>
      </c>
      <c r="D12" s="2">
        <f t="shared" si="0"/>
        <v>24660.93</v>
      </c>
      <c r="E12" s="212">
        <f t="shared" si="2"/>
        <v>10055.07</v>
      </c>
      <c r="F12" s="2">
        <f t="shared" si="6"/>
        <v>815577.53</v>
      </c>
      <c r="G12" s="2">
        <f t="shared" si="7"/>
        <v>790916.6</v>
      </c>
      <c r="H12" s="33">
        <f t="shared" si="3"/>
        <v>10055.065438356163</v>
      </c>
      <c r="I12" s="38">
        <f t="shared" si="4"/>
        <v>-4.5616438364959322E-3</v>
      </c>
    </row>
    <row r="13" spans="1:9" x14ac:dyDescent="0.25">
      <c r="A13" s="6" t="s">
        <v>90</v>
      </c>
      <c r="B13" s="1">
        <f t="shared" si="5"/>
        <v>31</v>
      </c>
      <c r="C13" s="3">
        <f t="shared" si="1"/>
        <v>34716</v>
      </c>
      <c r="D13" s="2">
        <f t="shared" si="0"/>
        <v>24639.940000000002</v>
      </c>
      <c r="E13" s="212">
        <f t="shared" si="2"/>
        <v>10076.06</v>
      </c>
      <c r="F13" s="2">
        <f t="shared" si="6"/>
        <v>790916.6</v>
      </c>
      <c r="G13" s="2">
        <f t="shared" si="7"/>
        <v>766276.65999999992</v>
      </c>
      <c r="H13" s="33">
        <f t="shared" si="3"/>
        <v>10076.060794520547</v>
      </c>
      <c r="I13" s="38">
        <f t="shared" si="4"/>
        <v>7.9452054706052877E-4</v>
      </c>
    </row>
    <row r="14" spans="1:9" x14ac:dyDescent="0.25">
      <c r="A14" s="6" t="s">
        <v>91</v>
      </c>
      <c r="B14" s="1">
        <f t="shared" si="5"/>
        <v>30</v>
      </c>
      <c r="C14" s="3">
        <f t="shared" si="1"/>
        <v>34716</v>
      </c>
      <c r="D14" s="2">
        <f t="shared" si="0"/>
        <v>25268.75</v>
      </c>
      <c r="E14" s="212">
        <f t="shared" si="2"/>
        <v>9447.25</v>
      </c>
      <c r="F14" s="2">
        <f t="shared" si="6"/>
        <v>766276.65999999992</v>
      </c>
      <c r="G14" s="2">
        <f t="shared" si="7"/>
        <v>741007.90999999992</v>
      </c>
      <c r="H14" s="33">
        <f t="shared" si="3"/>
        <v>9447.2464931506838</v>
      </c>
      <c r="I14" s="38">
        <f t="shared" si="4"/>
        <v>-3.506849316181615E-3</v>
      </c>
    </row>
    <row r="15" spans="1:9" x14ac:dyDescent="0.25">
      <c r="A15" s="6" t="s">
        <v>92</v>
      </c>
      <c r="B15" s="1">
        <f t="shared" si="5"/>
        <v>31</v>
      </c>
      <c r="C15" s="3">
        <f t="shared" si="1"/>
        <v>34716</v>
      </c>
      <c r="D15" s="2">
        <f t="shared" si="0"/>
        <v>25275.760000000002</v>
      </c>
      <c r="E15" s="212">
        <f t="shared" si="2"/>
        <v>9440.24</v>
      </c>
      <c r="F15" s="2">
        <f t="shared" si="6"/>
        <v>741007.90999999992</v>
      </c>
      <c r="G15" s="2">
        <f t="shared" si="7"/>
        <v>715732.14999999991</v>
      </c>
      <c r="H15" s="33">
        <f t="shared" si="3"/>
        <v>9440.2377575342452</v>
      </c>
      <c r="I15" s="38">
        <f t="shared" si="4"/>
        <v>-2.2424657545343507E-3</v>
      </c>
    </row>
    <row r="16" spans="1:9" x14ac:dyDescent="0.25">
      <c r="A16" s="6" t="s">
        <v>93</v>
      </c>
      <c r="B16" s="1">
        <f t="shared" si="5"/>
        <v>31</v>
      </c>
      <c r="C16" s="3">
        <f t="shared" si="1"/>
        <v>34716</v>
      </c>
      <c r="D16" s="2">
        <f t="shared" si="0"/>
        <v>25597.77</v>
      </c>
      <c r="E16" s="212">
        <f t="shared" si="2"/>
        <v>9118.23</v>
      </c>
      <c r="F16" s="2">
        <f t="shared" si="6"/>
        <v>715732.14999999991</v>
      </c>
      <c r="G16" s="2">
        <f t="shared" si="7"/>
        <v>690134.37999999989</v>
      </c>
      <c r="H16" s="33">
        <f t="shared" si="3"/>
        <v>9118.2314999999981</v>
      </c>
      <c r="I16" s="38">
        <f t="shared" si="4"/>
        <v>1.4999999984866008E-3</v>
      </c>
    </row>
    <row r="17" spans="1:9" x14ac:dyDescent="0.25">
      <c r="A17" s="6" t="s">
        <v>94</v>
      </c>
      <c r="B17" s="1">
        <f t="shared" si="5"/>
        <v>30</v>
      </c>
      <c r="C17" s="3">
        <f t="shared" si="1"/>
        <v>34716</v>
      </c>
      <c r="D17" s="2">
        <f t="shared" si="0"/>
        <v>26207.489999999998</v>
      </c>
      <c r="E17" s="212">
        <f t="shared" si="2"/>
        <v>8508.51</v>
      </c>
      <c r="F17" s="2">
        <f t="shared" si="6"/>
        <v>690134.37999999989</v>
      </c>
      <c r="G17" s="2">
        <f t="shared" si="7"/>
        <v>663926.8899999999</v>
      </c>
      <c r="H17" s="33">
        <f t="shared" si="3"/>
        <v>8508.5060547945195</v>
      </c>
      <c r="I17" s="38">
        <f t="shared" si="4"/>
        <v>-3.9452054807043169E-3</v>
      </c>
    </row>
    <row r="18" spans="1:9" x14ac:dyDescent="0.25">
      <c r="A18" s="6" t="s">
        <v>95</v>
      </c>
      <c r="B18" s="1">
        <f t="shared" si="5"/>
        <v>31</v>
      </c>
      <c r="C18" s="3">
        <f t="shared" si="1"/>
        <v>34716</v>
      </c>
      <c r="D18" s="2">
        <f t="shared" si="0"/>
        <v>26257.75</v>
      </c>
      <c r="E18" s="212">
        <f t="shared" si="2"/>
        <v>8458.25</v>
      </c>
      <c r="F18" s="2">
        <f t="shared" si="6"/>
        <v>663926.8899999999</v>
      </c>
      <c r="G18" s="2">
        <f t="shared" si="7"/>
        <v>637669.1399999999</v>
      </c>
      <c r="H18" s="33">
        <f t="shared" si="3"/>
        <v>8458.246680821916</v>
      </c>
      <c r="I18" s="38">
        <f t="shared" si="4"/>
        <v>-3.3191780839842977E-3</v>
      </c>
    </row>
    <row r="19" spans="1:9" x14ac:dyDescent="0.25">
      <c r="A19" s="6" t="s">
        <v>96</v>
      </c>
      <c r="B19" s="1">
        <f t="shared" si="5"/>
        <v>30</v>
      </c>
      <c r="C19" s="3">
        <f t="shared" si="1"/>
        <v>34716</v>
      </c>
      <c r="D19" s="2">
        <f t="shared" si="0"/>
        <v>26854.33</v>
      </c>
      <c r="E19" s="212">
        <f t="shared" si="2"/>
        <v>7861.67</v>
      </c>
      <c r="F19" s="2">
        <f t="shared" si="6"/>
        <v>637669.1399999999</v>
      </c>
      <c r="G19" s="2">
        <f t="shared" si="7"/>
        <v>610814.80999999994</v>
      </c>
      <c r="H19" s="33">
        <f t="shared" si="3"/>
        <v>7861.6743287671216</v>
      </c>
      <c r="I19" s="38">
        <f t="shared" si="4"/>
        <v>4.3287671214784496E-3</v>
      </c>
    </row>
    <row r="20" spans="1:9" x14ac:dyDescent="0.25">
      <c r="A20" s="6" t="s">
        <v>97</v>
      </c>
      <c r="B20" s="1">
        <f t="shared" si="5"/>
        <v>31</v>
      </c>
      <c r="C20" s="3">
        <f t="shared" si="1"/>
        <v>34716</v>
      </c>
      <c r="D20" s="2">
        <f t="shared" si="0"/>
        <v>26934.39</v>
      </c>
      <c r="E20" s="212">
        <f t="shared" si="2"/>
        <v>7781.61</v>
      </c>
      <c r="F20" s="2">
        <f t="shared" si="6"/>
        <v>610814.80999999994</v>
      </c>
      <c r="G20" s="2">
        <f t="shared" si="7"/>
        <v>583880.41999999993</v>
      </c>
      <c r="H20" s="33">
        <f t="shared" si="3"/>
        <v>7781.613332876711</v>
      </c>
      <c r="I20" s="38">
        <f t="shared" si="4"/>
        <v>3.3328767112834612E-3</v>
      </c>
    </row>
    <row r="21" spans="1:9" x14ac:dyDescent="0.25">
      <c r="A21" s="6" t="s">
        <v>98</v>
      </c>
      <c r="B21" s="1">
        <f t="shared" si="5"/>
        <v>31</v>
      </c>
      <c r="C21" s="3">
        <f t="shared" si="1"/>
        <v>34716</v>
      </c>
      <c r="D21" s="2">
        <f t="shared" si="0"/>
        <v>27277.52</v>
      </c>
      <c r="E21" s="212">
        <f t="shared" si="2"/>
        <v>7438.48</v>
      </c>
      <c r="F21" s="2">
        <f t="shared" si="6"/>
        <v>583880.41999999993</v>
      </c>
      <c r="G21" s="2">
        <f t="shared" si="7"/>
        <v>556602.89999999991</v>
      </c>
      <c r="H21" s="33">
        <f t="shared" si="3"/>
        <v>7438.4765835616417</v>
      </c>
      <c r="I21" s="38">
        <f t="shared" si="4"/>
        <v>-3.4164383578172419E-3</v>
      </c>
    </row>
    <row r="22" spans="1:9" x14ac:dyDescent="0.25">
      <c r="A22" s="6" t="s">
        <v>99</v>
      </c>
      <c r="B22" s="1">
        <f t="shared" si="5"/>
        <v>29</v>
      </c>
      <c r="C22" s="3">
        <f t="shared" si="1"/>
        <v>34716</v>
      </c>
      <c r="D22" s="2">
        <f t="shared" si="0"/>
        <v>28082.510000000002</v>
      </c>
      <c r="E22" s="212">
        <f t="shared" si="2"/>
        <v>6633.49</v>
      </c>
      <c r="F22" s="2">
        <f t="shared" si="6"/>
        <v>556602.89999999991</v>
      </c>
      <c r="G22" s="2">
        <f t="shared" si="7"/>
        <v>528520.3899999999</v>
      </c>
      <c r="H22" s="33">
        <f t="shared" si="3"/>
        <v>6633.4866164383538</v>
      </c>
      <c r="I22" s="38">
        <f t="shared" si="4"/>
        <v>-3.3835616459327866E-3</v>
      </c>
    </row>
    <row r="23" spans="1:9" x14ac:dyDescent="0.25">
      <c r="A23" s="6" t="s">
        <v>100</v>
      </c>
      <c r="B23" s="1">
        <f t="shared" si="5"/>
        <v>31</v>
      </c>
      <c r="C23" s="3">
        <f t="shared" si="1"/>
        <v>34716</v>
      </c>
      <c r="D23" s="2">
        <f t="shared" si="0"/>
        <v>27982.799999999999</v>
      </c>
      <c r="E23" s="212">
        <f t="shared" si="2"/>
        <v>6733.2</v>
      </c>
      <c r="F23" s="2">
        <f t="shared" si="6"/>
        <v>528520.3899999999</v>
      </c>
      <c r="G23" s="2">
        <f t="shared" si="7"/>
        <v>500537.58999999991</v>
      </c>
      <c r="H23" s="33">
        <f t="shared" si="3"/>
        <v>6733.2049684931499</v>
      </c>
      <c r="I23" s="38">
        <f t="shared" si="4"/>
        <v>4.9684931500451057E-3</v>
      </c>
    </row>
    <row r="24" spans="1:9" x14ac:dyDescent="0.25">
      <c r="A24" s="6" t="s">
        <v>116</v>
      </c>
      <c r="B24" s="1">
        <f t="shared" si="5"/>
        <v>30</v>
      </c>
      <c r="C24" s="3">
        <f t="shared" si="1"/>
        <v>34716</v>
      </c>
      <c r="D24" s="2">
        <f t="shared" si="0"/>
        <v>28544.989999999998</v>
      </c>
      <c r="E24" s="212">
        <f t="shared" si="2"/>
        <v>6171.01</v>
      </c>
      <c r="F24" s="2">
        <f t="shared" si="6"/>
        <v>500537.58999999991</v>
      </c>
      <c r="G24" s="2">
        <f t="shared" si="7"/>
        <v>471992.59999999992</v>
      </c>
      <c r="H24" s="33">
        <f t="shared" si="3"/>
        <v>6171.011383561643</v>
      </c>
      <c r="I24" s="38">
        <f t="shared" si="4"/>
        <v>1.3835616427968489E-3</v>
      </c>
    </row>
    <row r="25" spans="1:9" x14ac:dyDescent="0.25">
      <c r="A25" s="6" t="s">
        <v>101</v>
      </c>
      <c r="B25" s="1">
        <f t="shared" si="5"/>
        <v>31</v>
      </c>
      <c r="C25" s="3">
        <f t="shared" si="1"/>
        <v>34716</v>
      </c>
      <c r="D25" s="2">
        <f t="shared" si="0"/>
        <v>28702.94</v>
      </c>
      <c r="E25" s="212">
        <f t="shared" si="2"/>
        <v>6013.06</v>
      </c>
      <c r="F25" s="2">
        <f t="shared" si="6"/>
        <v>471992.59999999992</v>
      </c>
      <c r="G25" s="2">
        <f t="shared" si="7"/>
        <v>443289.65999999992</v>
      </c>
      <c r="H25" s="33">
        <f t="shared" si="3"/>
        <v>6013.0564109589022</v>
      </c>
      <c r="I25" s="38">
        <f t="shared" si="4"/>
        <v>-3.58904109816649E-3</v>
      </c>
    </row>
    <row r="26" spans="1:9" x14ac:dyDescent="0.25">
      <c r="A26" s="6" t="s">
        <v>102</v>
      </c>
      <c r="B26" s="1">
        <f t="shared" si="5"/>
        <v>30</v>
      </c>
      <c r="C26" s="3">
        <f t="shared" si="1"/>
        <v>34716</v>
      </c>
      <c r="D26" s="2">
        <f t="shared" si="0"/>
        <v>29250.79</v>
      </c>
      <c r="E26" s="212">
        <f t="shared" si="2"/>
        <v>5465.21</v>
      </c>
      <c r="F26" s="2">
        <f t="shared" si="6"/>
        <v>443289.65999999992</v>
      </c>
      <c r="G26" s="2">
        <f t="shared" si="7"/>
        <v>414038.86999999994</v>
      </c>
      <c r="H26" s="33">
        <f t="shared" si="3"/>
        <v>5465.2149863013683</v>
      </c>
      <c r="I26" s="38">
        <f t="shared" si="4"/>
        <v>4.9863013682625024E-3</v>
      </c>
    </row>
    <row r="27" spans="1:9" x14ac:dyDescent="0.25">
      <c r="A27" s="6" t="s">
        <v>103</v>
      </c>
      <c r="B27" s="1">
        <f t="shared" si="5"/>
        <v>31</v>
      </c>
      <c r="C27" s="3">
        <f t="shared" si="1"/>
        <v>34716</v>
      </c>
      <c r="D27" s="2">
        <f t="shared" si="0"/>
        <v>29441.260000000002</v>
      </c>
      <c r="E27" s="212">
        <f t="shared" si="2"/>
        <v>5274.74</v>
      </c>
      <c r="F27" s="2">
        <f t="shared" si="6"/>
        <v>414038.86999999994</v>
      </c>
      <c r="G27" s="2">
        <f t="shared" si="7"/>
        <v>384597.60999999993</v>
      </c>
      <c r="H27" s="33">
        <f t="shared" si="3"/>
        <v>5274.7417684931497</v>
      </c>
      <c r="I27" s="38">
        <f t="shared" si="4"/>
        <v>1.7684931499388767E-3</v>
      </c>
    </row>
    <row r="28" spans="1:9" x14ac:dyDescent="0.25">
      <c r="A28" s="6" t="s">
        <v>104</v>
      </c>
      <c r="B28" s="1">
        <f t="shared" si="5"/>
        <v>31</v>
      </c>
      <c r="C28" s="3">
        <f t="shared" si="1"/>
        <v>34716</v>
      </c>
      <c r="D28" s="2">
        <f t="shared" si="0"/>
        <v>29816.33</v>
      </c>
      <c r="E28" s="212">
        <f t="shared" si="2"/>
        <v>4899.67</v>
      </c>
      <c r="F28" s="2">
        <f t="shared" si="6"/>
        <v>384597.60999999993</v>
      </c>
      <c r="G28" s="2">
        <f t="shared" si="7"/>
        <v>354781.27999999991</v>
      </c>
      <c r="H28" s="33">
        <f t="shared" si="3"/>
        <v>4899.66818219178</v>
      </c>
      <c r="I28" s="38">
        <f t="shared" si="4"/>
        <v>-1.8178082200392964E-3</v>
      </c>
    </row>
    <row r="29" spans="1:9" x14ac:dyDescent="0.25">
      <c r="A29" s="6" t="s">
        <v>105</v>
      </c>
      <c r="B29" s="1">
        <f t="shared" si="5"/>
        <v>30</v>
      </c>
      <c r="C29" s="3">
        <f t="shared" si="1"/>
        <v>34716</v>
      </c>
      <c r="D29" s="2">
        <f t="shared" si="0"/>
        <v>30341.98</v>
      </c>
      <c r="E29" s="212">
        <f t="shared" si="2"/>
        <v>4374.0200000000004</v>
      </c>
      <c r="F29" s="2">
        <f t="shared" si="6"/>
        <v>354781.27999999991</v>
      </c>
      <c r="G29" s="2">
        <f t="shared" si="7"/>
        <v>324439.29999999993</v>
      </c>
      <c r="H29" s="33">
        <f t="shared" si="3"/>
        <v>4374.0157808219165</v>
      </c>
      <c r="I29" s="38">
        <f t="shared" si="4"/>
        <v>-4.2191780839857529E-3</v>
      </c>
    </row>
    <row r="30" spans="1:9" x14ac:dyDescent="0.25">
      <c r="A30" s="6" t="s">
        <v>106</v>
      </c>
      <c r="B30" s="1">
        <f t="shared" si="5"/>
        <v>31</v>
      </c>
      <c r="C30" s="3">
        <f t="shared" si="1"/>
        <v>34716</v>
      </c>
      <c r="D30" s="2">
        <f t="shared" si="0"/>
        <v>30582.73</v>
      </c>
      <c r="E30" s="212">
        <f t="shared" si="2"/>
        <v>4133.2700000000004</v>
      </c>
      <c r="F30" s="2">
        <f t="shared" si="6"/>
        <v>324439.29999999993</v>
      </c>
      <c r="G30" s="2">
        <f t="shared" si="7"/>
        <v>293856.56999999995</v>
      </c>
      <c r="H30" s="33">
        <f t="shared" si="3"/>
        <v>4133.2677945205469</v>
      </c>
      <c r="I30" s="38">
        <f t="shared" si="4"/>
        <v>-2.2054794535506517E-3</v>
      </c>
    </row>
    <row r="31" spans="1:9" x14ac:dyDescent="0.25">
      <c r="A31" s="6" t="s">
        <v>107</v>
      </c>
      <c r="B31" s="1">
        <f t="shared" si="5"/>
        <v>30</v>
      </c>
      <c r="C31" s="3">
        <f t="shared" si="1"/>
        <v>34716</v>
      </c>
      <c r="D31" s="2">
        <f t="shared" si="0"/>
        <v>31093.11</v>
      </c>
      <c r="E31" s="212">
        <f t="shared" si="2"/>
        <v>3622.89</v>
      </c>
      <c r="F31" s="2">
        <f t="shared" si="6"/>
        <v>293856.56999999995</v>
      </c>
      <c r="G31" s="2">
        <f t="shared" si="7"/>
        <v>262763.45999999996</v>
      </c>
      <c r="H31" s="33">
        <f t="shared" si="3"/>
        <v>3622.8892191780815</v>
      </c>
      <c r="I31" s="38">
        <f t="shared" si="4"/>
        <v>-7.8082191839712323E-4</v>
      </c>
    </row>
    <row r="32" spans="1:9" x14ac:dyDescent="0.25">
      <c r="A32" s="6" t="s">
        <v>108</v>
      </c>
      <c r="B32" s="1">
        <f t="shared" si="5"/>
        <v>31</v>
      </c>
      <c r="C32" s="3">
        <f t="shared" si="1"/>
        <v>34716</v>
      </c>
      <c r="D32" s="2">
        <f t="shared" si="0"/>
        <v>31368.47</v>
      </c>
      <c r="E32" s="212">
        <f t="shared" si="2"/>
        <v>3347.53</v>
      </c>
      <c r="F32" s="2">
        <f t="shared" si="6"/>
        <v>262763.45999999996</v>
      </c>
      <c r="G32" s="2">
        <f t="shared" si="7"/>
        <v>231394.98999999996</v>
      </c>
      <c r="H32" s="33">
        <f t="shared" si="3"/>
        <v>3347.5344904109579</v>
      </c>
      <c r="I32" s="38">
        <f t="shared" si="4"/>
        <v>4.4904109577146301E-3</v>
      </c>
    </row>
    <row r="33" spans="1:9" x14ac:dyDescent="0.25">
      <c r="A33" s="6" t="s">
        <v>109</v>
      </c>
      <c r="B33" s="1">
        <f t="shared" si="5"/>
        <v>31</v>
      </c>
      <c r="C33" s="3">
        <f t="shared" si="1"/>
        <v>34716</v>
      </c>
      <c r="D33" s="2">
        <f t="shared" si="0"/>
        <v>31768.09</v>
      </c>
      <c r="E33" s="212">
        <f t="shared" si="2"/>
        <v>2947.91</v>
      </c>
      <c r="F33" s="2">
        <f t="shared" si="6"/>
        <v>231394.98999999996</v>
      </c>
      <c r="G33" s="2">
        <f t="shared" si="7"/>
        <v>199626.89999999997</v>
      </c>
      <c r="H33" s="33">
        <f t="shared" si="3"/>
        <v>2947.9087767123283</v>
      </c>
      <c r="I33" s="38">
        <f t="shared" si="4"/>
        <v>-1.2232876715643215E-3</v>
      </c>
    </row>
    <row r="34" spans="1:9" x14ac:dyDescent="0.25">
      <c r="A34" s="6" t="s">
        <v>110</v>
      </c>
      <c r="B34" s="1">
        <f t="shared" si="5"/>
        <v>28</v>
      </c>
      <c r="C34" s="3">
        <f t="shared" si="1"/>
        <v>34716</v>
      </c>
      <c r="D34" s="2">
        <f t="shared" si="0"/>
        <v>32418.92</v>
      </c>
      <c r="E34" s="212">
        <f t="shared" si="2"/>
        <v>2297.08</v>
      </c>
      <c r="F34" s="2">
        <f t="shared" si="6"/>
        <v>199626.89999999997</v>
      </c>
      <c r="G34" s="2">
        <f t="shared" si="7"/>
        <v>167207.97999999998</v>
      </c>
      <c r="H34" s="33">
        <f t="shared" si="3"/>
        <v>2297.0766575342459</v>
      </c>
      <c r="I34" s="38">
        <f t="shared" si="4"/>
        <v>-3.3424657540308544E-3</v>
      </c>
    </row>
    <row r="35" spans="1:9" x14ac:dyDescent="0.25">
      <c r="A35" s="6" t="s">
        <v>111</v>
      </c>
      <c r="B35" s="1">
        <f t="shared" si="5"/>
        <v>31</v>
      </c>
      <c r="C35" s="3">
        <f t="shared" si="1"/>
        <v>34716</v>
      </c>
      <c r="D35" s="2">
        <f t="shared" si="0"/>
        <v>32585.82</v>
      </c>
      <c r="E35" s="212">
        <f t="shared" si="2"/>
        <v>2130.1799999999998</v>
      </c>
      <c r="F35" s="2">
        <f t="shared" si="6"/>
        <v>167207.97999999998</v>
      </c>
      <c r="G35" s="2">
        <f t="shared" si="7"/>
        <v>134622.15999999997</v>
      </c>
      <c r="H35" s="33">
        <f t="shared" si="3"/>
        <v>2130.1838547945199</v>
      </c>
      <c r="I35" s="38">
        <f t="shared" si="4"/>
        <v>3.854794520066207E-3</v>
      </c>
    </row>
    <row r="36" spans="1:9" x14ac:dyDescent="0.25">
      <c r="A36" s="6" t="s">
        <v>117</v>
      </c>
      <c r="B36" s="1">
        <f t="shared" si="5"/>
        <v>30</v>
      </c>
      <c r="C36" s="3">
        <f t="shared" si="1"/>
        <v>34716</v>
      </c>
      <c r="D36" s="2">
        <f t="shared" si="0"/>
        <v>33056.269999999997</v>
      </c>
      <c r="E36" s="212">
        <f t="shared" si="2"/>
        <v>1659.73</v>
      </c>
      <c r="F36" s="2">
        <f t="shared" si="6"/>
        <v>134622.15999999997</v>
      </c>
      <c r="G36" s="2">
        <f t="shared" si="7"/>
        <v>101565.88999999998</v>
      </c>
      <c r="H36" s="33">
        <f t="shared" si="3"/>
        <v>1659.7252602739723</v>
      </c>
      <c r="I36" s="38">
        <f t="shared" si="4"/>
        <v>-4.7397260277648456E-3</v>
      </c>
    </row>
    <row r="37" spans="1:9" x14ac:dyDescent="0.25">
      <c r="A37" s="6" t="s">
        <v>112</v>
      </c>
      <c r="B37" s="1">
        <f t="shared" si="5"/>
        <v>31</v>
      </c>
      <c r="C37" s="3">
        <f t="shared" si="1"/>
        <v>34716</v>
      </c>
      <c r="D37" s="2">
        <f t="shared" si="0"/>
        <v>33422.080000000002</v>
      </c>
      <c r="E37" s="212">
        <f t="shared" si="2"/>
        <v>1293.92</v>
      </c>
      <c r="F37" s="2">
        <f t="shared" si="6"/>
        <v>101565.88999999998</v>
      </c>
      <c r="G37" s="2">
        <f t="shared" si="7"/>
        <v>68143.809999999983</v>
      </c>
      <c r="H37" s="33">
        <f t="shared" si="3"/>
        <v>1293.9216123287667</v>
      </c>
      <c r="I37" s="38">
        <f t="shared" si="4"/>
        <v>1.6123287666687247E-3</v>
      </c>
    </row>
    <row r="38" spans="1:9" x14ac:dyDescent="0.25">
      <c r="A38" s="6" t="s">
        <v>113</v>
      </c>
      <c r="B38" s="1">
        <f t="shared" si="5"/>
        <v>30</v>
      </c>
      <c r="C38" s="3">
        <f t="shared" si="1"/>
        <v>34716</v>
      </c>
      <c r="D38" s="2">
        <f t="shared" si="0"/>
        <v>33875.870000000003</v>
      </c>
      <c r="E38" s="212">
        <f t="shared" si="2"/>
        <v>840.13</v>
      </c>
      <c r="F38" s="2">
        <f t="shared" si="6"/>
        <v>68143.809999999983</v>
      </c>
      <c r="G38" s="2">
        <f t="shared" si="7"/>
        <v>34267.939999999981</v>
      </c>
      <c r="H38" s="33">
        <f t="shared" si="3"/>
        <v>840.12916438356137</v>
      </c>
      <c r="I38" s="38">
        <f t="shared" si="4"/>
        <v>-8.3561643862140045E-4</v>
      </c>
    </row>
    <row r="39" spans="1:9" x14ac:dyDescent="0.25">
      <c r="A39" s="6" t="s">
        <v>114</v>
      </c>
      <c r="B39" s="1">
        <f t="shared" si="5"/>
        <v>31</v>
      </c>
      <c r="C39" s="3">
        <f t="shared" si="1"/>
        <v>34716</v>
      </c>
      <c r="D39" s="2">
        <f t="shared" si="0"/>
        <v>34267.94</v>
      </c>
      <c r="E39" s="212">
        <f>ROUND(448.060000000022,2)</f>
        <v>448.06</v>
      </c>
      <c r="F39" s="2">
        <f t="shared" si="6"/>
        <v>34267.939999999981</v>
      </c>
      <c r="G39" s="2">
        <f t="shared" si="7"/>
        <v>0</v>
      </c>
      <c r="H39" s="33">
        <f t="shared" si="3"/>
        <v>436.56416712328746</v>
      </c>
      <c r="I39" s="38">
        <f t="shared" si="4"/>
        <v>-11.495832876712541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3A413-DD86-46EB-9D27-5BD4638A15A6}">
  <dimension ref="A1:I39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5" width="10.5703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7.140625" bestFit="1" customWidth="1"/>
  </cols>
  <sheetData>
    <row r="1" spans="1:9" x14ac:dyDescent="0.25">
      <c r="A1" s="41" t="s">
        <v>267</v>
      </c>
      <c r="B1" s="42" t="s">
        <v>275</v>
      </c>
      <c r="C1" s="37" t="s">
        <v>274</v>
      </c>
      <c r="D1" s="39">
        <f>ROUNDUP(34708.760695558,0)</f>
        <v>34709</v>
      </c>
    </row>
    <row r="2" spans="1:9" x14ac:dyDescent="0.25">
      <c r="A2" s="41" t="s">
        <v>268</v>
      </c>
      <c r="B2" s="43">
        <v>0.15</v>
      </c>
    </row>
    <row r="3" spans="1:9" x14ac:dyDescent="0.25">
      <c r="A3" s="5" t="s">
        <v>23</v>
      </c>
      <c r="B3" s="5" t="s">
        <v>24</v>
      </c>
      <c r="C3" s="5" t="s">
        <v>15</v>
      </c>
      <c r="D3" s="5" t="s">
        <v>28</v>
      </c>
      <c r="E3" s="5" t="s">
        <v>27</v>
      </c>
      <c r="F3" s="5" t="s">
        <v>25</v>
      </c>
      <c r="G3" s="5" t="s">
        <v>26</v>
      </c>
      <c r="H3" s="31" t="s">
        <v>271</v>
      </c>
      <c r="I3" s="31" t="s">
        <v>272</v>
      </c>
    </row>
    <row r="4" spans="1:9" x14ac:dyDescent="0.25">
      <c r="A4" s="6" t="s">
        <v>29</v>
      </c>
      <c r="B4" s="1">
        <f>DAYS360(B1,A4)</f>
        <v>33</v>
      </c>
      <c r="C4" s="3">
        <f>$D$1</f>
        <v>34709</v>
      </c>
      <c r="D4" s="2">
        <f t="shared" ref="D4:D39" si="0">C4-E4</f>
        <v>20959</v>
      </c>
      <c r="E4" s="23">
        <f>ROUND(F4*$B$2*B4/360,2)</f>
        <v>13750</v>
      </c>
      <c r="F4" s="2">
        <v>1000000</v>
      </c>
      <c r="G4" s="2">
        <v>979041</v>
      </c>
      <c r="H4" s="33">
        <f>F4*$B$2*B4/360</f>
        <v>13750</v>
      </c>
      <c r="I4" s="38">
        <f>H4-E4</f>
        <v>0</v>
      </c>
    </row>
    <row r="5" spans="1:9" x14ac:dyDescent="0.25">
      <c r="A5" s="6" t="s">
        <v>30</v>
      </c>
      <c r="B5" s="1">
        <f>DAYS360(A4,A5)</f>
        <v>30</v>
      </c>
      <c r="C5" s="3">
        <f t="shared" ref="C5:C39" si="1">$D$1</f>
        <v>34709</v>
      </c>
      <c r="D5" s="2">
        <f t="shared" si="0"/>
        <v>22470.989999999998</v>
      </c>
      <c r="E5" s="23">
        <f t="shared" ref="E5:E38" si="2">ROUND(F5*$B$2*B5/360,2)</f>
        <v>12238.01</v>
      </c>
      <c r="F5" s="2">
        <f>G4</f>
        <v>979041</v>
      </c>
      <c r="G5" s="2">
        <f>F5-D5</f>
        <v>956570.01</v>
      </c>
      <c r="H5" s="33">
        <f t="shared" ref="H5:H39" si="3">F5*$B$2*B5/360</f>
        <v>12238.012500000001</v>
      </c>
      <c r="I5" s="38">
        <f t="shared" ref="I5:I39" si="4">H5-E5</f>
        <v>2.500000000509317E-3</v>
      </c>
    </row>
    <row r="6" spans="1:9" x14ac:dyDescent="0.25">
      <c r="A6" s="6" t="s">
        <v>31</v>
      </c>
      <c r="B6" s="1">
        <f t="shared" ref="B6:B39" si="5">DAYS360(A5,A6)</f>
        <v>30</v>
      </c>
      <c r="C6" s="3">
        <f t="shared" si="1"/>
        <v>34709</v>
      </c>
      <c r="D6" s="2">
        <f t="shared" si="0"/>
        <v>22751.870000000003</v>
      </c>
      <c r="E6" s="23">
        <f t="shared" si="2"/>
        <v>11957.13</v>
      </c>
      <c r="F6" s="2">
        <f t="shared" ref="F6:F39" si="6">G5</f>
        <v>956570.01</v>
      </c>
      <c r="G6" s="2">
        <f t="shared" ref="G6:G39" si="7">F6-D6</f>
        <v>933818.14</v>
      </c>
      <c r="H6" s="33">
        <f t="shared" si="3"/>
        <v>11957.125125</v>
      </c>
      <c r="I6" s="38">
        <f t="shared" si="4"/>
        <v>-4.8749999987194315E-3</v>
      </c>
    </row>
    <row r="7" spans="1:9" x14ac:dyDescent="0.25">
      <c r="A7" s="6" t="s">
        <v>32</v>
      </c>
      <c r="B7" s="1">
        <f t="shared" si="5"/>
        <v>30</v>
      </c>
      <c r="C7" s="3">
        <f t="shared" si="1"/>
        <v>34709</v>
      </c>
      <c r="D7" s="2">
        <f t="shared" si="0"/>
        <v>23036.27</v>
      </c>
      <c r="E7" s="23">
        <f t="shared" si="2"/>
        <v>11672.73</v>
      </c>
      <c r="F7" s="2">
        <f t="shared" si="6"/>
        <v>933818.14</v>
      </c>
      <c r="G7" s="2">
        <f t="shared" si="7"/>
        <v>910781.87</v>
      </c>
      <c r="H7" s="33">
        <f t="shared" si="3"/>
        <v>11672.72675</v>
      </c>
      <c r="I7" s="38">
        <f t="shared" si="4"/>
        <v>-3.2499999997526174E-3</v>
      </c>
    </row>
    <row r="8" spans="1:9" x14ac:dyDescent="0.25">
      <c r="A8" s="6" t="s">
        <v>33</v>
      </c>
      <c r="B8" s="1">
        <f t="shared" si="5"/>
        <v>30</v>
      </c>
      <c r="C8" s="3">
        <f t="shared" si="1"/>
        <v>34709</v>
      </c>
      <c r="D8" s="2">
        <f t="shared" si="0"/>
        <v>23324.23</v>
      </c>
      <c r="E8" s="23">
        <f t="shared" si="2"/>
        <v>11384.77</v>
      </c>
      <c r="F8" s="2">
        <f t="shared" si="6"/>
        <v>910781.87</v>
      </c>
      <c r="G8" s="2">
        <f t="shared" si="7"/>
        <v>887457.64</v>
      </c>
      <c r="H8" s="33">
        <f t="shared" si="3"/>
        <v>11384.773375000001</v>
      </c>
      <c r="I8" s="38">
        <f t="shared" si="4"/>
        <v>3.3750000002328306E-3</v>
      </c>
    </row>
    <row r="9" spans="1:9" x14ac:dyDescent="0.25">
      <c r="A9" s="6" t="s">
        <v>34</v>
      </c>
      <c r="B9" s="1">
        <f t="shared" si="5"/>
        <v>30</v>
      </c>
      <c r="C9" s="3">
        <f t="shared" si="1"/>
        <v>34709</v>
      </c>
      <c r="D9" s="2">
        <f t="shared" si="0"/>
        <v>23615.78</v>
      </c>
      <c r="E9" s="23">
        <f t="shared" si="2"/>
        <v>11093.22</v>
      </c>
      <c r="F9" s="2">
        <f t="shared" si="6"/>
        <v>887457.64</v>
      </c>
      <c r="G9" s="2">
        <f t="shared" si="7"/>
        <v>863841.86</v>
      </c>
      <c r="H9" s="33">
        <f t="shared" si="3"/>
        <v>11093.220500000001</v>
      </c>
      <c r="I9" s="38">
        <f t="shared" si="4"/>
        <v>5.0000000192085281E-4</v>
      </c>
    </row>
    <row r="10" spans="1:9" x14ac:dyDescent="0.25">
      <c r="A10" s="6" t="s">
        <v>35</v>
      </c>
      <c r="B10" s="1">
        <f t="shared" si="5"/>
        <v>30</v>
      </c>
      <c r="C10" s="3">
        <f t="shared" si="1"/>
        <v>34709</v>
      </c>
      <c r="D10" s="2">
        <f t="shared" si="0"/>
        <v>23910.98</v>
      </c>
      <c r="E10" s="23">
        <f t="shared" si="2"/>
        <v>10798.02</v>
      </c>
      <c r="F10" s="2">
        <f t="shared" si="6"/>
        <v>863841.86</v>
      </c>
      <c r="G10" s="2">
        <f t="shared" si="7"/>
        <v>839930.88</v>
      </c>
      <c r="H10" s="33">
        <f t="shared" si="3"/>
        <v>10798.023249999998</v>
      </c>
      <c r="I10" s="38">
        <f t="shared" si="4"/>
        <v>3.249999997933628E-3</v>
      </c>
    </row>
    <row r="11" spans="1:9" x14ac:dyDescent="0.25">
      <c r="A11" s="6" t="s">
        <v>36</v>
      </c>
      <c r="B11" s="1">
        <f t="shared" si="5"/>
        <v>30</v>
      </c>
      <c r="C11" s="3">
        <f t="shared" si="1"/>
        <v>34709</v>
      </c>
      <c r="D11" s="2">
        <f t="shared" si="0"/>
        <v>24209.86</v>
      </c>
      <c r="E11" s="23">
        <f t="shared" si="2"/>
        <v>10499.14</v>
      </c>
      <c r="F11" s="2">
        <f t="shared" si="6"/>
        <v>839930.88</v>
      </c>
      <c r="G11" s="2">
        <f t="shared" si="7"/>
        <v>815721.02</v>
      </c>
      <c r="H11" s="33">
        <f t="shared" si="3"/>
        <v>10499.136</v>
      </c>
      <c r="I11" s="38">
        <f t="shared" si="4"/>
        <v>-3.9999999989959178E-3</v>
      </c>
    </row>
    <row r="12" spans="1:9" x14ac:dyDescent="0.25">
      <c r="A12" s="6" t="s">
        <v>37</v>
      </c>
      <c r="B12" s="1">
        <f t="shared" si="5"/>
        <v>30</v>
      </c>
      <c r="C12" s="3">
        <f t="shared" si="1"/>
        <v>34709</v>
      </c>
      <c r="D12" s="2">
        <f t="shared" si="0"/>
        <v>24512.489999999998</v>
      </c>
      <c r="E12" s="23">
        <f t="shared" si="2"/>
        <v>10196.51</v>
      </c>
      <c r="F12" s="2">
        <f t="shared" si="6"/>
        <v>815721.02</v>
      </c>
      <c r="G12" s="2">
        <f t="shared" si="7"/>
        <v>791208.53</v>
      </c>
      <c r="H12" s="33">
        <f t="shared" si="3"/>
        <v>10196.51275</v>
      </c>
      <c r="I12" s="38">
        <f t="shared" si="4"/>
        <v>2.749999999650754E-3</v>
      </c>
    </row>
    <row r="13" spans="1:9" x14ac:dyDescent="0.25">
      <c r="A13" s="6" t="s">
        <v>38</v>
      </c>
      <c r="B13" s="1">
        <f t="shared" si="5"/>
        <v>30</v>
      </c>
      <c r="C13" s="3">
        <f t="shared" si="1"/>
        <v>34709</v>
      </c>
      <c r="D13" s="2">
        <f t="shared" si="0"/>
        <v>24818.89</v>
      </c>
      <c r="E13" s="23">
        <f t="shared" si="2"/>
        <v>9890.11</v>
      </c>
      <c r="F13" s="2">
        <f t="shared" si="6"/>
        <v>791208.53</v>
      </c>
      <c r="G13" s="2">
        <f t="shared" si="7"/>
        <v>766389.64</v>
      </c>
      <c r="H13" s="33">
        <f t="shared" si="3"/>
        <v>9890.1066250000003</v>
      </c>
      <c r="I13" s="38">
        <f t="shared" si="4"/>
        <v>-3.3750000002328306E-3</v>
      </c>
    </row>
    <row r="14" spans="1:9" x14ac:dyDescent="0.25">
      <c r="A14" s="6" t="s">
        <v>39</v>
      </c>
      <c r="B14" s="1">
        <f t="shared" si="5"/>
        <v>30</v>
      </c>
      <c r="C14" s="3">
        <f t="shared" si="1"/>
        <v>34709</v>
      </c>
      <c r="D14" s="2">
        <f t="shared" si="0"/>
        <v>25129.129999999997</v>
      </c>
      <c r="E14" s="23">
        <f t="shared" si="2"/>
        <v>9579.8700000000008</v>
      </c>
      <c r="F14" s="2">
        <f t="shared" si="6"/>
        <v>766389.64</v>
      </c>
      <c r="G14" s="2">
        <f t="shared" si="7"/>
        <v>741260.51</v>
      </c>
      <c r="H14" s="33">
        <f t="shared" si="3"/>
        <v>9579.8704999999991</v>
      </c>
      <c r="I14" s="38">
        <f t="shared" si="4"/>
        <v>4.99999998282874E-4</v>
      </c>
    </row>
    <row r="15" spans="1:9" x14ac:dyDescent="0.25">
      <c r="A15" s="6" t="s">
        <v>40</v>
      </c>
      <c r="B15" s="1">
        <f t="shared" si="5"/>
        <v>30</v>
      </c>
      <c r="C15" s="3">
        <f t="shared" si="1"/>
        <v>34709</v>
      </c>
      <c r="D15" s="2">
        <f t="shared" si="0"/>
        <v>25443.239999999998</v>
      </c>
      <c r="E15" s="23">
        <f t="shared" si="2"/>
        <v>9265.76</v>
      </c>
      <c r="F15" s="2">
        <f t="shared" si="6"/>
        <v>741260.51</v>
      </c>
      <c r="G15" s="2">
        <f t="shared" si="7"/>
        <v>715817.27</v>
      </c>
      <c r="H15" s="33">
        <f t="shared" si="3"/>
        <v>9265.756374999999</v>
      </c>
      <c r="I15" s="38">
        <f t="shared" si="4"/>
        <v>-3.625000001193257E-3</v>
      </c>
    </row>
    <row r="16" spans="1:9" x14ac:dyDescent="0.25">
      <c r="A16" s="6" t="s">
        <v>41</v>
      </c>
      <c r="B16" s="1">
        <f t="shared" si="5"/>
        <v>30</v>
      </c>
      <c r="C16" s="3">
        <f t="shared" si="1"/>
        <v>34709</v>
      </c>
      <c r="D16" s="2">
        <f t="shared" si="0"/>
        <v>25761.279999999999</v>
      </c>
      <c r="E16" s="23">
        <f t="shared" si="2"/>
        <v>8947.7199999999993</v>
      </c>
      <c r="F16" s="2">
        <f t="shared" si="6"/>
        <v>715817.27</v>
      </c>
      <c r="G16" s="2">
        <f t="shared" si="7"/>
        <v>690055.99</v>
      </c>
      <c r="H16" s="33">
        <f t="shared" si="3"/>
        <v>8947.7158750000017</v>
      </c>
      <c r="I16" s="38">
        <f t="shared" si="4"/>
        <v>-4.1249999976571416E-3</v>
      </c>
    </row>
    <row r="17" spans="1:9" x14ac:dyDescent="0.25">
      <c r="A17" s="6" t="s">
        <v>42</v>
      </c>
      <c r="B17" s="1">
        <f t="shared" si="5"/>
        <v>30</v>
      </c>
      <c r="C17" s="3">
        <f t="shared" si="1"/>
        <v>34709</v>
      </c>
      <c r="D17" s="2">
        <f t="shared" si="0"/>
        <v>26083.3</v>
      </c>
      <c r="E17" s="23">
        <f t="shared" si="2"/>
        <v>8625.7000000000007</v>
      </c>
      <c r="F17" s="2">
        <f t="shared" si="6"/>
        <v>690055.99</v>
      </c>
      <c r="G17" s="2">
        <f t="shared" si="7"/>
        <v>663972.68999999994</v>
      </c>
      <c r="H17" s="33">
        <f t="shared" si="3"/>
        <v>8625.6998750000002</v>
      </c>
      <c r="I17" s="38">
        <f t="shared" si="4"/>
        <v>-1.250000004802132E-4</v>
      </c>
    </row>
    <row r="18" spans="1:9" x14ac:dyDescent="0.25">
      <c r="A18" s="6" t="s">
        <v>43</v>
      </c>
      <c r="B18" s="1">
        <f t="shared" si="5"/>
        <v>30</v>
      </c>
      <c r="C18" s="3">
        <f t="shared" si="1"/>
        <v>34709</v>
      </c>
      <c r="D18" s="2">
        <f t="shared" si="0"/>
        <v>26409.34</v>
      </c>
      <c r="E18" s="23">
        <f t="shared" si="2"/>
        <v>8299.66</v>
      </c>
      <c r="F18" s="2">
        <f t="shared" si="6"/>
        <v>663972.68999999994</v>
      </c>
      <c r="G18" s="2">
        <f t="shared" si="7"/>
        <v>637563.35</v>
      </c>
      <c r="H18" s="33">
        <f t="shared" si="3"/>
        <v>8299.6586249999982</v>
      </c>
      <c r="I18" s="38">
        <f t="shared" si="4"/>
        <v>-1.3750000016443664E-3</v>
      </c>
    </row>
    <row r="19" spans="1:9" x14ac:dyDescent="0.25">
      <c r="A19" s="6" t="s">
        <v>44</v>
      </c>
      <c r="B19" s="1">
        <f t="shared" si="5"/>
        <v>30</v>
      </c>
      <c r="C19" s="3">
        <f t="shared" si="1"/>
        <v>34709</v>
      </c>
      <c r="D19" s="2">
        <f t="shared" si="0"/>
        <v>26739.46</v>
      </c>
      <c r="E19" s="23">
        <f t="shared" si="2"/>
        <v>7969.54</v>
      </c>
      <c r="F19" s="2">
        <f t="shared" si="6"/>
        <v>637563.35</v>
      </c>
      <c r="G19" s="2">
        <f t="shared" si="7"/>
        <v>610823.89</v>
      </c>
      <c r="H19" s="33">
        <f t="shared" si="3"/>
        <v>7969.541874999999</v>
      </c>
      <c r="I19" s="38">
        <f t="shared" si="4"/>
        <v>1.8749999990177457E-3</v>
      </c>
    </row>
    <row r="20" spans="1:9" x14ac:dyDescent="0.25">
      <c r="A20" s="6" t="s">
        <v>45</v>
      </c>
      <c r="B20" s="1">
        <f t="shared" si="5"/>
        <v>30</v>
      </c>
      <c r="C20" s="3">
        <f t="shared" si="1"/>
        <v>34709</v>
      </c>
      <c r="D20" s="2">
        <f t="shared" si="0"/>
        <v>27073.7</v>
      </c>
      <c r="E20" s="23">
        <f t="shared" si="2"/>
        <v>7635.3</v>
      </c>
      <c r="F20" s="2">
        <f t="shared" si="6"/>
        <v>610823.89</v>
      </c>
      <c r="G20" s="2">
        <f t="shared" si="7"/>
        <v>583750.19000000006</v>
      </c>
      <c r="H20" s="33">
        <f t="shared" si="3"/>
        <v>7635.2986249999994</v>
      </c>
      <c r="I20" s="38">
        <f t="shared" si="4"/>
        <v>-1.3750000007348717E-3</v>
      </c>
    </row>
    <row r="21" spans="1:9" x14ac:dyDescent="0.25">
      <c r="A21" s="6" t="s">
        <v>46</v>
      </c>
      <c r="B21" s="1">
        <f t="shared" si="5"/>
        <v>30</v>
      </c>
      <c r="C21" s="3">
        <f t="shared" si="1"/>
        <v>34709</v>
      </c>
      <c r="D21" s="2">
        <f t="shared" si="0"/>
        <v>27412.12</v>
      </c>
      <c r="E21" s="23">
        <f t="shared" si="2"/>
        <v>7296.88</v>
      </c>
      <c r="F21" s="2">
        <f t="shared" si="6"/>
        <v>583750.19000000006</v>
      </c>
      <c r="G21" s="2">
        <f t="shared" si="7"/>
        <v>556338.07000000007</v>
      </c>
      <c r="H21" s="33">
        <f t="shared" si="3"/>
        <v>7296.877375</v>
      </c>
      <c r="I21" s="38">
        <f t="shared" si="4"/>
        <v>-2.6250000000800355E-3</v>
      </c>
    </row>
    <row r="22" spans="1:9" x14ac:dyDescent="0.25">
      <c r="A22" s="6" t="s">
        <v>47</v>
      </c>
      <c r="B22" s="1">
        <f t="shared" si="5"/>
        <v>30</v>
      </c>
      <c r="C22" s="3">
        <f t="shared" si="1"/>
        <v>34709</v>
      </c>
      <c r="D22" s="2">
        <f t="shared" si="0"/>
        <v>27754.77</v>
      </c>
      <c r="E22" s="23">
        <f t="shared" si="2"/>
        <v>6954.23</v>
      </c>
      <c r="F22" s="2">
        <f t="shared" si="6"/>
        <v>556338.07000000007</v>
      </c>
      <c r="G22" s="2">
        <f t="shared" si="7"/>
        <v>528583.30000000005</v>
      </c>
      <c r="H22" s="33">
        <f t="shared" si="3"/>
        <v>6954.2258750000001</v>
      </c>
      <c r="I22" s="38">
        <f t="shared" si="4"/>
        <v>-4.1249999994761311E-3</v>
      </c>
    </row>
    <row r="23" spans="1:9" x14ac:dyDescent="0.25">
      <c r="A23" s="6" t="s">
        <v>48</v>
      </c>
      <c r="B23" s="1">
        <f t="shared" si="5"/>
        <v>30</v>
      </c>
      <c r="C23" s="3">
        <f t="shared" si="1"/>
        <v>34709</v>
      </c>
      <c r="D23" s="2">
        <f t="shared" si="0"/>
        <v>28101.71</v>
      </c>
      <c r="E23" s="23">
        <f t="shared" si="2"/>
        <v>6607.29</v>
      </c>
      <c r="F23" s="2">
        <f t="shared" si="6"/>
        <v>528583.30000000005</v>
      </c>
      <c r="G23" s="2">
        <f t="shared" si="7"/>
        <v>500481.59</v>
      </c>
      <c r="H23" s="33">
        <f t="shared" si="3"/>
        <v>6607.2912500000002</v>
      </c>
      <c r="I23" s="38">
        <f t="shared" si="4"/>
        <v>1.2500000002546585E-3</v>
      </c>
    </row>
    <row r="24" spans="1:9" x14ac:dyDescent="0.25">
      <c r="A24" s="6" t="s">
        <v>49</v>
      </c>
      <c r="B24" s="1">
        <f t="shared" si="5"/>
        <v>30</v>
      </c>
      <c r="C24" s="3">
        <f t="shared" si="1"/>
        <v>34709</v>
      </c>
      <c r="D24" s="2">
        <f t="shared" si="0"/>
        <v>28452.98</v>
      </c>
      <c r="E24" s="23">
        <f t="shared" si="2"/>
        <v>6256.02</v>
      </c>
      <c r="F24" s="2">
        <f t="shared" si="6"/>
        <v>500481.59</v>
      </c>
      <c r="G24" s="2">
        <f t="shared" si="7"/>
        <v>472028.61000000004</v>
      </c>
      <c r="H24" s="33">
        <f t="shared" si="3"/>
        <v>6256.0198750000009</v>
      </c>
      <c r="I24" s="38">
        <f t="shared" si="4"/>
        <v>-1.249999995707185E-4</v>
      </c>
    </row>
    <row r="25" spans="1:9" x14ac:dyDescent="0.25">
      <c r="A25" s="6" t="s">
        <v>50</v>
      </c>
      <c r="B25" s="1">
        <f t="shared" si="5"/>
        <v>30</v>
      </c>
      <c r="C25" s="3">
        <f t="shared" si="1"/>
        <v>34709</v>
      </c>
      <c r="D25" s="2">
        <f t="shared" si="0"/>
        <v>28808.639999999999</v>
      </c>
      <c r="E25" s="23">
        <f t="shared" si="2"/>
        <v>5900.36</v>
      </c>
      <c r="F25" s="2">
        <f t="shared" si="6"/>
        <v>472028.61000000004</v>
      </c>
      <c r="G25" s="2">
        <f t="shared" si="7"/>
        <v>443219.97000000003</v>
      </c>
      <c r="H25" s="33">
        <f t="shared" si="3"/>
        <v>5900.3576250000006</v>
      </c>
      <c r="I25" s="38">
        <f t="shared" si="4"/>
        <v>-2.3749999991196091E-3</v>
      </c>
    </row>
    <row r="26" spans="1:9" x14ac:dyDescent="0.25">
      <c r="A26" s="6" t="s">
        <v>51</v>
      </c>
      <c r="B26" s="1">
        <f t="shared" si="5"/>
        <v>30</v>
      </c>
      <c r="C26" s="3">
        <f t="shared" si="1"/>
        <v>34709</v>
      </c>
      <c r="D26" s="2">
        <f t="shared" si="0"/>
        <v>29168.75</v>
      </c>
      <c r="E26" s="23">
        <f t="shared" si="2"/>
        <v>5540.25</v>
      </c>
      <c r="F26" s="2">
        <f t="shared" si="6"/>
        <v>443219.97000000003</v>
      </c>
      <c r="G26" s="2">
        <f t="shared" si="7"/>
        <v>414051.22000000003</v>
      </c>
      <c r="H26" s="33">
        <f t="shared" si="3"/>
        <v>5540.2496250000004</v>
      </c>
      <c r="I26" s="38">
        <f t="shared" si="4"/>
        <v>-3.749999996216502E-4</v>
      </c>
    </row>
    <row r="27" spans="1:9" x14ac:dyDescent="0.25">
      <c r="A27" s="6" t="s">
        <v>52</v>
      </c>
      <c r="B27" s="1">
        <f t="shared" si="5"/>
        <v>30</v>
      </c>
      <c r="C27" s="3">
        <f t="shared" si="1"/>
        <v>34709</v>
      </c>
      <c r="D27" s="2">
        <f t="shared" si="0"/>
        <v>29533.360000000001</v>
      </c>
      <c r="E27" s="23">
        <f t="shared" si="2"/>
        <v>5175.6400000000003</v>
      </c>
      <c r="F27" s="2">
        <f t="shared" si="6"/>
        <v>414051.22000000003</v>
      </c>
      <c r="G27" s="2">
        <f t="shared" si="7"/>
        <v>384517.86000000004</v>
      </c>
      <c r="H27" s="33">
        <f t="shared" si="3"/>
        <v>5175.6402500000004</v>
      </c>
      <c r="I27" s="38">
        <f t="shared" si="4"/>
        <v>2.500000000509317E-4</v>
      </c>
    </row>
    <row r="28" spans="1:9" x14ac:dyDescent="0.25">
      <c r="A28" s="6" t="s">
        <v>53</v>
      </c>
      <c r="B28" s="1">
        <f t="shared" si="5"/>
        <v>30</v>
      </c>
      <c r="C28" s="3">
        <f t="shared" si="1"/>
        <v>34709</v>
      </c>
      <c r="D28" s="2">
        <f t="shared" si="0"/>
        <v>29902.53</v>
      </c>
      <c r="E28" s="23">
        <f t="shared" si="2"/>
        <v>4806.47</v>
      </c>
      <c r="F28" s="2">
        <f t="shared" si="6"/>
        <v>384517.86000000004</v>
      </c>
      <c r="G28" s="2">
        <f t="shared" si="7"/>
        <v>354615.33000000007</v>
      </c>
      <c r="H28" s="33">
        <f t="shared" si="3"/>
        <v>4806.47325</v>
      </c>
      <c r="I28" s="38">
        <f t="shared" si="4"/>
        <v>3.2499999997526174E-3</v>
      </c>
    </row>
    <row r="29" spans="1:9" x14ac:dyDescent="0.25">
      <c r="A29" s="6" t="s">
        <v>54</v>
      </c>
      <c r="B29" s="1">
        <f t="shared" si="5"/>
        <v>30</v>
      </c>
      <c r="C29" s="3">
        <f t="shared" si="1"/>
        <v>34709</v>
      </c>
      <c r="D29" s="2">
        <f t="shared" si="0"/>
        <v>30276.31</v>
      </c>
      <c r="E29" s="23">
        <f t="shared" si="2"/>
        <v>4432.6899999999996</v>
      </c>
      <c r="F29" s="2">
        <f t="shared" si="6"/>
        <v>354615.33000000007</v>
      </c>
      <c r="G29" s="2">
        <f t="shared" si="7"/>
        <v>324339.02000000008</v>
      </c>
      <c r="H29" s="33">
        <f t="shared" si="3"/>
        <v>4432.6916250000013</v>
      </c>
      <c r="I29" s="38">
        <f t="shared" si="4"/>
        <v>1.6250000016952981E-3</v>
      </c>
    </row>
    <row r="30" spans="1:9" x14ac:dyDescent="0.25">
      <c r="A30" s="6" t="s">
        <v>55</v>
      </c>
      <c r="B30" s="1">
        <f t="shared" si="5"/>
        <v>30</v>
      </c>
      <c r="C30" s="3">
        <f t="shared" si="1"/>
        <v>34709</v>
      </c>
      <c r="D30" s="2">
        <f t="shared" si="0"/>
        <v>30654.760000000002</v>
      </c>
      <c r="E30" s="23">
        <f t="shared" si="2"/>
        <v>4054.24</v>
      </c>
      <c r="F30" s="2">
        <f t="shared" si="6"/>
        <v>324339.02000000008</v>
      </c>
      <c r="G30" s="2">
        <f t="shared" si="7"/>
        <v>293684.26000000007</v>
      </c>
      <c r="H30" s="33">
        <f t="shared" si="3"/>
        <v>4054.2377500000007</v>
      </c>
      <c r="I30" s="38">
        <f t="shared" si="4"/>
        <v>-2.2499999990941433E-3</v>
      </c>
    </row>
    <row r="31" spans="1:9" x14ac:dyDescent="0.25">
      <c r="A31" s="6" t="s">
        <v>56</v>
      </c>
      <c r="B31" s="1">
        <f t="shared" si="5"/>
        <v>30</v>
      </c>
      <c r="C31" s="3">
        <f t="shared" si="1"/>
        <v>34709</v>
      </c>
      <c r="D31" s="2">
        <f t="shared" si="0"/>
        <v>31037.95</v>
      </c>
      <c r="E31" s="23">
        <f t="shared" si="2"/>
        <v>3671.05</v>
      </c>
      <c r="F31" s="2">
        <f t="shared" si="6"/>
        <v>293684.26000000007</v>
      </c>
      <c r="G31" s="2">
        <f t="shared" si="7"/>
        <v>262646.31000000006</v>
      </c>
      <c r="H31" s="33">
        <f t="shared" si="3"/>
        <v>3671.0532500000013</v>
      </c>
      <c r="I31" s="38">
        <f t="shared" si="4"/>
        <v>3.2500000011168595E-3</v>
      </c>
    </row>
    <row r="32" spans="1:9" x14ac:dyDescent="0.25">
      <c r="A32" s="6" t="s">
        <v>57</v>
      </c>
      <c r="B32" s="1">
        <f t="shared" si="5"/>
        <v>30</v>
      </c>
      <c r="C32" s="3">
        <f t="shared" si="1"/>
        <v>34709</v>
      </c>
      <c r="D32" s="2">
        <f t="shared" si="0"/>
        <v>31425.919999999998</v>
      </c>
      <c r="E32" s="23">
        <f t="shared" si="2"/>
        <v>3283.08</v>
      </c>
      <c r="F32" s="2">
        <f t="shared" si="6"/>
        <v>262646.31000000006</v>
      </c>
      <c r="G32" s="2">
        <f t="shared" si="7"/>
        <v>231220.39000000007</v>
      </c>
      <c r="H32" s="33">
        <f t="shared" si="3"/>
        <v>3283.0788750000006</v>
      </c>
      <c r="I32" s="38">
        <f t="shared" si="4"/>
        <v>-1.124999999319698E-3</v>
      </c>
    </row>
    <row r="33" spans="1:9" x14ac:dyDescent="0.25">
      <c r="A33" s="6" t="s">
        <v>58</v>
      </c>
      <c r="B33" s="1">
        <f t="shared" si="5"/>
        <v>30</v>
      </c>
      <c r="C33" s="3">
        <f t="shared" si="1"/>
        <v>34709</v>
      </c>
      <c r="D33" s="2">
        <f t="shared" si="0"/>
        <v>31818.75</v>
      </c>
      <c r="E33" s="23">
        <f t="shared" si="2"/>
        <v>2890.25</v>
      </c>
      <c r="F33" s="2">
        <f t="shared" si="6"/>
        <v>231220.39000000007</v>
      </c>
      <c r="G33" s="2">
        <f t="shared" si="7"/>
        <v>199401.64000000007</v>
      </c>
      <c r="H33" s="33">
        <f t="shared" si="3"/>
        <v>2890.2548750000005</v>
      </c>
      <c r="I33" s="38">
        <f t="shared" si="4"/>
        <v>4.8750000005384209E-3</v>
      </c>
    </row>
    <row r="34" spans="1:9" x14ac:dyDescent="0.25">
      <c r="A34" s="6" t="s">
        <v>59</v>
      </c>
      <c r="B34" s="1">
        <f t="shared" si="5"/>
        <v>30</v>
      </c>
      <c r="C34" s="3">
        <f t="shared" si="1"/>
        <v>34709</v>
      </c>
      <c r="D34" s="2">
        <f t="shared" si="0"/>
        <v>32216.48</v>
      </c>
      <c r="E34" s="23">
        <f t="shared" si="2"/>
        <v>2492.52</v>
      </c>
      <c r="F34" s="2">
        <f t="shared" si="6"/>
        <v>199401.64000000007</v>
      </c>
      <c r="G34" s="2">
        <f t="shared" si="7"/>
        <v>167185.16000000006</v>
      </c>
      <c r="H34" s="33">
        <f t="shared" si="3"/>
        <v>2492.520500000001</v>
      </c>
      <c r="I34" s="38">
        <f t="shared" si="4"/>
        <v>5.0000000101135811E-4</v>
      </c>
    </row>
    <row r="35" spans="1:9" x14ac:dyDescent="0.25">
      <c r="A35" s="6" t="s">
        <v>60</v>
      </c>
      <c r="B35" s="1">
        <f t="shared" si="5"/>
        <v>30</v>
      </c>
      <c r="C35" s="3">
        <f t="shared" si="1"/>
        <v>34709</v>
      </c>
      <c r="D35" s="2">
        <f t="shared" si="0"/>
        <v>32619.19</v>
      </c>
      <c r="E35" s="23">
        <f t="shared" si="2"/>
        <v>2089.81</v>
      </c>
      <c r="F35" s="2">
        <f t="shared" si="6"/>
        <v>167185.16000000006</v>
      </c>
      <c r="G35" s="2">
        <f t="shared" si="7"/>
        <v>134565.97000000006</v>
      </c>
      <c r="H35" s="33">
        <f t="shared" si="3"/>
        <v>2089.8145000000004</v>
      </c>
      <c r="I35" s="38">
        <f t="shared" si="4"/>
        <v>4.5000000004620233E-3</v>
      </c>
    </row>
    <row r="36" spans="1:9" x14ac:dyDescent="0.25">
      <c r="A36" s="6" t="s">
        <v>61</v>
      </c>
      <c r="B36" s="1">
        <f t="shared" si="5"/>
        <v>30</v>
      </c>
      <c r="C36" s="3">
        <f t="shared" si="1"/>
        <v>34709</v>
      </c>
      <c r="D36" s="2">
        <f t="shared" si="0"/>
        <v>33026.93</v>
      </c>
      <c r="E36" s="23">
        <f t="shared" si="2"/>
        <v>1682.07</v>
      </c>
      <c r="F36" s="2">
        <f t="shared" si="6"/>
        <v>134565.97000000006</v>
      </c>
      <c r="G36" s="2">
        <f t="shared" si="7"/>
        <v>101539.04000000007</v>
      </c>
      <c r="H36" s="33">
        <f t="shared" si="3"/>
        <v>1682.0746250000009</v>
      </c>
      <c r="I36" s="38">
        <f t="shared" si="4"/>
        <v>4.6250000009422365E-3</v>
      </c>
    </row>
    <row r="37" spans="1:9" x14ac:dyDescent="0.25">
      <c r="A37" s="6" t="s">
        <v>62</v>
      </c>
      <c r="B37" s="1">
        <f t="shared" si="5"/>
        <v>30</v>
      </c>
      <c r="C37" s="3">
        <f t="shared" si="1"/>
        <v>34709</v>
      </c>
      <c r="D37" s="2">
        <f t="shared" si="0"/>
        <v>33439.760000000002</v>
      </c>
      <c r="E37" s="23">
        <f t="shared" si="2"/>
        <v>1269.24</v>
      </c>
      <c r="F37" s="2">
        <f t="shared" si="6"/>
        <v>101539.04000000007</v>
      </c>
      <c r="G37" s="2">
        <f t="shared" si="7"/>
        <v>68099.280000000057</v>
      </c>
      <c r="H37" s="33">
        <f t="shared" si="3"/>
        <v>1269.2380000000007</v>
      </c>
      <c r="I37" s="38">
        <f t="shared" si="4"/>
        <v>-1.9999999992705852E-3</v>
      </c>
    </row>
    <row r="38" spans="1:9" x14ac:dyDescent="0.25">
      <c r="A38" s="6" t="s">
        <v>63</v>
      </c>
      <c r="B38" s="1">
        <f t="shared" si="5"/>
        <v>30</v>
      </c>
      <c r="C38" s="3">
        <f t="shared" si="1"/>
        <v>34709</v>
      </c>
      <c r="D38" s="2">
        <f t="shared" si="0"/>
        <v>33857.760000000002</v>
      </c>
      <c r="E38" s="23">
        <f t="shared" si="2"/>
        <v>851.24</v>
      </c>
      <c r="F38" s="2">
        <f t="shared" si="6"/>
        <v>68099.280000000057</v>
      </c>
      <c r="G38" s="2">
        <f t="shared" si="7"/>
        <v>34241.520000000055</v>
      </c>
      <c r="H38" s="33">
        <f t="shared" si="3"/>
        <v>851.24100000000067</v>
      </c>
      <c r="I38" s="38">
        <f t="shared" si="4"/>
        <v>1.0000000006584742E-3</v>
      </c>
    </row>
    <row r="39" spans="1:9" x14ac:dyDescent="0.25">
      <c r="A39" s="6" t="s">
        <v>64</v>
      </c>
      <c r="B39" s="1">
        <f t="shared" si="5"/>
        <v>30</v>
      </c>
      <c r="C39" s="3">
        <f t="shared" si="1"/>
        <v>34709</v>
      </c>
      <c r="D39" s="2">
        <f t="shared" si="0"/>
        <v>34241.519999999997</v>
      </c>
      <c r="E39" s="23">
        <f>ROUND(467.479999999948,2)</f>
        <v>467.48</v>
      </c>
      <c r="F39" s="2">
        <f t="shared" si="6"/>
        <v>34241.520000000055</v>
      </c>
      <c r="G39" s="2">
        <f t="shared" si="7"/>
        <v>5.8207660913467407E-11</v>
      </c>
      <c r="H39" s="33">
        <f t="shared" si="3"/>
        <v>428.01900000000074</v>
      </c>
      <c r="I39" s="38">
        <f t="shared" si="4"/>
        <v>-39.460999999999274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97ED9-0CDB-414D-A22C-9CFFCD723FDB}">
  <dimension ref="A1:I39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0.28515625" bestFit="1" customWidth="1"/>
    <col min="5" max="5" width="9.42578125" bestFit="1" customWidth="1"/>
    <col min="6" max="6" width="15.28515625" bestFit="1" customWidth="1"/>
    <col min="7" max="7" width="14.28515625" bestFit="1" customWidth="1"/>
    <col min="8" max="8" width="15.140625" bestFit="1" customWidth="1"/>
  </cols>
  <sheetData>
    <row r="1" spans="1:9" x14ac:dyDescent="0.25">
      <c r="A1" s="41" t="s">
        <v>267</v>
      </c>
      <c r="B1" s="42" t="s">
        <v>278</v>
      </c>
      <c r="C1" s="37" t="s">
        <v>274</v>
      </c>
      <c r="D1" s="39">
        <f>ROUNDUP(34820.760695558,0)</f>
        <v>34821</v>
      </c>
    </row>
    <row r="2" spans="1:9" x14ac:dyDescent="0.25">
      <c r="A2" s="41" t="s">
        <v>268</v>
      </c>
      <c r="B2" s="43">
        <v>0.15</v>
      </c>
    </row>
    <row r="3" spans="1:9" x14ac:dyDescent="0.25">
      <c r="A3" s="18" t="s">
        <v>23</v>
      </c>
      <c r="B3" s="18" t="s">
        <v>24</v>
      </c>
      <c r="C3" s="18" t="s">
        <v>15</v>
      </c>
      <c r="D3" s="18" t="s">
        <v>28</v>
      </c>
      <c r="E3" s="18" t="s">
        <v>27</v>
      </c>
      <c r="F3" s="18" t="s">
        <v>25</v>
      </c>
      <c r="G3" s="18" t="s">
        <v>26</v>
      </c>
      <c r="H3" s="31" t="s">
        <v>271</v>
      </c>
      <c r="I3" s="31" t="s">
        <v>272</v>
      </c>
    </row>
    <row r="4" spans="1:9" x14ac:dyDescent="0.25">
      <c r="A4" s="14" t="s">
        <v>83</v>
      </c>
      <c r="B4" s="1">
        <f>_xlfn.DAYS(A4,B1)</f>
        <v>41</v>
      </c>
      <c r="C4" s="15">
        <f>$D$1</f>
        <v>34821</v>
      </c>
      <c r="D4" s="16">
        <f>C4-E4</f>
        <v>17971.68</v>
      </c>
      <c r="E4" s="16">
        <f>ROUND(F4*$B$2*B4/365,2)</f>
        <v>16849.32</v>
      </c>
      <c r="F4" s="17">
        <v>1000000</v>
      </c>
      <c r="G4" s="17">
        <v>982028.31506849313</v>
      </c>
      <c r="H4" s="33">
        <f>F4*$B$2*B4/365</f>
        <v>16849.31506849315</v>
      </c>
      <c r="I4" s="38">
        <f>H4-E4</f>
        <v>-4.9315068499709014E-3</v>
      </c>
    </row>
    <row r="5" spans="1:9" x14ac:dyDescent="0.25">
      <c r="A5" s="14" t="s">
        <v>84</v>
      </c>
      <c r="B5" s="1">
        <f>_xlfn.DAYS(A5,A4)</f>
        <v>31</v>
      </c>
      <c r="C5" s="15">
        <f t="shared" ref="C5:C39" si="0">$D$1</f>
        <v>34821</v>
      </c>
      <c r="D5" s="16">
        <f>C5-E5</f>
        <v>22310.23</v>
      </c>
      <c r="E5" s="16">
        <f t="shared" ref="E5:E38" si="1">ROUND(F5*$B$2*B5/365,2)</f>
        <v>12510.77</v>
      </c>
      <c r="F5" s="17">
        <f t="shared" ref="F5" si="2">G4</f>
        <v>982028.31506849313</v>
      </c>
      <c r="G5" s="17">
        <f t="shared" ref="G5" si="3">F5-D5</f>
        <v>959718.08506849315</v>
      </c>
      <c r="H5" s="33">
        <f t="shared" ref="H5:H39" si="4">F5*$B$2*B5/365</f>
        <v>12510.771685119156</v>
      </c>
      <c r="I5" s="38">
        <f t="shared" ref="I5:I39" si="5">H5-E5</f>
        <v>1.685119155808934E-3</v>
      </c>
    </row>
    <row r="6" spans="1:9" x14ac:dyDescent="0.25">
      <c r="A6" s="14" t="s">
        <v>85</v>
      </c>
      <c r="B6" s="1">
        <f t="shared" ref="B6:B39" si="6">_xlfn.DAYS(A6,A5)</f>
        <v>30</v>
      </c>
      <c r="C6" s="15">
        <f t="shared" si="0"/>
        <v>34821</v>
      </c>
      <c r="D6" s="16">
        <f t="shared" ref="D6:D39" si="7">C6-E6</f>
        <v>22988.86</v>
      </c>
      <c r="E6" s="16">
        <f t="shared" si="1"/>
        <v>11832.14</v>
      </c>
      <c r="F6" s="17">
        <f t="shared" ref="F6:F39" si="8">G5</f>
        <v>959718.08506849315</v>
      </c>
      <c r="G6" s="17">
        <f t="shared" ref="G6:G39" si="9">F6-D6</f>
        <v>936729.22506849316</v>
      </c>
      <c r="H6" s="33">
        <f t="shared" si="4"/>
        <v>11832.14077481704</v>
      </c>
      <c r="I6" s="38">
        <f t="shared" si="5"/>
        <v>7.7481704101955984E-4</v>
      </c>
    </row>
    <row r="7" spans="1:9" x14ac:dyDescent="0.25">
      <c r="A7" s="14" t="s">
        <v>86</v>
      </c>
      <c r="B7" s="1">
        <f t="shared" si="6"/>
        <v>31</v>
      </c>
      <c r="C7" s="15">
        <f t="shared" si="0"/>
        <v>34821</v>
      </c>
      <c r="D7" s="16">
        <f t="shared" si="7"/>
        <v>22887.33</v>
      </c>
      <c r="E7" s="16">
        <f t="shared" si="1"/>
        <v>11933.67</v>
      </c>
      <c r="F7" s="17">
        <f t="shared" si="8"/>
        <v>936729.22506849316</v>
      </c>
      <c r="G7" s="17">
        <f t="shared" si="9"/>
        <v>913841.89506849321</v>
      </c>
      <c r="H7" s="33">
        <f t="shared" si="4"/>
        <v>11933.673689228748</v>
      </c>
      <c r="I7" s="38">
        <f t="shared" si="5"/>
        <v>3.6892287480441155E-3</v>
      </c>
    </row>
    <row r="8" spans="1:9" x14ac:dyDescent="0.25">
      <c r="A8" s="14" t="s">
        <v>87</v>
      </c>
      <c r="B8" s="1">
        <f t="shared" si="6"/>
        <v>31</v>
      </c>
      <c r="C8" s="15">
        <f t="shared" si="0"/>
        <v>34821</v>
      </c>
      <c r="D8" s="16">
        <f t="shared" si="7"/>
        <v>23178.9</v>
      </c>
      <c r="E8" s="16">
        <f t="shared" si="1"/>
        <v>11642.1</v>
      </c>
      <c r="F8" s="17">
        <f t="shared" si="8"/>
        <v>913841.89506849321</v>
      </c>
      <c r="G8" s="17">
        <f t="shared" si="9"/>
        <v>890662.99506849318</v>
      </c>
      <c r="H8" s="33">
        <f t="shared" si="4"/>
        <v>11642.095375530118</v>
      </c>
      <c r="I8" s="38">
        <f t="shared" si="5"/>
        <v>-4.6244698824011721E-3</v>
      </c>
    </row>
    <row r="9" spans="1:9" x14ac:dyDescent="0.25">
      <c r="A9" s="14" t="s">
        <v>88</v>
      </c>
      <c r="B9" s="1">
        <f t="shared" si="6"/>
        <v>28</v>
      </c>
      <c r="C9" s="15">
        <f t="shared" si="0"/>
        <v>34821</v>
      </c>
      <c r="D9" s="16">
        <f t="shared" si="7"/>
        <v>24572.28</v>
      </c>
      <c r="E9" s="16">
        <f t="shared" si="1"/>
        <v>10248.719999999999</v>
      </c>
      <c r="F9" s="17">
        <f t="shared" si="8"/>
        <v>890662.99506849318</v>
      </c>
      <c r="G9" s="17">
        <f t="shared" si="9"/>
        <v>866090.71506849315</v>
      </c>
      <c r="H9" s="33">
        <f t="shared" si="4"/>
        <v>10248.724874760745</v>
      </c>
      <c r="I9" s="38">
        <f t="shared" si="5"/>
        <v>4.8747607452241937E-3</v>
      </c>
    </row>
    <row r="10" spans="1:9" x14ac:dyDescent="0.25">
      <c r="A10" s="14" t="s">
        <v>89</v>
      </c>
      <c r="B10" s="1">
        <f t="shared" si="6"/>
        <v>31</v>
      </c>
      <c r="C10" s="15">
        <f t="shared" si="0"/>
        <v>34821</v>
      </c>
      <c r="D10" s="16">
        <f t="shared" si="7"/>
        <v>23787.239999999998</v>
      </c>
      <c r="E10" s="16">
        <f t="shared" si="1"/>
        <v>11033.76</v>
      </c>
      <c r="F10" s="17">
        <f t="shared" si="8"/>
        <v>866090.71506849315</v>
      </c>
      <c r="G10" s="17">
        <f t="shared" si="9"/>
        <v>842303.47506849316</v>
      </c>
      <c r="H10" s="33">
        <f t="shared" si="4"/>
        <v>11033.758424845188</v>
      </c>
      <c r="I10" s="38">
        <f t="shared" si="5"/>
        <v>-1.5751548125990666E-3</v>
      </c>
    </row>
    <row r="11" spans="1:9" x14ac:dyDescent="0.25">
      <c r="A11" s="14" t="s">
        <v>115</v>
      </c>
      <c r="B11" s="1">
        <f t="shared" si="6"/>
        <v>30</v>
      </c>
      <c r="C11" s="15">
        <f t="shared" si="0"/>
        <v>34821</v>
      </c>
      <c r="D11" s="16">
        <f t="shared" si="7"/>
        <v>24436.440000000002</v>
      </c>
      <c r="E11" s="16">
        <f t="shared" si="1"/>
        <v>10384.56</v>
      </c>
      <c r="F11" s="17">
        <f t="shared" si="8"/>
        <v>842303.47506849316</v>
      </c>
      <c r="G11" s="17">
        <f t="shared" si="9"/>
        <v>817867.0350684931</v>
      </c>
      <c r="H11" s="33">
        <f t="shared" si="4"/>
        <v>10384.563391255395</v>
      </c>
      <c r="I11" s="38">
        <f t="shared" si="5"/>
        <v>3.3912553953996394E-3</v>
      </c>
    </row>
    <row r="12" spans="1:9" x14ac:dyDescent="0.25">
      <c r="A12" s="14" t="s">
        <v>90</v>
      </c>
      <c r="B12" s="1">
        <f t="shared" si="6"/>
        <v>31</v>
      </c>
      <c r="C12" s="15">
        <f t="shared" si="0"/>
        <v>34821</v>
      </c>
      <c r="D12" s="16">
        <f t="shared" si="7"/>
        <v>24401.599999999999</v>
      </c>
      <c r="E12" s="16">
        <f t="shared" si="1"/>
        <v>10419.4</v>
      </c>
      <c r="F12" s="17">
        <f t="shared" si="8"/>
        <v>817867.0350684931</v>
      </c>
      <c r="G12" s="17">
        <f t="shared" si="9"/>
        <v>793465.43506849313</v>
      </c>
      <c r="H12" s="33">
        <f t="shared" si="4"/>
        <v>10419.401953612309</v>
      </c>
      <c r="I12" s="38">
        <f t="shared" si="5"/>
        <v>1.9536123090801993E-3</v>
      </c>
    </row>
    <row r="13" spans="1:9" x14ac:dyDescent="0.25">
      <c r="A13" s="14" t="s">
        <v>91</v>
      </c>
      <c r="B13" s="1">
        <f t="shared" si="6"/>
        <v>30</v>
      </c>
      <c r="C13" s="15">
        <f t="shared" si="0"/>
        <v>34821</v>
      </c>
      <c r="D13" s="16">
        <f t="shared" si="7"/>
        <v>25038.55</v>
      </c>
      <c r="E13" s="16">
        <f t="shared" si="1"/>
        <v>9782.4500000000007</v>
      </c>
      <c r="F13" s="17">
        <f t="shared" si="8"/>
        <v>793465.43506849313</v>
      </c>
      <c r="G13" s="17">
        <f t="shared" si="9"/>
        <v>768426.88506849308</v>
      </c>
      <c r="H13" s="33">
        <f t="shared" si="4"/>
        <v>9782.4505693375868</v>
      </c>
      <c r="I13" s="38">
        <f t="shared" si="5"/>
        <v>5.6933758605737239E-4</v>
      </c>
    </row>
    <row r="14" spans="1:9" x14ac:dyDescent="0.25">
      <c r="A14" s="14" t="s">
        <v>92</v>
      </c>
      <c r="B14" s="1">
        <f t="shared" si="6"/>
        <v>31</v>
      </c>
      <c r="C14" s="15">
        <f t="shared" si="0"/>
        <v>34821</v>
      </c>
      <c r="D14" s="16">
        <f t="shared" si="7"/>
        <v>25031.45</v>
      </c>
      <c r="E14" s="16">
        <f t="shared" si="1"/>
        <v>9789.5499999999993</v>
      </c>
      <c r="F14" s="17">
        <f t="shared" si="8"/>
        <v>768426.88506849308</v>
      </c>
      <c r="G14" s="17">
        <f t="shared" si="9"/>
        <v>743395.43506849313</v>
      </c>
      <c r="H14" s="33">
        <f t="shared" si="4"/>
        <v>9789.5479878588831</v>
      </c>
      <c r="I14" s="38">
        <f t="shared" si="5"/>
        <v>-2.0121411162108416E-3</v>
      </c>
    </row>
    <row r="15" spans="1:9" x14ac:dyDescent="0.25">
      <c r="A15" s="14" t="s">
        <v>93</v>
      </c>
      <c r="B15" s="1">
        <f t="shared" si="6"/>
        <v>31</v>
      </c>
      <c r="C15" s="15">
        <f t="shared" si="0"/>
        <v>34821</v>
      </c>
      <c r="D15" s="16">
        <f t="shared" si="7"/>
        <v>25350.35</v>
      </c>
      <c r="E15" s="16">
        <f t="shared" si="1"/>
        <v>9470.65</v>
      </c>
      <c r="F15" s="17">
        <f t="shared" si="8"/>
        <v>743395.43506849313</v>
      </c>
      <c r="G15" s="17">
        <f t="shared" si="9"/>
        <v>718045.08506849315</v>
      </c>
      <c r="H15" s="33">
        <f t="shared" si="4"/>
        <v>9470.6541727903932</v>
      </c>
      <c r="I15" s="38">
        <f t="shared" si="5"/>
        <v>4.1727903935679933E-3</v>
      </c>
    </row>
    <row r="16" spans="1:9" x14ac:dyDescent="0.25">
      <c r="A16" s="14" t="s">
        <v>94</v>
      </c>
      <c r="B16" s="1">
        <f t="shared" si="6"/>
        <v>30</v>
      </c>
      <c r="C16" s="15">
        <f t="shared" si="0"/>
        <v>34821</v>
      </c>
      <c r="D16" s="16">
        <f t="shared" si="7"/>
        <v>25968.39</v>
      </c>
      <c r="E16" s="16">
        <f t="shared" si="1"/>
        <v>8852.61</v>
      </c>
      <c r="F16" s="17">
        <f t="shared" si="8"/>
        <v>718045.08506849315</v>
      </c>
      <c r="G16" s="17">
        <f t="shared" si="9"/>
        <v>692076.69506849314</v>
      </c>
      <c r="H16" s="33">
        <f t="shared" si="4"/>
        <v>8852.6106378307377</v>
      </c>
      <c r="I16" s="38">
        <f t="shared" si="5"/>
        <v>6.3783073710510507E-4</v>
      </c>
    </row>
    <row r="17" spans="1:9" x14ac:dyDescent="0.25">
      <c r="A17" s="14" t="s">
        <v>95</v>
      </c>
      <c r="B17" s="1">
        <f t="shared" si="6"/>
        <v>31</v>
      </c>
      <c r="C17" s="15">
        <f t="shared" si="0"/>
        <v>34821</v>
      </c>
      <c r="D17" s="16">
        <f t="shared" si="7"/>
        <v>26004.129999999997</v>
      </c>
      <c r="E17" s="16">
        <f t="shared" si="1"/>
        <v>8816.8700000000008</v>
      </c>
      <c r="F17" s="17">
        <f t="shared" si="8"/>
        <v>692076.69506849314</v>
      </c>
      <c r="G17" s="17">
        <f t="shared" si="9"/>
        <v>666072.56506849313</v>
      </c>
      <c r="H17" s="33">
        <f t="shared" si="4"/>
        <v>8816.867485119159</v>
      </c>
      <c r="I17" s="38">
        <f t="shared" si="5"/>
        <v>-2.5148808417725377E-3</v>
      </c>
    </row>
    <row r="18" spans="1:9" x14ac:dyDescent="0.25">
      <c r="A18" s="14" t="s">
        <v>96</v>
      </c>
      <c r="B18" s="1">
        <f t="shared" si="6"/>
        <v>30</v>
      </c>
      <c r="C18" s="15">
        <f t="shared" si="0"/>
        <v>34821</v>
      </c>
      <c r="D18" s="16">
        <f t="shared" si="7"/>
        <v>26609.15</v>
      </c>
      <c r="E18" s="16">
        <f t="shared" si="1"/>
        <v>8211.85</v>
      </c>
      <c r="F18" s="17">
        <f t="shared" si="8"/>
        <v>666072.56506849313</v>
      </c>
      <c r="G18" s="17">
        <f t="shared" si="9"/>
        <v>639463.41506849311</v>
      </c>
      <c r="H18" s="33">
        <f t="shared" si="4"/>
        <v>8211.8535419403252</v>
      </c>
      <c r="I18" s="38">
        <f t="shared" si="5"/>
        <v>3.5419403247942682E-3</v>
      </c>
    </row>
    <row r="19" spans="1:9" x14ac:dyDescent="0.25">
      <c r="A19" s="14" t="s">
        <v>97</v>
      </c>
      <c r="B19" s="1">
        <f t="shared" si="6"/>
        <v>31</v>
      </c>
      <c r="C19" s="15">
        <f t="shared" si="0"/>
        <v>34821</v>
      </c>
      <c r="D19" s="16">
        <f t="shared" si="7"/>
        <v>26674.41</v>
      </c>
      <c r="E19" s="16">
        <f t="shared" si="1"/>
        <v>8146.59</v>
      </c>
      <c r="F19" s="17">
        <f t="shared" si="8"/>
        <v>639463.41506849311</v>
      </c>
      <c r="G19" s="17">
        <f t="shared" si="9"/>
        <v>612789.00506849308</v>
      </c>
      <c r="H19" s="33">
        <f t="shared" si="4"/>
        <v>8146.5887125164181</v>
      </c>
      <c r="I19" s="38">
        <f t="shared" si="5"/>
        <v>-1.2874835820184671E-3</v>
      </c>
    </row>
    <row r="20" spans="1:9" x14ac:dyDescent="0.25">
      <c r="A20" s="14" t="s">
        <v>98</v>
      </c>
      <c r="B20" s="1">
        <f t="shared" si="6"/>
        <v>31</v>
      </c>
      <c r="C20" s="15">
        <f t="shared" si="0"/>
        <v>34821</v>
      </c>
      <c r="D20" s="16">
        <f t="shared" si="7"/>
        <v>27014.239999999998</v>
      </c>
      <c r="E20" s="16">
        <f t="shared" si="1"/>
        <v>7806.76</v>
      </c>
      <c r="F20" s="17">
        <f t="shared" si="8"/>
        <v>612789.00506849308</v>
      </c>
      <c r="G20" s="17">
        <f t="shared" si="9"/>
        <v>585774.76506849308</v>
      </c>
      <c r="H20" s="33">
        <f t="shared" si="4"/>
        <v>7806.7640371739517</v>
      </c>
      <c r="I20" s="38">
        <f t="shared" si="5"/>
        <v>4.0371739514739602E-3</v>
      </c>
    </row>
    <row r="21" spans="1:9" x14ac:dyDescent="0.25">
      <c r="A21" s="14" t="s">
        <v>99</v>
      </c>
      <c r="B21" s="1">
        <f t="shared" si="6"/>
        <v>29</v>
      </c>
      <c r="C21" s="15">
        <f t="shared" si="0"/>
        <v>34821</v>
      </c>
      <c r="D21" s="16">
        <f t="shared" si="7"/>
        <v>27839.85</v>
      </c>
      <c r="E21" s="16">
        <f t="shared" si="1"/>
        <v>6981.15</v>
      </c>
      <c r="F21" s="17">
        <f t="shared" si="8"/>
        <v>585774.76506849308</v>
      </c>
      <c r="G21" s="17">
        <f t="shared" si="9"/>
        <v>557934.91506849311</v>
      </c>
      <c r="H21" s="33">
        <f t="shared" si="4"/>
        <v>6981.1513097203961</v>
      </c>
      <c r="I21" s="38">
        <f t="shared" si="5"/>
        <v>1.3097203964207438E-3</v>
      </c>
    </row>
    <row r="22" spans="1:9" x14ac:dyDescent="0.25">
      <c r="A22" s="14" t="s">
        <v>100</v>
      </c>
      <c r="B22" s="1">
        <f t="shared" si="6"/>
        <v>31</v>
      </c>
      <c r="C22" s="15">
        <f t="shared" si="0"/>
        <v>34821</v>
      </c>
      <c r="D22" s="16">
        <f t="shared" si="7"/>
        <v>27713.06</v>
      </c>
      <c r="E22" s="16">
        <f t="shared" si="1"/>
        <v>7107.94</v>
      </c>
      <c r="F22" s="17">
        <f t="shared" si="8"/>
        <v>557934.91506849311</v>
      </c>
      <c r="G22" s="17">
        <f t="shared" si="9"/>
        <v>530221.85506849305</v>
      </c>
      <c r="H22" s="33">
        <f t="shared" si="4"/>
        <v>7107.9379590917606</v>
      </c>
      <c r="I22" s="38">
        <f t="shared" si="5"/>
        <v>-2.0409082389960531E-3</v>
      </c>
    </row>
    <row r="23" spans="1:9" x14ac:dyDescent="0.25">
      <c r="A23" s="14" t="s">
        <v>116</v>
      </c>
      <c r="B23" s="1">
        <f t="shared" si="6"/>
        <v>30</v>
      </c>
      <c r="C23" s="15">
        <f t="shared" si="0"/>
        <v>34821</v>
      </c>
      <c r="D23" s="16">
        <f t="shared" si="7"/>
        <v>28284.02</v>
      </c>
      <c r="E23" s="16">
        <f t="shared" si="1"/>
        <v>6536.98</v>
      </c>
      <c r="F23" s="17">
        <f t="shared" si="8"/>
        <v>530221.85506849305</v>
      </c>
      <c r="G23" s="17">
        <f t="shared" si="9"/>
        <v>501937.83506849303</v>
      </c>
      <c r="H23" s="33">
        <f t="shared" si="4"/>
        <v>6536.9817748170381</v>
      </c>
      <c r="I23" s="38">
        <f t="shared" si="5"/>
        <v>1.7748170384948025E-3</v>
      </c>
    </row>
    <row r="24" spans="1:9" x14ac:dyDescent="0.25">
      <c r="A24" s="14" t="s">
        <v>101</v>
      </c>
      <c r="B24" s="1">
        <f t="shared" si="6"/>
        <v>31</v>
      </c>
      <c r="C24" s="15">
        <f t="shared" si="0"/>
        <v>34821</v>
      </c>
      <c r="D24" s="16">
        <f t="shared" si="7"/>
        <v>28426.45</v>
      </c>
      <c r="E24" s="16">
        <f t="shared" si="1"/>
        <v>6394.55</v>
      </c>
      <c r="F24" s="17">
        <f t="shared" si="8"/>
        <v>501937.83506849303</v>
      </c>
      <c r="G24" s="17">
        <f t="shared" si="9"/>
        <v>473511.38506849302</v>
      </c>
      <c r="H24" s="33">
        <f t="shared" si="4"/>
        <v>6394.5505015575145</v>
      </c>
      <c r="I24" s="38">
        <f t="shared" si="5"/>
        <v>5.0155751432612306E-4</v>
      </c>
    </row>
    <row r="25" spans="1:9" x14ac:dyDescent="0.25">
      <c r="A25" s="14" t="s">
        <v>102</v>
      </c>
      <c r="B25" s="1">
        <f t="shared" si="6"/>
        <v>30</v>
      </c>
      <c r="C25" s="15">
        <f t="shared" si="0"/>
        <v>34821</v>
      </c>
      <c r="D25" s="16">
        <f t="shared" si="7"/>
        <v>28983.19</v>
      </c>
      <c r="E25" s="16">
        <f t="shared" si="1"/>
        <v>5837.81</v>
      </c>
      <c r="F25" s="17">
        <f t="shared" si="8"/>
        <v>473511.38506849302</v>
      </c>
      <c r="G25" s="17">
        <f t="shared" si="9"/>
        <v>444528.19506849302</v>
      </c>
      <c r="H25" s="33">
        <f t="shared" si="4"/>
        <v>5837.8115967348449</v>
      </c>
      <c r="I25" s="38">
        <f t="shared" si="5"/>
        <v>1.596734844497405E-3</v>
      </c>
    </row>
    <row r="26" spans="1:9" x14ac:dyDescent="0.25">
      <c r="A26" s="14" t="s">
        <v>103</v>
      </c>
      <c r="B26" s="1">
        <f t="shared" si="6"/>
        <v>31</v>
      </c>
      <c r="C26" s="15">
        <f t="shared" si="0"/>
        <v>34821</v>
      </c>
      <c r="D26" s="16">
        <f t="shared" si="7"/>
        <v>29157.83</v>
      </c>
      <c r="E26" s="16">
        <f t="shared" si="1"/>
        <v>5663.17</v>
      </c>
      <c r="F26" s="17">
        <f t="shared" si="8"/>
        <v>444528.19506849302</v>
      </c>
      <c r="G26" s="17">
        <f t="shared" si="9"/>
        <v>415370.365068493</v>
      </c>
      <c r="H26" s="33">
        <f t="shared" si="4"/>
        <v>5663.1674166260063</v>
      </c>
      <c r="I26" s="38">
        <f t="shared" si="5"/>
        <v>-2.5833739937297651E-3</v>
      </c>
    </row>
    <row r="27" spans="1:9" x14ac:dyDescent="0.25">
      <c r="A27" s="14" t="s">
        <v>104</v>
      </c>
      <c r="B27" s="1">
        <f t="shared" si="6"/>
        <v>31</v>
      </c>
      <c r="C27" s="15">
        <f t="shared" si="0"/>
        <v>34821</v>
      </c>
      <c r="D27" s="16">
        <f t="shared" si="7"/>
        <v>29529.3</v>
      </c>
      <c r="E27" s="16">
        <f t="shared" si="1"/>
        <v>5291.7</v>
      </c>
      <c r="F27" s="17">
        <f t="shared" si="8"/>
        <v>415370.365068493</v>
      </c>
      <c r="G27" s="17">
        <f t="shared" si="9"/>
        <v>385841.06506849302</v>
      </c>
      <c r="H27" s="33">
        <f t="shared" si="4"/>
        <v>5291.7046508725816</v>
      </c>
      <c r="I27" s="38">
        <f t="shared" si="5"/>
        <v>4.6508725818057428E-3</v>
      </c>
    </row>
    <row r="28" spans="1:9" x14ac:dyDescent="0.25">
      <c r="A28" s="14" t="s">
        <v>105</v>
      </c>
      <c r="B28" s="1">
        <f t="shared" si="6"/>
        <v>30</v>
      </c>
      <c r="C28" s="15">
        <f t="shared" si="0"/>
        <v>34821</v>
      </c>
      <c r="D28" s="16">
        <f t="shared" si="7"/>
        <v>30064.06</v>
      </c>
      <c r="E28" s="16">
        <f t="shared" si="1"/>
        <v>4756.9399999999996</v>
      </c>
      <c r="F28" s="17">
        <f t="shared" si="8"/>
        <v>385841.06506849302</v>
      </c>
      <c r="G28" s="17">
        <f t="shared" si="9"/>
        <v>355777.00506849302</v>
      </c>
      <c r="H28" s="33">
        <f t="shared" si="4"/>
        <v>4756.9446378307357</v>
      </c>
      <c r="I28" s="38">
        <f t="shared" si="5"/>
        <v>4.6378307361010229E-3</v>
      </c>
    </row>
    <row r="29" spans="1:9" x14ac:dyDescent="0.25">
      <c r="A29" s="14" t="s">
        <v>106</v>
      </c>
      <c r="B29" s="1">
        <f t="shared" si="6"/>
        <v>31</v>
      </c>
      <c r="C29" s="15">
        <f t="shared" si="0"/>
        <v>34821</v>
      </c>
      <c r="D29" s="16">
        <f t="shared" si="7"/>
        <v>30288.5</v>
      </c>
      <c r="E29" s="16">
        <f t="shared" si="1"/>
        <v>4532.5</v>
      </c>
      <c r="F29" s="17">
        <f t="shared" si="8"/>
        <v>355777.00506849302</v>
      </c>
      <c r="G29" s="17">
        <f t="shared" si="9"/>
        <v>325488.50506849302</v>
      </c>
      <c r="H29" s="33">
        <f t="shared" si="4"/>
        <v>4532.5015714205274</v>
      </c>
      <c r="I29" s="38">
        <f t="shared" si="5"/>
        <v>1.5714205273980042E-3</v>
      </c>
    </row>
    <row r="30" spans="1:9" x14ac:dyDescent="0.25">
      <c r="A30" s="14" t="s">
        <v>107</v>
      </c>
      <c r="B30" s="1">
        <f t="shared" si="6"/>
        <v>30</v>
      </c>
      <c r="C30" s="15">
        <f t="shared" si="0"/>
        <v>34821</v>
      </c>
      <c r="D30" s="16">
        <f t="shared" si="7"/>
        <v>30808.13</v>
      </c>
      <c r="E30" s="16">
        <f t="shared" si="1"/>
        <v>4012.87</v>
      </c>
      <c r="F30" s="17">
        <f t="shared" si="8"/>
        <v>325488.50506849302</v>
      </c>
      <c r="G30" s="17">
        <f t="shared" si="9"/>
        <v>294680.37506849301</v>
      </c>
      <c r="H30" s="33">
        <f t="shared" si="4"/>
        <v>4012.8719802964893</v>
      </c>
      <c r="I30" s="38">
        <f t="shared" si="5"/>
        <v>1.9802964893642638E-3</v>
      </c>
    </row>
    <row r="31" spans="1:9" x14ac:dyDescent="0.25">
      <c r="A31" s="14" t="s">
        <v>108</v>
      </c>
      <c r="B31" s="1">
        <f t="shared" si="6"/>
        <v>31</v>
      </c>
      <c r="C31" s="15">
        <f t="shared" si="0"/>
        <v>34821</v>
      </c>
      <c r="D31" s="16">
        <f t="shared" si="7"/>
        <v>31066.85</v>
      </c>
      <c r="E31" s="16">
        <f t="shared" si="1"/>
        <v>3754.15</v>
      </c>
      <c r="F31" s="17">
        <f t="shared" si="8"/>
        <v>294680.37506849301</v>
      </c>
      <c r="G31" s="17">
        <f t="shared" si="9"/>
        <v>263613.52506849304</v>
      </c>
      <c r="H31" s="33">
        <f t="shared" si="4"/>
        <v>3754.1472440232669</v>
      </c>
      <c r="I31" s="38">
        <f t="shared" si="5"/>
        <v>-2.7559767331695184E-3</v>
      </c>
    </row>
    <row r="32" spans="1:9" x14ac:dyDescent="0.25">
      <c r="A32" s="14" t="s">
        <v>109</v>
      </c>
      <c r="B32" s="1">
        <f t="shared" si="6"/>
        <v>31</v>
      </c>
      <c r="C32" s="15">
        <f t="shared" si="0"/>
        <v>34821</v>
      </c>
      <c r="D32" s="16">
        <f t="shared" si="7"/>
        <v>31462.639999999999</v>
      </c>
      <c r="E32" s="16">
        <f t="shared" si="1"/>
        <v>3358.36</v>
      </c>
      <c r="F32" s="17">
        <f t="shared" si="8"/>
        <v>263613.52506849304</v>
      </c>
      <c r="G32" s="17">
        <f t="shared" si="9"/>
        <v>232150.88506849302</v>
      </c>
      <c r="H32" s="33">
        <f t="shared" si="4"/>
        <v>3358.3640864890208</v>
      </c>
      <c r="I32" s="38">
        <f t="shared" si="5"/>
        <v>4.0864890206648852E-3</v>
      </c>
    </row>
    <row r="33" spans="1:9" x14ac:dyDescent="0.25">
      <c r="A33" s="14" t="s">
        <v>110</v>
      </c>
      <c r="B33" s="1">
        <f t="shared" si="6"/>
        <v>28</v>
      </c>
      <c r="C33" s="15">
        <f t="shared" si="0"/>
        <v>34821</v>
      </c>
      <c r="D33" s="16">
        <f t="shared" si="7"/>
        <v>32149.67</v>
      </c>
      <c r="E33" s="16">
        <f t="shared" si="1"/>
        <v>2671.33</v>
      </c>
      <c r="F33" s="17">
        <f t="shared" si="8"/>
        <v>232150.88506849302</v>
      </c>
      <c r="G33" s="17">
        <f t="shared" si="9"/>
        <v>200001.21506849304</v>
      </c>
      <c r="H33" s="33">
        <f t="shared" si="4"/>
        <v>2671.3252528429334</v>
      </c>
      <c r="I33" s="38">
        <f t="shared" si="5"/>
        <v>-4.7471570665038598E-3</v>
      </c>
    </row>
    <row r="34" spans="1:9" x14ac:dyDescent="0.25">
      <c r="A34" s="14" t="s">
        <v>111</v>
      </c>
      <c r="B34" s="1">
        <f t="shared" si="6"/>
        <v>31</v>
      </c>
      <c r="C34" s="15">
        <f t="shared" si="0"/>
        <v>34821</v>
      </c>
      <c r="D34" s="16">
        <f t="shared" si="7"/>
        <v>32273.040000000001</v>
      </c>
      <c r="E34" s="16">
        <f t="shared" si="1"/>
        <v>2547.96</v>
      </c>
      <c r="F34" s="17">
        <f t="shared" si="8"/>
        <v>200001.21506849304</v>
      </c>
      <c r="G34" s="17">
        <f t="shared" si="9"/>
        <v>167728.17506849303</v>
      </c>
      <c r="H34" s="33">
        <f t="shared" si="4"/>
        <v>2547.9606851191579</v>
      </c>
      <c r="I34" s="38">
        <f t="shared" si="5"/>
        <v>6.8511915787894395E-4</v>
      </c>
    </row>
    <row r="35" spans="1:9" x14ac:dyDescent="0.25">
      <c r="A35" s="14" t="s">
        <v>117</v>
      </c>
      <c r="B35" s="1">
        <f t="shared" si="6"/>
        <v>30</v>
      </c>
      <c r="C35" s="15">
        <f t="shared" si="0"/>
        <v>34821</v>
      </c>
      <c r="D35" s="16">
        <f t="shared" si="7"/>
        <v>32753.119999999999</v>
      </c>
      <c r="E35" s="16">
        <f t="shared" si="1"/>
        <v>2067.88</v>
      </c>
      <c r="F35" s="17">
        <f t="shared" si="8"/>
        <v>167728.17506849303</v>
      </c>
      <c r="G35" s="17">
        <f t="shared" si="9"/>
        <v>134975.05506849303</v>
      </c>
      <c r="H35" s="33">
        <f t="shared" si="4"/>
        <v>2067.8816104334755</v>
      </c>
      <c r="I35" s="38">
        <f t="shared" si="5"/>
        <v>1.6104334754345473E-3</v>
      </c>
    </row>
    <row r="36" spans="1:9" x14ac:dyDescent="0.25">
      <c r="A36" s="14" t="s">
        <v>112</v>
      </c>
      <c r="B36" s="1">
        <f t="shared" si="6"/>
        <v>31</v>
      </c>
      <c r="C36" s="15">
        <f t="shared" si="0"/>
        <v>34821</v>
      </c>
      <c r="D36" s="16">
        <f t="shared" si="7"/>
        <v>33101.449999999997</v>
      </c>
      <c r="E36" s="16">
        <f t="shared" si="1"/>
        <v>1719.55</v>
      </c>
      <c r="F36" s="17">
        <f t="shared" si="8"/>
        <v>134975.05506849303</v>
      </c>
      <c r="G36" s="17">
        <f t="shared" si="9"/>
        <v>101873.60506849304</v>
      </c>
      <c r="H36" s="33">
        <f t="shared" si="4"/>
        <v>1719.5452221054591</v>
      </c>
      <c r="I36" s="38">
        <f t="shared" si="5"/>
        <v>-4.7778945408936124E-3</v>
      </c>
    </row>
    <row r="37" spans="1:9" x14ac:dyDescent="0.25">
      <c r="A37" s="14" t="s">
        <v>113</v>
      </c>
      <c r="B37" s="1">
        <f t="shared" si="6"/>
        <v>30</v>
      </c>
      <c r="C37" s="15">
        <f t="shared" si="0"/>
        <v>34821</v>
      </c>
      <c r="D37" s="16">
        <f t="shared" si="7"/>
        <v>33565.019999999997</v>
      </c>
      <c r="E37" s="16">
        <f t="shared" si="1"/>
        <v>1255.98</v>
      </c>
      <c r="F37" s="17">
        <f t="shared" si="8"/>
        <v>101873.60506849304</v>
      </c>
      <c r="G37" s="17">
        <f t="shared" si="9"/>
        <v>68308.585068493034</v>
      </c>
      <c r="H37" s="33">
        <f t="shared" si="4"/>
        <v>1255.975952899229</v>
      </c>
      <c r="I37" s="38">
        <f t="shared" si="5"/>
        <v>-4.0471007710038975E-3</v>
      </c>
    </row>
    <row r="38" spans="1:9" x14ac:dyDescent="0.25">
      <c r="A38" s="14" t="s">
        <v>114</v>
      </c>
      <c r="B38" s="1">
        <f t="shared" si="6"/>
        <v>31</v>
      </c>
      <c r="C38" s="15">
        <f t="shared" si="0"/>
        <v>34821</v>
      </c>
      <c r="D38" s="16">
        <f t="shared" si="7"/>
        <v>33950.769999999997</v>
      </c>
      <c r="E38" s="16">
        <f t="shared" si="1"/>
        <v>870.23</v>
      </c>
      <c r="F38" s="17">
        <f t="shared" si="8"/>
        <v>68308.585068493034</v>
      </c>
      <c r="G38" s="17">
        <f t="shared" si="9"/>
        <v>34357.815068493037</v>
      </c>
      <c r="H38" s="33">
        <f t="shared" si="4"/>
        <v>870.23265909176064</v>
      </c>
      <c r="I38" s="38">
        <f t="shared" si="5"/>
        <v>2.6590917606199582E-3</v>
      </c>
    </row>
    <row r="39" spans="1:9" x14ac:dyDescent="0.25">
      <c r="A39" s="14" t="s">
        <v>118</v>
      </c>
      <c r="B39" s="1">
        <f t="shared" si="6"/>
        <v>31</v>
      </c>
      <c r="C39" s="15">
        <f t="shared" si="0"/>
        <v>34821</v>
      </c>
      <c r="D39" s="16">
        <f t="shared" si="7"/>
        <v>34357.82</v>
      </c>
      <c r="E39" s="16">
        <f>ROUND(463.184931506964,2)</f>
        <v>463.18</v>
      </c>
      <c r="F39" s="17">
        <f t="shared" si="8"/>
        <v>34357.815068493037</v>
      </c>
      <c r="G39" s="17">
        <f t="shared" si="9"/>
        <v>-4.9315069627482444E-3</v>
      </c>
      <c r="H39" s="33">
        <f t="shared" si="4"/>
        <v>437.70915087258254</v>
      </c>
      <c r="I39" s="38">
        <f t="shared" si="5"/>
        <v>-25.470849127417466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02D74-D8A1-4034-819B-B6207CED76A8}">
  <dimension ref="A1:I39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0.28515625" bestFit="1" customWidth="1"/>
    <col min="5" max="5" width="9.42578125" bestFit="1" customWidth="1"/>
    <col min="6" max="6" width="15.28515625" bestFit="1" customWidth="1"/>
    <col min="7" max="7" width="14.28515625" bestFit="1" customWidth="1"/>
    <col min="8" max="8" width="15.140625" bestFit="1" customWidth="1"/>
  </cols>
  <sheetData>
    <row r="1" spans="1:9" x14ac:dyDescent="0.25">
      <c r="A1" s="41" t="s">
        <v>267</v>
      </c>
      <c r="B1" s="42" t="s">
        <v>278</v>
      </c>
      <c r="C1" s="37" t="s">
        <v>274</v>
      </c>
      <c r="D1" s="39">
        <f>ROUNDUP(34807.760695558,0)</f>
        <v>34808</v>
      </c>
    </row>
    <row r="2" spans="1:9" x14ac:dyDescent="0.25">
      <c r="A2" s="41" t="s">
        <v>268</v>
      </c>
      <c r="B2" s="43">
        <v>0.15</v>
      </c>
    </row>
    <row r="3" spans="1:9" x14ac:dyDescent="0.25">
      <c r="A3" s="18" t="s">
        <v>23</v>
      </c>
      <c r="B3" s="18" t="s">
        <v>24</v>
      </c>
      <c r="C3" s="18" t="s">
        <v>15</v>
      </c>
      <c r="D3" s="18" t="s">
        <v>28</v>
      </c>
      <c r="E3" s="18" t="s">
        <v>27</v>
      </c>
      <c r="F3" s="18" t="s">
        <v>25</v>
      </c>
      <c r="G3" s="18" t="s">
        <v>26</v>
      </c>
      <c r="H3" s="31" t="s">
        <v>271</v>
      </c>
      <c r="I3" s="31" t="s">
        <v>272</v>
      </c>
    </row>
    <row r="4" spans="1:9" x14ac:dyDescent="0.25">
      <c r="A4" s="14" t="s">
        <v>83</v>
      </c>
      <c r="B4" s="1">
        <f>DAYS360(B1,A4)</f>
        <v>40</v>
      </c>
      <c r="C4" s="15">
        <f>$D$1</f>
        <v>34808</v>
      </c>
      <c r="D4" s="16">
        <f>C4-E4</f>
        <v>18141.330000000002</v>
      </c>
      <c r="E4" s="16">
        <f>ROUND(F4*$B$2*B4/360,2)</f>
        <v>16666.669999999998</v>
      </c>
      <c r="F4" s="17">
        <v>1000000</v>
      </c>
      <c r="G4" s="17">
        <v>981858.66666666663</v>
      </c>
      <c r="H4" s="33">
        <f>F4*$B$2*B4/360</f>
        <v>16666.666666666668</v>
      </c>
      <c r="I4" s="38">
        <f>H4-E4</f>
        <v>-3.3333333303744439E-3</v>
      </c>
    </row>
    <row r="5" spans="1:9" x14ac:dyDescent="0.25">
      <c r="A5" s="14" t="s">
        <v>84</v>
      </c>
      <c r="B5" s="1">
        <f>DAYS360(A4,A5)</f>
        <v>30</v>
      </c>
      <c r="C5" s="15">
        <f t="shared" ref="C5:C39" si="0">$D$1</f>
        <v>34808</v>
      </c>
      <c r="D5" s="16">
        <f>C5-E5</f>
        <v>22534.77</v>
      </c>
      <c r="E5" s="16">
        <f t="shared" ref="E5:E38" si="1">ROUND(F5*$B$2*B5/360,2)</f>
        <v>12273.23</v>
      </c>
      <c r="F5" s="17">
        <f t="shared" ref="F5" si="2">G4</f>
        <v>981858.66666666663</v>
      </c>
      <c r="G5" s="17">
        <f t="shared" ref="G5" si="3">F5-D5</f>
        <v>959323.89666666661</v>
      </c>
      <c r="H5" s="33">
        <f t="shared" ref="H5:H39" si="4">F5*$B$2*B5/360</f>
        <v>12273.233333333334</v>
      </c>
      <c r="I5" s="38">
        <f t="shared" ref="I5:I39" si="5">H5-E5</f>
        <v>3.3333333340124227E-3</v>
      </c>
    </row>
    <row r="6" spans="1:9" x14ac:dyDescent="0.25">
      <c r="A6" s="14" t="s">
        <v>85</v>
      </c>
      <c r="B6" s="1">
        <f t="shared" ref="B6:B39" si="6">DAYS360(A5,A6)</f>
        <v>30</v>
      </c>
      <c r="C6" s="15">
        <f t="shared" si="0"/>
        <v>34808</v>
      </c>
      <c r="D6" s="16">
        <f t="shared" ref="D6:D39" si="7">C6-E6</f>
        <v>22816.45</v>
      </c>
      <c r="E6" s="16">
        <f t="shared" si="1"/>
        <v>11991.55</v>
      </c>
      <c r="F6" s="17">
        <f t="shared" ref="F6:F39" si="8">G5</f>
        <v>959323.89666666661</v>
      </c>
      <c r="G6" s="17">
        <f t="shared" ref="G6:G39" si="9">F6-D6</f>
        <v>936507.44666666666</v>
      </c>
      <c r="H6" s="33">
        <f t="shared" si="4"/>
        <v>11991.548708333334</v>
      </c>
      <c r="I6" s="38">
        <f t="shared" si="5"/>
        <v>-1.2916666655655717E-3</v>
      </c>
    </row>
    <row r="7" spans="1:9" x14ac:dyDescent="0.25">
      <c r="A7" s="14" t="s">
        <v>86</v>
      </c>
      <c r="B7" s="1">
        <f t="shared" si="6"/>
        <v>30</v>
      </c>
      <c r="C7" s="15">
        <f t="shared" si="0"/>
        <v>34808</v>
      </c>
      <c r="D7" s="16">
        <f t="shared" si="7"/>
        <v>23101.66</v>
      </c>
      <c r="E7" s="16">
        <f t="shared" si="1"/>
        <v>11706.34</v>
      </c>
      <c r="F7" s="17">
        <f t="shared" si="8"/>
        <v>936507.44666666666</v>
      </c>
      <c r="G7" s="17">
        <f t="shared" si="9"/>
        <v>913405.78666666662</v>
      </c>
      <c r="H7" s="33">
        <f t="shared" si="4"/>
        <v>11706.343083333333</v>
      </c>
      <c r="I7" s="38">
        <f t="shared" si="5"/>
        <v>3.0833333330519963E-3</v>
      </c>
    </row>
    <row r="8" spans="1:9" x14ac:dyDescent="0.25">
      <c r="A8" s="14" t="s">
        <v>87</v>
      </c>
      <c r="B8" s="1">
        <f t="shared" si="6"/>
        <v>30</v>
      </c>
      <c r="C8" s="15">
        <f t="shared" si="0"/>
        <v>34808</v>
      </c>
      <c r="D8" s="16">
        <f t="shared" si="7"/>
        <v>23390.43</v>
      </c>
      <c r="E8" s="16">
        <f t="shared" si="1"/>
        <v>11417.57</v>
      </c>
      <c r="F8" s="17">
        <f t="shared" si="8"/>
        <v>913405.78666666662</v>
      </c>
      <c r="G8" s="17">
        <f t="shared" si="9"/>
        <v>890015.35666666657</v>
      </c>
      <c r="H8" s="33">
        <f t="shared" si="4"/>
        <v>11417.572333333332</v>
      </c>
      <c r="I8" s="38">
        <f t="shared" si="5"/>
        <v>2.3333333319897065E-3</v>
      </c>
    </row>
    <row r="9" spans="1:9" x14ac:dyDescent="0.25">
      <c r="A9" s="14" t="s">
        <v>88</v>
      </c>
      <c r="B9" s="1">
        <f t="shared" si="6"/>
        <v>30</v>
      </c>
      <c r="C9" s="15">
        <f t="shared" si="0"/>
        <v>34808</v>
      </c>
      <c r="D9" s="16">
        <f t="shared" si="7"/>
        <v>23682.809999999998</v>
      </c>
      <c r="E9" s="16">
        <f t="shared" si="1"/>
        <v>11125.19</v>
      </c>
      <c r="F9" s="17">
        <f t="shared" si="8"/>
        <v>890015.35666666657</v>
      </c>
      <c r="G9" s="17">
        <f t="shared" si="9"/>
        <v>866332.54666666663</v>
      </c>
      <c r="H9" s="33">
        <f t="shared" si="4"/>
        <v>11125.191958333333</v>
      </c>
      <c r="I9" s="38">
        <f t="shared" si="5"/>
        <v>1.9583333323680563E-3</v>
      </c>
    </row>
    <row r="10" spans="1:9" x14ac:dyDescent="0.25">
      <c r="A10" s="14" t="s">
        <v>89</v>
      </c>
      <c r="B10" s="1">
        <f t="shared" si="6"/>
        <v>30</v>
      </c>
      <c r="C10" s="15">
        <f t="shared" si="0"/>
        <v>34808</v>
      </c>
      <c r="D10" s="16">
        <f t="shared" si="7"/>
        <v>23978.84</v>
      </c>
      <c r="E10" s="16">
        <f t="shared" si="1"/>
        <v>10829.16</v>
      </c>
      <c r="F10" s="17">
        <f t="shared" si="8"/>
        <v>866332.54666666663</v>
      </c>
      <c r="G10" s="17">
        <f t="shared" si="9"/>
        <v>842353.70666666667</v>
      </c>
      <c r="H10" s="33">
        <f t="shared" si="4"/>
        <v>10829.156833333333</v>
      </c>
      <c r="I10" s="38">
        <f t="shared" si="5"/>
        <v>-3.1666666673118016E-3</v>
      </c>
    </row>
    <row r="11" spans="1:9" x14ac:dyDescent="0.25">
      <c r="A11" s="14" t="s">
        <v>115</v>
      </c>
      <c r="B11" s="1">
        <f t="shared" si="6"/>
        <v>30</v>
      </c>
      <c r="C11" s="15">
        <f t="shared" si="0"/>
        <v>34808</v>
      </c>
      <c r="D11" s="16">
        <f t="shared" si="7"/>
        <v>24278.58</v>
      </c>
      <c r="E11" s="16">
        <f t="shared" si="1"/>
        <v>10529.42</v>
      </c>
      <c r="F11" s="17">
        <f t="shared" si="8"/>
        <v>842353.70666666667</v>
      </c>
      <c r="G11" s="17">
        <f t="shared" si="9"/>
        <v>818075.12666666671</v>
      </c>
      <c r="H11" s="33">
        <f t="shared" si="4"/>
        <v>10529.421333333332</v>
      </c>
      <c r="I11" s="38">
        <f t="shared" si="5"/>
        <v>1.3333333317859797E-3</v>
      </c>
    </row>
    <row r="12" spans="1:9" x14ac:dyDescent="0.25">
      <c r="A12" s="14" t="s">
        <v>90</v>
      </c>
      <c r="B12" s="1">
        <f t="shared" si="6"/>
        <v>30</v>
      </c>
      <c r="C12" s="15">
        <f t="shared" si="0"/>
        <v>34808</v>
      </c>
      <c r="D12" s="16">
        <f t="shared" si="7"/>
        <v>24582.059999999998</v>
      </c>
      <c r="E12" s="16">
        <f t="shared" si="1"/>
        <v>10225.94</v>
      </c>
      <c r="F12" s="17">
        <f t="shared" si="8"/>
        <v>818075.12666666671</v>
      </c>
      <c r="G12" s="17">
        <f t="shared" si="9"/>
        <v>793493.06666666665</v>
      </c>
      <c r="H12" s="33">
        <f t="shared" si="4"/>
        <v>10225.939083333333</v>
      </c>
      <c r="I12" s="38">
        <f t="shared" si="5"/>
        <v>-9.1666666776291095E-4</v>
      </c>
    </row>
    <row r="13" spans="1:9" x14ac:dyDescent="0.25">
      <c r="A13" s="14" t="s">
        <v>91</v>
      </c>
      <c r="B13" s="1">
        <f t="shared" si="6"/>
        <v>30</v>
      </c>
      <c r="C13" s="15">
        <f t="shared" si="0"/>
        <v>34808</v>
      </c>
      <c r="D13" s="16">
        <f t="shared" si="7"/>
        <v>24889.34</v>
      </c>
      <c r="E13" s="16">
        <f t="shared" si="1"/>
        <v>9918.66</v>
      </c>
      <c r="F13" s="17">
        <f t="shared" si="8"/>
        <v>793493.06666666665</v>
      </c>
      <c r="G13" s="17">
        <f t="shared" si="9"/>
        <v>768603.72666666668</v>
      </c>
      <c r="H13" s="33">
        <f t="shared" si="4"/>
        <v>9918.663333333332</v>
      </c>
      <c r="I13" s="38">
        <f t="shared" si="5"/>
        <v>3.3333333321934333E-3</v>
      </c>
    </row>
    <row r="14" spans="1:9" x14ac:dyDescent="0.25">
      <c r="A14" s="14" t="s">
        <v>92</v>
      </c>
      <c r="B14" s="1">
        <f t="shared" si="6"/>
        <v>30</v>
      </c>
      <c r="C14" s="15">
        <f t="shared" si="0"/>
        <v>34808</v>
      </c>
      <c r="D14" s="16">
        <f t="shared" si="7"/>
        <v>25200.45</v>
      </c>
      <c r="E14" s="16">
        <f t="shared" si="1"/>
        <v>9607.5499999999993</v>
      </c>
      <c r="F14" s="17">
        <f t="shared" si="8"/>
        <v>768603.72666666668</v>
      </c>
      <c r="G14" s="17">
        <f t="shared" si="9"/>
        <v>743403.27666666673</v>
      </c>
      <c r="H14" s="33">
        <f t="shared" si="4"/>
        <v>9607.5465833333328</v>
      </c>
      <c r="I14" s="38">
        <f t="shared" si="5"/>
        <v>-3.4166666664532386E-3</v>
      </c>
    </row>
    <row r="15" spans="1:9" x14ac:dyDescent="0.25">
      <c r="A15" s="14" t="s">
        <v>93</v>
      </c>
      <c r="B15" s="1">
        <f t="shared" si="6"/>
        <v>30</v>
      </c>
      <c r="C15" s="15">
        <f t="shared" si="0"/>
        <v>34808</v>
      </c>
      <c r="D15" s="16">
        <f t="shared" si="7"/>
        <v>25515.46</v>
      </c>
      <c r="E15" s="16">
        <f t="shared" si="1"/>
        <v>9292.5400000000009</v>
      </c>
      <c r="F15" s="17">
        <f t="shared" si="8"/>
        <v>743403.27666666673</v>
      </c>
      <c r="G15" s="17">
        <f t="shared" si="9"/>
        <v>717887.81666666677</v>
      </c>
      <c r="H15" s="33">
        <f t="shared" si="4"/>
        <v>9292.540958333333</v>
      </c>
      <c r="I15" s="38">
        <f t="shared" si="5"/>
        <v>9.5833333216432948E-4</v>
      </c>
    </row>
    <row r="16" spans="1:9" x14ac:dyDescent="0.25">
      <c r="A16" s="14" t="s">
        <v>94</v>
      </c>
      <c r="B16" s="1">
        <f t="shared" si="6"/>
        <v>30</v>
      </c>
      <c r="C16" s="15">
        <f t="shared" si="0"/>
        <v>34808</v>
      </c>
      <c r="D16" s="16">
        <f t="shared" si="7"/>
        <v>25834.400000000001</v>
      </c>
      <c r="E16" s="16">
        <f t="shared" si="1"/>
        <v>8973.6</v>
      </c>
      <c r="F16" s="17">
        <f t="shared" si="8"/>
        <v>717887.81666666677</v>
      </c>
      <c r="G16" s="17">
        <f t="shared" si="9"/>
        <v>692053.41666666674</v>
      </c>
      <c r="H16" s="33">
        <f t="shared" si="4"/>
        <v>8973.5977083333346</v>
      </c>
      <c r="I16" s="38">
        <f t="shared" si="5"/>
        <v>-2.2916666657692986E-3</v>
      </c>
    </row>
    <row r="17" spans="1:9" x14ac:dyDescent="0.25">
      <c r="A17" s="14" t="s">
        <v>95</v>
      </c>
      <c r="B17" s="1">
        <f t="shared" si="6"/>
        <v>30</v>
      </c>
      <c r="C17" s="15">
        <f t="shared" si="0"/>
        <v>34808</v>
      </c>
      <c r="D17" s="16">
        <f t="shared" si="7"/>
        <v>26157.33</v>
      </c>
      <c r="E17" s="16">
        <f t="shared" si="1"/>
        <v>8650.67</v>
      </c>
      <c r="F17" s="17">
        <f t="shared" si="8"/>
        <v>692053.41666666674</v>
      </c>
      <c r="G17" s="17">
        <f t="shared" si="9"/>
        <v>665896.08666666679</v>
      </c>
      <c r="H17" s="33">
        <f t="shared" si="4"/>
        <v>8650.6677083333343</v>
      </c>
      <c r="I17" s="38">
        <f t="shared" si="5"/>
        <v>-2.2916666657692986E-3</v>
      </c>
    </row>
    <row r="18" spans="1:9" x14ac:dyDescent="0.25">
      <c r="A18" s="14" t="s">
        <v>96</v>
      </c>
      <c r="B18" s="1">
        <f t="shared" si="6"/>
        <v>30</v>
      </c>
      <c r="C18" s="15">
        <f t="shared" si="0"/>
        <v>34808</v>
      </c>
      <c r="D18" s="16">
        <f t="shared" si="7"/>
        <v>26484.3</v>
      </c>
      <c r="E18" s="16">
        <f t="shared" si="1"/>
        <v>8323.7000000000007</v>
      </c>
      <c r="F18" s="17">
        <f t="shared" si="8"/>
        <v>665896.08666666679</v>
      </c>
      <c r="G18" s="17">
        <f t="shared" si="9"/>
        <v>639411.78666666674</v>
      </c>
      <c r="H18" s="33">
        <f t="shared" si="4"/>
        <v>8323.7010833333352</v>
      </c>
      <c r="I18" s="38">
        <f t="shared" si="5"/>
        <v>1.0833333344635321E-3</v>
      </c>
    </row>
    <row r="19" spans="1:9" x14ac:dyDescent="0.25">
      <c r="A19" s="14" t="s">
        <v>97</v>
      </c>
      <c r="B19" s="1">
        <f t="shared" si="6"/>
        <v>30</v>
      </c>
      <c r="C19" s="15">
        <f t="shared" si="0"/>
        <v>34808</v>
      </c>
      <c r="D19" s="16">
        <f t="shared" si="7"/>
        <v>26815.35</v>
      </c>
      <c r="E19" s="16">
        <f t="shared" si="1"/>
        <v>7992.65</v>
      </c>
      <c r="F19" s="17">
        <f t="shared" si="8"/>
        <v>639411.78666666674</v>
      </c>
      <c r="G19" s="17">
        <f t="shared" si="9"/>
        <v>612596.43666666676</v>
      </c>
      <c r="H19" s="33">
        <f t="shared" si="4"/>
        <v>7992.6473333333352</v>
      </c>
      <c r="I19" s="38">
        <f t="shared" si="5"/>
        <v>-2.6666666644814541E-3</v>
      </c>
    </row>
    <row r="20" spans="1:9" x14ac:dyDescent="0.25">
      <c r="A20" s="14" t="s">
        <v>98</v>
      </c>
      <c r="B20" s="1">
        <f t="shared" si="6"/>
        <v>30</v>
      </c>
      <c r="C20" s="15">
        <f t="shared" si="0"/>
        <v>34808</v>
      </c>
      <c r="D20" s="16">
        <f t="shared" si="7"/>
        <v>27150.54</v>
      </c>
      <c r="E20" s="16">
        <f t="shared" si="1"/>
        <v>7657.46</v>
      </c>
      <c r="F20" s="17">
        <f t="shared" si="8"/>
        <v>612596.43666666676</v>
      </c>
      <c r="G20" s="17">
        <f t="shared" si="9"/>
        <v>585445.89666666673</v>
      </c>
      <c r="H20" s="33">
        <f t="shared" si="4"/>
        <v>7657.4554583333338</v>
      </c>
      <c r="I20" s="38">
        <f t="shared" si="5"/>
        <v>-4.5416666662276839E-3</v>
      </c>
    </row>
    <row r="21" spans="1:9" x14ac:dyDescent="0.25">
      <c r="A21" s="14" t="s">
        <v>99</v>
      </c>
      <c r="B21" s="1">
        <f t="shared" si="6"/>
        <v>30</v>
      </c>
      <c r="C21" s="15">
        <f t="shared" si="0"/>
        <v>34808</v>
      </c>
      <c r="D21" s="16">
        <f t="shared" si="7"/>
        <v>27489.93</v>
      </c>
      <c r="E21" s="16">
        <f t="shared" si="1"/>
        <v>7318.07</v>
      </c>
      <c r="F21" s="17">
        <f t="shared" si="8"/>
        <v>585445.89666666673</v>
      </c>
      <c r="G21" s="17">
        <f t="shared" si="9"/>
        <v>557955.96666666667</v>
      </c>
      <c r="H21" s="33">
        <f t="shared" si="4"/>
        <v>7318.0737083333333</v>
      </c>
      <c r="I21" s="38">
        <f t="shared" si="5"/>
        <v>3.7083333336340729E-3</v>
      </c>
    </row>
    <row r="22" spans="1:9" x14ac:dyDescent="0.25">
      <c r="A22" s="14" t="s">
        <v>100</v>
      </c>
      <c r="B22" s="1">
        <f t="shared" si="6"/>
        <v>30</v>
      </c>
      <c r="C22" s="15">
        <f t="shared" si="0"/>
        <v>34808</v>
      </c>
      <c r="D22" s="16">
        <f t="shared" si="7"/>
        <v>27833.55</v>
      </c>
      <c r="E22" s="16">
        <f t="shared" si="1"/>
        <v>6974.45</v>
      </c>
      <c r="F22" s="17">
        <f t="shared" si="8"/>
        <v>557955.96666666667</v>
      </c>
      <c r="G22" s="17">
        <f t="shared" si="9"/>
        <v>530122.41666666663</v>
      </c>
      <c r="H22" s="33">
        <f t="shared" si="4"/>
        <v>6974.449583333334</v>
      </c>
      <c r="I22" s="38">
        <f t="shared" si="5"/>
        <v>-4.1666666584205814E-4</v>
      </c>
    </row>
    <row r="23" spans="1:9" x14ac:dyDescent="0.25">
      <c r="A23" s="14" t="s">
        <v>116</v>
      </c>
      <c r="B23" s="1">
        <f t="shared" si="6"/>
        <v>30</v>
      </c>
      <c r="C23" s="15">
        <f t="shared" si="0"/>
        <v>34808</v>
      </c>
      <c r="D23" s="16">
        <f t="shared" si="7"/>
        <v>28181.47</v>
      </c>
      <c r="E23" s="16">
        <f t="shared" si="1"/>
        <v>6626.53</v>
      </c>
      <c r="F23" s="17">
        <f t="shared" si="8"/>
        <v>530122.41666666663</v>
      </c>
      <c r="G23" s="17">
        <f t="shared" si="9"/>
        <v>501940.94666666666</v>
      </c>
      <c r="H23" s="33">
        <f t="shared" si="4"/>
        <v>6626.5302083333318</v>
      </c>
      <c r="I23" s="38">
        <f t="shared" si="5"/>
        <v>2.0833333201153437E-4</v>
      </c>
    </row>
    <row r="24" spans="1:9" x14ac:dyDescent="0.25">
      <c r="A24" s="14" t="s">
        <v>101</v>
      </c>
      <c r="B24" s="1">
        <f t="shared" si="6"/>
        <v>30</v>
      </c>
      <c r="C24" s="15">
        <f t="shared" si="0"/>
        <v>34808</v>
      </c>
      <c r="D24" s="16">
        <f t="shared" si="7"/>
        <v>28533.739999999998</v>
      </c>
      <c r="E24" s="16">
        <f t="shared" si="1"/>
        <v>6274.26</v>
      </c>
      <c r="F24" s="17">
        <f t="shared" si="8"/>
        <v>501940.94666666666</v>
      </c>
      <c r="G24" s="17">
        <f t="shared" si="9"/>
        <v>473407.20666666667</v>
      </c>
      <c r="H24" s="33">
        <f t="shared" si="4"/>
        <v>6274.261833333333</v>
      </c>
      <c r="I24" s="38">
        <f t="shared" si="5"/>
        <v>1.8333333327973378E-3</v>
      </c>
    </row>
    <row r="25" spans="1:9" x14ac:dyDescent="0.25">
      <c r="A25" s="14" t="s">
        <v>102</v>
      </c>
      <c r="B25" s="1">
        <f t="shared" si="6"/>
        <v>30</v>
      </c>
      <c r="C25" s="15">
        <f t="shared" si="0"/>
        <v>34808</v>
      </c>
      <c r="D25" s="16">
        <f t="shared" si="7"/>
        <v>28890.41</v>
      </c>
      <c r="E25" s="16">
        <f t="shared" si="1"/>
        <v>5917.59</v>
      </c>
      <c r="F25" s="17">
        <f t="shared" si="8"/>
        <v>473407.20666666667</v>
      </c>
      <c r="G25" s="17">
        <f t="shared" si="9"/>
        <v>444516.79666666669</v>
      </c>
      <c r="H25" s="33">
        <f t="shared" si="4"/>
        <v>5917.5900833333326</v>
      </c>
      <c r="I25" s="38">
        <f t="shared" si="5"/>
        <v>8.3333332440815866E-5</v>
      </c>
    </row>
    <row r="26" spans="1:9" x14ac:dyDescent="0.25">
      <c r="A26" s="14" t="s">
        <v>103</v>
      </c>
      <c r="B26" s="1">
        <f t="shared" si="6"/>
        <v>30</v>
      </c>
      <c r="C26" s="15">
        <f t="shared" si="0"/>
        <v>34808</v>
      </c>
      <c r="D26" s="16">
        <f t="shared" si="7"/>
        <v>29251.54</v>
      </c>
      <c r="E26" s="16">
        <f t="shared" si="1"/>
        <v>5556.46</v>
      </c>
      <c r="F26" s="17">
        <f t="shared" si="8"/>
        <v>444516.79666666669</v>
      </c>
      <c r="G26" s="17">
        <f t="shared" si="9"/>
        <v>415265.25666666671</v>
      </c>
      <c r="H26" s="33">
        <f t="shared" si="4"/>
        <v>5556.4599583333329</v>
      </c>
      <c r="I26" s="38">
        <f t="shared" si="5"/>
        <v>-4.1666667129902635E-5</v>
      </c>
    </row>
    <row r="27" spans="1:9" x14ac:dyDescent="0.25">
      <c r="A27" s="14" t="s">
        <v>104</v>
      </c>
      <c r="B27" s="1">
        <f t="shared" si="6"/>
        <v>30</v>
      </c>
      <c r="C27" s="15">
        <f t="shared" si="0"/>
        <v>34808</v>
      </c>
      <c r="D27" s="16">
        <f t="shared" si="7"/>
        <v>29617.18</v>
      </c>
      <c r="E27" s="16">
        <f t="shared" si="1"/>
        <v>5190.82</v>
      </c>
      <c r="F27" s="17">
        <f t="shared" si="8"/>
        <v>415265.25666666671</v>
      </c>
      <c r="G27" s="17">
        <f t="shared" si="9"/>
        <v>385648.07666666672</v>
      </c>
      <c r="H27" s="33">
        <f t="shared" si="4"/>
        <v>5190.8157083333335</v>
      </c>
      <c r="I27" s="38">
        <f t="shared" si="5"/>
        <v>-4.2916666661767522E-3</v>
      </c>
    </row>
    <row r="28" spans="1:9" x14ac:dyDescent="0.25">
      <c r="A28" s="14" t="s">
        <v>105</v>
      </c>
      <c r="B28" s="1">
        <f t="shared" si="6"/>
        <v>30</v>
      </c>
      <c r="C28" s="15">
        <f t="shared" si="0"/>
        <v>34808</v>
      </c>
      <c r="D28" s="16">
        <f t="shared" si="7"/>
        <v>29987.4</v>
      </c>
      <c r="E28" s="16">
        <f t="shared" si="1"/>
        <v>4820.6000000000004</v>
      </c>
      <c r="F28" s="17">
        <f t="shared" si="8"/>
        <v>385648.07666666672</v>
      </c>
      <c r="G28" s="17">
        <f t="shared" si="9"/>
        <v>355660.6766666667</v>
      </c>
      <c r="H28" s="33">
        <f t="shared" si="4"/>
        <v>4820.6009583333343</v>
      </c>
      <c r="I28" s="38">
        <f t="shared" si="5"/>
        <v>9.5833333398331888E-4</v>
      </c>
    </row>
    <row r="29" spans="1:9" x14ac:dyDescent="0.25">
      <c r="A29" s="14" t="s">
        <v>106</v>
      </c>
      <c r="B29" s="1">
        <f t="shared" si="6"/>
        <v>30</v>
      </c>
      <c r="C29" s="15">
        <f t="shared" si="0"/>
        <v>34808</v>
      </c>
      <c r="D29" s="16">
        <f t="shared" si="7"/>
        <v>30362.239999999998</v>
      </c>
      <c r="E29" s="16">
        <f t="shared" si="1"/>
        <v>4445.76</v>
      </c>
      <c r="F29" s="17">
        <f t="shared" si="8"/>
        <v>355660.6766666667</v>
      </c>
      <c r="G29" s="17">
        <f t="shared" si="9"/>
        <v>325298.4366666667</v>
      </c>
      <c r="H29" s="33">
        <f t="shared" si="4"/>
        <v>4445.7584583333337</v>
      </c>
      <c r="I29" s="38">
        <f t="shared" si="5"/>
        <v>-1.5416666665259982E-3</v>
      </c>
    </row>
    <row r="30" spans="1:9" x14ac:dyDescent="0.25">
      <c r="A30" s="14" t="s">
        <v>107</v>
      </c>
      <c r="B30" s="1">
        <f t="shared" si="6"/>
        <v>30</v>
      </c>
      <c r="C30" s="15">
        <f t="shared" si="0"/>
        <v>34808</v>
      </c>
      <c r="D30" s="16">
        <f t="shared" si="7"/>
        <v>30741.77</v>
      </c>
      <c r="E30" s="16">
        <f t="shared" si="1"/>
        <v>4066.23</v>
      </c>
      <c r="F30" s="17">
        <f t="shared" si="8"/>
        <v>325298.4366666667</v>
      </c>
      <c r="G30" s="17">
        <f t="shared" si="9"/>
        <v>294556.66666666669</v>
      </c>
      <c r="H30" s="33">
        <f t="shared" si="4"/>
        <v>4066.2304583333334</v>
      </c>
      <c r="I30" s="38">
        <f t="shared" si="5"/>
        <v>4.5833333342670812E-4</v>
      </c>
    </row>
    <row r="31" spans="1:9" x14ac:dyDescent="0.25">
      <c r="A31" s="14" t="s">
        <v>108</v>
      </c>
      <c r="B31" s="1">
        <f t="shared" si="6"/>
        <v>30</v>
      </c>
      <c r="C31" s="15">
        <f t="shared" si="0"/>
        <v>34808</v>
      </c>
      <c r="D31" s="16">
        <f t="shared" si="7"/>
        <v>31126.04</v>
      </c>
      <c r="E31" s="16">
        <f t="shared" si="1"/>
        <v>3681.96</v>
      </c>
      <c r="F31" s="17">
        <f t="shared" si="8"/>
        <v>294556.66666666669</v>
      </c>
      <c r="G31" s="17">
        <f t="shared" si="9"/>
        <v>263430.62666666671</v>
      </c>
      <c r="H31" s="33">
        <f t="shared" si="4"/>
        <v>3681.9583333333335</v>
      </c>
      <c r="I31" s="38">
        <f t="shared" si="5"/>
        <v>-1.666666666551464E-3</v>
      </c>
    </row>
    <row r="32" spans="1:9" x14ac:dyDescent="0.25">
      <c r="A32" s="14" t="s">
        <v>109</v>
      </c>
      <c r="B32" s="1">
        <f t="shared" si="6"/>
        <v>30</v>
      </c>
      <c r="C32" s="15">
        <f t="shared" si="0"/>
        <v>34808</v>
      </c>
      <c r="D32" s="16">
        <f t="shared" si="7"/>
        <v>31515.119999999999</v>
      </c>
      <c r="E32" s="16">
        <f t="shared" si="1"/>
        <v>3292.88</v>
      </c>
      <c r="F32" s="17">
        <f t="shared" si="8"/>
        <v>263430.62666666671</v>
      </c>
      <c r="G32" s="17">
        <f t="shared" si="9"/>
        <v>231915.50666666671</v>
      </c>
      <c r="H32" s="33">
        <f t="shared" si="4"/>
        <v>3292.8828333333336</v>
      </c>
      <c r="I32" s="38">
        <f t="shared" si="5"/>
        <v>2.833333333455812E-3</v>
      </c>
    </row>
    <row r="33" spans="1:9" x14ac:dyDescent="0.25">
      <c r="A33" s="14" t="s">
        <v>110</v>
      </c>
      <c r="B33" s="1">
        <f t="shared" si="6"/>
        <v>30</v>
      </c>
      <c r="C33" s="15">
        <f t="shared" si="0"/>
        <v>34808</v>
      </c>
      <c r="D33" s="16">
        <f t="shared" si="7"/>
        <v>31909.06</v>
      </c>
      <c r="E33" s="16">
        <f t="shared" si="1"/>
        <v>2898.94</v>
      </c>
      <c r="F33" s="17">
        <f t="shared" si="8"/>
        <v>231915.50666666671</v>
      </c>
      <c r="G33" s="17">
        <f t="shared" si="9"/>
        <v>200006.44666666671</v>
      </c>
      <c r="H33" s="33">
        <f t="shared" si="4"/>
        <v>2898.9438333333342</v>
      </c>
      <c r="I33" s="38">
        <f t="shared" si="5"/>
        <v>3.8333333341142861E-3</v>
      </c>
    </row>
    <row r="34" spans="1:9" x14ac:dyDescent="0.25">
      <c r="A34" s="14" t="s">
        <v>111</v>
      </c>
      <c r="B34" s="1">
        <f t="shared" si="6"/>
        <v>30</v>
      </c>
      <c r="C34" s="15">
        <f t="shared" si="0"/>
        <v>34808</v>
      </c>
      <c r="D34" s="16">
        <f t="shared" si="7"/>
        <v>32307.919999999998</v>
      </c>
      <c r="E34" s="16">
        <f t="shared" si="1"/>
        <v>2500.08</v>
      </c>
      <c r="F34" s="17">
        <f t="shared" si="8"/>
        <v>200006.44666666671</v>
      </c>
      <c r="G34" s="17">
        <f t="shared" si="9"/>
        <v>167698.52666666673</v>
      </c>
      <c r="H34" s="33">
        <f t="shared" si="4"/>
        <v>2500.0805833333338</v>
      </c>
      <c r="I34" s="38">
        <f t="shared" si="5"/>
        <v>5.8333333390692133E-4</v>
      </c>
    </row>
    <row r="35" spans="1:9" x14ac:dyDescent="0.25">
      <c r="A35" s="14" t="s">
        <v>117</v>
      </c>
      <c r="B35" s="1">
        <f t="shared" si="6"/>
        <v>30</v>
      </c>
      <c r="C35" s="15">
        <f t="shared" si="0"/>
        <v>34808</v>
      </c>
      <c r="D35" s="16">
        <f t="shared" si="7"/>
        <v>32711.77</v>
      </c>
      <c r="E35" s="16">
        <f t="shared" si="1"/>
        <v>2096.23</v>
      </c>
      <c r="F35" s="17">
        <f t="shared" si="8"/>
        <v>167698.52666666673</v>
      </c>
      <c r="G35" s="17">
        <f t="shared" si="9"/>
        <v>134986.75666666674</v>
      </c>
      <c r="H35" s="33">
        <f t="shared" si="4"/>
        <v>2096.2315833333341</v>
      </c>
      <c r="I35" s="38">
        <f t="shared" si="5"/>
        <v>1.5833333341106481E-3</v>
      </c>
    </row>
    <row r="36" spans="1:9" x14ac:dyDescent="0.25">
      <c r="A36" s="14" t="s">
        <v>112</v>
      </c>
      <c r="B36" s="1">
        <f t="shared" si="6"/>
        <v>30</v>
      </c>
      <c r="C36" s="15">
        <f t="shared" si="0"/>
        <v>34808</v>
      </c>
      <c r="D36" s="16">
        <f t="shared" si="7"/>
        <v>33120.67</v>
      </c>
      <c r="E36" s="16">
        <f t="shared" si="1"/>
        <v>1687.33</v>
      </c>
      <c r="F36" s="17">
        <f t="shared" si="8"/>
        <v>134986.75666666674</v>
      </c>
      <c r="G36" s="17">
        <f t="shared" si="9"/>
        <v>101866.08666666674</v>
      </c>
      <c r="H36" s="33">
        <f t="shared" si="4"/>
        <v>1687.3344583333344</v>
      </c>
      <c r="I36" s="38">
        <f t="shared" si="5"/>
        <v>4.4583333344689891E-3</v>
      </c>
    </row>
    <row r="37" spans="1:9" x14ac:dyDescent="0.25">
      <c r="A37" s="14" t="s">
        <v>113</v>
      </c>
      <c r="B37" s="1">
        <f t="shared" si="6"/>
        <v>30</v>
      </c>
      <c r="C37" s="15">
        <f t="shared" si="0"/>
        <v>34808</v>
      </c>
      <c r="D37" s="16">
        <f t="shared" si="7"/>
        <v>33534.67</v>
      </c>
      <c r="E37" s="16">
        <f t="shared" si="1"/>
        <v>1273.33</v>
      </c>
      <c r="F37" s="17">
        <f t="shared" si="8"/>
        <v>101866.08666666674</v>
      </c>
      <c r="G37" s="17">
        <f t="shared" si="9"/>
        <v>68331.416666666744</v>
      </c>
      <c r="H37" s="33">
        <f t="shared" si="4"/>
        <v>1273.3260833333343</v>
      </c>
      <c r="I37" s="38">
        <f t="shared" si="5"/>
        <v>-3.9166666656456073E-3</v>
      </c>
    </row>
    <row r="38" spans="1:9" x14ac:dyDescent="0.25">
      <c r="A38" s="14" t="s">
        <v>114</v>
      </c>
      <c r="B38" s="1">
        <f t="shared" si="6"/>
        <v>30</v>
      </c>
      <c r="C38" s="15">
        <f t="shared" si="0"/>
        <v>34808</v>
      </c>
      <c r="D38" s="16">
        <f t="shared" si="7"/>
        <v>33953.86</v>
      </c>
      <c r="E38" s="16">
        <f t="shared" si="1"/>
        <v>854.14</v>
      </c>
      <c r="F38" s="17">
        <f t="shared" si="8"/>
        <v>68331.416666666744</v>
      </c>
      <c r="G38" s="17">
        <f t="shared" si="9"/>
        <v>34377.556666666744</v>
      </c>
      <c r="H38" s="33">
        <f t="shared" si="4"/>
        <v>854.1427083333341</v>
      </c>
      <c r="I38" s="38">
        <f t="shared" si="5"/>
        <v>2.7083333341124671E-3</v>
      </c>
    </row>
    <row r="39" spans="1:9" x14ac:dyDescent="0.25">
      <c r="A39" s="14" t="s">
        <v>118</v>
      </c>
      <c r="B39" s="1">
        <f t="shared" si="6"/>
        <v>30</v>
      </c>
      <c r="C39" s="15">
        <f t="shared" si="0"/>
        <v>34808</v>
      </c>
      <c r="D39" s="16">
        <f t="shared" si="7"/>
        <v>34377.56</v>
      </c>
      <c r="E39" s="16">
        <f>ROUND(430.443333333255,2)</f>
        <v>430.44</v>
      </c>
      <c r="F39" s="17">
        <f t="shared" si="8"/>
        <v>34377.556666666744</v>
      </c>
      <c r="G39" s="17">
        <f t="shared" si="9"/>
        <v>-3.333333253976889E-3</v>
      </c>
      <c r="H39" s="33">
        <f t="shared" si="4"/>
        <v>429.71945833333433</v>
      </c>
      <c r="I39" s="38">
        <f t="shared" si="5"/>
        <v>-0.72054166666566744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20F27-DAE8-4AB8-9669-2215B4220C6D}">
  <dimension ref="A1:N3"/>
  <sheetViews>
    <sheetView workbookViewId="0">
      <selection activeCell="N3" sqref="N3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90.5703125" bestFit="1" customWidth="1"/>
  </cols>
  <sheetData>
    <row r="1" spans="1:14" x14ac:dyDescent="0.25">
      <c r="A1" s="13" t="s">
        <v>75</v>
      </c>
      <c r="B1" s="7" t="s">
        <v>1</v>
      </c>
      <c r="C1" s="7" t="s">
        <v>2</v>
      </c>
      <c r="D1" s="7" t="s">
        <v>11</v>
      </c>
      <c r="E1" s="7" t="s">
        <v>12</v>
      </c>
      <c r="F1" s="7" t="s">
        <v>13</v>
      </c>
      <c r="G1" s="7" t="s">
        <v>22</v>
      </c>
      <c r="H1" s="7" t="s">
        <v>3</v>
      </c>
      <c r="I1" s="7" t="s">
        <v>4</v>
      </c>
      <c r="J1" s="7" t="s">
        <v>5</v>
      </c>
      <c r="K1" s="7" t="s">
        <v>6</v>
      </c>
      <c r="L1" s="7" t="s">
        <v>7</v>
      </c>
      <c r="M1" s="7" t="s">
        <v>8</v>
      </c>
      <c r="N1" s="7" t="s">
        <v>168</v>
      </c>
    </row>
    <row r="2" spans="1:14" x14ac:dyDescent="0.25">
      <c r="A2" s="12" t="s">
        <v>0</v>
      </c>
      <c r="B2" s="8" t="s">
        <v>9</v>
      </c>
      <c r="C2" s="8" t="s">
        <v>10</v>
      </c>
      <c r="D2" s="9" t="s">
        <v>119</v>
      </c>
      <c r="E2" s="9" t="s">
        <v>66</v>
      </c>
      <c r="F2" s="9" t="s">
        <v>81</v>
      </c>
      <c r="G2" s="10" t="s">
        <v>68</v>
      </c>
      <c r="H2" s="10" t="s">
        <v>14</v>
      </c>
      <c r="I2" s="10" t="s">
        <v>74</v>
      </c>
      <c r="J2" s="10" t="s">
        <v>9</v>
      </c>
      <c r="K2" s="10" t="s">
        <v>69</v>
      </c>
      <c r="L2" s="10" t="s">
        <v>70</v>
      </c>
      <c r="M2" s="10" t="s">
        <v>71</v>
      </c>
      <c r="N2" s="10" t="s">
        <v>802</v>
      </c>
    </row>
    <row r="3" spans="1:14" x14ac:dyDescent="0.25">
      <c r="A3" s="12" t="s">
        <v>0</v>
      </c>
      <c r="B3" s="8" t="s">
        <v>9</v>
      </c>
      <c r="C3" s="8" t="s">
        <v>10</v>
      </c>
      <c r="D3" s="9" t="s">
        <v>119</v>
      </c>
      <c r="E3" s="9" t="s">
        <v>66</v>
      </c>
      <c r="F3" s="9" t="s">
        <v>81</v>
      </c>
      <c r="G3" s="10" t="s">
        <v>68</v>
      </c>
      <c r="H3" s="10" t="s">
        <v>14</v>
      </c>
      <c r="I3" s="10" t="s">
        <v>74</v>
      </c>
      <c r="J3" s="10" t="s">
        <v>9</v>
      </c>
      <c r="K3" s="10" t="s">
        <v>76</v>
      </c>
      <c r="L3" s="10" t="s">
        <v>70</v>
      </c>
      <c r="M3" s="10" t="s">
        <v>71</v>
      </c>
      <c r="N3" s="10" t="s">
        <v>803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13963-13DD-4142-8E98-894B3DA784EB}">
  <dimension ref="A1:I39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5" width="10.5703125" bestFit="1" customWidth="1"/>
    <col min="6" max="6" width="15.28515625" bestFit="1" customWidth="1"/>
    <col min="7" max="7" width="14.28515625" bestFit="1" customWidth="1"/>
    <col min="8" max="8" width="15.140625" bestFit="1" customWidth="1"/>
  </cols>
  <sheetData>
    <row r="1" spans="1:9" x14ac:dyDescent="0.25">
      <c r="A1" s="41" t="s">
        <v>267</v>
      </c>
      <c r="B1" s="42" t="s">
        <v>160</v>
      </c>
      <c r="C1" s="37" t="s">
        <v>274</v>
      </c>
      <c r="D1" s="39">
        <f>ROUNDUP(34673.760695558,0)</f>
        <v>34674</v>
      </c>
    </row>
    <row r="2" spans="1:9" x14ac:dyDescent="0.25">
      <c r="A2" s="41" t="s">
        <v>268</v>
      </c>
      <c r="B2" s="43">
        <v>0.15</v>
      </c>
    </row>
    <row r="3" spans="1:9" x14ac:dyDescent="0.25">
      <c r="A3" s="5" t="s">
        <v>23</v>
      </c>
      <c r="B3" s="5" t="s">
        <v>24</v>
      </c>
      <c r="C3" s="5" t="s">
        <v>15</v>
      </c>
      <c r="D3" s="5" t="s">
        <v>28</v>
      </c>
      <c r="E3" s="5" t="s">
        <v>27</v>
      </c>
      <c r="F3" s="5" t="s">
        <v>25</v>
      </c>
      <c r="G3" s="5" t="s">
        <v>26</v>
      </c>
      <c r="H3" s="31" t="s">
        <v>271</v>
      </c>
      <c r="I3" s="31" t="s">
        <v>272</v>
      </c>
    </row>
    <row r="4" spans="1:9" x14ac:dyDescent="0.25">
      <c r="A4" s="6" t="s">
        <v>82</v>
      </c>
      <c r="B4" s="1">
        <f>_xlfn.DAYS(A4,B1)</f>
        <v>31</v>
      </c>
      <c r="C4" s="3">
        <f>$D$1</f>
        <v>34674</v>
      </c>
      <c r="D4" s="2">
        <f t="shared" ref="D4:D39" si="0">C4-E4</f>
        <v>21934.27</v>
      </c>
      <c r="E4" s="23">
        <f>ROUND(F4*$B$2*B4/365,2)</f>
        <v>12739.73</v>
      </c>
      <c r="F4" s="2">
        <v>1000000</v>
      </c>
      <c r="G4" s="2">
        <v>978065.72602739721</v>
      </c>
      <c r="H4" s="33">
        <f>F4*$B$2*B4/365</f>
        <v>12739.726027397261</v>
      </c>
      <c r="I4" s="38">
        <f>H4-E4</f>
        <v>-3.9726027389406227E-3</v>
      </c>
    </row>
    <row r="5" spans="1:9" x14ac:dyDescent="0.25">
      <c r="A5" s="6" t="s">
        <v>83</v>
      </c>
      <c r="B5" s="1">
        <f>_xlfn.DAYS(A5,A4)</f>
        <v>30</v>
      </c>
      <c r="C5" s="3">
        <f t="shared" ref="C5:C39" si="1">$D$1</f>
        <v>34674</v>
      </c>
      <c r="D5" s="2">
        <f t="shared" si="0"/>
        <v>22615.66</v>
      </c>
      <c r="E5" s="23">
        <f t="shared" ref="E5:E38" si="2">ROUND(F5*$B$2*B5/365,2)</f>
        <v>12058.34</v>
      </c>
      <c r="F5" s="2">
        <f>G4</f>
        <v>978065.72602739721</v>
      </c>
      <c r="G5" s="2">
        <f>F5-D5</f>
        <v>955450.06602739717</v>
      </c>
      <c r="H5" s="33">
        <f t="shared" ref="H5:H39" si="3">F5*$B$2*B5/365</f>
        <v>12058.344567461061</v>
      </c>
      <c r="I5" s="38">
        <f t="shared" ref="I5:I39" si="4">H5-E5</f>
        <v>4.5674610610149102E-3</v>
      </c>
    </row>
    <row r="6" spans="1:9" x14ac:dyDescent="0.25">
      <c r="A6" s="6" t="s">
        <v>84</v>
      </c>
      <c r="B6" s="1">
        <f t="shared" ref="B6:B39" si="5">_xlfn.DAYS(A6,A5)</f>
        <v>31</v>
      </c>
      <c r="C6" s="3">
        <f t="shared" si="1"/>
        <v>34674</v>
      </c>
      <c r="D6" s="2">
        <f t="shared" si="0"/>
        <v>22501.83</v>
      </c>
      <c r="E6" s="23">
        <f t="shared" si="2"/>
        <v>12172.17</v>
      </c>
      <c r="F6" s="2">
        <f t="shared" ref="F6:F39" si="6">G5</f>
        <v>955450.06602739717</v>
      </c>
      <c r="G6" s="2">
        <f t="shared" ref="G6:G39" si="7">F6-D6</f>
        <v>932948.23602739722</v>
      </c>
      <c r="H6" s="33">
        <f t="shared" si="3"/>
        <v>12172.172074047663</v>
      </c>
      <c r="I6" s="38">
        <f t="shared" si="4"/>
        <v>2.074047662972589E-3</v>
      </c>
    </row>
    <row r="7" spans="1:9" x14ac:dyDescent="0.25">
      <c r="A7" s="6" t="s">
        <v>85</v>
      </c>
      <c r="B7" s="1">
        <f t="shared" si="5"/>
        <v>30</v>
      </c>
      <c r="C7" s="3">
        <f t="shared" si="1"/>
        <v>34674</v>
      </c>
      <c r="D7" s="2">
        <f t="shared" si="0"/>
        <v>23171.9</v>
      </c>
      <c r="E7" s="23">
        <f t="shared" si="2"/>
        <v>11502.1</v>
      </c>
      <c r="F7" s="2">
        <f t="shared" si="6"/>
        <v>932948.23602739722</v>
      </c>
      <c r="G7" s="2">
        <f t="shared" si="7"/>
        <v>909776.33602739719</v>
      </c>
      <c r="H7" s="33">
        <f t="shared" si="3"/>
        <v>11502.101540063801</v>
      </c>
      <c r="I7" s="38">
        <f t="shared" si="4"/>
        <v>1.5400638003484346E-3</v>
      </c>
    </row>
    <row r="8" spans="1:9" x14ac:dyDescent="0.25">
      <c r="A8" s="6" t="s">
        <v>86</v>
      </c>
      <c r="B8" s="1">
        <f t="shared" si="5"/>
        <v>31</v>
      </c>
      <c r="C8" s="3">
        <f t="shared" si="1"/>
        <v>34674</v>
      </c>
      <c r="D8" s="2">
        <f t="shared" si="0"/>
        <v>23083.7</v>
      </c>
      <c r="E8" s="23">
        <f t="shared" si="2"/>
        <v>11590.3</v>
      </c>
      <c r="F8" s="2">
        <f t="shared" si="6"/>
        <v>909776.33602739719</v>
      </c>
      <c r="G8" s="2">
        <f t="shared" si="7"/>
        <v>886692.63602739724</v>
      </c>
      <c r="H8" s="33">
        <f t="shared" si="3"/>
        <v>11590.301267198349</v>
      </c>
      <c r="I8" s="38">
        <f t="shared" si="4"/>
        <v>1.2671983495238237E-3</v>
      </c>
    </row>
    <row r="9" spans="1:9" x14ac:dyDescent="0.25">
      <c r="A9" s="6" t="s">
        <v>87</v>
      </c>
      <c r="B9" s="1">
        <f t="shared" si="5"/>
        <v>31</v>
      </c>
      <c r="C9" s="3">
        <f t="shared" si="1"/>
        <v>34674</v>
      </c>
      <c r="D9" s="2">
        <f t="shared" si="0"/>
        <v>23377.78</v>
      </c>
      <c r="E9" s="23">
        <f t="shared" si="2"/>
        <v>11296.22</v>
      </c>
      <c r="F9" s="2">
        <f t="shared" si="6"/>
        <v>886692.63602739724</v>
      </c>
      <c r="G9" s="2">
        <f t="shared" si="7"/>
        <v>863314.85602739721</v>
      </c>
      <c r="H9" s="33">
        <f t="shared" si="3"/>
        <v>11296.221253499718</v>
      </c>
      <c r="I9" s="38">
        <f t="shared" si="4"/>
        <v>1.2534997185866814E-3</v>
      </c>
    </row>
    <row r="10" spans="1:9" x14ac:dyDescent="0.25">
      <c r="A10" s="6" t="s">
        <v>88</v>
      </c>
      <c r="B10" s="1">
        <f t="shared" si="5"/>
        <v>28</v>
      </c>
      <c r="C10" s="3">
        <f t="shared" si="1"/>
        <v>34674</v>
      </c>
      <c r="D10" s="2">
        <f t="shared" si="0"/>
        <v>24739.97</v>
      </c>
      <c r="E10" s="23">
        <f t="shared" si="2"/>
        <v>9934.0300000000007</v>
      </c>
      <c r="F10" s="2">
        <f t="shared" si="6"/>
        <v>863314.85602739721</v>
      </c>
      <c r="G10" s="2">
        <f t="shared" si="7"/>
        <v>838574.88602739724</v>
      </c>
      <c r="H10" s="33">
        <f t="shared" si="3"/>
        <v>9934.0339597673083</v>
      </c>
      <c r="I10" s="38">
        <f t="shared" si="4"/>
        <v>3.9597673076059436E-3</v>
      </c>
    </row>
    <row r="11" spans="1:9" x14ac:dyDescent="0.25">
      <c r="A11" s="6" t="s">
        <v>89</v>
      </c>
      <c r="B11" s="1">
        <f t="shared" si="5"/>
        <v>31</v>
      </c>
      <c r="C11" s="3">
        <f t="shared" si="1"/>
        <v>34674</v>
      </c>
      <c r="D11" s="2">
        <f t="shared" si="0"/>
        <v>23990.79</v>
      </c>
      <c r="E11" s="23">
        <f t="shared" si="2"/>
        <v>10683.21</v>
      </c>
      <c r="F11" s="2">
        <f t="shared" si="6"/>
        <v>838574.88602739724</v>
      </c>
      <c r="G11" s="2">
        <f t="shared" si="7"/>
        <v>814584.0960273972</v>
      </c>
      <c r="H11" s="33">
        <f t="shared" si="3"/>
        <v>10683.214301444923</v>
      </c>
      <c r="I11" s="38">
        <f t="shared" si="4"/>
        <v>4.3014449238398811E-3</v>
      </c>
    </row>
    <row r="12" spans="1:9" x14ac:dyDescent="0.25">
      <c r="A12" s="6" t="s">
        <v>115</v>
      </c>
      <c r="B12" s="1">
        <f t="shared" si="5"/>
        <v>30</v>
      </c>
      <c r="C12" s="3">
        <f t="shared" si="1"/>
        <v>34674</v>
      </c>
      <c r="D12" s="2">
        <f t="shared" si="0"/>
        <v>24631.18</v>
      </c>
      <c r="E12" s="23">
        <f t="shared" si="2"/>
        <v>10042.82</v>
      </c>
      <c r="F12" s="2">
        <f t="shared" si="6"/>
        <v>814584.0960273972</v>
      </c>
      <c r="G12" s="2">
        <f t="shared" si="7"/>
        <v>789952.91602739715</v>
      </c>
      <c r="H12" s="33">
        <f t="shared" si="3"/>
        <v>10042.817622255581</v>
      </c>
      <c r="I12" s="38">
        <f t="shared" si="4"/>
        <v>-2.3777444184815977E-3</v>
      </c>
    </row>
    <row r="13" spans="1:9" x14ac:dyDescent="0.25">
      <c r="A13" s="6" t="s">
        <v>90</v>
      </c>
      <c r="B13" s="1">
        <f t="shared" si="5"/>
        <v>31</v>
      </c>
      <c r="C13" s="3">
        <f t="shared" si="1"/>
        <v>34674</v>
      </c>
      <c r="D13" s="2">
        <f t="shared" si="0"/>
        <v>24610.22</v>
      </c>
      <c r="E13" s="23">
        <f t="shared" si="2"/>
        <v>10063.780000000001</v>
      </c>
      <c r="F13" s="2">
        <f t="shared" si="6"/>
        <v>789952.91602739715</v>
      </c>
      <c r="G13" s="2">
        <f t="shared" si="7"/>
        <v>765342.69602739718</v>
      </c>
      <c r="H13" s="33">
        <f t="shared" si="3"/>
        <v>10063.783724732593</v>
      </c>
      <c r="I13" s="38">
        <f t="shared" si="4"/>
        <v>3.7247325926728081E-3</v>
      </c>
    </row>
    <row r="14" spans="1:9" x14ac:dyDescent="0.25">
      <c r="A14" s="6" t="s">
        <v>91</v>
      </c>
      <c r="B14" s="1">
        <f t="shared" si="5"/>
        <v>30</v>
      </c>
      <c r="C14" s="3">
        <f t="shared" si="1"/>
        <v>34674</v>
      </c>
      <c r="D14" s="2">
        <f t="shared" si="0"/>
        <v>25238.27</v>
      </c>
      <c r="E14" s="23">
        <f t="shared" si="2"/>
        <v>9435.73</v>
      </c>
      <c r="F14" s="2">
        <f t="shared" si="6"/>
        <v>765342.69602739718</v>
      </c>
      <c r="G14" s="2">
        <f t="shared" si="7"/>
        <v>740104.42602739716</v>
      </c>
      <c r="H14" s="33">
        <f t="shared" si="3"/>
        <v>9435.7318688309242</v>
      </c>
      <c r="I14" s="38">
        <f t="shared" si="4"/>
        <v>1.8688309246499557E-3</v>
      </c>
    </row>
    <row r="15" spans="1:9" x14ac:dyDescent="0.25">
      <c r="A15" s="6" t="s">
        <v>92</v>
      </c>
      <c r="B15" s="1">
        <f t="shared" si="5"/>
        <v>31</v>
      </c>
      <c r="C15" s="3">
        <f t="shared" si="1"/>
        <v>34674</v>
      </c>
      <c r="D15" s="2">
        <f t="shared" si="0"/>
        <v>25245.27</v>
      </c>
      <c r="E15" s="23">
        <f t="shared" si="2"/>
        <v>9428.73</v>
      </c>
      <c r="F15" s="2">
        <f t="shared" si="6"/>
        <v>740104.42602739716</v>
      </c>
      <c r="G15" s="2">
        <f t="shared" si="7"/>
        <v>714859.15602739714</v>
      </c>
      <c r="H15" s="33">
        <f t="shared" si="3"/>
        <v>9428.7276192531426</v>
      </c>
      <c r="I15" s="38">
        <f t="shared" si="4"/>
        <v>-2.3807468569430057E-3</v>
      </c>
    </row>
    <row r="16" spans="1:9" x14ac:dyDescent="0.25">
      <c r="A16" s="6" t="s">
        <v>93</v>
      </c>
      <c r="B16" s="1">
        <f t="shared" si="5"/>
        <v>31</v>
      </c>
      <c r="C16" s="3">
        <f t="shared" si="1"/>
        <v>34674</v>
      </c>
      <c r="D16" s="2">
        <f t="shared" si="0"/>
        <v>25566.89</v>
      </c>
      <c r="E16" s="23">
        <f t="shared" si="2"/>
        <v>9107.11</v>
      </c>
      <c r="F16" s="2">
        <f t="shared" si="6"/>
        <v>714859.15602739714</v>
      </c>
      <c r="G16" s="2">
        <f t="shared" si="7"/>
        <v>689292.26602739713</v>
      </c>
      <c r="H16" s="33">
        <f t="shared" si="3"/>
        <v>9107.1097959654708</v>
      </c>
      <c r="I16" s="38">
        <f t="shared" si="4"/>
        <v>-2.0403452981554437E-4</v>
      </c>
    </row>
    <row r="17" spans="1:9" x14ac:dyDescent="0.25">
      <c r="A17" s="6" t="s">
        <v>94</v>
      </c>
      <c r="B17" s="1">
        <f t="shared" si="5"/>
        <v>30</v>
      </c>
      <c r="C17" s="3">
        <f t="shared" si="1"/>
        <v>34674</v>
      </c>
      <c r="D17" s="2">
        <f t="shared" si="0"/>
        <v>26175.879999999997</v>
      </c>
      <c r="E17" s="23">
        <f t="shared" si="2"/>
        <v>8498.1200000000008</v>
      </c>
      <c r="F17" s="2">
        <f t="shared" si="6"/>
        <v>689292.26602739713</v>
      </c>
      <c r="G17" s="2">
        <f t="shared" si="7"/>
        <v>663116.38602739712</v>
      </c>
      <c r="H17" s="33">
        <f t="shared" si="3"/>
        <v>8498.123827735033</v>
      </c>
      <c r="I17" s="38">
        <f t="shared" si="4"/>
        <v>3.8277350322459824E-3</v>
      </c>
    </row>
    <row r="18" spans="1:9" x14ac:dyDescent="0.25">
      <c r="A18" s="6" t="s">
        <v>95</v>
      </c>
      <c r="B18" s="1">
        <f t="shared" si="5"/>
        <v>31</v>
      </c>
      <c r="C18" s="3">
        <f t="shared" si="1"/>
        <v>34674</v>
      </c>
      <c r="D18" s="2">
        <f t="shared" si="0"/>
        <v>26226.080000000002</v>
      </c>
      <c r="E18" s="23">
        <f t="shared" si="2"/>
        <v>8447.92</v>
      </c>
      <c r="F18" s="2">
        <f t="shared" si="6"/>
        <v>663116.38602739712</v>
      </c>
      <c r="G18" s="2">
        <f t="shared" si="7"/>
        <v>636890.30602739716</v>
      </c>
      <c r="H18" s="33">
        <f t="shared" si="3"/>
        <v>8447.9210822668392</v>
      </c>
      <c r="I18" s="38">
        <f t="shared" si="4"/>
        <v>1.0822668391483603E-3</v>
      </c>
    </row>
    <row r="19" spans="1:9" x14ac:dyDescent="0.25">
      <c r="A19" s="6" t="s">
        <v>96</v>
      </c>
      <c r="B19" s="1">
        <f t="shared" si="5"/>
        <v>30</v>
      </c>
      <c r="C19" s="3">
        <f t="shared" si="1"/>
        <v>34674</v>
      </c>
      <c r="D19" s="2">
        <f t="shared" si="0"/>
        <v>26821.93</v>
      </c>
      <c r="E19" s="23">
        <f t="shared" si="2"/>
        <v>7852.07</v>
      </c>
      <c r="F19" s="2">
        <f t="shared" si="6"/>
        <v>636890.30602739716</v>
      </c>
      <c r="G19" s="2">
        <f t="shared" si="7"/>
        <v>610068.37602739711</v>
      </c>
      <c r="H19" s="33">
        <f t="shared" si="3"/>
        <v>7852.0722660911988</v>
      </c>
      <c r="I19" s="38">
        <f t="shared" si="4"/>
        <v>2.2660911990897148E-3</v>
      </c>
    </row>
    <row r="20" spans="1:9" x14ac:dyDescent="0.25">
      <c r="A20" s="6" t="s">
        <v>97</v>
      </c>
      <c r="B20" s="1">
        <f t="shared" si="5"/>
        <v>31</v>
      </c>
      <c r="C20" s="3">
        <f t="shared" si="1"/>
        <v>34674</v>
      </c>
      <c r="D20" s="2">
        <f t="shared" si="0"/>
        <v>26901.9</v>
      </c>
      <c r="E20" s="23">
        <f t="shared" si="2"/>
        <v>7772.1</v>
      </c>
      <c r="F20" s="2">
        <f t="shared" si="6"/>
        <v>610068.37602739711</v>
      </c>
      <c r="G20" s="2">
        <f t="shared" si="7"/>
        <v>583166.47602739709</v>
      </c>
      <c r="H20" s="33">
        <f t="shared" si="3"/>
        <v>7772.103968568209</v>
      </c>
      <c r="I20" s="38">
        <f t="shared" si="4"/>
        <v>3.9685682086201268E-3</v>
      </c>
    </row>
    <row r="21" spans="1:9" x14ac:dyDescent="0.25">
      <c r="A21" s="6" t="s">
        <v>98</v>
      </c>
      <c r="B21" s="1">
        <f t="shared" si="5"/>
        <v>31</v>
      </c>
      <c r="C21" s="3">
        <f t="shared" si="1"/>
        <v>34674</v>
      </c>
      <c r="D21" s="2">
        <f t="shared" si="0"/>
        <v>27244.62</v>
      </c>
      <c r="E21" s="23">
        <f t="shared" si="2"/>
        <v>7429.38</v>
      </c>
      <c r="F21" s="2">
        <f t="shared" si="6"/>
        <v>583166.47602739709</v>
      </c>
      <c r="G21" s="2">
        <f t="shared" si="7"/>
        <v>555921.85602739709</v>
      </c>
      <c r="H21" s="33">
        <f t="shared" si="3"/>
        <v>7429.3811329517703</v>
      </c>
      <c r="I21" s="38">
        <f t="shared" si="4"/>
        <v>1.1329517701597069E-3</v>
      </c>
    </row>
    <row r="22" spans="1:9" x14ac:dyDescent="0.25">
      <c r="A22" s="6" t="s">
        <v>99</v>
      </c>
      <c r="B22" s="1">
        <f t="shared" si="5"/>
        <v>29</v>
      </c>
      <c r="C22" s="3">
        <f t="shared" si="1"/>
        <v>34674</v>
      </c>
      <c r="D22" s="2">
        <f t="shared" si="0"/>
        <v>28048.63</v>
      </c>
      <c r="E22" s="23">
        <f t="shared" si="2"/>
        <v>6625.37</v>
      </c>
      <c r="F22" s="2">
        <f t="shared" si="6"/>
        <v>555921.85602739709</v>
      </c>
      <c r="G22" s="2">
        <f t="shared" si="7"/>
        <v>527873.22602739709</v>
      </c>
      <c r="H22" s="33">
        <f t="shared" si="3"/>
        <v>6625.3700649840475</v>
      </c>
      <c r="I22" s="38">
        <f t="shared" si="4"/>
        <v>6.4984047639882192E-5</v>
      </c>
    </row>
    <row r="23" spans="1:9" x14ac:dyDescent="0.25">
      <c r="A23" s="6" t="s">
        <v>100</v>
      </c>
      <c r="B23" s="1">
        <f t="shared" si="5"/>
        <v>31</v>
      </c>
      <c r="C23" s="3">
        <f t="shared" si="1"/>
        <v>34674</v>
      </c>
      <c r="D23" s="2">
        <f t="shared" si="0"/>
        <v>27949.040000000001</v>
      </c>
      <c r="E23" s="23">
        <f t="shared" si="2"/>
        <v>6724.96</v>
      </c>
      <c r="F23" s="2">
        <f t="shared" si="6"/>
        <v>527873.22602739709</v>
      </c>
      <c r="G23" s="2">
        <f t="shared" si="7"/>
        <v>499924.18602739711</v>
      </c>
      <c r="H23" s="33">
        <f t="shared" si="3"/>
        <v>6724.9602767873876</v>
      </c>
      <c r="I23" s="38">
        <f t="shared" si="4"/>
        <v>2.7678738752001664E-4</v>
      </c>
    </row>
    <row r="24" spans="1:9" x14ac:dyDescent="0.25">
      <c r="A24" s="6" t="s">
        <v>116</v>
      </c>
      <c r="B24" s="1">
        <f t="shared" si="5"/>
        <v>30</v>
      </c>
      <c r="C24" s="3">
        <f t="shared" si="1"/>
        <v>34674</v>
      </c>
      <c r="D24" s="2">
        <f t="shared" si="0"/>
        <v>28510.55</v>
      </c>
      <c r="E24" s="23">
        <f t="shared" si="2"/>
        <v>6163.45</v>
      </c>
      <c r="F24" s="2">
        <f t="shared" si="6"/>
        <v>499924.18602739711</v>
      </c>
      <c r="G24" s="2">
        <f t="shared" si="7"/>
        <v>471413.63602739712</v>
      </c>
      <c r="H24" s="33">
        <f t="shared" si="3"/>
        <v>6163.4488688309229</v>
      </c>
      <c r="I24" s="38">
        <f t="shared" si="4"/>
        <v>-1.1311690768707194E-3</v>
      </c>
    </row>
    <row r="25" spans="1:9" x14ac:dyDescent="0.25">
      <c r="A25" s="6" t="s">
        <v>101</v>
      </c>
      <c r="B25" s="1">
        <f t="shared" si="5"/>
        <v>31</v>
      </c>
      <c r="C25" s="3">
        <f t="shared" si="1"/>
        <v>34674</v>
      </c>
      <c r="D25" s="2">
        <f t="shared" si="0"/>
        <v>28668.32</v>
      </c>
      <c r="E25" s="23">
        <f t="shared" si="2"/>
        <v>6005.68</v>
      </c>
      <c r="F25" s="2">
        <f t="shared" si="6"/>
        <v>471413.63602739712</v>
      </c>
      <c r="G25" s="2">
        <f t="shared" si="7"/>
        <v>442745.31602739712</v>
      </c>
      <c r="H25" s="33">
        <f t="shared" si="3"/>
        <v>6005.6805685682093</v>
      </c>
      <c r="I25" s="38">
        <f t="shared" si="4"/>
        <v>5.685682090188493E-4</v>
      </c>
    </row>
    <row r="26" spans="1:9" x14ac:dyDescent="0.25">
      <c r="A26" s="6" t="s">
        <v>102</v>
      </c>
      <c r="B26" s="1">
        <f t="shared" si="5"/>
        <v>30</v>
      </c>
      <c r="C26" s="3">
        <f t="shared" si="1"/>
        <v>34674</v>
      </c>
      <c r="D26" s="2">
        <f t="shared" si="0"/>
        <v>29215.5</v>
      </c>
      <c r="E26" s="23">
        <f t="shared" si="2"/>
        <v>5458.5</v>
      </c>
      <c r="F26" s="2">
        <f t="shared" si="6"/>
        <v>442745.31602739712</v>
      </c>
      <c r="G26" s="2">
        <f t="shared" si="7"/>
        <v>413529.81602739712</v>
      </c>
      <c r="H26" s="33">
        <f t="shared" si="3"/>
        <v>5458.5038962281833</v>
      </c>
      <c r="I26" s="38">
        <f t="shared" si="4"/>
        <v>3.8962281832937151E-3</v>
      </c>
    </row>
    <row r="27" spans="1:9" x14ac:dyDescent="0.25">
      <c r="A27" s="6" t="s">
        <v>103</v>
      </c>
      <c r="B27" s="1">
        <f t="shared" si="5"/>
        <v>31</v>
      </c>
      <c r="C27" s="3">
        <f t="shared" si="1"/>
        <v>34674</v>
      </c>
      <c r="D27" s="2">
        <f t="shared" si="0"/>
        <v>29405.739999999998</v>
      </c>
      <c r="E27" s="23">
        <f t="shared" si="2"/>
        <v>5268.26</v>
      </c>
      <c r="F27" s="2">
        <f t="shared" si="6"/>
        <v>413529.81602739712</v>
      </c>
      <c r="G27" s="2">
        <f t="shared" si="7"/>
        <v>384124.07602739712</v>
      </c>
      <c r="H27" s="33">
        <f t="shared" si="3"/>
        <v>5268.2565603490311</v>
      </c>
      <c r="I27" s="38">
        <f t="shared" si="4"/>
        <v>-3.4396509690850507E-3</v>
      </c>
    </row>
    <row r="28" spans="1:9" x14ac:dyDescent="0.25">
      <c r="A28" s="6" t="s">
        <v>104</v>
      </c>
      <c r="B28" s="1">
        <f t="shared" si="5"/>
        <v>31</v>
      </c>
      <c r="C28" s="3">
        <f t="shared" si="1"/>
        <v>34674</v>
      </c>
      <c r="D28" s="2">
        <f t="shared" si="0"/>
        <v>29780.36</v>
      </c>
      <c r="E28" s="23">
        <f t="shared" si="2"/>
        <v>4893.6400000000003</v>
      </c>
      <c r="F28" s="2">
        <f t="shared" si="6"/>
        <v>384124.07602739712</v>
      </c>
      <c r="G28" s="2">
        <f t="shared" si="7"/>
        <v>354343.71602739714</v>
      </c>
      <c r="H28" s="33">
        <f t="shared" si="3"/>
        <v>4893.6354891161545</v>
      </c>
      <c r="I28" s="38">
        <f t="shared" si="4"/>
        <v>-4.5108838457963429E-3</v>
      </c>
    </row>
    <row r="29" spans="1:9" x14ac:dyDescent="0.25">
      <c r="A29" s="6" t="s">
        <v>105</v>
      </c>
      <c r="B29" s="1">
        <f t="shared" si="5"/>
        <v>30</v>
      </c>
      <c r="C29" s="3">
        <f t="shared" si="1"/>
        <v>34674</v>
      </c>
      <c r="D29" s="2">
        <f t="shared" si="0"/>
        <v>30305.38</v>
      </c>
      <c r="E29" s="23">
        <f t="shared" si="2"/>
        <v>4368.62</v>
      </c>
      <c r="F29" s="2">
        <f t="shared" si="6"/>
        <v>354343.71602739714</v>
      </c>
      <c r="G29" s="2">
        <f t="shared" si="7"/>
        <v>324038.33602739713</v>
      </c>
      <c r="H29" s="33">
        <f t="shared" si="3"/>
        <v>4368.6211565021567</v>
      </c>
      <c r="I29" s="38">
        <f t="shared" si="4"/>
        <v>1.1565021568458178E-3</v>
      </c>
    </row>
    <row r="30" spans="1:9" x14ac:dyDescent="0.25">
      <c r="A30" s="6" t="s">
        <v>106</v>
      </c>
      <c r="B30" s="1">
        <f t="shared" si="5"/>
        <v>31</v>
      </c>
      <c r="C30" s="3">
        <f t="shared" si="1"/>
        <v>34674</v>
      </c>
      <c r="D30" s="2">
        <f t="shared" si="0"/>
        <v>30545.84</v>
      </c>
      <c r="E30" s="23">
        <f t="shared" si="2"/>
        <v>4128.16</v>
      </c>
      <c r="F30" s="2">
        <f t="shared" si="6"/>
        <v>324038.33602739713</v>
      </c>
      <c r="G30" s="2">
        <f t="shared" si="7"/>
        <v>293492.49602739711</v>
      </c>
      <c r="H30" s="33">
        <f t="shared" si="3"/>
        <v>4128.1596233627306</v>
      </c>
      <c r="I30" s="38">
        <f t="shared" si="4"/>
        <v>-3.7663726925529772E-4</v>
      </c>
    </row>
    <row r="31" spans="1:9" x14ac:dyDescent="0.25">
      <c r="A31" s="6" t="s">
        <v>107</v>
      </c>
      <c r="B31" s="1">
        <f t="shared" si="5"/>
        <v>30</v>
      </c>
      <c r="C31" s="3">
        <f t="shared" si="1"/>
        <v>34674</v>
      </c>
      <c r="D31" s="2">
        <f t="shared" si="0"/>
        <v>31055.599999999999</v>
      </c>
      <c r="E31" s="23">
        <f t="shared" si="2"/>
        <v>3618.4</v>
      </c>
      <c r="F31" s="2">
        <f t="shared" si="6"/>
        <v>293492.49602739711</v>
      </c>
      <c r="G31" s="2">
        <f t="shared" si="7"/>
        <v>262436.89602739713</v>
      </c>
      <c r="H31" s="33">
        <f t="shared" si="3"/>
        <v>3618.4006359542109</v>
      </c>
      <c r="I31" s="38">
        <f t="shared" si="4"/>
        <v>6.3595421079298831E-4</v>
      </c>
    </row>
    <row r="32" spans="1:9" x14ac:dyDescent="0.25">
      <c r="A32" s="6" t="s">
        <v>108</v>
      </c>
      <c r="B32" s="1">
        <f t="shared" si="5"/>
        <v>31</v>
      </c>
      <c r="C32" s="3">
        <f t="shared" si="1"/>
        <v>34674</v>
      </c>
      <c r="D32" s="2">
        <f t="shared" si="0"/>
        <v>31330.63</v>
      </c>
      <c r="E32" s="23">
        <f t="shared" si="2"/>
        <v>3343.37</v>
      </c>
      <c r="F32" s="2">
        <f t="shared" si="6"/>
        <v>262436.89602739713</v>
      </c>
      <c r="G32" s="2">
        <f t="shared" si="7"/>
        <v>231106.26602739713</v>
      </c>
      <c r="H32" s="33">
        <f t="shared" si="3"/>
        <v>3343.3741548695798</v>
      </c>
      <c r="I32" s="38">
        <f t="shared" si="4"/>
        <v>4.1548695799065172E-3</v>
      </c>
    </row>
    <row r="33" spans="1:9" x14ac:dyDescent="0.25">
      <c r="A33" s="6" t="s">
        <v>109</v>
      </c>
      <c r="B33" s="1">
        <f t="shared" si="5"/>
        <v>31</v>
      </c>
      <c r="C33" s="3">
        <f t="shared" si="1"/>
        <v>34674</v>
      </c>
      <c r="D33" s="2">
        <f t="shared" si="0"/>
        <v>31729.77</v>
      </c>
      <c r="E33" s="23">
        <f t="shared" si="2"/>
        <v>2944.23</v>
      </c>
      <c r="F33" s="2">
        <f t="shared" si="6"/>
        <v>231106.26602739713</v>
      </c>
      <c r="G33" s="2">
        <f t="shared" si="7"/>
        <v>199376.49602739714</v>
      </c>
      <c r="H33" s="33">
        <f t="shared" si="3"/>
        <v>2944.2305124038262</v>
      </c>
      <c r="I33" s="38">
        <f t="shared" si="4"/>
        <v>5.1240382617834257E-4</v>
      </c>
    </row>
    <row r="34" spans="1:9" x14ac:dyDescent="0.25">
      <c r="A34" s="6" t="s">
        <v>110</v>
      </c>
      <c r="B34" s="1">
        <f t="shared" si="5"/>
        <v>28</v>
      </c>
      <c r="C34" s="3">
        <f t="shared" si="1"/>
        <v>34674</v>
      </c>
      <c r="D34" s="2">
        <f t="shared" si="0"/>
        <v>32379.8</v>
      </c>
      <c r="E34" s="23">
        <f t="shared" si="2"/>
        <v>2294.1999999999998</v>
      </c>
      <c r="F34" s="2">
        <f t="shared" si="6"/>
        <v>199376.49602739714</v>
      </c>
      <c r="G34" s="2">
        <f t="shared" si="7"/>
        <v>166996.69602739715</v>
      </c>
      <c r="H34" s="33">
        <f t="shared" si="3"/>
        <v>2294.1952967536108</v>
      </c>
      <c r="I34" s="38">
        <f t="shared" si="4"/>
        <v>-4.703246388999105E-3</v>
      </c>
    </row>
    <row r="35" spans="1:9" x14ac:dyDescent="0.25">
      <c r="A35" s="6" t="s">
        <v>111</v>
      </c>
      <c r="B35" s="1">
        <f t="shared" si="5"/>
        <v>31</v>
      </c>
      <c r="C35" s="3">
        <f t="shared" si="1"/>
        <v>34674</v>
      </c>
      <c r="D35" s="2">
        <f t="shared" si="0"/>
        <v>32546.510000000002</v>
      </c>
      <c r="E35" s="23">
        <f t="shared" si="2"/>
        <v>2127.4899999999998</v>
      </c>
      <c r="F35" s="2">
        <f t="shared" si="6"/>
        <v>166996.69602739715</v>
      </c>
      <c r="G35" s="2">
        <f t="shared" si="7"/>
        <v>134450.18602739714</v>
      </c>
      <c r="H35" s="33">
        <f t="shared" si="3"/>
        <v>2127.4921548695802</v>
      </c>
      <c r="I35" s="38">
        <f t="shared" si="4"/>
        <v>2.1548695804085582E-3</v>
      </c>
    </row>
    <row r="36" spans="1:9" x14ac:dyDescent="0.25">
      <c r="A36" s="6" t="s">
        <v>117</v>
      </c>
      <c r="B36" s="1">
        <f t="shared" si="5"/>
        <v>30</v>
      </c>
      <c r="C36" s="3">
        <f t="shared" si="1"/>
        <v>34674</v>
      </c>
      <c r="D36" s="2">
        <f t="shared" si="0"/>
        <v>33016.39</v>
      </c>
      <c r="E36" s="23">
        <f t="shared" si="2"/>
        <v>1657.61</v>
      </c>
      <c r="F36" s="2">
        <f t="shared" si="6"/>
        <v>134450.18602739714</v>
      </c>
      <c r="G36" s="2">
        <f t="shared" si="7"/>
        <v>101433.79602739714</v>
      </c>
      <c r="H36" s="33">
        <f t="shared" si="3"/>
        <v>1657.6050332144853</v>
      </c>
      <c r="I36" s="38">
        <f t="shared" si="4"/>
        <v>-4.9667855146253714E-3</v>
      </c>
    </row>
    <row r="37" spans="1:9" x14ac:dyDescent="0.25">
      <c r="A37" s="6" t="s">
        <v>112</v>
      </c>
      <c r="B37" s="1">
        <f t="shared" si="5"/>
        <v>31</v>
      </c>
      <c r="C37" s="3">
        <f t="shared" si="1"/>
        <v>34674</v>
      </c>
      <c r="D37" s="2">
        <f t="shared" si="0"/>
        <v>33381.760000000002</v>
      </c>
      <c r="E37" s="23">
        <f t="shared" si="2"/>
        <v>1292.24</v>
      </c>
      <c r="F37" s="2">
        <f t="shared" si="6"/>
        <v>101433.79602739714</v>
      </c>
      <c r="G37" s="2">
        <f t="shared" si="7"/>
        <v>68052.036027397146</v>
      </c>
      <c r="H37" s="33">
        <f t="shared" si="3"/>
        <v>1292.2387713079361</v>
      </c>
      <c r="I37" s="38">
        <f t="shared" si="4"/>
        <v>-1.2286920639326127E-3</v>
      </c>
    </row>
    <row r="38" spans="1:9" x14ac:dyDescent="0.25">
      <c r="A38" s="6" t="s">
        <v>113</v>
      </c>
      <c r="B38" s="1">
        <f t="shared" si="5"/>
        <v>30</v>
      </c>
      <c r="C38" s="3">
        <f t="shared" si="1"/>
        <v>34674</v>
      </c>
      <c r="D38" s="2">
        <f t="shared" si="0"/>
        <v>33835</v>
      </c>
      <c r="E38" s="23">
        <f t="shared" si="2"/>
        <v>839</v>
      </c>
      <c r="F38" s="2">
        <f t="shared" si="6"/>
        <v>68052.036027397146</v>
      </c>
      <c r="G38" s="2">
        <f t="shared" si="7"/>
        <v>34217.036027397146</v>
      </c>
      <c r="H38" s="33">
        <f t="shared" si="3"/>
        <v>838.99770444736203</v>
      </c>
      <c r="I38" s="38">
        <f t="shared" si="4"/>
        <v>-2.2955526379746516E-3</v>
      </c>
    </row>
    <row r="39" spans="1:9" x14ac:dyDescent="0.25">
      <c r="A39" s="6" t="s">
        <v>114</v>
      </c>
      <c r="B39" s="1">
        <f t="shared" si="5"/>
        <v>31</v>
      </c>
      <c r="C39" s="3">
        <f t="shared" si="1"/>
        <v>34674</v>
      </c>
      <c r="D39" s="2">
        <f t="shared" si="0"/>
        <v>34217.040000000001</v>
      </c>
      <c r="E39" s="23">
        <f>ROUND(456.963972602856,2)</f>
        <v>456.96</v>
      </c>
      <c r="F39" s="2">
        <f t="shared" si="6"/>
        <v>34217.036027397146</v>
      </c>
      <c r="G39" s="2">
        <f t="shared" si="7"/>
        <v>-3.9726028553559445E-3</v>
      </c>
      <c r="H39" s="33">
        <f t="shared" si="3"/>
        <v>435.91566445862122</v>
      </c>
      <c r="I39" s="38">
        <f t="shared" si="4"/>
        <v>-21.044335541378757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719AC-9B8E-45D1-9E3C-170E8A7E66A5}">
  <dimension ref="A1:I39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ColWidth="12.28515625"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5" width="10.5703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12.5703125" bestFit="1" customWidth="1"/>
  </cols>
  <sheetData>
    <row r="1" spans="1:9" x14ac:dyDescent="0.25">
      <c r="A1" s="41" t="s">
        <v>267</v>
      </c>
      <c r="B1" s="42" t="s">
        <v>160</v>
      </c>
      <c r="C1" s="37" t="s">
        <v>274</v>
      </c>
      <c r="D1" s="39">
        <f>ROUNDUP(34665.760695558,0)</f>
        <v>34666</v>
      </c>
    </row>
    <row r="2" spans="1:9" x14ac:dyDescent="0.25">
      <c r="A2" s="41" t="s">
        <v>268</v>
      </c>
      <c r="B2" s="43">
        <v>0.15</v>
      </c>
    </row>
    <row r="3" spans="1:9" x14ac:dyDescent="0.25">
      <c r="A3" s="5" t="s">
        <v>23</v>
      </c>
      <c r="B3" s="5" t="s">
        <v>24</v>
      </c>
      <c r="C3" s="5" t="s">
        <v>15</v>
      </c>
      <c r="D3" s="5" t="s">
        <v>28</v>
      </c>
      <c r="E3" s="5" t="s">
        <v>27</v>
      </c>
      <c r="F3" s="5" t="s">
        <v>25</v>
      </c>
      <c r="G3" s="5" t="s">
        <v>26</v>
      </c>
      <c r="H3" s="31" t="s">
        <v>271</v>
      </c>
      <c r="I3" s="31" t="s">
        <v>272</v>
      </c>
    </row>
    <row r="4" spans="1:9" x14ac:dyDescent="0.25">
      <c r="A4" s="6" t="s">
        <v>82</v>
      </c>
      <c r="B4" s="1">
        <f>DAYS360(B1,A4)</f>
        <v>30</v>
      </c>
      <c r="C4" s="3">
        <f>$D$1</f>
        <v>34666</v>
      </c>
      <c r="D4" s="2">
        <f t="shared" ref="D4:D39" si="0">C4-E4</f>
        <v>22166</v>
      </c>
      <c r="E4" s="23">
        <f>ROUND(F4*$B$2*B4/360,2)</f>
        <v>12500</v>
      </c>
      <c r="F4" s="2">
        <v>1000000</v>
      </c>
      <c r="G4" s="2">
        <v>977834</v>
      </c>
      <c r="H4" s="33">
        <f>F4*$B$2*B4/360</f>
        <v>12500</v>
      </c>
      <c r="I4" s="38">
        <f>H4-E4</f>
        <v>0</v>
      </c>
    </row>
    <row r="5" spans="1:9" x14ac:dyDescent="0.25">
      <c r="A5" s="6" t="s">
        <v>83</v>
      </c>
      <c r="B5" s="1">
        <f>DAYS360(A4,A5)</f>
        <v>30</v>
      </c>
      <c r="C5" s="3">
        <f t="shared" ref="C5:C39" si="1">$D$1</f>
        <v>34666</v>
      </c>
      <c r="D5" s="2">
        <f t="shared" si="0"/>
        <v>22443.07</v>
      </c>
      <c r="E5" s="23">
        <f t="shared" ref="E5:E38" si="2">ROUND(F5*$B$2*B5/360,2)</f>
        <v>12222.93</v>
      </c>
      <c r="F5" s="2">
        <f>G4</f>
        <v>977834</v>
      </c>
      <c r="G5" s="2">
        <f>F5-D5</f>
        <v>955390.93</v>
      </c>
      <c r="H5" s="33">
        <f t="shared" ref="H5:H39" si="3">F5*$B$2*B5/360</f>
        <v>12222.924999999999</v>
      </c>
      <c r="I5" s="38">
        <f t="shared" ref="I5:I39" si="4">H5-E5</f>
        <v>-5.0000000010186341E-3</v>
      </c>
    </row>
    <row r="6" spans="1:9" x14ac:dyDescent="0.25">
      <c r="A6" s="6" t="s">
        <v>84</v>
      </c>
      <c r="B6" s="1">
        <f t="shared" ref="B6:B39" si="5">DAYS360(A5,A6)</f>
        <v>30</v>
      </c>
      <c r="C6" s="3">
        <f t="shared" si="1"/>
        <v>34666</v>
      </c>
      <c r="D6" s="2">
        <f t="shared" si="0"/>
        <v>22723.61</v>
      </c>
      <c r="E6" s="23">
        <f t="shared" si="2"/>
        <v>11942.39</v>
      </c>
      <c r="F6" s="2">
        <f t="shared" ref="F6:F39" si="6">G5</f>
        <v>955390.93</v>
      </c>
      <c r="G6" s="2">
        <f t="shared" ref="G6:G39" si="7">F6-D6</f>
        <v>932667.32000000007</v>
      </c>
      <c r="H6" s="33">
        <f t="shared" si="3"/>
        <v>11942.386624999999</v>
      </c>
      <c r="I6" s="38">
        <f t="shared" si="4"/>
        <v>-3.3750000002328306E-3</v>
      </c>
    </row>
    <row r="7" spans="1:9" x14ac:dyDescent="0.25">
      <c r="A7" s="6" t="s">
        <v>85</v>
      </c>
      <c r="B7" s="1">
        <f t="shared" si="5"/>
        <v>30</v>
      </c>
      <c r="C7" s="3">
        <f t="shared" si="1"/>
        <v>34666</v>
      </c>
      <c r="D7" s="2">
        <f t="shared" si="0"/>
        <v>23007.66</v>
      </c>
      <c r="E7" s="23">
        <f t="shared" si="2"/>
        <v>11658.34</v>
      </c>
      <c r="F7" s="2">
        <f t="shared" si="6"/>
        <v>932667.32000000007</v>
      </c>
      <c r="G7" s="2">
        <f t="shared" si="7"/>
        <v>909659.66</v>
      </c>
      <c r="H7" s="33">
        <f t="shared" si="3"/>
        <v>11658.341499999999</v>
      </c>
      <c r="I7" s="38">
        <f t="shared" si="4"/>
        <v>1.4999999984866008E-3</v>
      </c>
    </row>
    <row r="8" spans="1:9" x14ac:dyDescent="0.25">
      <c r="A8" s="6" t="s">
        <v>86</v>
      </c>
      <c r="B8" s="1">
        <f t="shared" si="5"/>
        <v>30</v>
      </c>
      <c r="C8" s="3">
        <f t="shared" si="1"/>
        <v>34666</v>
      </c>
      <c r="D8" s="2">
        <f t="shared" si="0"/>
        <v>23295.25</v>
      </c>
      <c r="E8" s="23">
        <f t="shared" si="2"/>
        <v>11370.75</v>
      </c>
      <c r="F8" s="2">
        <f t="shared" si="6"/>
        <v>909659.66</v>
      </c>
      <c r="G8" s="2">
        <f t="shared" si="7"/>
        <v>886364.41</v>
      </c>
      <c r="H8" s="33">
        <f t="shared" si="3"/>
        <v>11370.74575</v>
      </c>
      <c r="I8" s="38">
        <f t="shared" si="4"/>
        <v>-4.2499999999563443E-3</v>
      </c>
    </row>
    <row r="9" spans="1:9" x14ac:dyDescent="0.25">
      <c r="A9" s="6" t="s">
        <v>87</v>
      </c>
      <c r="B9" s="1">
        <f t="shared" si="5"/>
        <v>30</v>
      </c>
      <c r="C9" s="3">
        <f t="shared" si="1"/>
        <v>34666</v>
      </c>
      <c r="D9" s="2">
        <f t="shared" si="0"/>
        <v>23586.440000000002</v>
      </c>
      <c r="E9" s="23">
        <f t="shared" si="2"/>
        <v>11079.56</v>
      </c>
      <c r="F9" s="2">
        <f t="shared" si="6"/>
        <v>886364.41</v>
      </c>
      <c r="G9" s="2">
        <f t="shared" si="7"/>
        <v>862777.97</v>
      </c>
      <c r="H9" s="33">
        <f t="shared" si="3"/>
        <v>11079.555124999999</v>
      </c>
      <c r="I9" s="38">
        <f t="shared" si="4"/>
        <v>-4.8750000005384209E-3</v>
      </c>
    </row>
    <row r="10" spans="1:9" x14ac:dyDescent="0.25">
      <c r="A10" s="6" t="s">
        <v>88</v>
      </c>
      <c r="B10" s="1">
        <f t="shared" si="5"/>
        <v>30</v>
      </c>
      <c r="C10" s="3">
        <f t="shared" si="1"/>
        <v>34666</v>
      </c>
      <c r="D10" s="2">
        <f t="shared" si="0"/>
        <v>23881.279999999999</v>
      </c>
      <c r="E10" s="23">
        <f t="shared" si="2"/>
        <v>10784.72</v>
      </c>
      <c r="F10" s="2">
        <f t="shared" si="6"/>
        <v>862777.97</v>
      </c>
      <c r="G10" s="2">
        <f t="shared" si="7"/>
        <v>838896.69</v>
      </c>
      <c r="H10" s="33">
        <f t="shared" si="3"/>
        <v>10784.724624999999</v>
      </c>
      <c r="I10" s="38">
        <f t="shared" si="4"/>
        <v>4.6249999995779945E-3</v>
      </c>
    </row>
    <row r="11" spans="1:9" x14ac:dyDescent="0.25">
      <c r="A11" s="6" t="s">
        <v>89</v>
      </c>
      <c r="B11" s="1">
        <f t="shared" si="5"/>
        <v>30</v>
      </c>
      <c r="C11" s="3">
        <f t="shared" si="1"/>
        <v>34666</v>
      </c>
      <c r="D11" s="2">
        <f t="shared" si="0"/>
        <v>24179.79</v>
      </c>
      <c r="E11" s="23">
        <f t="shared" si="2"/>
        <v>10486.21</v>
      </c>
      <c r="F11" s="2">
        <f t="shared" si="6"/>
        <v>838896.69</v>
      </c>
      <c r="G11" s="2">
        <f t="shared" si="7"/>
        <v>814716.89999999991</v>
      </c>
      <c r="H11" s="33">
        <f t="shared" si="3"/>
        <v>10486.208624999999</v>
      </c>
      <c r="I11" s="38">
        <f t="shared" si="4"/>
        <v>-1.374999999825377E-3</v>
      </c>
    </row>
    <row r="12" spans="1:9" x14ac:dyDescent="0.25">
      <c r="A12" s="6" t="s">
        <v>115</v>
      </c>
      <c r="B12" s="1">
        <f t="shared" si="5"/>
        <v>30</v>
      </c>
      <c r="C12" s="3">
        <f t="shared" si="1"/>
        <v>34666</v>
      </c>
      <c r="D12" s="2">
        <f t="shared" si="0"/>
        <v>24482.04</v>
      </c>
      <c r="E12" s="23">
        <f t="shared" si="2"/>
        <v>10183.959999999999</v>
      </c>
      <c r="F12" s="2">
        <f t="shared" si="6"/>
        <v>814716.89999999991</v>
      </c>
      <c r="G12" s="2">
        <f t="shared" si="7"/>
        <v>790234.85999999987</v>
      </c>
      <c r="H12" s="33">
        <f t="shared" si="3"/>
        <v>10183.961249999998</v>
      </c>
      <c r="I12" s="38">
        <f t="shared" si="4"/>
        <v>1.2499999993451638E-3</v>
      </c>
    </row>
    <row r="13" spans="1:9" x14ac:dyDescent="0.25">
      <c r="A13" s="6" t="s">
        <v>90</v>
      </c>
      <c r="B13" s="1">
        <f t="shared" si="5"/>
        <v>30</v>
      </c>
      <c r="C13" s="3">
        <f t="shared" si="1"/>
        <v>34666</v>
      </c>
      <c r="D13" s="2">
        <f t="shared" si="0"/>
        <v>24788.059999999998</v>
      </c>
      <c r="E13" s="23">
        <f t="shared" si="2"/>
        <v>9877.94</v>
      </c>
      <c r="F13" s="2">
        <f t="shared" si="6"/>
        <v>790234.85999999987</v>
      </c>
      <c r="G13" s="2">
        <f t="shared" si="7"/>
        <v>765446.79999999981</v>
      </c>
      <c r="H13" s="33">
        <f t="shared" si="3"/>
        <v>9877.9357499999969</v>
      </c>
      <c r="I13" s="38">
        <f t="shared" si="4"/>
        <v>-4.2500000035943231E-3</v>
      </c>
    </row>
    <row r="14" spans="1:9" x14ac:dyDescent="0.25">
      <c r="A14" s="6" t="s">
        <v>91</v>
      </c>
      <c r="B14" s="1">
        <f t="shared" si="5"/>
        <v>30</v>
      </c>
      <c r="C14" s="3">
        <f t="shared" si="1"/>
        <v>34666</v>
      </c>
      <c r="D14" s="2">
        <f t="shared" si="0"/>
        <v>25097.91</v>
      </c>
      <c r="E14" s="23">
        <f t="shared" si="2"/>
        <v>9568.09</v>
      </c>
      <c r="F14" s="2">
        <f t="shared" si="6"/>
        <v>765446.79999999981</v>
      </c>
      <c r="G14" s="2">
        <f t="shared" si="7"/>
        <v>740348.88999999978</v>
      </c>
      <c r="H14" s="33">
        <f t="shared" si="3"/>
        <v>9568.0849999999973</v>
      </c>
      <c r="I14" s="38">
        <f t="shared" si="4"/>
        <v>-5.0000000028376235E-3</v>
      </c>
    </row>
    <row r="15" spans="1:9" x14ac:dyDescent="0.25">
      <c r="A15" s="6" t="s">
        <v>92</v>
      </c>
      <c r="B15" s="1">
        <f t="shared" si="5"/>
        <v>30</v>
      </c>
      <c r="C15" s="3">
        <f t="shared" si="1"/>
        <v>34666</v>
      </c>
      <c r="D15" s="2">
        <f t="shared" si="0"/>
        <v>25411.64</v>
      </c>
      <c r="E15" s="23">
        <f t="shared" si="2"/>
        <v>9254.36</v>
      </c>
      <c r="F15" s="2">
        <f t="shared" si="6"/>
        <v>740348.88999999978</v>
      </c>
      <c r="G15" s="2">
        <f t="shared" si="7"/>
        <v>714937.24999999977</v>
      </c>
      <c r="H15" s="33">
        <f t="shared" si="3"/>
        <v>9254.3611249999976</v>
      </c>
      <c r="I15" s="38">
        <f t="shared" si="4"/>
        <v>1.1249999970459612E-3</v>
      </c>
    </row>
    <row r="16" spans="1:9" x14ac:dyDescent="0.25">
      <c r="A16" s="6" t="s">
        <v>93</v>
      </c>
      <c r="B16" s="1">
        <f t="shared" si="5"/>
        <v>30</v>
      </c>
      <c r="C16" s="3">
        <f t="shared" si="1"/>
        <v>34666</v>
      </c>
      <c r="D16" s="2">
        <f t="shared" si="0"/>
        <v>25729.279999999999</v>
      </c>
      <c r="E16" s="23">
        <f t="shared" si="2"/>
        <v>8936.7199999999993</v>
      </c>
      <c r="F16" s="2">
        <f t="shared" si="6"/>
        <v>714937.24999999977</v>
      </c>
      <c r="G16" s="2">
        <f t="shared" si="7"/>
        <v>689207.96999999974</v>
      </c>
      <c r="H16" s="33">
        <f t="shared" si="3"/>
        <v>8936.7156249999971</v>
      </c>
      <c r="I16" s="38">
        <f t="shared" si="4"/>
        <v>-4.3750000022555469E-3</v>
      </c>
    </row>
    <row r="17" spans="1:9" x14ac:dyDescent="0.25">
      <c r="A17" s="6" t="s">
        <v>94</v>
      </c>
      <c r="B17" s="1">
        <f t="shared" si="5"/>
        <v>30</v>
      </c>
      <c r="C17" s="3">
        <f t="shared" si="1"/>
        <v>34666</v>
      </c>
      <c r="D17" s="2">
        <f t="shared" si="0"/>
        <v>26050.9</v>
      </c>
      <c r="E17" s="23">
        <f t="shared" si="2"/>
        <v>8615.1</v>
      </c>
      <c r="F17" s="2">
        <f t="shared" si="6"/>
        <v>689207.96999999974</v>
      </c>
      <c r="G17" s="2">
        <f t="shared" si="7"/>
        <v>663157.06999999972</v>
      </c>
      <c r="H17" s="33">
        <f t="shared" si="3"/>
        <v>8615.0996249999971</v>
      </c>
      <c r="I17" s="38">
        <f t="shared" si="4"/>
        <v>-3.7500000325962901E-4</v>
      </c>
    </row>
    <row r="18" spans="1:9" x14ac:dyDescent="0.25">
      <c r="A18" s="6" t="s">
        <v>95</v>
      </c>
      <c r="B18" s="1">
        <f t="shared" si="5"/>
        <v>30</v>
      </c>
      <c r="C18" s="3">
        <f t="shared" si="1"/>
        <v>34666</v>
      </c>
      <c r="D18" s="2">
        <f t="shared" si="0"/>
        <v>26376.54</v>
      </c>
      <c r="E18" s="23">
        <f t="shared" si="2"/>
        <v>8289.4599999999991</v>
      </c>
      <c r="F18" s="2">
        <f t="shared" si="6"/>
        <v>663157.06999999972</v>
      </c>
      <c r="G18" s="2">
        <f t="shared" si="7"/>
        <v>636780.52999999968</v>
      </c>
      <c r="H18" s="33">
        <f t="shared" si="3"/>
        <v>8289.4633749999957</v>
      </c>
      <c r="I18" s="38">
        <f t="shared" si="4"/>
        <v>3.3749999965948518E-3</v>
      </c>
    </row>
    <row r="19" spans="1:9" x14ac:dyDescent="0.25">
      <c r="A19" s="6" t="s">
        <v>96</v>
      </c>
      <c r="B19" s="1">
        <f t="shared" si="5"/>
        <v>30</v>
      </c>
      <c r="C19" s="3">
        <f t="shared" si="1"/>
        <v>34666</v>
      </c>
      <c r="D19" s="2">
        <f t="shared" si="0"/>
        <v>26706.239999999998</v>
      </c>
      <c r="E19" s="23">
        <f t="shared" si="2"/>
        <v>7959.76</v>
      </c>
      <c r="F19" s="2">
        <f t="shared" si="6"/>
        <v>636780.52999999968</v>
      </c>
      <c r="G19" s="2">
        <f t="shared" si="7"/>
        <v>610074.28999999969</v>
      </c>
      <c r="H19" s="33">
        <f t="shared" si="3"/>
        <v>7959.7566249999954</v>
      </c>
      <c r="I19" s="38">
        <f t="shared" si="4"/>
        <v>-3.3750000047803042E-3</v>
      </c>
    </row>
    <row r="20" spans="1:9" x14ac:dyDescent="0.25">
      <c r="A20" s="6" t="s">
        <v>97</v>
      </c>
      <c r="B20" s="1">
        <f t="shared" si="5"/>
        <v>30</v>
      </c>
      <c r="C20" s="3">
        <f t="shared" si="1"/>
        <v>34666</v>
      </c>
      <c r="D20" s="2">
        <f t="shared" si="0"/>
        <v>27040.07</v>
      </c>
      <c r="E20" s="23">
        <f t="shared" si="2"/>
        <v>7625.93</v>
      </c>
      <c r="F20" s="2">
        <f t="shared" si="6"/>
        <v>610074.28999999969</v>
      </c>
      <c r="G20" s="2">
        <f t="shared" si="7"/>
        <v>583034.21999999974</v>
      </c>
      <c r="H20" s="33">
        <f t="shared" si="3"/>
        <v>7625.928624999995</v>
      </c>
      <c r="I20" s="38">
        <f t="shared" si="4"/>
        <v>-1.3750000052823452E-3</v>
      </c>
    </row>
    <row r="21" spans="1:9" x14ac:dyDescent="0.25">
      <c r="A21" s="6" t="s">
        <v>98</v>
      </c>
      <c r="B21" s="1">
        <f t="shared" si="5"/>
        <v>30</v>
      </c>
      <c r="C21" s="3">
        <f t="shared" si="1"/>
        <v>34666</v>
      </c>
      <c r="D21" s="2">
        <f t="shared" si="0"/>
        <v>27378.07</v>
      </c>
      <c r="E21" s="23">
        <f t="shared" si="2"/>
        <v>7287.93</v>
      </c>
      <c r="F21" s="2">
        <f t="shared" si="6"/>
        <v>583034.21999999974</v>
      </c>
      <c r="G21" s="2">
        <f t="shared" si="7"/>
        <v>555656.14999999979</v>
      </c>
      <c r="H21" s="33">
        <f t="shared" si="3"/>
        <v>7287.9277499999971</v>
      </c>
      <c r="I21" s="38">
        <f t="shared" si="4"/>
        <v>-2.2500000031868694E-3</v>
      </c>
    </row>
    <row r="22" spans="1:9" x14ac:dyDescent="0.25">
      <c r="A22" s="6" t="s">
        <v>99</v>
      </c>
      <c r="B22" s="1">
        <f t="shared" si="5"/>
        <v>30</v>
      </c>
      <c r="C22" s="3">
        <f t="shared" si="1"/>
        <v>34666</v>
      </c>
      <c r="D22" s="2">
        <f t="shared" si="0"/>
        <v>27720.3</v>
      </c>
      <c r="E22" s="23">
        <f t="shared" si="2"/>
        <v>6945.7</v>
      </c>
      <c r="F22" s="2">
        <f t="shared" si="6"/>
        <v>555656.14999999979</v>
      </c>
      <c r="G22" s="2">
        <f t="shared" si="7"/>
        <v>527935.84999999974</v>
      </c>
      <c r="H22" s="33">
        <f t="shared" si="3"/>
        <v>6945.7018749999979</v>
      </c>
      <c r="I22" s="38">
        <f t="shared" si="4"/>
        <v>1.874999998108251E-3</v>
      </c>
    </row>
    <row r="23" spans="1:9" x14ac:dyDescent="0.25">
      <c r="A23" s="6" t="s">
        <v>100</v>
      </c>
      <c r="B23" s="1">
        <f t="shared" si="5"/>
        <v>30</v>
      </c>
      <c r="C23" s="3">
        <f t="shared" si="1"/>
        <v>34666</v>
      </c>
      <c r="D23" s="2">
        <f t="shared" si="0"/>
        <v>28066.799999999999</v>
      </c>
      <c r="E23" s="23">
        <f t="shared" si="2"/>
        <v>6599.2</v>
      </c>
      <c r="F23" s="2">
        <f t="shared" si="6"/>
        <v>527935.84999999974</v>
      </c>
      <c r="G23" s="2">
        <f t="shared" si="7"/>
        <v>499869.04999999976</v>
      </c>
      <c r="H23" s="33">
        <f t="shared" si="3"/>
        <v>6599.1981249999963</v>
      </c>
      <c r="I23" s="38">
        <f t="shared" si="4"/>
        <v>-1.8750000035652192E-3</v>
      </c>
    </row>
    <row r="24" spans="1:9" x14ac:dyDescent="0.25">
      <c r="A24" s="6" t="s">
        <v>116</v>
      </c>
      <c r="B24" s="1">
        <f t="shared" si="5"/>
        <v>30</v>
      </c>
      <c r="C24" s="3">
        <f t="shared" si="1"/>
        <v>34666</v>
      </c>
      <c r="D24" s="2">
        <f t="shared" si="0"/>
        <v>28417.64</v>
      </c>
      <c r="E24" s="23">
        <f t="shared" si="2"/>
        <v>6248.36</v>
      </c>
      <c r="F24" s="2">
        <f t="shared" si="6"/>
        <v>499869.04999999976</v>
      </c>
      <c r="G24" s="2">
        <f t="shared" si="7"/>
        <v>471451.40999999974</v>
      </c>
      <c r="H24" s="33">
        <f t="shared" si="3"/>
        <v>6248.3631249999962</v>
      </c>
      <c r="I24" s="38">
        <f t="shared" si="4"/>
        <v>3.1249999965439201E-3</v>
      </c>
    </row>
    <row r="25" spans="1:9" x14ac:dyDescent="0.25">
      <c r="A25" s="6" t="s">
        <v>101</v>
      </c>
      <c r="B25" s="1">
        <f t="shared" si="5"/>
        <v>30</v>
      </c>
      <c r="C25" s="3">
        <f t="shared" si="1"/>
        <v>34666</v>
      </c>
      <c r="D25" s="2">
        <f t="shared" si="0"/>
        <v>28772.86</v>
      </c>
      <c r="E25" s="23">
        <f t="shared" si="2"/>
        <v>5893.14</v>
      </c>
      <c r="F25" s="2">
        <f t="shared" si="6"/>
        <v>471451.40999999974</v>
      </c>
      <c r="G25" s="2">
        <f t="shared" si="7"/>
        <v>442678.54999999976</v>
      </c>
      <c r="H25" s="33">
        <f t="shared" si="3"/>
        <v>5893.1426249999968</v>
      </c>
      <c r="I25" s="38">
        <f t="shared" si="4"/>
        <v>2.6249999964420567E-3</v>
      </c>
    </row>
    <row r="26" spans="1:9" x14ac:dyDescent="0.25">
      <c r="A26" s="6" t="s">
        <v>102</v>
      </c>
      <c r="B26" s="1">
        <f t="shared" si="5"/>
        <v>30</v>
      </c>
      <c r="C26" s="3">
        <f t="shared" si="1"/>
        <v>34666</v>
      </c>
      <c r="D26" s="2">
        <f t="shared" si="0"/>
        <v>29132.52</v>
      </c>
      <c r="E26" s="23">
        <f t="shared" si="2"/>
        <v>5533.48</v>
      </c>
      <c r="F26" s="2">
        <f t="shared" si="6"/>
        <v>442678.54999999976</v>
      </c>
      <c r="G26" s="2">
        <f t="shared" si="7"/>
        <v>413546.02999999974</v>
      </c>
      <c r="H26" s="33">
        <f t="shared" si="3"/>
        <v>5533.4818749999968</v>
      </c>
      <c r="I26" s="38">
        <f t="shared" si="4"/>
        <v>1.8749999971987563E-3</v>
      </c>
    </row>
    <row r="27" spans="1:9" x14ac:dyDescent="0.25">
      <c r="A27" s="6" t="s">
        <v>103</v>
      </c>
      <c r="B27" s="1">
        <f t="shared" si="5"/>
        <v>30</v>
      </c>
      <c r="C27" s="3">
        <f t="shared" si="1"/>
        <v>34666</v>
      </c>
      <c r="D27" s="2">
        <f t="shared" si="0"/>
        <v>29496.67</v>
      </c>
      <c r="E27" s="23">
        <f t="shared" si="2"/>
        <v>5169.33</v>
      </c>
      <c r="F27" s="2">
        <f t="shared" si="6"/>
        <v>413546.02999999974</v>
      </c>
      <c r="G27" s="2">
        <f t="shared" si="7"/>
        <v>384049.35999999975</v>
      </c>
      <c r="H27" s="33">
        <f t="shared" si="3"/>
        <v>5169.3253749999967</v>
      </c>
      <c r="I27" s="38">
        <f t="shared" si="4"/>
        <v>-4.6250000032159733E-3</v>
      </c>
    </row>
    <row r="28" spans="1:9" x14ac:dyDescent="0.25">
      <c r="A28" s="6" t="s">
        <v>104</v>
      </c>
      <c r="B28" s="1">
        <f t="shared" si="5"/>
        <v>30</v>
      </c>
      <c r="C28" s="3">
        <f t="shared" si="1"/>
        <v>34666</v>
      </c>
      <c r="D28" s="2">
        <f t="shared" si="0"/>
        <v>29865.38</v>
      </c>
      <c r="E28" s="23">
        <f t="shared" si="2"/>
        <v>4800.62</v>
      </c>
      <c r="F28" s="2">
        <f t="shared" si="6"/>
        <v>384049.35999999975</v>
      </c>
      <c r="G28" s="2">
        <f t="shared" si="7"/>
        <v>354183.97999999975</v>
      </c>
      <c r="H28" s="33">
        <f t="shared" si="3"/>
        <v>4800.6169999999966</v>
      </c>
      <c r="I28" s="38">
        <f t="shared" si="4"/>
        <v>-3.0000000033396645E-3</v>
      </c>
    </row>
    <row r="29" spans="1:9" x14ac:dyDescent="0.25">
      <c r="A29" s="6" t="s">
        <v>105</v>
      </c>
      <c r="B29" s="1">
        <f t="shared" si="5"/>
        <v>30</v>
      </c>
      <c r="C29" s="3">
        <f t="shared" si="1"/>
        <v>34666</v>
      </c>
      <c r="D29" s="2">
        <f t="shared" si="0"/>
        <v>30238.7</v>
      </c>
      <c r="E29" s="23">
        <f t="shared" si="2"/>
        <v>4427.3</v>
      </c>
      <c r="F29" s="2">
        <f t="shared" si="6"/>
        <v>354183.97999999975</v>
      </c>
      <c r="G29" s="2">
        <f t="shared" si="7"/>
        <v>323945.27999999974</v>
      </c>
      <c r="H29" s="33">
        <f t="shared" si="3"/>
        <v>4427.2997499999965</v>
      </c>
      <c r="I29" s="38">
        <f t="shared" si="4"/>
        <v>-2.5000000368891051E-4</v>
      </c>
    </row>
    <row r="30" spans="1:9" x14ac:dyDescent="0.25">
      <c r="A30" s="6" t="s">
        <v>106</v>
      </c>
      <c r="B30" s="1">
        <f t="shared" si="5"/>
        <v>30</v>
      </c>
      <c r="C30" s="3">
        <f t="shared" si="1"/>
        <v>34666</v>
      </c>
      <c r="D30" s="2">
        <f t="shared" si="0"/>
        <v>30616.68</v>
      </c>
      <c r="E30" s="23">
        <f t="shared" si="2"/>
        <v>4049.32</v>
      </c>
      <c r="F30" s="2">
        <f t="shared" si="6"/>
        <v>323945.27999999974</v>
      </c>
      <c r="G30" s="2">
        <f t="shared" si="7"/>
        <v>293328.59999999974</v>
      </c>
      <c r="H30" s="33">
        <f t="shared" si="3"/>
        <v>4049.3159999999966</v>
      </c>
      <c r="I30" s="38">
        <f t="shared" si="4"/>
        <v>-4.0000000035433914E-3</v>
      </c>
    </row>
    <row r="31" spans="1:9" x14ac:dyDescent="0.25">
      <c r="A31" s="6" t="s">
        <v>107</v>
      </c>
      <c r="B31" s="1">
        <f t="shared" si="5"/>
        <v>30</v>
      </c>
      <c r="C31" s="3">
        <f t="shared" si="1"/>
        <v>34666</v>
      </c>
      <c r="D31" s="2">
        <f t="shared" si="0"/>
        <v>30999.39</v>
      </c>
      <c r="E31" s="23">
        <f t="shared" si="2"/>
        <v>3666.61</v>
      </c>
      <c r="F31" s="2">
        <f t="shared" si="6"/>
        <v>293328.59999999974</v>
      </c>
      <c r="G31" s="2">
        <f t="shared" si="7"/>
        <v>262329.20999999973</v>
      </c>
      <c r="H31" s="33">
        <f t="shared" si="3"/>
        <v>3666.6074999999964</v>
      </c>
      <c r="I31" s="38">
        <f t="shared" si="4"/>
        <v>-2.5000000036925485E-3</v>
      </c>
    </row>
    <row r="32" spans="1:9" x14ac:dyDescent="0.25">
      <c r="A32" s="6" t="s">
        <v>108</v>
      </c>
      <c r="B32" s="1">
        <f t="shared" si="5"/>
        <v>30</v>
      </c>
      <c r="C32" s="3">
        <f t="shared" si="1"/>
        <v>34666</v>
      </c>
      <c r="D32" s="2">
        <f t="shared" si="0"/>
        <v>31386.880000000001</v>
      </c>
      <c r="E32" s="23">
        <f t="shared" si="2"/>
        <v>3279.12</v>
      </c>
      <c r="F32" s="2">
        <f t="shared" si="6"/>
        <v>262329.20999999973</v>
      </c>
      <c r="G32" s="2">
        <f t="shared" si="7"/>
        <v>230942.32999999973</v>
      </c>
      <c r="H32" s="33">
        <f t="shared" si="3"/>
        <v>3279.1151249999971</v>
      </c>
      <c r="I32" s="38">
        <f t="shared" si="4"/>
        <v>-4.8750000028121576E-3</v>
      </c>
    </row>
    <row r="33" spans="1:9" x14ac:dyDescent="0.25">
      <c r="A33" s="6" t="s">
        <v>109</v>
      </c>
      <c r="B33" s="1">
        <f t="shared" si="5"/>
        <v>30</v>
      </c>
      <c r="C33" s="3">
        <f t="shared" si="1"/>
        <v>34666</v>
      </c>
      <c r="D33" s="2">
        <f t="shared" si="0"/>
        <v>31779.22</v>
      </c>
      <c r="E33" s="23">
        <f t="shared" si="2"/>
        <v>2886.78</v>
      </c>
      <c r="F33" s="2">
        <f t="shared" si="6"/>
        <v>230942.32999999973</v>
      </c>
      <c r="G33" s="2">
        <f t="shared" si="7"/>
        <v>199163.10999999972</v>
      </c>
      <c r="H33" s="33">
        <f t="shared" si="3"/>
        <v>2886.7791249999968</v>
      </c>
      <c r="I33" s="38">
        <f t="shared" si="4"/>
        <v>-8.7500000336149242E-4</v>
      </c>
    </row>
    <row r="34" spans="1:9" x14ac:dyDescent="0.25">
      <c r="A34" s="6" t="s">
        <v>110</v>
      </c>
      <c r="B34" s="1">
        <f t="shared" si="5"/>
        <v>30</v>
      </c>
      <c r="C34" s="3">
        <f t="shared" si="1"/>
        <v>34666</v>
      </c>
      <c r="D34" s="2">
        <f t="shared" si="0"/>
        <v>32176.46</v>
      </c>
      <c r="E34" s="23">
        <f t="shared" si="2"/>
        <v>2489.54</v>
      </c>
      <c r="F34" s="2">
        <f t="shared" si="6"/>
        <v>199163.10999999972</v>
      </c>
      <c r="G34" s="2">
        <f t="shared" si="7"/>
        <v>166986.64999999973</v>
      </c>
      <c r="H34" s="33">
        <f t="shared" si="3"/>
        <v>2489.5388749999966</v>
      </c>
      <c r="I34" s="38">
        <f t="shared" si="4"/>
        <v>-1.1250000034124241E-3</v>
      </c>
    </row>
    <row r="35" spans="1:9" x14ac:dyDescent="0.25">
      <c r="A35" s="6" t="s">
        <v>111</v>
      </c>
      <c r="B35" s="1">
        <f t="shared" si="5"/>
        <v>30</v>
      </c>
      <c r="C35" s="3">
        <f t="shared" si="1"/>
        <v>34666</v>
      </c>
      <c r="D35" s="2">
        <f t="shared" si="0"/>
        <v>32578.67</v>
      </c>
      <c r="E35" s="23">
        <f t="shared" si="2"/>
        <v>2087.33</v>
      </c>
      <c r="F35" s="2">
        <f t="shared" si="6"/>
        <v>166986.64999999973</v>
      </c>
      <c r="G35" s="2">
        <f t="shared" si="7"/>
        <v>134407.97999999975</v>
      </c>
      <c r="H35" s="33">
        <f t="shared" si="3"/>
        <v>2087.3331249999965</v>
      </c>
      <c r="I35" s="38">
        <f t="shared" si="4"/>
        <v>3.1249999965439201E-3</v>
      </c>
    </row>
    <row r="36" spans="1:9" x14ac:dyDescent="0.25">
      <c r="A36" s="6" t="s">
        <v>117</v>
      </c>
      <c r="B36" s="1">
        <f t="shared" si="5"/>
        <v>30</v>
      </c>
      <c r="C36" s="3">
        <f t="shared" si="1"/>
        <v>34666</v>
      </c>
      <c r="D36" s="2">
        <f t="shared" si="0"/>
        <v>32985.9</v>
      </c>
      <c r="E36" s="23">
        <f t="shared" si="2"/>
        <v>1680.1</v>
      </c>
      <c r="F36" s="2">
        <f t="shared" si="6"/>
        <v>134407.97999999975</v>
      </c>
      <c r="G36" s="2">
        <f t="shared" si="7"/>
        <v>101422.07999999975</v>
      </c>
      <c r="H36" s="33">
        <f t="shared" si="3"/>
        <v>1680.0997499999964</v>
      </c>
      <c r="I36" s="38">
        <f t="shared" si="4"/>
        <v>-2.5000000346153683E-4</v>
      </c>
    </row>
    <row r="37" spans="1:9" x14ac:dyDescent="0.25">
      <c r="A37" s="6" t="s">
        <v>112</v>
      </c>
      <c r="B37" s="1">
        <f t="shared" si="5"/>
        <v>30</v>
      </c>
      <c r="C37" s="3">
        <f t="shared" si="1"/>
        <v>34666</v>
      </c>
      <c r="D37" s="2">
        <f t="shared" si="0"/>
        <v>33398.22</v>
      </c>
      <c r="E37" s="23">
        <f t="shared" si="2"/>
        <v>1267.78</v>
      </c>
      <c r="F37" s="2">
        <f t="shared" si="6"/>
        <v>101422.07999999975</v>
      </c>
      <c r="G37" s="2">
        <f t="shared" si="7"/>
        <v>68023.859999999753</v>
      </c>
      <c r="H37" s="33">
        <f t="shared" si="3"/>
        <v>1267.7759999999967</v>
      </c>
      <c r="I37" s="38">
        <f t="shared" si="4"/>
        <v>-4.0000000033160177E-3</v>
      </c>
    </row>
    <row r="38" spans="1:9" x14ac:dyDescent="0.25">
      <c r="A38" s="6" t="s">
        <v>113</v>
      </c>
      <c r="B38" s="1">
        <f t="shared" si="5"/>
        <v>30</v>
      </c>
      <c r="C38" s="3">
        <f t="shared" si="1"/>
        <v>34666</v>
      </c>
      <c r="D38" s="2">
        <f t="shared" si="0"/>
        <v>33815.699999999997</v>
      </c>
      <c r="E38" s="23">
        <f t="shared" si="2"/>
        <v>850.3</v>
      </c>
      <c r="F38" s="2">
        <f t="shared" si="6"/>
        <v>68023.859999999753</v>
      </c>
      <c r="G38" s="2">
        <f t="shared" si="7"/>
        <v>34208.159999999756</v>
      </c>
      <c r="H38" s="33">
        <f t="shared" si="3"/>
        <v>850.29824999999687</v>
      </c>
      <c r="I38" s="38">
        <f t="shared" si="4"/>
        <v>-1.750000003085006E-3</v>
      </c>
    </row>
    <row r="39" spans="1:9" x14ac:dyDescent="0.25">
      <c r="A39" s="6" t="s">
        <v>114</v>
      </c>
      <c r="B39" s="1">
        <f t="shared" si="5"/>
        <v>30</v>
      </c>
      <c r="C39" s="3">
        <f t="shared" si="1"/>
        <v>34666</v>
      </c>
      <c r="D39" s="2">
        <f t="shared" si="0"/>
        <v>34208.160000000003</v>
      </c>
      <c r="E39" s="23">
        <f>ROUND(457.840000000245,2)</f>
        <v>457.84</v>
      </c>
      <c r="F39" s="2">
        <f t="shared" si="6"/>
        <v>34208.159999999756</v>
      </c>
      <c r="G39" s="2">
        <f t="shared" si="7"/>
        <v>-2.4738255888223648E-10</v>
      </c>
      <c r="H39" s="33">
        <f t="shared" si="3"/>
        <v>427.60199999999691</v>
      </c>
      <c r="I39" s="38">
        <f t="shared" si="4"/>
        <v>-30.238000000003069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F9FA0-831D-4BB8-96B9-300A331AE52D}">
  <dimension ref="A1:N5"/>
  <sheetViews>
    <sheetView workbookViewId="0">
      <selection activeCell="N2" sqref="N2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72.85546875" bestFit="1" customWidth="1"/>
  </cols>
  <sheetData>
    <row r="1" spans="1:14" x14ac:dyDescent="0.25">
      <c r="A1" s="13" t="s">
        <v>75</v>
      </c>
      <c r="B1" s="7" t="s">
        <v>1</v>
      </c>
      <c r="C1" s="7" t="s">
        <v>2</v>
      </c>
      <c r="D1" s="7" t="s">
        <v>11</v>
      </c>
      <c r="E1" s="7" t="s">
        <v>12</v>
      </c>
      <c r="F1" s="7" t="s">
        <v>13</v>
      </c>
      <c r="G1" s="7" t="s">
        <v>22</v>
      </c>
      <c r="H1" s="7" t="s">
        <v>3</v>
      </c>
      <c r="I1" s="7" t="s">
        <v>4</v>
      </c>
      <c r="J1" s="7" t="s">
        <v>5</v>
      </c>
      <c r="K1" s="7" t="s">
        <v>6</v>
      </c>
      <c r="L1" s="7" t="s">
        <v>7</v>
      </c>
      <c r="M1" s="7" t="s">
        <v>8</v>
      </c>
      <c r="N1" s="7" t="s">
        <v>168</v>
      </c>
    </row>
    <row r="2" spans="1:14" x14ac:dyDescent="0.25">
      <c r="A2" s="12" t="s">
        <v>0</v>
      </c>
      <c r="B2" s="8" t="s">
        <v>9</v>
      </c>
      <c r="C2" s="8" t="s">
        <v>10</v>
      </c>
      <c r="D2" s="9" t="s">
        <v>77</v>
      </c>
      <c r="E2" s="9" t="s">
        <v>66</v>
      </c>
      <c r="F2" s="9" t="s">
        <v>81</v>
      </c>
      <c r="G2" s="10" t="s">
        <v>68</v>
      </c>
      <c r="H2" s="10" t="s">
        <v>14</v>
      </c>
      <c r="I2" s="10" t="s">
        <v>0</v>
      </c>
      <c r="J2" s="10" t="s">
        <v>9</v>
      </c>
      <c r="K2" s="10" t="s">
        <v>69</v>
      </c>
      <c r="L2" s="10" t="s">
        <v>70</v>
      </c>
      <c r="M2" s="10" t="s">
        <v>71</v>
      </c>
      <c r="N2" s="10" t="s">
        <v>170</v>
      </c>
    </row>
    <row r="3" spans="1:14" x14ac:dyDescent="0.25">
      <c r="A3" s="12" t="s">
        <v>0</v>
      </c>
      <c r="B3" s="8" t="s">
        <v>9</v>
      </c>
      <c r="C3" s="8" t="s">
        <v>10</v>
      </c>
      <c r="D3" s="9" t="s">
        <v>77</v>
      </c>
      <c r="E3" s="9" t="s">
        <v>66</v>
      </c>
      <c r="F3" s="9" t="s">
        <v>81</v>
      </c>
      <c r="G3" s="10" t="s">
        <v>68</v>
      </c>
      <c r="H3" s="10" t="s">
        <v>14</v>
      </c>
      <c r="I3" s="10" t="s">
        <v>0</v>
      </c>
      <c r="J3" s="10" t="s">
        <v>9</v>
      </c>
      <c r="K3" s="10" t="s">
        <v>76</v>
      </c>
      <c r="L3" s="10" t="s">
        <v>70</v>
      </c>
      <c r="M3" s="10" t="s">
        <v>71</v>
      </c>
      <c r="N3" s="10" t="s">
        <v>171</v>
      </c>
    </row>
    <row r="4" spans="1:14" x14ac:dyDescent="0.25">
      <c r="A4" s="12" t="s">
        <v>0</v>
      </c>
      <c r="B4" s="8" t="s">
        <v>9</v>
      </c>
      <c r="C4" s="8" t="s">
        <v>10</v>
      </c>
      <c r="D4" s="9" t="s">
        <v>77</v>
      </c>
      <c r="E4" s="9" t="s">
        <v>66</v>
      </c>
      <c r="F4" s="9" t="s">
        <v>81</v>
      </c>
      <c r="G4" s="10" t="s">
        <v>68</v>
      </c>
      <c r="H4" s="10" t="s">
        <v>14</v>
      </c>
      <c r="I4" s="10" t="s">
        <v>74</v>
      </c>
      <c r="J4" s="10" t="s">
        <v>9</v>
      </c>
      <c r="K4" s="10" t="s">
        <v>69</v>
      </c>
      <c r="L4" s="10" t="s">
        <v>70</v>
      </c>
      <c r="M4" s="10" t="s">
        <v>71</v>
      </c>
      <c r="N4" s="10" t="s">
        <v>169</v>
      </c>
    </row>
    <row r="5" spans="1:14" x14ac:dyDescent="0.25">
      <c r="A5" s="12" t="s">
        <v>0</v>
      </c>
      <c r="B5" s="8" t="s">
        <v>9</v>
      </c>
      <c r="C5" s="8" t="s">
        <v>10</v>
      </c>
      <c r="D5" s="9" t="s">
        <v>77</v>
      </c>
      <c r="E5" s="9" t="s">
        <v>66</v>
      </c>
      <c r="F5" s="9" t="s">
        <v>81</v>
      </c>
      <c r="G5" s="10" t="s">
        <v>68</v>
      </c>
      <c r="H5" s="10" t="s">
        <v>14</v>
      </c>
      <c r="I5" s="10" t="s">
        <v>74</v>
      </c>
      <c r="J5" s="10" t="s">
        <v>9</v>
      </c>
      <c r="K5" s="10" t="s">
        <v>76</v>
      </c>
      <c r="L5" s="10" t="s">
        <v>70</v>
      </c>
      <c r="M5" s="10" t="s">
        <v>71</v>
      </c>
      <c r="N5" s="10" t="s">
        <v>169</v>
      </c>
    </row>
  </sheetData>
  <phoneticPr fontId="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63E43-3C82-4A39-8FE6-3897EDE3BF1F}">
  <dimension ref="A1:I39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5" width="10.5703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7.140625" bestFit="1" customWidth="1"/>
  </cols>
  <sheetData>
    <row r="1" spans="1:9" x14ac:dyDescent="0.25">
      <c r="A1" s="41" t="s">
        <v>267</v>
      </c>
      <c r="B1" s="42" t="s">
        <v>279</v>
      </c>
      <c r="C1" s="37" t="s">
        <v>274</v>
      </c>
      <c r="D1" s="39">
        <f>ROUNDUP(34603.760695558,0)</f>
        <v>34604</v>
      </c>
    </row>
    <row r="2" spans="1:9" x14ac:dyDescent="0.25">
      <c r="A2" s="41" t="s">
        <v>268</v>
      </c>
      <c r="B2" s="43">
        <v>0.15</v>
      </c>
    </row>
    <row r="3" spans="1:9" x14ac:dyDescent="0.25">
      <c r="A3" s="5" t="s">
        <v>23</v>
      </c>
      <c r="B3" s="5" t="s">
        <v>24</v>
      </c>
      <c r="C3" s="5" t="s">
        <v>15</v>
      </c>
      <c r="D3" s="5" t="s">
        <v>28</v>
      </c>
      <c r="E3" s="5" t="s">
        <v>27</v>
      </c>
      <c r="F3" s="5" t="s">
        <v>25</v>
      </c>
      <c r="G3" s="5" t="s">
        <v>26</v>
      </c>
      <c r="H3" s="31" t="s">
        <v>271</v>
      </c>
      <c r="I3" s="31" t="s">
        <v>272</v>
      </c>
    </row>
    <row r="4" spans="1:9" x14ac:dyDescent="0.25">
      <c r="A4" s="6" t="s">
        <v>82</v>
      </c>
      <c r="B4" s="1">
        <f>_xlfn.DAYS(A4,B1)</f>
        <v>26</v>
      </c>
      <c r="C4" s="3">
        <f>$D$1</f>
        <v>34604</v>
      </c>
      <c r="D4" s="2">
        <f t="shared" ref="D4:D39" si="0">C4-E4</f>
        <v>23919.07</v>
      </c>
      <c r="E4" s="23">
        <f>ROUND(F4*$B$2*B4/365,2)</f>
        <v>10684.93</v>
      </c>
      <c r="F4" s="2">
        <v>1000000</v>
      </c>
      <c r="G4" s="2">
        <v>976080.93150684936</v>
      </c>
      <c r="H4" s="33">
        <f>F4*$B$2*B4/365</f>
        <v>10684.931506849314</v>
      </c>
      <c r="I4" s="38">
        <f>H4-E4</f>
        <v>1.506849313955172E-3</v>
      </c>
    </row>
    <row r="5" spans="1:9" x14ac:dyDescent="0.25">
      <c r="A5" s="6" t="s">
        <v>83</v>
      </c>
      <c r="B5" s="1">
        <f>_xlfn.DAYS(A5,A4)</f>
        <v>30</v>
      </c>
      <c r="C5" s="3">
        <f t="shared" ref="C5:C39" si="1">$D$1</f>
        <v>34604</v>
      </c>
      <c r="D5" s="2">
        <f t="shared" si="0"/>
        <v>22570.129999999997</v>
      </c>
      <c r="E5" s="23">
        <f t="shared" ref="E5:E38" si="2">ROUND(F5*$B$2*B5/365,2)</f>
        <v>12033.87</v>
      </c>
      <c r="F5" s="2">
        <f>G4</f>
        <v>976080.93150684936</v>
      </c>
      <c r="G5" s="2">
        <f>F5-D5</f>
        <v>953510.80150684936</v>
      </c>
      <c r="H5" s="33">
        <f t="shared" ref="H5:H39" si="3">F5*$B$2*B5/365</f>
        <v>12033.874498029651</v>
      </c>
      <c r="I5" s="38">
        <f t="shared" ref="I5:I39" si="4">H5-E5</f>
        <v>4.4980296497669769E-3</v>
      </c>
    </row>
    <row r="6" spans="1:9" x14ac:dyDescent="0.25">
      <c r="A6" s="6" t="s">
        <v>84</v>
      </c>
      <c r="B6" s="1">
        <f t="shared" ref="B6:B39" si="5">_xlfn.DAYS(A6,A5)</f>
        <v>31</v>
      </c>
      <c r="C6" s="3">
        <f t="shared" si="1"/>
        <v>34604</v>
      </c>
      <c r="D6" s="2">
        <f t="shared" si="0"/>
        <v>22456.53</v>
      </c>
      <c r="E6" s="23">
        <f t="shared" si="2"/>
        <v>12147.47</v>
      </c>
      <c r="F6" s="2">
        <f t="shared" ref="F6:F39" si="6">G5</f>
        <v>953510.80150684936</v>
      </c>
      <c r="G6" s="2">
        <f t="shared" ref="G6:G39" si="7">F6-D6</f>
        <v>931054.27150684933</v>
      </c>
      <c r="H6" s="33">
        <f t="shared" si="3"/>
        <v>12147.466375361229</v>
      </c>
      <c r="I6" s="38">
        <f t="shared" si="4"/>
        <v>-3.6246387699065963E-3</v>
      </c>
    </row>
    <row r="7" spans="1:9" x14ac:dyDescent="0.25">
      <c r="A7" s="6" t="s">
        <v>85</v>
      </c>
      <c r="B7" s="1">
        <f t="shared" si="5"/>
        <v>30</v>
      </c>
      <c r="C7" s="3">
        <f t="shared" si="1"/>
        <v>34604</v>
      </c>
      <c r="D7" s="2">
        <f t="shared" si="0"/>
        <v>23125.25</v>
      </c>
      <c r="E7" s="23">
        <f t="shared" si="2"/>
        <v>11478.75</v>
      </c>
      <c r="F7" s="2">
        <f t="shared" si="6"/>
        <v>931054.27150684933</v>
      </c>
      <c r="G7" s="2">
        <f t="shared" si="7"/>
        <v>907929.02150684933</v>
      </c>
      <c r="H7" s="33">
        <f t="shared" si="3"/>
        <v>11478.751292550198</v>
      </c>
      <c r="I7" s="38">
        <f t="shared" si="4"/>
        <v>1.2925501978315879E-3</v>
      </c>
    </row>
    <row r="8" spans="1:9" x14ac:dyDescent="0.25">
      <c r="A8" s="6" t="s">
        <v>86</v>
      </c>
      <c r="B8" s="1">
        <f t="shared" si="5"/>
        <v>31</v>
      </c>
      <c r="C8" s="3">
        <f t="shared" si="1"/>
        <v>34604</v>
      </c>
      <c r="D8" s="2">
        <f t="shared" si="0"/>
        <v>23037.23</v>
      </c>
      <c r="E8" s="23">
        <f t="shared" si="2"/>
        <v>11566.77</v>
      </c>
      <c r="F8" s="2">
        <f t="shared" si="6"/>
        <v>907929.02150684933</v>
      </c>
      <c r="G8" s="2">
        <f t="shared" si="7"/>
        <v>884891.79150684935</v>
      </c>
      <c r="H8" s="33">
        <f t="shared" si="3"/>
        <v>11566.766986320135</v>
      </c>
      <c r="I8" s="38">
        <f t="shared" si="4"/>
        <v>-3.0136798650346464E-3</v>
      </c>
    </row>
    <row r="9" spans="1:9" x14ac:dyDescent="0.25">
      <c r="A9" s="6" t="s">
        <v>87</v>
      </c>
      <c r="B9" s="1">
        <f t="shared" si="5"/>
        <v>31</v>
      </c>
      <c r="C9" s="3">
        <f t="shared" si="1"/>
        <v>34604</v>
      </c>
      <c r="D9" s="2">
        <f t="shared" si="0"/>
        <v>23330.720000000001</v>
      </c>
      <c r="E9" s="23">
        <f t="shared" si="2"/>
        <v>11273.28</v>
      </c>
      <c r="F9" s="2">
        <f t="shared" si="6"/>
        <v>884891.79150684935</v>
      </c>
      <c r="G9" s="2">
        <f t="shared" si="7"/>
        <v>861561.07150684937</v>
      </c>
      <c r="H9" s="33">
        <f t="shared" si="3"/>
        <v>11273.278987689997</v>
      </c>
      <c r="I9" s="38">
        <f t="shared" si="4"/>
        <v>-1.0123100037162658E-3</v>
      </c>
    </row>
    <row r="10" spans="1:9" x14ac:dyDescent="0.25">
      <c r="A10" s="6" t="s">
        <v>88</v>
      </c>
      <c r="B10" s="1">
        <f t="shared" si="5"/>
        <v>28</v>
      </c>
      <c r="C10" s="3">
        <f t="shared" si="1"/>
        <v>34604</v>
      </c>
      <c r="D10" s="2">
        <f t="shared" si="0"/>
        <v>24690.15</v>
      </c>
      <c r="E10" s="23">
        <f t="shared" si="2"/>
        <v>9913.85</v>
      </c>
      <c r="F10" s="2">
        <f t="shared" si="6"/>
        <v>861561.07150684937</v>
      </c>
      <c r="G10" s="2">
        <f t="shared" si="7"/>
        <v>836870.92150684935</v>
      </c>
      <c r="H10" s="33">
        <f t="shared" si="3"/>
        <v>9913.8534255582654</v>
      </c>
      <c r="I10" s="38">
        <f t="shared" si="4"/>
        <v>3.4255582650075667E-3</v>
      </c>
    </row>
    <row r="11" spans="1:9" x14ac:dyDescent="0.25">
      <c r="A11" s="6" t="s">
        <v>89</v>
      </c>
      <c r="B11" s="1">
        <f t="shared" si="5"/>
        <v>31</v>
      </c>
      <c r="C11" s="3">
        <f t="shared" si="1"/>
        <v>34604</v>
      </c>
      <c r="D11" s="2">
        <f t="shared" si="0"/>
        <v>23942.489999999998</v>
      </c>
      <c r="E11" s="23">
        <f t="shared" si="2"/>
        <v>10661.51</v>
      </c>
      <c r="F11" s="2">
        <f t="shared" si="6"/>
        <v>836870.92150684935</v>
      </c>
      <c r="G11" s="2">
        <f t="shared" si="7"/>
        <v>812928.43150684936</v>
      </c>
      <c r="H11" s="33">
        <f t="shared" si="3"/>
        <v>10661.506260292737</v>
      </c>
      <c r="I11" s="38">
        <f t="shared" si="4"/>
        <v>-3.7397072628664318E-3</v>
      </c>
    </row>
    <row r="12" spans="1:9" x14ac:dyDescent="0.25">
      <c r="A12" s="6" t="s">
        <v>115</v>
      </c>
      <c r="B12" s="1">
        <f t="shared" si="5"/>
        <v>30</v>
      </c>
      <c r="C12" s="3">
        <f t="shared" si="1"/>
        <v>34604</v>
      </c>
      <c r="D12" s="2">
        <f t="shared" si="0"/>
        <v>24581.59</v>
      </c>
      <c r="E12" s="23">
        <f t="shared" si="2"/>
        <v>10022.41</v>
      </c>
      <c r="F12" s="2">
        <f t="shared" si="6"/>
        <v>812928.43150684936</v>
      </c>
      <c r="G12" s="2">
        <f t="shared" si="7"/>
        <v>788346.84150684939</v>
      </c>
      <c r="H12" s="33">
        <f t="shared" si="3"/>
        <v>10022.405319947457</v>
      </c>
      <c r="I12" s="38">
        <f t="shared" si="4"/>
        <v>-4.6800525433354778E-3</v>
      </c>
    </row>
    <row r="13" spans="1:9" x14ac:dyDescent="0.25">
      <c r="A13" s="6" t="s">
        <v>90</v>
      </c>
      <c r="B13" s="1">
        <f t="shared" si="5"/>
        <v>31</v>
      </c>
      <c r="C13" s="3">
        <f t="shared" si="1"/>
        <v>34604</v>
      </c>
      <c r="D13" s="2">
        <f t="shared" si="0"/>
        <v>24560.68</v>
      </c>
      <c r="E13" s="23">
        <f t="shared" si="2"/>
        <v>10043.32</v>
      </c>
      <c r="F13" s="2">
        <f t="shared" si="6"/>
        <v>788346.84150684939</v>
      </c>
      <c r="G13" s="2">
        <f t="shared" si="7"/>
        <v>763786.16150684934</v>
      </c>
      <c r="H13" s="33">
        <f t="shared" si="3"/>
        <v>10043.322775361232</v>
      </c>
      <c r="I13" s="38">
        <f t="shared" si="4"/>
        <v>2.7753612321248511E-3</v>
      </c>
    </row>
    <row r="14" spans="1:9" x14ac:dyDescent="0.25">
      <c r="A14" s="6" t="s">
        <v>91</v>
      </c>
      <c r="B14" s="1">
        <f t="shared" si="5"/>
        <v>30</v>
      </c>
      <c r="C14" s="3">
        <f t="shared" si="1"/>
        <v>34604</v>
      </c>
      <c r="D14" s="2">
        <f t="shared" si="0"/>
        <v>25187.46</v>
      </c>
      <c r="E14" s="23">
        <f t="shared" si="2"/>
        <v>9416.5400000000009</v>
      </c>
      <c r="F14" s="2">
        <f t="shared" si="6"/>
        <v>763786.16150684934</v>
      </c>
      <c r="G14" s="2">
        <f t="shared" si="7"/>
        <v>738598.70150684938</v>
      </c>
      <c r="H14" s="33">
        <f t="shared" si="3"/>
        <v>9416.5417172077323</v>
      </c>
      <c r="I14" s="38">
        <f t="shared" si="4"/>
        <v>1.7172077314171474E-3</v>
      </c>
    </row>
    <row r="15" spans="1:9" x14ac:dyDescent="0.25">
      <c r="A15" s="6" t="s">
        <v>92</v>
      </c>
      <c r="B15" s="1">
        <f t="shared" si="5"/>
        <v>31</v>
      </c>
      <c r="C15" s="3">
        <f t="shared" si="1"/>
        <v>34604</v>
      </c>
      <c r="D15" s="2">
        <f t="shared" si="0"/>
        <v>25194.45</v>
      </c>
      <c r="E15" s="23">
        <f t="shared" si="2"/>
        <v>9409.5499999999993</v>
      </c>
      <c r="F15" s="2">
        <f t="shared" si="6"/>
        <v>738598.70150684938</v>
      </c>
      <c r="G15" s="2">
        <f t="shared" si="7"/>
        <v>713404.25150684942</v>
      </c>
      <c r="H15" s="33">
        <f t="shared" si="3"/>
        <v>9409.5451013886286</v>
      </c>
      <c r="I15" s="38">
        <f t="shared" si="4"/>
        <v>-4.898611370663275E-3</v>
      </c>
    </row>
    <row r="16" spans="1:9" x14ac:dyDescent="0.25">
      <c r="A16" s="6" t="s">
        <v>93</v>
      </c>
      <c r="B16" s="1">
        <f t="shared" si="5"/>
        <v>31</v>
      </c>
      <c r="C16" s="3">
        <f t="shared" si="1"/>
        <v>34604</v>
      </c>
      <c r="D16" s="2">
        <f t="shared" si="0"/>
        <v>25515.43</v>
      </c>
      <c r="E16" s="23">
        <f t="shared" si="2"/>
        <v>9088.57</v>
      </c>
      <c r="F16" s="2">
        <f t="shared" si="6"/>
        <v>713404.25150684942</v>
      </c>
      <c r="G16" s="2">
        <f t="shared" si="7"/>
        <v>687888.82150684937</v>
      </c>
      <c r="H16" s="33">
        <f t="shared" si="3"/>
        <v>9088.5747109776712</v>
      </c>
      <c r="I16" s="38">
        <f t="shared" si="4"/>
        <v>4.7109776714933105E-3</v>
      </c>
    </row>
    <row r="17" spans="1:9" x14ac:dyDescent="0.25">
      <c r="A17" s="6" t="s">
        <v>94</v>
      </c>
      <c r="B17" s="1">
        <f t="shared" si="5"/>
        <v>30</v>
      </c>
      <c r="C17" s="3">
        <f t="shared" si="1"/>
        <v>34604</v>
      </c>
      <c r="D17" s="2">
        <f t="shared" si="0"/>
        <v>26123.18</v>
      </c>
      <c r="E17" s="23">
        <f t="shared" si="2"/>
        <v>8480.82</v>
      </c>
      <c r="F17" s="2">
        <f t="shared" si="6"/>
        <v>687888.82150684937</v>
      </c>
      <c r="G17" s="2">
        <f t="shared" si="7"/>
        <v>661765.64150684932</v>
      </c>
      <c r="H17" s="33">
        <f t="shared" si="3"/>
        <v>8480.8210870707462</v>
      </c>
      <c r="I17" s="38">
        <f t="shared" si="4"/>
        <v>1.0870707465073792E-3</v>
      </c>
    </row>
    <row r="18" spans="1:9" x14ac:dyDescent="0.25">
      <c r="A18" s="6" t="s">
        <v>95</v>
      </c>
      <c r="B18" s="1">
        <f t="shared" si="5"/>
        <v>31</v>
      </c>
      <c r="C18" s="3">
        <f t="shared" si="1"/>
        <v>34604</v>
      </c>
      <c r="D18" s="2">
        <f t="shared" si="0"/>
        <v>26173.29</v>
      </c>
      <c r="E18" s="23">
        <f t="shared" si="2"/>
        <v>8430.7099999999991</v>
      </c>
      <c r="F18" s="2">
        <f t="shared" si="6"/>
        <v>661765.64150684932</v>
      </c>
      <c r="G18" s="2">
        <f t="shared" si="7"/>
        <v>635592.35150684929</v>
      </c>
      <c r="H18" s="33">
        <f t="shared" si="3"/>
        <v>8430.7129671420535</v>
      </c>
      <c r="I18" s="38">
        <f t="shared" si="4"/>
        <v>2.9671420543309068E-3</v>
      </c>
    </row>
    <row r="19" spans="1:9" x14ac:dyDescent="0.25">
      <c r="A19" s="6" t="s">
        <v>96</v>
      </c>
      <c r="B19" s="1">
        <f t="shared" si="5"/>
        <v>30</v>
      </c>
      <c r="C19" s="3">
        <f t="shared" si="1"/>
        <v>34604</v>
      </c>
      <c r="D19" s="2">
        <f t="shared" si="0"/>
        <v>26767.93</v>
      </c>
      <c r="E19" s="23">
        <f t="shared" si="2"/>
        <v>7836.07</v>
      </c>
      <c r="F19" s="2">
        <f t="shared" si="6"/>
        <v>635592.35150684929</v>
      </c>
      <c r="G19" s="2">
        <f t="shared" si="7"/>
        <v>608824.42150684923</v>
      </c>
      <c r="H19" s="33">
        <f t="shared" si="3"/>
        <v>7836.0700870707442</v>
      </c>
      <c r="I19" s="38">
        <f t="shared" si="4"/>
        <v>8.707074448466301E-5</v>
      </c>
    </row>
    <row r="20" spans="1:9" x14ac:dyDescent="0.25">
      <c r="A20" s="6" t="s">
        <v>97</v>
      </c>
      <c r="B20" s="1">
        <f t="shared" si="5"/>
        <v>31</v>
      </c>
      <c r="C20" s="3">
        <f t="shared" si="1"/>
        <v>34604</v>
      </c>
      <c r="D20" s="2">
        <f t="shared" si="0"/>
        <v>26847.739999999998</v>
      </c>
      <c r="E20" s="23">
        <f t="shared" si="2"/>
        <v>7756.26</v>
      </c>
      <c r="F20" s="2">
        <f t="shared" si="6"/>
        <v>608824.42150684923</v>
      </c>
      <c r="G20" s="2">
        <f t="shared" si="7"/>
        <v>581976.68150684924</v>
      </c>
      <c r="H20" s="33">
        <f t="shared" si="3"/>
        <v>7756.2563287858866</v>
      </c>
      <c r="I20" s="38">
        <f t="shared" si="4"/>
        <v>-3.6712141136376886E-3</v>
      </c>
    </row>
    <row r="21" spans="1:9" x14ac:dyDescent="0.25">
      <c r="A21" s="6" t="s">
        <v>98</v>
      </c>
      <c r="B21" s="1">
        <f t="shared" si="5"/>
        <v>31</v>
      </c>
      <c r="C21" s="3">
        <f t="shared" si="1"/>
        <v>34604</v>
      </c>
      <c r="D21" s="2">
        <f t="shared" si="0"/>
        <v>27189.78</v>
      </c>
      <c r="E21" s="23">
        <f t="shared" si="2"/>
        <v>7414.22</v>
      </c>
      <c r="F21" s="2">
        <f t="shared" si="6"/>
        <v>581976.68150684924</v>
      </c>
      <c r="G21" s="2">
        <f t="shared" si="7"/>
        <v>554786.90150684922</v>
      </c>
      <c r="H21" s="33">
        <f t="shared" si="3"/>
        <v>7414.2234767310938</v>
      </c>
      <c r="I21" s="38">
        <f t="shared" si="4"/>
        <v>3.4767310935421847E-3</v>
      </c>
    </row>
    <row r="22" spans="1:9" x14ac:dyDescent="0.25">
      <c r="A22" s="6" t="s">
        <v>99</v>
      </c>
      <c r="B22" s="1">
        <f t="shared" si="5"/>
        <v>29</v>
      </c>
      <c r="C22" s="3">
        <f t="shared" si="1"/>
        <v>34604</v>
      </c>
      <c r="D22" s="2">
        <f t="shared" si="0"/>
        <v>27992.16</v>
      </c>
      <c r="E22" s="23">
        <f t="shared" si="2"/>
        <v>6611.84</v>
      </c>
      <c r="F22" s="2">
        <f t="shared" si="6"/>
        <v>554786.90150684922</v>
      </c>
      <c r="G22" s="2">
        <f t="shared" si="7"/>
        <v>526794.74150684918</v>
      </c>
      <c r="H22" s="33">
        <f t="shared" si="3"/>
        <v>6611.8438946706692</v>
      </c>
      <c r="I22" s="38">
        <f t="shared" si="4"/>
        <v>3.8946706690694555E-3</v>
      </c>
    </row>
    <row r="23" spans="1:9" x14ac:dyDescent="0.25">
      <c r="A23" s="6" t="s">
        <v>100</v>
      </c>
      <c r="B23" s="1">
        <f t="shared" si="5"/>
        <v>31</v>
      </c>
      <c r="C23" s="3">
        <f t="shared" si="1"/>
        <v>34604</v>
      </c>
      <c r="D23" s="2">
        <f t="shared" si="0"/>
        <v>27892.78</v>
      </c>
      <c r="E23" s="23">
        <f t="shared" si="2"/>
        <v>6711.22</v>
      </c>
      <c r="F23" s="2">
        <f t="shared" si="6"/>
        <v>526794.74150684918</v>
      </c>
      <c r="G23" s="2">
        <f t="shared" si="7"/>
        <v>498901.96150684915</v>
      </c>
      <c r="H23" s="33">
        <f t="shared" si="3"/>
        <v>6711.2206794708172</v>
      </c>
      <c r="I23" s="38">
        <f t="shared" si="4"/>
        <v>6.7947081697639078E-4</v>
      </c>
    </row>
    <row r="24" spans="1:9" x14ac:dyDescent="0.25">
      <c r="A24" s="6" t="s">
        <v>116</v>
      </c>
      <c r="B24" s="1">
        <f t="shared" si="5"/>
        <v>30</v>
      </c>
      <c r="C24" s="3">
        <f t="shared" si="1"/>
        <v>34604</v>
      </c>
      <c r="D24" s="2">
        <f t="shared" si="0"/>
        <v>28453.15</v>
      </c>
      <c r="E24" s="23">
        <f t="shared" si="2"/>
        <v>6150.85</v>
      </c>
      <c r="F24" s="2">
        <f t="shared" si="6"/>
        <v>498901.96150684915</v>
      </c>
      <c r="G24" s="2">
        <f t="shared" si="7"/>
        <v>470448.81150684913</v>
      </c>
      <c r="H24" s="33">
        <f t="shared" si="3"/>
        <v>6150.8461007693732</v>
      </c>
      <c r="I24" s="38">
        <f t="shared" si="4"/>
        <v>-3.8992306272120913E-3</v>
      </c>
    </row>
    <row r="25" spans="1:9" x14ac:dyDescent="0.25">
      <c r="A25" s="6" t="s">
        <v>101</v>
      </c>
      <c r="B25" s="1">
        <f t="shared" si="5"/>
        <v>31</v>
      </c>
      <c r="C25" s="3">
        <f t="shared" si="1"/>
        <v>34604</v>
      </c>
      <c r="D25" s="2">
        <f t="shared" si="0"/>
        <v>28610.61</v>
      </c>
      <c r="E25" s="23">
        <f t="shared" si="2"/>
        <v>5993.39</v>
      </c>
      <c r="F25" s="2">
        <f t="shared" si="6"/>
        <v>470448.81150684913</v>
      </c>
      <c r="G25" s="2">
        <f t="shared" si="7"/>
        <v>441838.20150684915</v>
      </c>
      <c r="H25" s="33">
        <f t="shared" si="3"/>
        <v>5993.3889685119129</v>
      </c>
      <c r="I25" s="38">
        <f t="shared" si="4"/>
        <v>-1.0314880873920629E-3</v>
      </c>
    </row>
    <row r="26" spans="1:9" x14ac:dyDescent="0.25">
      <c r="A26" s="6" t="s">
        <v>102</v>
      </c>
      <c r="B26" s="1">
        <f t="shared" si="5"/>
        <v>30</v>
      </c>
      <c r="C26" s="3">
        <f t="shared" si="1"/>
        <v>34604</v>
      </c>
      <c r="D26" s="2">
        <f t="shared" si="0"/>
        <v>29156.68</v>
      </c>
      <c r="E26" s="23">
        <f t="shared" si="2"/>
        <v>5447.32</v>
      </c>
      <c r="F26" s="2">
        <f t="shared" si="6"/>
        <v>441838.20150684915</v>
      </c>
      <c r="G26" s="2">
        <f t="shared" si="7"/>
        <v>412681.52150684915</v>
      </c>
      <c r="H26" s="33">
        <f t="shared" si="3"/>
        <v>5447.3202925501955</v>
      </c>
      <c r="I26" s="38">
        <f t="shared" si="4"/>
        <v>2.9255019580887165E-4</v>
      </c>
    </row>
    <row r="27" spans="1:9" x14ac:dyDescent="0.25">
      <c r="A27" s="6" t="s">
        <v>103</v>
      </c>
      <c r="B27" s="1">
        <f t="shared" si="5"/>
        <v>31</v>
      </c>
      <c r="C27" s="3">
        <f t="shared" si="1"/>
        <v>34604</v>
      </c>
      <c r="D27" s="2">
        <f t="shared" si="0"/>
        <v>29346.55</v>
      </c>
      <c r="E27" s="23">
        <f t="shared" si="2"/>
        <v>5257.45</v>
      </c>
      <c r="F27" s="2">
        <f t="shared" si="6"/>
        <v>412681.52150684915</v>
      </c>
      <c r="G27" s="2">
        <f t="shared" si="7"/>
        <v>383334.97150684916</v>
      </c>
      <c r="H27" s="33">
        <f t="shared" si="3"/>
        <v>5257.4495205667081</v>
      </c>
      <c r="I27" s="38">
        <f t="shared" si="4"/>
        <v>-4.7943329172994709E-4</v>
      </c>
    </row>
    <row r="28" spans="1:9" x14ac:dyDescent="0.25">
      <c r="A28" s="6" t="s">
        <v>104</v>
      </c>
      <c r="B28" s="1">
        <f t="shared" si="5"/>
        <v>31</v>
      </c>
      <c r="C28" s="3">
        <f t="shared" si="1"/>
        <v>34604</v>
      </c>
      <c r="D28" s="2">
        <f t="shared" si="0"/>
        <v>29720.42</v>
      </c>
      <c r="E28" s="23">
        <f t="shared" si="2"/>
        <v>4883.58</v>
      </c>
      <c r="F28" s="2">
        <f t="shared" si="6"/>
        <v>383334.97150684916</v>
      </c>
      <c r="G28" s="2">
        <f t="shared" si="7"/>
        <v>353614.55150684918</v>
      </c>
      <c r="H28" s="33">
        <f t="shared" si="3"/>
        <v>4883.5825137173933</v>
      </c>
      <c r="I28" s="38">
        <f t="shared" si="4"/>
        <v>2.5137173934126622E-3</v>
      </c>
    </row>
    <row r="29" spans="1:9" x14ac:dyDescent="0.25">
      <c r="A29" s="6" t="s">
        <v>105</v>
      </c>
      <c r="B29" s="1">
        <f t="shared" si="5"/>
        <v>30</v>
      </c>
      <c r="C29" s="3">
        <f t="shared" si="1"/>
        <v>34604</v>
      </c>
      <c r="D29" s="2">
        <f t="shared" si="0"/>
        <v>30244.37</v>
      </c>
      <c r="E29" s="23">
        <f t="shared" si="2"/>
        <v>4359.63</v>
      </c>
      <c r="F29" s="2">
        <f t="shared" si="6"/>
        <v>353614.55150684918</v>
      </c>
      <c r="G29" s="2">
        <f t="shared" si="7"/>
        <v>323370.18150684919</v>
      </c>
      <c r="H29" s="33">
        <f t="shared" si="3"/>
        <v>4359.6314569337574</v>
      </c>
      <c r="I29" s="38">
        <f t="shared" si="4"/>
        <v>1.4569337572538643E-3</v>
      </c>
    </row>
    <row r="30" spans="1:9" x14ac:dyDescent="0.25">
      <c r="A30" s="6" t="s">
        <v>106</v>
      </c>
      <c r="B30" s="1">
        <f t="shared" si="5"/>
        <v>31</v>
      </c>
      <c r="C30" s="3">
        <f t="shared" si="1"/>
        <v>34604</v>
      </c>
      <c r="D30" s="2">
        <f t="shared" si="0"/>
        <v>30484.35</v>
      </c>
      <c r="E30" s="23">
        <f t="shared" si="2"/>
        <v>4119.6499999999996</v>
      </c>
      <c r="F30" s="2">
        <f t="shared" si="6"/>
        <v>323370.18150684919</v>
      </c>
      <c r="G30" s="2">
        <f t="shared" si="7"/>
        <v>292885.83150684921</v>
      </c>
      <c r="H30" s="33">
        <f t="shared" si="3"/>
        <v>4119.6475178269829</v>
      </c>
      <c r="I30" s="38">
        <f t="shared" si="4"/>
        <v>-2.4821730166877387E-3</v>
      </c>
    </row>
    <row r="31" spans="1:9" x14ac:dyDescent="0.25">
      <c r="A31" s="6" t="s">
        <v>107</v>
      </c>
      <c r="B31" s="1">
        <f t="shared" si="5"/>
        <v>30</v>
      </c>
      <c r="C31" s="3">
        <f t="shared" si="1"/>
        <v>34604</v>
      </c>
      <c r="D31" s="2">
        <f t="shared" si="0"/>
        <v>30993.08</v>
      </c>
      <c r="E31" s="23">
        <f t="shared" si="2"/>
        <v>3610.92</v>
      </c>
      <c r="F31" s="2">
        <f t="shared" si="6"/>
        <v>292885.83150684921</v>
      </c>
      <c r="G31" s="2">
        <f t="shared" si="7"/>
        <v>261892.75150684919</v>
      </c>
      <c r="H31" s="33">
        <f t="shared" si="3"/>
        <v>3610.921210358415</v>
      </c>
      <c r="I31" s="38">
        <f t="shared" si="4"/>
        <v>1.2103584149372182E-3</v>
      </c>
    </row>
    <row r="32" spans="1:9" x14ac:dyDescent="0.25">
      <c r="A32" s="6" t="s">
        <v>108</v>
      </c>
      <c r="B32" s="1">
        <f t="shared" si="5"/>
        <v>31</v>
      </c>
      <c r="C32" s="3">
        <f t="shared" si="1"/>
        <v>34604</v>
      </c>
      <c r="D32" s="2">
        <f t="shared" si="0"/>
        <v>31267.56</v>
      </c>
      <c r="E32" s="23">
        <f t="shared" si="2"/>
        <v>3336.44</v>
      </c>
      <c r="F32" s="2">
        <f t="shared" si="6"/>
        <v>261892.75150684919</v>
      </c>
      <c r="G32" s="2">
        <f t="shared" si="7"/>
        <v>230625.19150684919</v>
      </c>
      <c r="H32" s="33">
        <f t="shared" si="3"/>
        <v>3336.4419027584891</v>
      </c>
      <c r="I32" s="38">
        <f t="shared" si="4"/>
        <v>1.9027584889954596E-3</v>
      </c>
    </row>
    <row r="33" spans="1:9" x14ac:dyDescent="0.25">
      <c r="A33" s="6" t="s">
        <v>109</v>
      </c>
      <c r="B33" s="1">
        <f t="shared" si="5"/>
        <v>31</v>
      </c>
      <c r="C33" s="3">
        <f t="shared" si="1"/>
        <v>34604</v>
      </c>
      <c r="D33" s="2">
        <f t="shared" si="0"/>
        <v>31665.9</v>
      </c>
      <c r="E33" s="23">
        <f t="shared" si="2"/>
        <v>2938.1</v>
      </c>
      <c r="F33" s="2">
        <f t="shared" si="6"/>
        <v>230625.19150684919</v>
      </c>
      <c r="G33" s="2">
        <f t="shared" si="7"/>
        <v>198959.2915068492</v>
      </c>
      <c r="H33" s="33">
        <f t="shared" si="3"/>
        <v>2938.1017548132841</v>
      </c>
      <c r="I33" s="38">
        <f t="shared" si="4"/>
        <v>1.7548132841511688E-3</v>
      </c>
    </row>
    <row r="34" spans="1:9" x14ac:dyDescent="0.25">
      <c r="A34" s="6" t="s">
        <v>110</v>
      </c>
      <c r="B34" s="1">
        <f t="shared" si="5"/>
        <v>28</v>
      </c>
      <c r="C34" s="3">
        <f t="shared" si="1"/>
        <v>34604</v>
      </c>
      <c r="D34" s="2">
        <f t="shared" si="0"/>
        <v>32314.61</v>
      </c>
      <c r="E34" s="23">
        <f t="shared" si="2"/>
        <v>2289.39</v>
      </c>
      <c r="F34" s="2">
        <f t="shared" si="6"/>
        <v>198959.2915068492</v>
      </c>
      <c r="G34" s="2">
        <f t="shared" si="7"/>
        <v>166644.68150684919</v>
      </c>
      <c r="H34" s="33">
        <f t="shared" si="3"/>
        <v>2289.3945872021004</v>
      </c>
      <c r="I34" s="38">
        <f t="shared" si="4"/>
        <v>4.5872021005379793E-3</v>
      </c>
    </row>
    <row r="35" spans="1:9" x14ac:dyDescent="0.25">
      <c r="A35" s="6" t="s">
        <v>111</v>
      </c>
      <c r="B35" s="1">
        <f t="shared" si="5"/>
        <v>31</v>
      </c>
      <c r="C35" s="3">
        <f t="shared" si="1"/>
        <v>34604</v>
      </c>
      <c r="D35" s="2">
        <f t="shared" si="0"/>
        <v>32480.989999999998</v>
      </c>
      <c r="E35" s="23">
        <f t="shared" si="2"/>
        <v>2123.0100000000002</v>
      </c>
      <c r="F35" s="2">
        <f t="shared" si="6"/>
        <v>166644.68150684919</v>
      </c>
      <c r="G35" s="2">
        <f t="shared" si="7"/>
        <v>134163.69150684919</v>
      </c>
      <c r="H35" s="33">
        <f t="shared" si="3"/>
        <v>2123.0075863201332</v>
      </c>
      <c r="I35" s="38">
        <f t="shared" si="4"/>
        <v>-2.4136798670042481E-3</v>
      </c>
    </row>
    <row r="36" spans="1:9" x14ac:dyDescent="0.25">
      <c r="A36" s="6" t="s">
        <v>117</v>
      </c>
      <c r="B36" s="1">
        <f t="shared" si="5"/>
        <v>30</v>
      </c>
      <c r="C36" s="3">
        <f t="shared" si="1"/>
        <v>34604</v>
      </c>
      <c r="D36" s="2">
        <f t="shared" si="0"/>
        <v>32949.93</v>
      </c>
      <c r="E36" s="23">
        <f t="shared" si="2"/>
        <v>1654.07</v>
      </c>
      <c r="F36" s="2">
        <f t="shared" si="6"/>
        <v>134163.69150684919</v>
      </c>
      <c r="G36" s="2">
        <f t="shared" si="7"/>
        <v>101213.7615068492</v>
      </c>
      <c r="H36" s="33">
        <f t="shared" si="3"/>
        <v>1654.0729089885517</v>
      </c>
      <c r="I36" s="38">
        <f t="shared" si="4"/>
        <v>2.9089885517805669E-3</v>
      </c>
    </row>
    <row r="37" spans="1:9" x14ac:dyDescent="0.25">
      <c r="A37" s="6" t="s">
        <v>112</v>
      </c>
      <c r="B37" s="1">
        <f t="shared" si="5"/>
        <v>31</v>
      </c>
      <c r="C37" s="3">
        <f t="shared" si="1"/>
        <v>34604</v>
      </c>
      <c r="D37" s="2">
        <f t="shared" si="0"/>
        <v>33314.559999999998</v>
      </c>
      <c r="E37" s="23">
        <f t="shared" si="2"/>
        <v>1289.44</v>
      </c>
      <c r="F37" s="2">
        <f t="shared" si="6"/>
        <v>101213.7615068492</v>
      </c>
      <c r="G37" s="2">
        <f t="shared" si="7"/>
        <v>67899.201506849204</v>
      </c>
      <c r="H37" s="33">
        <f t="shared" si="3"/>
        <v>1289.4355917995856</v>
      </c>
      <c r="I37" s="38">
        <f t="shared" si="4"/>
        <v>-4.4082004144456732E-3</v>
      </c>
    </row>
    <row r="38" spans="1:9" x14ac:dyDescent="0.25">
      <c r="A38" s="6" t="s">
        <v>113</v>
      </c>
      <c r="B38" s="1">
        <f t="shared" si="5"/>
        <v>30</v>
      </c>
      <c r="C38" s="3">
        <f t="shared" si="1"/>
        <v>34604</v>
      </c>
      <c r="D38" s="2">
        <f t="shared" si="0"/>
        <v>33766.89</v>
      </c>
      <c r="E38" s="23">
        <f t="shared" si="2"/>
        <v>837.11</v>
      </c>
      <c r="F38" s="2">
        <f t="shared" si="6"/>
        <v>67899.201506849204</v>
      </c>
      <c r="G38" s="2">
        <f t="shared" si="7"/>
        <v>34132.311506849204</v>
      </c>
      <c r="H38" s="33">
        <f t="shared" si="3"/>
        <v>837.11344323512708</v>
      </c>
      <c r="I38" s="38">
        <f t="shared" si="4"/>
        <v>3.4432351270652362E-3</v>
      </c>
    </row>
    <row r="39" spans="1:9" x14ac:dyDescent="0.25">
      <c r="A39" s="6" t="s">
        <v>114</v>
      </c>
      <c r="B39" s="1">
        <f t="shared" si="5"/>
        <v>31</v>
      </c>
      <c r="C39" s="3">
        <f t="shared" si="1"/>
        <v>34604</v>
      </c>
      <c r="D39" s="2">
        <f t="shared" si="0"/>
        <v>34132.31</v>
      </c>
      <c r="E39" s="23">
        <f>ROUND(471.688493150799,2)</f>
        <v>471.69</v>
      </c>
      <c r="F39" s="2">
        <f t="shared" si="6"/>
        <v>34132.311506849204</v>
      </c>
      <c r="G39" s="2">
        <f t="shared" si="7"/>
        <v>1.5068492066347972E-3</v>
      </c>
      <c r="H39" s="33">
        <f t="shared" si="3"/>
        <v>434.83629727903775</v>
      </c>
      <c r="I39" s="38">
        <f t="shared" si="4"/>
        <v>-36.853702720962247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F9DD2-B526-456C-B1B6-7C80059CE0ED}">
  <dimension ref="A1:I39"/>
  <sheetViews>
    <sheetView workbookViewId="0">
      <pane ySplit="3" topLeftCell="A31" activePane="bottomLeft" state="frozen"/>
      <selection activeCell="N2" sqref="N2"/>
      <selection pane="bottomLeft" activeCell="N2" sqref="N2"/>
    </sheetView>
  </sheetViews>
  <sheetFormatPr defaultColWidth="15.28515625"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5" width="10.5703125" bestFit="1" customWidth="1"/>
    <col min="7" max="7" width="14.28515625" bestFit="1" customWidth="1"/>
    <col min="8" max="8" width="15.140625" bestFit="1" customWidth="1"/>
    <col min="9" max="9" width="7.140625" bestFit="1" customWidth="1"/>
  </cols>
  <sheetData>
    <row r="1" spans="1:9" x14ac:dyDescent="0.25">
      <c r="A1" s="41" t="s">
        <v>267</v>
      </c>
      <c r="B1" s="42" t="s">
        <v>279</v>
      </c>
      <c r="C1" s="37" t="s">
        <v>274</v>
      </c>
      <c r="D1" s="39">
        <f>ROUNDUP(34594.760695558,0)</f>
        <v>34595</v>
      </c>
    </row>
    <row r="2" spans="1:9" x14ac:dyDescent="0.25">
      <c r="A2" s="41" t="s">
        <v>268</v>
      </c>
      <c r="B2" s="43">
        <v>0.15</v>
      </c>
    </row>
    <row r="3" spans="1:9" x14ac:dyDescent="0.25">
      <c r="A3" s="5" t="s">
        <v>23</v>
      </c>
      <c r="B3" s="5" t="s">
        <v>24</v>
      </c>
      <c r="C3" s="5" t="s">
        <v>15</v>
      </c>
      <c r="D3" s="5" t="s">
        <v>28</v>
      </c>
      <c r="E3" s="5" t="s">
        <v>27</v>
      </c>
      <c r="F3" s="5" t="s">
        <v>25</v>
      </c>
      <c r="G3" s="5" t="s">
        <v>26</v>
      </c>
      <c r="H3" s="31" t="s">
        <v>271</v>
      </c>
      <c r="I3" s="31" t="s">
        <v>272</v>
      </c>
    </row>
    <row r="4" spans="1:9" x14ac:dyDescent="0.25">
      <c r="A4" s="6" t="s">
        <v>82</v>
      </c>
      <c r="B4" s="1">
        <f>DAYS360(B1,A4)</f>
        <v>25</v>
      </c>
      <c r="C4" s="3">
        <f>$D$1</f>
        <v>34595</v>
      </c>
      <c r="D4" s="2">
        <f t="shared" ref="D4:D39" si="0">C4-E4</f>
        <v>24178.33</v>
      </c>
      <c r="E4" s="23">
        <f>ROUND(F4*$B$2*B4/360,2)</f>
        <v>10416.67</v>
      </c>
      <c r="F4" s="2">
        <v>1000000</v>
      </c>
      <c r="G4" s="2">
        <v>975821.67</v>
      </c>
      <c r="H4" s="33">
        <f>F4*$B$2*B4/360</f>
        <v>10416.666666666666</v>
      </c>
      <c r="I4" s="38">
        <f>H4-E4</f>
        <v>-3.3333333340124227E-3</v>
      </c>
    </row>
    <row r="5" spans="1:9" x14ac:dyDescent="0.25">
      <c r="A5" s="6" t="s">
        <v>83</v>
      </c>
      <c r="B5" s="1">
        <f>DAYS360(A4,A5)</f>
        <v>30</v>
      </c>
      <c r="C5" s="3">
        <f t="shared" ref="C5:C39" si="1">$D$1</f>
        <v>34595</v>
      </c>
      <c r="D5" s="2">
        <f t="shared" si="0"/>
        <v>22397.23</v>
      </c>
      <c r="E5" s="23">
        <f t="shared" ref="E5:E38" si="2">ROUND(F5*$B$2*B5/360,2)</f>
        <v>12197.77</v>
      </c>
      <c r="F5" s="2">
        <f>G4</f>
        <v>975821.67</v>
      </c>
      <c r="G5" s="2">
        <f>F5-D5</f>
        <v>953424.44000000006</v>
      </c>
      <c r="H5" s="33">
        <f t="shared" ref="H5:H39" si="3">F5*$B$2*B5/360</f>
        <v>12197.770874999998</v>
      </c>
      <c r="I5" s="38">
        <f t="shared" ref="I5:I39" si="4">H5-E5</f>
        <v>8.7499999790452421E-4</v>
      </c>
    </row>
    <row r="6" spans="1:9" x14ac:dyDescent="0.25">
      <c r="A6" s="6" t="s">
        <v>84</v>
      </c>
      <c r="B6" s="1">
        <f t="shared" ref="B6:B39" si="5">DAYS360(A5,A6)</f>
        <v>30</v>
      </c>
      <c r="C6" s="3">
        <f t="shared" si="1"/>
        <v>34595</v>
      </c>
      <c r="D6" s="2">
        <f t="shared" si="0"/>
        <v>22677.190000000002</v>
      </c>
      <c r="E6" s="23">
        <f t="shared" si="2"/>
        <v>11917.81</v>
      </c>
      <c r="F6" s="2">
        <f t="shared" ref="F6:F39" si="6">G5</f>
        <v>953424.44000000006</v>
      </c>
      <c r="G6" s="2">
        <f t="shared" ref="G6:G39" si="7">F6-D6</f>
        <v>930747.25</v>
      </c>
      <c r="H6" s="33">
        <f t="shared" si="3"/>
        <v>11917.805499999999</v>
      </c>
      <c r="I6" s="38">
        <f t="shared" si="4"/>
        <v>-4.5000000009167707E-3</v>
      </c>
    </row>
    <row r="7" spans="1:9" x14ac:dyDescent="0.25">
      <c r="A7" s="6" t="s">
        <v>85</v>
      </c>
      <c r="B7" s="1">
        <f t="shared" si="5"/>
        <v>30</v>
      </c>
      <c r="C7" s="3">
        <f t="shared" si="1"/>
        <v>34595</v>
      </c>
      <c r="D7" s="2">
        <f t="shared" si="0"/>
        <v>22960.66</v>
      </c>
      <c r="E7" s="23">
        <f t="shared" si="2"/>
        <v>11634.34</v>
      </c>
      <c r="F7" s="2">
        <f t="shared" si="6"/>
        <v>930747.25</v>
      </c>
      <c r="G7" s="2">
        <f t="shared" si="7"/>
        <v>907786.59</v>
      </c>
      <c r="H7" s="33">
        <f t="shared" si="3"/>
        <v>11634.340625000001</v>
      </c>
      <c r="I7" s="38">
        <f t="shared" si="4"/>
        <v>6.2500000058207661E-4</v>
      </c>
    </row>
    <row r="8" spans="1:9" x14ac:dyDescent="0.25">
      <c r="A8" s="6" t="s">
        <v>86</v>
      </c>
      <c r="B8" s="1">
        <f t="shared" si="5"/>
        <v>30</v>
      </c>
      <c r="C8" s="3">
        <f t="shared" si="1"/>
        <v>34595</v>
      </c>
      <c r="D8" s="2">
        <f t="shared" si="0"/>
        <v>23247.67</v>
      </c>
      <c r="E8" s="23">
        <f t="shared" si="2"/>
        <v>11347.33</v>
      </c>
      <c r="F8" s="2">
        <f t="shared" si="6"/>
        <v>907786.59</v>
      </c>
      <c r="G8" s="2">
        <f t="shared" si="7"/>
        <v>884538.91999999993</v>
      </c>
      <c r="H8" s="33">
        <f t="shared" si="3"/>
        <v>11347.332374999998</v>
      </c>
      <c r="I8" s="38">
        <f t="shared" si="4"/>
        <v>2.3749999982101144E-3</v>
      </c>
    </row>
    <row r="9" spans="1:9" x14ac:dyDescent="0.25">
      <c r="A9" s="6" t="s">
        <v>87</v>
      </c>
      <c r="B9" s="1">
        <f t="shared" si="5"/>
        <v>30</v>
      </c>
      <c r="C9" s="3">
        <f t="shared" si="1"/>
        <v>34595</v>
      </c>
      <c r="D9" s="2">
        <f t="shared" si="0"/>
        <v>23538.260000000002</v>
      </c>
      <c r="E9" s="23">
        <f t="shared" si="2"/>
        <v>11056.74</v>
      </c>
      <c r="F9" s="2">
        <f t="shared" si="6"/>
        <v>884538.91999999993</v>
      </c>
      <c r="G9" s="2">
        <f t="shared" si="7"/>
        <v>861000.65999999992</v>
      </c>
      <c r="H9" s="33">
        <f t="shared" si="3"/>
        <v>11056.736499999999</v>
      </c>
      <c r="I9" s="38">
        <f t="shared" si="4"/>
        <v>-3.5000000007130438E-3</v>
      </c>
    </row>
    <row r="10" spans="1:9" x14ac:dyDescent="0.25">
      <c r="A10" s="6" t="s">
        <v>88</v>
      </c>
      <c r="B10" s="1">
        <f t="shared" si="5"/>
        <v>30</v>
      </c>
      <c r="C10" s="3">
        <f t="shared" si="1"/>
        <v>34595</v>
      </c>
      <c r="D10" s="2">
        <f t="shared" si="0"/>
        <v>23832.489999999998</v>
      </c>
      <c r="E10" s="23">
        <f t="shared" si="2"/>
        <v>10762.51</v>
      </c>
      <c r="F10" s="2">
        <f t="shared" si="6"/>
        <v>861000.65999999992</v>
      </c>
      <c r="G10" s="2">
        <f t="shared" si="7"/>
        <v>837168.16999999993</v>
      </c>
      <c r="H10" s="33">
        <f t="shared" si="3"/>
        <v>10762.508249999999</v>
      </c>
      <c r="I10" s="38">
        <f t="shared" si="4"/>
        <v>-1.7500000012660166E-3</v>
      </c>
    </row>
    <row r="11" spans="1:9" x14ac:dyDescent="0.25">
      <c r="A11" s="6" t="s">
        <v>89</v>
      </c>
      <c r="B11" s="1">
        <f t="shared" si="5"/>
        <v>30</v>
      </c>
      <c r="C11" s="3">
        <f t="shared" si="1"/>
        <v>34595</v>
      </c>
      <c r="D11" s="2">
        <f t="shared" si="0"/>
        <v>24130.400000000001</v>
      </c>
      <c r="E11" s="23">
        <f t="shared" si="2"/>
        <v>10464.6</v>
      </c>
      <c r="F11" s="2">
        <f t="shared" si="6"/>
        <v>837168.16999999993</v>
      </c>
      <c r="G11" s="2">
        <f t="shared" si="7"/>
        <v>813037.7699999999</v>
      </c>
      <c r="H11" s="33">
        <f t="shared" si="3"/>
        <v>10464.602124999999</v>
      </c>
      <c r="I11" s="38">
        <f t="shared" si="4"/>
        <v>2.1249999990686774E-3</v>
      </c>
    </row>
    <row r="12" spans="1:9" x14ac:dyDescent="0.25">
      <c r="A12" s="6" t="s">
        <v>115</v>
      </c>
      <c r="B12" s="1">
        <f t="shared" si="5"/>
        <v>30</v>
      </c>
      <c r="C12" s="3">
        <f t="shared" si="1"/>
        <v>34595</v>
      </c>
      <c r="D12" s="2">
        <f t="shared" si="0"/>
        <v>24432.03</v>
      </c>
      <c r="E12" s="23">
        <f t="shared" si="2"/>
        <v>10162.969999999999</v>
      </c>
      <c r="F12" s="2">
        <f t="shared" si="6"/>
        <v>813037.7699999999</v>
      </c>
      <c r="G12" s="2">
        <f t="shared" si="7"/>
        <v>788605.73999999987</v>
      </c>
      <c r="H12" s="33">
        <f t="shared" si="3"/>
        <v>10162.972124999998</v>
      </c>
      <c r="I12" s="38">
        <f t="shared" si="4"/>
        <v>2.1249999990686774E-3</v>
      </c>
    </row>
    <row r="13" spans="1:9" x14ac:dyDescent="0.25">
      <c r="A13" s="6" t="s">
        <v>90</v>
      </c>
      <c r="B13" s="1">
        <f t="shared" si="5"/>
        <v>30</v>
      </c>
      <c r="C13" s="3">
        <f t="shared" si="1"/>
        <v>34595</v>
      </c>
      <c r="D13" s="2">
        <f t="shared" si="0"/>
        <v>24737.43</v>
      </c>
      <c r="E13" s="23">
        <f t="shared" si="2"/>
        <v>9857.57</v>
      </c>
      <c r="F13" s="2">
        <f t="shared" si="6"/>
        <v>788605.73999999987</v>
      </c>
      <c r="G13" s="2">
        <f t="shared" si="7"/>
        <v>763868.30999999982</v>
      </c>
      <c r="H13" s="33">
        <f t="shared" si="3"/>
        <v>9857.5717499999973</v>
      </c>
      <c r="I13" s="38">
        <f t="shared" si="4"/>
        <v>1.7499999976280378E-3</v>
      </c>
    </row>
    <row r="14" spans="1:9" x14ac:dyDescent="0.25">
      <c r="A14" s="6" t="s">
        <v>91</v>
      </c>
      <c r="B14" s="1">
        <f t="shared" si="5"/>
        <v>30</v>
      </c>
      <c r="C14" s="3">
        <f t="shared" si="1"/>
        <v>34595</v>
      </c>
      <c r="D14" s="2">
        <f t="shared" si="0"/>
        <v>25046.65</v>
      </c>
      <c r="E14" s="23">
        <f t="shared" si="2"/>
        <v>9548.35</v>
      </c>
      <c r="F14" s="2">
        <f t="shared" si="6"/>
        <v>763868.30999999982</v>
      </c>
      <c r="G14" s="2">
        <f t="shared" si="7"/>
        <v>738821.6599999998</v>
      </c>
      <c r="H14" s="33">
        <f t="shared" si="3"/>
        <v>9548.3538749999971</v>
      </c>
      <c r="I14" s="38">
        <f t="shared" si="4"/>
        <v>3.8749999966967152E-3</v>
      </c>
    </row>
    <row r="15" spans="1:9" x14ac:dyDescent="0.25">
      <c r="A15" s="6" t="s">
        <v>92</v>
      </c>
      <c r="B15" s="1">
        <f t="shared" si="5"/>
        <v>30</v>
      </c>
      <c r="C15" s="3">
        <f t="shared" si="1"/>
        <v>34595</v>
      </c>
      <c r="D15" s="2">
        <f t="shared" si="0"/>
        <v>25359.73</v>
      </c>
      <c r="E15" s="23">
        <f t="shared" si="2"/>
        <v>9235.27</v>
      </c>
      <c r="F15" s="2">
        <f t="shared" si="6"/>
        <v>738821.6599999998</v>
      </c>
      <c r="G15" s="2">
        <f t="shared" si="7"/>
        <v>713461.92999999982</v>
      </c>
      <c r="H15" s="33">
        <f t="shared" si="3"/>
        <v>9235.270749999996</v>
      </c>
      <c r="I15" s="38">
        <f t="shared" si="4"/>
        <v>7.499999956053216E-4</v>
      </c>
    </row>
    <row r="16" spans="1:9" x14ac:dyDescent="0.25">
      <c r="A16" s="6" t="s">
        <v>93</v>
      </c>
      <c r="B16" s="1">
        <f t="shared" si="5"/>
        <v>30</v>
      </c>
      <c r="C16" s="3">
        <f t="shared" si="1"/>
        <v>34595</v>
      </c>
      <c r="D16" s="2">
        <f t="shared" si="0"/>
        <v>25676.73</v>
      </c>
      <c r="E16" s="23">
        <f t="shared" si="2"/>
        <v>8918.27</v>
      </c>
      <c r="F16" s="2">
        <f t="shared" si="6"/>
        <v>713461.92999999982</v>
      </c>
      <c r="G16" s="2">
        <f t="shared" si="7"/>
        <v>687785.19999999984</v>
      </c>
      <c r="H16" s="33">
        <f t="shared" si="3"/>
        <v>8918.2741249999981</v>
      </c>
      <c r="I16" s="38">
        <f t="shared" si="4"/>
        <v>4.1249999976571416E-3</v>
      </c>
    </row>
    <row r="17" spans="1:9" x14ac:dyDescent="0.25">
      <c r="A17" s="6" t="s">
        <v>94</v>
      </c>
      <c r="B17" s="1">
        <f t="shared" si="5"/>
        <v>30</v>
      </c>
      <c r="C17" s="3">
        <f t="shared" si="1"/>
        <v>34595</v>
      </c>
      <c r="D17" s="2">
        <f t="shared" si="0"/>
        <v>25997.68</v>
      </c>
      <c r="E17" s="23">
        <f t="shared" si="2"/>
        <v>8597.32</v>
      </c>
      <c r="F17" s="2">
        <f t="shared" si="6"/>
        <v>687785.19999999984</v>
      </c>
      <c r="G17" s="2">
        <f t="shared" si="7"/>
        <v>661787.51999999979</v>
      </c>
      <c r="H17" s="33">
        <f t="shared" si="3"/>
        <v>8597.3149999999969</v>
      </c>
      <c r="I17" s="38">
        <f t="shared" si="4"/>
        <v>-5.0000000028376235E-3</v>
      </c>
    </row>
    <row r="18" spans="1:9" x14ac:dyDescent="0.25">
      <c r="A18" s="6" t="s">
        <v>95</v>
      </c>
      <c r="B18" s="1">
        <f t="shared" si="5"/>
        <v>30</v>
      </c>
      <c r="C18" s="3">
        <f t="shared" si="1"/>
        <v>34595</v>
      </c>
      <c r="D18" s="2">
        <f t="shared" si="0"/>
        <v>26322.66</v>
      </c>
      <c r="E18" s="23">
        <f t="shared" si="2"/>
        <v>8272.34</v>
      </c>
      <c r="F18" s="2">
        <f t="shared" si="6"/>
        <v>661787.51999999979</v>
      </c>
      <c r="G18" s="2">
        <f t="shared" si="7"/>
        <v>635464.85999999975</v>
      </c>
      <c r="H18" s="33">
        <f t="shared" si="3"/>
        <v>8272.3439999999973</v>
      </c>
      <c r="I18" s="38">
        <f t="shared" si="4"/>
        <v>3.9999999971769284E-3</v>
      </c>
    </row>
    <row r="19" spans="1:9" x14ac:dyDescent="0.25">
      <c r="A19" s="6" t="s">
        <v>96</v>
      </c>
      <c r="B19" s="1">
        <f t="shared" si="5"/>
        <v>30</v>
      </c>
      <c r="C19" s="3">
        <f t="shared" si="1"/>
        <v>34595</v>
      </c>
      <c r="D19" s="2">
        <f t="shared" si="0"/>
        <v>26651.69</v>
      </c>
      <c r="E19" s="23">
        <f t="shared" si="2"/>
        <v>7943.31</v>
      </c>
      <c r="F19" s="2">
        <f t="shared" si="6"/>
        <v>635464.85999999975</v>
      </c>
      <c r="G19" s="2">
        <f t="shared" si="7"/>
        <v>608813.16999999981</v>
      </c>
      <c r="H19" s="33">
        <f t="shared" si="3"/>
        <v>7943.310749999996</v>
      </c>
      <c r="I19" s="38">
        <f t="shared" si="4"/>
        <v>7.499999956053216E-4</v>
      </c>
    </row>
    <row r="20" spans="1:9" x14ac:dyDescent="0.25">
      <c r="A20" s="6" t="s">
        <v>97</v>
      </c>
      <c r="B20" s="1">
        <f t="shared" si="5"/>
        <v>30</v>
      </c>
      <c r="C20" s="3">
        <f t="shared" si="1"/>
        <v>34595</v>
      </c>
      <c r="D20" s="2">
        <f t="shared" si="0"/>
        <v>26984.84</v>
      </c>
      <c r="E20" s="23">
        <f t="shared" si="2"/>
        <v>7610.16</v>
      </c>
      <c r="F20" s="2">
        <f t="shared" si="6"/>
        <v>608813.16999999981</v>
      </c>
      <c r="G20" s="2">
        <f t="shared" si="7"/>
        <v>581828.32999999984</v>
      </c>
      <c r="H20" s="33">
        <f t="shared" si="3"/>
        <v>7610.1646249999976</v>
      </c>
      <c r="I20" s="38">
        <f t="shared" si="4"/>
        <v>4.6249999977590051E-3</v>
      </c>
    </row>
    <row r="21" spans="1:9" x14ac:dyDescent="0.25">
      <c r="A21" s="6" t="s">
        <v>98</v>
      </c>
      <c r="B21" s="1">
        <f t="shared" si="5"/>
        <v>30</v>
      </c>
      <c r="C21" s="3">
        <f t="shared" si="1"/>
        <v>34595</v>
      </c>
      <c r="D21" s="2">
        <f t="shared" si="0"/>
        <v>27322.15</v>
      </c>
      <c r="E21" s="23">
        <f t="shared" si="2"/>
        <v>7272.85</v>
      </c>
      <c r="F21" s="2">
        <f t="shared" si="6"/>
        <v>581828.32999999984</v>
      </c>
      <c r="G21" s="2">
        <f t="shared" si="7"/>
        <v>554506.17999999982</v>
      </c>
      <c r="H21" s="33">
        <f t="shared" si="3"/>
        <v>7272.854124999998</v>
      </c>
      <c r="I21" s="38">
        <f t="shared" si="4"/>
        <v>4.1249999976571416E-3</v>
      </c>
    </row>
    <row r="22" spans="1:9" x14ac:dyDescent="0.25">
      <c r="A22" s="6" t="s">
        <v>99</v>
      </c>
      <c r="B22" s="1">
        <f t="shared" si="5"/>
        <v>30</v>
      </c>
      <c r="C22" s="3">
        <f t="shared" si="1"/>
        <v>34595</v>
      </c>
      <c r="D22" s="2">
        <f t="shared" si="0"/>
        <v>27663.67</v>
      </c>
      <c r="E22" s="23">
        <f t="shared" si="2"/>
        <v>6931.33</v>
      </c>
      <c r="F22" s="2">
        <f t="shared" si="6"/>
        <v>554506.17999999982</v>
      </c>
      <c r="G22" s="2">
        <f t="shared" si="7"/>
        <v>526842.50999999978</v>
      </c>
      <c r="H22" s="33">
        <f t="shared" si="3"/>
        <v>6931.3272499999975</v>
      </c>
      <c r="I22" s="38">
        <f t="shared" si="4"/>
        <v>-2.7500000023792381E-3</v>
      </c>
    </row>
    <row r="23" spans="1:9" x14ac:dyDescent="0.25">
      <c r="A23" s="6" t="s">
        <v>100</v>
      </c>
      <c r="B23" s="1">
        <f t="shared" si="5"/>
        <v>30</v>
      </c>
      <c r="C23" s="3">
        <f t="shared" si="1"/>
        <v>34595</v>
      </c>
      <c r="D23" s="2">
        <f t="shared" si="0"/>
        <v>28009.47</v>
      </c>
      <c r="E23" s="23">
        <f t="shared" si="2"/>
        <v>6585.53</v>
      </c>
      <c r="F23" s="2">
        <f t="shared" si="6"/>
        <v>526842.50999999978</v>
      </c>
      <c r="G23" s="2">
        <f t="shared" si="7"/>
        <v>498833.0399999998</v>
      </c>
      <c r="H23" s="33">
        <f t="shared" si="3"/>
        <v>6585.5313749999968</v>
      </c>
      <c r="I23" s="38">
        <f t="shared" si="4"/>
        <v>1.3749999970968929E-3</v>
      </c>
    </row>
    <row r="24" spans="1:9" x14ac:dyDescent="0.25">
      <c r="A24" s="6" t="s">
        <v>116</v>
      </c>
      <c r="B24" s="1">
        <f t="shared" si="5"/>
        <v>30</v>
      </c>
      <c r="C24" s="3">
        <f t="shared" si="1"/>
        <v>34595</v>
      </c>
      <c r="D24" s="2">
        <f t="shared" si="0"/>
        <v>28359.59</v>
      </c>
      <c r="E24" s="23">
        <f t="shared" si="2"/>
        <v>6235.41</v>
      </c>
      <c r="F24" s="2">
        <f t="shared" si="6"/>
        <v>498833.0399999998</v>
      </c>
      <c r="G24" s="2">
        <f t="shared" si="7"/>
        <v>470473.44999999978</v>
      </c>
      <c r="H24" s="33">
        <f t="shared" si="3"/>
        <v>6235.4129999999968</v>
      </c>
      <c r="I24" s="38">
        <f t="shared" si="4"/>
        <v>2.9999999969732016E-3</v>
      </c>
    </row>
    <row r="25" spans="1:9" x14ac:dyDescent="0.25">
      <c r="A25" s="6" t="s">
        <v>101</v>
      </c>
      <c r="B25" s="1">
        <f t="shared" si="5"/>
        <v>30</v>
      </c>
      <c r="C25" s="3">
        <f t="shared" si="1"/>
        <v>34595</v>
      </c>
      <c r="D25" s="2">
        <f t="shared" si="0"/>
        <v>28714.080000000002</v>
      </c>
      <c r="E25" s="23">
        <f t="shared" si="2"/>
        <v>5880.92</v>
      </c>
      <c r="F25" s="2">
        <f t="shared" si="6"/>
        <v>470473.44999999978</v>
      </c>
      <c r="G25" s="2">
        <f t="shared" si="7"/>
        <v>441759.36999999976</v>
      </c>
      <c r="H25" s="33">
        <f t="shared" si="3"/>
        <v>5880.9181249999956</v>
      </c>
      <c r="I25" s="38">
        <f t="shared" si="4"/>
        <v>-1.8750000044747139E-3</v>
      </c>
    </row>
    <row r="26" spans="1:9" x14ac:dyDescent="0.25">
      <c r="A26" s="6" t="s">
        <v>102</v>
      </c>
      <c r="B26" s="1">
        <f t="shared" si="5"/>
        <v>30</v>
      </c>
      <c r="C26" s="3">
        <f t="shared" si="1"/>
        <v>34595</v>
      </c>
      <c r="D26" s="2">
        <f t="shared" si="0"/>
        <v>29073.010000000002</v>
      </c>
      <c r="E26" s="23">
        <f t="shared" si="2"/>
        <v>5521.99</v>
      </c>
      <c r="F26" s="2">
        <f t="shared" si="6"/>
        <v>441759.36999999976</v>
      </c>
      <c r="G26" s="2">
        <f t="shared" si="7"/>
        <v>412686.35999999975</v>
      </c>
      <c r="H26" s="33">
        <f t="shared" si="3"/>
        <v>5521.992124999997</v>
      </c>
      <c r="I26" s="38">
        <f t="shared" si="4"/>
        <v>2.124999997249688E-3</v>
      </c>
    </row>
    <row r="27" spans="1:9" x14ac:dyDescent="0.25">
      <c r="A27" s="6" t="s">
        <v>103</v>
      </c>
      <c r="B27" s="1">
        <f t="shared" si="5"/>
        <v>30</v>
      </c>
      <c r="C27" s="3">
        <f t="shared" si="1"/>
        <v>34595</v>
      </c>
      <c r="D27" s="2">
        <f t="shared" si="0"/>
        <v>29436.42</v>
      </c>
      <c r="E27" s="23">
        <f t="shared" si="2"/>
        <v>5158.58</v>
      </c>
      <c r="F27" s="2">
        <f t="shared" si="6"/>
        <v>412686.35999999975</v>
      </c>
      <c r="G27" s="2">
        <f t="shared" si="7"/>
        <v>383249.93999999977</v>
      </c>
      <c r="H27" s="33">
        <f t="shared" si="3"/>
        <v>5158.5794999999971</v>
      </c>
      <c r="I27" s="38">
        <f t="shared" si="4"/>
        <v>-5.0000000283034751E-4</v>
      </c>
    </row>
    <row r="28" spans="1:9" x14ac:dyDescent="0.25">
      <c r="A28" s="6" t="s">
        <v>104</v>
      </c>
      <c r="B28" s="1">
        <f t="shared" si="5"/>
        <v>30</v>
      </c>
      <c r="C28" s="3">
        <f t="shared" si="1"/>
        <v>34595</v>
      </c>
      <c r="D28" s="2">
        <f t="shared" si="0"/>
        <v>29804.38</v>
      </c>
      <c r="E28" s="23">
        <f t="shared" si="2"/>
        <v>4790.62</v>
      </c>
      <c r="F28" s="2">
        <f t="shared" si="6"/>
        <v>383249.93999999977</v>
      </c>
      <c r="G28" s="2">
        <f t="shared" si="7"/>
        <v>353445.55999999976</v>
      </c>
      <c r="H28" s="33">
        <f t="shared" si="3"/>
        <v>4790.6242499999971</v>
      </c>
      <c r="I28" s="38">
        <f t="shared" si="4"/>
        <v>4.2499999972278601E-3</v>
      </c>
    </row>
    <row r="29" spans="1:9" x14ac:dyDescent="0.25">
      <c r="A29" s="6" t="s">
        <v>105</v>
      </c>
      <c r="B29" s="1">
        <f t="shared" si="5"/>
        <v>30</v>
      </c>
      <c r="C29" s="3">
        <f t="shared" si="1"/>
        <v>34595</v>
      </c>
      <c r="D29" s="2">
        <f t="shared" si="0"/>
        <v>30176.93</v>
      </c>
      <c r="E29" s="23">
        <f t="shared" si="2"/>
        <v>4418.07</v>
      </c>
      <c r="F29" s="2">
        <f t="shared" si="6"/>
        <v>353445.55999999976</v>
      </c>
      <c r="G29" s="2">
        <f t="shared" si="7"/>
        <v>323268.62999999977</v>
      </c>
      <c r="H29" s="33">
        <f t="shared" si="3"/>
        <v>4418.0694999999978</v>
      </c>
      <c r="I29" s="38">
        <f t="shared" si="4"/>
        <v>-5.0000000192085281E-4</v>
      </c>
    </row>
    <row r="30" spans="1:9" x14ac:dyDescent="0.25">
      <c r="A30" s="6" t="s">
        <v>106</v>
      </c>
      <c r="B30" s="1">
        <f t="shared" si="5"/>
        <v>30</v>
      </c>
      <c r="C30" s="3">
        <f t="shared" si="1"/>
        <v>34595</v>
      </c>
      <c r="D30" s="2">
        <f t="shared" si="0"/>
        <v>30554.14</v>
      </c>
      <c r="E30" s="23">
        <f t="shared" si="2"/>
        <v>4040.86</v>
      </c>
      <c r="F30" s="2">
        <f t="shared" si="6"/>
        <v>323268.62999999977</v>
      </c>
      <c r="G30" s="2">
        <f t="shared" si="7"/>
        <v>292714.48999999976</v>
      </c>
      <c r="H30" s="33">
        <f t="shared" si="3"/>
        <v>4040.8578749999974</v>
      </c>
      <c r="I30" s="38">
        <f t="shared" si="4"/>
        <v>-2.1250000027066562E-3</v>
      </c>
    </row>
    <row r="31" spans="1:9" x14ac:dyDescent="0.25">
      <c r="A31" s="6" t="s">
        <v>107</v>
      </c>
      <c r="B31" s="1">
        <f t="shared" si="5"/>
        <v>30</v>
      </c>
      <c r="C31" s="3">
        <f t="shared" si="1"/>
        <v>34595</v>
      </c>
      <c r="D31" s="2">
        <f t="shared" si="0"/>
        <v>30936.07</v>
      </c>
      <c r="E31" s="23">
        <f t="shared" si="2"/>
        <v>3658.93</v>
      </c>
      <c r="F31" s="2">
        <f t="shared" si="6"/>
        <v>292714.48999999976</v>
      </c>
      <c r="G31" s="2">
        <f t="shared" si="7"/>
        <v>261778.41999999975</v>
      </c>
      <c r="H31" s="33">
        <f t="shared" si="3"/>
        <v>3658.9311249999969</v>
      </c>
      <c r="I31" s="38">
        <f t="shared" si="4"/>
        <v>1.1249999970459612E-3</v>
      </c>
    </row>
    <row r="32" spans="1:9" x14ac:dyDescent="0.25">
      <c r="A32" s="6" t="s">
        <v>108</v>
      </c>
      <c r="B32" s="1">
        <f t="shared" si="5"/>
        <v>30</v>
      </c>
      <c r="C32" s="3">
        <f t="shared" si="1"/>
        <v>34595</v>
      </c>
      <c r="D32" s="2">
        <f t="shared" si="0"/>
        <v>31322.77</v>
      </c>
      <c r="E32" s="23">
        <f t="shared" si="2"/>
        <v>3272.23</v>
      </c>
      <c r="F32" s="2">
        <f t="shared" si="6"/>
        <v>261778.41999999975</v>
      </c>
      <c r="G32" s="2">
        <f t="shared" si="7"/>
        <v>230455.64999999976</v>
      </c>
      <c r="H32" s="33">
        <f t="shared" si="3"/>
        <v>3272.2302499999973</v>
      </c>
      <c r="I32" s="38">
        <f t="shared" si="4"/>
        <v>2.499999973224476E-4</v>
      </c>
    </row>
    <row r="33" spans="1:9" x14ac:dyDescent="0.25">
      <c r="A33" s="6" t="s">
        <v>109</v>
      </c>
      <c r="B33" s="1">
        <f t="shared" si="5"/>
        <v>30</v>
      </c>
      <c r="C33" s="3">
        <f t="shared" si="1"/>
        <v>34595</v>
      </c>
      <c r="D33" s="2">
        <f t="shared" si="0"/>
        <v>31714.3</v>
      </c>
      <c r="E33" s="23">
        <f t="shared" si="2"/>
        <v>2880.7</v>
      </c>
      <c r="F33" s="2">
        <f t="shared" si="6"/>
        <v>230455.64999999976</v>
      </c>
      <c r="G33" s="2">
        <f t="shared" si="7"/>
        <v>198741.34999999977</v>
      </c>
      <c r="H33" s="33">
        <f t="shared" si="3"/>
        <v>2880.6956249999967</v>
      </c>
      <c r="I33" s="38">
        <f t="shared" si="4"/>
        <v>-4.3750000031650416E-3</v>
      </c>
    </row>
    <row r="34" spans="1:9" x14ac:dyDescent="0.25">
      <c r="A34" s="6" t="s">
        <v>110</v>
      </c>
      <c r="B34" s="1">
        <f t="shared" si="5"/>
        <v>30</v>
      </c>
      <c r="C34" s="3">
        <f t="shared" si="1"/>
        <v>34595</v>
      </c>
      <c r="D34" s="2">
        <f t="shared" si="0"/>
        <v>32110.73</v>
      </c>
      <c r="E34" s="23">
        <f t="shared" si="2"/>
        <v>2484.27</v>
      </c>
      <c r="F34" s="2">
        <f t="shared" si="6"/>
        <v>198741.34999999977</v>
      </c>
      <c r="G34" s="2">
        <f t="shared" si="7"/>
        <v>166630.61999999976</v>
      </c>
      <c r="H34" s="33">
        <f t="shared" si="3"/>
        <v>2484.2668749999971</v>
      </c>
      <c r="I34" s="38">
        <f t="shared" si="4"/>
        <v>-3.125000002910383E-3</v>
      </c>
    </row>
    <row r="35" spans="1:9" x14ac:dyDescent="0.25">
      <c r="A35" s="6" t="s">
        <v>111</v>
      </c>
      <c r="B35" s="1">
        <f t="shared" si="5"/>
        <v>30</v>
      </c>
      <c r="C35" s="3">
        <f t="shared" si="1"/>
        <v>34595</v>
      </c>
      <c r="D35" s="2">
        <f t="shared" si="0"/>
        <v>32512.12</v>
      </c>
      <c r="E35" s="23">
        <f t="shared" si="2"/>
        <v>2082.88</v>
      </c>
      <c r="F35" s="2">
        <f t="shared" si="6"/>
        <v>166630.61999999976</v>
      </c>
      <c r="G35" s="2">
        <f t="shared" si="7"/>
        <v>134118.49999999977</v>
      </c>
      <c r="H35" s="33">
        <f t="shared" si="3"/>
        <v>2082.882749999997</v>
      </c>
      <c r="I35" s="38">
        <f t="shared" si="4"/>
        <v>2.7499999969222699E-3</v>
      </c>
    </row>
    <row r="36" spans="1:9" x14ac:dyDescent="0.25">
      <c r="A36" s="6" t="s">
        <v>117</v>
      </c>
      <c r="B36" s="1">
        <f t="shared" si="5"/>
        <v>30</v>
      </c>
      <c r="C36" s="3">
        <f t="shared" si="1"/>
        <v>34595</v>
      </c>
      <c r="D36" s="2">
        <f t="shared" si="0"/>
        <v>32918.519999999997</v>
      </c>
      <c r="E36" s="23">
        <f t="shared" si="2"/>
        <v>1676.48</v>
      </c>
      <c r="F36" s="2">
        <f t="shared" si="6"/>
        <v>134118.49999999977</v>
      </c>
      <c r="G36" s="2">
        <f t="shared" si="7"/>
        <v>101199.97999999978</v>
      </c>
      <c r="H36" s="33">
        <f t="shared" si="3"/>
        <v>1676.4812499999971</v>
      </c>
      <c r="I36" s="38">
        <f t="shared" si="4"/>
        <v>1.2499999970714271E-3</v>
      </c>
    </row>
    <row r="37" spans="1:9" x14ac:dyDescent="0.25">
      <c r="A37" s="6" t="s">
        <v>112</v>
      </c>
      <c r="B37" s="1">
        <f t="shared" si="5"/>
        <v>30</v>
      </c>
      <c r="C37" s="3">
        <f t="shared" si="1"/>
        <v>34595</v>
      </c>
      <c r="D37" s="2">
        <f t="shared" si="0"/>
        <v>33330</v>
      </c>
      <c r="E37" s="23">
        <f t="shared" si="2"/>
        <v>1265</v>
      </c>
      <c r="F37" s="2">
        <f t="shared" si="6"/>
        <v>101199.97999999978</v>
      </c>
      <c r="G37" s="2">
        <f t="shared" si="7"/>
        <v>67869.979999999778</v>
      </c>
      <c r="H37" s="33">
        <f t="shared" si="3"/>
        <v>1264.9997499999972</v>
      </c>
      <c r="I37" s="38">
        <f t="shared" si="4"/>
        <v>-2.5000000277941581E-4</v>
      </c>
    </row>
    <row r="38" spans="1:9" x14ac:dyDescent="0.25">
      <c r="A38" s="6" t="s">
        <v>113</v>
      </c>
      <c r="B38" s="1">
        <f t="shared" si="5"/>
        <v>30</v>
      </c>
      <c r="C38" s="3">
        <f t="shared" si="1"/>
        <v>34595</v>
      </c>
      <c r="D38" s="2">
        <f t="shared" si="0"/>
        <v>33746.629999999997</v>
      </c>
      <c r="E38" s="23">
        <f t="shared" si="2"/>
        <v>848.37</v>
      </c>
      <c r="F38" s="2">
        <f t="shared" si="6"/>
        <v>67869.979999999778</v>
      </c>
      <c r="G38" s="2">
        <f t="shared" si="7"/>
        <v>34123.34999999978</v>
      </c>
      <c r="H38" s="33">
        <f t="shared" si="3"/>
        <v>848.37474999999722</v>
      </c>
      <c r="I38" s="38">
        <f t="shared" si="4"/>
        <v>4.7499999972160367E-3</v>
      </c>
    </row>
    <row r="39" spans="1:9" x14ac:dyDescent="0.25">
      <c r="A39" s="6" t="s">
        <v>114</v>
      </c>
      <c r="B39" s="1">
        <f t="shared" si="5"/>
        <v>30</v>
      </c>
      <c r="C39" s="3">
        <f t="shared" si="1"/>
        <v>34595</v>
      </c>
      <c r="D39" s="2">
        <f t="shared" si="0"/>
        <v>34123.35</v>
      </c>
      <c r="E39" s="23">
        <f>ROUND(471.650000000219,2)</f>
        <v>471.65</v>
      </c>
      <c r="F39" s="2">
        <f t="shared" si="6"/>
        <v>34123.34999999978</v>
      </c>
      <c r="G39" s="2">
        <f t="shared" si="7"/>
        <v>-2.1827872842550278E-10</v>
      </c>
      <c r="H39" s="33">
        <f t="shared" si="3"/>
        <v>426.54187499999722</v>
      </c>
      <c r="I39" s="38">
        <f t="shared" si="4"/>
        <v>-45.108125000002758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0CA8D-2F5C-4479-AA3A-BE41B93605A7}">
  <dimension ref="A1:I39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5" width="10.5703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6.7109375" bestFit="1" customWidth="1"/>
  </cols>
  <sheetData>
    <row r="1" spans="1:9" x14ac:dyDescent="0.25">
      <c r="A1" s="41" t="s">
        <v>267</v>
      </c>
      <c r="B1" s="42" t="s">
        <v>279</v>
      </c>
      <c r="C1" s="37" t="s">
        <v>274</v>
      </c>
      <c r="D1" s="39">
        <f>ROUNDUP(34603.760695558,0)</f>
        <v>34604</v>
      </c>
    </row>
    <row r="2" spans="1:9" x14ac:dyDescent="0.25">
      <c r="A2" s="41" t="s">
        <v>268</v>
      </c>
      <c r="B2" s="43">
        <v>0.15</v>
      </c>
    </row>
    <row r="3" spans="1:9" x14ac:dyDescent="0.25">
      <c r="A3" s="5" t="s">
        <v>23</v>
      </c>
      <c r="B3" s="5" t="s">
        <v>24</v>
      </c>
      <c r="C3" s="5" t="s">
        <v>15</v>
      </c>
      <c r="D3" s="5" t="s">
        <v>28</v>
      </c>
      <c r="E3" s="5" t="s">
        <v>27</v>
      </c>
      <c r="F3" s="5" t="s">
        <v>25</v>
      </c>
      <c r="G3" s="5" t="s">
        <v>26</v>
      </c>
      <c r="H3" s="31" t="s">
        <v>271</v>
      </c>
      <c r="I3" s="31" t="s">
        <v>272</v>
      </c>
    </row>
    <row r="4" spans="1:9" x14ac:dyDescent="0.25">
      <c r="A4" s="6" t="s">
        <v>82</v>
      </c>
      <c r="B4" s="1">
        <f>_xlfn.DAYS(A4,B1)</f>
        <v>26</v>
      </c>
      <c r="C4" s="3">
        <f>$D$1</f>
        <v>34604</v>
      </c>
      <c r="D4" s="2">
        <f t="shared" ref="D4:D39" si="0">C4-E4</f>
        <v>23919.07</v>
      </c>
      <c r="E4" s="23">
        <f>ROUND(F4*$B$2*B4/365,2)</f>
        <v>10684.93</v>
      </c>
      <c r="F4" s="2">
        <v>1000000</v>
      </c>
      <c r="G4" s="2">
        <v>976080.93150684936</v>
      </c>
      <c r="H4" s="33">
        <f>F4*$B$2*B4/365</f>
        <v>10684.931506849314</v>
      </c>
      <c r="I4" s="38">
        <f>H4-E4</f>
        <v>1.506849313955172E-3</v>
      </c>
    </row>
    <row r="5" spans="1:9" x14ac:dyDescent="0.25">
      <c r="A5" s="6" t="s">
        <v>83</v>
      </c>
      <c r="B5" s="1">
        <f>_xlfn.DAYS(A5,A4)</f>
        <v>30</v>
      </c>
      <c r="C5" s="3">
        <f t="shared" ref="C5:C39" si="1">$D$1</f>
        <v>34604</v>
      </c>
      <c r="D5" s="2">
        <f t="shared" si="0"/>
        <v>22570.129999999997</v>
      </c>
      <c r="E5" s="23">
        <f t="shared" ref="E5:E38" si="2">ROUND(F5*$B$2*B5/365,2)</f>
        <v>12033.87</v>
      </c>
      <c r="F5" s="2">
        <f>G4</f>
        <v>976080.93150684936</v>
      </c>
      <c r="G5" s="2">
        <f>F5-D5</f>
        <v>953510.80150684936</v>
      </c>
      <c r="H5" s="33">
        <f t="shared" ref="H5:H39" si="3">F5*$B$2*B5/365</f>
        <v>12033.874498029651</v>
      </c>
      <c r="I5" s="38">
        <f t="shared" ref="I5:I39" si="4">H5-E5</f>
        <v>4.4980296497669769E-3</v>
      </c>
    </row>
    <row r="6" spans="1:9" x14ac:dyDescent="0.25">
      <c r="A6" s="6" t="s">
        <v>84</v>
      </c>
      <c r="B6" s="1">
        <f t="shared" ref="B6:B39" si="5">_xlfn.DAYS(A6,A5)</f>
        <v>31</v>
      </c>
      <c r="C6" s="3">
        <f t="shared" si="1"/>
        <v>34604</v>
      </c>
      <c r="D6" s="2">
        <f t="shared" si="0"/>
        <v>22456.53</v>
      </c>
      <c r="E6" s="23">
        <f t="shared" si="2"/>
        <v>12147.47</v>
      </c>
      <c r="F6" s="2">
        <f t="shared" ref="F6:F39" si="6">G5</f>
        <v>953510.80150684936</v>
      </c>
      <c r="G6" s="2">
        <f t="shared" ref="G6:G39" si="7">F6-D6</f>
        <v>931054.27150684933</v>
      </c>
      <c r="H6" s="33">
        <f t="shared" si="3"/>
        <v>12147.466375361229</v>
      </c>
      <c r="I6" s="38">
        <f t="shared" si="4"/>
        <v>-3.6246387699065963E-3</v>
      </c>
    </row>
    <row r="7" spans="1:9" x14ac:dyDescent="0.25">
      <c r="A7" s="6" t="s">
        <v>85</v>
      </c>
      <c r="B7" s="1">
        <f t="shared" si="5"/>
        <v>30</v>
      </c>
      <c r="C7" s="3">
        <f t="shared" si="1"/>
        <v>34604</v>
      </c>
      <c r="D7" s="2">
        <f t="shared" si="0"/>
        <v>23125.25</v>
      </c>
      <c r="E7" s="23">
        <f t="shared" si="2"/>
        <v>11478.75</v>
      </c>
      <c r="F7" s="2">
        <f t="shared" si="6"/>
        <v>931054.27150684933</v>
      </c>
      <c r="G7" s="2">
        <f t="shared" si="7"/>
        <v>907929.02150684933</v>
      </c>
      <c r="H7" s="33">
        <f t="shared" si="3"/>
        <v>11478.751292550198</v>
      </c>
      <c r="I7" s="38">
        <f t="shared" si="4"/>
        <v>1.2925501978315879E-3</v>
      </c>
    </row>
    <row r="8" spans="1:9" x14ac:dyDescent="0.25">
      <c r="A8" s="6" t="s">
        <v>86</v>
      </c>
      <c r="B8" s="1">
        <f t="shared" si="5"/>
        <v>31</v>
      </c>
      <c r="C8" s="3">
        <f t="shared" si="1"/>
        <v>34604</v>
      </c>
      <c r="D8" s="2">
        <f t="shared" si="0"/>
        <v>23037.23</v>
      </c>
      <c r="E8" s="23">
        <f t="shared" si="2"/>
        <v>11566.77</v>
      </c>
      <c r="F8" s="2">
        <f t="shared" si="6"/>
        <v>907929.02150684933</v>
      </c>
      <c r="G8" s="2">
        <f t="shared" si="7"/>
        <v>884891.79150684935</v>
      </c>
      <c r="H8" s="33">
        <f t="shared" si="3"/>
        <v>11566.766986320135</v>
      </c>
      <c r="I8" s="38">
        <f t="shared" si="4"/>
        <v>-3.0136798650346464E-3</v>
      </c>
    </row>
    <row r="9" spans="1:9" x14ac:dyDescent="0.25">
      <c r="A9" s="6" t="s">
        <v>87</v>
      </c>
      <c r="B9" s="1">
        <f t="shared" si="5"/>
        <v>31</v>
      </c>
      <c r="C9" s="3">
        <f t="shared" si="1"/>
        <v>34604</v>
      </c>
      <c r="D9" s="2">
        <f t="shared" si="0"/>
        <v>23330.720000000001</v>
      </c>
      <c r="E9" s="23">
        <f t="shared" si="2"/>
        <v>11273.28</v>
      </c>
      <c r="F9" s="2">
        <f t="shared" si="6"/>
        <v>884891.79150684935</v>
      </c>
      <c r="G9" s="2">
        <f t="shared" si="7"/>
        <v>861561.07150684937</v>
      </c>
      <c r="H9" s="33">
        <f t="shared" si="3"/>
        <v>11273.278987689997</v>
      </c>
      <c r="I9" s="38">
        <f t="shared" si="4"/>
        <v>-1.0123100037162658E-3</v>
      </c>
    </row>
    <row r="10" spans="1:9" x14ac:dyDescent="0.25">
      <c r="A10" s="6" t="s">
        <v>88</v>
      </c>
      <c r="B10" s="1">
        <f t="shared" si="5"/>
        <v>28</v>
      </c>
      <c r="C10" s="3">
        <f t="shared" si="1"/>
        <v>34604</v>
      </c>
      <c r="D10" s="2">
        <f t="shared" si="0"/>
        <v>24690.15</v>
      </c>
      <c r="E10" s="23">
        <f t="shared" si="2"/>
        <v>9913.85</v>
      </c>
      <c r="F10" s="2">
        <f t="shared" si="6"/>
        <v>861561.07150684937</v>
      </c>
      <c r="G10" s="2">
        <f t="shared" si="7"/>
        <v>836870.92150684935</v>
      </c>
      <c r="H10" s="33">
        <f t="shared" si="3"/>
        <v>9913.8534255582654</v>
      </c>
      <c r="I10" s="38">
        <f t="shared" si="4"/>
        <v>3.4255582650075667E-3</v>
      </c>
    </row>
    <row r="11" spans="1:9" x14ac:dyDescent="0.25">
      <c r="A11" s="6" t="s">
        <v>89</v>
      </c>
      <c r="B11" s="1">
        <f t="shared" si="5"/>
        <v>31</v>
      </c>
      <c r="C11" s="3">
        <f t="shared" si="1"/>
        <v>34604</v>
      </c>
      <c r="D11" s="2">
        <f t="shared" si="0"/>
        <v>23942.489999999998</v>
      </c>
      <c r="E11" s="23">
        <f t="shared" si="2"/>
        <v>10661.51</v>
      </c>
      <c r="F11" s="2">
        <f t="shared" si="6"/>
        <v>836870.92150684935</v>
      </c>
      <c r="G11" s="2">
        <f t="shared" si="7"/>
        <v>812928.43150684936</v>
      </c>
      <c r="H11" s="33">
        <f t="shared" si="3"/>
        <v>10661.506260292737</v>
      </c>
      <c r="I11" s="38">
        <f t="shared" si="4"/>
        <v>-3.7397072628664318E-3</v>
      </c>
    </row>
    <row r="12" spans="1:9" x14ac:dyDescent="0.25">
      <c r="A12" s="6" t="s">
        <v>115</v>
      </c>
      <c r="B12" s="1">
        <f t="shared" si="5"/>
        <v>30</v>
      </c>
      <c r="C12" s="3">
        <f t="shared" si="1"/>
        <v>34604</v>
      </c>
      <c r="D12" s="2">
        <f t="shared" si="0"/>
        <v>24581.59</v>
      </c>
      <c r="E12" s="23">
        <f t="shared" si="2"/>
        <v>10022.41</v>
      </c>
      <c r="F12" s="2">
        <f t="shared" si="6"/>
        <v>812928.43150684936</v>
      </c>
      <c r="G12" s="2">
        <f t="shared" si="7"/>
        <v>788346.84150684939</v>
      </c>
      <c r="H12" s="33">
        <f t="shared" si="3"/>
        <v>10022.405319947457</v>
      </c>
      <c r="I12" s="38">
        <f t="shared" si="4"/>
        <v>-4.6800525433354778E-3</v>
      </c>
    </row>
    <row r="13" spans="1:9" x14ac:dyDescent="0.25">
      <c r="A13" s="6" t="s">
        <v>90</v>
      </c>
      <c r="B13" s="1">
        <f t="shared" si="5"/>
        <v>31</v>
      </c>
      <c r="C13" s="3">
        <f t="shared" si="1"/>
        <v>34604</v>
      </c>
      <c r="D13" s="2">
        <f t="shared" si="0"/>
        <v>24560.68</v>
      </c>
      <c r="E13" s="23">
        <f t="shared" si="2"/>
        <v>10043.32</v>
      </c>
      <c r="F13" s="2">
        <f t="shared" si="6"/>
        <v>788346.84150684939</v>
      </c>
      <c r="G13" s="2">
        <f t="shared" si="7"/>
        <v>763786.16150684934</v>
      </c>
      <c r="H13" s="33">
        <f t="shared" si="3"/>
        <v>10043.322775361232</v>
      </c>
      <c r="I13" s="38">
        <f t="shared" si="4"/>
        <v>2.7753612321248511E-3</v>
      </c>
    </row>
    <row r="14" spans="1:9" x14ac:dyDescent="0.25">
      <c r="A14" s="6" t="s">
        <v>91</v>
      </c>
      <c r="B14" s="1">
        <f t="shared" si="5"/>
        <v>30</v>
      </c>
      <c r="C14" s="3">
        <f t="shared" si="1"/>
        <v>34604</v>
      </c>
      <c r="D14" s="2">
        <f t="shared" si="0"/>
        <v>25187.46</v>
      </c>
      <c r="E14" s="23">
        <f t="shared" si="2"/>
        <v>9416.5400000000009</v>
      </c>
      <c r="F14" s="2">
        <f t="shared" si="6"/>
        <v>763786.16150684934</v>
      </c>
      <c r="G14" s="2">
        <f t="shared" si="7"/>
        <v>738598.70150684938</v>
      </c>
      <c r="H14" s="33">
        <f t="shared" si="3"/>
        <v>9416.5417172077323</v>
      </c>
      <c r="I14" s="38">
        <f t="shared" si="4"/>
        <v>1.7172077314171474E-3</v>
      </c>
    </row>
    <row r="15" spans="1:9" x14ac:dyDescent="0.25">
      <c r="A15" s="6" t="s">
        <v>92</v>
      </c>
      <c r="B15" s="1">
        <f t="shared" si="5"/>
        <v>31</v>
      </c>
      <c r="C15" s="3">
        <f t="shared" si="1"/>
        <v>34604</v>
      </c>
      <c r="D15" s="2">
        <f t="shared" si="0"/>
        <v>25194.45</v>
      </c>
      <c r="E15" s="23">
        <f t="shared" si="2"/>
        <v>9409.5499999999993</v>
      </c>
      <c r="F15" s="2">
        <f t="shared" si="6"/>
        <v>738598.70150684938</v>
      </c>
      <c r="G15" s="2">
        <f t="shared" si="7"/>
        <v>713404.25150684942</v>
      </c>
      <c r="H15" s="33">
        <f t="shared" si="3"/>
        <v>9409.5451013886286</v>
      </c>
      <c r="I15" s="38">
        <f t="shared" si="4"/>
        <v>-4.898611370663275E-3</v>
      </c>
    </row>
    <row r="16" spans="1:9" x14ac:dyDescent="0.25">
      <c r="A16" s="6" t="s">
        <v>93</v>
      </c>
      <c r="B16" s="1">
        <f t="shared" si="5"/>
        <v>31</v>
      </c>
      <c r="C16" s="3">
        <f t="shared" si="1"/>
        <v>34604</v>
      </c>
      <c r="D16" s="2">
        <f t="shared" si="0"/>
        <v>25515.43</v>
      </c>
      <c r="E16" s="23">
        <f t="shared" si="2"/>
        <v>9088.57</v>
      </c>
      <c r="F16" s="2">
        <f t="shared" si="6"/>
        <v>713404.25150684942</v>
      </c>
      <c r="G16" s="2">
        <f t="shared" si="7"/>
        <v>687888.82150684937</v>
      </c>
      <c r="H16" s="33">
        <f t="shared" si="3"/>
        <v>9088.5747109776712</v>
      </c>
      <c r="I16" s="38">
        <f t="shared" si="4"/>
        <v>4.7109776714933105E-3</v>
      </c>
    </row>
    <row r="17" spans="1:9" x14ac:dyDescent="0.25">
      <c r="A17" s="6" t="s">
        <v>94</v>
      </c>
      <c r="B17" s="1">
        <f t="shared" si="5"/>
        <v>30</v>
      </c>
      <c r="C17" s="3">
        <f t="shared" si="1"/>
        <v>34604</v>
      </c>
      <c r="D17" s="2">
        <f t="shared" si="0"/>
        <v>26123.18</v>
      </c>
      <c r="E17" s="23">
        <f t="shared" si="2"/>
        <v>8480.82</v>
      </c>
      <c r="F17" s="2">
        <f t="shared" si="6"/>
        <v>687888.82150684937</v>
      </c>
      <c r="G17" s="2">
        <f t="shared" si="7"/>
        <v>661765.64150684932</v>
      </c>
      <c r="H17" s="33">
        <f t="shared" si="3"/>
        <v>8480.8210870707462</v>
      </c>
      <c r="I17" s="38">
        <f t="shared" si="4"/>
        <v>1.0870707465073792E-3</v>
      </c>
    </row>
    <row r="18" spans="1:9" x14ac:dyDescent="0.25">
      <c r="A18" s="6" t="s">
        <v>95</v>
      </c>
      <c r="B18" s="1">
        <f t="shared" si="5"/>
        <v>31</v>
      </c>
      <c r="C18" s="3">
        <f t="shared" si="1"/>
        <v>34604</v>
      </c>
      <c r="D18" s="2">
        <f t="shared" si="0"/>
        <v>26173.29</v>
      </c>
      <c r="E18" s="23">
        <f t="shared" si="2"/>
        <v>8430.7099999999991</v>
      </c>
      <c r="F18" s="2">
        <f t="shared" si="6"/>
        <v>661765.64150684932</v>
      </c>
      <c r="G18" s="2">
        <f t="shared" si="7"/>
        <v>635592.35150684929</v>
      </c>
      <c r="H18" s="33">
        <f t="shared" si="3"/>
        <v>8430.7129671420535</v>
      </c>
      <c r="I18" s="38">
        <f t="shared" si="4"/>
        <v>2.9671420543309068E-3</v>
      </c>
    </row>
    <row r="19" spans="1:9" x14ac:dyDescent="0.25">
      <c r="A19" s="6" t="s">
        <v>96</v>
      </c>
      <c r="B19" s="1">
        <f t="shared" si="5"/>
        <v>30</v>
      </c>
      <c r="C19" s="3">
        <f t="shared" si="1"/>
        <v>34604</v>
      </c>
      <c r="D19" s="2">
        <f t="shared" si="0"/>
        <v>26767.93</v>
      </c>
      <c r="E19" s="23">
        <f t="shared" si="2"/>
        <v>7836.07</v>
      </c>
      <c r="F19" s="2">
        <f t="shared" si="6"/>
        <v>635592.35150684929</v>
      </c>
      <c r="G19" s="2">
        <f t="shared" si="7"/>
        <v>608824.42150684923</v>
      </c>
      <c r="H19" s="33">
        <f t="shared" si="3"/>
        <v>7836.0700870707442</v>
      </c>
      <c r="I19" s="38">
        <f t="shared" si="4"/>
        <v>8.707074448466301E-5</v>
      </c>
    </row>
    <row r="20" spans="1:9" x14ac:dyDescent="0.25">
      <c r="A20" s="6" t="s">
        <v>97</v>
      </c>
      <c r="B20" s="1">
        <f t="shared" si="5"/>
        <v>31</v>
      </c>
      <c r="C20" s="3">
        <f t="shared" si="1"/>
        <v>34604</v>
      </c>
      <c r="D20" s="2">
        <f t="shared" si="0"/>
        <v>26847.739999999998</v>
      </c>
      <c r="E20" s="23">
        <f t="shared" si="2"/>
        <v>7756.26</v>
      </c>
      <c r="F20" s="2">
        <f t="shared" si="6"/>
        <v>608824.42150684923</v>
      </c>
      <c r="G20" s="2">
        <f t="shared" si="7"/>
        <v>581976.68150684924</v>
      </c>
      <c r="H20" s="33">
        <f t="shared" si="3"/>
        <v>7756.2563287858866</v>
      </c>
      <c r="I20" s="38">
        <f t="shared" si="4"/>
        <v>-3.6712141136376886E-3</v>
      </c>
    </row>
    <row r="21" spans="1:9" x14ac:dyDescent="0.25">
      <c r="A21" s="6" t="s">
        <v>98</v>
      </c>
      <c r="B21" s="1">
        <f t="shared" si="5"/>
        <v>31</v>
      </c>
      <c r="C21" s="3">
        <f t="shared" si="1"/>
        <v>34604</v>
      </c>
      <c r="D21" s="2">
        <f t="shared" si="0"/>
        <v>27189.78</v>
      </c>
      <c r="E21" s="23">
        <f t="shared" si="2"/>
        <v>7414.22</v>
      </c>
      <c r="F21" s="2">
        <f t="shared" si="6"/>
        <v>581976.68150684924</v>
      </c>
      <c r="G21" s="2">
        <f t="shared" si="7"/>
        <v>554786.90150684922</v>
      </c>
      <c r="H21" s="33">
        <f t="shared" si="3"/>
        <v>7414.2234767310938</v>
      </c>
      <c r="I21" s="38">
        <f t="shared" si="4"/>
        <v>3.4767310935421847E-3</v>
      </c>
    </row>
    <row r="22" spans="1:9" x14ac:dyDescent="0.25">
      <c r="A22" s="6" t="s">
        <v>99</v>
      </c>
      <c r="B22" s="1">
        <f t="shared" si="5"/>
        <v>29</v>
      </c>
      <c r="C22" s="3">
        <f t="shared" si="1"/>
        <v>34604</v>
      </c>
      <c r="D22" s="2">
        <f t="shared" si="0"/>
        <v>27992.16</v>
      </c>
      <c r="E22" s="23">
        <f t="shared" si="2"/>
        <v>6611.84</v>
      </c>
      <c r="F22" s="2">
        <f t="shared" si="6"/>
        <v>554786.90150684922</v>
      </c>
      <c r="G22" s="2">
        <f t="shared" si="7"/>
        <v>526794.74150684918</v>
      </c>
      <c r="H22" s="33">
        <f t="shared" si="3"/>
        <v>6611.8438946706692</v>
      </c>
      <c r="I22" s="38">
        <f t="shared" si="4"/>
        <v>3.8946706690694555E-3</v>
      </c>
    </row>
    <row r="23" spans="1:9" x14ac:dyDescent="0.25">
      <c r="A23" s="6" t="s">
        <v>100</v>
      </c>
      <c r="B23" s="1">
        <f t="shared" si="5"/>
        <v>31</v>
      </c>
      <c r="C23" s="3">
        <f t="shared" si="1"/>
        <v>34604</v>
      </c>
      <c r="D23" s="2">
        <f t="shared" si="0"/>
        <v>27892.78</v>
      </c>
      <c r="E23" s="23">
        <f t="shared" si="2"/>
        <v>6711.22</v>
      </c>
      <c r="F23" s="2">
        <f t="shared" si="6"/>
        <v>526794.74150684918</v>
      </c>
      <c r="G23" s="2">
        <f t="shared" si="7"/>
        <v>498901.96150684915</v>
      </c>
      <c r="H23" s="33">
        <f t="shared" si="3"/>
        <v>6711.2206794708172</v>
      </c>
      <c r="I23" s="38">
        <f t="shared" si="4"/>
        <v>6.7947081697639078E-4</v>
      </c>
    </row>
    <row r="24" spans="1:9" x14ac:dyDescent="0.25">
      <c r="A24" s="6" t="s">
        <v>116</v>
      </c>
      <c r="B24" s="1">
        <f t="shared" si="5"/>
        <v>30</v>
      </c>
      <c r="C24" s="3">
        <f t="shared" si="1"/>
        <v>34604</v>
      </c>
      <c r="D24" s="2">
        <f t="shared" si="0"/>
        <v>28453.15</v>
      </c>
      <c r="E24" s="23">
        <f t="shared" si="2"/>
        <v>6150.85</v>
      </c>
      <c r="F24" s="2">
        <f t="shared" si="6"/>
        <v>498901.96150684915</v>
      </c>
      <c r="G24" s="2">
        <f t="shared" si="7"/>
        <v>470448.81150684913</v>
      </c>
      <c r="H24" s="33">
        <f t="shared" si="3"/>
        <v>6150.8461007693732</v>
      </c>
      <c r="I24" s="38">
        <f t="shared" si="4"/>
        <v>-3.8992306272120913E-3</v>
      </c>
    </row>
    <row r="25" spans="1:9" x14ac:dyDescent="0.25">
      <c r="A25" s="6" t="s">
        <v>101</v>
      </c>
      <c r="B25" s="1">
        <f t="shared" si="5"/>
        <v>31</v>
      </c>
      <c r="C25" s="3">
        <f t="shared" si="1"/>
        <v>34604</v>
      </c>
      <c r="D25" s="2">
        <f t="shared" si="0"/>
        <v>28610.61</v>
      </c>
      <c r="E25" s="23">
        <f t="shared" si="2"/>
        <v>5993.39</v>
      </c>
      <c r="F25" s="2">
        <f t="shared" si="6"/>
        <v>470448.81150684913</v>
      </c>
      <c r="G25" s="2">
        <f t="shared" si="7"/>
        <v>441838.20150684915</v>
      </c>
      <c r="H25" s="33">
        <f t="shared" si="3"/>
        <v>5993.3889685119129</v>
      </c>
      <c r="I25" s="38">
        <f t="shared" si="4"/>
        <v>-1.0314880873920629E-3</v>
      </c>
    </row>
    <row r="26" spans="1:9" x14ac:dyDescent="0.25">
      <c r="A26" s="6" t="s">
        <v>102</v>
      </c>
      <c r="B26" s="1">
        <f t="shared" si="5"/>
        <v>30</v>
      </c>
      <c r="C26" s="3">
        <f t="shared" si="1"/>
        <v>34604</v>
      </c>
      <c r="D26" s="2">
        <f t="shared" si="0"/>
        <v>29156.68</v>
      </c>
      <c r="E26" s="23">
        <f t="shared" si="2"/>
        <v>5447.32</v>
      </c>
      <c r="F26" s="2">
        <f t="shared" si="6"/>
        <v>441838.20150684915</v>
      </c>
      <c r="G26" s="2">
        <f t="shared" si="7"/>
        <v>412681.52150684915</v>
      </c>
      <c r="H26" s="33">
        <f t="shared" si="3"/>
        <v>5447.3202925501955</v>
      </c>
      <c r="I26" s="38">
        <f t="shared" si="4"/>
        <v>2.9255019580887165E-4</v>
      </c>
    </row>
    <row r="27" spans="1:9" x14ac:dyDescent="0.25">
      <c r="A27" s="6" t="s">
        <v>103</v>
      </c>
      <c r="B27" s="1">
        <f t="shared" si="5"/>
        <v>31</v>
      </c>
      <c r="C27" s="3">
        <f t="shared" si="1"/>
        <v>34604</v>
      </c>
      <c r="D27" s="2">
        <f t="shared" si="0"/>
        <v>29346.55</v>
      </c>
      <c r="E27" s="23">
        <f t="shared" si="2"/>
        <v>5257.45</v>
      </c>
      <c r="F27" s="2">
        <f t="shared" si="6"/>
        <v>412681.52150684915</v>
      </c>
      <c r="G27" s="2">
        <f t="shared" si="7"/>
        <v>383334.97150684916</v>
      </c>
      <c r="H27" s="33">
        <f t="shared" si="3"/>
        <v>5257.4495205667081</v>
      </c>
      <c r="I27" s="38">
        <f t="shared" si="4"/>
        <v>-4.7943329172994709E-4</v>
      </c>
    </row>
    <row r="28" spans="1:9" x14ac:dyDescent="0.25">
      <c r="A28" s="6" t="s">
        <v>104</v>
      </c>
      <c r="B28" s="1">
        <f t="shared" si="5"/>
        <v>31</v>
      </c>
      <c r="C28" s="3">
        <f t="shared" si="1"/>
        <v>34604</v>
      </c>
      <c r="D28" s="2">
        <f t="shared" si="0"/>
        <v>29720.42</v>
      </c>
      <c r="E28" s="23">
        <f t="shared" si="2"/>
        <v>4883.58</v>
      </c>
      <c r="F28" s="2">
        <f t="shared" si="6"/>
        <v>383334.97150684916</v>
      </c>
      <c r="G28" s="2">
        <f t="shared" si="7"/>
        <v>353614.55150684918</v>
      </c>
      <c r="H28" s="33">
        <f t="shared" si="3"/>
        <v>4883.5825137173933</v>
      </c>
      <c r="I28" s="38">
        <f t="shared" si="4"/>
        <v>2.5137173934126622E-3</v>
      </c>
    </row>
    <row r="29" spans="1:9" x14ac:dyDescent="0.25">
      <c r="A29" s="6" t="s">
        <v>105</v>
      </c>
      <c r="B29" s="1">
        <f t="shared" si="5"/>
        <v>30</v>
      </c>
      <c r="C29" s="3">
        <f t="shared" si="1"/>
        <v>34604</v>
      </c>
      <c r="D29" s="2">
        <f t="shared" si="0"/>
        <v>30244.37</v>
      </c>
      <c r="E29" s="23">
        <f t="shared" si="2"/>
        <v>4359.63</v>
      </c>
      <c r="F29" s="2">
        <f t="shared" si="6"/>
        <v>353614.55150684918</v>
      </c>
      <c r="G29" s="2">
        <f t="shared" si="7"/>
        <v>323370.18150684919</v>
      </c>
      <c r="H29" s="33">
        <f t="shared" si="3"/>
        <v>4359.6314569337574</v>
      </c>
      <c r="I29" s="38">
        <f t="shared" si="4"/>
        <v>1.4569337572538643E-3</v>
      </c>
    </row>
    <row r="30" spans="1:9" x14ac:dyDescent="0.25">
      <c r="A30" s="6" t="s">
        <v>106</v>
      </c>
      <c r="B30" s="1">
        <f t="shared" si="5"/>
        <v>31</v>
      </c>
      <c r="C30" s="3">
        <f t="shared" si="1"/>
        <v>34604</v>
      </c>
      <c r="D30" s="2">
        <f t="shared" si="0"/>
        <v>30484.35</v>
      </c>
      <c r="E30" s="23">
        <f t="shared" si="2"/>
        <v>4119.6499999999996</v>
      </c>
      <c r="F30" s="2">
        <f t="shared" si="6"/>
        <v>323370.18150684919</v>
      </c>
      <c r="G30" s="2">
        <f t="shared" si="7"/>
        <v>292885.83150684921</v>
      </c>
      <c r="H30" s="33">
        <f t="shared" si="3"/>
        <v>4119.6475178269829</v>
      </c>
      <c r="I30" s="38">
        <f t="shared" si="4"/>
        <v>-2.4821730166877387E-3</v>
      </c>
    </row>
    <row r="31" spans="1:9" x14ac:dyDescent="0.25">
      <c r="A31" s="6" t="s">
        <v>107</v>
      </c>
      <c r="B31" s="1">
        <f t="shared" si="5"/>
        <v>30</v>
      </c>
      <c r="C31" s="3">
        <f t="shared" si="1"/>
        <v>34604</v>
      </c>
      <c r="D31" s="2">
        <f t="shared" si="0"/>
        <v>30993.08</v>
      </c>
      <c r="E31" s="23">
        <f t="shared" si="2"/>
        <v>3610.92</v>
      </c>
      <c r="F31" s="2">
        <f t="shared" si="6"/>
        <v>292885.83150684921</v>
      </c>
      <c r="G31" s="2">
        <f t="shared" si="7"/>
        <v>261892.75150684919</v>
      </c>
      <c r="H31" s="33">
        <f t="shared" si="3"/>
        <v>3610.921210358415</v>
      </c>
      <c r="I31" s="38">
        <f t="shared" si="4"/>
        <v>1.2103584149372182E-3</v>
      </c>
    </row>
    <row r="32" spans="1:9" x14ac:dyDescent="0.25">
      <c r="A32" s="6" t="s">
        <v>108</v>
      </c>
      <c r="B32" s="1">
        <f t="shared" si="5"/>
        <v>31</v>
      </c>
      <c r="C32" s="3">
        <f t="shared" si="1"/>
        <v>34604</v>
      </c>
      <c r="D32" s="2">
        <f t="shared" si="0"/>
        <v>31267.56</v>
      </c>
      <c r="E32" s="23">
        <f t="shared" si="2"/>
        <v>3336.44</v>
      </c>
      <c r="F32" s="2">
        <f t="shared" si="6"/>
        <v>261892.75150684919</v>
      </c>
      <c r="G32" s="2">
        <f t="shared" si="7"/>
        <v>230625.19150684919</v>
      </c>
      <c r="H32" s="33">
        <f t="shared" si="3"/>
        <v>3336.4419027584891</v>
      </c>
      <c r="I32" s="38">
        <f t="shared" si="4"/>
        <v>1.9027584889954596E-3</v>
      </c>
    </row>
    <row r="33" spans="1:9" x14ac:dyDescent="0.25">
      <c r="A33" s="6" t="s">
        <v>109</v>
      </c>
      <c r="B33" s="1">
        <f t="shared" si="5"/>
        <v>31</v>
      </c>
      <c r="C33" s="3">
        <f t="shared" si="1"/>
        <v>34604</v>
      </c>
      <c r="D33" s="2">
        <f t="shared" si="0"/>
        <v>31665.9</v>
      </c>
      <c r="E33" s="23">
        <f t="shared" si="2"/>
        <v>2938.1</v>
      </c>
      <c r="F33" s="2">
        <f t="shared" si="6"/>
        <v>230625.19150684919</v>
      </c>
      <c r="G33" s="2">
        <f t="shared" si="7"/>
        <v>198959.2915068492</v>
      </c>
      <c r="H33" s="33">
        <f t="shared" si="3"/>
        <v>2938.1017548132841</v>
      </c>
      <c r="I33" s="38">
        <f t="shared" si="4"/>
        <v>1.7548132841511688E-3</v>
      </c>
    </row>
    <row r="34" spans="1:9" x14ac:dyDescent="0.25">
      <c r="A34" s="6" t="s">
        <v>110</v>
      </c>
      <c r="B34" s="1">
        <f t="shared" si="5"/>
        <v>28</v>
      </c>
      <c r="C34" s="3">
        <f t="shared" si="1"/>
        <v>34604</v>
      </c>
      <c r="D34" s="2">
        <f t="shared" si="0"/>
        <v>32314.61</v>
      </c>
      <c r="E34" s="23">
        <f t="shared" si="2"/>
        <v>2289.39</v>
      </c>
      <c r="F34" s="2">
        <f t="shared" si="6"/>
        <v>198959.2915068492</v>
      </c>
      <c r="G34" s="2">
        <f t="shared" si="7"/>
        <v>166644.68150684919</v>
      </c>
      <c r="H34" s="33">
        <f t="shared" si="3"/>
        <v>2289.3945872021004</v>
      </c>
      <c r="I34" s="38">
        <f t="shared" si="4"/>
        <v>4.5872021005379793E-3</v>
      </c>
    </row>
    <row r="35" spans="1:9" x14ac:dyDescent="0.25">
      <c r="A35" s="6" t="s">
        <v>111</v>
      </c>
      <c r="B35" s="1">
        <f t="shared" si="5"/>
        <v>31</v>
      </c>
      <c r="C35" s="3">
        <f t="shared" si="1"/>
        <v>34604</v>
      </c>
      <c r="D35" s="2">
        <f t="shared" si="0"/>
        <v>32480.989999999998</v>
      </c>
      <c r="E35" s="23">
        <f t="shared" si="2"/>
        <v>2123.0100000000002</v>
      </c>
      <c r="F35" s="2">
        <f t="shared" si="6"/>
        <v>166644.68150684919</v>
      </c>
      <c r="G35" s="2">
        <f t="shared" si="7"/>
        <v>134163.69150684919</v>
      </c>
      <c r="H35" s="33">
        <f t="shared" si="3"/>
        <v>2123.0075863201332</v>
      </c>
      <c r="I35" s="38">
        <f t="shared" si="4"/>
        <v>-2.4136798670042481E-3</v>
      </c>
    </row>
    <row r="36" spans="1:9" x14ac:dyDescent="0.25">
      <c r="A36" s="6" t="s">
        <v>117</v>
      </c>
      <c r="B36" s="1">
        <f t="shared" si="5"/>
        <v>30</v>
      </c>
      <c r="C36" s="3">
        <f t="shared" si="1"/>
        <v>34604</v>
      </c>
      <c r="D36" s="2">
        <f t="shared" si="0"/>
        <v>32949.93</v>
      </c>
      <c r="E36" s="23">
        <f t="shared" si="2"/>
        <v>1654.07</v>
      </c>
      <c r="F36" s="2">
        <f t="shared" si="6"/>
        <v>134163.69150684919</v>
      </c>
      <c r="G36" s="2">
        <f t="shared" si="7"/>
        <v>101213.7615068492</v>
      </c>
      <c r="H36" s="33">
        <f t="shared" si="3"/>
        <v>1654.0729089885517</v>
      </c>
      <c r="I36" s="38">
        <f t="shared" si="4"/>
        <v>2.9089885517805669E-3</v>
      </c>
    </row>
    <row r="37" spans="1:9" x14ac:dyDescent="0.25">
      <c r="A37" s="6" t="s">
        <v>112</v>
      </c>
      <c r="B37" s="1">
        <f t="shared" si="5"/>
        <v>31</v>
      </c>
      <c r="C37" s="3">
        <f t="shared" si="1"/>
        <v>34604</v>
      </c>
      <c r="D37" s="2">
        <f t="shared" si="0"/>
        <v>33314.559999999998</v>
      </c>
      <c r="E37" s="23">
        <f t="shared" si="2"/>
        <v>1289.44</v>
      </c>
      <c r="F37" s="2">
        <f t="shared" si="6"/>
        <v>101213.7615068492</v>
      </c>
      <c r="G37" s="2">
        <f t="shared" si="7"/>
        <v>67899.201506849204</v>
      </c>
      <c r="H37" s="33">
        <f t="shared" si="3"/>
        <v>1289.4355917995856</v>
      </c>
      <c r="I37" s="38">
        <f t="shared" si="4"/>
        <v>-4.4082004144456732E-3</v>
      </c>
    </row>
    <row r="38" spans="1:9" x14ac:dyDescent="0.25">
      <c r="A38" s="6" t="s">
        <v>113</v>
      </c>
      <c r="B38" s="1">
        <f t="shared" si="5"/>
        <v>30</v>
      </c>
      <c r="C38" s="3">
        <f t="shared" si="1"/>
        <v>34604</v>
      </c>
      <c r="D38" s="2">
        <f t="shared" si="0"/>
        <v>33766.89</v>
      </c>
      <c r="E38" s="23">
        <f t="shared" si="2"/>
        <v>837.11</v>
      </c>
      <c r="F38" s="2">
        <f t="shared" si="6"/>
        <v>67899.201506849204</v>
      </c>
      <c r="G38" s="2">
        <f t="shared" si="7"/>
        <v>34132.311506849204</v>
      </c>
      <c r="H38" s="33">
        <f t="shared" si="3"/>
        <v>837.11344323512708</v>
      </c>
      <c r="I38" s="38">
        <f t="shared" si="4"/>
        <v>3.4432351270652362E-3</v>
      </c>
    </row>
    <row r="39" spans="1:9" x14ac:dyDescent="0.25">
      <c r="A39" s="6" t="s">
        <v>114</v>
      </c>
      <c r="B39" s="1">
        <f t="shared" si="5"/>
        <v>31</v>
      </c>
      <c r="C39" s="3">
        <f t="shared" si="1"/>
        <v>34604</v>
      </c>
      <c r="D39" s="2">
        <f t="shared" si="0"/>
        <v>34132.31</v>
      </c>
      <c r="E39" s="23">
        <f>ROUND(471.688493150799,2)</f>
        <v>471.69</v>
      </c>
      <c r="F39" s="2">
        <f t="shared" si="6"/>
        <v>34132.311506849204</v>
      </c>
      <c r="G39" s="2">
        <f t="shared" si="7"/>
        <v>1.5068492066347972E-3</v>
      </c>
      <c r="H39" s="33">
        <f t="shared" si="3"/>
        <v>434.83629727903775</v>
      </c>
      <c r="I39" s="38">
        <f t="shared" si="4"/>
        <v>-36.853702720962247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4E92B-4541-4509-8C26-19836C39ED02}">
  <dimension ref="A1:I39"/>
  <sheetViews>
    <sheetView workbookViewId="0">
      <pane ySplit="3" topLeftCell="A31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5" width="10.5703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7.140625" bestFit="1" customWidth="1"/>
  </cols>
  <sheetData>
    <row r="1" spans="1:9" x14ac:dyDescent="0.25">
      <c r="A1" s="41" t="s">
        <v>267</v>
      </c>
      <c r="B1" s="42" t="s">
        <v>279</v>
      </c>
      <c r="C1" s="37" t="s">
        <v>274</v>
      </c>
      <c r="D1" s="39">
        <f>ROUNDUP(34594.760695558,0)</f>
        <v>34595</v>
      </c>
    </row>
    <row r="2" spans="1:9" x14ac:dyDescent="0.25">
      <c r="A2" s="41" t="s">
        <v>268</v>
      </c>
      <c r="B2" s="43">
        <v>0.15</v>
      </c>
    </row>
    <row r="3" spans="1:9" x14ac:dyDescent="0.25">
      <c r="A3" s="5" t="s">
        <v>23</v>
      </c>
      <c r="B3" s="5" t="s">
        <v>24</v>
      </c>
      <c r="C3" s="5" t="s">
        <v>15</v>
      </c>
      <c r="D3" s="5" t="s">
        <v>28</v>
      </c>
      <c r="E3" s="5" t="s">
        <v>27</v>
      </c>
      <c r="F3" s="5" t="s">
        <v>25</v>
      </c>
      <c r="G3" s="5" t="s">
        <v>26</v>
      </c>
      <c r="H3" s="31" t="s">
        <v>271</v>
      </c>
      <c r="I3" s="31" t="s">
        <v>272</v>
      </c>
    </row>
    <row r="4" spans="1:9" x14ac:dyDescent="0.25">
      <c r="A4" s="6" t="s">
        <v>82</v>
      </c>
      <c r="B4" s="1">
        <f>DAYS360(B1,A4)</f>
        <v>25</v>
      </c>
      <c r="C4" s="3">
        <f>$D$1</f>
        <v>34595</v>
      </c>
      <c r="D4" s="2">
        <f t="shared" ref="D4:D39" si="0">C4-E4</f>
        <v>24178.33</v>
      </c>
      <c r="E4" s="23">
        <f>ROUND(F4*$B$2*B4/360,2)</f>
        <v>10416.67</v>
      </c>
      <c r="F4" s="2">
        <v>1000000</v>
      </c>
      <c r="G4" s="2">
        <v>975821.67</v>
      </c>
      <c r="H4" s="33">
        <f>F4*$B$2*B4/360</f>
        <v>10416.666666666666</v>
      </c>
      <c r="I4" s="38">
        <f>H4-E4</f>
        <v>-3.3333333340124227E-3</v>
      </c>
    </row>
    <row r="5" spans="1:9" x14ac:dyDescent="0.25">
      <c r="A5" s="6" t="s">
        <v>83</v>
      </c>
      <c r="B5" s="1">
        <f>DAYS360(A4,A5)</f>
        <v>30</v>
      </c>
      <c r="C5" s="3">
        <f t="shared" ref="C5:C39" si="1">$D$1</f>
        <v>34595</v>
      </c>
      <c r="D5" s="2">
        <f t="shared" si="0"/>
        <v>22397.23</v>
      </c>
      <c r="E5" s="23">
        <f t="shared" ref="E5:E38" si="2">ROUND(F5*$B$2*B5/360,2)</f>
        <v>12197.77</v>
      </c>
      <c r="F5" s="2">
        <f>G4</f>
        <v>975821.67</v>
      </c>
      <c r="G5" s="2">
        <f>F5-D5</f>
        <v>953424.44000000006</v>
      </c>
      <c r="H5" s="33">
        <f t="shared" ref="H5:H39" si="3">F5*$B$2*B5/360</f>
        <v>12197.770874999998</v>
      </c>
      <c r="I5" s="38">
        <f t="shared" ref="I5:I39" si="4">H5-E5</f>
        <v>8.7499999790452421E-4</v>
      </c>
    </row>
    <row r="6" spans="1:9" x14ac:dyDescent="0.25">
      <c r="A6" s="6" t="s">
        <v>84</v>
      </c>
      <c r="B6" s="1">
        <f t="shared" ref="B6:B39" si="5">DAYS360(A5,A6)</f>
        <v>30</v>
      </c>
      <c r="C6" s="3">
        <f t="shared" si="1"/>
        <v>34595</v>
      </c>
      <c r="D6" s="2">
        <f t="shared" si="0"/>
        <v>22677.190000000002</v>
      </c>
      <c r="E6" s="23">
        <f t="shared" si="2"/>
        <v>11917.81</v>
      </c>
      <c r="F6" s="2">
        <f t="shared" ref="F6:F39" si="6">G5</f>
        <v>953424.44000000006</v>
      </c>
      <c r="G6" s="2">
        <f t="shared" ref="G6:G39" si="7">F6-D6</f>
        <v>930747.25</v>
      </c>
      <c r="H6" s="33">
        <f t="shared" si="3"/>
        <v>11917.805499999999</v>
      </c>
      <c r="I6" s="38">
        <f t="shared" si="4"/>
        <v>-4.5000000009167707E-3</v>
      </c>
    </row>
    <row r="7" spans="1:9" x14ac:dyDescent="0.25">
      <c r="A7" s="6" t="s">
        <v>85</v>
      </c>
      <c r="B7" s="1">
        <f t="shared" si="5"/>
        <v>30</v>
      </c>
      <c r="C7" s="3">
        <f t="shared" si="1"/>
        <v>34595</v>
      </c>
      <c r="D7" s="2">
        <f t="shared" si="0"/>
        <v>22960.66</v>
      </c>
      <c r="E7" s="23">
        <f t="shared" si="2"/>
        <v>11634.34</v>
      </c>
      <c r="F7" s="2">
        <f t="shared" si="6"/>
        <v>930747.25</v>
      </c>
      <c r="G7" s="2">
        <f t="shared" si="7"/>
        <v>907786.59</v>
      </c>
      <c r="H7" s="33">
        <f t="shared" si="3"/>
        <v>11634.340625000001</v>
      </c>
      <c r="I7" s="38">
        <f t="shared" si="4"/>
        <v>6.2500000058207661E-4</v>
      </c>
    </row>
    <row r="8" spans="1:9" x14ac:dyDescent="0.25">
      <c r="A8" s="6" t="s">
        <v>86</v>
      </c>
      <c r="B8" s="1">
        <f t="shared" si="5"/>
        <v>30</v>
      </c>
      <c r="C8" s="3">
        <f t="shared" si="1"/>
        <v>34595</v>
      </c>
      <c r="D8" s="2">
        <f t="shared" si="0"/>
        <v>23247.67</v>
      </c>
      <c r="E8" s="23">
        <f t="shared" si="2"/>
        <v>11347.33</v>
      </c>
      <c r="F8" s="2">
        <f t="shared" si="6"/>
        <v>907786.59</v>
      </c>
      <c r="G8" s="2">
        <f t="shared" si="7"/>
        <v>884538.91999999993</v>
      </c>
      <c r="H8" s="33">
        <f t="shared" si="3"/>
        <v>11347.332374999998</v>
      </c>
      <c r="I8" s="38">
        <f t="shared" si="4"/>
        <v>2.3749999982101144E-3</v>
      </c>
    </row>
    <row r="9" spans="1:9" x14ac:dyDescent="0.25">
      <c r="A9" s="6" t="s">
        <v>87</v>
      </c>
      <c r="B9" s="1">
        <f t="shared" si="5"/>
        <v>30</v>
      </c>
      <c r="C9" s="3">
        <f t="shared" si="1"/>
        <v>34595</v>
      </c>
      <c r="D9" s="2">
        <f t="shared" si="0"/>
        <v>23538.260000000002</v>
      </c>
      <c r="E9" s="23">
        <f t="shared" si="2"/>
        <v>11056.74</v>
      </c>
      <c r="F9" s="2">
        <f t="shared" si="6"/>
        <v>884538.91999999993</v>
      </c>
      <c r="G9" s="2">
        <f t="shared" si="7"/>
        <v>861000.65999999992</v>
      </c>
      <c r="H9" s="33">
        <f t="shared" si="3"/>
        <v>11056.736499999999</v>
      </c>
      <c r="I9" s="38">
        <f t="shared" si="4"/>
        <v>-3.5000000007130438E-3</v>
      </c>
    </row>
    <row r="10" spans="1:9" x14ac:dyDescent="0.25">
      <c r="A10" s="6" t="s">
        <v>88</v>
      </c>
      <c r="B10" s="1">
        <f t="shared" si="5"/>
        <v>30</v>
      </c>
      <c r="C10" s="3">
        <f t="shared" si="1"/>
        <v>34595</v>
      </c>
      <c r="D10" s="2">
        <f t="shared" si="0"/>
        <v>23832.489999999998</v>
      </c>
      <c r="E10" s="23">
        <f t="shared" si="2"/>
        <v>10762.51</v>
      </c>
      <c r="F10" s="2">
        <f t="shared" si="6"/>
        <v>861000.65999999992</v>
      </c>
      <c r="G10" s="2">
        <f t="shared" si="7"/>
        <v>837168.16999999993</v>
      </c>
      <c r="H10" s="33">
        <f t="shared" si="3"/>
        <v>10762.508249999999</v>
      </c>
      <c r="I10" s="38">
        <f t="shared" si="4"/>
        <v>-1.7500000012660166E-3</v>
      </c>
    </row>
    <row r="11" spans="1:9" x14ac:dyDescent="0.25">
      <c r="A11" s="6" t="s">
        <v>89</v>
      </c>
      <c r="B11" s="1">
        <f t="shared" si="5"/>
        <v>30</v>
      </c>
      <c r="C11" s="3">
        <f t="shared" si="1"/>
        <v>34595</v>
      </c>
      <c r="D11" s="2">
        <f t="shared" si="0"/>
        <v>24130.400000000001</v>
      </c>
      <c r="E11" s="23">
        <f t="shared" si="2"/>
        <v>10464.6</v>
      </c>
      <c r="F11" s="2">
        <f t="shared" si="6"/>
        <v>837168.16999999993</v>
      </c>
      <c r="G11" s="2">
        <f t="shared" si="7"/>
        <v>813037.7699999999</v>
      </c>
      <c r="H11" s="33">
        <f t="shared" si="3"/>
        <v>10464.602124999999</v>
      </c>
      <c r="I11" s="38">
        <f t="shared" si="4"/>
        <v>2.1249999990686774E-3</v>
      </c>
    </row>
    <row r="12" spans="1:9" x14ac:dyDescent="0.25">
      <c r="A12" s="6" t="s">
        <v>115</v>
      </c>
      <c r="B12" s="1">
        <f t="shared" si="5"/>
        <v>30</v>
      </c>
      <c r="C12" s="3">
        <f t="shared" si="1"/>
        <v>34595</v>
      </c>
      <c r="D12" s="2">
        <f t="shared" si="0"/>
        <v>24432.03</v>
      </c>
      <c r="E12" s="23">
        <f t="shared" si="2"/>
        <v>10162.969999999999</v>
      </c>
      <c r="F12" s="2">
        <f t="shared" si="6"/>
        <v>813037.7699999999</v>
      </c>
      <c r="G12" s="2">
        <f t="shared" si="7"/>
        <v>788605.73999999987</v>
      </c>
      <c r="H12" s="33">
        <f t="shared" si="3"/>
        <v>10162.972124999998</v>
      </c>
      <c r="I12" s="38">
        <f t="shared" si="4"/>
        <v>2.1249999990686774E-3</v>
      </c>
    </row>
    <row r="13" spans="1:9" x14ac:dyDescent="0.25">
      <c r="A13" s="6" t="s">
        <v>90</v>
      </c>
      <c r="B13" s="1">
        <f t="shared" si="5"/>
        <v>30</v>
      </c>
      <c r="C13" s="3">
        <f t="shared" si="1"/>
        <v>34595</v>
      </c>
      <c r="D13" s="2">
        <f t="shared" si="0"/>
        <v>24737.43</v>
      </c>
      <c r="E13" s="23">
        <f t="shared" si="2"/>
        <v>9857.57</v>
      </c>
      <c r="F13" s="2">
        <f t="shared" si="6"/>
        <v>788605.73999999987</v>
      </c>
      <c r="G13" s="2">
        <f t="shared" si="7"/>
        <v>763868.30999999982</v>
      </c>
      <c r="H13" s="33">
        <f t="shared" si="3"/>
        <v>9857.5717499999973</v>
      </c>
      <c r="I13" s="38">
        <f t="shared" si="4"/>
        <v>1.7499999976280378E-3</v>
      </c>
    </row>
    <row r="14" spans="1:9" x14ac:dyDescent="0.25">
      <c r="A14" s="6" t="s">
        <v>91</v>
      </c>
      <c r="B14" s="1">
        <f t="shared" si="5"/>
        <v>30</v>
      </c>
      <c r="C14" s="3">
        <f t="shared" si="1"/>
        <v>34595</v>
      </c>
      <c r="D14" s="2">
        <f t="shared" si="0"/>
        <v>25046.65</v>
      </c>
      <c r="E14" s="23">
        <f t="shared" si="2"/>
        <v>9548.35</v>
      </c>
      <c r="F14" s="2">
        <f t="shared" si="6"/>
        <v>763868.30999999982</v>
      </c>
      <c r="G14" s="2">
        <f t="shared" si="7"/>
        <v>738821.6599999998</v>
      </c>
      <c r="H14" s="33">
        <f t="shared" si="3"/>
        <v>9548.3538749999971</v>
      </c>
      <c r="I14" s="38">
        <f t="shared" si="4"/>
        <v>3.8749999966967152E-3</v>
      </c>
    </row>
    <row r="15" spans="1:9" x14ac:dyDescent="0.25">
      <c r="A15" s="6" t="s">
        <v>92</v>
      </c>
      <c r="B15" s="1">
        <f t="shared" si="5"/>
        <v>30</v>
      </c>
      <c r="C15" s="3">
        <f t="shared" si="1"/>
        <v>34595</v>
      </c>
      <c r="D15" s="2">
        <f t="shared" si="0"/>
        <v>25359.73</v>
      </c>
      <c r="E15" s="23">
        <f t="shared" si="2"/>
        <v>9235.27</v>
      </c>
      <c r="F15" s="2">
        <f t="shared" si="6"/>
        <v>738821.6599999998</v>
      </c>
      <c r="G15" s="2">
        <f t="shared" si="7"/>
        <v>713461.92999999982</v>
      </c>
      <c r="H15" s="33">
        <f t="shared" si="3"/>
        <v>9235.270749999996</v>
      </c>
      <c r="I15" s="38">
        <f t="shared" si="4"/>
        <v>7.499999956053216E-4</v>
      </c>
    </row>
    <row r="16" spans="1:9" x14ac:dyDescent="0.25">
      <c r="A16" s="6" t="s">
        <v>93</v>
      </c>
      <c r="B16" s="1">
        <f t="shared" si="5"/>
        <v>30</v>
      </c>
      <c r="C16" s="3">
        <f t="shared" si="1"/>
        <v>34595</v>
      </c>
      <c r="D16" s="2">
        <f t="shared" si="0"/>
        <v>25676.73</v>
      </c>
      <c r="E16" s="23">
        <f t="shared" si="2"/>
        <v>8918.27</v>
      </c>
      <c r="F16" s="2">
        <f t="shared" si="6"/>
        <v>713461.92999999982</v>
      </c>
      <c r="G16" s="2">
        <f t="shared" si="7"/>
        <v>687785.19999999984</v>
      </c>
      <c r="H16" s="33">
        <f t="shared" si="3"/>
        <v>8918.2741249999981</v>
      </c>
      <c r="I16" s="38">
        <f t="shared" si="4"/>
        <v>4.1249999976571416E-3</v>
      </c>
    </row>
    <row r="17" spans="1:9" x14ac:dyDescent="0.25">
      <c r="A17" s="6" t="s">
        <v>94</v>
      </c>
      <c r="B17" s="1">
        <f t="shared" si="5"/>
        <v>30</v>
      </c>
      <c r="C17" s="3">
        <f t="shared" si="1"/>
        <v>34595</v>
      </c>
      <c r="D17" s="2">
        <f t="shared" si="0"/>
        <v>25997.68</v>
      </c>
      <c r="E17" s="23">
        <f t="shared" si="2"/>
        <v>8597.32</v>
      </c>
      <c r="F17" s="2">
        <f t="shared" si="6"/>
        <v>687785.19999999984</v>
      </c>
      <c r="G17" s="2">
        <f t="shared" si="7"/>
        <v>661787.51999999979</v>
      </c>
      <c r="H17" s="33">
        <f t="shared" si="3"/>
        <v>8597.3149999999969</v>
      </c>
      <c r="I17" s="38">
        <f t="shared" si="4"/>
        <v>-5.0000000028376235E-3</v>
      </c>
    </row>
    <row r="18" spans="1:9" x14ac:dyDescent="0.25">
      <c r="A18" s="6" t="s">
        <v>95</v>
      </c>
      <c r="B18" s="1">
        <f t="shared" si="5"/>
        <v>30</v>
      </c>
      <c r="C18" s="3">
        <f t="shared" si="1"/>
        <v>34595</v>
      </c>
      <c r="D18" s="2">
        <f t="shared" si="0"/>
        <v>26322.66</v>
      </c>
      <c r="E18" s="23">
        <f t="shared" si="2"/>
        <v>8272.34</v>
      </c>
      <c r="F18" s="2">
        <f t="shared" si="6"/>
        <v>661787.51999999979</v>
      </c>
      <c r="G18" s="2">
        <f t="shared" si="7"/>
        <v>635464.85999999975</v>
      </c>
      <c r="H18" s="33">
        <f t="shared" si="3"/>
        <v>8272.3439999999973</v>
      </c>
      <c r="I18" s="38">
        <f t="shared" si="4"/>
        <v>3.9999999971769284E-3</v>
      </c>
    </row>
    <row r="19" spans="1:9" x14ac:dyDescent="0.25">
      <c r="A19" s="6" t="s">
        <v>96</v>
      </c>
      <c r="B19" s="1">
        <f t="shared" si="5"/>
        <v>30</v>
      </c>
      <c r="C19" s="3">
        <f t="shared" si="1"/>
        <v>34595</v>
      </c>
      <c r="D19" s="2">
        <f t="shared" si="0"/>
        <v>26651.69</v>
      </c>
      <c r="E19" s="23">
        <f t="shared" si="2"/>
        <v>7943.31</v>
      </c>
      <c r="F19" s="2">
        <f t="shared" si="6"/>
        <v>635464.85999999975</v>
      </c>
      <c r="G19" s="2">
        <f t="shared" si="7"/>
        <v>608813.16999999981</v>
      </c>
      <c r="H19" s="33">
        <f t="shared" si="3"/>
        <v>7943.310749999996</v>
      </c>
      <c r="I19" s="38">
        <f t="shared" si="4"/>
        <v>7.499999956053216E-4</v>
      </c>
    </row>
    <row r="20" spans="1:9" x14ac:dyDescent="0.25">
      <c r="A20" s="6" t="s">
        <v>97</v>
      </c>
      <c r="B20" s="1">
        <f t="shared" si="5"/>
        <v>30</v>
      </c>
      <c r="C20" s="3">
        <f t="shared" si="1"/>
        <v>34595</v>
      </c>
      <c r="D20" s="2">
        <f t="shared" si="0"/>
        <v>26984.84</v>
      </c>
      <c r="E20" s="23">
        <f t="shared" si="2"/>
        <v>7610.16</v>
      </c>
      <c r="F20" s="2">
        <f t="shared" si="6"/>
        <v>608813.16999999981</v>
      </c>
      <c r="G20" s="2">
        <f t="shared" si="7"/>
        <v>581828.32999999984</v>
      </c>
      <c r="H20" s="33">
        <f t="shared" si="3"/>
        <v>7610.1646249999976</v>
      </c>
      <c r="I20" s="38">
        <f t="shared" si="4"/>
        <v>4.6249999977590051E-3</v>
      </c>
    </row>
    <row r="21" spans="1:9" x14ac:dyDescent="0.25">
      <c r="A21" s="6" t="s">
        <v>98</v>
      </c>
      <c r="B21" s="1">
        <f t="shared" si="5"/>
        <v>30</v>
      </c>
      <c r="C21" s="3">
        <f t="shared" si="1"/>
        <v>34595</v>
      </c>
      <c r="D21" s="2">
        <f t="shared" si="0"/>
        <v>27322.15</v>
      </c>
      <c r="E21" s="23">
        <f t="shared" si="2"/>
        <v>7272.85</v>
      </c>
      <c r="F21" s="2">
        <f t="shared" si="6"/>
        <v>581828.32999999984</v>
      </c>
      <c r="G21" s="2">
        <f t="shared" si="7"/>
        <v>554506.17999999982</v>
      </c>
      <c r="H21" s="33">
        <f t="shared" si="3"/>
        <v>7272.854124999998</v>
      </c>
      <c r="I21" s="38">
        <f t="shared" si="4"/>
        <v>4.1249999976571416E-3</v>
      </c>
    </row>
    <row r="22" spans="1:9" x14ac:dyDescent="0.25">
      <c r="A22" s="6" t="s">
        <v>99</v>
      </c>
      <c r="B22" s="1">
        <f t="shared" si="5"/>
        <v>30</v>
      </c>
      <c r="C22" s="3">
        <f t="shared" si="1"/>
        <v>34595</v>
      </c>
      <c r="D22" s="2">
        <f t="shared" si="0"/>
        <v>27663.67</v>
      </c>
      <c r="E22" s="23">
        <f t="shared" si="2"/>
        <v>6931.33</v>
      </c>
      <c r="F22" s="2">
        <f t="shared" si="6"/>
        <v>554506.17999999982</v>
      </c>
      <c r="G22" s="2">
        <f t="shared" si="7"/>
        <v>526842.50999999978</v>
      </c>
      <c r="H22" s="33">
        <f t="shared" si="3"/>
        <v>6931.3272499999975</v>
      </c>
      <c r="I22" s="38">
        <f t="shared" si="4"/>
        <v>-2.7500000023792381E-3</v>
      </c>
    </row>
    <row r="23" spans="1:9" x14ac:dyDescent="0.25">
      <c r="A23" s="6" t="s">
        <v>100</v>
      </c>
      <c r="B23" s="1">
        <f t="shared" si="5"/>
        <v>30</v>
      </c>
      <c r="C23" s="3">
        <f t="shared" si="1"/>
        <v>34595</v>
      </c>
      <c r="D23" s="2">
        <f t="shared" si="0"/>
        <v>28009.47</v>
      </c>
      <c r="E23" s="23">
        <f t="shared" si="2"/>
        <v>6585.53</v>
      </c>
      <c r="F23" s="2">
        <f t="shared" si="6"/>
        <v>526842.50999999978</v>
      </c>
      <c r="G23" s="2">
        <f t="shared" si="7"/>
        <v>498833.0399999998</v>
      </c>
      <c r="H23" s="33">
        <f t="shared" si="3"/>
        <v>6585.5313749999968</v>
      </c>
      <c r="I23" s="38">
        <f t="shared" si="4"/>
        <v>1.3749999970968929E-3</v>
      </c>
    </row>
    <row r="24" spans="1:9" x14ac:dyDescent="0.25">
      <c r="A24" s="6" t="s">
        <v>116</v>
      </c>
      <c r="B24" s="1">
        <f t="shared" si="5"/>
        <v>30</v>
      </c>
      <c r="C24" s="3">
        <f t="shared" si="1"/>
        <v>34595</v>
      </c>
      <c r="D24" s="2">
        <f t="shared" si="0"/>
        <v>28359.59</v>
      </c>
      <c r="E24" s="23">
        <f t="shared" si="2"/>
        <v>6235.41</v>
      </c>
      <c r="F24" s="2">
        <f t="shared" si="6"/>
        <v>498833.0399999998</v>
      </c>
      <c r="G24" s="2">
        <f t="shared" si="7"/>
        <v>470473.44999999978</v>
      </c>
      <c r="H24" s="33">
        <f t="shared" si="3"/>
        <v>6235.4129999999968</v>
      </c>
      <c r="I24" s="38">
        <f t="shared" si="4"/>
        <v>2.9999999969732016E-3</v>
      </c>
    </row>
    <row r="25" spans="1:9" x14ac:dyDescent="0.25">
      <c r="A25" s="6" t="s">
        <v>101</v>
      </c>
      <c r="B25" s="1">
        <f t="shared" si="5"/>
        <v>30</v>
      </c>
      <c r="C25" s="3">
        <f t="shared" si="1"/>
        <v>34595</v>
      </c>
      <c r="D25" s="2">
        <f t="shared" si="0"/>
        <v>28714.080000000002</v>
      </c>
      <c r="E25" s="23">
        <f t="shared" si="2"/>
        <v>5880.92</v>
      </c>
      <c r="F25" s="2">
        <f t="shared" si="6"/>
        <v>470473.44999999978</v>
      </c>
      <c r="G25" s="2">
        <f t="shared" si="7"/>
        <v>441759.36999999976</v>
      </c>
      <c r="H25" s="33">
        <f t="shared" si="3"/>
        <v>5880.9181249999956</v>
      </c>
      <c r="I25" s="38">
        <f t="shared" si="4"/>
        <v>-1.8750000044747139E-3</v>
      </c>
    </row>
    <row r="26" spans="1:9" x14ac:dyDescent="0.25">
      <c r="A26" s="6" t="s">
        <v>102</v>
      </c>
      <c r="B26" s="1">
        <f t="shared" si="5"/>
        <v>30</v>
      </c>
      <c r="C26" s="3">
        <f t="shared" si="1"/>
        <v>34595</v>
      </c>
      <c r="D26" s="2">
        <f t="shared" si="0"/>
        <v>29073.010000000002</v>
      </c>
      <c r="E26" s="23">
        <f t="shared" si="2"/>
        <v>5521.99</v>
      </c>
      <c r="F26" s="2">
        <f t="shared" si="6"/>
        <v>441759.36999999976</v>
      </c>
      <c r="G26" s="2">
        <f t="shared" si="7"/>
        <v>412686.35999999975</v>
      </c>
      <c r="H26" s="33">
        <f t="shared" si="3"/>
        <v>5521.992124999997</v>
      </c>
      <c r="I26" s="38">
        <f t="shared" si="4"/>
        <v>2.124999997249688E-3</v>
      </c>
    </row>
    <row r="27" spans="1:9" x14ac:dyDescent="0.25">
      <c r="A27" s="6" t="s">
        <v>103</v>
      </c>
      <c r="B27" s="1">
        <f t="shared" si="5"/>
        <v>30</v>
      </c>
      <c r="C27" s="3">
        <f t="shared" si="1"/>
        <v>34595</v>
      </c>
      <c r="D27" s="2">
        <f t="shared" si="0"/>
        <v>29436.42</v>
      </c>
      <c r="E27" s="23">
        <f t="shared" si="2"/>
        <v>5158.58</v>
      </c>
      <c r="F27" s="2">
        <f t="shared" si="6"/>
        <v>412686.35999999975</v>
      </c>
      <c r="G27" s="2">
        <f t="shared" si="7"/>
        <v>383249.93999999977</v>
      </c>
      <c r="H27" s="33">
        <f t="shared" si="3"/>
        <v>5158.5794999999971</v>
      </c>
      <c r="I27" s="38">
        <f t="shared" si="4"/>
        <v>-5.0000000283034751E-4</v>
      </c>
    </row>
    <row r="28" spans="1:9" x14ac:dyDescent="0.25">
      <c r="A28" s="6" t="s">
        <v>104</v>
      </c>
      <c r="B28" s="1">
        <f t="shared" si="5"/>
        <v>30</v>
      </c>
      <c r="C28" s="3">
        <f t="shared" si="1"/>
        <v>34595</v>
      </c>
      <c r="D28" s="2">
        <f t="shared" si="0"/>
        <v>29804.38</v>
      </c>
      <c r="E28" s="23">
        <f t="shared" si="2"/>
        <v>4790.62</v>
      </c>
      <c r="F28" s="2">
        <f t="shared" si="6"/>
        <v>383249.93999999977</v>
      </c>
      <c r="G28" s="2">
        <f t="shared" si="7"/>
        <v>353445.55999999976</v>
      </c>
      <c r="H28" s="33">
        <f t="shared" si="3"/>
        <v>4790.6242499999971</v>
      </c>
      <c r="I28" s="38">
        <f t="shared" si="4"/>
        <v>4.2499999972278601E-3</v>
      </c>
    </row>
    <row r="29" spans="1:9" x14ac:dyDescent="0.25">
      <c r="A29" s="6" t="s">
        <v>105</v>
      </c>
      <c r="B29" s="1">
        <f t="shared" si="5"/>
        <v>30</v>
      </c>
      <c r="C29" s="3">
        <f t="shared" si="1"/>
        <v>34595</v>
      </c>
      <c r="D29" s="2">
        <f t="shared" si="0"/>
        <v>30176.93</v>
      </c>
      <c r="E29" s="23">
        <f t="shared" si="2"/>
        <v>4418.07</v>
      </c>
      <c r="F29" s="2">
        <f t="shared" si="6"/>
        <v>353445.55999999976</v>
      </c>
      <c r="G29" s="2">
        <f t="shared" si="7"/>
        <v>323268.62999999977</v>
      </c>
      <c r="H29" s="33">
        <f t="shared" si="3"/>
        <v>4418.0694999999978</v>
      </c>
      <c r="I29" s="38">
        <f t="shared" si="4"/>
        <v>-5.0000000192085281E-4</v>
      </c>
    </row>
    <row r="30" spans="1:9" x14ac:dyDescent="0.25">
      <c r="A30" s="6" t="s">
        <v>106</v>
      </c>
      <c r="B30" s="1">
        <f t="shared" si="5"/>
        <v>30</v>
      </c>
      <c r="C30" s="3">
        <f t="shared" si="1"/>
        <v>34595</v>
      </c>
      <c r="D30" s="2">
        <f t="shared" si="0"/>
        <v>30554.14</v>
      </c>
      <c r="E30" s="23">
        <f t="shared" si="2"/>
        <v>4040.86</v>
      </c>
      <c r="F30" s="2">
        <f t="shared" si="6"/>
        <v>323268.62999999977</v>
      </c>
      <c r="G30" s="2">
        <f t="shared" si="7"/>
        <v>292714.48999999976</v>
      </c>
      <c r="H30" s="33">
        <f t="shared" si="3"/>
        <v>4040.8578749999974</v>
      </c>
      <c r="I30" s="38">
        <f t="shared" si="4"/>
        <v>-2.1250000027066562E-3</v>
      </c>
    </row>
    <row r="31" spans="1:9" x14ac:dyDescent="0.25">
      <c r="A31" s="6" t="s">
        <v>107</v>
      </c>
      <c r="B31" s="1">
        <f t="shared" si="5"/>
        <v>30</v>
      </c>
      <c r="C31" s="3">
        <f t="shared" si="1"/>
        <v>34595</v>
      </c>
      <c r="D31" s="2">
        <f t="shared" si="0"/>
        <v>30936.07</v>
      </c>
      <c r="E31" s="23">
        <f t="shared" si="2"/>
        <v>3658.93</v>
      </c>
      <c r="F31" s="2">
        <f t="shared" si="6"/>
        <v>292714.48999999976</v>
      </c>
      <c r="G31" s="2">
        <f t="shared" si="7"/>
        <v>261778.41999999975</v>
      </c>
      <c r="H31" s="33">
        <f t="shared" si="3"/>
        <v>3658.9311249999969</v>
      </c>
      <c r="I31" s="38">
        <f t="shared" si="4"/>
        <v>1.1249999970459612E-3</v>
      </c>
    </row>
    <row r="32" spans="1:9" x14ac:dyDescent="0.25">
      <c r="A32" s="6" t="s">
        <v>108</v>
      </c>
      <c r="B32" s="1">
        <f t="shared" si="5"/>
        <v>30</v>
      </c>
      <c r="C32" s="3">
        <f t="shared" si="1"/>
        <v>34595</v>
      </c>
      <c r="D32" s="2">
        <f t="shared" si="0"/>
        <v>31322.77</v>
      </c>
      <c r="E32" s="23">
        <f t="shared" si="2"/>
        <v>3272.23</v>
      </c>
      <c r="F32" s="2">
        <f t="shared" si="6"/>
        <v>261778.41999999975</v>
      </c>
      <c r="G32" s="2">
        <f t="shared" si="7"/>
        <v>230455.64999999976</v>
      </c>
      <c r="H32" s="33">
        <f t="shared" si="3"/>
        <v>3272.2302499999973</v>
      </c>
      <c r="I32" s="38">
        <f t="shared" si="4"/>
        <v>2.499999973224476E-4</v>
      </c>
    </row>
    <row r="33" spans="1:9" x14ac:dyDescent="0.25">
      <c r="A33" s="6" t="s">
        <v>109</v>
      </c>
      <c r="B33" s="1">
        <f t="shared" si="5"/>
        <v>30</v>
      </c>
      <c r="C33" s="3">
        <f t="shared" si="1"/>
        <v>34595</v>
      </c>
      <c r="D33" s="2">
        <f t="shared" si="0"/>
        <v>31714.3</v>
      </c>
      <c r="E33" s="23">
        <f t="shared" si="2"/>
        <v>2880.7</v>
      </c>
      <c r="F33" s="2">
        <f t="shared" si="6"/>
        <v>230455.64999999976</v>
      </c>
      <c r="G33" s="2">
        <f t="shared" si="7"/>
        <v>198741.34999999977</v>
      </c>
      <c r="H33" s="33">
        <f t="shared" si="3"/>
        <v>2880.6956249999967</v>
      </c>
      <c r="I33" s="38">
        <f t="shared" si="4"/>
        <v>-4.3750000031650416E-3</v>
      </c>
    </row>
    <row r="34" spans="1:9" x14ac:dyDescent="0.25">
      <c r="A34" s="6" t="s">
        <v>110</v>
      </c>
      <c r="B34" s="1">
        <f t="shared" si="5"/>
        <v>30</v>
      </c>
      <c r="C34" s="3">
        <f t="shared" si="1"/>
        <v>34595</v>
      </c>
      <c r="D34" s="2">
        <f t="shared" si="0"/>
        <v>32110.73</v>
      </c>
      <c r="E34" s="23">
        <f t="shared" si="2"/>
        <v>2484.27</v>
      </c>
      <c r="F34" s="2">
        <f t="shared" si="6"/>
        <v>198741.34999999977</v>
      </c>
      <c r="G34" s="2">
        <f t="shared" si="7"/>
        <v>166630.61999999976</v>
      </c>
      <c r="H34" s="33">
        <f t="shared" si="3"/>
        <v>2484.2668749999971</v>
      </c>
      <c r="I34" s="38">
        <f t="shared" si="4"/>
        <v>-3.125000002910383E-3</v>
      </c>
    </row>
    <row r="35" spans="1:9" x14ac:dyDescent="0.25">
      <c r="A35" s="6" t="s">
        <v>111</v>
      </c>
      <c r="B35" s="1">
        <f t="shared" si="5"/>
        <v>30</v>
      </c>
      <c r="C35" s="3">
        <f t="shared" si="1"/>
        <v>34595</v>
      </c>
      <c r="D35" s="2">
        <f t="shared" si="0"/>
        <v>32512.12</v>
      </c>
      <c r="E35" s="23">
        <f t="shared" si="2"/>
        <v>2082.88</v>
      </c>
      <c r="F35" s="2">
        <f t="shared" si="6"/>
        <v>166630.61999999976</v>
      </c>
      <c r="G35" s="2">
        <f t="shared" si="7"/>
        <v>134118.49999999977</v>
      </c>
      <c r="H35" s="33">
        <f t="shared" si="3"/>
        <v>2082.882749999997</v>
      </c>
      <c r="I35" s="38">
        <f t="shared" si="4"/>
        <v>2.7499999969222699E-3</v>
      </c>
    </row>
    <row r="36" spans="1:9" x14ac:dyDescent="0.25">
      <c r="A36" s="6" t="s">
        <v>117</v>
      </c>
      <c r="B36" s="1">
        <f t="shared" si="5"/>
        <v>30</v>
      </c>
      <c r="C36" s="3">
        <f t="shared" si="1"/>
        <v>34595</v>
      </c>
      <c r="D36" s="2">
        <f t="shared" si="0"/>
        <v>32918.519999999997</v>
      </c>
      <c r="E36" s="23">
        <f t="shared" si="2"/>
        <v>1676.48</v>
      </c>
      <c r="F36" s="2">
        <f t="shared" si="6"/>
        <v>134118.49999999977</v>
      </c>
      <c r="G36" s="2">
        <f t="shared" si="7"/>
        <v>101199.97999999978</v>
      </c>
      <c r="H36" s="33">
        <f t="shared" si="3"/>
        <v>1676.4812499999971</v>
      </c>
      <c r="I36" s="38">
        <f t="shared" si="4"/>
        <v>1.2499999970714271E-3</v>
      </c>
    </row>
    <row r="37" spans="1:9" x14ac:dyDescent="0.25">
      <c r="A37" s="6" t="s">
        <v>112</v>
      </c>
      <c r="B37" s="1">
        <f t="shared" si="5"/>
        <v>30</v>
      </c>
      <c r="C37" s="3">
        <f t="shared" si="1"/>
        <v>34595</v>
      </c>
      <c r="D37" s="2">
        <f t="shared" si="0"/>
        <v>33330</v>
      </c>
      <c r="E37" s="23">
        <f t="shared" si="2"/>
        <v>1265</v>
      </c>
      <c r="F37" s="2">
        <f t="shared" si="6"/>
        <v>101199.97999999978</v>
      </c>
      <c r="G37" s="2">
        <f t="shared" si="7"/>
        <v>67869.979999999778</v>
      </c>
      <c r="H37" s="33">
        <f t="shared" si="3"/>
        <v>1264.9997499999972</v>
      </c>
      <c r="I37" s="38">
        <f t="shared" si="4"/>
        <v>-2.5000000277941581E-4</v>
      </c>
    </row>
    <row r="38" spans="1:9" x14ac:dyDescent="0.25">
      <c r="A38" s="6" t="s">
        <v>113</v>
      </c>
      <c r="B38" s="1">
        <f t="shared" si="5"/>
        <v>30</v>
      </c>
      <c r="C38" s="3">
        <f t="shared" si="1"/>
        <v>34595</v>
      </c>
      <c r="D38" s="2">
        <f t="shared" si="0"/>
        <v>33746.629999999997</v>
      </c>
      <c r="E38" s="23">
        <f t="shared" si="2"/>
        <v>848.37</v>
      </c>
      <c r="F38" s="2">
        <f t="shared" si="6"/>
        <v>67869.979999999778</v>
      </c>
      <c r="G38" s="2">
        <f t="shared" si="7"/>
        <v>34123.34999999978</v>
      </c>
      <c r="H38" s="33">
        <f t="shared" si="3"/>
        <v>848.37474999999722</v>
      </c>
      <c r="I38" s="38">
        <f t="shared" si="4"/>
        <v>4.7499999972160367E-3</v>
      </c>
    </row>
    <row r="39" spans="1:9" x14ac:dyDescent="0.25">
      <c r="A39" s="6" t="s">
        <v>114</v>
      </c>
      <c r="B39" s="1">
        <f t="shared" si="5"/>
        <v>30</v>
      </c>
      <c r="C39" s="3">
        <f t="shared" si="1"/>
        <v>34595</v>
      </c>
      <c r="D39" s="2">
        <f t="shared" si="0"/>
        <v>34123.35</v>
      </c>
      <c r="E39" s="23">
        <f>ROUND(471.650000000219,2)</f>
        <v>471.65</v>
      </c>
      <c r="F39" s="2">
        <f t="shared" si="6"/>
        <v>34123.34999999978</v>
      </c>
      <c r="G39" s="2">
        <f t="shared" si="7"/>
        <v>-2.1827872842550278E-10</v>
      </c>
      <c r="H39" s="33">
        <f t="shared" si="3"/>
        <v>426.54187499999722</v>
      </c>
      <c r="I39" s="38">
        <f t="shared" si="4"/>
        <v>-45.108125000002758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DE7BE-2750-4062-A241-82B15768F4BA}">
  <dimension ref="A1:N5"/>
  <sheetViews>
    <sheetView workbookViewId="0">
      <selection activeCell="B3" sqref="B3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0.85546875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11.7109375" customWidth="1"/>
    <col min="11" max="11" width="7.7109375" customWidth="1"/>
    <col min="12" max="12" width="10" bestFit="1" customWidth="1"/>
    <col min="13" max="13" width="19.85546875" bestFit="1" customWidth="1"/>
    <col min="14" max="14" width="74.5703125" bestFit="1" customWidth="1"/>
  </cols>
  <sheetData>
    <row r="1" spans="1:14" x14ac:dyDescent="0.25">
      <c r="A1" s="13" t="s">
        <v>75</v>
      </c>
      <c r="B1" s="7" t="s">
        <v>1</v>
      </c>
      <c r="C1" s="7" t="s">
        <v>2</v>
      </c>
      <c r="D1" s="7" t="s">
        <v>11</v>
      </c>
      <c r="E1" s="7" t="s">
        <v>12</v>
      </c>
      <c r="F1" s="7" t="s">
        <v>13</v>
      </c>
      <c r="G1" s="7" t="s">
        <v>22</v>
      </c>
      <c r="H1" s="7" t="s">
        <v>3</v>
      </c>
      <c r="I1" s="7" t="s">
        <v>4</v>
      </c>
      <c r="J1" s="7" t="s">
        <v>5</v>
      </c>
      <c r="K1" s="7" t="s">
        <v>6</v>
      </c>
      <c r="L1" s="7" t="s">
        <v>7</v>
      </c>
      <c r="M1" s="7" t="s">
        <v>8</v>
      </c>
      <c r="N1" s="7" t="s">
        <v>168</v>
      </c>
    </row>
    <row r="2" spans="1:14" x14ac:dyDescent="0.25">
      <c r="A2" s="12" t="s">
        <v>0</v>
      </c>
      <c r="B2" s="8" t="s">
        <v>9</v>
      </c>
      <c r="C2" s="8" t="s">
        <v>10</v>
      </c>
      <c r="D2" s="9" t="s">
        <v>65</v>
      </c>
      <c r="E2" s="9" t="s">
        <v>120</v>
      </c>
      <c r="F2" s="9" t="s">
        <v>81</v>
      </c>
      <c r="G2" s="10" t="s">
        <v>121</v>
      </c>
      <c r="H2" s="10" t="s">
        <v>14</v>
      </c>
      <c r="I2" s="10" t="s">
        <v>0</v>
      </c>
      <c r="J2" s="10" t="s">
        <v>9</v>
      </c>
      <c r="K2" s="10" t="s">
        <v>69</v>
      </c>
      <c r="L2" s="10" t="s">
        <v>70</v>
      </c>
      <c r="M2" s="10" t="s">
        <v>71</v>
      </c>
      <c r="N2" s="10" t="s">
        <v>172</v>
      </c>
    </row>
    <row r="3" spans="1:14" x14ac:dyDescent="0.25">
      <c r="A3" s="311" t="s">
        <v>0</v>
      </c>
      <c r="B3" s="312" t="s">
        <v>9</v>
      </c>
      <c r="C3" s="8" t="s">
        <v>10</v>
      </c>
      <c r="D3" s="9" t="s">
        <v>65</v>
      </c>
      <c r="E3" s="9" t="s">
        <v>120</v>
      </c>
      <c r="F3" s="9" t="s">
        <v>81</v>
      </c>
      <c r="G3" s="10" t="s">
        <v>121</v>
      </c>
      <c r="H3" s="10" t="s">
        <v>14</v>
      </c>
      <c r="I3" s="10" t="s">
        <v>0</v>
      </c>
      <c r="J3" s="10" t="s">
        <v>9</v>
      </c>
      <c r="K3" s="10" t="s">
        <v>76</v>
      </c>
      <c r="L3" s="10" t="s">
        <v>70</v>
      </c>
      <c r="M3" s="10" t="s">
        <v>71</v>
      </c>
      <c r="N3" s="10" t="s">
        <v>173</v>
      </c>
    </row>
    <row r="4" spans="1:14" x14ac:dyDescent="0.25">
      <c r="A4" s="12" t="s">
        <v>0</v>
      </c>
      <c r="B4" s="8" t="s">
        <v>9</v>
      </c>
      <c r="C4" s="8" t="s">
        <v>10</v>
      </c>
      <c r="D4" s="9" t="s">
        <v>65</v>
      </c>
      <c r="E4" s="9" t="s">
        <v>120</v>
      </c>
      <c r="F4" s="9" t="s">
        <v>81</v>
      </c>
      <c r="G4" s="10" t="s">
        <v>121</v>
      </c>
      <c r="H4" s="10" t="s">
        <v>14</v>
      </c>
      <c r="I4" s="10" t="s">
        <v>74</v>
      </c>
      <c r="J4" s="10" t="s">
        <v>9</v>
      </c>
      <c r="K4" s="10" t="s">
        <v>69</v>
      </c>
      <c r="L4" s="10" t="s">
        <v>70</v>
      </c>
      <c r="M4" s="10" t="s">
        <v>71</v>
      </c>
      <c r="N4" s="10" t="s">
        <v>174</v>
      </c>
    </row>
    <row r="5" spans="1:14" x14ac:dyDescent="0.25">
      <c r="A5" s="311" t="s">
        <v>0</v>
      </c>
      <c r="B5" s="312" t="s">
        <v>9</v>
      </c>
      <c r="C5" s="8" t="s">
        <v>10</v>
      </c>
      <c r="D5" s="9" t="s">
        <v>65</v>
      </c>
      <c r="E5" s="9" t="s">
        <v>120</v>
      </c>
      <c r="F5" s="9" t="s">
        <v>81</v>
      </c>
      <c r="G5" s="10" t="s">
        <v>121</v>
      </c>
      <c r="H5" s="10" t="s">
        <v>14</v>
      </c>
      <c r="I5" s="10" t="s">
        <v>74</v>
      </c>
      <c r="J5" s="10" t="s">
        <v>9</v>
      </c>
      <c r="K5" s="10" t="s">
        <v>76</v>
      </c>
      <c r="L5" s="10" t="s">
        <v>70</v>
      </c>
      <c r="M5" s="10" t="s">
        <v>71</v>
      </c>
      <c r="N5" s="10" t="s">
        <v>174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18E85-2378-49AB-A02C-5C3A1216785C}">
  <dimension ref="A1:I39"/>
  <sheetViews>
    <sheetView workbookViewId="0">
      <pane ySplit="3" topLeftCell="A31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5" width="10.5703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6.7109375" bestFit="1" customWidth="1"/>
  </cols>
  <sheetData>
    <row r="1" spans="1:9" x14ac:dyDescent="0.25">
      <c r="A1" s="41" t="s">
        <v>267</v>
      </c>
      <c r="B1" s="42" t="s">
        <v>280</v>
      </c>
      <c r="C1" s="37" t="s">
        <v>274</v>
      </c>
      <c r="D1" s="39">
        <f>ROUNDUP(34477.760695558,0)</f>
        <v>34478</v>
      </c>
    </row>
    <row r="2" spans="1:9" x14ac:dyDescent="0.25">
      <c r="A2" s="41" t="s">
        <v>268</v>
      </c>
      <c r="B2" s="43">
        <v>0.15</v>
      </c>
    </row>
    <row r="3" spans="1:9" x14ac:dyDescent="0.25">
      <c r="A3" s="5" t="s">
        <v>23</v>
      </c>
      <c r="B3" s="5" t="s">
        <v>24</v>
      </c>
      <c r="C3" s="5" t="s">
        <v>15</v>
      </c>
      <c r="D3" s="5" t="s">
        <v>28</v>
      </c>
      <c r="E3" s="5" t="s">
        <v>27</v>
      </c>
      <c r="F3" s="5" t="s">
        <v>25</v>
      </c>
      <c r="G3" s="5" t="s">
        <v>26</v>
      </c>
      <c r="H3" s="31" t="s">
        <v>271</v>
      </c>
      <c r="I3" s="31" t="s">
        <v>272</v>
      </c>
    </row>
    <row r="4" spans="1:9" x14ac:dyDescent="0.25">
      <c r="A4" s="6" t="s">
        <v>122</v>
      </c>
      <c r="B4" s="1">
        <f>_xlfn.DAYS(A4,B1)</f>
        <v>16</v>
      </c>
      <c r="C4" s="3">
        <f>$D$1</f>
        <v>34478</v>
      </c>
      <c r="D4" s="2">
        <f t="shared" ref="D4:D39" si="0">C4-E4</f>
        <v>27902.66</v>
      </c>
      <c r="E4" s="23">
        <f>ROUND(F4*$B$2*B4/365,2)</f>
        <v>6575.34</v>
      </c>
      <c r="F4" s="2">
        <v>1000000</v>
      </c>
      <c r="G4" s="2">
        <v>972097.34246575343</v>
      </c>
      <c r="H4" s="33">
        <f>F4*$B$2*B4/365</f>
        <v>6575.3424657534242</v>
      </c>
      <c r="I4" s="38">
        <f>H4-E4</f>
        <v>2.465753424075956E-3</v>
      </c>
    </row>
    <row r="5" spans="1:9" x14ac:dyDescent="0.25">
      <c r="A5" s="6" t="s">
        <v>123</v>
      </c>
      <c r="B5" s="1">
        <f>_xlfn.DAYS(A5,A4)</f>
        <v>31</v>
      </c>
      <c r="C5" s="3">
        <f t="shared" ref="C5:C39" si="1">$D$1</f>
        <v>34478</v>
      </c>
      <c r="D5" s="2">
        <f t="shared" si="0"/>
        <v>22093.75</v>
      </c>
      <c r="E5" s="23">
        <f t="shared" ref="E5:E38" si="2">ROUND(F5*$B$2*B5/365,2)</f>
        <v>12384.25</v>
      </c>
      <c r="F5" s="2">
        <f>G4</f>
        <v>972097.34246575343</v>
      </c>
      <c r="G5" s="2">
        <f>F5-D5</f>
        <v>950003.59246575343</v>
      </c>
      <c r="H5" s="33">
        <f t="shared" ref="H5:H39" si="3">F5*$B$2*B5/365</f>
        <v>12384.253814974665</v>
      </c>
      <c r="I5" s="38">
        <f t="shared" ref="I5:I39" si="4">H5-E5</f>
        <v>3.8149746651470196E-3</v>
      </c>
    </row>
    <row r="6" spans="1:9" x14ac:dyDescent="0.25">
      <c r="A6" s="6" t="s">
        <v>124</v>
      </c>
      <c r="B6" s="1">
        <f t="shared" ref="B6:B39" si="5">_xlfn.DAYS(A6,A5)</f>
        <v>31</v>
      </c>
      <c r="C6" s="3">
        <f t="shared" si="1"/>
        <v>34478</v>
      </c>
      <c r="D6" s="2">
        <f t="shared" si="0"/>
        <v>22375.21</v>
      </c>
      <c r="E6" s="23">
        <f t="shared" si="2"/>
        <v>12102.79</v>
      </c>
      <c r="F6" s="2">
        <f t="shared" ref="F6:F39" si="6">G5</f>
        <v>950003.59246575343</v>
      </c>
      <c r="G6" s="2">
        <f t="shared" ref="G6:G39" si="7">F6-D6</f>
        <v>927628.38246575347</v>
      </c>
      <c r="H6" s="33">
        <f t="shared" si="3"/>
        <v>12102.785493056856</v>
      </c>
      <c r="I6" s="38">
        <f t="shared" si="4"/>
        <v>-4.5069431453157449E-3</v>
      </c>
    </row>
    <row r="7" spans="1:9" x14ac:dyDescent="0.25">
      <c r="A7" s="6" t="s">
        <v>125</v>
      </c>
      <c r="B7" s="1">
        <f t="shared" si="5"/>
        <v>30</v>
      </c>
      <c r="C7" s="3">
        <f t="shared" si="1"/>
        <v>34478</v>
      </c>
      <c r="D7" s="2">
        <f t="shared" si="0"/>
        <v>23041.489999999998</v>
      </c>
      <c r="E7" s="23">
        <f t="shared" si="2"/>
        <v>11436.51</v>
      </c>
      <c r="F7" s="2">
        <f t="shared" si="6"/>
        <v>927628.38246575347</v>
      </c>
      <c r="G7" s="2">
        <f t="shared" si="7"/>
        <v>904586.89246575348</v>
      </c>
      <c r="H7" s="33">
        <f t="shared" si="3"/>
        <v>11436.514304372302</v>
      </c>
      <c r="I7" s="38">
        <f t="shared" si="4"/>
        <v>4.3043723017035518E-3</v>
      </c>
    </row>
    <row r="8" spans="1:9" x14ac:dyDescent="0.25">
      <c r="A8" s="6" t="s">
        <v>126</v>
      </c>
      <c r="B8" s="1">
        <f t="shared" si="5"/>
        <v>31</v>
      </c>
      <c r="C8" s="3">
        <f t="shared" si="1"/>
        <v>34478</v>
      </c>
      <c r="D8" s="2">
        <f t="shared" si="0"/>
        <v>22953.809999999998</v>
      </c>
      <c r="E8" s="23">
        <f t="shared" si="2"/>
        <v>11524.19</v>
      </c>
      <c r="F8" s="2">
        <f t="shared" si="6"/>
        <v>904586.89246575348</v>
      </c>
      <c r="G8" s="2">
        <f t="shared" si="7"/>
        <v>881633.08246575342</v>
      </c>
      <c r="H8" s="33">
        <f t="shared" si="3"/>
        <v>11524.189177988368</v>
      </c>
      <c r="I8" s="38">
        <f t="shared" si="4"/>
        <v>-8.2201163240824826E-4</v>
      </c>
    </row>
    <row r="9" spans="1:9" x14ac:dyDescent="0.25">
      <c r="A9" s="6" t="s">
        <v>127</v>
      </c>
      <c r="B9" s="1">
        <f t="shared" si="5"/>
        <v>30</v>
      </c>
      <c r="C9" s="3">
        <f t="shared" si="1"/>
        <v>34478</v>
      </c>
      <c r="D9" s="2">
        <f t="shared" si="0"/>
        <v>23608.55</v>
      </c>
      <c r="E9" s="23">
        <f t="shared" si="2"/>
        <v>10869.45</v>
      </c>
      <c r="F9" s="2">
        <f t="shared" si="6"/>
        <v>881633.08246575342</v>
      </c>
      <c r="G9" s="2">
        <f t="shared" si="7"/>
        <v>858024.53246575338</v>
      </c>
      <c r="H9" s="33">
        <f t="shared" si="3"/>
        <v>10869.448961906548</v>
      </c>
      <c r="I9" s="38">
        <f t="shared" si="4"/>
        <v>-1.0380934527347563E-3</v>
      </c>
    </row>
    <row r="10" spans="1:9" x14ac:dyDescent="0.25">
      <c r="A10" s="6" t="s">
        <v>128</v>
      </c>
      <c r="B10" s="1">
        <f t="shared" si="5"/>
        <v>31</v>
      </c>
      <c r="C10" s="3">
        <f t="shared" si="1"/>
        <v>34478</v>
      </c>
      <c r="D10" s="2">
        <f t="shared" si="0"/>
        <v>23547</v>
      </c>
      <c r="E10" s="23">
        <f t="shared" si="2"/>
        <v>10931</v>
      </c>
      <c r="F10" s="2">
        <f t="shared" si="6"/>
        <v>858024.53246575338</v>
      </c>
      <c r="G10" s="2">
        <f t="shared" si="7"/>
        <v>834477.53246575338</v>
      </c>
      <c r="H10" s="33">
        <f t="shared" si="3"/>
        <v>10930.997468399322</v>
      </c>
      <c r="I10" s="38">
        <f t="shared" si="4"/>
        <v>-2.5316006776847644E-3</v>
      </c>
    </row>
    <row r="11" spans="1:9" x14ac:dyDescent="0.25">
      <c r="A11" s="6" t="s">
        <v>129</v>
      </c>
      <c r="B11" s="1">
        <f t="shared" si="5"/>
        <v>31</v>
      </c>
      <c r="C11" s="3">
        <f t="shared" si="1"/>
        <v>34478</v>
      </c>
      <c r="D11" s="2">
        <f t="shared" si="0"/>
        <v>23846.98</v>
      </c>
      <c r="E11" s="23">
        <f t="shared" si="2"/>
        <v>10631.02</v>
      </c>
      <c r="F11" s="2">
        <f t="shared" si="6"/>
        <v>834477.53246575338</v>
      </c>
      <c r="G11" s="2">
        <f t="shared" si="7"/>
        <v>810630.5524657534</v>
      </c>
      <c r="H11" s="33">
        <f t="shared" si="3"/>
        <v>10631.0151396322</v>
      </c>
      <c r="I11" s="38">
        <f t="shared" si="4"/>
        <v>-4.8603678005747497E-3</v>
      </c>
    </row>
    <row r="12" spans="1:9" x14ac:dyDescent="0.25">
      <c r="A12" s="6" t="s">
        <v>130</v>
      </c>
      <c r="B12" s="1">
        <f t="shared" si="5"/>
        <v>28</v>
      </c>
      <c r="C12" s="3">
        <f t="shared" si="1"/>
        <v>34478</v>
      </c>
      <c r="D12" s="2">
        <f t="shared" si="0"/>
        <v>25150.2</v>
      </c>
      <c r="E12" s="23">
        <f t="shared" si="2"/>
        <v>9327.7999999999993</v>
      </c>
      <c r="F12" s="2">
        <f t="shared" si="6"/>
        <v>810630.5524657534</v>
      </c>
      <c r="G12" s="2">
        <f t="shared" si="7"/>
        <v>785480.35246575344</v>
      </c>
      <c r="H12" s="33">
        <f t="shared" si="3"/>
        <v>9327.8036174141489</v>
      </c>
      <c r="I12" s="38">
        <f t="shared" si="4"/>
        <v>3.6174141496303491E-3</v>
      </c>
    </row>
    <row r="13" spans="1:9" x14ac:dyDescent="0.25">
      <c r="A13" s="6" t="s">
        <v>131</v>
      </c>
      <c r="B13" s="1">
        <f t="shared" si="5"/>
        <v>31</v>
      </c>
      <c r="C13" s="3">
        <f t="shared" si="1"/>
        <v>34478</v>
      </c>
      <c r="D13" s="2">
        <f t="shared" si="0"/>
        <v>24471.200000000001</v>
      </c>
      <c r="E13" s="23">
        <f t="shared" si="2"/>
        <v>10006.799999999999</v>
      </c>
      <c r="F13" s="2">
        <f t="shared" si="6"/>
        <v>785480.35246575344</v>
      </c>
      <c r="G13" s="2">
        <f t="shared" si="7"/>
        <v>761009.15246575349</v>
      </c>
      <c r="H13" s="33">
        <f t="shared" si="3"/>
        <v>10006.804490317132</v>
      </c>
      <c r="I13" s="38">
        <f t="shared" si="4"/>
        <v>4.4903171328769531E-3</v>
      </c>
    </row>
    <row r="14" spans="1:9" x14ac:dyDescent="0.25">
      <c r="A14" s="6" t="s">
        <v>132</v>
      </c>
      <c r="B14" s="1">
        <f t="shared" si="5"/>
        <v>30</v>
      </c>
      <c r="C14" s="3">
        <f t="shared" si="1"/>
        <v>34478</v>
      </c>
      <c r="D14" s="2">
        <f t="shared" si="0"/>
        <v>25095.7</v>
      </c>
      <c r="E14" s="23">
        <f t="shared" si="2"/>
        <v>9382.2999999999993</v>
      </c>
      <c r="F14" s="2">
        <f t="shared" si="6"/>
        <v>761009.15246575349</v>
      </c>
      <c r="G14" s="2">
        <f t="shared" si="7"/>
        <v>735913.45246575354</v>
      </c>
      <c r="H14" s="33">
        <f t="shared" si="3"/>
        <v>9382.3046194407962</v>
      </c>
      <c r="I14" s="38">
        <f t="shared" si="4"/>
        <v>4.61944079688692E-3</v>
      </c>
    </row>
    <row r="15" spans="1:9" x14ac:dyDescent="0.25">
      <c r="A15" s="6" t="s">
        <v>133</v>
      </c>
      <c r="B15" s="1">
        <f t="shared" si="5"/>
        <v>31</v>
      </c>
      <c r="C15" s="3">
        <f t="shared" si="1"/>
        <v>34478</v>
      </c>
      <c r="D15" s="2">
        <f t="shared" si="0"/>
        <v>25102.66</v>
      </c>
      <c r="E15" s="23">
        <f t="shared" si="2"/>
        <v>9375.34</v>
      </c>
      <c r="F15" s="2">
        <f t="shared" si="6"/>
        <v>735913.45246575354</v>
      </c>
      <c r="G15" s="2">
        <f t="shared" si="7"/>
        <v>710810.7924657535</v>
      </c>
      <c r="H15" s="33">
        <f t="shared" si="3"/>
        <v>9375.3357642897372</v>
      </c>
      <c r="I15" s="38">
        <f t="shared" si="4"/>
        <v>-4.2357102629466681E-3</v>
      </c>
    </row>
    <row r="16" spans="1:9" x14ac:dyDescent="0.25">
      <c r="A16" s="6" t="s">
        <v>134</v>
      </c>
      <c r="B16" s="1">
        <f t="shared" si="5"/>
        <v>30</v>
      </c>
      <c r="C16" s="3">
        <f t="shared" si="1"/>
        <v>34478</v>
      </c>
      <c r="D16" s="2">
        <f t="shared" si="0"/>
        <v>25714.58</v>
      </c>
      <c r="E16" s="23">
        <f t="shared" si="2"/>
        <v>8763.42</v>
      </c>
      <c r="F16" s="2">
        <f t="shared" si="6"/>
        <v>710810.7924657535</v>
      </c>
      <c r="G16" s="2">
        <f t="shared" si="7"/>
        <v>685096.21246575355</v>
      </c>
      <c r="H16" s="33">
        <f t="shared" si="3"/>
        <v>8763.4207290298382</v>
      </c>
      <c r="I16" s="38">
        <f t="shared" si="4"/>
        <v>7.2902983811218292E-4</v>
      </c>
    </row>
    <row r="17" spans="1:9" x14ac:dyDescent="0.25">
      <c r="A17" s="6" t="s">
        <v>135</v>
      </c>
      <c r="B17" s="1">
        <f t="shared" si="5"/>
        <v>31</v>
      </c>
      <c r="C17" s="3">
        <f t="shared" si="1"/>
        <v>34478</v>
      </c>
      <c r="D17" s="2">
        <f t="shared" si="0"/>
        <v>25750.059999999998</v>
      </c>
      <c r="E17" s="23">
        <f t="shared" si="2"/>
        <v>8727.94</v>
      </c>
      <c r="F17" s="2">
        <f t="shared" si="6"/>
        <v>685096.21246575355</v>
      </c>
      <c r="G17" s="2">
        <f t="shared" si="7"/>
        <v>659346.15246575349</v>
      </c>
      <c r="H17" s="33">
        <f t="shared" si="3"/>
        <v>8727.9380492212422</v>
      </c>
      <c r="I17" s="38">
        <f t="shared" si="4"/>
        <v>-1.9507787583279423E-3</v>
      </c>
    </row>
    <row r="18" spans="1:9" x14ac:dyDescent="0.25">
      <c r="A18" s="6" t="s">
        <v>136</v>
      </c>
      <c r="B18" s="1">
        <f t="shared" si="5"/>
        <v>31</v>
      </c>
      <c r="C18" s="3">
        <f t="shared" si="1"/>
        <v>34478</v>
      </c>
      <c r="D18" s="2">
        <f t="shared" si="0"/>
        <v>26078.11</v>
      </c>
      <c r="E18" s="23">
        <f t="shared" si="2"/>
        <v>8399.89</v>
      </c>
      <c r="F18" s="2">
        <f t="shared" si="6"/>
        <v>659346.15246575349</v>
      </c>
      <c r="G18" s="2">
        <f t="shared" si="7"/>
        <v>633268.0424657535</v>
      </c>
      <c r="H18" s="33">
        <f t="shared" si="3"/>
        <v>8399.8893396322019</v>
      </c>
      <c r="I18" s="38">
        <f t="shared" si="4"/>
        <v>-6.6036779753630981E-4</v>
      </c>
    </row>
    <row r="19" spans="1:9" x14ac:dyDescent="0.25">
      <c r="A19" s="6" t="s">
        <v>137</v>
      </c>
      <c r="B19" s="1">
        <f t="shared" si="5"/>
        <v>30</v>
      </c>
      <c r="C19" s="3">
        <f t="shared" si="1"/>
        <v>34478</v>
      </c>
      <c r="D19" s="2">
        <f t="shared" si="0"/>
        <v>26670.59</v>
      </c>
      <c r="E19" s="23">
        <f t="shared" si="2"/>
        <v>7807.41</v>
      </c>
      <c r="F19" s="2">
        <f t="shared" si="6"/>
        <v>633268.0424657535</v>
      </c>
      <c r="G19" s="2">
        <f t="shared" si="7"/>
        <v>606597.45246575354</v>
      </c>
      <c r="H19" s="33">
        <f t="shared" si="3"/>
        <v>7807.4142221805223</v>
      </c>
      <c r="I19" s="38">
        <f t="shared" si="4"/>
        <v>4.2221805224471609E-3</v>
      </c>
    </row>
    <row r="20" spans="1:9" x14ac:dyDescent="0.25">
      <c r="A20" s="6" t="s">
        <v>138</v>
      </c>
      <c r="B20" s="1">
        <f t="shared" si="5"/>
        <v>31</v>
      </c>
      <c r="C20" s="3">
        <f t="shared" si="1"/>
        <v>34478</v>
      </c>
      <c r="D20" s="2">
        <f t="shared" si="0"/>
        <v>26750.11</v>
      </c>
      <c r="E20" s="23">
        <f t="shared" si="2"/>
        <v>7727.89</v>
      </c>
      <c r="F20" s="2">
        <f t="shared" si="6"/>
        <v>606597.45246575354</v>
      </c>
      <c r="G20" s="2">
        <f t="shared" si="7"/>
        <v>579847.34246575355</v>
      </c>
      <c r="H20" s="33">
        <f t="shared" si="3"/>
        <v>7727.8853533308329</v>
      </c>
      <c r="I20" s="38">
        <f t="shared" si="4"/>
        <v>-4.6466691674140748E-3</v>
      </c>
    </row>
    <row r="21" spans="1:9" x14ac:dyDescent="0.25">
      <c r="A21" s="6" t="s">
        <v>139</v>
      </c>
      <c r="B21" s="1">
        <f t="shared" si="5"/>
        <v>30</v>
      </c>
      <c r="C21" s="3">
        <f t="shared" si="1"/>
        <v>34478</v>
      </c>
      <c r="D21" s="2">
        <f t="shared" si="0"/>
        <v>27329.200000000001</v>
      </c>
      <c r="E21" s="23">
        <f t="shared" si="2"/>
        <v>7148.8</v>
      </c>
      <c r="F21" s="2">
        <f t="shared" si="6"/>
        <v>579847.34246575355</v>
      </c>
      <c r="G21" s="2">
        <f t="shared" si="7"/>
        <v>552518.1424657536</v>
      </c>
      <c r="H21" s="33">
        <f t="shared" si="3"/>
        <v>7148.8028523175099</v>
      </c>
      <c r="I21" s="38">
        <f t="shared" si="4"/>
        <v>2.8523175096779596E-3</v>
      </c>
    </row>
    <row r="22" spans="1:9" x14ac:dyDescent="0.25">
      <c r="A22" s="6" t="s">
        <v>140</v>
      </c>
      <c r="B22" s="1">
        <f t="shared" si="5"/>
        <v>31</v>
      </c>
      <c r="C22" s="3">
        <f t="shared" si="1"/>
        <v>34478</v>
      </c>
      <c r="D22" s="2">
        <f t="shared" si="0"/>
        <v>27439.07</v>
      </c>
      <c r="E22" s="23">
        <f t="shared" si="2"/>
        <v>7038.93</v>
      </c>
      <c r="F22" s="2">
        <f t="shared" si="6"/>
        <v>552518.1424657536</v>
      </c>
      <c r="G22" s="2">
        <f t="shared" si="7"/>
        <v>525079.07246575365</v>
      </c>
      <c r="H22" s="33">
        <f t="shared" si="3"/>
        <v>7038.9297601801482</v>
      </c>
      <c r="I22" s="38">
        <f t="shared" si="4"/>
        <v>-2.3981985214049928E-4</v>
      </c>
    </row>
    <row r="23" spans="1:9" x14ac:dyDescent="0.25">
      <c r="A23" s="6" t="s">
        <v>141</v>
      </c>
      <c r="B23" s="1">
        <f t="shared" si="5"/>
        <v>31</v>
      </c>
      <c r="C23" s="3">
        <f t="shared" si="1"/>
        <v>34478</v>
      </c>
      <c r="D23" s="2">
        <f t="shared" si="0"/>
        <v>27788.639999999999</v>
      </c>
      <c r="E23" s="23">
        <f t="shared" si="2"/>
        <v>6689.36</v>
      </c>
      <c r="F23" s="2">
        <f t="shared" si="6"/>
        <v>525079.07246575365</v>
      </c>
      <c r="G23" s="2">
        <f t="shared" si="7"/>
        <v>497290.43246575363</v>
      </c>
      <c r="H23" s="33">
        <f t="shared" si="3"/>
        <v>6689.3635259335733</v>
      </c>
      <c r="I23" s="38">
        <f t="shared" si="4"/>
        <v>3.5259335736554931E-3</v>
      </c>
    </row>
    <row r="24" spans="1:9" x14ac:dyDescent="0.25">
      <c r="A24" s="6" t="s">
        <v>142</v>
      </c>
      <c r="B24" s="1">
        <f t="shared" si="5"/>
        <v>29</v>
      </c>
      <c r="C24" s="3">
        <f t="shared" si="1"/>
        <v>34478</v>
      </c>
      <c r="D24" s="2">
        <f t="shared" si="0"/>
        <v>28551.39</v>
      </c>
      <c r="E24" s="23">
        <f t="shared" si="2"/>
        <v>5926.61</v>
      </c>
      <c r="F24" s="2">
        <f t="shared" si="6"/>
        <v>497290.43246575363</v>
      </c>
      <c r="G24" s="2">
        <f t="shared" si="7"/>
        <v>468739.04246575362</v>
      </c>
      <c r="H24" s="33">
        <f t="shared" si="3"/>
        <v>5926.6120033589814</v>
      </c>
      <c r="I24" s="38">
        <f t="shared" si="4"/>
        <v>2.0033589817103348E-3</v>
      </c>
    </row>
    <row r="25" spans="1:9" x14ac:dyDescent="0.25">
      <c r="A25" s="6" t="s">
        <v>143</v>
      </c>
      <c r="B25" s="1">
        <f t="shared" si="5"/>
        <v>31</v>
      </c>
      <c r="C25" s="3">
        <f t="shared" si="1"/>
        <v>34478</v>
      </c>
      <c r="D25" s="2">
        <f t="shared" si="0"/>
        <v>28506.39</v>
      </c>
      <c r="E25" s="23">
        <f t="shared" si="2"/>
        <v>5971.61</v>
      </c>
      <c r="F25" s="2">
        <f t="shared" si="6"/>
        <v>468739.04246575362</v>
      </c>
      <c r="G25" s="2">
        <f t="shared" si="7"/>
        <v>440232.65246575361</v>
      </c>
      <c r="H25" s="33">
        <f t="shared" si="3"/>
        <v>5971.606979358231</v>
      </c>
      <c r="I25" s="38">
        <f t="shared" si="4"/>
        <v>-3.0206417686713394E-3</v>
      </c>
    </row>
    <row r="26" spans="1:9" x14ac:dyDescent="0.25">
      <c r="A26" s="6" t="s">
        <v>144</v>
      </c>
      <c r="B26" s="1">
        <f t="shared" si="5"/>
        <v>30</v>
      </c>
      <c r="C26" s="3">
        <f t="shared" si="1"/>
        <v>34478</v>
      </c>
      <c r="D26" s="2">
        <f t="shared" si="0"/>
        <v>29050.47</v>
      </c>
      <c r="E26" s="23">
        <f t="shared" si="2"/>
        <v>5427.53</v>
      </c>
      <c r="F26" s="2">
        <f t="shared" si="6"/>
        <v>440232.65246575361</v>
      </c>
      <c r="G26" s="2">
        <f t="shared" si="7"/>
        <v>411182.18246575363</v>
      </c>
      <c r="H26" s="33">
        <f t="shared" si="3"/>
        <v>5427.5258523175098</v>
      </c>
      <c r="I26" s="38">
        <f t="shared" si="4"/>
        <v>-4.1476824899291387E-3</v>
      </c>
    </row>
    <row r="27" spans="1:9" x14ac:dyDescent="0.25">
      <c r="A27" s="6" t="s">
        <v>145</v>
      </c>
      <c r="B27" s="1">
        <f t="shared" si="5"/>
        <v>31</v>
      </c>
      <c r="C27" s="3">
        <f t="shared" si="1"/>
        <v>34478</v>
      </c>
      <c r="D27" s="2">
        <f t="shared" si="0"/>
        <v>29239.65</v>
      </c>
      <c r="E27" s="23">
        <f t="shared" si="2"/>
        <v>5238.3500000000004</v>
      </c>
      <c r="F27" s="2">
        <f t="shared" si="6"/>
        <v>411182.18246575363</v>
      </c>
      <c r="G27" s="2">
        <f t="shared" si="7"/>
        <v>381942.53246575361</v>
      </c>
      <c r="H27" s="33">
        <f t="shared" si="3"/>
        <v>5238.3483519609708</v>
      </c>
      <c r="I27" s="38">
        <f t="shared" si="4"/>
        <v>-1.6480390295328107E-3</v>
      </c>
    </row>
    <row r="28" spans="1:9" x14ac:dyDescent="0.25">
      <c r="A28" s="6" t="s">
        <v>146</v>
      </c>
      <c r="B28" s="1">
        <f t="shared" si="5"/>
        <v>30</v>
      </c>
      <c r="C28" s="3">
        <f t="shared" si="1"/>
        <v>34478</v>
      </c>
      <c r="D28" s="2">
        <f t="shared" si="0"/>
        <v>29769.119999999999</v>
      </c>
      <c r="E28" s="23">
        <f t="shared" si="2"/>
        <v>4708.88</v>
      </c>
      <c r="F28" s="2">
        <f t="shared" si="6"/>
        <v>381942.53246575361</v>
      </c>
      <c r="G28" s="2">
        <f t="shared" si="7"/>
        <v>352173.41246575362</v>
      </c>
      <c r="H28" s="33">
        <f t="shared" si="3"/>
        <v>4708.8805372490169</v>
      </c>
      <c r="I28" s="38">
        <f t="shared" si="4"/>
        <v>5.3724901681562187E-4</v>
      </c>
    </row>
    <row r="29" spans="1:9" x14ac:dyDescent="0.25">
      <c r="A29" s="6" t="s">
        <v>147</v>
      </c>
      <c r="B29" s="1">
        <f t="shared" si="5"/>
        <v>31</v>
      </c>
      <c r="C29" s="3">
        <f t="shared" si="1"/>
        <v>34478</v>
      </c>
      <c r="D29" s="2">
        <f t="shared" si="0"/>
        <v>29991.41</v>
      </c>
      <c r="E29" s="23">
        <f t="shared" si="2"/>
        <v>4486.59</v>
      </c>
      <c r="F29" s="2">
        <f t="shared" si="6"/>
        <v>352173.41246575362</v>
      </c>
      <c r="G29" s="2">
        <f t="shared" si="7"/>
        <v>322182.00246575364</v>
      </c>
      <c r="H29" s="33">
        <f t="shared" si="3"/>
        <v>4486.5927889472714</v>
      </c>
      <c r="I29" s="38">
        <f t="shared" si="4"/>
        <v>2.7889472712558927E-3</v>
      </c>
    </row>
    <row r="30" spans="1:9" x14ac:dyDescent="0.25">
      <c r="A30" s="6" t="s">
        <v>148</v>
      </c>
      <c r="B30" s="1">
        <f t="shared" si="5"/>
        <v>31</v>
      </c>
      <c r="C30" s="3">
        <f t="shared" si="1"/>
        <v>34478</v>
      </c>
      <c r="D30" s="2">
        <f t="shared" si="0"/>
        <v>30373.489999999998</v>
      </c>
      <c r="E30" s="23">
        <f t="shared" si="2"/>
        <v>4104.51</v>
      </c>
      <c r="F30" s="2">
        <f t="shared" si="6"/>
        <v>322182.00246575364</v>
      </c>
      <c r="G30" s="2">
        <f t="shared" si="7"/>
        <v>291808.51246575365</v>
      </c>
      <c r="H30" s="33">
        <f t="shared" si="3"/>
        <v>4104.5104423719295</v>
      </c>
      <c r="I30" s="38">
        <f t="shared" si="4"/>
        <v>4.4237192923901603E-4</v>
      </c>
    </row>
    <row r="31" spans="1:9" x14ac:dyDescent="0.25">
      <c r="A31" s="6" t="s">
        <v>149</v>
      </c>
      <c r="B31" s="1">
        <f t="shared" si="5"/>
        <v>30</v>
      </c>
      <c r="C31" s="3">
        <f t="shared" si="1"/>
        <v>34478</v>
      </c>
      <c r="D31" s="2">
        <f t="shared" si="0"/>
        <v>30880.36</v>
      </c>
      <c r="E31" s="23">
        <f t="shared" si="2"/>
        <v>3597.64</v>
      </c>
      <c r="F31" s="2">
        <f t="shared" si="6"/>
        <v>291808.51246575365</v>
      </c>
      <c r="G31" s="2">
        <f t="shared" si="7"/>
        <v>260928.15246575366</v>
      </c>
      <c r="H31" s="33">
        <f t="shared" si="3"/>
        <v>3597.639194783264</v>
      </c>
      <c r="I31" s="38">
        <f t="shared" si="4"/>
        <v>-8.0521673589828424E-4</v>
      </c>
    </row>
    <row r="32" spans="1:9" x14ac:dyDescent="0.25">
      <c r="A32" s="6" t="s">
        <v>150</v>
      </c>
      <c r="B32" s="1">
        <f t="shared" si="5"/>
        <v>31</v>
      </c>
      <c r="C32" s="3">
        <f t="shared" si="1"/>
        <v>34478</v>
      </c>
      <c r="D32" s="2">
        <f t="shared" si="0"/>
        <v>31153.85</v>
      </c>
      <c r="E32" s="23">
        <f t="shared" si="2"/>
        <v>3324.15</v>
      </c>
      <c r="F32" s="2">
        <f t="shared" si="6"/>
        <v>260928.15246575366</v>
      </c>
      <c r="G32" s="2">
        <f t="shared" si="7"/>
        <v>229774.30246575366</v>
      </c>
      <c r="H32" s="33">
        <f t="shared" si="3"/>
        <v>3324.1531752486426</v>
      </c>
      <c r="I32" s="38">
        <f t="shared" si="4"/>
        <v>3.1752486424920789E-3</v>
      </c>
    </row>
    <row r="33" spans="1:9" x14ac:dyDescent="0.25">
      <c r="A33" s="6" t="s">
        <v>151</v>
      </c>
      <c r="B33" s="1">
        <f t="shared" si="5"/>
        <v>30</v>
      </c>
      <c r="C33" s="3">
        <f t="shared" si="1"/>
        <v>34478</v>
      </c>
      <c r="D33" s="2">
        <f t="shared" si="0"/>
        <v>31645.17</v>
      </c>
      <c r="E33" s="23">
        <f t="shared" si="2"/>
        <v>2832.83</v>
      </c>
      <c r="F33" s="2">
        <f t="shared" si="6"/>
        <v>229774.30246575366</v>
      </c>
      <c r="G33" s="2">
        <f t="shared" si="7"/>
        <v>198129.13246575365</v>
      </c>
      <c r="H33" s="33">
        <f t="shared" si="3"/>
        <v>2832.8338660161412</v>
      </c>
      <c r="I33" s="38">
        <f t="shared" si="4"/>
        <v>3.8660161412735761E-3</v>
      </c>
    </row>
    <row r="34" spans="1:9" x14ac:dyDescent="0.25">
      <c r="A34" s="6" t="s">
        <v>152</v>
      </c>
      <c r="B34" s="1">
        <f t="shared" si="5"/>
        <v>31</v>
      </c>
      <c r="C34" s="3">
        <f t="shared" si="1"/>
        <v>34478</v>
      </c>
      <c r="D34" s="2">
        <f t="shared" si="0"/>
        <v>31953.89</v>
      </c>
      <c r="E34" s="23">
        <f t="shared" si="2"/>
        <v>2524.11</v>
      </c>
      <c r="F34" s="2">
        <f t="shared" si="6"/>
        <v>198129.13246575365</v>
      </c>
      <c r="G34" s="2">
        <f t="shared" si="7"/>
        <v>166175.24246575363</v>
      </c>
      <c r="H34" s="33">
        <f t="shared" si="3"/>
        <v>2524.1108656596011</v>
      </c>
      <c r="I34" s="38">
        <f t="shared" si="4"/>
        <v>8.6565960100415396E-4</v>
      </c>
    </row>
    <row r="35" spans="1:9" x14ac:dyDescent="0.25">
      <c r="A35" s="6" t="s">
        <v>153</v>
      </c>
      <c r="B35" s="1">
        <f t="shared" si="5"/>
        <v>31</v>
      </c>
      <c r="C35" s="3">
        <f t="shared" si="1"/>
        <v>34478</v>
      </c>
      <c r="D35" s="2">
        <f t="shared" si="0"/>
        <v>32360.97</v>
      </c>
      <c r="E35" s="23">
        <f t="shared" si="2"/>
        <v>2117.0300000000002</v>
      </c>
      <c r="F35" s="2">
        <f t="shared" si="6"/>
        <v>166175.24246575363</v>
      </c>
      <c r="G35" s="2">
        <f t="shared" si="7"/>
        <v>133814.27246575363</v>
      </c>
      <c r="H35" s="33">
        <f t="shared" si="3"/>
        <v>2117.0270615500117</v>
      </c>
      <c r="I35" s="38">
        <f t="shared" si="4"/>
        <v>-2.9384499885054538E-3</v>
      </c>
    </row>
    <row r="36" spans="1:9" x14ac:dyDescent="0.25">
      <c r="A36" s="6" t="s">
        <v>154</v>
      </c>
      <c r="B36" s="1">
        <f t="shared" si="5"/>
        <v>28</v>
      </c>
      <c r="C36" s="3">
        <f t="shared" si="1"/>
        <v>34478</v>
      </c>
      <c r="D36" s="2">
        <f t="shared" si="0"/>
        <v>32938.22</v>
      </c>
      <c r="E36" s="23">
        <f t="shared" si="2"/>
        <v>1539.78</v>
      </c>
      <c r="F36" s="2">
        <f t="shared" si="6"/>
        <v>133814.27246575363</v>
      </c>
      <c r="G36" s="2">
        <f t="shared" si="7"/>
        <v>100876.05246575363</v>
      </c>
      <c r="H36" s="33">
        <f t="shared" si="3"/>
        <v>1539.7806694689459</v>
      </c>
      <c r="I36" s="38">
        <f t="shared" si="4"/>
        <v>6.6946894594366313E-4</v>
      </c>
    </row>
    <row r="37" spans="1:9" x14ac:dyDescent="0.25">
      <c r="A37" s="6" t="s">
        <v>155</v>
      </c>
      <c r="B37" s="1">
        <f t="shared" si="5"/>
        <v>31</v>
      </c>
      <c r="C37" s="3">
        <f t="shared" si="1"/>
        <v>34478</v>
      </c>
      <c r="D37" s="2">
        <f t="shared" si="0"/>
        <v>33192.870000000003</v>
      </c>
      <c r="E37" s="23">
        <f t="shared" si="2"/>
        <v>1285.1300000000001</v>
      </c>
      <c r="F37" s="2">
        <f t="shared" si="6"/>
        <v>100876.05246575363</v>
      </c>
      <c r="G37" s="2">
        <f t="shared" si="7"/>
        <v>67683.182465753634</v>
      </c>
      <c r="H37" s="33">
        <f t="shared" si="3"/>
        <v>1285.133271139053</v>
      </c>
      <c r="I37" s="38">
        <f t="shared" si="4"/>
        <v>3.2711390529129858E-3</v>
      </c>
    </row>
    <row r="38" spans="1:9" x14ac:dyDescent="0.25">
      <c r="A38" s="6" t="s">
        <v>156</v>
      </c>
      <c r="B38" s="1">
        <f t="shared" si="5"/>
        <v>30</v>
      </c>
      <c r="C38" s="3">
        <f t="shared" si="1"/>
        <v>34478</v>
      </c>
      <c r="D38" s="2">
        <f t="shared" si="0"/>
        <v>33643.550000000003</v>
      </c>
      <c r="E38" s="23">
        <f t="shared" si="2"/>
        <v>834.45</v>
      </c>
      <c r="F38" s="2">
        <f t="shared" si="6"/>
        <v>67683.182465753634</v>
      </c>
      <c r="G38" s="2">
        <f t="shared" si="7"/>
        <v>34039.632465753632</v>
      </c>
      <c r="H38" s="33">
        <f t="shared" si="3"/>
        <v>834.45019478326401</v>
      </c>
      <c r="I38" s="38">
        <f t="shared" si="4"/>
        <v>1.9478326396438206E-4</v>
      </c>
    </row>
    <row r="39" spans="1:9" x14ac:dyDescent="0.25">
      <c r="A39" s="6" t="s">
        <v>157</v>
      </c>
      <c r="B39" s="1">
        <f t="shared" si="5"/>
        <v>31</v>
      </c>
      <c r="C39" s="3">
        <f t="shared" si="1"/>
        <v>34478</v>
      </c>
      <c r="D39" s="2">
        <f t="shared" si="0"/>
        <v>34039.629999999997</v>
      </c>
      <c r="E39" s="23">
        <f>ROUND(438.367534246365,2)</f>
        <v>438.37</v>
      </c>
      <c r="F39" s="2">
        <f t="shared" si="6"/>
        <v>34039.632465753632</v>
      </c>
      <c r="G39" s="2">
        <f t="shared" si="7"/>
        <v>2.4657536341692321E-3</v>
      </c>
      <c r="H39" s="33">
        <f t="shared" si="3"/>
        <v>433.65559168699832</v>
      </c>
      <c r="I39" s="38">
        <f t="shared" si="4"/>
        <v>-4.7144083130016838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8C12A-9753-4DF6-B7A6-2C5E0B35D692}">
  <dimension ref="A1:I39"/>
  <sheetViews>
    <sheetView workbookViewId="0">
      <pane ySplit="3" topLeftCell="A13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5" width="10.5703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7.140625" bestFit="1" customWidth="1"/>
  </cols>
  <sheetData>
    <row r="1" spans="1:9" x14ac:dyDescent="0.25">
      <c r="A1" s="41" t="s">
        <v>267</v>
      </c>
      <c r="B1" s="42" t="s">
        <v>280</v>
      </c>
      <c r="C1" s="37" t="s">
        <v>274</v>
      </c>
      <c r="D1" s="39">
        <f>ROUNDUP(34465.760695558,0)</f>
        <v>34466</v>
      </c>
    </row>
    <row r="2" spans="1:9" x14ac:dyDescent="0.25">
      <c r="A2" s="41" t="s">
        <v>268</v>
      </c>
      <c r="B2" s="43">
        <v>0.15</v>
      </c>
    </row>
    <row r="3" spans="1:9" x14ac:dyDescent="0.25">
      <c r="A3" s="5" t="s">
        <v>23</v>
      </c>
      <c r="B3" s="5" t="s">
        <v>24</v>
      </c>
      <c r="C3" s="5" t="s">
        <v>15</v>
      </c>
      <c r="D3" s="5" t="s">
        <v>28</v>
      </c>
      <c r="E3" s="5" t="s">
        <v>27</v>
      </c>
      <c r="F3" s="5" t="s">
        <v>25</v>
      </c>
      <c r="G3" s="5" t="s">
        <v>26</v>
      </c>
      <c r="H3" s="31" t="s">
        <v>271</v>
      </c>
      <c r="I3" s="31" t="s">
        <v>272</v>
      </c>
    </row>
    <row r="4" spans="1:9" x14ac:dyDescent="0.25">
      <c r="A4" s="6" t="s">
        <v>122</v>
      </c>
      <c r="B4" s="1">
        <f>DAYS360(B1,A4)</f>
        <v>16</v>
      </c>
      <c r="C4" s="3">
        <f>$D$1</f>
        <v>34466</v>
      </c>
      <c r="D4" s="2">
        <f t="shared" ref="D4:D39" si="0">C4-E4</f>
        <v>27799.33</v>
      </c>
      <c r="E4" s="23">
        <f>ROUND(F4*$B$2*B4/360,2)</f>
        <v>6666.67</v>
      </c>
      <c r="F4" s="2">
        <v>1000000</v>
      </c>
      <c r="G4" s="2">
        <v>972200.66666666663</v>
      </c>
      <c r="H4" s="33">
        <f>F4*$B$2*B4/360</f>
        <v>6666.666666666667</v>
      </c>
      <c r="I4" s="38">
        <f>H4-E4</f>
        <v>-3.333333333102928E-3</v>
      </c>
    </row>
    <row r="5" spans="1:9" x14ac:dyDescent="0.25">
      <c r="A5" s="6" t="s">
        <v>123</v>
      </c>
      <c r="B5" s="1">
        <f>DAYS360(A4,A5)</f>
        <v>30</v>
      </c>
      <c r="C5" s="3">
        <f t="shared" ref="C5:C39" si="1">$D$1</f>
        <v>34466</v>
      </c>
      <c r="D5" s="2">
        <f t="shared" si="0"/>
        <v>22313.489999999998</v>
      </c>
      <c r="E5" s="23">
        <f t="shared" ref="E5:E38" si="2">ROUND(F5*$B$2*B5/360,2)</f>
        <v>12152.51</v>
      </c>
      <c r="F5" s="2">
        <f>G4</f>
        <v>972200.66666666663</v>
      </c>
      <c r="G5" s="2">
        <f>F5-D5</f>
        <v>949887.17666666664</v>
      </c>
      <c r="H5" s="33">
        <f t="shared" ref="H5:H39" si="3">F5*$B$2*B5/360</f>
        <v>12152.508333333331</v>
      </c>
      <c r="I5" s="38">
        <f t="shared" ref="I5:I39" si="4">H5-E5</f>
        <v>-1.6666666688252008E-3</v>
      </c>
    </row>
    <row r="6" spans="1:9" x14ac:dyDescent="0.25">
      <c r="A6" s="6" t="s">
        <v>124</v>
      </c>
      <c r="B6" s="1">
        <f t="shared" ref="B6:B39" si="5">DAYS360(A5,A6)</f>
        <v>30</v>
      </c>
      <c r="C6" s="3">
        <f t="shared" si="1"/>
        <v>34466</v>
      </c>
      <c r="D6" s="2">
        <f t="shared" si="0"/>
        <v>22592.41</v>
      </c>
      <c r="E6" s="23">
        <f t="shared" si="2"/>
        <v>11873.59</v>
      </c>
      <c r="F6" s="2">
        <f t="shared" ref="F6:F20" si="6">G5</f>
        <v>949887.17666666664</v>
      </c>
      <c r="G6" s="2">
        <f t="shared" ref="G6:G20" si="7">F6-D6</f>
        <v>927294.7666666666</v>
      </c>
      <c r="H6" s="33">
        <f t="shared" si="3"/>
        <v>11873.589708333333</v>
      </c>
      <c r="I6" s="38">
        <f t="shared" si="4"/>
        <v>-2.9166666718083434E-4</v>
      </c>
    </row>
    <row r="7" spans="1:9" x14ac:dyDescent="0.25">
      <c r="A7" s="6" t="s">
        <v>125</v>
      </c>
      <c r="B7" s="1">
        <f t="shared" si="5"/>
        <v>30</v>
      </c>
      <c r="C7" s="3">
        <f t="shared" si="1"/>
        <v>34466</v>
      </c>
      <c r="D7" s="2">
        <f t="shared" si="0"/>
        <v>22874.82</v>
      </c>
      <c r="E7" s="23">
        <f t="shared" si="2"/>
        <v>11591.18</v>
      </c>
      <c r="F7" s="2">
        <f t="shared" si="6"/>
        <v>927294.7666666666</v>
      </c>
      <c r="G7" s="2">
        <f t="shared" si="7"/>
        <v>904419.94666666666</v>
      </c>
      <c r="H7" s="33">
        <f t="shared" si="3"/>
        <v>11591.184583333332</v>
      </c>
      <c r="I7" s="38">
        <f t="shared" si="4"/>
        <v>4.5833333315385971E-3</v>
      </c>
    </row>
    <row r="8" spans="1:9" x14ac:dyDescent="0.25">
      <c r="A8" s="6" t="s">
        <v>126</v>
      </c>
      <c r="B8" s="1">
        <f t="shared" si="5"/>
        <v>30</v>
      </c>
      <c r="C8" s="3">
        <f t="shared" si="1"/>
        <v>34466</v>
      </c>
      <c r="D8" s="2">
        <f t="shared" si="0"/>
        <v>23160.75</v>
      </c>
      <c r="E8" s="23">
        <f t="shared" si="2"/>
        <v>11305.25</v>
      </c>
      <c r="F8" s="2">
        <f t="shared" si="6"/>
        <v>904419.94666666666</v>
      </c>
      <c r="G8" s="2">
        <f t="shared" si="7"/>
        <v>881259.19666666666</v>
      </c>
      <c r="H8" s="33">
        <f t="shared" si="3"/>
        <v>11305.249333333333</v>
      </c>
      <c r="I8" s="38">
        <f t="shared" si="4"/>
        <v>-6.6666666680248454E-4</v>
      </c>
    </row>
    <row r="9" spans="1:9" x14ac:dyDescent="0.25">
      <c r="A9" s="6" t="s">
        <v>127</v>
      </c>
      <c r="B9" s="1">
        <f t="shared" si="5"/>
        <v>30</v>
      </c>
      <c r="C9" s="3">
        <f t="shared" si="1"/>
        <v>34466</v>
      </c>
      <c r="D9" s="2">
        <f t="shared" si="0"/>
        <v>23450.260000000002</v>
      </c>
      <c r="E9" s="23">
        <f t="shared" si="2"/>
        <v>11015.74</v>
      </c>
      <c r="F9" s="2">
        <f t="shared" si="6"/>
        <v>881259.19666666666</v>
      </c>
      <c r="G9" s="2">
        <f t="shared" si="7"/>
        <v>857808.93666666665</v>
      </c>
      <c r="H9" s="33">
        <f t="shared" si="3"/>
        <v>11015.739958333332</v>
      </c>
      <c r="I9" s="38">
        <f t="shared" si="4"/>
        <v>-4.1666668039397337E-5</v>
      </c>
    </row>
    <row r="10" spans="1:9" x14ac:dyDescent="0.25">
      <c r="A10" s="6" t="s">
        <v>128</v>
      </c>
      <c r="B10" s="1">
        <f t="shared" si="5"/>
        <v>30</v>
      </c>
      <c r="C10" s="3">
        <f t="shared" si="1"/>
        <v>34466</v>
      </c>
      <c r="D10" s="2">
        <f t="shared" si="0"/>
        <v>23743.39</v>
      </c>
      <c r="E10" s="23">
        <f t="shared" si="2"/>
        <v>10722.61</v>
      </c>
      <c r="F10" s="2">
        <f t="shared" si="6"/>
        <v>857808.93666666665</v>
      </c>
      <c r="G10" s="2">
        <f t="shared" si="7"/>
        <v>834065.54666666663</v>
      </c>
      <c r="H10" s="33">
        <f t="shared" si="3"/>
        <v>10722.611708333334</v>
      </c>
      <c r="I10" s="38">
        <f t="shared" si="4"/>
        <v>1.7083333332266193E-3</v>
      </c>
    </row>
    <row r="11" spans="1:9" x14ac:dyDescent="0.25">
      <c r="A11" s="6" t="s">
        <v>129</v>
      </c>
      <c r="B11" s="1">
        <f t="shared" si="5"/>
        <v>30</v>
      </c>
      <c r="C11" s="3">
        <f t="shared" si="1"/>
        <v>34466</v>
      </c>
      <c r="D11" s="2">
        <f t="shared" si="0"/>
        <v>24040.18</v>
      </c>
      <c r="E11" s="23">
        <f t="shared" si="2"/>
        <v>10425.82</v>
      </c>
      <c r="F11" s="2">
        <f t="shared" si="6"/>
        <v>834065.54666666663</v>
      </c>
      <c r="G11" s="2">
        <f t="shared" si="7"/>
        <v>810025.36666666658</v>
      </c>
      <c r="H11" s="33">
        <f t="shared" si="3"/>
        <v>10425.819333333333</v>
      </c>
      <c r="I11" s="38">
        <f t="shared" si="4"/>
        <v>-6.6666666680248454E-4</v>
      </c>
    </row>
    <row r="12" spans="1:9" x14ac:dyDescent="0.25">
      <c r="A12" s="6" t="s">
        <v>130</v>
      </c>
      <c r="B12" s="1">
        <f t="shared" si="5"/>
        <v>30</v>
      </c>
      <c r="C12" s="3">
        <f t="shared" si="1"/>
        <v>34466</v>
      </c>
      <c r="D12" s="2">
        <f t="shared" si="0"/>
        <v>24340.68</v>
      </c>
      <c r="E12" s="23">
        <f t="shared" si="2"/>
        <v>10125.32</v>
      </c>
      <c r="F12" s="2">
        <f t="shared" si="6"/>
        <v>810025.36666666658</v>
      </c>
      <c r="G12" s="2">
        <f t="shared" si="7"/>
        <v>785684.68666666653</v>
      </c>
      <c r="H12" s="33">
        <f t="shared" si="3"/>
        <v>10125.317083333332</v>
      </c>
      <c r="I12" s="38">
        <f t="shared" si="4"/>
        <v>-2.9166666681703646E-3</v>
      </c>
    </row>
    <row r="13" spans="1:9" x14ac:dyDescent="0.25">
      <c r="A13" s="6" t="s">
        <v>131</v>
      </c>
      <c r="B13" s="1">
        <f t="shared" si="5"/>
        <v>30</v>
      </c>
      <c r="C13" s="3">
        <f t="shared" si="1"/>
        <v>34466</v>
      </c>
      <c r="D13" s="2">
        <f t="shared" si="0"/>
        <v>24644.940000000002</v>
      </c>
      <c r="E13" s="23">
        <f t="shared" si="2"/>
        <v>9821.06</v>
      </c>
      <c r="F13" s="2">
        <f t="shared" si="6"/>
        <v>785684.68666666653</v>
      </c>
      <c r="G13" s="2">
        <f t="shared" si="7"/>
        <v>761039.74666666659</v>
      </c>
      <c r="H13" s="33">
        <f t="shared" si="3"/>
        <v>9821.0585833333316</v>
      </c>
      <c r="I13" s="38">
        <f t="shared" si="4"/>
        <v>-1.4166666678647744E-3</v>
      </c>
    </row>
    <row r="14" spans="1:9" x14ac:dyDescent="0.25">
      <c r="A14" s="6" t="s">
        <v>132</v>
      </c>
      <c r="B14" s="1">
        <f t="shared" si="5"/>
        <v>30</v>
      </c>
      <c r="C14" s="3">
        <f t="shared" si="1"/>
        <v>34466</v>
      </c>
      <c r="D14" s="2">
        <f t="shared" si="0"/>
        <v>24953</v>
      </c>
      <c r="E14" s="23">
        <f t="shared" si="2"/>
        <v>9513</v>
      </c>
      <c r="F14" s="2">
        <f t="shared" si="6"/>
        <v>761039.74666666659</v>
      </c>
      <c r="G14" s="2">
        <f t="shared" si="7"/>
        <v>736086.74666666659</v>
      </c>
      <c r="H14" s="33">
        <f t="shared" si="3"/>
        <v>9512.9968333333309</v>
      </c>
      <c r="I14" s="38">
        <f t="shared" si="4"/>
        <v>-3.166666669130791E-3</v>
      </c>
    </row>
    <row r="15" spans="1:9" x14ac:dyDescent="0.25">
      <c r="A15" s="6" t="s">
        <v>133</v>
      </c>
      <c r="B15" s="1">
        <f t="shared" si="5"/>
        <v>30</v>
      </c>
      <c r="C15" s="3">
        <f t="shared" si="1"/>
        <v>34466</v>
      </c>
      <c r="D15" s="2">
        <f t="shared" si="0"/>
        <v>25264.92</v>
      </c>
      <c r="E15" s="23">
        <f t="shared" si="2"/>
        <v>9201.08</v>
      </c>
      <c r="F15" s="2">
        <f t="shared" si="6"/>
        <v>736086.74666666659</v>
      </c>
      <c r="G15" s="2">
        <f t="shared" si="7"/>
        <v>710821.82666666654</v>
      </c>
      <c r="H15" s="33">
        <f t="shared" si="3"/>
        <v>9201.0843333333323</v>
      </c>
      <c r="I15" s="38">
        <f t="shared" si="4"/>
        <v>4.3333333323971601E-3</v>
      </c>
    </row>
    <row r="16" spans="1:9" x14ac:dyDescent="0.25">
      <c r="A16" s="6" t="s">
        <v>134</v>
      </c>
      <c r="B16" s="1">
        <f t="shared" si="5"/>
        <v>30</v>
      </c>
      <c r="C16" s="3">
        <f t="shared" si="1"/>
        <v>34466</v>
      </c>
      <c r="D16" s="2">
        <f t="shared" si="0"/>
        <v>25580.73</v>
      </c>
      <c r="E16" s="23">
        <f t="shared" si="2"/>
        <v>8885.27</v>
      </c>
      <c r="F16" s="2">
        <f t="shared" si="6"/>
        <v>710821.82666666654</v>
      </c>
      <c r="G16" s="2">
        <f t="shared" si="7"/>
        <v>685241.09666666656</v>
      </c>
      <c r="H16" s="33">
        <f t="shared" si="3"/>
        <v>8885.2728333333307</v>
      </c>
      <c r="I16" s="38">
        <f t="shared" si="4"/>
        <v>2.8333333302725805E-3</v>
      </c>
    </row>
    <row r="17" spans="1:9" x14ac:dyDescent="0.25">
      <c r="A17" s="6" t="s">
        <v>135</v>
      </c>
      <c r="B17" s="1">
        <f t="shared" si="5"/>
        <v>30</v>
      </c>
      <c r="C17" s="3">
        <f t="shared" si="1"/>
        <v>34466</v>
      </c>
      <c r="D17" s="2">
        <f t="shared" si="0"/>
        <v>25900.489999999998</v>
      </c>
      <c r="E17" s="23">
        <f t="shared" si="2"/>
        <v>8565.51</v>
      </c>
      <c r="F17" s="2">
        <f t="shared" si="6"/>
        <v>685241.09666666656</v>
      </c>
      <c r="G17" s="2">
        <f t="shared" si="7"/>
        <v>659340.60666666657</v>
      </c>
      <c r="H17" s="33">
        <f t="shared" si="3"/>
        <v>8565.513708333332</v>
      </c>
      <c r="I17" s="38">
        <f t="shared" si="4"/>
        <v>3.7083333318150835E-3</v>
      </c>
    </row>
    <row r="18" spans="1:9" x14ac:dyDescent="0.25">
      <c r="A18" s="6" t="s">
        <v>136</v>
      </c>
      <c r="B18" s="1">
        <f t="shared" si="5"/>
        <v>30</v>
      </c>
      <c r="C18" s="3">
        <f t="shared" si="1"/>
        <v>34466</v>
      </c>
      <c r="D18" s="2">
        <f t="shared" si="0"/>
        <v>26224.239999999998</v>
      </c>
      <c r="E18" s="23">
        <f t="shared" si="2"/>
        <v>8241.76</v>
      </c>
      <c r="F18" s="2">
        <f t="shared" si="6"/>
        <v>659340.60666666657</v>
      </c>
      <c r="G18" s="2">
        <f t="shared" si="7"/>
        <v>633116.36666666658</v>
      </c>
      <c r="H18" s="33">
        <f t="shared" si="3"/>
        <v>8241.7575833333321</v>
      </c>
      <c r="I18" s="38">
        <f t="shared" si="4"/>
        <v>-2.4166666680685012E-3</v>
      </c>
    </row>
    <row r="19" spans="1:9" x14ac:dyDescent="0.25">
      <c r="A19" s="6" t="s">
        <v>137</v>
      </c>
      <c r="B19" s="1">
        <f t="shared" si="5"/>
        <v>30</v>
      </c>
      <c r="C19" s="3">
        <f t="shared" si="1"/>
        <v>34466</v>
      </c>
      <c r="D19" s="2">
        <f t="shared" si="0"/>
        <v>26552.05</v>
      </c>
      <c r="E19" s="23">
        <f t="shared" si="2"/>
        <v>7913.95</v>
      </c>
      <c r="F19" s="2">
        <f t="shared" si="6"/>
        <v>633116.36666666658</v>
      </c>
      <c r="G19" s="2">
        <f t="shared" si="7"/>
        <v>606564.31666666653</v>
      </c>
      <c r="H19" s="33">
        <f t="shared" si="3"/>
        <v>7913.9545833333314</v>
      </c>
      <c r="I19" s="38">
        <f t="shared" si="4"/>
        <v>4.5833333315385971E-3</v>
      </c>
    </row>
    <row r="20" spans="1:9" x14ac:dyDescent="0.25">
      <c r="A20" s="6" t="s">
        <v>138</v>
      </c>
      <c r="B20" s="1">
        <f t="shared" si="5"/>
        <v>30</v>
      </c>
      <c r="C20" s="3">
        <f t="shared" si="1"/>
        <v>34466</v>
      </c>
      <c r="D20" s="2">
        <f t="shared" si="0"/>
        <v>26883.95</v>
      </c>
      <c r="E20" s="23">
        <f t="shared" si="2"/>
        <v>7582.05</v>
      </c>
      <c r="F20" s="2">
        <f t="shared" si="6"/>
        <v>606564.31666666653</v>
      </c>
      <c r="G20" s="2">
        <f t="shared" si="7"/>
        <v>579680.36666666658</v>
      </c>
      <c r="H20" s="33">
        <f t="shared" si="3"/>
        <v>7582.0539583333311</v>
      </c>
      <c r="I20" s="38">
        <f t="shared" si="4"/>
        <v>3.9583333309565205E-3</v>
      </c>
    </row>
    <row r="21" spans="1:9" x14ac:dyDescent="0.25">
      <c r="A21" s="6" t="s">
        <v>139</v>
      </c>
      <c r="B21" s="1">
        <f t="shared" si="5"/>
        <v>30</v>
      </c>
      <c r="C21" s="3">
        <f t="shared" si="1"/>
        <v>34466</v>
      </c>
      <c r="D21" s="2">
        <f t="shared" si="0"/>
        <v>27220</v>
      </c>
      <c r="E21" s="23">
        <f t="shared" si="2"/>
        <v>7246</v>
      </c>
      <c r="F21" s="2">
        <f t="shared" ref="F21:F39" si="8">G20</f>
        <v>579680.36666666658</v>
      </c>
      <c r="G21" s="2">
        <f t="shared" ref="G21:G39" si="9">F21-D21</f>
        <v>552460.36666666658</v>
      </c>
      <c r="H21" s="33">
        <f t="shared" si="3"/>
        <v>7246.0045833333315</v>
      </c>
      <c r="I21" s="38">
        <f t="shared" si="4"/>
        <v>4.5833333315385971E-3</v>
      </c>
    </row>
    <row r="22" spans="1:9" x14ac:dyDescent="0.25">
      <c r="A22" s="6" t="s">
        <v>140</v>
      </c>
      <c r="B22" s="1">
        <f t="shared" si="5"/>
        <v>30</v>
      </c>
      <c r="C22" s="3">
        <f t="shared" si="1"/>
        <v>34466</v>
      </c>
      <c r="D22" s="2">
        <f t="shared" si="0"/>
        <v>27560.25</v>
      </c>
      <c r="E22" s="23">
        <f t="shared" si="2"/>
        <v>6905.75</v>
      </c>
      <c r="F22" s="2">
        <f t="shared" si="8"/>
        <v>552460.36666666658</v>
      </c>
      <c r="G22" s="2">
        <f t="shared" si="9"/>
        <v>524900.11666666658</v>
      </c>
      <c r="H22" s="33">
        <f t="shared" si="3"/>
        <v>6905.7545833333315</v>
      </c>
      <c r="I22" s="38">
        <f t="shared" si="4"/>
        <v>4.5833333315385971E-3</v>
      </c>
    </row>
    <row r="23" spans="1:9" x14ac:dyDescent="0.25">
      <c r="A23" s="6" t="s">
        <v>141</v>
      </c>
      <c r="B23" s="1">
        <f t="shared" si="5"/>
        <v>30</v>
      </c>
      <c r="C23" s="3">
        <f t="shared" si="1"/>
        <v>34466</v>
      </c>
      <c r="D23" s="2">
        <f t="shared" si="0"/>
        <v>27904.75</v>
      </c>
      <c r="E23" s="23">
        <f t="shared" si="2"/>
        <v>6561.25</v>
      </c>
      <c r="F23" s="2">
        <f t="shared" si="8"/>
        <v>524900.11666666658</v>
      </c>
      <c r="G23" s="2">
        <f t="shared" si="9"/>
        <v>496995.36666666658</v>
      </c>
      <c r="H23" s="33">
        <f t="shared" si="3"/>
        <v>6561.2514583333314</v>
      </c>
      <c r="I23" s="38">
        <f t="shared" si="4"/>
        <v>1.4583333313566982E-3</v>
      </c>
    </row>
    <row r="24" spans="1:9" x14ac:dyDescent="0.25">
      <c r="A24" s="6" t="s">
        <v>142</v>
      </c>
      <c r="B24" s="1">
        <f t="shared" si="5"/>
        <v>30</v>
      </c>
      <c r="C24" s="3">
        <f t="shared" si="1"/>
        <v>34466</v>
      </c>
      <c r="D24" s="2">
        <f t="shared" si="0"/>
        <v>28253.56</v>
      </c>
      <c r="E24" s="23">
        <f t="shared" si="2"/>
        <v>6212.44</v>
      </c>
      <c r="F24" s="2">
        <f t="shared" si="8"/>
        <v>496995.36666666658</v>
      </c>
      <c r="G24" s="2">
        <f t="shared" si="9"/>
        <v>468741.80666666658</v>
      </c>
      <c r="H24" s="33">
        <f t="shared" si="3"/>
        <v>6212.4420833333315</v>
      </c>
      <c r="I24" s="38">
        <f t="shared" si="4"/>
        <v>2.0833333319387748E-3</v>
      </c>
    </row>
    <row r="25" spans="1:9" x14ac:dyDescent="0.25">
      <c r="A25" s="6" t="s">
        <v>143</v>
      </c>
      <c r="B25" s="1">
        <f t="shared" si="5"/>
        <v>30</v>
      </c>
      <c r="C25" s="3">
        <f t="shared" si="1"/>
        <v>34466</v>
      </c>
      <c r="D25" s="2">
        <f t="shared" si="0"/>
        <v>28606.73</v>
      </c>
      <c r="E25" s="23">
        <f t="shared" si="2"/>
        <v>5859.27</v>
      </c>
      <c r="F25" s="2">
        <f t="shared" si="8"/>
        <v>468741.80666666658</v>
      </c>
      <c r="G25" s="2">
        <f t="shared" si="9"/>
        <v>440135.0766666666</v>
      </c>
      <c r="H25" s="33">
        <f t="shared" si="3"/>
        <v>5859.2725833333316</v>
      </c>
      <c r="I25" s="38">
        <f t="shared" si="4"/>
        <v>2.5833333311311435E-3</v>
      </c>
    </row>
    <row r="26" spans="1:9" x14ac:dyDescent="0.25">
      <c r="A26" s="6" t="s">
        <v>144</v>
      </c>
      <c r="B26" s="1">
        <f t="shared" si="5"/>
        <v>30</v>
      </c>
      <c r="C26" s="3">
        <f t="shared" si="1"/>
        <v>34466</v>
      </c>
      <c r="D26" s="2">
        <f t="shared" si="0"/>
        <v>28964.31</v>
      </c>
      <c r="E26" s="23">
        <f t="shared" si="2"/>
        <v>5501.69</v>
      </c>
      <c r="F26" s="2">
        <f t="shared" si="8"/>
        <v>440135.0766666666</v>
      </c>
      <c r="G26" s="2">
        <f t="shared" si="9"/>
        <v>411170.7666666666</v>
      </c>
      <c r="H26" s="33">
        <f t="shared" si="3"/>
        <v>5501.6884583333322</v>
      </c>
      <c r="I26" s="38">
        <f t="shared" si="4"/>
        <v>-1.5416666674354929E-3</v>
      </c>
    </row>
    <row r="27" spans="1:9" x14ac:dyDescent="0.25">
      <c r="A27" s="6" t="s">
        <v>145</v>
      </c>
      <c r="B27" s="1">
        <f t="shared" si="5"/>
        <v>30</v>
      </c>
      <c r="C27" s="3">
        <f t="shared" si="1"/>
        <v>34466</v>
      </c>
      <c r="D27" s="2">
        <f t="shared" si="0"/>
        <v>29326.37</v>
      </c>
      <c r="E27" s="23">
        <f t="shared" si="2"/>
        <v>5139.63</v>
      </c>
      <c r="F27" s="2">
        <f t="shared" si="8"/>
        <v>411170.7666666666</v>
      </c>
      <c r="G27" s="2">
        <f t="shared" si="9"/>
        <v>381844.39666666661</v>
      </c>
      <c r="H27" s="33">
        <f t="shared" si="3"/>
        <v>5139.6345833333326</v>
      </c>
      <c r="I27" s="38">
        <f t="shared" si="4"/>
        <v>4.5833333324480918E-3</v>
      </c>
    </row>
    <row r="28" spans="1:9" x14ac:dyDescent="0.25">
      <c r="A28" s="6" t="s">
        <v>146</v>
      </c>
      <c r="B28" s="1">
        <f t="shared" si="5"/>
        <v>30</v>
      </c>
      <c r="C28" s="3">
        <f t="shared" si="1"/>
        <v>34466</v>
      </c>
      <c r="D28" s="2">
        <f t="shared" si="0"/>
        <v>29692.95</v>
      </c>
      <c r="E28" s="23">
        <f t="shared" si="2"/>
        <v>4773.05</v>
      </c>
      <c r="F28" s="2">
        <f t="shared" si="8"/>
        <v>381844.39666666661</v>
      </c>
      <c r="G28" s="2">
        <f t="shared" si="9"/>
        <v>352151.4466666666</v>
      </c>
      <c r="H28" s="33">
        <f t="shared" si="3"/>
        <v>4773.0549583333323</v>
      </c>
      <c r="I28" s="38">
        <f t="shared" si="4"/>
        <v>4.958333332069742E-3</v>
      </c>
    </row>
    <row r="29" spans="1:9" x14ac:dyDescent="0.25">
      <c r="A29" s="6" t="s">
        <v>147</v>
      </c>
      <c r="B29" s="1">
        <f t="shared" si="5"/>
        <v>30</v>
      </c>
      <c r="C29" s="3">
        <f t="shared" si="1"/>
        <v>34466</v>
      </c>
      <c r="D29" s="2">
        <f t="shared" si="0"/>
        <v>30064.11</v>
      </c>
      <c r="E29" s="23">
        <f t="shared" si="2"/>
        <v>4401.8900000000003</v>
      </c>
      <c r="F29" s="2">
        <f t="shared" si="8"/>
        <v>352151.4466666666</v>
      </c>
      <c r="G29" s="2">
        <f t="shared" si="9"/>
        <v>322087.33666666661</v>
      </c>
      <c r="H29" s="33">
        <f t="shared" si="3"/>
        <v>4401.8930833333325</v>
      </c>
      <c r="I29" s="38">
        <f t="shared" si="4"/>
        <v>3.0833333321425016E-3</v>
      </c>
    </row>
    <row r="30" spans="1:9" x14ac:dyDescent="0.25">
      <c r="A30" s="6" t="s">
        <v>148</v>
      </c>
      <c r="B30" s="1">
        <f t="shared" si="5"/>
        <v>30</v>
      </c>
      <c r="C30" s="3">
        <f t="shared" si="1"/>
        <v>34466</v>
      </c>
      <c r="D30" s="2">
        <f t="shared" si="0"/>
        <v>30439.91</v>
      </c>
      <c r="E30" s="23">
        <f t="shared" si="2"/>
        <v>4026.09</v>
      </c>
      <c r="F30" s="2">
        <f t="shared" si="8"/>
        <v>322087.33666666661</v>
      </c>
      <c r="G30" s="2">
        <f t="shared" si="9"/>
        <v>291647.42666666664</v>
      </c>
      <c r="H30" s="33">
        <f t="shared" si="3"/>
        <v>4026.0917083333329</v>
      </c>
      <c r="I30" s="38">
        <f t="shared" si="4"/>
        <v>1.7083333327718719E-3</v>
      </c>
    </row>
    <row r="31" spans="1:9" x14ac:dyDescent="0.25">
      <c r="A31" s="6" t="s">
        <v>149</v>
      </c>
      <c r="B31" s="1">
        <f t="shared" si="5"/>
        <v>30</v>
      </c>
      <c r="C31" s="3">
        <f t="shared" si="1"/>
        <v>34466</v>
      </c>
      <c r="D31" s="2">
        <f t="shared" si="0"/>
        <v>30820.41</v>
      </c>
      <c r="E31" s="23">
        <f t="shared" si="2"/>
        <v>3645.59</v>
      </c>
      <c r="F31" s="2">
        <f t="shared" si="8"/>
        <v>291647.42666666664</v>
      </c>
      <c r="G31" s="2">
        <f t="shared" si="9"/>
        <v>260827.01666666663</v>
      </c>
      <c r="H31" s="33">
        <f t="shared" si="3"/>
        <v>3645.5928333333331</v>
      </c>
      <c r="I31" s="38">
        <f t="shared" si="4"/>
        <v>2.8333333330010646E-3</v>
      </c>
    </row>
    <row r="32" spans="1:9" x14ac:dyDescent="0.25">
      <c r="A32" s="6" t="s">
        <v>150</v>
      </c>
      <c r="B32" s="1">
        <f t="shared" si="5"/>
        <v>30</v>
      </c>
      <c r="C32" s="3">
        <f t="shared" si="1"/>
        <v>34466</v>
      </c>
      <c r="D32" s="2">
        <f t="shared" si="0"/>
        <v>31205.66</v>
      </c>
      <c r="E32" s="23">
        <f t="shared" si="2"/>
        <v>3260.34</v>
      </c>
      <c r="F32" s="2">
        <f t="shared" si="8"/>
        <v>260827.01666666663</v>
      </c>
      <c r="G32" s="2">
        <f t="shared" si="9"/>
        <v>229621.35666666663</v>
      </c>
      <c r="H32" s="33">
        <f t="shared" si="3"/>
        <v>3260.3377083333326</v>
      </c>
      <c r="I32" s="38">
        <f t="shared" si="4"/>
        <v>-2.291666667588288E-3</v>
      </c>
    </row>
    <row r="33" spans="1:9" x14ac:dyDescent="0.25">
      <c r="A33" s="6" t="s">
        <v>151</v>
      </c>
      <c r="B33" s="1">
        <f t="shared" si="5"/>
        <v>30</v>
      </c>
      <c r="C33" s="3">
        <f t="shared" si="1"/>
        <v>34466</v>
      </c>
      <c r="D33" s="2">
        <f t="shared" si="0"/>
        <v>31595.73</v>
      </c>
      <c r="E33" s="23">
        <f t="shared" si="2"/>
        <v>2870.27</v>
      </c>
      <c r="F33" s="2">
        <f t="shared" si="8"/>
        <v>229621.35666666663</v>
      </c>
      <c r="G33" s="2">
        <f t="shared" si="9"/>
        <v>198025.62666666662</v>
      </c>
      <c r="H33" s="33">
        <f t="shared" si="3"/>
        <v>2870.2669583333332</v>
      </c>
      <c r="I33" s="38">
        <f t="shared" si="4"/>
        <v>-3.0416666668315884E-3</v>
      </c>
    </row>
    <row r="34" spans="1:9" x14ac:dyDescent="0.25">
      <c r="A34" s="6" t="s">
        <v>152</v>
      </c>
      <c r="B34" s="1">
        <f t="shared" si="5"/>
        <v>30</v>
      </c>
      <c r="C34" s="3">
        <f t="shared" si="1"/>
        <v>34466</v>
      </c>
      <c r="D34" s="2">
        <f t="shared" si="0"/>
        <v>31990.68</v>
      </c>
      <c r="E34" s="23">
        <f t="shared" si="2"/>
        <v>2475.3200000000002</v>
      </c>
      <c r="F34" s="2">
        <f t="shared" si="8"/>
        <v>198025.62666666662</v>
      </c>
      <c r="G34" s="2">
        <f t="shared" si="9"/>
        <v>166034.94666666663</v>
      </c>
      <c r="H34" s="33">
        <f t="shared" si="3"/>
        <v>2475.3203333333327</v>
      </c>
      <c r="I34" s="38">
        <f t="shared" si="4"/>
        <v>3.3333333249174757E-4</v>
      </c>
    </row>
    <row r="35" spans="1:9" x14ac:dyDescent="0.25">
      <c r="A35" s="6" t="s">
        <v>153</v>
      </c>
      <c r="B35" s="1">
        <f t="shared" si="5"/>
        <v>30</v>
      </c>
      <c r="C35" s="3">
        <f t="shared" si="1"/>
        <v>34466</v>
      </c>
      <c r="D35" s="2">
        <f t="shared" si="0"/>
        <v>32390.560000000001</v>
      </c>
      <c r="E35" s="23">
        <f t="shared" si="2"/>
        <v>2075.44</v>
      </c>
      <c r="F35" s="2">
        <f t="shared" si="8"/>
        <v>166034.94666666663</v>
      </c>
      <c r="G35" s="2">
        <f t="shared" si="9"/>
        <v>133644.38666666663</v>
      </c>
      <c r="H35" s="33">
        <f t="shared" si="3"/>
        <v>2075.4368333333332</v>
      </c>
      <c r="I35" s="38">
        <f t="shared" si="4"/>
        <v>-3.1666666668570542E-3</v>
      </c>
    </row>
    <row r="36" spans="1:9" x14ac:dyDescent="0.25">
      <c r="A36" s="6" t="s">
        <v>154</v>
      </c>
      <c r="B36" s="1">
        <f t="shared" si="5"/>
        <v>30</v>
      </c>
      <c r="C36" s="3">
        <f t="shared" si="1"/>
        <v>34466</v>
      </c>
      <c r="D36" s="2">
        <f t="shared" si="0"/>
        <v>32795.449999999997</v>
      </c>
      <c r="E36" s="23">
        <f t="shared" si="2"/>
        <v>1670.55</v>
      </c>
      <c r="F36" s="2">
        <f t="shared" si="8"/>
        <v>133644.38666666663</v>
      </c>
      <c r="G36" s="2">
        <f t="shared" si="9"/>
        <v>100848.93666666663</v>
      </c>
      <c r="H36" s="33">
        <f t="shared" si="3"/>
        <v>1670.5548333333327</v>
      </c>
      <c r="I36" s="38">
        <f t="shared" si="4"/>
        <v>4.8333333327263972E-3</v>
      </c>
    </row>
    <row r="37" spans="1:9" x14ac:dyDescent="0.25">
      <c r="A37" s="6" t="s">
        <v>155</v>
      </c>
      <c r="B37" s="1">
        <f t="shared" si="5"/>
        <v>30</v>
      </c>
      <c r="C37" s="3">
        <f t="shared" si="1"/>
        <v>34466</v>
      </c>
      <c r="D37" s="2">
        <f t="shared" si="0"/>
        <v>33205.39</v>
      </c>
      <c r="E37" s="23">
        <f t="shared" si="2"/>
        <v>1260.6099999999999</v>
      </c>
      <c r="F37" s="2">
        <f t="shared" si="8"/>
        <v>100848.93666666663</v>
      </c>
      <c r="G37" s="2">
        <f t="shared" si="9"/>
        <v>67643.546666666633</v>
      </c>
      <c r="H37" s="33">
        <f t="shared" si="3"/>
        <v>1260.6117083333329</v>
      </c>
      <c r="I37" s="38">
        <f t="shared" si="4"/>
        <v>1.7083333329992456E-3</v>
      </c>
    </row>
    <row r="38" spans="1:9" x14ac:dyDescent="0.25">
      <c r="A38" s="6" t="s">
        <v>156</v>
      </c>
      <c r="B38" s="1">
        <f t="shared" si="5"/>
        <v>30</v>
      </c>
      <c r="C38" s="3">
        <f t="shared" si="1"/>
        <v>34466</v>
      </c>
      <c r="D38" s="2">
        <f t="shared" si="0"/>
        <v>33620.46</v>
      </c>
      <c r="E38" s="23">
        <f t="shared" si="2"/>
        <v>845.54</v>
      </c>
      <c r="F38" s="2">
        <f t="shared" si="8"/>
        <v>67643.546666666633</v>
      </c>
      <c r="G38" s="2">
        <f t="shared" si="9"/>
        <v>34023.086666666633</v>
      </c>
      <c r="H38" s="33">
        <f t="shared" si="3"/>
        <v>845.5443333333327</v>
      </c>
      <c r="I38" s="38">
        <f t="shared" si="4"/>
        <v>4.3333333327382206E-3</v>
      </c>
    </row>
    <row r="39" spans="1:9" x14ac:dyDescent="0.25">
      <c r="A39" s="6" t="s">
        <v>157</v>
      </c>
      <c r="B39" s="1">
        <f t="shared" si="5"/>
        <v>30</v>
      </c>
      <c r="C39" s="3">
        <f t="shared" si="1"/>
        <v>34466</v>
      </c>
      <c r="D39" s="2">
        <f t="shared" si="0"/>
        <v>34023.089999999997</v>
      </c>
      <c r="E39" s="23">
        <f>ROUND(442.913333333366,2)</f>
        <v>442.91</v>
      </c>
      <c r="F39" s="2">
        <f t="shared" si="8"/>
        <v>34023.086666666633</v>
      </c>
      <c r="G39" s="2">
        <f t="shared" si="9"/>
        <v>-3.3333333631162532E-3</v>
      </c>
      <c r="H39" s="33">
        <f t="shared" si="3"/>
        <v>425.28858333333295</v>
      </c>
      <c r="I39" s="38">
        <f t="shared" si="4"/>
        <v>-17.621416666667074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3F288-33F2-4BBF-B2A4-08AD37EFBD0C}">
  <dimension ref="A1:I39"/>
  <sheetViews>
    <sheetView workbookViewId="0">
      <pane ySplit="3" topLeftCell="A31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5" width="10.5703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6.7109375" bestFit="1" customWidth="1"/>
  </cols>
  <sheetData>
    <row r="1" spans="1:9" x14ac:dyDescent="0.25">
      <c r="A1" s="41" t="s">
        <v>267</v>
      </c>
      <c r="B1" s="42" t="s">
        <v>280</v>
      </c>
      <c r="C1" s="37" t="s">
        <v>274</v>
      </c>
      <c r="D1" s="39">
        <f>ROUNDUP(34477.760695558,0)</f>
        <v>34478</v>
      </c>
    </row>
    <row r="2" spans="1:9" x14ac:dyDescent="0.25">
      <c r="A2" s="41" t="s">
        <v>268</v>
      </c>
      <c r="B2" s="43">
        <v>0.15</v>
      </c>
    </row>
    <row r="3" spans="1:9" x14ac:dyDescent="0.25">
      <c r="A3" s="5" t="s">
        <v>23</v>
      </c>
      <c r="B3" s="5" t="s">
        <v>24</v>
      </c>
      <c r="C3" s="5" t="s">
        <v>15</v>
      </c>
      <c r="D3" s="5" t="s">
        <v>28</v>
      </c>
      <c r="E3" s="5" t="s">
        <v>27</v>
      </c>
      <c r="F3" s="5" t="s">
        <v>25</v>
      </c>
      <c r="G3" s="5" t="s">
        <v>26</v>
      </c>
      <c r="H3" s="31" t="s">
        <v>271</v>
      </c>
      <c r="I3" s="31" t="s">
        <v>272</v>
      </c>
    </row>
    <row r="4" spans="1:9" x14ac:dyDescent="0.25">
      <c r="A4" s="6" t="s">
        <v>122</v>
      </c>
      <c r="B4" s="1">
        <f>_xlfn.DAYS(A4,B1)</f>
        <v>16</v>
      </c>
      <c r="C4" s="3">
        <f>$D$1</f>
        <v>34478</v>
      </c>
      <c r="D4" s="2">
        <f t="shared" ref="D4:D39" si="0">C4-E4</f>
        <v>27902.66</v>
      </c>
      <c r="E4" s="23">
        <f>ROUND(F4*$B$2*B4/365,2)</f>
        <v>6575.34</v>
      </c>
      <c r="F4" s="2">
        <v>1000000</v>
      </c>
      <c r="G4" s="2">
        <v>972097.34246575343</v>
      </c>
      <c r="H4" s="33">
        <f>F4*$B$2*B4/365</f>
        <v>6575.3424657534242</v>
      </c>
      <c r="I4" s="38">
        <f>H4-E4</f>
        <v>2.465753424075956E-3</v>
      </c>
    </row>
    <row r="5" spans="1:9" x14ac:dyDescent="0.25">
      <c r="A5" s="6" t="s">
        <v>123</v>
      </c>
      <c r="B5" s="1">
        <f>_xlfn.DAYS(A5,A4)</f>
        <v>31</v>
      </c>
      <c r="C5" s="3">
        <f t="shared" ref="C5:C39" si="1">$D$1</f>
        <v>34478</v>
      </c>
      <c r="D5" s="2">
        <f t="shared" si="0"/>
        <v>22093.75</v>
      </c>
      <c r="E5" s="23">
        <f t="shared" ref="E5:E38" si="2">ROUND(F5*$B$2*B5/365,2)</f>
        <v>12384.25</v>
      </c>
      <c r="F5" s="2">
        <f>G4</f>
        <v>972097.34246575343</v>
      </c>
      <c r="G5" s="2">
        <f>F5-D5</f>
        <v>950003.59246575343</v>
      </c>
      <c r="H5" s="33">
        <f t="shared" ref="H5:H39" si="3">F5*$B$2*B5/365</f>
        <v>12384.253814974665</v>
      </c>
      <c r="I5" s="38">
        <f t="shared" ref="I5:I39" si="4">H5-E5</f>
        <v>3.8149746651470196E-3</v>
      </c>
    </row>
    <row r="6" spans="1:9" x14ac:dyDescent="0.25">
      <c r="A6" s="6" t="s">
        <v>124</v>
      </c>
      <c r="B6" s="1">
        <f t="shared" ref="B6:B39" si="5">_xlfn.DAYS(A6,A5)</f>
        <v>31</v>
      </c>
      <c r="C6" s="3">
        <f t="shared" si="1"/>
        <v>34478</v>
      </c>
      <c r="D6" s="2">
        <f t="shared" si="0"/>
        <v>22375.21</v>
      </c>
      <c r="E6" s="23">
        <f t="shared" si="2"/>
        <v>12102.79</v>
      </c>
      <c r="F6" s="2">
        <f t="shared" ref="F6:F39" si="6">G5</f>
        <v>950003.59246575343</v>
      </c>
      <c r="G6" s="2">
        <f t="shared" ref="G6:G39" si="7">F6-D6</f>
        <v>927628.38246575347</v>
      </c>
      <c r="H6" s="33">
        <f t="shared" si="3"/>
        <v>12102.785493056856</v>
      </c>
      <c r="I6" s="38">
        <f t="shared" si="4"/>
        <v>-4.5069431453157449E-3</v>
      </c>
    </row>
    <row r="7" spans="1:9" x14ac:dyDescent="0.25">
      <c r="A7" s="6" t="s">
        <v>125</v>
      </c>
      <c r="B7" s="1">
        <f t="shared" si="5"/>
        <v>30</v>
      </c>
      <c r="C7" s="3">
        <f t="shared" si="1"/>
        <v>34478</v>
      </c>
      <c r="D7" s="2">
        <f t="shared" si="0"/>
        <v>23041.489999999998</v>
      </c>
      <c r="E7" s="23">
        <f t="shared" si="2"/>
        <v>11436.51</v>
      </c>
      <c r="F7" s="2">
        <f t="shared" si="6"/>
        <v>927628.38246575347</v>
      </c>
      <c r="G7" s="2">
        <f t="shared" si="7"/>
        <v>904586.89246575348</v>
      </c>
      <c r="H7" s="33">
        <f t="shared" si="3"/>
        <v>11436.514304372302</v>
      </c>
      <c r="I7" s="38">
        <f t="shared" si="4"/>
        <v>4.3043723017035518E-3</v>
      </c>
    </row>
    <row r="8" spans="1:9" x14ac:dyDescent="0.25">
      <c r="A8" s="6" t="s">
        <v>126</v>
      </c>
      <c r="B8" s="1">
        <f t="shared" si="5"/>
        <v>31</v>
      </c>
      <c r="C8" s="3">
        <f t="shared" si="1"/>
        <v>34478</v>
      </c>
      <c r="D8" s="2">
        <f t="shared" si="0"/>
        <v>22953.809999999998</v>
      </c>
      <c r="E8" s="23">
        <f t="shared" si="2"/>
        <v>11524.19</v>
      </c>
      <c r="F8" s="2">
        <f t="shared" si="6"/>
        <v>904586.89246575348</v>
      </c>
      <c r="G8" s="2">
        <f t="shared" si="7"/>
        <v>881633.08246575342</v>
      </c>
      <c r="H8" s="33">
        <f t="shared" si="3"/>
        <v>11524.189177988368</v>
      </c>
      <c r="I8" s="38">
        <f t="shared" si="4"/>
        <v>-8.2201163240824826E-4</v>
      </c>
    </row>
    <row r="9" spans="1:9" x14ac:dyDescent="0.25">
      <c r="A9" s="6" t="s">
        <v>127</v>
      </c>
      <c r="B9" s="1">
        <f t="shared" si="5"/>
        <v>30</v>
      </c>
      <c r="C9" s="3">
        <f t="shared" si="1"/>
        <v>34478</v>
      </c>
      <c r="D9" s="2">
        <f t="shared" si="0"/>
        <v>23608.55</v>
      </c>
      <c r="E9" s="23">
        <f t="shared" si="2"/>
        <v>10869.45</v>
      </c>
      <c r="F9" s="2">
        <f t="shared" si="6"/>
        <v>881633.08246575342</v>
      </c>
      <c r="G9" s="2">
        <f t="shared" si="7"/>
        <v>858024.53246575338</v>
      </c>
      <c r="H9" s="33">
        <f t="shared" si="3"/>
        <v>10869.448961906548</v>
      </c>
      <c r="I9" s="38">
        <f t="shared" si="4"/>
        <v>-1.0380934527347563E-3</v>
      </c>
    </row>
    <row r="10" spans="1:9" x14ac:dyDescent="0.25">
      <c r="A10" s="6" t="s">
        <v>128</v>
      </c>
      <c r="B10" s="1">
        <f t="shared" si="5"/>
        <v>31</v>
      </c>
      <c r="C10" s="3">
        <f t="shared" si="1"/>
        <v>34478</v>
      </c>
      <c r="D10" s="2">
        <f t="shared" si="0"/>
        <v>23547</v>
      </c>
      <c r="E10" s="23">
        <f t="shared" si="2"/>
        <v>10931</v>
      </c>
      <c r="F10" s="2">
        <f t="shared" si="6"/>
        <v>858024.53246575338</v>
      </c>
      <c r="G10" s="2">
        <f t="shared" si="7"/>
        <v>834477.53246575338</v>
      </c>
      <c r="H10" s="33">
        <f t="shared" si="3"/>
        <v>10930.997468399322</v>
      </c>
      <c r="I10" s="38">
        <f t="shared" si="4"/>
        <v>-2.5316006776847644E-3</v>
      </c>
    </row>
    <row r="11" spans="1:9" x14ac:dyDescent="0.25">
      <c r="A11" s="6" t="s">
        <v>129</v>
      </c>
      <c r="B11" s="1">
        <f t="shared" si="5"/>
        <v>31</v>
      </c>
      <c r="C11" s="3">
        <f t="shared" si="1"/>
        <v>34478</v>
      </c>
      <c r="D11" s="2">
        <f t="shared" si="0"/>
        <v>23846.98</v>
      </c>
      <c r="E11" s="23">
        <f t="shared" si="2"/>
        <v>10631.02</v>
      </c>
      <c r="F11" s="2">
        <f t="shared" si="6"/>
        <v>834477.53246575338</v>
      </c>
      <c r="G11" s="2">
        <f t="shared" si="7"/>
        <v>810630.5524657534</v>
      </c>
      <c r="H11" s="33">
        <f t="shared" si="3"/>
        <v>10631.0151396322</v>
      </c>
      <c r="I11" s="38">
        <f t="shared" si="4"/>
        <v>-4.8603678005747497E-3</v>
      </c>
    </row>
    <row r="12" spans="1:9" x14ac:dyDescent="0.25">
      <c r="A12" s="6" t="s">
        <v>130</v>
      </c>
      <c r="B12" s="1">
        <f t="shared" si="5"/>
        <v>28</v>
      </c>
      <c r="C12" s="3">
        <f t="shared" si="1"/>
        <v>34478</v>
      </c>
      <c r="D12" s="2">
        <f t="shared" si="0"/>
        <v>25150.2</v>
      </c>
      <c r="E12" s="23">
        <f t="shared" si="2"/>
        <v>9327.7999999999993</v>
      </c>
      <c r="F12" s="2">
        <f t="shared" si="6"/>
        <v>810630.5524657534</v>
      </c>
      <c r="G12" s="2">
        <f t="shared" si="7"/>
        <v>785480.35246575344</v>
      </c>
      <c r="H12" s="33">
        <f t="shared" si="3"/>
        <v>9327.8036174141489</v>
      </c>
      <c r="I12" s="38">
        <f t="shared" si="4"/>
        <v>3.6174141496303491E-3</v>
      </c>
    </row>
    <row r="13" spans="1:9" x14ac:dyDescent="0.25">
      <c r="A13" s="6" t="s">
        <v>131</v>
      </c>
      <c r="B13" s="1">
        <f t="shared" si="5"/>
        <v>31</v>
      </c>
      <c r="C13" s="3">
        <f t="shared" si="1"/>
        <v>34478</v>
      </c>
      <c r="D13" s="2">
        <f t="shared" si="0"/>
        <v>24471.200000000001</v>
      </c>
      <c r="E13" s="23">
        <f t="shared" si="2"/>
        <v>10006.799999999999</v>
      </c>
      <c r="F13" s="2">
        <f t="shared" si="6"/>
        <v>785480.35246575344</v>
      </c>
      <c r="G13" s="2">
        <f t="shared" si="7"/>
        <v>761009.15246575349</v>
      </c>
      <c r="H13" s="33">
        <f t="shared" si="3"/>
        <v>10006.804490317132</v>
      </c>
      <c r="I13" s="38">
        <f t="shared" si="4"/>
        <v>4.4903171328769531E-3</v>
      </c>
    </row>
    <row r="14" spans="1:9" x14ac:dyDescent="0.25">
      <c r="A14" s="6" t="s">
        <v>132</v>
      </c>
      <c r="B14" s="1">
        <f t="shared" si="5"/>
        <v>30</v>
      </c>
      <c r="C14" s="3">
        <f t="shared" si="1"/>
        <v>34478</v>
      </c>
      <c r="D14" s="2">
        <f t="shared" si="0"/>
        <v>25095.7</v>
      </c>
      <c r="E14" s="23">
        <f t="shared" si="2"/>
        <v>9382.2999999999993</v>
      </c>
      <c r="F14" s="2">
        <f t="shared" si="6"/>
        <v>761009.15246575349</v>
      </c>
      <c r="G14" s="2">
        <f t="shared" si="7"/>
        <v>735913.45246575354</v>
      </c>
      <c r="H14" s="33">
        <f t="shared" si="3"/>
        <v>9382.3046194407962</v>
      </c>
      <c r="I14" s="38">
        <f t="shared" si="4"/>
        <v>4.61944079688692E-3</v>
      </c>
    </row>
    <row r="15" spans="1:9" x14ac:dyDescent="0.25">
      <c r="A15" s="6" t="s">
        <v>133</v>
      </c>
      <c r="B15" s="1">
        <f t="shared" si="5"/>
        <v>31</v>
      </c>
      <c r="C15" s="3">
        <f t="shared" si="1"/>
        <v>34478</v>
      </c>
      <c r="D15" s="2">
        <f t="shared" si="0"/>
        <v>25102.66</v>
      </c>
      <c r="E15" s="23">
        <f t="shared" si="2"/>
        <v>9375.34</v>
      </c>
      <c r="F15" s="2">
        <f t="shared" si="6"/>
        <v>735913.45246575354</v>
      </c>
      <c r="G15" s="2">
        <f t="shared" si="7"/>
        <v>710810.7924657535</v>
      </c>
      <c r="H15" s="33">
        <f t="shared" si="3"/>
        <v>9375.3357642897372</v>
      </c>
      <c r="I15" s="38">
        <f t="shared" si="4"/>
        <v>-4.2357102629466681E-3</v>
      </c>
    </row>
    <row r="16" spans="1:9" x14ac:dyDescent="0.25">
      <c r="A16" s="6" t="s">
        <v>134</v>
      </c>
      <c r="B16" s="1">
        <f t="shared" si="5"/>
        <v>30</v>
      </c>
      <c r="C16" s="3">
        <f t="shared" si="1"/>
        <v>34478</v>
      </c>
      <c r="D16" s="2">
        <f t="shared" si="0"/>
        <v>25714.58</v>
      </c>
      <c r="E16" s="23">
        <f t="shared" si="2"/>
        <v>8763.42</v>
      </c>
      <c r="F16" s="2">
        <f t="shared" si="6"/>
        <v>710810.7924657535</v>
      </c>
      <c r="G16" s="2">
        <f t="shared" si="7"/>
        <v>685096.21246575355</v>
      </c>
      <c r="H16" s="33">
        <f t="shared" si="3"/>
        <v>8763.4207290298382</v>
      </c>
      <c r="I16" s="38">
        <f t="shared" si="4"/>
        <v>7.2902983811218292E-4</v>
      </c>
    </row>
    <row r="17" spans="1:9" x14ac:dyDescent="0.25">
      <c r="A17" s="6" t="s">
        <v>135</v>
      </c>
      <c r="B17" s="1">
        <f t="shared" si="5"/>
        <v>31</v>
      </c>
      <c r="C17" s="3">
        <f t="shared" si="1"/>
        <v>34478</v>
      </c>
      <c r="D17" s="2">
        <f t="shared" si="0"/>
        <v>25750.059999999998</v>
      </c>
      <c r="E17" s="23">
        <f t="shared" si="2"/>
        <v>8727.94</v>
      </c>
      <c r="F17" s="2">
        <f t="shared" si="6"/>
        <v>685096.21246575355</v>
      </c>
      <c r="G17" s="2">
        <f t="shared" si="7"/>
        <v>659346.15246575349</v>
      </c>
      <c r="H17" s="33">
        <f t="shared" si="3"/>
        <v>8727.9380492212422</v>
      </c>
      <c r="I17" s="38">
        <f t="shared" si="4"/>
        <v>-1.9507787583279423E-3</v>
      </c>
    </row>
    <row r="18" spans="1:9" x14ac:dyDescent="0.25">
      <c r="A18" s="6" t="s">
        <v>136</v>
      </c>
      <c r="B18" s="1">
        <f t="shared" si="5"/>
        <v>31</v>
      </c>
      <c r="C18" s="3">
        <f t="shared" si="1"/>
        <v>34478</v>
      </c>
      <c r="D18" s="2">
        <f t="shared" si="0"/>
        <v>26078.11</v>
      </c>
      <c r="E18" s="23">
        <f t="shared" si="2"/>
        <v>8399.89</v>
      </c>
      <c r="F18" s="2">
        <f t="shared" si="6"/>
        <v>659346.15246575349</v>
      </c>
      <c r="G18" s="2">
        <f t="shared" si="7"/>
        <v>633268.0424657535</v>
      </c>
      <c r="H18" s="33">
        <f t="shared" si="3"/>
        <v>8399.8893396322019</v>
      </c>
      <c r="I18" s="38">
        <f t="shared" si="4"/>
        <v>-6.6036779753630981E-4</v>
      </c>
    </row>
    <row r="19" spans="1:9" x14ac:dyDescent="0.25">
      <c r="A19" s="6" t="s">
        <v>137</v>
      </c>
      <c r="B19" s="1">
        <f t="shared" si="5"/>
        <v>30</v>
      </c>
      <c r="C19" s="3">
        <f t="shared" si="1"/>
        <v>34478</v>
      </c>
      <c r="D19" s="2">
        <f t="shared" si="0"/>
        <v>26670.59</v>
      </c>
      <c r="E19" s="23">
        <f t="shared" si="2"/>
        <v>7807.41</v>
      </c>
      <c r="F19" s="2">
        <f t="shared" si="6"/>
        <v>633268.0424657535</v>
      </c>
      <c r="G19" s="2">
        <f t="shared" si="7"/>
        <v>606597.45246575354</v>
      </c>
      <c r="H19" s="33">
        <f t="shared" si="3"/>
        <v>7807.4142221805223</v>
      </c>
      <c r="I19" s="38">
        <f t="shared" si="4"/>
        <v>4.2221805224471609E-3</v>
      </c>
    </row>
    <row r="20" spans="1:9" x14ac:dyDescent="0.25">
      <c r="A20" s="6" t="s">
        <v>138</v>
      </c>
      <c r="B20" s="1">
        <f t="shared" si="5"/>
        <v>31</v>
      </c>
      <c r="C20" s="3">
        <f t="shared" si="1"/>
        <v>34478</v>
      </c>
      <c r="D20" s="2">
        <f t="shared" si="0"/>
        <v>26750.11</v>
      </c>
      <c r="E20" s="23">
        <f t="shared" si="2"/>
        <v>7727.89</v>
      </c>
      <c r="F20" s="2">
        <f t="shared" si="6"/>
        <v>606597.45246575354</v>
      </c>
      <c r="G20" s="2">
        <f t="shared" si="7"/>
        <v>579847.34246575355</v>
      </c>
      <c r="H20" s="33">
        <f t="shared" si="3"/>
        <v>7727.8853533308329</v>
      </c>
      <c r="I20" s="38">
        <f t="shared" si="4"/>
        <v>-4.6466691674140748E-3</v>
      </c>
    </row>
    <row r="21" spans="1:9" x14ac:dyDescent="0.25">
      <c r="A21" s="6" t="s">
        <v>139</v>
      </c>
      <c r="B21" s="1">
        <f t="shared" si="5"/>
        <v>30</v>
      </c>
      <c r="C21" s="3">
        <f t="shared" si="1"/>
        <v>34478</v>
      </c>
      <c r="D21" s="2">
        <f t="shared" si="0"/>
        <v>27329.200000000001</v>
      </c>
      <c r="E21" s="23">
        <f t="shared" si="2"/>
        <v>7148.8</v>
      </c>
      <c r="F21" s="2">
        <f t="shared" si="6"/>
        <v>579847.34246575355</v>
      </c>
      <c r="G21" s="2">
        <f t="shared" si="7"/>
        <v>552518.1424657536</v>
      </c>
      <c r="H21" s="33">
        <f t="shared" si="3"/>
        <v>7148.8028523175099</v>
      </c>
      <c r="I21" s="38">
        <f t="shared" si="4"/>
        <v>2.8523175096779596E-3</v>
      </c>
    </row>
    <row r="22" spans="1:9" x14ac:dyDescent="0.25">
      <c r="A22" s="6" t="s">
        <v>140</v>
      </c>
      <c r="B22" s="1">
        <f t="shared" si="5"/>
        <v>31</v>
      </c>
      <c r="C22" s="3">
        <f t="shared" si="1"/>
        <v>34478</v>
      </c>
      <c r="D22" s="2">
        <f t="shared" si="0"/>
        <v>27439.07</v>
      </c>
      <c r="E22" s="23">
        <f t="shared" si="2"/>
        <v>7038.93</v>
      </c>
      <c r="F22" s="2">
        <f t="shared" si="6"/>
        <v>552518.1424657536</v>
      </c>
      <c r="G22" s="2">
        <f t="shared" si="7"/>
        <v>525079.07246575365</v>
      </c>
      <c r="H22" s="33">
        <f t="shared" si="3"/>
        <v>7038.9297601801482</v>
      </c>
      <c r="I22" s="38">
        <f t="shared" si="4"/>
        <v>-2.3981985214049928E-4</v>
      </c>
    </row>
    <row r="23" spans="1:9" x14ac:dyDescent="0.25">
      <c r="A23" s="6" t="s">
        <v>141</v>
      </c>
      <c r="B23" s="1">
        <f t="shared" si="5"/>
        <v>31</v>
      </c>
      <c r="C23" s="3">
        <f t="shared" si="1"/>
        <v>34478</v>
      </c>
      <c r="D23" s="2">
        <f t="shared" si="0"/>
        <v>27788.639999999999</v>
      </c>
      <c r="E23" s="23">
        <f t="shared" si="2"/>
        <v>6689.36</v>
      </c>
      <c r="F23" s="2">
        <f t="shared" si="6"/>
        <v>525079.07246575365</v>
      </c>
      <c r="G23" s="2">
        <f t="shared" si="7"/>
        <v>497290.43246575363</v>
      </c>
      <c r="H23" s="33">
        <f t="shared" si="3"/>
        <v>6689.3635259335733</v>
      </c>
      <c r="I23" s="38">
        <f t="shared" si="4"/>
        <v>3.5259335736554931E-3</v>
      </c>
    </row>
    <row r="24" spans="1:9" x14ac:dyDescent="0.25">
      <c r="A24" s="6" t="s">
        <v>142</v>
      </c>
      <c r="B24" s="1">
        <f t="shared" si="5"/>
        <v>29</v>
      </c>
      <c r="C24" s="3">
        <f t="shared" si="1"/>
        <v>34478</v>
      </c>
      <c r="D24" s="2">
        <f t="shared" si="0"/>
        <v>28551.39</v>
      </c>
      <c r="E24" s="23">
        <f t="shared" si="2"/>
        <v>5926.61</v>
      </c>
      <c r="F24" s="2">
        <f t="shared" si="6"/>
        <v>497290.43246575363</v>
      </c>
      <c r="G24" s="2">
        <f t="shared" si="7"/>
        <v>468739.04246575362</v>
      </c>
      <c r="H24" s="33">
        <f t="shared" si="3"/>
        <v>5926.6120033589814</v>
      </c>
      <c r="I24" s="38">
        <f t="shared" si="4"/>
        <v>2.0033589817103348E-3</v>
      </c>
    </row>
    <row r="25" spans="1:9" x14ac:dyDescent="0.25">
      <c r="A25" s="6" t="s">
        <v>143</v>
      </c>
      <c r="B25" s="1">
        <f t="shared" si="5"/>
        <v>31</v>
      </c>
      <c r="C25" s="3">
        <f t="shared" si="1"/>
        <v>34478</v>
      </c>
      <c r="D25" s="2">
        <f t="shared" si="0"/>
        <v>28506.39</v>
      </c>
      <c r="E25" s="23">
        <f t="shared" si="2"/>
        <v>5971.61</v>
      </c>
      <c r="F25" s="2">
        <f t="shared" si="6"/>
        <v>468739.04246575362</v>
      </c>
      <c r="G25" s="2">
        <f t="shared" si="7"/>
        <v>440232.65246575361</v>
      </c>
      <c r="H25" s="33">
        <f t="shared" si="3"/>
        <v>5971.606979358231</v>
      </c>
      <c r="I25" s="38">
        <f t="shared" si="4"/>
        <v>-3.0206417686713394E-3</v>
      </c>
    </row>
    <row r="26" spans="1:9" x14ac:dyDescent="0.25">
      <c r="A26" s="6" t="s">
        <v>144</v>
      </c>
      <c r="B26" s="1">
        <f t="shared" si="5"/>
        <v>30</v>
      </c>
      <c r="C26" s="3">
        <f t="shared" si="1"/>
        <v>34478</v>
      </c>
      <c r="D26" s="2">
        <f t="shared" si="0"/>
        <v>29050.47</v>
      </c>
      <c r="E26" s="23">
        <f t="shared" si="2"/>
        <v>5427.53</v>
      </c>
      <c r="F26" s="2">
        <f t="shared" si="6"/>
        <v>440232.65246575361</v>
      </c>
      <c r="G26" s="2">
        <f t="shared" si="7"/>
        <v>411182.18246575363</v>
      </c>
      <c r="H26" s="33">
        <f t="shared" si="3"/>
        <v>5427.5258523175098</v>
      </c>
      <c r="I26" s="38">
        <f t="shared" si="4"/>
        <v>-4.1476824899291387E-3</v>
      </c>
    </row>
    <row r="27" spans="1:9" x14ac:dyDescent="0.25">
      <c r="A27" s="6" t="s">
        <v>145</v>
      </c>
      <c r="B27" s="1">
        <f t="shared" si="5"/>
        <v>31</v>
      </c>
      <c r="C27" s="3">
        <f t="shared" si="1"/>
        <v>34478</v>
      </c>
      <c r="D27" s="2">
        <f t="shared" si="0"/>
        <v>29239.65</v>
      </c>
      <c r="E27" s="23">
        <f t="shared" si="2"/>
        <v>5238.3500000000004</v>
      </c>
      <c r="F27" s="2">
        <f t="shared" si="6"/>
        <v>411182.18246575363</v>
      </c>
      <c r="G27" s="2">
        <f t="shared" si="7"/>
        <v>381942.53246575361</v>
      </c>
      <c r="H27" s="33">
        <f t="shared" si="3"/>
        <v>5238.3483519609708</v>
      </c>
      <c r="I27" s="38">
        <f t="shared" si="4"/>
        <v>-1.6480390295328107E-3</v>
      </c>
    </row>
    <row r="28" spans="1:9" x14ac:dyDescent="0.25">
      <c r="A28" s="6" t="s">
        <v>146</v>
      </c>
      <c r="B28" s="1">
        <f t="shared" si="5"/>
        <v>30</v>
      </c>
      <c r="C28" s="3">
        <f t="shared" si="1"/>
        <v>34478</v>
      </c>
      <c r="D28" s="2">
        <f t="shared" si="0"/>
        <v>29769.119999999999</v>
      </c>
      <c r="E28" s="23">
        <f t="shared" si="2"/>
        <v>4708.88</v>
      </c>
      <c r="F28" s="2">
        <f t="shared" si="6"/>
        <v>381942.53246575361</v>
      </c>
      <c r="G28" s="2">
        <f t="shared" si="7"/>
        <v>352173.41246575362</v>
      </c>
      <c r="H28" s="33">
        <f t="shared" si="3"/>
        <v>4708.8805372490169</v>
      </c>
      <c r="I28" s="38">
        <f t="shared" si="4"/>
        <v>5.3724901681562187E-4</v>
      </c>
    </row>
    <row r="29" spans="1:9" x14ac:dyDescent="0.25">
      <c r="A29" s="6" t="s">
        <v>147</v>
      </c>
      <c r="B29" s="1">
        <f t="shared" si="5"/>
        <v>31</v>
      </c>
      <c r="C29" s="3">
        <f t="shared" si="1"/>
        <v>34478</v>
      </c>
      <c r="D29" s="2">
        <f t="shared" si="0"/>
        <v>29991.41</v>
      </c>
      <c r="E29" s="23">
        <f t="shared" si="2"/>
        <v>4486.59</v>
      </c>
      <c r="F29" s="2">
        <f t="shared" si="6"/>
        <v>352173.41246575362</v>
      </c>
      <c r="G29" s="2">
        <f t="shared" si="7"/>
        <v>322182.00246575364</v>
      </c>
      <c r="H29" s="33">
        <f t="shared" si="3"/>
        <v>4486.5927889472714</v>
      </c>
      <c r="I29" s="38">
        <f t="shared" si="4"/>
        <v>2.7889472712558927E-3</v>
      </c>
    </row>
    <row r="30" spans="1:9" x14ac:dyDescent="0.25">
      <c r="A30" s="6" t="s">
        <v>148</v>
      </c>
      <c r="B30" s="1">
        <f t="shared" si="5"/>
        <v>31</v>
      </c>
      <c r="C30" s="3">
        <f t="shared" si="1"/>
        <v>34478</v>
      </c>
      <c r="D30" s="2">
        <f t="shared" si="0"/>
        <v>30373.489999999998</v>
      </c>
      <c r="E30" s="23">
        <f t="shared" si="2"/>
        <v>4104.51</v>
      </c>
      <c r="F30" s="2">
        <f t="shared" si="6"/>
        <v>322182.00246575364</v>
      </c>
      <c r="G30" s="2">
        <f t="shared" si="7"/>
        <v>291808.51246575365</v>
      </c>
      <c r="H30" s="33">
        <f t="shared" si="3"/>
        <v>4104.5104423719295</v>
      </c>
      <c r="I30" s="38">
        <f t="shared" si="4"/>
        <v>4.4237192923901603E-4</v>
      </c>
    </row>
    <row r="31" spans="1:9" x14ac:dyDescent="0.25">
      <c r="A31" s="6" t="s">
        <v>149</v>
      </c>
      <c r="B31" s="1">
        <f t="shared" si="5"/>
        <v>30</v>
      </c>
      <c r="C31" s="3">
        <f t="shared" si="1"/>
        <v>34478</v>
      </c>
      <c r="D31" s="2">
        <f t="shared" si="0"/>
        <v>30880.36</v>
      </c>
      <c r="E31" s="23">
        <f t="shared" si="2"/>
        <v>3597.64</v>
      </c>
      <c r="F31" s="2">
        <f t="shared" si="6"/>
        <v>291808.51246575365</v>
      </c>
      <c r="G31" s="2">
        <f t="shared" si="7"/>
        <v>260928.15246575366</v>
      </c>
      <c r="H31" s="33">
        <f t="shared" si="3"/>
        <v>3597.639194783264</v>
      </c>
      <c r="I31" s="38">
        <f t="shared" si="4"/>
        <v>-8.0521673589828424E-4</v>
      </c>
    </row>
    <row r="32" spans="1:9" x14ac:dyDescent="0.25">
      <c r="A32" s="6" t="s">
        <v>150</v>
      </c>
      <c r="B32" s="1">
        <f t="shared" si="5"/>
        <v>31</v>
      </c>
      <c r="C32" s="3">
        <f t="shared" si="1"/>
        <v>34478</v>
      </c>
      <c r="D32" s="2">
        <f t="shared" si="0"/>
        <v>31153.85</v>
      </c>
      <c r="E32" s="23">
        <f t="shared" si="2"/>
        <v>3324.15</v>
      </c>
      <c r="F32" s="2">
        <f t="shared" si="6"/>
        <v>260928.15246575366</v>
      </c>
      <c r="G32" s="2">
        <f t="shared" si="7"/>
        <v>229774.30246575366</v>
      </c>
      <c r="H32" s="33">
        <f t="shared" si="3"/>
        <v>3324.1531752486426</v>
      </c>
      <c r="I32" s="38">
        <f t="shared" si="4"/>
        <v>3.1752486424920789E-3</v>
      </c>
    </row>
    <row r="33" spans="1:9" x14ac:dyDescent="0.25">
      <c r="A33" s="6" t="s">
        <v>151</v>
      </c>
      <c r="B33" s="1">
        <f t="shared" si="5"/>
        <v>30</v>
      </c>
      <c r="C33" s="3">
        <f t="shared" si="1"/>
        <v>34478</v>
      </c>
      <c r="D33" s="2">
        <f t="shared" si="0"/>
        <v>31645.17</v>
      </c>
      <c r="E33" s="23">
        <f t="shared" si="2"/>
        <v>2832.83</v>
      </c>
      <c r="F33" s="2">
        <f t="shared" si="6"/>
        <v>229774.30246575366</v>
      </c>
      <c r="G33" s="2">
        <f t="shared" si="7"/>
        <v>198129.13246575365</v>
      </c>
      <c r="H33" s="33">
        <f t="shared" si="3"/>
        <v>2832.8338660161412</v>
      </c>
      <c r="I33" s="38">
        <f t="shared" si="4"/>
        <v>3.8660161412735761E-3</v>
      </c>
    </row>
    <row r="34" spans="1:9" x14ac:dyDescent="0.25">
      <c r="A34" s="6" t="s">
        <v>152</v>
      </c>
      <c r="B34" s="1">
        <f t="shared" si="5"/>
        <v>31</v>
      </c>
      <c r="C34" s="3">
        <f t="shared" si="1"/>
        <v>34478</v>
      </c>
      <c r="D34" s="2">
        <f t="shared" si="0"/>
        <v>31953.89</v>
      </c>
      <c r="E34" s="23">
        <f t="shared" si="2"/>
        <v>2524.11</v>
      </c>
      <c r="F34" s="2">
        <f t="shared" si="6"/>
        <v>198129.13246575365</v>
      </c>
      <c r="G34" s="2">
        <f t="shared" si="7"/>
        <v>166175.24246575363</v>
      </c>
      <c r="H34" s="33">
        <f t="shared" si="3"/>
        <v>2524.1108656596011</v>
      </c>
      <c r="I34" s="38">
        <f t="shared" si="4"/>
        <v>8.6565960100415396E-4</v>
      </c>
    </row>
    <row r="35" spans="1:9" x14ac:dyDescent="0.25">
      <c r="A35" s="6" t="s">
        <v>153</v>
      </c>
      <c r="B35" s="1">
        <f t="shared" si="5"/>
        <v>31</v>
      </c>
      <c r="C35" s="3">
        <f t="shared" si="1"/>
        <v>34478</v>
      </c>
      <c r="D35" s="2">
        <f t="shared" si="0"/>
        <v>32360.97</v>
      </c>
      <c r="E35" s="23">
        <f t="shared" si="2"/>
        <v>2117.0300000000002</v>
      </c>
      <c r="F35" s="2">
        <f t="shared" si="6"/>
        <v>166175.24246575363</v>
      </c>
      <c r="G35" s="2">
        <f t="shared" si="7"/>
        <v>133814.27246575363</v>
      </c>
      <c r="H35" s="33">
        <f t="shared" si="3"/>
        <v>2117.0270615500117</v>
      </c>
      <c r="I35" s="38">
        <f t="shared" si="4"/>
        <v>-2.9384499885054538E-3</v>
      </c>
    </row>
    <row r="36" spans="1:9" x14ac:dyDescent="0.25">
      <c r="A36" s="6" t="s">
        <v>154</v>
      </c>
      <c r="B36" s="1">
        <f t="shared" si="5"/>
        <v>28</v>
      </c>
      <c r="C36" s="3">
        <f t="shared" si="1"/>
        <v>34478</v>
      </c>
      <c r="D36" s="2">
        <f t="shared" si="0"/>
        <v>32938.22</v>
      </c>
      <c r="E36" s="23">
        <f t="shared" si="2"/>
        <v>1539.78</v>
      </c>
      <c r="F36" s="2">
        <f t="shared" si="6"/>
        <v>133814.27246575363</v>
      </c>
      <c r="G36" s="2">
        <f t="shared" si="7"/>
        <v>100876.05246575363</v>
      </c>
      <c r="H36" s="33">
        <f t="shared" si="3"/>
        <v>1539.7806694689459</v>
      </c>
      <c r="I36" s="38">
        <f t="shared" si="4"/>
        <v>6.6946894594366313E-4</v>
      </c>
    </row>
    <row r="37" spans="1:9" x14ac:dyDescent="0.25">
      <c r="A37" s="6" t="s">
        <v>155</v>
      </c>
      <c r="B37" s="1">
        <f t="shared" si="5"/>
        <v>31</v>
      </c>
      <c r="C37" s="3">
        <f t="shared" si="1"/>
        <v>34478</v>
      </c>
      <c r="D37" s="2">
        <f t="shared" si="0"/>
        <v>33192.870000000003</v>
      </c>
      <c r="E37" s="23">
        <f t="shared" si="2"/>
        <v>1285.1300000000001</v>
      </c>
      <c r="F37" s="2">
        <f t="shared" si="6"/>
        <v>100876.05246575363</v>
      </c>
      <c r="G37" s="2">
        <f t="shared" si="7"/>
        <v>67683.182465753634</v>
      </c>
      <c r="H37" s="33">
        <f t="shared" si="3"/>
        <v>1285.133271139053</v>
      </c>
      <c r="I37" s="38">
        <f t="shared" si="4"/>
        <v>3.2711390529129858E-3</v>
      </c>
    </row>
    <row r="38" spans="1:9" x14ac:dyDescent="0.25">
      <c r="A38" s="6" t="s">
        <v>156</v>
      </c>
      <c r="B38" s="1">
        <f t="shared" si="5"/>
        <v>30</v>
      </c>
      <c r="C38" s="3">
        <f t="shared" si="1"/>
        <v>34478</v>
      </c>
      <c r="D38" s="2">
        <f t="shared" si="0"/>
        <v>33643.550000000003</v>
      </c>
      <c r="E38" s="23">
        <f t="shared" si="2"/>
        <v>834.45</v>
      </c>
      <c r="F38" s="2">
        <f t="shared" si="6"/>
        <v>67683.182465753634</v>
      </c>
      <c r="G38" s="2">
        <f t="shared" si="7"/>
        <v>34039.632465753632</v>
      </c>
      <c r="H38" s="33">
        <f t="shared" si="3"/>
        <v>834.45019478326401</v>
      </c>
      <c r="I38" s="38">
        <f t="shared" si="4"/>
        <v>1.9478326396438206E-4</v>
      </c>
    </row>
    <row r="39" spans="1:9" x14ac:dyDescent="0.25">
      <c r="A39" s="6" t="s">
        <v>157</v>
      </c>
      <c r="B39" s="1">
        <f t="shared" si="5"/>
        <v>31</v>
      </c>
      <c r="C39" s="3">
        <f t="shared" si="1"/>
        <v>34478</v>
      </c>
      <c r="D39" s="2">
        <f t="shared" si="0"/>
        <v>34039.629999999997</v>
      </c>
      <c r="E39" s="23">
        <f>ROUND(438.367534246365,2)</f>
        <v>438.37</v>
      </c>
      <c r="F39" s="2">
        <f t="shared" si="6"/>
        <v>34039.632465753632</v>
      </c>
      <c r="G39" s="2">
        <f t="shared" si="7"/>
        <v>2.4657536341692321E-3</v>
      </c>
      <c r="H39" s="33">
        <f t="shared" si="3"/>
        <v>433.65559168699832</v>
      </c>
      <c r="I39" s="38">
        <f t="shared" si="4"/>
        <v>-4.7144083130016838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63159-0ADF-4C1D-ABB9-3963A48C3369}">
  <dimension ref="A1:I39"/>
  <sheetViews>
    <sheetView workbookViewId="0">
      <pane ySplit="3" topLeftCell="A21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5" width="10.5703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12.5703125" bestFit="1" customWidth="1"/>
  </cols>
  <sheetData>
    <row r="1" spans="1:9" x14ac:dyDescent="0.25">
      <c r="A1" s="41" t="s">
        <v>267</v>
      </c>
      <c r="B1" s="42" t="s">
        <v>280</v>
      </c>
      <c r="C1" s="37" t="s">
        <v>274</v>
      </c>
      <c r="D1" s="39">
        <f>ROUNDUP(34465.760695558,0)</f>
        <v>34466</v>
      </c>
    </row>
    <row r="2" spans="1:9" x14ac:dyDescent="0.25">
      <c r="A2" s="41" t="s">
        <v>268</v>
      </c>
      <c r="B2" s="43">
        <v>0.15</v>
      </c>
    </row>
    <row r="3" spans="1:9" x14ac:dyDescent="0.25">
      <c r="A3" s="5" t="s">
        <v>23</v>
      </c>
      <c r="B3" s="5" t="s">
        <v>24</v>
      </c>
      <c r="C3" s="5" t="s">
        <v>15</v>
      </c>
      <c r="D3" s="5" t="s">
        <v>28</v>
      </c>
      <c r="E3" s="5" t="s">
        <v>27</v>
      </c>
      <c r="F3" s="5" t="s">
        <v>25</v>
      </c>
      <c r="G3" s="5" t="s">
        <v>26</v>
      </c>
      <c r="H3" s="31" t="s">
        <v>271</v>
      </c>
      <c r="I3" s="31" t="s">
        <v>272</v>
      </c>
    </row>
    <row r="4" spans="1:9" x14ac:dyDescent="0.25">
      <c r="A4" s="6" t="s">
        <v>122</v>
      </c>
      <c r="B4" s="1">
        <f>DAYS360(B1,A4)</f>
        <v>16</v>
      </c>
      <c r="C4" s="3">
        <f>$D$1</f>
        <v>34466</v>
      </c>
      <c r="D4" s="2">
        <f t="shared" ref="D4:D39" si="0">C4-E4</f>
        <v>27799.33</v>
      </c>
      <c r="E4" s="23">
        <f>ROUND(F4*$B$2*B4/360,2)</f>
        <v>6666.67</v>
      </c>
      <c r="F4" s="2">
        <v>1000000</v>
      </c>
      <c r="G4" s="2">
        <v>972200.66666666663</v>
      </c>
      <c r="H4" s="33">
        <f>F4*$B$2*B4/360</f>
        <v>6666.666666666667</v>
      </c>
      <c r="I4" s="38">
        <f>H4-E4</f>
        <v>-3.333333333102928E-3</v>
      </c>
    </row>
    <row r="5" spans="1:9" x14ac:dyDescent="0.25">
      <c r="A5" s="6" t="s">
        <v>123</v>
      </c>
      <c r="B5" s="1">
        <f>DAYS360(A4,A5)</f>
        <v>30</v>
      </c>
      <c r="C5" s="3">
        <f t="shared" ref="C5:C39" si="1">$D$1</f>
        <v>34466</v>
      </c>
      <c r="D5" s="2">
        <f t="shared" si="0"/>
        <v>22313.489999999998</v>
      </c>
      <c r="E5" s="23">
        <f t="shared" ref="E5:E38" si="2">ROUND(F5*$B$2*B5/360,2)</f>
        <v>12152.51</v>
      </c>
      <c r="F5" s="2">
        <f>G4</f>
        <v>972200.66666666663</v>
      </c>
      <c r="G5" s="2">
        <f>F5-D5</f>
        <v>949887.17666666664</v>
      </c>
      <c r="H5" s="33">
        <f t="shared" ref="H5:H39" si="3">F5*$B$2*B5/360</f>
        <v>12152.508333333331</v>
      </c>
      <c r="I5" s="38">
        <f t="shared" ref="I5:I39" si="4">H5-E5</f>
        <v>-1.6666666688252008E-3</v>
      </c>
    </row>
    <row r="6" spans="1:9" x14ac:dyDescent="0.25">
      <c r="A6" s="6" t="s">
        <v>124</v>
      </c>
      <c r="B6" s="1">
        <f t="shared" ref="B6:B39" si="5">DAYS360(A5,A6)</f>
        <v>30</v>
      </c>
      <c r="C6" s="3">
        <f t="shared" si="1"/>
        <v>34466</v>
      </c>
      <c r="D6" s="2">
        <f t="shared" si="0"/>
        <v>22592.41</v>
      </c>
      <c r="E6" s="23">
        <f t="shared" si="2"/>
        <v>11873.59</v>
      </c>
      <c r="F6" s="2">
        <f t="shared" ref="F6:F39" si="6">G5</f>
        <v>949887.17666666664</v>
      </c>
      <c r="G6" s="2">
        <f t="shared" ref="G6:G39" si="7">F6-D6</f>
        <v>927294.7666666666</v>
      </c>
      <c r="H6" s="33">
        <f t="shared" si="3"/>
        <v>11873.589708333333</v>
      </c>
      <c r="I6" s="38">
        <f t="shared" si="4"/>
        <v>-2.9166666718083434E-4</v>
      </c>
    </row>
    <row r="7" spans="1:9" x14ac:dyDescent="0.25">
      <c r="A7" s="6" t="s">
        <v>125</v>
      </c>
      <c r="B7" s="1">
        <f t="shared" si="5"/>
        <v>30</v>
      </c>
      <c r="C7" s="3">
        <f t="shared" si="1"/>
        <v>34466</v>
      </c>
      <c r="D7" s="2">
        <f t="shared" si="0"/>
        <v>22874.82</v>
      </c>
      <c r="E7" s="23">
        <f t="shared" si="2"/>
        <v>11591.18</v>
      </c>
      <c r="F7" s="2">
        <f t="shared" si="6"/>
        <v>927294.7666666666</v>
      </c>
      <c r="G7" s="2">
        <f t="shared" si="7"/>
        <v>904419.94666666666</v>
      </c>
      <c r="H7" s="33">
        <f t="shared" si="3"/>
        <v>11591.184583333332</v>
      </c>
      <c r="I7" s="38">
        <f t="shared" si="4"/>
        <v>4.5833333315385971E-3</v>
      </c>
    </row>
    <row r="8" spans="1:9" x14ac:dyDescent="0.25">
      <c r="A8" s="6" t="s">
        <v>126</v>
      </c>
      <c r="B8" s="1">
        <f t="shared" si="5"/>
        <v>30</v>
      </c>
      <c r="C8" s="3">
        <f t="shared" si="1"/>
        <v>34466</v>
      </c>
      <c r="D8" s="2">
        <f t="shared" si="0"/>
        <v>23160.75</v>
      </c>
      <c r="E8" s="23">
        <f t="shared" si="2"/>
        <v>11305.25</v>
      </c>
      <c r="F8" s="2">
        <f t="shared" si="6"/>
        <v>904419.94666666666</v>
      </c>
      <c r="G8" s="2">
        <f t="shared" si="7"/>
        <v>881259.19666666666</v>
      </c>
      <c r="H8" s="33">
        <f t="shared" si="3"/>
        <v>11305.249333333333</v>
      </c>
      <c r="I8" s="38">
        <f t="shared" si="4"/>
        <v>-6.6666666680248454E-4</v>
      </c>
    </row>
    <row r="9" spans="1:9" x14ac:dyDescent="0.25">
      <c r="A9" s="6" t="s">
        <v>127</v>
      </c>
      <c r="B9" s="1">
        <f t="shared" si="5"/>
        <v>30</v>
      </c>
      <c r="C9" s="3">
        <f t="shared" si="1"/>
        <v>34466</v>
      </c>
      <c r="D9" s="2">
        <f t="shared" si="0"/>
        <v>23450.260000000002</v>
      </c>
      <c r="E9" s="23">
        <f t="shared" si="2"/>
        <v>11015.74</v>
      </c>
      <c r="F9" s="2">
        <f t="shared" si="6"/>
        <v>881259.19666666666</v>
      </c>
      <c r="G9" s="2">
        <f t="shared" si="7"/>
        <v>857808.93666666665</v>
      </c>
      <c r="H9" s="33">
        <f t="shared" si="3"/>
        <v>11015.739958333332</v>
      </c>
      <c r="I9" s="38">
        <f t="shared" si="4"/>
        <v>-4.1666668039397337E-5</v>
      </c>
    </row>
    <row r="10" spans="1:9" x14ac:dyDescent="0.25">
      <c r="A10" s="6" t="s">
        <v>128</v>
      </c>
      <c r="B10" s="1">
        <f t="shared" si="5"/>
        <v>30</v>
      </c>
      <c r="C10" s="3">
        <f t="shared" si="1"/>
        <v>34466</v>
      </c>
      <c r="D10" s="2">
        <f t="shared" si="0"/>
        <v>23743.39</v>
      </c>
      <c r="E10" s="23">
        <f t="shared" si="2"/>
        <v>10722.61</v>
      </c>
      <c r="F10" s="2">
        <f t="shared" si="6"/>
        <v>857808.93666666665</v>
      </c>
      <c r="G10" s="2">
        <f t="shared" si="7"/>
        <v>834065.54666666663</v>
      </c>
      <c r="H10" s="33">
        <f t="shared" si="3"/>
        <v>10722.611708333334</v>
      </c>
      <c r="I10" s="38">
        <f t="shared" si="4"/>
        <v>1.7083333332266193E-3</v>
      </c>
    </row>
    <row r="11" spans="1:9" x14ac:dyDescent="0.25">
      <c r="A11" s="6" t="s">
        <v>129</v>
      </c>
      <c r="B11" s="1">
        <f t="shared" si="5"/>
        <v>30</v>
      </c>
      <c r="C11" s="3">
        <f t="shared" si="1"/>
        <v>34466</v>
      </c>
      <c r="D11" s="2">
        <f t="shared" si="0"/>
        <v>24040.18</v>
      </c>
      <c r="E11" s="23">
        <f t="shared" si="2"/>
        <v>10425.82</v>
      </c>
      <c r="F11" s="2">
        <f t="shared" si="6"/>
        <v>834065.54666666663</v>
      </c>
      <c r="G11" s="2">
        <f t="shared" si="7"/>
        <v>810025.36666666658</v>
      </c>
      <c r="H11" s="33">
        <f t="shared" si="3"/>
        <v>10425.819333333333</v>
      </c>
      <c r="I11" s="38">
        <f t="shared" si="4"/>
        <v>-6.6666666680248454E-4</v>
      </c>
    </row>
    <row r="12" spans="1:9" x14ac:dyDescent="0.25">
      <c r="A12" s="6" t="s">
        <v>130</v>
      </c>
      <c r="B12" s="1">
        <f t="shared" si="5"/>
        <v>30</v>
      </c>
      <c r="C12" s="3">
        <f t="shared" si="1"/>
        <v>34466</v>
      </c>
      <c r="D12" s="2">
        <f t="shared" si="0"/>
        <v>24340.68</v>
      </c>
      <c r="E12" s="23">
        <f t="shared" si="2"/>
        <v>10125.32</v>
      </c>
      <c r="F12" s="2">
        <f t="shared" si="6"/>
        <v>810025.36666666658</v>
      </c>
      <c r="G12" s="2">
        <f t="shared" si="7"/>
        <v>785684.68666666653</v>
      </c>
      <c r="H12" s="33">
        <f t="shared" si="3"/>
        <v>10125.317083333332</v>
      </c>
      <c r="I12" s="38">
        <f t="shared" si="4"/>
        <v>-2.9166666681703646E-3</v>
      </c>
    </row>
    <row r="13" spans="1:9" x14ac:dyDescent="0.25">
      <c r="A13" s="6" t="s">
        <v>131</v>
      </c>
      <c r="B13" s="1">
        <f t="shared" si="5"/>
        <v>30</v>
      </c>
      <c r="C13" s="3">
        <f t="shared" si="1"/>
        <v>34466</v>
      </c>
      <c r="D13" s="2">
        <f t="shared" si="0"/>
        <v>24644.940000000002</v>
      </c>
      <c r="E13" s="23">
        <f t="shared" si="2"/>
        <v>9821.06</v>
      </c>
      <c r="F13" s="2">
        <f t="shared" si="6"/>
        <v>785684.68666666653</v>
      </c>
      <c r="G13" s="2">
        <f t="shared" si="7"/>
        <v>761039.74666666659</v>
      </c>
      <c r="H13" s="33">
        <f t="shared" si="3"/>
        <v>9821.0585833333316</v>
      </c>
      <c r="I13" s="38">
        <f t="shared" si="4"/>
        <v>-1.4166666678647744E-3</v>
      </c>
    </row>
    <row r="14" spans="1:9" x14ac:dyDescent="0.25">
      <c r="A14" s="6" t="s">
        <v>132</v>
      </c>
      <c r="B14" s="1">
        <f t="shared" si="5"/>
        <v>30</v>
      </c>
      <c r="C14" s="3">
        <f t="shared" si="1"/>
        <v>34466</v>
      </c>
      <c r="D14" s="2">
        <f t="shared" si="0"/>
        <v>24953</v>
      </c>
      <c r="E14" s="23">
        <f t="shared" si="2"/>
        <v>9513</v>
      </c>
      <c r="F14" s="2">
        <f t="shared" si="6"/>
        <v>761039.74666666659</v>
      </c>
      <c r="G14" s="2">
        <f t="shared" si="7"/>
        <v>736086.74666666659</v>
      </c>
      <c r="H14" s="33">
        <f t="shared" si="3"/>
        <v>9512.9968333333309</v>
      </c>
      <c r="I14" s="38">
        <f t="shared" si="4"/>
        <v>-3.166666669130791E-3</v>
      </c>
    </row>
    <row r="15" spans="1:9" x14ac:dyDescent="0.25">
      <c r="A15" s="6" t="s">
        <v>133</v>
      </c>
      <c r="B15" s="1">
        <f t="shared" si="5"/>
        <v>30</v>
      </c>
      <c r="C15" s="3">
        <f t="shared" si="1"/>
        <v>34466</v>
      </c>
      <c r="D15" s="2">
        <f t="shared" si="0"/>
        <v>25264.92</v>
      </c>
      <c r="E15" s="23">
        <f t="shared" si="2"/>
        <v>9201.08</v>
      </c>
      <c r="F15" s="2">
        <f t="shared" si="6"/>
        <v>736086.74666666659</v>
      </c>
      <c r="G15" s="2">
        <f t="shared" si="7"/>
        <v>710821.82666666654</v>
      </c>
      <c r="H15" s="33">
        <f t="shared" si="3"/>
        <v>9201.0843333333323</v>
      </c>
      <c r="I15" s="38">
        <f t="shared" si="4"/>
        <v>4.3333333323971601E-3</v>
      </c>
    </row>
    <row r="16" spans="1:9" x14ac:dyDescent="0.25">
      <c r="A16" s="6" t="s">
        <v>134</v>
      </c>
      <c r="B16" s="1">
        <f t="shared" si="5"/>
        <v>30</v>
      </c>
      <c r="C16" s="3">
        <f t="shared" si="1"/>
        <v>34466</v>
      </c>
      <c r="D16" s="2">
        <f t="shared" si="0"/>
        <v>25580.73</v>
      </c>
      <c r="E16" s="23">
        <f t="shared" si="2"/>
        <v>8885.27</v>
      </c>
      <c r="F16" s="2">
        <f t="shared" si="6"/>
        <v>710821.82666666654</v>
      </c>
      <c r="G16" s="2">
        <f t="shared" si="7"/>
        <v>685241.09666666656</v>
      </c>
      <c r="H16" s="33">
        <f t="shared" si="3"/>
        <v>8885.2728333333307</v>
      </c>
      <c r="I16" s="38">
        <f t="shared" si="4"/>
        <v>2.8333333302725805E-3</v>
      </c>
    </row>
    <row r="17" spans="1:9" x14ac:dyDescent="0.25">
      <c r="A17" s="6" t="s">
        <v>135</v>
      </c>
      <c r="B17" s="1">
        <f t="shared" si="5"/>
        <v>30</v>
      </c>
      <c r="C17" s="3">
        <f t="shared" si="1"/>
        <v>34466</v>
      </c>
      <c r="D17" s="2">
        <f t="shared" si="0"/>
        <v>25900.489999999998</v>
      </c>
      <c r="E17" s="23">
        <f t="shared" si="2"/>
        <v>8565.51</v>
      </c>
      <c r="F17" s="2">
        <f t="shared" si="6"/>
        <v>685241.09666666656</v>
      </c>
      <c r="G17" s="2">
        <f t="shared" si="7"/>
        <v>659340.60666666657</v>
      </c>
      <c r="H17" s="33">
        <f t="shared" si="3"/>
        <v>8565.513708333332</v>
      </c>
      <c r="I17" s="38">
        <f t="shared" si="4"/>
        <v>3.7083333318150835E-3</v>
      </c>
    </row>
    <row r="18" spans="1:9" x14ac:dyDescent="0.25">
      <c r="A18" s="6" t="s">
        <v>136</v>
      </c>
      <c r="B18" s="1">
        <f t="shared" si="5"/>
        <v>30</v>
      </c>
      <c r="C18" s="3">
        <f t="shared" si="1"/>
        <v>34466</v>
      </c>
      <c r="D18" s="2">
        <f t="shared" si="0"/>
        <v>26224.239999999998</v>
      </c>
      <c r="E18" s="23">
        <f t="shared" si="2"/>
        <v>8241.76</v>
      </c>
      <c r="F18" s="2">
        <f t="shared" si="6"/>
        <v>659340.60666666657</v>
      </c>
      <c r="G18" s="2">
        <f t="shared" si="7"/>
        <v>633116.36666666658</v>
      </c>
      <c r="H18" s="33">
        <f t="shared" si="3"/>
        <v>8241.7575833333321</v>
      </c>
      <c r="I18" s="38">
        <f t="shared" si="4"/>
        <v>-2.4166666680685012E-3</v>
      </c>
    </row>
    <row r="19" spans="1:9" x14ac:dyDescent="0.25">
      <c r="A19" s="6" t="s">
        <v>137</v>
      </c>
      <c r="B19" s="1">
        <f t="shared" si="5"/>
        <v>30</v>
      </c>
      <c r="C19" s="3">
        <f t="shared" si="1"/>
        <v>34466</v>
      </c>
      <c r="D19" s="2">
        <f t="shared" si="0"/>
        <v>26552.05</v>
      </c>
      <c r="E19" s="23">
        <f t="shared" si="2"/>
        <v>7913.95</v>
      </c>
      <c r="F19" s="2">
        <f t="shared" si="6"/>
        <v>633116.36666666658</v>
      </c>
      <c r="G19" s="2">
        <f t="shared" si="7"/>
        <v>606564.31666666653</v>
      </c>
      <c r="H19" s="33">
        <f t="shared" si="3"/>
        <v>7913.9545833333314</v>
      </c>
      <c r="I19" s="38">
        <f t="shared" si="4"/>
        <v>4.5833333315385971E-3</v>
      </c>
    </row>
    <row r="20" spans="1:9" x14ac:dyDescent="0.25">
      <c r="A20" s="6" t="s">
        <v>138</v>
      </c>
      <c r="B20" s="1">
        <f t="shared" si="5"/>
        <v>30</v>
      </c>
      <c r="C20" s="3">
        <f t="shared" si="1"/>
        <v>34466</v>
      </c>
      <c r="D20" s="2">
        <f t="shared" si="0"/>
        <v>26883.95</v>
      </c>
      <c r="E20" s="23">
        <f t="shared" si="2"/>
        <v>7582.05</v>
      </c>
      <c r="F20" s="2">
        <f t="shared" si="6"/>
        <v>606564.31666666653</v>
      </c>
      <c r="G20" s="2">
        <f t="shared" si="7"/>
        <v>579680.36666666658</v>
      </c>
      <c r="H20" s="33">
        <f t="shared" si="3"/>
        <v>7582.0539583333311</v>
      </c>
      <c r="I20" s="38">
        <f t="shared" si="4"/>
        <v>3.9583333309565205E-3</v>
      </c>
    </row>
    <row r="21" spans="1:9" x14ac:dyDescent="0.25">
      <c r="A21" s="6" t="s">
        <v>139</v>
      </c>
      <c r="B21" s="1">
        <f t="shared" si="5"/>
        <v>30</v>
      </c>
      <c r="C21" s="3">
        <f t="shared" si="1"/>
        <v>34466</v>
      </c>
      <c r="D21" s="2">
        <f t="shared" si="0"/>
        <v>27220</v>
      </c>
      <c r="E21" s="23">
        <f t="shared" si="2"/>
        <v>7246</v>
      </c>
      <c r="F21" s="2">
        <f t="shared" si="6"/>
        <v>579680.36666666658</v>
      </c>
      <c r="G21" s="2">
        <f t="shared" si="7"/>
        <v>552460.36666666658</v>
      </c>
      <c r="H21" s="33">
        <f t="shared" si="3"/>
        <v>7246.0045833333315</v>
      </c>
      <c r="I21" s="38">
        <f t="shared" si="4"/>
        <v>4.5833333315385971E-3</v>
      </c>
    </row>
    <row r="22" spans="1:9" x14ac:dyDescent="0.25">
      <c r="A22" s="6" t="s">
        <v>140</v>
      </c>
      <c r="B22" s="1">
        <f t="shared" si="5"/>
        <v>30</v>
      </c>
      <c r="C22" s="3">
        <f t="shared" si="1"/>
        <v>34466</v>
      </c>
      <c r="D22" s="2">
        <f t="shared" si="0"/>
        <v>27560.25</v>
      </c>
      <c r="E22" s="23">
        <f t="shared" si="2"/>
        <v>6905.75</v>
      </c>
      <c r="F22" s="2">
        <f t="shared" si="6"/>
        <v>552460.36666666658</v>
      </c>
      <c r="G22" s="2">
        <f t="shared" si="7"/>
        <v>524900.11666666658</v>
      </c>
      <c r="H22" s="33">
        <f t="shared" si="3"/>
        <v>6905.7545833333315</v>
      </c>
      <c r="I22" s="38">
        <f t="shared" si="4"/>
        <v>4.5833333315385971E-3</v>
      </c>
    </row>
    <row r="23" spans="1:9" x14ac:dyDescent="0.25">
      <c r="A23" s="6" t="s">
        <v>141</v>
      </c>
      <c r="B23" s="1">
        <f t="shared" si="5"/>
        <v>30</v>
      </c>
      <c r="C23" s="3">
        <f t="shared" si="1"/>
        <v>34466</v>
      </c>
      <c r="D23" s="2">
        <f t="shared" si="0"/>
        <v>27904.75</v>
      </c>
      <c r="E23" s="23">
        <f t="shared" si="2"/>
        <v>6561.25</v>
      </c>
      <c r="F23" s="2">
        <f t="shared" si="6"/>
        <v>524900.11666666658</v>
      </c>
      <c r="G23" s="2">
        <f t="shared" si="7"/>
        <v>496995.36666666658</v>
      </c>
      <c r="H23" s="33">
        <f t="shared" si="3"/>
        <v>6561.2514583333314</v>
      </c>
      <c r="I23" s="38">
        <f t="shared" si="4"/>
        <v>1.4583333313566982E-3</v>
      </c>
    </row>
    <row r="24" spans="1:9" x14ac:dyDescent="0.25">
      <c r="A24" s="6" t="s">
        <v>142</v>
      </c>
      <c r="B24" s="1">
        <f t="shared" si="5"/>
        <v>30</v>
      </c>
      <c r="C24" s="3">
        <f t="shared" si="1"/>
        <v>34466</v>
      </c>
      <c r="D24" s="2">
        <f t="shared" si="0"/>
        <v>28253.56</v>
      </c>
      <c r="E24" s="23">
        <f t="shared" si="2"/>
        <v>6212.44</v>
      </c>
      <c r="F24" s="2">
        <f t="shared" si="6"/>
        <v>496995.36666666658</v>
      </c>
      <c r="G24" s="2">
        <f t="shared" si="7"/>
        <v>468741.80666666658</v>
      </c>
      <c r="H24" s="33">
        <f t="shared" si="3"/>
        <v>6212.4420833333315</v>
      </c>
      <c r="I24" s="38">
        <f t="shared" si="4"/>
        <v>2.0833333319387748E-3</v>
      </c>
    </row>
    <row r="25" spans="1:9" x14ac:dyDescent="0.25">
      <c r="A25" s="6" t="s">
        <v>143</v>
      </c>
      <c r="B25" s="1">
        <f t="shared" si="5"/>
        <v>30</v>
      </c>
      <c r="C25" s="3">
        <f t="shared" si="1"/>
        <v>34466</v>
      </c>
      <c r="D25" s="2">
        <f t="shared" si="0"/>
        <v>28606.73</v>
      </c>
      <c r="E25" s="23">
        <f t="shared" si="2"/>
        <v>5859.27</v>
      </c>
      <c r="F25" s="2">
        <f t="shared" si="6"/>
        <v>468741.80666666658</v>
      </c>
      <c r="G25" s="2">
        <f t="shared" si="7"/>
        <v>440135.0766666666</v>
      </c>
      <c r="H25" s="33">
        <f t="shared" si="3"/>
        <v>5859.2725833333316</v>
      </c>
      <c r="I25" s="38">
        <f t="shared" si="4"/>
        <v>2.5833333311311435E-3</v>
      </c>
    </row>
    <row r="26" spans="1:9" x14ac:dyDescent="0.25">
      <c r="A26" s="6" t="s">
        <v>144</v>
      </c>
      <c r="B26" s="1">
        <f t="shared" si="5"/>
        <v>30</v>
      </c>
      <c r="C26" s="3">
        <f t="shared" si="1"/>
        <v>34466</v>
      </c>
      <c r="D26" s="2">
        <f t="shared" si="0"/>
        <v>28964.31</v>
      </c>
      <c r="E26" s="23">
        <f t="shared" si="2"/>
        <v>5501.69</v>
      </c>
      <c r="F26" s="2">
        <f t="shared" si="6"/>
        <v>440135.0766666666</v>
      </c>
      <c r="G26" s="2">
        <f t="shared" si="7"/>
        <v>411170.7666666666</v>
      </c>
      <c r="H26" s="33">
        <f t="shared" si="3"/>
        <v>5501.6884583333322</v>
      </c>
      <c r="I26" s="38">
        <f t="shared" si="4"/>
        <v>-1.5416666674354929E-3</v>
      </c>
    </row>
    <row r="27" spans="1:9" x14ac:dyDescent="0.25">
      <c r="A27" s="6" t="s">
        <v>145</v>
      </c>
      <c r="B27" s="1">
        <f t="shared" si="5"/>
        <v>30</v>
      </c>
      <c r="C27" s="3">
        <f t="shared" si="1"/>
        <v>34466</v>
      </c>
      <c r="D27" s="2">
        <f t="shared" si="0"/>
        <v>29326.37</v>
      </c>
      <c r="E27" s="23">
        <f t="shared" si="2"/>
        <v>5139.63</v>
      </c>
      <c r="F27" s="2">
        <f t="shared" si="6"/>
        <v>411170.7666666666</v>
      </c>
      <c r="G27" s="2">
        <f t="shared" si="7"/>
        <v>381844.39666666661</v>
      </c>
      <c r="H27" s="33">
        <f t="shared" si="3"/>
        <v>5139.6345833333326</v>
      </c>
      <c r="I27" s="38">
        <f t="shared" si="4"/>
        <v>4.5833333324480918E-3</v>
      </c>
    </row>
    <row r="28" spans="1:9" x14ac:dyDescent="0.25">
      <c r="A28" s="6" t="s">
        <v>146</v>
      </c>
      <c r="B28" s="1">
        <f t="shared" si="5"/>
        <v>30</v>
      </c>
      <c r="C28" s="3">
        <f t="shared" si="1"/>
        <v>34466</v>
      </c>
      <c r="D28" s="2">
        <f t="shared" si="0"/>
        <v>29692.95</v>
      </c>
      <c r="E28" s="23">
        <f t="shared" si="2"/>
        <v>4773.05</v>
      </c>
      <c r="F28" s="2">
        <f t="shared" si="6"/>
        <v>381844.39666666661</v>
      </c>
      <c r="G28" s="2">
        <f t="shared" si="7"/>
        <v>352151.4466666666</v>
      </c>
      <c r="H28" s="33">
        <f t="shared" si="3"/>
        <v>4773.0549583333323</v>
      </c>
      <c r="I28" s="38">
        <f t="shared" si="4"/>
        <v>4.958333332069742E-3</v>
      </c>
    </row>
    <row r="29" spans="1:9" x14ac:dyDescent="0.25">
      <c r="A29" s="6" t="s">
        <v>147</v>
      </c>
      <c r="B29" s="1">
        <f t="shared" si="5"/>
        <v>30</v>
      </c>
      <c r="C29" s="3">
        <f t="shared" si="1"/>
        <v>34466</v>
      </c>
      <c r="D29" s="2">
        <f t="shared" si="0"/>
        <v>30064.11</v>
      </c>
      <c r="E29" s="23">
        <f t="shared" si="2"/>
        <v>4401.8900000000003</v>
      </c>
      <c r="F29" s="2">
        <f t="shared" si="6"/>
        <v>352151.4466666666</v>
      </c>
      <c r="G29" s="2">
        <f t="shared" si="7"/>
        <v>322087.33666666661</v>
      </c>
      <c r="H29" s="33">
        <f t="shared" si="3"/>
        <v>4401.8930833333325</v>
      </c>
      <c r="I29" s="38">
        <f t="shared" si="4"/>
        <v>3.0833333321425016E-3</v>
      </c>
    </row>
    <row r="30" spans="1:9" x14ac:dyDescent="0.25">
      <c r="A30" s="6" t="s">
        <v>148</v>
      </c>
      <c r="B30" s="1">
        <f t="shared" si="5"/>
        <v>30</v>
      </c>
      <c r="C30" s="3">
        <f t="shared" si="1"/>
        <v>34466</v>
      </c>
      <c r="D30" s="2">
        <f t="shared" si="0"/>
        <v>30439.91</v>
      </c>
      <c r="E30" s="23">
        <f t="shared" si="2"/>
        <v>4026.09</v>
      </c>
      <c r="F30" s="2">
        <f t="shared" si="6"/>
        <v>322087.33666666661</v>
      </c>
      <c r="G30" s="2">
        <f t="shared" si="7"/>
        <v>291647.42666666664</v>
      </c>
      <c r="H30" s="33">
        <f t="shared" si="3"/>
        <v>4026.0917083333329</v>
      </c>
      <c r="I30" s="38">
        <f t="shared" si="4"/>
        <v>1.7083333327718719E-3</v>
      </c>
    </row>
    <row r="31" spans="1:9" x14ac:dyDescent="0.25">
      <c r="A31" s="6" t="s">
        <v>149</v>
      </c>
      <c r="B31" s="1">
        <f t="shared" si="5"/>
        <v>30</v>
      </c>
      <c r="C31" s="3">
        <f t="shared" si="1"/>
        <v>34466</v>
      </c>
      <c r="D31" s="2">
        <f t="shared" si="0"/>
        <v>30820.41</v>
      </c>
      <c r="E31" s="23">
        <f t="shared" si="2"/>
        <v>3645.59</v>
      </c>
      <c r="F31" s="2">
        <f t="shared" si="6"/>
        <v>291647.42666666664</v>
      </c>
      <c r="G31" s="2">
        <f t="shared" si="7"/>
        <v>260827.01666666663</v>
      </c>
      <c r="H31" s="33">
        <f t="shared" si="3"/>
        <v>3645.5928333333331</v>
      </c>
      <c r="I31" s="38">
        <f t="shared" si="4"/>
        <v>2.8333333330010646E-3</v>
      </c>
    </row>
    <row r="32" spans="1:9" x14ac:dyDescent="0.25">
      <c r="A32" s="6" t="s">
        <v>150</v>
      </c>
      <c r="B32" s="1">
        <f t="shared" si="5"/>
        <v>30</v>
      </c>
      <c r="C32" s="3">
        <f t="shared" si="1"/>
        <v>34466</v>
      </c>
      <c r="D32" s="2">
        <f t="shared" si="0"/>
        <v>31205.66</v>
      </c>
      <c r="E32" s="23">
        <f t="shared" si="2"/>
        <v>3260.34</v>
      </c>
      <c r="F32" s="2">
        <f t="shared" si="6"/>
        <v>260827.01666666663</v>
      </c>
      <c r="G32" s="2">
        <f t="shared" si="7"/>
        <v>229621.35666666663</v>
      </c>
      <c r="H32" s="33">
        <f t="shared" si="3"/>
        <v>3260.3377083333326</v>
      </c>
      <c r="I32" s="38">
        <f t="shared" si="4"/>
        <v>-2.291666667588288E-3</v>
      </c>
    </row>
    <row r="33" spans="1:9" x14ac:dyDescent="0.25">
      <c r="A33" s="6" t="s">
        <v>151</v>
      </c>
      <c r="B33" s="1">
        <f t="shared" si="5"/>
        <v>30</v>
      </c>
      <c r="C33" s="3">
        <f t="shared" si="1"/>
        <v>34466</v>
      </c>
      <c r="D33" s="2">
        <f t="shared" si="0"/>
        <v>31595.73</v>
      </c>
      <c r="E33" s="23">
        <f t="shared" si="2"/>
        <v>2870.27</v>
      </c>
      <c r="F33" s="2">
        <f t="shared" si="6"/>
        <v>229621.35666666663</v>
      </c>
      <c r="G33" s="2">
        <f t="shared" si="7"/>
        <v>198025.62666666662</v>
      </c>
      <c r="H33" s="33">
        <f t="shared" si="3"/>
        <v>2870.2669583333332</v>
      </c>
      <c r="I33" s="38">
        <f t="shared" si="4"/>
        <v>-3.0416666668315884E-3</v>
      </c>
    </row>
    <row r="34" spans="1:9" x14ac:dyDescent="0.25">
      <c r="A34" s="6" t="s">
        <v>152</v>
      </c>
      <c r="B34" s="1">
        <f t="shared" si="5"/>
        <v>30</v>
      </c>
      <c r="C34" s="3">
        <f t="shared" si="1"/>
        <v>34466</v>
      </c>
      <c r="D34" s="2">
        <f t="shared" si="0"/>
        <v>31990.68</v>
      </c>
      <c r="E34" s="23">
        <f t="shared" si="2"/>
        <v>2475.3200000000002</v>
      </c>
      <c r="F34" s="2">
        <f t="shared" si="6"/>
        <v>198025.62666666662</v>
      </c>
      <c r="G34" s="2">
        <f t="shared" si="7"/>
        <v>166034.94666666663</v>
      </c>
      <c r="H34" s="33">
        <f t="shared" si="3"/>
        <v>2475.3203333333327</v>
      </c>
      <c r="I34" s="38">
        <f t="shared" si="4"/>
        <v>3.3333333249174757E-4</v>
      </c>
    </row>
    <row r="35" spans="1:9" x14ac:dyDescent="0.25">
      <c r="A35" s="6" t="s">
        <v>153</v>
      </c>
      <c r="B35" s="1">
        <f t="shared" si="5"/>
        <v>30</v>
      </c>
      <c r="C35" s="3">
        <f t="shared" si="1"/>
        <v>34466</v>
      </c>
      <c r="D35" s="2">
        <f t="shared" si="0"/>
        <v>32390.560000000001</v>
      </c>
      <c r="E35" s="23">
        <f t="shared" si="2"/>
        <v>2075.44</v>
      </c>
      <c r="F35" s="2">
        <f t="shared" si="6"/>
        <v>166034.94666666663</v>
      </c>
      <c r="G35" s="2">
        <f t="shared" si="7"/>
        <v>133644.38666666663</v>
      </c>
      <c r="H35" s="33">
        <f t="shared" si="3"/>
        <v>2075.4368333333332</v>
      </c>
      <c r="I35" s="38">
        <f t="shared" si="4"/>
        <v>-3.1666666668570542E-3</v>
      </c>
    </row>
    <row r="36" spans="1:9" x14ac:dyDescent="0.25">
      <c r="A36" s="6" t="s">
        <v>154</v>
      </c>
      <c r="B36" s="1">
        <f t="shared" si="5"/>
        <v>30</v>
      </c>
      <c r="C36" s="3">
        <f t="shared" si="1"/>
        <v>34466</v>
      </c>
      <c r="D36" s="2">
        <f t="shared" si="0"/>
        <v>32795.449999999997</v>
      </c>
      <c r="E36" s="23">
        <f t="shared" si="2"/>
        <v>1670.55</v>
      </c>
      <c r="F36" s="2">
        <f t="shared" si="6"/>
        <v>133644.38666666663</v>
      </c>
      <c r="G36" s="2">
        <f t="shared" si="7"/>
        <v>100848.93666666663</v>
      </c>
      <c r="H36" s="33">
        <f t="shared" si="3"/>
        <v>1670.5548333333327</v>
      </c>
      <c r="I36" s="38">
        <f t="shared" si="4"/>
        <v>4.8333333327263972E-3</v>
      </c>
    </row>
    <row r="37" spans="1:9" x14ac:dyDescent="0.25">
      <c r="A37" s="6" t="s">
        <v>155</v>
      </c>
      <c r="B37" s="1">
        <f t="shared" si="5"/>
        <v>30</v>
      </c>
      <c r="C37" s="3">
        <f t="shared" si="1"/>
        <v>34466</v>
      </c>
      <c r="D37" s="2">
        <f t="shared" si="0"/>
        <v>33205.39</v>
      </c>
      <c r="E37" s="23">
        <f t="shared" si="2"/>
        <v>1260.6099999999999</v>
      </c>
      <c r="F37" s="2">
        <f t="shared" si="6"/>
        <v>100848.93666666663</v>
      </c>
      <c r="G37" s="2">
        <f t="shared" si="7"/>
        <v>67643.546666666633</v>
      </c>
      <c r="H37" s="33">
        <f t="shared" si="3"/>
        <v>1260.6117083333329</v>
      </c>
      <c r="I37" s="38">
        <f t="shared" si="4"/>
        <v>1.7083333329992456E-3</v>
      </c>
    </row>
    <row r="38" spans="1:9" x14ac:dyDescent="0.25">
      <c r="A38" s="6" t="s">
        <v>156</v>
      </c>
      <c r="B38" s="1">
        <f t="shared" si="5"/>
        <v>30</v>
      </c>
      <c r="C38" s="3">
        <f t="shared" si="1"/>
        <v>34466</v>
      </c>
      <c r="D38" s="2">
        <f t="shared" si="0"/>
        <v>33620.46</v>
      </c>
      <c r="E38" s="23">
        <f t="shared" si="2"/>
        <v>845.54</v>
      </c>
      <c r="F38" s="2">
        <f t="shared" si="6"/>
        <v>67643.546666666633</v>
      </c>
      <c r="G38" s="2">
        <f t="shared" si="7"/>
        <v>34023.086666666633</v>
      </c>
      <c r="H38" s="33">
        <f t="shared" si="3"/>
        <v>845.5443333333327</v>
      </c>
      <c r="I38" s="38">
        <f t="shared" si="4"/>
        <v>4.3333333327382206E-3</v>
      </c>
    </row>
    <row r="39" spans="1:9" x14ac:dyDescent="0.25">
      <c r="A39" s="6" t="s">
        <v>157</v>
      </c>
      <c r="B39" s="1">
        <f t="shared" si="5"/>
        <v>30</v>
      </c>
      <c r="C39" s="3">
        <f t="shared" si="1"/>
        <v>34466</v>
      </c>
      <c r="D39" s="2">
        <f t="shared" si="0"/>
        <v>34023.089999999997</v>
      </c>
      <c r="E39" s="23">
        <f>ROUND(442.913333333366,2)</f>
        <v>442.91</v>
      </c>
      <c r="F39" s="2">
        <f t="shared" si="6"/>
        <v>34023.086666666633</v>
      </c>
      <c r="G39" s="2">
        <f t="shared" si="7"/>
        <v>-3.3333333631162532E-3</v>
      </c>
      <c r="H39" s="33">
        <f t="shared" si="3"/>
        <v>425.28858333333295</v>
      </c>
      <c r="I39" s="38">
        <f t="shared" si="4"/>
        <v>-17.621416666667074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E4467-F024-4EC6-ACCD-AB37B475F15B}">
  <dimension ref="A1:N3"/>
  <sheetViews>
    <sheetView workbookViewId="0">
      <selection activeCell="N2" sqref="N2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94.140625" bestFit="1" customWidth="1"/>
  </cols>
  <sheetData>
    <row r="1" spans="1:14" x14ac:dyDescent="0.25">
      <c r="A1" s="13" t="s">
        <v>75</v>
      </c>
      <c r="B1" s="7" t="s">
        <v>1</v>
      </c>
      <c r="C1" s="7" t="s">
        <v>2</v>
      </c>
      <c r="D1" s="7" t="s">
        <v>11</v>
      </c>
      <c r="E1" s="7" t="s">
        <v>12</v>
      </c>
      <c r="F1" s="7" t="s">
        <v>13</v>
      </c>
      <c r="G1" s="7" t="s">
        <v>22</v>
      </c>
      <c r="H1" s="7" t="s">
        <v>3</v>
      </c>
      <c r="I1" s="7" t="s">
        <v>4</v>
      </c>
      <c r="J1" s="7" t="s">
        <v>5</v>
      </c>
      <c r="K1" s="7" t="s">
        <v>6</v>
      </c>
      <c r="L1" s="7" t="s">
        <v>7</v>
      </c>
      <c r="M1" s="7" t="s">
        <v>8</v>
      </c>
      <c r="N1" s="7" t="s">
        <v>168</v>
      </c>
    </row>
    <row r="2" spans="1:14" x14ac:dyDescent="0.25">
      <c r="A2" s="28" t="s">
        <v>0</v>
      </c>
      <c r="B2" s="8" t="s">
        <v>9</v>
      </c>
      <c r="C2" s="8" t="s">
        <v>158</v>
      </c>
      <c r="D2" s="9" t="s">
        <v>65</v>
      </c>
      <c r="E2" s="9" t="s">
        <v>66</v>
      </c>
      <c r="F2" s="9" t="s">
        <v>81</v>
      </c>
      <c r="G2" s="10" t="s">
        <v>119</v>
      </c>
      <c r="H2" s="10" t="s">
        <v>159</v>
      </c>
      <c r="I2" s="10" t="s">
        <v>0</v>
      </c>
      <c r="J2" s="10" t="s">
        <v>9</v>
      </c>
      <c r="K2" s="10" t="s">
        <v>69</v>
      </c>
      <c r="L2" s="10" t="s">
        <v>70</v>
      </c>
      <c r="M2" s="10" t="s">
        <v>71</v>
      </c>
      <c r="N2" s="10" t="s">
        <v>175</v>
      </c>
    </row>
    <row r="3" spans="1:14" x14ac:dyDescent="0.25">
      <c r="A3" s="28" t="s">
        <v>0</v>
      </c>
      <c r="B3" s="8" t="s">
        <v>9</v>
      </c>
      <c r="C3" s="8" t="s">
        <v>158</v>
      </c>
      <c r="D3" s="9" t="s">
        <v>65</v>
      </c>
      <c r="E3" s="9" t="s">
        <v>66</v>
      </c>
      <c r="F3" s="9" t="s">
        <v>81</v>
      </c>
      <c r="G3" s="10" t="s">
        <v>119</v>
      </c>
      <c r="H3" s="10" t="s">
        <v>159</v>
      </c>
      <c r="I3" s="10" t="s">
        <v>0</v>
      </c>
      <c r="J3" s="10" t="s">
        <v>9</v>
      </c>
      <c r="K3" s="10" t="s">
        <v>76</v>
      </c>
      <c r="L3" s="10" t="s">
        <v>70</v>
      </c>
      <c r="M3" s="10" t="s">
        <v>71</v>
      </c>
      <c r="N3" s="10" t="s">
        <v>723</v>
      </c>
    </row>
  </sheetData>
  <phoneticPr fontId="5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C71B7-77A4-4682-A9B3-BEB3BC9ACE41}">
  <dimension ref="A1:I244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4.5703125" bestFit="1" customWidth="1"/>
    <col min="5" max="5" width="11.5703125" bestFit="1" customWidth="1"/>
    <col min="6" max="7" width="15.28515625" bestFit="1" customWidth="1"/>
    <col min="8" max="8" width="15.140625" bestFit="1" customWidth="1"/>
    <col min="9" max="9" width="6.7109375" bestFit="1" customWidth="1"/>
  </cols>
  <sheetData>
    <row r="1" spans="1:9" x14ac:dyDescent="0.25">
      <c r="A1" s="41" t="s">
        <v>267</v>
      </c>
      <c r="B1" s="42" t="s">
        <v>277</v>
      </c>
      <c r="C1" s="37" t="s">
        <v>274</v>
      </c>
      <c r="D1" s="39">
        <f>ROUNDUP(13176689.9488057,0)</f>
        <v>13176690</v>
      </c>
    </row>
    <row r="2" spans="1:9" x14ac:dyDescent="0.25">
      <c r="A2" s="41" t="s">
        <v>268</v>
      </c>
      <c r="B2" s="43">
        <v>0.15</v>
      </c>
    </row>
    <row r="3" spans="1:9" x14ac:dyDescent="0.25">
      <c r="A3" s="5" t="s">
        <v>23</v>
      </c>
      <c r="B3" s="5" t="s">
        <v>24</v>
      </c>
      <c r="C3" s="5" t="s">
        <v>15</v>
      </c>
      <c r="D3" s="5" t="s">
        <v>28</v>
      </c>
      <c r="E3" s="5" t="s">
        <v>27</v>
      </c>
      <c r="F3" s="5" t="s">
        <v>25</v>
      </c>
      <c r="G3" s="5" t="s">
        <v>26</v>
      </c>
      <c r="H3" s="31" t="s">
        <v>271</v>
      </c>
      <c r="I3" s="31" t="s">
        <v>272</v>
      </c>
    </row>
    <row r="4" spans="1:9" x14ac:dyDescent="0.25">
      <c r="A4" s="45">
        <v>41856</v>
      </c>
      <c r="B4" s="25">
        <f>_xlfn.DAYS(A4,B1)</f>
        <v>3</v>
      </c>
      <c r="C4" s="11" t="s">
        <v>73</v>
      </c>
      <c r="D4" s="27">
        <v>0</v>
      </c>
      <c r="E4">
        <f>ROUNDUP(F4*$B$2*B4/365,0)</f>
        <v>1232877</v>
      </c>
      <c r="F4" s="26">
        <v>999999999</v>
      </c>
      <c r="G4" s="26">
        <f>F4-D4</f>
        <v>999999999</v>
      </c>
      <c r="H4" s="33">
        <f>F4*$B$2*B4/365</f>
        <v>1232876.7110958903</v>
      </c>
      <c r="I4" s="38">
        <f>H4-E4</f>
        <v>-0.2889041097369045</v>
      </c>
    </row>
    <row r="5" spans="1:9" x14ac:dyDescent="0.25">
      <c r="A5" s="45">
        <v>41887</v>
      </c>
      <c r="B5" s="25">
        <f>_xlfn.DAYS(A5,A4)</f>
        <v>31</v>
      </c>
      <c r="C5" s="70">
        <f>$D$1</f>
        <v>13176690</v>
      </c>
      <c r="D5" s="27">
        <f>C5-E5</f>
        <v>436963.99000000022</v>
      </c>
      <c r="E5">
        <f>ROUND(F5*$B$2*B5/365,2)</f>
        <v>12739726.01</v>
      </c>
      <c r="F5" s="26">
        <v>999999999</v>
      </c>
      <c r="G5" s="26">
        <f>F5-D5</f>
        <v>999563035.00999999</v>
      </c>
      <c r="H5" s="33">
        <f t="shared" ref="H5" si="0">F5*$B$2*B5/365</f>
        <v>12739726.014657533</v>
      </c>
      <c r="I5" s="38">
        <f t="shared" ref="I5" si="1">H5-E5</f>
        <v>4.6575330197811127E-3</v>
      </c>
    </row>
    <row r="6" spans="1:9" x14ac:dyDescent="0.25">
      <c r="A6" s="45">
        <v>41917</v>
      </c>
      <c r="B6" s="25">
        <f>_xlfn.DAYS(A6,A5)</f>
        <v>30</v>
      </c>
      <c r="C6" s="70">
        <f>$D$1</f>
        <v>13176690</v>
      </c>
      <c r="D6" s="27">
        <f>C6-E6</f>
        <v>853310.11999999918</v>
      </c>
      <c r="E6">
        <f>ROUND(F6*$B$2*B6/365,2)</f>
        <v>12323379.880000001</v>
      </c>
      <c r="F6" s="70">
        <f>G5</f>
        <v>999563035.00999999</v>
      </c>
      <c r="G6" s="26">
        <f>F6-D6</f>
        <v>998709724.88999999</v>
      </c>
      <c r="H6" s="33">
        <f t="shared" ref="H6" si="2">F6*$B$2*B6/365</f>
        <v>12323379.883684929</v>
      </c>
      <c r="I6" s="38">
        <f t="shared" ref="I6" si="3">H6-E6</f>
        <v>3.6849286407232285E-3</v>
      </c>
    </row>
    <row r="7" spans="1:9" x14ac:dyDescent="0.25">
      <c r="A7" s="45">
        <v>41948</v>
      </c>
      <c r="B7" s="25">
        <f t="shared" ref="B7:B70" si="4">_xlfn.DAYS(A7,A6)</f>
        <v>31</v>
      </c>
      <c r="C7" s="70">
        <f t="shared" ref="C7:C70" si="5">$D$1</f>
        <v>13176690</v>
      </c>
      <c r="D7" s="27">
        <f t="shared" ref="D7:D70" si="6">C7-E7</f>
        <v>453401.72000000067</v>
      </c>
      <c r="E7">
        <f t="shared" ref="E7:E70" si="7">ROUND(F7*$B$2*B7/365,2)</f>
        <v>12723288.279999999</v>
      </c>
      <c r="F7" s="70">
        <f t="shared" ref="F7:F70" si="8">G6</f>
        <v>998709724.88999999</v>
      </c>
      <c r="G7" s="26">
        <f t="shared" ref="G7:G70" si="9">F7-D7</f>
        <v>998256323.16999996</v>
      </c>
      <c r="H7" s="33">
        <f t="shared" ref="H7:H70" si="10">F7*$B$2*B7/365</f>
        <v>12723288.275995892</v>
      </c>
      <c r="I7" s="38">
        <f t="shared" ref="I7:I70" si="11">H7-E7</f>
        <v>-4.0041077882051468E-3</v>
      </c>
    </row>
    <row r="8" spans="1:9" x14ac:dyDescent="0.25">
      <c r="A8" s="45">
        <v>41978</v>
      </c>
      <c r="B8" s="25">
        <f t="shared" si="4"/>
        <v>30</v>
      </c>
      <c r="C8" s="70">
        <f t="shared" si="5"/>
        <v>13176690</v>
      </c>
      <c r="D8" s="27">
        <f t="shared" si="6"/>
        <v>869420.25999999978</v>
      </c>
      <c r="E8">
        <f t="shared" si="7"/>
        <v>12307269.74</v>
      </c>
      <c r="F8" s="70">
        <f t="shared" si="8"/>
        <v>998256323.16999996</v>
      </c>
      <c r="G8" s="26">
        <f t="shared" si="9"/>
        <v>997386902.90999997</v>
      </c>
      <c r="H8" s="33">
        <f t="shared" si="10"/>
        <v>12307269.737712327</v>
      </c>
      <c r="I8" s="38">
        <f t="shared" si="11"/>
        <v>-2.287672832608223E-3</v>
      </c>
    </row>
    <row r="9" spans="1:9" x14ac:dyDescent="0.25">
      <c r="A9" s="45">
        <v>42009</v>
      </c>
      <c r="B9" s="25">
        <f t="shared" si="4"/>
        <v>31</v>
      </c>
      <c r="C9" s="70">
        <f t="shared" si="5"/>
        <v>13176690</v>
      </c>
      <c r="D9" s="27">
        <f t="shared" si="6"/>
        <v>470254.1099999994</v>
      </c>
      <c r="E9">
        <f t="shared" si="7"/>
        <v>12706435.890000001</v>
      </c>
      <c r="F9" s="70">
        <f t="shared" si="8"/>
        <v>997386902.90999997</v>
      </c>
      <c r="G9" s="26">
        <f t="shared" si="9"/>
        <v>996916648.79999995</v>
      </c>
      <c r="H9" s="33">
        <f t="shared" si="10"/>
        <v>12706435.88638767</v>
      </c>
      <c r="I9" s="38">
        <f t="shared" si="11"/>
        <v>-3.6123301833868027E-3</v>
      </c>
    </row>
    <row r="10" spans="1:9" x14ac:dyDescent="0.25">
      <c r="A10" s="45">
        <v>42040</v>
      </c>
      <c r="B10" s="25">
        <f t="shared" si="4"/>
        <v>31</v>
      </c>
      <c r="C10" s="70">
        <f t="shared" si="5"/>
        <v>13176690</v>
      </c>
      <c r="D10" s="27">
        <f t="shared" si="6"/>
        <v>476245.01999999955</v>
      </c>
      <c r="E10">
        <f t="shared" si="7"/>
        <v>12700444.98</v>
      </c>
      <c r="F10" s="70">
        <f t="shared" si="8"/>
        <v>996916648.79999995</v>
      </c>
      <c r="G10" s="26">
        <f t="shared" si="9"/>
        <v>996440403.77999997</v>
      </c>
      <c r="H10" s="33">
        <f t="shared" si="10"/>
        <v>12700444.977863014</v>
      </c>
      <c r="I10" s="38">
        <f t="shared" si="11"/>
        <v>-2.1369867026805878E-3</v>
      </c>
    </row>
    <row r="11" spans="1:9" x14ac:dyDescent="0.25">
      <c r="A11" s="45">
        <v>42068</v>
      </c>
      <c r="B11" s="25">
        <f t="shared" si="4"/>
        <v>28</v>
      </c>
      <c r="C11" s="70">
        <f t="shared" si="5"/>
        <v>13176690</v>
      </c>
      <c r="D11" s="27">
        <f t="shared" si="6"/>
        <v>1710800.42</v>
      </c>
      <c r="E11">
        <f t="shared" si="7"/>
        <v>11465889.58</v>
      </c>
      <c r="F11" s="70">
        <f t="shared" si="8"/>
        <v>996440403.77999997</v>
      </c>
      <c r="G11" s="26">
        <f t="shared" si="9"/>
        <v>994729603.36000001</v>
      </c>
      <c r="H11" s="33">
        <f t="shared" si="10"/>
        <v>11465889.577742465</v>
      </c>
      <c r="I11" s="38">
        <f t="shared" si="11"/>
        <v>-2.2575352340936661E-3</v>
      </c>
    </row>
    <row r="12" spans="1:9" x14ac:dyDescent="0.25">
      <c r="A12" s="45">
        <v>42099</v>
      </c>
      <c r="B12" s="25">
        <f t="shared" si="4"/>
        <v>31</v>
      </c>
      <c r="C12" s="70">
        <f t="shared" si="5"/>
        <v>13176690</v>
      </c>
      <c r="D12" s="27">
        <f t="shared" si="6"/>
        <v>504107.38000000082</v>
      </c>
      <c r="E12">
        <f t="shared" si="7"/>
        <v>12672582.619999999</v>
      </c>
      <c r="F12" s="70">
        <f t="shared" si="8"/>
        <v>994729603.36000001</v>
      </c>
      <c r="G12" s="26">
        <f t="shared" si="9"/>
        <v>994225495.98000002</v>
      </c>
      <c r="H12" s="33">
        <f t="shared" si="10"/>
        <v>12672582.618147947</v>
      </c>
      <c r="I12" s="38">
        <f t="shared" si="11"/>
        <v>-1.8520522862672806E-3</v>
      </c>
    </row>
    <row r="13" spans="1:9" x14ac:dyDescent="0.25">
      <c r="A13" s="45">
        <v>42129</v>
      </c>
      <c r="B13" s="25">
        <f t="shared" si="4"/>
        <v>30</v>
      </c>
      <c r="C13" s="70">
        <f t="shared" si="5"/>
        <v>13176690</v>
      </c>
      <c r="D13" s="27">
        <f t="shared" si="6"/>
        <v>919115.3900000006</v>
      </c>
      <c r="E13">
        <f t="shared" si="7"/>
        <v>12257574.609999999</v>
      </c>
      <c r="F13" s="70">
        <f t="shared" si="8"/>
        <v>994225495.98000002</v>
      </c>
      <c r="G13" s="26">
        <f t="shared" si="9"/>
        <v>993306380.59000003</v>
      </c>
      <c r="H13" s="33">
        <f t="shared" si="10"/>
        <v>12257574.607972601</v>
      </c>
      <c r="I13" s="38">
        <f t="shared" si="11"/>
        <v>-2.0273979753255844E-3</v>
      </c>
    </row>
    <row r="14" spans="1:9" x14ac:dyDescent="0.25">
      <c r="A14" s="45">
        <v>42160</v>
      </c>
      <c r="B14" s="25">
        <f t="shared" si="4"/>
        <v>31</v>
      </c>
      <c r="C14" s="70">
        <f t="shared" si="5"/>
        <v>13176690</v>
      </c>
      <c r="D14" s="27">
        <f t="shared" si="6"/>
        <v>522238.84999999963</v>
      </c>
      <c r="E14">
        <f t="shared" si="7"/>
        <v>12654451.15</v>
      </c>
      <c r="F14" s="70">
        <f t="shared" si="8"/>
        <v>993306380.59000003</v>
      </c>
      <c r="G14" s="26">
        <f t="shared" si="9"/>
        <v>992784141.74000001</v>
      </c>
      <c r="H14" s="33">
        <f t="shared" si="10"/>
        <v>12654451.149982192</v>
      </c>
      <c r="I14" s="38">
        <f t="shared" si="11"/>
        <v>-1.780875027179718E-5</v>
      </c>
    </row>
    <row r="15" spans="1:9" x14ac:dyDescent="0.25">
      <c r="A15" s="45">
        <v>42190</v>
      </c>
      <c r="B15" s="25">
        <f t="shared" si="4"/>
        <v>30</v>
      </c>
      <c r="C15" s="70">
        <f t="shared" si="5"/>
        <v>13176690</v>
      </c>
      <c r="D15" s="27">
        <f t="shared" si="6"/>
        <v>936885.50999999978</v>
      </c>
      <c r="E15">
        <f t="shared" si="7"/>
        <v>12239804.49</v>
      </c>
      <c r="F15" s="70">
        <f t="shared" si="8"/>
        <v>992784141.74000001</v>
      </c>
      <c r="G15" s="26">
        <f t="shared" si="9"/>
        <v>991847256.23000002</v>
      </c>
      <c r="H15" s="33">
        <f t="shared" si="10"/>
        <v>12239804.487205479</v>
      </c>
      <c r="I15" s="38">
        <f t="shared" si="11"/>
        <v>-2.7945209294557571E-3</v>
      </c>
    </row>
    <row r="16" spans="1:9" x14ac:dyDescent="0.25">
      <c r="A16" s="45">
        <v>42221</v>
      </c>
      <c r="B16" s="25">
        <f t="shared" si="4"/>
        <v>31</v>
      </c>
      <c r="C16" s="70">
        <f t="shared" si="5"/>
        <v>13176690</v>
      </c>
      <c r="D16" s="27">
        <f t="shared" si="6"/>
        <v>540827.68999999948</v>
      </c>
      <c r="E16">
        <f t="shared" si="7"/>
        <v>12635862.310000001</v>
      </c>
      <c r="F16" s="70">
        <f t="shared" si="8"/>
        <v>991847256.23000002</v>
      </c>
      <c r="G16" s="26">
        <f t="shared" si="9"/>
        <v>991306428.53999996</v>
      </c>
      <c r="H16" s="33">
        <f t="shared" si="10"/>
        <v>12635862.305395892</v>
      </c>
      <c r="I16" s="38">
        <f t="shared" si="11"/>
        <v>-4.6041086316108704E-3</v>
      </c>
    </row>
    <row r="17" spans="1:9" x14ac:dyDescent="0.25">
      <c r="A17" s="45">
        <v>42252</v>
      </c>
      <c r="B17" s="25">
        <f t="shared" si="4"/>
        <v>31</v>
      </c>
      <c r="C17" s="70">
        <f t="shared" si="5"/>
        <v>13176690</v>
      </c>
      <c r="D17" s="27">
        <f t="shared" si="6"/>
        <v>547717.68999999948</v>
      </c>
      <c r="E17">
        <f t="shared" si="7"/>
        <v>12628972.310000001</v>
      </c>
      <c r="F17" s="70">
        <f t="shared" si="8"/>
        <v>991306428.53999996</v>
      </c>
      <c r="G17" s="26">
        <f t="shared" si="9"/>
        <v>990758710.8499999</v>
      </c>
      <c r="H17" s="33">
        <f t="shared" si="10"/>
        <v>12628972.308797259</v>
      </c>
      <c r="I17" s="38">
        <f t="shared" si="11"/>
        <v>-1.2027416378259659E-3</v>
      </c>
    </row>
    <row r="18" spans="1:9" x14ac:dyDescent="0.25">
      <c r="A18" s="45">
        <v>42282</v>
      </c>
      <c r="B18" s="25">
        <f t="shared" si="4"/>
        <v>30</v>
      </c>
      <c r="C18" s="70">
        <f t="shared" si="5"/>
        <v>13176690</v>
      </c>
      <c r="D18" s="27">
        <f t="shared" si="6"/>
        <v>961856.58000000007</v>
      </c>
      <c r="E18">
        <f t="shared" si="7"/>
        <v>12214833.42</v>
      </c>
      <c r="F18" s="70">
        <f t="shared" si="8"/>
        <v>990758710.8499999</v>
      </c>
      <c r="G18" s="26">
        <f t="shared" si="9"/>
        <v>989796854.26999986</v>
      </c>
      <c r="H18" s="33">
        <f t="shared" si="10"/>
        <v>12214833.421438353</v>
      </c>
      <c r="I18" s="38">
        <f t="shared" si="11"/>
        <v>1.4383532106876373E-3</v>
      </c>
    </row>
    <row r="19" spans="1:9" x14ac:dyDescent="0.25">
      <c r="A19" s="45">
        <v>42313</v>
      </c>
      <c r="B19" s="25">
        <f t="shared" si="4"/>
        <v>31</v>
      </c>
      <c r="C19" s="70">
        <f t="shared" si="5"/>
        <v>13176690</v>
      </c>
      <c r="D19" s="27">
        <f t="shared" si="6"/>
        <v>566949.25</v>
      </c>
      <c r="E19">
        <f t="shared" si="7"/>
        <v>12609740.75</v>
      </c>
      <c r="F19" s="70">
        <f t="shared" si="8"/>
        <v>989796854.26999986</v>
      </c>
      <c r="G19" s="26">
        <f t="shared" si="9"/>
        <v>989229905.01999986</v>
      </c>
      <c r="H19" s="33">
        <f t="shared" si="10"/>
        <v>12609740.74617945</v>
      </c>
      <c r="I19" s="38">
        <f t="shared" si="11"/>
        <v>-3.8205496966838837E-3</v>
      </c>
    </row>
    <row r="20" spans="1:9" x14ac:dyDescent="0.25">
      <c r="A20" s="45">
        <v>42343</v>
      </c>
      <c r="B20" s="25">
        <f t="shared" si="4"/>
        <v>30</v>
      </c>
      <c r="C20" s="70">
        <f t="shared" si="5"/>
        <v>13176690</v>
      </c>
      <c r="D20" s="27">
        <f t="shared" si="6"/>
        <v>980704.86999999918</v>
      </c>
      <c r="E20">
        <f t="shared" si="7"/>
        <v>12195985.130000001</v>
      </c>
      <c r="F20" s="70">
        <f t="shared" si="8"/>
        <v>989229905.01999986</v>
      </c>
      <c r="G20" s="26">
        <f t="shared" si="9"/>
        <v>988249200.14999986</v>
      </c>
      <c r="H20" s="33">
        <f t="shared" si="10"/>
        <v>12195985.130383559</v>
      </c>
      <c r="I20" s="38">
        <f t="shared" si="11"/>
        <v>3.835577517747879E-4</v>
      </c>
    </row>
    <row r="21" spans="1:9" x14ac:dyDescent="0.25">
      <c r="A21" s="45">
        <v>42374</v>
      </c>
      <c r="B21" s="25">
        <f t="shared" si="4"/>
        <v>31</v>
      </c>
      <c r="C21" s="70">
        <f t="shared" si="5"/>
        <v>13176690</v>
      </c>
      <c r="D21" s="27">
        <f t="shared" si="6"/>
        <v>586665.93999999948</v>
      </c>
      <c r="E21">
        <f t="shared" si="7"/>
        <v>12590024.060000001</v>
      </c>
      <c r="F21" s="70">
        <f t="shared" si="8"/>
        <v>988249200.14999986</v>
      </c>
      <c r="G21" s="26">
        <f t="shared" si="9"/>
        <v>987662534.2099998</v>
      </c>
      <c r="H21" s="33">
        <f t="shared" si="10"/>
        <v>12590024.056705477</v>
      </c>
      <c r="I21" s="38">
        <f t="shared" si="11"/>
        <v>-3.2945238053798676E-3</v>
      </c>
    </row>
    <row r="22" spans="1:9" x14ac:dyDescent="0.25">
      <c r="A22" s="45">
        <v>42405</v>
      </c>
      <c r="B22" s="25">
        <f t="shared" si="4"/>
        <v>31</v>
      </c>
      <c r="C22" s="70">
        <f t="shared" si="5"/>
        <v>13176690</v>
      </c>
      <c r="D22" s="27">
        <f t="shared" si="6"/>
        <v>594139.91000000015</v>
      </c>
      <c r="E22">
        <f t="shared" si="7"/>
        <v>12582550.09</v>
      </c>
      <c r="F22" s="70">
        <f t="shared" si="8"/>
        <v>987662534.2099998</v>
      </c>
      <c r="G22" s="26">
        <f t="shared" si="9"/>
        <v>987068394.29999983</v>
      </c>
      <c r="H22" s="33">
        <f t="shared" si="10"/>
        <v>12582550.093360271</v>
      </c>
      <c r="I22" s="38">
        <f t="shared" si="11"/>
        <v>3.3602714538574219E-3</v>
      </c>
    </row>
    <row r="23" spans="1:9" x14ac:dyDescent="0.25">
      <c r="A23" s="45">
        <v>42434</v>
      </c>
      <c r="B23" s="25">
        <f t="shared" si="4"/>
        <v>29</v>
      </c>
      <c r="C23" s="70">
        <f t="shared" si="5"/>
        <v>13176690</v>
      </c>
      <c r="D23" s="27">
        <f t="shared" si="6"/>
        <v>1412998.1799999997</v>
      </c>
      <c r="E23">
        <f t="shared" si="7"/>
        <v>11763691.82</v>
      </c>
      <c r="F23" s="70">
        <f t="shared" si="8"/>
        <v>987068394.29999983</v>
      </c>
      <c r="G23" s="26">
        <f t="shared" si="9"/>
        <v>985655396.11999989</v>
      </c>
      <c r="H23" s="33">
        <f t="shared" si="10"/>
        <v>11763691.822479451</v>
      </c>
      <c r="I23" s="38">
        <f t="shared" si="11"/>
        <v>2.4794507771730423E-3</v>
      </c>
    </row>
    <row r="24" spans="1:9" x14ac:dyDescent="0.25">
      <c r="A24" s="45">
        <v>42465</v>
      </c>
      <c r="B24" s="25">
        <f t="shared" si="4"/>
        <v>31</v>
      </c>
      <c r="C24" s="70">
        <f t="shared" si="5"/>
        <v>13176690</v>
      </c>
      <c r="D24" s="27">
        <f t="shared" si="6"/>
        <v>619710.30000000075</v>
      </c>
      <c r="E24">
        <f t="shared" si="7"/>
        <v>12556979.699999999</v>
      </c>
      <c r="F24" s="70">
        <f t="shared" si="8"/>
        <v>985655396.11999989</v>
      </c>
      <c r="G24" s="26">
        <f t="shared" si="9"/>
        <v>985035685.81999993</v>
      </c>
      <c r="H24" s="33">
        <f t="shared" si="10"/>
        <v>12556979.703994518</v>
      </c>
      <c r="I24" s="38">
        <f t="shared" si="11"/>
        <v>3.9945188909769058E-3</v>
      </c>
    </row>
    <row r="25" spans="1:9" x14ac:dyDescent="0.25">
      <c r="A25" s="45">
        <v>42495</v>
      </c>
      <c r="B25" s="25">
        <f t="shared" si="4"/>
        <v>30</v>
      </c>
      <c r="C25" s="70">
        <f t="shared" si="5"/>
        <v>13176690</v>
      </c>
      <c r="D25" s="27">
        <f t="shared" si="6"/>
        <v>1032414.4199999999</v>
      </c>
      <c r="E25">
        <f t="shared" si="7"/>
        <v>12144275.58</v>
      </c>
      <c r="F25" s="70">
        <f t="shared" si="8"/>
        <v>985035685.81999993</v>
      </c>
      <c r="G25" s="26">
        <f t="shared" si="9"/>
        <v>984003271.39999998</v>
      </c>
      <c r="H25" s="33">
        <f t="shared" si="10"/>
        <v>12144275.578602739</v>
      </c>
      <c r="I25" s="38">
        <f t="shared" si="11"/>
        <v>-1.3972613960504532E-3</v>
      </c>
    </row>
    <row r="26" spans="1:9" x14ac:dyDescent="0.25">
      <c r="A26" s="45">
        <v>42526</v>
      </c>
      <c r="B26" s="25">
        <f t="shared" si="4"/>
        <v>31</v>
      </c>
      <c r="C26" s="70">
        <f t="shared" si="5"/>
        <v>13176690</v>
      </c>
      <c r="D26" s="27">
        <f t="shared" si="6"/>
        <v>640757.91000000015</v>
      </c>
      <c r="E26">
        <f t="shared" si="7"/>
        <v>12535932.09</v>
      </c>
      <c r="F26" s="70">
        <f t="shared" si="8"/>
        <v>984003271.39999998</v>
      </c>
      <c r="G26" s="26">
        <f t="shared" si="9"/>
        <v>983362513.49000001</v>
      </c>
      <c r="H26" s="33">
        <f t="shared" si="10"/>
        <v>12535932.087698627</v>
      </c>
      <c r="I26" s="38">
        <f t="shared" si="11"/>
        <v>-2.3013725876808167E-3</v>
      </c>
    </row>
    <row r="27" spans="1:9" x14ac:dyDescent="0.25">
      <c r="A27" s="45">
        <v>42556</v>
      </c>
      <c r="B27" s="25">
        <f t="shared" si="4"/>
        <v>30</v>
      </c>
      <c r="C27" s="70">
        <f t="shared" si="5"/>
        <v>13176690</v>
      </c>
      <c r="D27" s="27">
        <f t="shared" si="6"/>
        <v>1053042.5700000003</v>
      </c>
      <c r="E27">
        <f t="shared" si="7"/>
        <v>12123647.43</v>
      </c>
      <c r="F27" s="70">
        <f t="shared" si="8"/>
        <v>983362513.49000001</v>
      </c>
      <c r="G27" s="26">
        <f t="shared" si="9"/>
        <v>982309470.91999996</v>
      </c>
      <c r="H27" s="33">
        <f t="shared" si="10"/>
        <v>12123647.42658904</v>
      </c>
      <c r="I27" s="38">
        <f t="shared" si="11"/>
        <v>-3.4109596163034439E-3</v>
      </c>
    </row>
    <row r="28" spans="1:9" x14ac:dyDescent="0.25">
      <c r="A28" s="45">
        <v>42587</v>
      </c>
      <c r="B28" s="25">
        <f t="shared" si="4"/>
        <v>31</v>
      </c>
      <c r="C28" s="70">
        <f t="shared" si="5"/>
        <v>13176690</v>
      </c>
      <c r="D28" s="27">
        <f t="shared" si="6"/>
        <v>662336.47000000067</v>
      </c>
      <c r="E28">
        <f t="shared" si="7"/>
        <v>12514353.529999999</v>
      </c>
      <c r="F28" s="70">
        <f t="shared" si="8"/>
        <v>982309470.91999996</v>
      </c>
      <c r="G28" s="26">
        <f t="shared" si="9"/>
        <v>981647134.44999993</v>
      </c>
      <c r="H28" s="33">
        <f t="shared" si="10"/>
        <v>12514353.533638356</v>
      </c>
      <c r="I28" s="38">
        <f t="shared" si="11"/>
        <v>3.6383569240570068E-3</v>
      </c>
    </row>
    <row r="29" spans="1:9" x14ac:dyDescent="0.25">
      <c r="A29" s="45">
        <v>42618</v>
      </c>
      <c r="B29" s="25">
        <f t="shared" si="4"/>
        <v>31</v>
      </c>
      <c r="C29" s="70">
        <f t="shared" si="5"/>
        <v>13176690</v>
      </c>
      <c r="D29" s="27">
        <f t="shared" si="6"/>
        <v>670774.44999999925</v>
      </c>
      <c r="E29">
        <f t="shared" si="7"/>
        <v>12505915.550000001</v>
      </c>
      <c r="F29" s="70">
        <f t="shared" si="8"/>
        <v>981647134.44999993</v>
      </c>
      <c r="G29" s="26">
        <f t="shared" si="9"/>
        <v>980976359.99999988</v>
      </c>
      <c r="H29" s="33">
        <f t="shared" si="10"/>
        <v>12505915.548472604</v>
      </c>
      <c r="I29" s="38">
        <f t="shared" si="11"/>
        <v>-1.5273969620466232E-3</v>
      </c>
    </row>
    <row r="30" spans="1:9" x14ac:dyDescent="0.25">
      <c r="A30" s="45">
        <v>42648</v>
      </c>
      <c r="B30" s="25">
        <f t="shared" si="4"/>
        <v>30</v>
      </c>
      <c r="C30" s="70">
        <f t="shared" si="5"/>
        <v>13176690</v>
      </c>
      <c r="D30" s="27">
        <f t="shared" si="6"/>
        <v>1082460.9000000004</v>
      </c>
      <c r="E30">
        <f t="shared" si="7"/>
        <v>12094229.1</v>
      </c>
      <c r="F30" s="70">
        <f t="shared" si="8"/>
        <v>980976359.99999988</v>
      </c>
      <c r="G30" s="26">
        <f t="shared" si="9"/>
        <v>979893899.0999999</v>
      </c>
      <c r="H30" s="33">
        <f t="shared" si="10"/>
        <v>12094229.095890408</v>
      </c>
      <c r="I30" s="38">
        <f t="shared" si="11"/>
        <v>-4.1095912456512451E-3</v>
      </c>
    </row>
    <row r="31" spans="1:9" x14ac:dyDescent="0.25">
      <c r="A31" s="45">
        <v>42679</v>
      </c>
      <c r="B31" s="25">
        <f t="shared" si="4"/>
        <v>31</v>
      </c>
      <c r="C31" s="70">
        <f t="shared" si="5"/>
        <v>13176690</v>
      </c>
      <c r="D31" s="27">
        <f t="shared" si="6"/>
        <v>693110.18999999948</v>
      </c>
      <c r="E31">
        <f t="shared" si="7"/>
        <v>12483579.810000001</v>
      </c>
      <c r="F31" s="70">
        <f t="shared" si="8"/>
        <v>979893899.0999999</v>
      </c>
      <c r="G31" s="26">
        <f t="shared" si="9"/>
        <v>979200788.90999985</v>
      </c>
      <c r="H31" s="33">
        <f t="shared" si="10"/>
        <v>12483579.810452053</v>
      </c>
      <c r="I31" s="38">
        <f t="shared" si="11"/>
        <v>4.5205280184745789E-4</v>
      </c>
    </row>
    <row r="32" spans="1:9" x14ac:dyDescent="0.25">
      <c r="A32" s="45">
        <v>42709</v>
      </c>
      <c r="B32" s="25">
        <f t="shared" si="4"/>
        <v>30</v>
      </c>
      <c r="C32" s="70">
        <f t="shared" si="5"/>
        <v>13176690</v>
      </c>
      <c r="D32" s="27">
        <f t="shared" si="6"/>
        <v>1104351.5099999998</v>
      </c>
      <c r="E32">
        <f t="shared" si="7"/>
        <v>12072338.49</v>
      </c>
      <c r="F32" s="70">
        <f t="shared" si="8"/>
        <v>979200788.90999985</v>
      </c>
      <c r="G32" s="26">
        <f t="shared" si="9"/>
        <v>978096437.39999986</v>
      </c>
      <c r="H32" s="33">
        <f t="shared" si="10"/>
        <v>12072338.493410954</v>
      </c>
      <c r="I32" s="38">
        <f t="shared" si="11"/>
        <v>3.4109540283679962E-3</v>
      </c>
    </row>
    <row r="33" spans="1:9" x14ac:dyDescent="0.25">
      <c r="A33" s="45">
        <v>42740</v>
      </c>
      <c r="B33" s="25">
        <f t="shared" si="4"/>
        <v>31</v>
      </c>
      <c r="C33" s="70">
        <f t="shared" si="5"/>
        <v>13176690</v>
      </c>
      <c r="D33" s="27">
        <f t="shared" si="6"/>
        <v>716009.3599999994</v>
      </c>
      <c r="E33">
        <f t="shared" si="7"/>
        <v>12460680.640000001</v>
      </c>
      <c r="F33" s="70">
        <f t="shared" si="8"/>
        <v>978096437.39999986</v>
      </c>
      <c r="G33" s="26">
        <f t="shared" si="9"/>
        <v>977380428.03999984</v>
      </c>
      <c r="H33" s="33">
        <f t="shared" si="10"/>
        <v>12460680.640849315</v>
      </c>
      <c r="I33" s="38">
        <f t="shared" si="11"/>
        <v>8.4931403398513794E-4</v>
      </c>
    </row>
    <row r="34" spans="1:9" x14ac:dyDescent="0.25">
      <c r="A34" s="45">
        <v>42771</v>
      </c>
      <c r="B34" s="25">
        <f t="shared" si="4"/>
        <v>31</v>
      </c>
      <c r="C34" s="70">
        <f t="shared" si="5"/>
        <v>13176690</v>
      </c>
      <c r="D34" s="27">
        <f t="shared" si="6"/>
        <v>725131.11999999918</v>
      </c>
      <c r="E34">
        <f t="shared" si="7"/>
        <v>12451558.880000001</v>
      </c>
      <c r="F34" s="70">
        <f t="shared" si="8"/>
        <v>977380428.03999984</v>
      </c>
      <c r="G34" s="26">
        <f t="shared" si="9"/>
        <v>976655296.91999984</v>
      </c>
      <c r="H34" s="33">
        <f t="shared" si="10"/>
        <v>12451558.87776986</v>
      </c>
      <c r="I34" s="38">
        <f t="shared" si="11"/>
        <v>-2.2301413118839264E-3</v>
      </c>
    </row>
    <row r="35" spans="1:9" x14ac:dyDescent="0.25">
      <c r="A35" s="45">
        <v>42799</v>
      </c>
      <c r="B35" s="25">
        <f t="shared" si="4"/>
        <v>28</v>
      </c>
      <c r="C35" s="70">
        <f t="shared" si="5"/>
        <v>13176690</v>
      </c>
      <c r="D35" s="27">
        <f t="shared" si="6"/>
        <v>1938464.67</v>
      </c>
      <c r="E35">
        <f t="shared" si="7"/>
        <v>11238225.33</v>
      </c>
      <c r="F35" s="70">
        <f t="shared" si="8"/>
        <v>976655296.91999984</v>
      </c>
      <c r="G35" s="26">
        <f t="shared" si="9"/>
        <v>974716832.24999988</v>
      </c>
      <c r="H35" s="33">
        <f t="shared" si="10"/>
        <v>11238225.334421914</v>
      </c>
      <c r="I35" s="38">
        <f t="shared" si="11"/>
        <v>4.4219139963388443E-3</v>
      </c>
    </row>
    <row r="36" spans="1:9" x14ac:dyDescent="0.25">
      <c r="A36" s="45">
        <v>42830</v>
      </c>
      <c r="B36" s="25">
        <f t="shared" si="4"/>
        <v>31</v>
      </c>
      <c r="C36" s="70">
        <f t="shared" si="5"/>
        <v>13176690</v>
      </c>
      <c r="D36" s="27">
        <f t="shared" si="6"/>
        <v>759064.59999999963</v>
      </c>
      <c r="E36">
        <f t="shared" si="7"/>
        <v>12417625.4</v>
      </c>
      <c r="F36" s="70">
        <f t="shared" si="8"/>
        <v>974716832.24999988</v>
      </c>
      <c r="G36" s="26">
        <f t="shared" si="9"/>
        <v>973957767.64999986</v>
      </c>
      <c r="H36" s="33">
        <f t="shared" si="10"/>
        <v>12417625.397157533</v>
      </c>
      <c r="I36" s="38">
        <f t="shared" si="11"/>
        <v>-2.8424672782421112E-3</v>
      </c>
    </row>
    <row r="37" spans="1:9" x14ac:dyDescent="0.25">
      <c r="A37" s="45">
        <v>42860</v>
      </c>
      <c r="B37" s="25">
        <f t="shared" si="4"/>
        <v>30</v>
      </c>
      <c r="C37" s="70">
        <f t="shared" si="5"/>
        <v>13176690</v>
      </c>
      <c r="D37" s="27">
        <f t="shared" si="6"/>
        <v>1168991.4900000002</v>
      </c>
      <c r="E37">
        <f t="shared" si="7"/>
        <v>12007698.51</v>
      </c>
      <c r="F37" s="70">
        <f t="shared" si="8"/>
        <v>973957767.64999986</v>
      </c>
      <c r="G37" s="26">
        <f t="shared" si="9"/>
        <v>972788776.15999985</v>
      </c>
      <c r="H37" s="33">
        <f t="shared" si="10"/>
        <v>12007698.50527397</v>
      </c>
      <c r="I37" s="38">
        <f t="shared" si="11"/>
        <v>-4.7260299324989319E-3</v>
      </c>
    </row>
    <row r="38" spans="1:9" x14ac:dyDescent="0.25">
      <c r="A38" s="45">
        <v>42891</v>
      </c>
      <c r="B38" s="25">
        <f t="shared" si="4"/>
        <v>31</v>
      </c>
      <c r="C38" s="70">
        <f t="shared" si="5"/>
        <v>13176690</v>
      </c>
      <c r="D38" s="27">
        <f t="shared" si="6"/>
        <v>783627.50999999978</v>
      </c>
      <c r="E38">
        <f t="shared" si="7"/>
        <v>12393062.49</v>
      </c>
      <c r="F38" s="70">
        <f t="shared" si="8"/>
        <v>972788776.15999985</v>
      </c>
      <c r="G38" s="26">
        <f t="shared" si="9"/>
        <v>972005148.64999986</v>
      </c>
      <c r="H38" s="33">
        <f t="shared" si="10"/>
        <v>12393062.490805477</v>
      </c>
      <c r="I38" s="38">
        <f t="shared" si="11"/>
        <v>8.0547668039798737E-4</v>
      </c>
    </row>
    <row r="39" spans="1:9" x14ac:dyDescent="0.25">
      <c r="A39" s="45">
        <v>42921</v>
      </c>
      <c r="B39" s="25">
        <f t="shared" si="4"/>
        <v>30</v>
      </c>
      <c r="C39" s="70">
        <f t="shared" si="5"/>
        <v>13176690</v>
      </c>
      <c r="D39" s="27">
        <f t="shared" si="6"/>
        <v>1193064.8800000008</v>
      </c>
      <c r="E39">
        <f t="shared" si="7"/>
        <v>11983625.119999999</v>
      </c>
      <c r="F39" s="70">
        <f t="shared" si="8"/>
        <v>972005148.64999986</v>
      </c>
      <c r="G39" s="26">
        <f t="shared" si="9"/>
        <v>970812083.76999986</v>
      </c>
      <c r="H39" s="33">
        <f t="shared" si="10"/>
        <v>11983625.120342463</v>
      </c>
      <c r="I39" s="38">
        <f t="shared" si="11"/>
        <v>3.4246407449245453E-4</v>
      </c>
    </row>
    <row r="40" spans="1:9" x14ac:dyDescent="0.25">
      <c r="A40" s="45">
        <v>42952</v>
      </c>
      <c r="B40" s="25">
        <f t="shared" si="4"/>
        <v>31</v>
      </c>
      <c r="C40" s="70">
        <f t="shared" si="5"/>
        <v>13176690</v>
      </c>
      <c r="D40" s="27">
        <f t="shared" si="6"/>
        <v>808810.02999999933</v>
      </c>
      <c r="E40">
        <f t="shared" si="7"/>
        <v>12367879.970000001</v>
      </c>
      <c r="F40" s="70">
        <f t="shared" si="8"/>
        <v>970812083.76999986</v>
      </c>
      <c r="G40" s="26">
        <f t="shared" si="9"/>
        <v>970003273.73999989</v>
      </c>
      <c r="H40" s="33">
        <f t="shared" si="10"/>
        <v>12367879.971316434</v>
      </c>
      <c r="I40" s="38">
        <f t="shared" si="11"/>
        <v>1.316433772444725E-3</v>
      </c>
    </row>
    <row r="41" spans="1:9" x14ac:dyDescent="0.25">
      <c r="A41" s="45">
        <v>42983</v>
      </c>
      <c r="B41" s="25">
        <f t="shared" si="4"/>
        <v>31</v>
      </c>
      <c r="C41" s="70">
        <f t="shared" si="5"/>
        <v>13176690</v>
      </c>
      <c r="D41" s="27">
        <f t="shared" si="6"/>
        <v>819114.05000000075</v>
      </c>
      <c r="E41">
        <f t="shared" si="7"/>
        <v>12357575.949999999</v>
      </c>
      <c r="F41" s="70">
        <f t="shared" si="8"/>
        <v>970003273.73999989</v>
      </c>
      <c r="G41" s="26">
        <f t="shared" si="9"/>
        <v>969184159.68999994</v>
      </c>
      <c r="H41" s="33">
        <f t="shared" si="10"/>
        <v>12357575.953126026</v>
      </c>
      <c r="I41" s="38">
        <f t="shared" si="11"/>
        <v>3.1260270625352859E-3</v>
      </c>
    </row>
    <row r="42" spans="1:9" x14ac:dyDescent="0.25">
      <c r="A42" s="45">
        <v>43013</v>
      </c>
      <c r="B42" s="25">
        <f t="shared" si="4"/>
        <v>30</v>
      </c>
      <c r="C42" s="70">
        <f t="shared" si="5"/>
        <v>13176690</v>
      </c>
      <c r="D42" s="27">
        <f t="shared" si="6"/>
        <v>1227844.1999999993</v>
      </c>
      <c r="E42">
        <f t="shared" si="7"/>
        <v>11948845.800000001</v>
      </c>
      <c r="F42" s="70">
        <f t="shared" si="8"/>
        <v>969184159.68999994</v>
      </c>
      <c r="G42" s="26">
        <f t="shared" si="9"/>
        <v>967956315.48999989</v>
      </c>
      <c r="H42" s="33">
        <f t="shared" si="10"/>
        <v>11948845.804397259</v>
      </c>
      <c r="I42" s="38">
        <f t="shared" si="11"/>
        <v>4.3972581624984741E-3</v>
      </c>
    </row>
    <row r="43" spans="1:9" x14ac:dyDescent="0.25">
      <c r="A43" s="45">
        <v>43044</v>
      </c>
      <c r="B43" s="25">
        <f t="shared" si="4"/>
        <v>31</v>
      </c>
      <c r="C43" s="70">
        <f t="shared" si="5"/>
        <v>13176690</v>
      </c>
      <c r="D43" s="27">
        <f t="shared" si="6"/>
        <v>845191.73000000045</v>
      </c>
      <c r="E43">
        <f t="shared" si="7"/>
        <v>12331498.27</v>
      </c>
      <c r="F43" s="70">
        <f t="shared" si="8"/>
        <v>967956315.48999989</v>
      </c>
      <c r="G43" s="26">
        <f t="shared" si="9"/>
        <v>967111123.75999987</v>
      </c>
      <c r="H43" s="33">
        <f t="shared" si="10"/>
        <v>12331498.265831506</v>
      </c>
      <c r="I43" s="38">
        <f t="shared" si="11"/>
        <v>-4.1684936732053757E-3</v>
      </c>
    </row>
    <row r="44" spans="1:9" x14ac:dyDescent="0.25">
      <c r="A44" s="45">
        <v>43074</v>
      </c>
      <c r="B44" s="25">
        <f t="shared" si="4"/>
        <v>30</v>
      </c>
      <c r="C44" s="70">
        <f t="shared" si="5"/>
        <v>13176690</v>
      </c>
      <c r="D44" s="27">
        <f t="shared" si="6"/>
        <v>1253402.17</v>
      </c>
      <c r="E44">
        <f t="shared" si="7"/>
        <v>11923287.83</v>
      </c>
      <c r="F44" s="70">
        <f t="shared" si="8"/>
        <v>967111123.75999987</v>
      </c>
      <c r="G44" s="26">
        <f t="shared" si="9"/>
        <v>965857721.58999991</v>
      </c>
      <c r="H44" s="33">
        <f t="shared" si="10"/>
        <v>11923287.82717808</v>
      </c>
      <c r="I44" s="38">
        <f t="shared" si="11"/>
        <v>-2.8219204396009445E-3</v>
      </c>
    </row>
    <row r="45" spans="1:9" x14ac:dyDescent="0.25">
      <c r="A45" s="45">
        <v>43105</v>
      </c>
      <c r="B45" s="25">
        <f t="shared" si="4"/>
        <v>31</v>
      </c>
      <c r="C45" s="70">
        <f t="shared" si="5"/>
        <v>13176690</v>
      </c>
      <c r="D45" s="27">
        <f t="shared" si="6"/>
        <v>871927.25</v>
      </c>
      <c r="E45">
        <f t="shared" si="7"/>
        <v>12304762.75</v>
      </c>
      <c r="F45" s="70">
        <f t="shared" si="8"/>
        <v>965857721.58999991</v>
      </c>
      <c r="G45" s="26">
        <f t="shared" si="9"/>
        <v>964985794.33999991</v>
      </c>
      <c r="H45" s="33">
        <f t="shared" si="10"/>
        <v>12304762.754502738</v>
      </c>
      <c r="I45" s="38">
        <f t="shared" si="11"/>
        <v>4.502737894654274E-3</v>
      </c>
    </row>
    <row r="46" spans="1:9" x14ac:dyDescent="0.25">
      <c r="A46" s="45">
        <v>43136</v>
      </c>
      <c r="B46" s="25">
        <f t="shared" si="4"/>
        <v>31</v>
      </c>
      <c r="C46" s="70">
        <f t="shared" si="5"/>
        <v>13176690</v>
      </c>
      <c r="D46" s="27">
        <f t="shared" si="6"/>
        <v>883035.3599999994</v>
      </c>
      <c r="E46">
        <f t="shared" si="7"/>
        <v>12293654.640000001</v>
      </c>
      <c r="F46" s="70">
        <f t="shared" si="8"/>
        <v>964985794.33999991</v>
      </c>
      <c r="G46" s="26">
        <f t="shared" si="9"/>
        <v>964102758.9799999</v>
      </c>
      <c r="H46" s="33">
        <f t="shared" si="10"/>
        <v>12293654.640221918</v>
      </c>
      <c r="I46" s="38">
        <f t="shared" si="11"/>
        <v>2.2191740572452545E-4</v>
      </c>
    </row>
    <row r="47" spans="1:9" x14ac:dyDescent="0.25">
      <c r="A47" s="45">
        <v>43164</v>
      </c>
      <c r="B47" s="25">
        <f t="shared" si="4"/>
        <v>28</v>
      </c>
      <c r="C47" s="70">
        <f t="shared" si="5"/>
        <v>13176690</v>
      </c>
      <c r="D47" s="27">
        <f t="shared" si="6"/>
        <v>2082904.83</v>
      </c>
      <c r="E47">
        <f t="shared" si="7"/>
        <v>11093785.17</v>
      </c>
      <c r="F47" s="70">
        <f t="shared" si="8"/>
        <v>964102758.9799999</v>
      </c>
      <c r="G47" s="26">
        <f t="shared" si="9"/>
        <v>962019854.14999986</v>
      </c>
      <c r="H47" s="33">
        <f t="shared" si="10"/>
        <v>11093785.171824655</v>
      </c>
      <c r="I47" s="38">
        <f t="shared" si="11"/>
        <v>1.8246546387672424E-3</v>
      </c>
    </row>
    <row r="48" spans="1:9" x14ac:dyDescent="0.25">
      <c r="A48" s="45">
        <v>43195</v>
      </c>
      <c r="B48" s="25">
        <f t="shared" si="4"/>
        <v>31</v>
      </c>
      <c r="C48" s="70">
        <f t="shared" si="5"/>
        <v>13176690</v>
      </c>
      <c r="D48" s="27">
        <f t="shared" si="6"/>
        <v>920820.63000000082</v>
      </c>
      <c r="E48">
        <f t="shared" si="7"/>
        <v>12255869.369999999</v>
      </c>
      <c r="F48" s="70">
        <f t="shared" si="8"/>
        <v>962019854.14999986</v>
      </c>
      <c r="G48" s="26">
        <f t="shared" si="9"/>
        <v>961099033.51999986</v>
      </c>
      <c r="H48" s="33">
        <f t="shared" si="10"/>
        <v>12255869.374787668</v>
      </c>
      <c r="I48" s="38">
        <f t="shared" si="11"/>
        <v>4.7876685857772827E-3</v>
      </c>
    </row>
    <row r="49" spans="1:9" x14ac:dyDescent="0.25">
      <c r="A49" s="45">
        <v>43225</v>
      </c>
      <c r="B49" s="25">
        <f t="shared" si="4"/>
        <v>30</v>
      </c>
      <c r="C49" s="70">
        <f t="shared" si="5"/>
        <v>13176690</v>
      </c>
      <c r="D49" s="27">
        <f t="shared" si="6"/>
        <v>1327523.83</v>
      </c>
      <c r="E49">
        <f t="shared" si="7"/>
        <v>11849166.17</v>
      </c>
      <c r="F49" s="70">
        <f t="shared" si="8"/>
        <v>961099033.51999986</v>
      </c>
      <c r="G49" s="26">
        <f t="shared" si="9"/>
        <v>959771509.68999982</v>
      </c>
      <c r="H49" s="33">
        <f t="shared" si="10"/>
        <v>11849166.166684929</v>
      </c>
      <c r="I49" s="38">
        <f t="shared" si="11"/>
        <v>-3.3150706440210342E-3</v>
      </c>
    </row>
    <row r="50" spans="1:9" x14ac:dyDescent="0.25">
      <c r="A50" s="45">
        <v>43256</v>
      </c>
      <c r="B50" s="25">
        <f t="shared" si="4"/>
        <v>31</v>
      </c>
      <c r="C50" s="70">
        <f t="shared" si="5"/>
        <v>13176690</v>
      </c>
      <c r="D50" s="27">
        <f t="shared" si="6"/>
        <v>949463.91999999993</v>
      </c>
      <c r="E50">
        <f t="shared" si="7"/>
        <v>12227226.08</v>
      </c>
      <c r="F50" s="70">
        <f t="shared" si="8"/>
        <v>959771509.68999982</v>
      </c>
      <c r="G50" s="26">
        <f t="shared" si="9"/>
        <v>958822045.76999986</v>
      </c>
      <c r="H50" s="33">
        <f t="shared" si="10"/>
        <v>12227226.082352053</v>
      </c>
      <c r="I50" s="38">
        <f t="shared" si="11"/>
        <v>2.3520532995462418E-3</v>
      </c>
    </row>
    <row r="51" spans="1:9" x14ac:dyDescent="0.25">
      <c r="A51" s="45">
        <v>43286</v>
      </c>
      <c r="B51" s="25">
        <f t="shared" si="4"/>
        <v>30</v>
      </c>
      <c r="C51" s="70">
        <f t="shared" si="5"/>
        <v>13176690</v>
      </c>
      <c r="D51" s="27">
        <f t="shared" si="6"/>
        <v>1355596.2899999991</v>
      </c>
      <c r="E51">
        <f t="shared" si="7"/>
        <v>11821093.710000001</v>
      </c>
      <c r="F51" s="70">
        <f t="shared" si="8"/>
        <v>958822045.76999986</v>
      </c>
      <c r="G51" s="26">
        <f t="shared" si="9"/>
        <v>957466449.4799999</v>
      </c>
      <c r="H51" s="33">
        <f t="shared" si="10"/>
        <v>11821093.7149726</v>
      </c>
      <c r="I51" s="38">
        <f t="shared" si="11"/>
        <v>4.9725994467735291E-3</v>
      </c>
    </row>
    <row r="52" spans="1:9" x14ac:dyDescent="0.25">
      <c r="A52" s="45">
        <v>43317</v>
      </c>
      <c r="B52" s="25">
        <f t="shared" si="4"/>
        <v>31</v>
      </c>
      <c r="C52" s="70">
        <f t="shared" si="5"/>
        <v>13176690</v>
      </c>
      <c r="D52" s="27">
        <f t="shared" si="6"/>
        <v>978829.75</v>
      </c>
      <c r="E52">
        <f t="shared" si="7"/>
        <v>12197860.25</v>
      </c>
      <c r="F52" s="70">
        <f t="shared" si="8"/>
        <v>957466449.4799999</v>
      </c>
      <c r="G52" s="26">
        <f t="shared" si="9"/>
        <v>956487619.7299999</v>
      </c>
      <c r="H52" s="33">
        <f t="shared" si="10"/>
        <v>12197860.2468</v>
      </c>
      <c r="I52" s="38">
        <f t="shared" si="11"/>
        <v>-3.2000001519918442E-3</v>
      </c>
    </row>
    <row r="53" spans="1:9" x14ac:dyDescent="0.25">
      <c r="A53" s="45">
        <v>43348</v>
      </c>
      <c r="B53" s="25">
        <f t="shared" si="4"/>
        <v>31</v>
      </c>
      <c r="C53" s="70">
        <f t="shared" si="5"/>
        <v>13176690</v>
      </c>
      <c r="D53" s="27">
        <f t="shared" si="6"/>
        <v>991299.77999999933</v>
      </c>
      <c r="E53">
        <f t="shared" si="7"/>
        <v>12185390.220000001</v>
      </c>
      <c r="F53" s="70">
        <f t="shared" si="8"/>
        <v>956487619.7299999</v>
      </c>
      <c r="G53" s="26">
        <f t="shared" si="9"/>
        <v>955496319.94999993</v>
      </c>
      <c r="H53" s="33">
        <f t="shared" si="10"/>
        <v>12185390.223957531</v>
      </c>
      <c r="I53" s="38">
        <f t="shared" si="11"/>
        <v>3.9575304836034775E-3</v>
      </c>
    </row>
    <row r="54" spans="1:9" x14ac:dyDescent="0.25">
      <c r="A54" s="45">
        <v>43378</v>
      </c>
      <c r="B54" s="25">
        <f t="shared" si="4"/>
        <v>30</v>
      </c>
      <c r="C54" s="70">
        <f t="shared" si="5"/>
        <v>13176690</v>
      </c>
      <c r="D54" s="27">
        <f t="shared" si="6"/>
        <v>1396598.3800000008</v>
      </c>
      <c r="E54">
        <f t="shared" si="7"/>
        <v>11780091.619999999</v>
      </c>
      <c r="F54" s="70">
        <f t="shared" si="8"/>
        <v>955496319.94999993</v>
      </c>
      <c r="G54" s="26">
        <f t="shared" si="9"/>
        <v>954099721.56999993</v>
      </c>
      <c r="H54" s="33">
        <f t="shared" si="10"/>
        <v>11780091.615821917</v>
      </c>
      <c r="I54" s="38">
        <f t="shared" si="11"/>
        <v>-4.1780825704336166E-3</v>
      </c>
    </row>
    <row r="55" spans="1:9" x14ac:dyDescent="0.25">
      <c r="A55" s="45">
        <v>43409</v>
      </c>
      <c r="B55" s="25">
        <f t="shared" si="4"/>
        <v>31</v>
      </c>
      <c r="C55" s="70">
        <f t="shared" si="5"/>
        <v>13176690</v>
      </c>
      <c r="D55" s="27">
        <f t="shared" si="6"/>
        <v>1021720.9399999995</v>
      </c>
      <c r="E55">
        <f t="shared" si="7"/>
        <v>12154969.060000001</v>
      </c>
      <c r="F55" s="70">
        <f t="shared" si="8"/>
        <v>954099721.56999993</v>
      </c>
      <c r="G55" s="26">
        <f t="shared" si="9"/>
        <v>953078000.62999988</v>
      </c>
      <c r="H55" s="33">
        <f t="shared" si="10"/>
        <v>12154969.055617806</v>
      </c>
      <c r="I55" s="38">
        <f t="shared" si="11"/>
        <v>-4.3821949511766434E-3</v>
      </c>
    </row>
    <row r="56" spans="1:9" x14ac:dyDescent="0.25">
      <c r="A56" s="45">
        <v>43439</v>
      </c>
      <c r="B56" s="25">
        <f t="shared" si="4"/>
        <v>30</v>
      </c>
      <c r="C56" s="70">
        <f t="shared" si="5"/>
        <v>13176690</v>
      </c>
      <c r="D56" s="27">
        <f t="shared" si="6"/>
        <v>1426413.2799999993</v>
      </c>
      <c r="E56">
        <f t="shared" si="7"/>
        <v>11750276.720000001</v>
      </c>
      <c r="F56" s="70">
        <f t="shared" si="8"/>
        <v>953078000.62999988</v>
      </c>
      <c r="G56" s="26">
        <f t="shared" si="9"/>
        <v>951651587.3499999</v>
      </c>
      <c r="H56" s="33">
        <f t="shared" si="10"/>
        <v>11750276.720095888</v>
      </c>
      <c r="I56" s="38">
        <f t="shared" si="11"/>
        <v>9.5887109637260437E-5</v>
      </c>
    </row>
    <row r="57" spans="1:9" x14ac:dyDescent="0.25">
      <c r="A57" s="45">
        <v>43470</v>
      </c>
      <c r="B57" s="25">
        <f t="shared" si="4"/>
        <v>31</v>
      </c>
      <c r="C57" s="70">
        <f t="shared" si="5"/>
        <v>13176690</v>
      </c>
      <c r="D57" s="27">
        <f t="shared" si="6"/>
        <v>1052909.5</v>
      </c>
      <c r="E57">
        <f t="shared" si="7"/>
        <v>12123780.5</v>
      </c>
      <c r="F57" s="70">
        <f t="shared" si="8"/>
        <v>951651587.3499999</v>
      </c>
      <c r="G57" s="26">
        <f t="shared" si="9"/>
        <v>950598677.8499999</v>
      </c>
      <c r="H57" s="33">
        <f t="shared" si="10"/>
        <v>12123780.496376712</v>
      </c>
      <c r="I57" s="38">
        <f t="shared" si="11"/>
        <v>-3.6232881247997284E-3</v>
      </c>
    </row>
    <row r="58" spans="1:9" x14ac:dyDescent="0.25">
      <c r="A58" s="45">
        <v>43501</v>
      </c>
      <c r="B58" s="25">
        <f t="shared" si="4"/>
        <v>31</v>
      </c>
      <c r="C58" s="70">
        <f t="shared" si="5"/>
        <v>13176690</v>
      </c>
      <c r="D58" s="27">
        <f t="shared" si="6"/>
        <v>1066323.2799999993</v>
      </c>
      <c r="E58">
        <f t="shared" si="7"/>
        <v>12110366.720000001</v>
      </c>
      <c r="F58" s="70">
        <f t="shared" si="8"/>
        <v>950598677.8499999</v>
      </c>
      <c r="G58" s="26">
        <f t="shared" si="9"/>
        <v>949532354.56999993</v>
      </c>
      <c r="H58" s="33">
        <f t="shared" si="10"/>
        <v>12110366.717815068</v>
      </c>
      <c r="I58" s="38">
        <f t="shared" si="11"/>
        <v>-2.1849330514669418E-3</v>
      </c>
    </row>
    <row r="59" spans="1:9" x14ac:dyDescent="0.25">
      <c r="A59" s="45">
        <v>43529</v>
      </c>
      <c r="B59" s="25">
        <f t="shared" si="4"/>
        <v>28</v>
      </c>
      <c r="C59" s="70">
        <f t="shared" si="5"/>
        <v>13176690</v>
      </c>
      <c r="D59" s="27">
        <f t="shared" si="6"/>
        <v>2250564.2799999993</v>
      </c>
      <c r="E59">
        <f t="shared" si="7"/>
        <v>10926125.720000001</v>
      </c>
      <c r="F59" s="70">
        <f t="shared" si="8"/>
        <v>949532354.56999993</v>
      </c>
      <c r="G59" s="26">
        <f t="shared" si="9"/>
        <v>947281790.28999996</v>
      </c>
      <c r="H59" s="33">
        <f t="shared" si="10"/>
        <v>10926125.723819178</v>
      </c>
      <c r="I59" s="38">
        <f t="shared" si="11"/>
        <v>3.8191769272089005E-3</v>
      </c>
    </row>
    <row r="60" spans="1:9" x14ac:dyDescent="0.25">
      <c r="A60" s="45">
        <v>43560</v>
      </c>
      <c r="B60" s="25">
        <f t="shared" si="4"/>
        <v>31</v>
      </c>
      <c r="C60" s="70">
        <f t="shared" si="5"/>
        <v>13176690</v>
      </c>
      <c r="D60" s="27">
        <f t="shared" si="6"/>
        <v>1108579.5199999996</v>
      </c>
      <c r="E60">
        <f t="shared" si="7"/>
        <v>12068110.48</v>
      </c>
      <c r="F60" s="70">
        <f t="shared" si="8"/>
        <v>947281790.28999996</v>
      </c>
      <c r="G60" s="26">
        <f t="shared" si="9"/>
        <v>946173210.76999998</v>
      </c>
      <c r="H60" s="33">
        <f t="shared" si="10"/>
        <v>12068110.479036985</v>
      </c>
      <c r="I60" s="38">
        <f t="shared" si="11"/>
        <v>-9.6301548182964325E-4</v>
      </c>
    </row>
    <row r="61" spans="1:9" x14ac:dyDescent="0.25">
      <c r="A61" s="45">
        <v>43590</v>
      </c>
      <c r="B61" s="25">
        <f t="shared" si="4"/>
        <v>30</v>
      </c>
      <c r="C61" s="70">
        <f t="shared" si="5"/>
        <v>13176690</v>
      </c>
      <c r="D61" s="27">
        <f t="shared" si="6"/>
        <v>1511540.83</v>
      </c>
      <c r="E61">
        <f t="shared" si="7"/>
        <v>11665149.17</v>
      </c>
      <c r="F61" s="70">
        <f t="shared" si="8"/>
        <v>946173210.76999998</v>
      </c>
      <c r="G61" s="26">
        <f t="shared" si="9"/>
        <v>944661669.93999994</v>
      </c>
      <c r="H61" s="33">
        <f t="shared" si="10"/>
        <v>11665149.173876712</v>
      </c>
      <c r="I61" s="38">
        <f t="shared" si="11"/>
        <v>3.8767121732234955E-3</v>
      </c>
    </row>
    <row r="62" spans="1:9" x14ac:dyDescent="0.25">
      <c r="A62" s="45">
        <v>43621</v>
      </c>
      <c r="B62" s="25">
        <f t="shared" si="4"/>
        <v>31</v>
      </c>
      <c r="C62" s="70">
        <f t="shared" si="5"/>
        <v>13176690</v>
      </c>
      <c r="D62" s="27">
        <f t="shared" si="6"/>
        <v>1141959.1400000006</v>
      </c>
      <c r="E62">
        <f t="shared" si="7"/>
        <v>12034730.859999999</v>
      </c>
      <c r="F62" s="70">
        <f t="shared" si="8"/>
        <v>944661669.93999994</v>
      </c>
      <c r="G62" s="26">
        <f t="shared" si="9"/>
        <v>943519710.79999995</v>
      </c>
      <c r="H62" s="33">
        <f t="shared" si="10"/>
        <v>12034730.863619177</v>
      </c>
      <c r="I62" s="38">
        <f t="shared" si="11"/>
        <v>3.6191772669553757E-3</v>
      </c>
    </row>
    <row r="63" spans="1:9" x14ac:dyDescent="0.25">
      <c r="A63" s="45">
        <v>43651</v>
      </c>
      <c r="B63" s="25">
        <f t="shared" si="4"/>
        <v>30</v>
      </c>
      <c r="C63" s="70">
        <f t="shared" si="5"/>
        <v>13176690</v>
      </c>
      <c r="D63" s="27">
        <f t="shared" si="6"/>
        <v>1544255.2100000009</v>
      </c>
      <c r="E63">
        <f t="shared" si="7"/>
        <v>11632434.789999999</v>
      </c>
      <c r="F63" s="70">
        <f t="shared" si="8"/>
        <v>943519710.79999995</v>
      </c>
      <c r="G63" s="26">
        <f t="shared" si="9"/>
        <v>941975455.58999991</v>
      </c>
      <c r="H63" s="33">
        <f t="shared" si="10"/>
        <v>11632434.790684929</v>
      </c>
      <c r="I63" s="38">
        <f t="shared" si="11"/>
        <v>6.8493001163005829E-4</v>
      </c>
    </row>
    <row r="64" spans="1:9" x14ac:dyDescent="0.25">
      <c r="A64" s="45">
        <v>43682</v>
      </c>
      <c r="B64" s="25">
        <f t="shared" si="4"/>
        <v>31</v>
      </c>
      <c r="C64" s="70">
        <f t="shared" si="5"/>
        <v>13176690</v>
      </c>
      <c r="D64" s="27">
        <f t="shared" si="6"/>
        <v>1176180.7699999996</v>
      </c>
      <c r="E64">
        <f t="shared" si="7"/>
        <v>12000509.23</v>
      </c>
      <c r="F64" s="70">
        <f t="shared" si="8"/>
        <v>941975455.58999991</v>
      </c>
      <c r="G64" s="26">
        <f t="shared" si="9"/>
        <v>940799274.81999993</v>
      </c>
      <c r="H64" s="33">
        <f t="shared" si="10"/>
        <v>12000509.228749314</v>
      </c>
      <c r="I64" s="38">
        <f t="shared" si="11"/>
        <v>-1.2506861239671707E-3</v>
      </c>
    </row>
    <row r="65" spans="1:9" x14ac:dyDescent="0.25">
      <c r="A65" s="45">
        <v>43713</v>
      </c>
      <c r="B65" s="25">
        <f t="shared" si="4"/>
        <v>31</v>
      </c>
      <c r="C65" s="70">
        <f t="shared" si="5"/>
        <v>13176690</v>
      </c>
      <c r="D65" s="27">
        <f t="shared" si="6"/>
        <v>1191164.9900000002</v>
      </c>
      <c r="E65">
        <f t="shared" si="7"/>
        <v>11985525.01</v>
      </c>
      <c r="F65" s="70">
        <f t="shared" si="8"/>
        <v>940799274.81999993</v>
      </c>
      <c r="G65" s="26">
        <f t="shared" si="9"/>
        <v>939608109.82999992</v>
      </c>
      <c r="H65" s="33">
        <f t="shared" si="10"/>
        <v>11985525.007980822</v>
      </c>
      <c r="I65" s="38">
        <f t="shared" si="11"/>
        <v>-2.0191781222820282E-3</v>
      </c>
    </row>
    <row r="66" spans="1:9" x14ac:dyDescent="0.25">
      <c r="A66" s="45">
        <v>43743</v>
      </c>
      <c r="B66" s="25">
        <f t="shared" si="4"/>
        <v>30</v>
      </c>
      <c r="C66" s="70">
        <f t="shared" si="5"/>
        <v>13176690</v>
      </c>
      <c r="D66" s="27">
        <f t="shared" si="6"/>
        <v>1592480.4299999997</v>
      </c>
      <c r="E66">
        <f t="shared" si="7"/>
        <v>11584209.57</v>
      </c>
      <c r="F66" s="70">
        <f t="shared" si="8"/>
        <v>939608109.82999992</v>
      </c>
      <c r="G66" s="26">
        <f t="shared" si="9"/>
        <v>938015629.39999998</v>
      </c>
      <c r="H66" s="33">
        <f t="shared" si="10"/>
        <v>11584209.573246572</v>
      </c>
      <c r="I66" s="38">
        <f t="shared" si="11"/>
        <v>3.2465718686580658E-3</v>
      </c>
    </row>
    <row r="67" spans="1:9" x14ac:dyDescent="0.25">
      <c r="A67" s="45">
        <v>43774</v>
      </c>
      <c r="B67" s="25">
        <f t="shared" si="4"/>
        <v>31</v>
      </c>
      <c r="C67" s="70">
        <f t="shared" si="5"/>
        <v>13176690</v>
      </c>
      <c r="D67" s="27">
        <f t="shared" si="6"/>
        <v>1226627.8699999992</v>
      </c>
      <c r="E67">
        <f t="shared" si="7"/>
        <v>11950062.130000001</v>
      </c>
      <c r="F67" s="70">
        <f t="shared" si="8"/>
        <v>938015629.39999998</v>
      </c>
      <c r="G67" s="26">
        <f t="shared" si="9"/>
        <v>936789001.52999997</v>
      </c>
      <c r="H67" s="33">
        <f t="shared" si="10"/>
        <v>11950062.127972603</v>
      </c>
      <c r="I67" s="38">
        <f t="shared" si="11"/>
        <v>-2.0273979753255844E-3</v>
      </c>
    </row>
    <row r="68" spans="1:9" x14ac:dyDescent="0.25">
      <c r="A68" s="45">
        <v>43804</v>
      </c>
      <c r="B68" s="25">
        <f t="shared" si="4"/>
        <v>30</v>
      </c>
      <c r="C68" s="70">
        <f t="shared" si="5"/>
        <v>13176690</v>
      </c>
      <c r="D68" s="27">
        <f t="shared" si="6"/>
        <v>1627236.5600000005</v>
      </c>
      <c r="E68">
        <f t="shared" si="7"/>
        <v>11549453.439999999</v>
      </c>
      <c r="F68" s="70">
        <f t="shared" si="8"/>
        <v>936789001.52999997</v>
      </c>
      <c r="G68" s="26">
        <f t="shared" si="9"/>
        <v>935161764.97000003</v>
      </c>
      <c r="H68" s="33">
        <f t="shared" si="10"/>
        <v>11549453.443520548</v>
      </c>
      <c r="I68" s="38">
        <f t="shared" si="11"/>
        <v>3.5205483436584473E-3</v>
      </c>
    </row>
    <row r="69" spans="1:9" x14ac:dyDescent="0.25">
      <c r="A69" s="45">
        <v>43835</v>
      </c>
      <c r="B69" s="25">
        <f t="shared" si="4"/>
        <v>31</v>
      </c>
      <c r="C69" s="70">
        <f t="shared" si="5"/>
        <v>13176690</v>
      </c>
      <c r="D69" s="27">
        <f t="shared" si="6"/>
        <v>1262985.3200000003</v>
      </c>
      <c r="E69">
        <f t="shared" si="7"/>
        <v>11913704.68</v>
      </c>
      <c r="F69" s="70">
        <f t="shared" si="8"/>
        <v>935161764.97000003</v>
      </c>
      <c r="G69" s="26">
        <f t="shared" si="9"/>
        <v>933898779.64999998</v>
      </c>
      <c r="H69" s="33">
        <f t="shared" si="10"/>
        <v>11913704.67701507</v>
      </c>
      <c r="I69" s="38">
        <f t="shared" si="11"/>
        <v>-2.9849298298358917E-3</v>
      </c>
    </row>
    <row r="70" spans="1:9" x14ac:dyDescent="0.25">
      <c r="A70" s="45">
        <v>43866</v>
      </c>
      <c r="B70" s="25">
        <f t="shared" si="4"/>
        <v>31</v>
      </c>
      <c r="C70" s="70">
        <f t="shared" si="5"/>
        <v>13176690</v>
      </c>
      <c r="D70" s="27">
        <f t="shared" si="6"/>
        <v>1279075.4100000001</v>
      </c>
      <c r="E70">
        <f t="shared" si="7"/>
        <v>11897614.59</v>
      </c>
      <c r="F70" s="70">
        <f t="shared" si="8"/>
        <v>933898779.64999998</v>
      </c>
      <c r="G70" s="26">
        <f t="shared" si="9"/>
        <v>932619704.24000001</v>
      </c>
      <c r="H70" s="33">
        <f t="shared" si="10"/>
        <v>11897614.590061642</v>
      </c>
      <c r="I70" s="38">
        <f t="shared" si="11"/>
        <v>6.1642378568649292E-5</v>
      </c>
    </row>
    <row r="71" spans="1:9" x14ac:dyDescent="0.25">
      <c r="A71" s="45">
        <v>43895</v>
      </c>
      <c r="B71" s="25">
        <f t="shared" ref="B71:B134" si="12">_xlfn.DAYS(A71,A70)</f>
        <v>29</v>
      </c>
      <c r="C71" s="70">
        <f t="shared" ref="C71:C134" si="13">$D$1</f>
        <v>13176690</v>
      </c>
      <c r="D71" s="27">
        <f t="shared" ref="D71:D134" si="14">C71-E71</f>
        <v>2061907.2200000007</v>
      </c>
      <c r="E71">
        <f t="shared" ref="E71:E134" si="15">ROUND(F71*$B$2*B71/365,2)</f>
        <v>11114782.779999999</v>
      </c>
      <c r="F71" s="70">
        <f t="shared" ref="F71:F134" si="16">G70</f>
        <v>932619704.24000001</v>
      </c>
      <c r="G71" s="26">
        <f t="shared" ref="G71:G134" si="17">F71-D71</f>
        <v>930557797.01999998</v>
      </c>
      <c r="H71" s="33">
        <f t="shared" ref="H71:H134" si="18">F71*$B$2*B71/365</f>
        <v>11114782.776558904</v>
      </c>
      <c r="I71" s="38">
        <f t="shared" ref="I71:I134" si="19">H71-E71</f>
        <v>-3.4410953521728516E-3</v>
      </c>
    </row>
    <row r="72" spans="1:9" x14ac:dyDescent="0.25">
      <c r="A72" s="45">
        <v>43926</v>
      </c>
      <c r="B72" s="25">
        <f t="shared" si="12"/>
        <v>31</v>
      </c>
      <c r="C72" s="70">
        <f t="shared" si="13"/>
        <v>13176690</v>
      </c>
      <c r="D72" s="27">
        <f t="shared" si="14"/>
        <v>1321638.6099999994</v>
      </c>
      <c r="E72">
        <f t="shared" si="15"/>
        <v>11855051.390000001</v>
      </c>
      <c r="F72" s="70">
        <f t="shared" si="16"/>
        <v>930557797.01999998</v>
      </c>
      <c r="G72" s="26">
        <f t="shared" si="17"/>
        <v>929236158.40999997</v>
      </c>
      <c r="H72" s="33">
        <f t="shared" si="18"/>
        <v>11855051.38669315</v>
      </c>
      <c r="I72" s="38">
        <f t="shared" si="19"/>
        <v>-3.306850790977478E-3</v>
      </c>
    </row>
    <row r="73" spans="1:9" x14ac:dyDescent="0.25">
      <c r="A73" s="45">
        <v>43956</v>
      </c>
      <c r="B73" s="25">
        <f t="shared" si="12"/>
        <v>30</v>
      </c>
      <c r="C73" s="70">
        <f t="shared" si="13"/>
        <v>13176690</v>
      </c>
      <c r="D73" s="27">
        <f t="shared" si="14"/>
        <v>1720353.8000000007</v>
      </c>
      <c r="E73">
        <f t="shared" si="15"/>
        <v>11456336.199999999</v>
      </c>
      <c r="F73" s="70">
        <f t="shared" si="16"/>
        <v>929236158.40999997</v>
      </c>
      <c r="G73" s="26">
        <f t="shared" si="17"/>
        <v>927515804.61000001</v>
      </c>
      <c r="H73" s="33">
        <f t="shared" si="18"/>
        <v>11456336.199575344</v>
      </c>
      <c r="I73" s="38">
        <f t="shared" si="19"/>
        <v>-4.2465515434741974E-4</v>
      </c>
    </row>
    <row r="74" spans="1:9" x14ac:dyDescent="0.25">
      <c r="A74" s="45">
        <v>43987</v>
      </c>
      <c r="B74" s="25">
        <f t="shared" si="12"/>
        <v>31</v>
      </c>
      <c r="C74" s="70">
        <f t="shared" si="13"/>
        <v>13176690</v>
      </c>
      <c r="D74" s="27">
        <f t="shared" si="14"/>
        <v>1360392.7599999998</v>
      </c>
      <c r="E74">
        <f t="shared" si="15"/>
        <v>11816297.24</v>
      </c>
      <c r="F74" s="70">
        <f t="shared" si="16"/>
        <v>927515804.61000001</v>
      </c>
      <c r="G74" s="26">
        <f t="shared" si="17"/>
        <v>926155411.85000002</v>
      </c>
      <c r="H74" s="33">
        <f t="shared" si="18"/>
        <v>11816297.236812331</v>
      </c>
      <c r="I74" s="38">
        <f t="shared" si="19"/>
        <v>-3.1876694411039352E-3</v>
      </c>
    </row>
    <row r="75" spans="1:9" x14ac:dyDescent="0.25">
      <c r="A75" s="45">
        <v>44017</v>
      </c>
      <c r="B75" s="25">
        <f t="shared" si="12"/>
        <v>30</v>
      </c>
      <c r="C75" s="70">
        <f t="shared" si="13"/>
        <v>13176690</v>
      </c>
      <c r="D75" s="27">
        <f t="shared" si="14"/>
        <v>1758335.6099999994</v>
      </c>
      <c r="E75">
        <f t="shared" si="15"/>
        <v>11418354.390000001</v>
      </c>
      <c r="F75" s="70">
        <f t="shared" si="16"/>
        <v>926155411.85000002</v>
      </c>
      <c r="G75" s="26">
        <f t="shared" si="17"/>
        <v>924397076.24000001</v>
      </c>
      <c r="H75" s="33">
        <f t="shared" si="18"/>
        <v>11418354.392671233</v>
      </c>
      <c r="I75" s="38">
        <f t="shared" si="19"/>
        <v>2.6712324470281601E-3</v>
      </c>
    </row>
    <row r="76" spans="1:9" x14ac:dyDescent="0.25">
      <c r="A76" s="45">
        <v>44048</v>
      </c>
      <c r="B76" s="25">
        <f t="shared" si="12"/>
        <v>31</v>
      </c>
      <c r="C76" s="70">
        <f t="shared" si="13"/>
        <v>13176690</v>
      </c>
      <c r="D76" s="27">
        <f t="shared" si="14"/>
        <v>1400124.5099999998</v>
      </c>
      <c r="E76">
        <f t="shared" si="15"/>
        <v>11776565.49</v>
      </c>
      <c r="F76" s="70">
        <f t="shared" si="16"/>
        <v>924397076.24000001</v>
      </c>
      <c r="G76" s="26">
        <f t="shared" si="17"/>
        <v>922996951.73000002</v>
      </c>
      <c r="H76" s="33">
        <f t="shared" si="18"/>
        <v>11776565.491824657</v>
      </c>
      <c r="I76" s="38">
        <f t="shared" si="19"/>
        <v>1.8246565014123917E-3</v>
      </c>
    </row>
    <row r="77" spans="1:9" x14ac:dyDescent="0.25">
      <c r="A77" s="45">
        <v>44079</v>
      </c>
      <c r="B77" s="25">
        <f t="shared" si="12"/>
        <v>31</v>
      </c>
      <c r="C77" s="70">
        <f t="shared" si="13"/>
        <v>13176690</v>
      </c>
      <c r="D77" s="27">
        <f t="shared" si="14"/>
        <v>1417961.7100000009</v>
      </c>
      <c r="E77">
        <f t="shared" si="15"/>
        <v>11758728.289999999</v>
      </c>
      <c r="F77" s="70">
        <f t="shared" si="16"/>
        <v>922996951.73000002</v>
      </c>
      <c r="G77" s="26">
        <f t="shared" si="17"/>
        <v>921578990.01999998</v>
      </c>
      <c r="H77" s="33">
        <f t="shared" si="18"/>
        <v>11758728.289163014</v>
      </c>
      <c r="I77" s="38">
        <f t="shared" si="19"/>
        <v>-8.3698518574237823E-4</v>
      </c>
    </row>
    <row r="78" spans="1:9" x14ac:dyDescent="0.25">
      <c r="A78" s="45">
        <v>44109</v>
      </c>
      <c r="B78" s="25">
        <f t="shared" si="12"/>
        <v>30</v>
      </c>
      <c r="C78" s="70">
        <f t="shared" si="13"/>
        <v>13176690</v>
      </c>
      <c r="D78" s="27">
        <f t="shared" si="14"/>
        <v>1814757.25</v>
      </c>
      <c r="E78">
        <f t="shared" si="15"/>
        <v>11361932.75</v>
      </c>
      <c r="F78" s="70">
        <f t="shared" si="16"/>
        <v>921578990.01999998</v>
      </c>
      <c r="G78" s="26">
        <f t="shared" si="17"/>
        <v>919764232.76999998</v>
      </c>
      <c r="H78" s="33">
        <f t="shared" si="18"/>
        <v>11361932.753671233</v>
      </c>
      <c r="I78" s="38">
        <f t="shared" si="19"/>
        <v>3.6712326109409332E-3</v>
      </c>
    </row>
    <row r="79" spans="1:9" x14ac:dyDescent="0.25">
      <c r="A79" s="45">
        <v>44140</v>
      </c>
      <c r="B79" s="25">
        <f t="shared" si="12"/>
        <v>31</v>
      </c>
      <c r="C79" s="70">
        <f t="shared" si="13"/>
        <v>13176690</v>
      </c>
      <c r="D79" s="27">
        <f t="shared" si="14"/>
        <v>1459145.6600000001</v>
      </c>
      <c r="E79">
        <f t="shared" si="15"/>
        <v>11717544.34</v>
      </c>
      <c r="F79" s="70">
        <f t="shared" si="16"/>
        <v>919764232.76999998</v>
      </c>
      <c r="G79" s="26">
        <f t="shared" si="17"/>
        <v>918305087.11000001</v>
      </c>
      <c r="H79" s="33">
        <f t="shared" si="18"/>
        <v>11717544.335289039</v>
      </c>
      <c r="I79" s="38">
        <f t="shared" si="19"/>
        <v>-4.7109611332416534E-3</v>
      </c>
    </row>
    <row r="80" spans="1:9" x14ac:dyDescent="0.25">
      <c r="A80" s="45">
        <v>44170</v>
      </c>
      <c r="B80" s="25">
        <f t="shared" si="12"/>
        <v>30</v>
      </c>
      <c r="C80" s="70">
        <f t="shared" si="13"/>
        <v>13176690</v>
      </c>
      <c r="D80" s="27">
        <f t="shared" si="14"/>
        <v>1855120.4299999997</v>
      </c>
      <c r="E80">
        <f t="shared" si="15"/>
        <v>11321569.57</v>
      </c>
      <c r="F80" s="70">
        <f t="shared" si="16"/>
        <v>918305087.11000001</v>
      </c>
      <c r="G80" s="26">
        <f t="shared" si="17"/>
        <v>916449966.68000007</v>
      </c>
      <c r="H80" s="33">
        <f t="shared" si="18"/>
        <v>11321569.56710959</v>
      </c>
      <c r="I80" s="38">
        <f t="shared" si="19"/>
        <v>-2.8904099017381668E-3</v>
      </c>
    </row>
    <row r="81" spans="1:9" x14ac:dyDescent="0.25">
      <c r="A81" s="45">
        <v>44201</v>
      </c>
      <c r="B81" s="25">
        <f t="shared" si="12"/>
        <v>31</v>
      </c>
      <c r="C81" s="70">
        <f t="shared" si="13"/>
        <v>13176690</v>
      </c>
      <c r="D81" s="27">
        <f t="shared" si="14"/>
        <v>1501368.5099999998</v>
      </c>
      <c r="E81">
        <f t="shared" si="15"/>
        <v>11675321.49</v>
      </c>
      <c r="F81" s="70">
        <f t="shared" si="16"/>
        <v>916449966.68000007</v>
      </c>
      <c r="G81" s="26">
        <f t="shared" si="17"/>
        <v>914948598.17000008</v>
      </c>
      <c r="H81" s="33">
        <f t="shared" si="18"/>
        <v>11675321.493320549</v>
      </c>
      <c r="I81" s="38">
        <f t="shared" si="19"/>
        <v>3.3205486834049225E-3</v>
      </c>
    </row>
    <row r="82" spans="1:9" x14ac:dyDescent="0.25">
      <c r="A82" s="45">
        <v>44232</v>
      </c>
      <c r="B82" s="25">
        <f t="shared" si="12"/>
        <v>31</v>
      </c>
      <c r="C82" s="70">
        <f t="shared" si="13"/>
        <v>13176690</v>
      </c>
      <c r="D82" s="27">
        <f t="shared" si="14"/>
        <v>1520495.5299999993</v>
      </c>
      <c r="E82">
        <f t="shared" si="15"/>
        <v>11656194.470000001</v>
      </c>
      <c r="F82" s="70">
        <f t="shared" si="16"/>
        <v>914948598.17000008</v>
      </c>
      <c r="G82" s="26">
        <f t="shared" si="17"/>
        <v>913428102.6400001</v>
      </c>
      <c r="H82" s="33">
        <f t="shared" si="18"/>
        <v>11656194.469836988</v>
      </c>
      <c r="I82" s="38">
        <f t="shared" si="19"/>
        <v>-1.6301311552524567E-4</v>
      </c>
    </row>
    <row r="83" spans="1:9" x14ac:dyDescent="0.25">
      <c r="A83" s="45">
        <v>44260</v>
      </c>
      <c r="B83" s="25">
        <f t="shared" si="12"/>
        <v>28</v>
      </c>
      <c r="C83" s="70">
        <f t="shared" si="13"/>
        <v>13176690</v>
      </c>
      <c r="D83" s="27">
        <f t="shared" si="14"/>
        <v>2666010.4600000009</v>
      </c>
      <c r="E83">
        <f t="shared" si="15"/>
        <v>10510679.539999999</v>
      </c>
      <c r="F83" s="70">
        <f t="shared" si="16"/>
        <v>913428102.6400001</v>
      </c>
      <c r="G83" s="26">
        <f t="shared" si="17"/>
        <v>910762092.18000007</v>
      </c>
      <c r="H83" s="33">
        <f t="shared" si="18"/>
        <v>10510679.537227396</v>
      </c>
      <c r="I83" s="38">
        <f t="shared" si="19"/>
        <v>-2.7726031839847565E-3</v>
      </c>
    </row>
    <row r="84" spans="1:9" x14ac:dyDescent="0.25">
      <c r="A84" s="45">
        <v>44291</v>
      </c>
      <c r="B84" s="25">
        <f t="shared" si="12"/>
        <v>31</v>
      </c>
      <c r="C84" s="70">
        <f t="shared" si="13"/>
        <v>13176690</v>
      </c>
      <c r="D84" s="27">
        <f t="shared" si="14"/>
        <v>1573830.4700000007</v>
      </c>
      <c r="E84">
        <f t="shared" si="15"/>
        <v>11602859.529999999</v>
      </c>
      <c r="F84" s="70">
        <f t="shared" si="16"/>
        <v>910762092.18000007</v>
      </c>
      <c r="G84" s="26">
        <f t="shared" si="17"/>
        <v>909188261.71000004</v>
      </c>
      <c r="H84" s="33">
        <f t="shared" si="18"/>
        <v>11602859.530512327</v>
      </c>
      <c r="I84" s="38">
        <f t="shared" si="19"/>
        <v>5.1232799887657166E-4</v>
      </c>
    </row>
    <row r="85" spans="1:9" x14ac:dyDescent="0.25">
      <c r="A85" s="45">
        <v>44321</v>
      </c>
      <c r="B85" s="25">
        <f t="shared" si="12"/>
        <v>30</v>
      </c>
      <c r="C85" s="70">
        <f t="shared" si="13"/>
        <v>13176690</v>
      </c>
      <c r="D85" s="27">
        <f t="shared" si="14"/>
        <v>1967519.6500000004</v>
      </c>
      <c r="E85">
        <f t="shared" si="15"/>
        <v>11209170.35</v>
      </c>
      <c r="F85" s="70">
        <f t="shared" si="16"/>
        <v>909188261.71000004</v>
      </c>
      <c r="G85" s="26">
        <f t="shared" si="17"/>
        <v>907220742.06000006</v>
      </c>
      <c r="H85" s="33">
        <f t="shared" si="18"/>
        <v>11209170.349849315</v>
      </c>
      <c r="I85" s="38">
        <f t="shared" si="19"/>
        <v>-1.5068426728248596E-4</v>
      </c>
    </row>
    <row r="86" spans="1:9" x14ac:dyDescent="0.25">
      <c r="A86" s="45">
        <v>44352</v>
      </c>
      <c r="B86" s="25">
        <f t="shared" si="12"/>
        <v>31</v>
      </c>
      <c r="C86" s="70">
        <f t="shared" si="13"/>
        <v>13176690</v>
      </c>
      <c r="D86" s="27">
        <f t="shared" si="14"/>
        <v>1618946.3000000007</v>
      </c>
      <c r="E86">
        <f t="shared" si="15"/>
        <v>11557743.699999999</v>
      </c>
      <c r="F86" s="70">
        <f t="shared" si="16"/>
        <v>907220742.06000006</v>
      </c>
      <c r="G86" s="26">
        <f t="shared" si="17"/>
        <v>905601795.76000011</v>
      </c>
      <c r="H86" s="33">
        <f t="shared" si="18"/>
        <v>11557743.70021644</v>
      </c>
      <c r="I86" s="38">
        <f t="shared" si="19"/>
        <v>2.1644122898578644E-4</v>
      </c>
    </row>
    <row r="87" spans="1:9" x14ac:dyDescent="0.25">
      <c r="A87" s="45">
        <v>44382</v>
      </c>
      <c r="B87" s="25">
        <f t="shared" si="12"/>
        <v>30</v>
      </c>
      <c r="C87" s="70">
        <f t="shared" si="13"/>
        <v>13176690</v>
      </c>
      <c r="D87" s="27">
        <f t="shared" si="14"/>
        <v>2011736.3499999996</v>
      </c>
      <c r="E87">
        <f t="shared" si="15"/>
        <v>11164953.65</v>
      </c>
      <c r="F87" s="70">
        <f t="shared" si="16"/>
        <v>905601795.76000011</v>
      </c>
      <c r="G87" s="26">
        <f t="shared" si="17"/>
        <v>903590059.41000009</v>
      </c>
      <c r="H87" s="33">
        <f t="shared" si="18"/>
        <v>11164953.646356165</v>
      </c>
      <c r="I87" s="38">
        <f t="shared" si="19"/>
        <v>-3.6438349634408951E-3</v>
      </c>
    </row>
    <row r="88" spans="1:9" x14ac:dyDescent="0.25">
      <c r="A88" s="45">
        <v>44413</v>
      </c>
      <c r="B88" s="25">
        <f t="shared" si="12"/>
        <v>31</v>
      </c>
      <c r="C88" s="70">
        <f t="shared" si="13"/>
        <v>13176690</v>
      </c>
      <c r="D88" s="27">
        <f t="shared" si="14"/>
        <v>1665200.1999999993</v>
      </c>
      <c r="E88">
        <f t="shared" si="15"/>
        <v>11511489.800000001</v>
      </c>
      <c r="F88" s="70">
        <f t="shared" si="16"/>
        <v>903590059.41000009</v>
      </c>
      <c r="G88" s="26">
        <f t="shared" si="17"/>
        <v>901924859.21000004</v>
      </c>
      <c r="H88" s="33">
        <f t="shared" si="18"/>
        <v>11511489.797963014</v>
      </c>
      <c r="I88" s="38">
        <f t="shared" si="19"/>
        <v>-2.0369868725538254E-3</v>
      </c>
    </row>
    <row r="89" spans="1:9" x14ac:dyDescent="0.25">
      <c r="A89" s="45">
        <v>44444</v>
      </c>
      <c r="B89" s="25">
        <f t="shared" si="12"/>
        <v>31</v>
      </c>
      <c r="C89" s="70">
        <f t="shared" si="13"/>
        <v>13176690</v>
      </c>
      <c r="D89" s="27">
        <f t="shared" si="14"/>
        <v>1686414.4000000004</v>
      </c>
      <c r="E89">
        <f t="shared" si="15"/>
        <v>11490275.6</v>
      </c>
      <c r="F89" s="70">
        <f t="shared" si="16"/>
        <v>901924859.21000004</v>
      </c>
      <c r="G89" s="26">
        <f t="shared" si="17"/>
        <v>900238444.81000006</v>
      </c>
      <c r="H89" s="33">
        <f t="shared" si="18"/>
        <v>11490275.603634246</v>
      </c>
      <c r="I89" s="38">
        <f t="shared" si="19"/>
        <v>3.6342460662126541E-3</v>
      </c>
    </row>
    <row r="90" spans="1:9" x14ac:dyDescent="0.25">
      <c r="A90" s="45">
        <v>44474</v>
      </c>
      <c r="B90" s="25">
        <f t="shared" si="12"/>
        <v>30</v>
      </c>
      <c r="C90" s="70">
        <f t="shared" si="13"/>
        <v>13176690</v>
      </c>
      <c r="D90" s="27">
        <f t="shared" si="14"/>
        <v>2077859.8599999994</v>
      </c>
      <c r="E90">
        <f t="shared" si="15"/>
        <v>11098830.140000001</v>
      </c>
      <c r="F90" s="70">
        <f t="shared" si="16"/>
        <v>900238444.81000006</v>
      </c>
      <c r="G90" s="26">
        <f t="shared" si="17"/>
        <v>898160584.95000005</v>
      </c>
      <c r="H90" s="33">
        <f t="shared" si="18"/>
        <v>11098830.141493153</v>
      </c>
      <c r="I90" s="38">
        <f t="shared" si="19"/>
        <v>1.4931522309780121E-3</v>
      </c>
    </row>
    <row r="91" spans="1:9" x14ac:dyDescent="0.25">
      <c r="A91" s="45">
        <v>44505</v>
      </c>
      <c r="B91" s="25">
        <f t="shared" si="12"/>
        <v>31</v>
      </c>
      <c r="C91" s="70">
        <f t="shared" si="13"/>
        <v>13176690</v>
      </c>
      <c r="D91" s="27">
        <f t="shared" si="14"/>
        <v>1734370.2200000007</v>
      </c>
      <c r="E91">
        <f t="shared" si="15"/>
        <v>11442319.779999999</v>
      </c>
      <c r="F91" s="70">
        <f t="shared" si="16"/>
        <v>898160584.95000005</v>
      </c>
      <c r="G91" s="26">
        <f t="shared" si="17"/>
        <v>896426214.73000002</v>
      </c>
      <c r="H91" s="33">
        <f t="shared" si="18"/>
        <v>11442319.780869864</v>
      </c>
      <c r="I91" s="38">
        <f t="shared" si="19"/>
        <v>8.6986459791660309E-4</v>
      </c>
    </row>
    <row r="92" spans="1:9" x14ac:dyDescent="0.25">
      <c r="A92" s="45">
        <v>44535</v>
      </c>
      <c r="B92" s="25">
        <f t="shared" si="12"/>
        <v>30</v>
      </c>
      <c r="C92" s="70">
        <f t="shared" si="13"/>
        <v>13176690</v>
      </c>
      <c r="D92" s="27">
        <f t="shared" si="14"/>
        <v>2124859.9600000009</v>
      </c>
      <c r="E92">
        <f t="shared" si="15"/>
        <v>11051830.039999999</v>
      </c>
      <c r="F92" s="70">
        <f t="shared" si="16"/>
        <v>896426214.73000002</v>
      </c>
      <c r="G92" s="26">
        <f t="shared" si="17"/>
        <v>894301354.76999998</v>
      </c>
      <c r="H92" s="33">
        <f t="shared" si="18"/>
        <v>11051830.044616437</v>
      </c>
      <c r="I92" s="38">
        <f t="shared" si="19"/>
        <v>4.6164374798536301E-3</v>
      </c>
    </row>
    <row r="93" spans="1:9" x14ac:dyDescent="0.25">
      <c r="A93" s="45">
        <v>44566</v>
      </c>
      <c r="B93" s="25">
        <f t="shared" si="12"/>
        <v>31</v>
      </c>
      <c r="C93" s="70">
        <f t="shared" si="13"/>
        <v>13176690</v>
      </c>
      <c r="D93" s="27">
        <f t="shared" si="14"/>
        <v>1783535.75</v>
      </c>
      <c r="E93">
        <f t="shared" si="15"/>
        <v>11393154.25</v>
      </c>
      <c r="F93" s="70">
        <f t="shared" si="16"/>
        <v>894301354.76999998</v>
      </c>
      <c r="G93" s="26">
        <f t="shared" si="17"/>
        <v>892517819.01999998</v>
      </c>
      <c r="H93" s="33">
        <f t="shared" si="18"/>
        <v>11393154.2457</v>
      </c>
      <c r="I93" s="38">
        <f t="shared" si="19"/>
        <v>-4.3000001460313797E-3</v>
      </c>
    </row>
    <row r="94" spans="1:9" x14ac:dyDescent="0.25">
      <c r="A94" s="45">
        <v>44597</v>
      </c>
      <c r="B94" s="25">
        <f t="shared" si="12"/>
        <v>31</v>
      </c>
      <c r="C94" s="70">
        <f t="shared" si="13"/>
        <v>13176690</v>
      </c>
      <c r="D94" s="27">
        <f t="shared" si="14"/>
        <v>1806257.5099999998</v>
      </c>
      <c r="E94">
        <f t="shared" si="15"/>
        <v>11370432.49</v>
      </c>
      <c r="F94" s="70">
        <f t="shared" si="16"/>
        <v>892517819.01999998</v>
      </c>
      <c r="G94" s="26">
        <f t="shared" si="17"/>
        <v>890711561.50999999</v>
      </c>
      <c r="H94" s="33">
        <f t="shared" si="18"/>
        <v>11370432.48888493</v>
      </c>
      <c r="I94" s="38">
        <f t="shared" si="19"/>
        <v>-1.1150706559419632E-3</v>
      </c>
    </row>
    <row r="95" spans="1:9" x14ac:dyDescent="0.25">
      <c r="A95" s="45">
        <v>44625</v>
      </c>
      <c r="B95" s="25">
        <f t="shared" si="12"/>
        <v>28</v>
      </c>
      <c r="C95" s="70">
        <f t="shared" si="13"/>
        <v>13176690</v>
      </c>
      <c r="D95" s="27">
        <f t="shared" si="14"/>
        <v>2927406.2799999993</v>
      </c>
      <c r="E95">
        <f t="shared" si="15"/>
        <v>10249283.720000001</v>
      </c>
      <c r="F95" s="70">
        <f t="shared" si="16"/>
        <v>890711561.50999999</v>
      </c>
      <c r="G95" s="26">
        <f t="shared" si="17"/>
        <v>887784155.23000002</v>
      </c>
      <c r="H95" s="33">
        <f t="shared" si="18"/>
        <v>10249283.721484929</v>
      </c>
      <c r="I95" s="38">
        <f t="shared" si="19"/>
        <v>1.4849286526441574E-3</v>
      </c>
    </row>
    <row r="96" spans="1:9" x14ac:dyDescent="0.25">
      <c r="A96" s="45">
        <v>44656</v>
      </c>
      <c r="B96" s="25">
        <f t="shared" si="12"/>
        <v>31</v>
      </c>
      <c r="C96" s="70">
        <f t="shared" si="13"/>
        <v>13176690</v>
      </c>
      <c r="D96" s="27">
        <f t="shared" si="14"/>
        <v>1866563.0899999999</v>
      </c>
      <c r="E96">
        <f t="shared" si="15"/>
        <v>11310126.91</v>
      </c>
      <c r="F96" s="70">
        <f t="shared" si="16"/>
        <v>887784155.23000002</v>
      </c>
      <c r="G96" s="26">
        <f t="shared" si="17"/>
        <v>885917592.13999999</v>
      </c>
      <c r="H96" s="33">
        <f t="shared" si="18"/>
        <v>11310126.90909452</v>
      </c>
      <c r="I96" s="38">
        <f t="shared" si="19"/>
        <v>-9.0548023581504822E-4</v>
      </c>
    </row>
    <row r="97" spans="1:9" x14ac:dyDescent="0.25">
      <c r="A97" s="45">
        <v>44686</v>
      </c>
      <c r="B97" s="25">
        <f t="shared" si="12"/>
        <v>30</v>
      </c>
      <c r="C97" s="70">
        <f t="shared" si="13"/>
        <v>13176690</v>
      </c>
      <c r="D97" s="27">
        <f t="shared" si="14"/>
        <v>2254418.3200000003</v>
      </c>
      <c r="E97">
        <f t="shared" si="15"/>
        <v>10922271.68</v>
      </c>
      <c r="F97" s="70">
        <f t="shared" si="16"/>
        <v>885917592.13999999</v>
      </c>
      <c r="G97" s="26">
        <f t="shared" si="17"/>
        <v>883663173.81999993</v>
      </c>
      <c r="H97" s="33">
        <f t="shared" si="18"/>
        <v>10922271.683917807</v>
      </c>
      <c r="I97" s="38">
        <f t="shared" si="19"/>
        <v>3.9178077131509781E-3</v>
      </c>
    </row>
    <row r="98" spans="1:9" x14ac:dyDescent="0.25">
      <c r="A98" s="45">
        <v>44717</v>
      </c>
      <c r="B98" s="25">
        <f t="shared" si="12"/>
        <v>31</v>
      </c>
      <c r="C98" s="70">
        <f t="shared" si="13"/>
        <v>13176690</v>
      </c>
      <c r="D98" s="27">
        <f t="shared" si="14"/>
        <v>1919063.2699999996</v>
      </c>
      <c r="E98">
        <f t="shared" si="15"/>
        <v>11257626.73</v>
      </c>
      <c r="F98" s="70">
        <f t="shared" si="16"/>
        <v>883663173.81999993</v>
      </c>
      <c r="G98" s="26">
        <f t="shared" si="17"/>
        <v>881744110.54999995</v>
      </c>
      <c r="H98" s="33">
        <f t="shared" si="18"/>
        <v>11257626.734967122</v>
      </c>
      <c r="I98" s="38">
        <f t="shared" si="19"/>
        <v>4.9671214073896408E-3</v>
      </c>
    </row>
    <row r="99" spans="1:9" x14ac:dyDescent="0.25">
      <c r="A99" s="45">
        <v>44747</v>
      </c>
      <c r="B99" s="25">
        <f t="shared" si="12"/>
        <v>30</v>
      </c>
      <c r="C99" s="70">
        <f t="shared" si="13"/>
        <v>13176690</v>
      </c>
      <c r="D99" s="27">
        <f t="shared" si="14"/>
        <v>2305872.1999999993</v>
      </c>
      <c r="E99">
        <f t="shared" si="15"/>
        <v>10870817.800000001</v>
      </c>
      <c r="F99" s="70">
        <f t="shared" si="16"/>
        <v>881744110.54999995</v>
      </c>
      <c r="G99" s="26">
        <f t="shared" si="17"/>
        <v>879438238.3499999</v>
      </c>
      <c r="H99" s="33">
        <f t="shared" si="18"/>
        <v>10870817.801301368</v>
      </c>
      <c r="I99" s="38">
        <f t="shared" si="19"/>
        <v>1.3013668358325958E-3</v>
      </c>
    </row>
    <row r="100" spans="1:9" x14ac:dyDescent="0.25">
      <c r="A100" s="45">
        <v>44778</v>
      </c>
      <c r="B100" s="25">
        <f t="shared" si="12"/>
        <v>31</v>
      </c>
      <c r="C100" s="70">
        <f t="shared" si="13"/>
        <v>13176690</v>
      </c>
      <c r="D100" s="27">
        <f t="shared" si="14"/>
        <v>1972887.7899999991</v>
      </c>
      <c r="E100">
        <f t="shared" si="15"/>
        <v>11203802.210000001</v>
      </c>
      <c r="F100" s="70">
        <f t="shared" si="16"/>
        <v>879438238.3499999</v>
      </c>
      <c r="G100" s="26">
        <f t="shared" si="17"/>
        <v>877465350.55999994</v>
      </c>
      <c r="H100" s="33">
        <f t="shared" si="18"/>
        <v>11203802.214595888</v>
      </c>
      <c r="I100" s="38">
        <f t="shared" si="19"/>
        <v>4.5958869159221649E-3</v>
      </c>
    </row>
    <row r="101" spans="1:9" x14ac:dyDescent="0.25">
      <c r="A101" s="45">
        <v>44809</v>
      </c>
      <c r="B101" s="25">
        <f t="shared" si="12"/>
        <v>31</v>
      </c>
      <c r="C101" s="70">
        <f t="shared" si="13"/>
        <v>13176690</v>
      </c>
      <c r="D101" s="27">
        <f t="shared" si="14"/>
        <v>1998021.8399999999</v>
      </c>
      <c r="E101">
        <f t="shared" si="15"/>
        <v>11178668.16</v>
      </c>
      <c r="F101" s="70">
        <f t="shared" si="16"/>
        <v>877465350.55999994</v>
      </c>
      <c r="G101" s="26">
        <f t="shared" si="17"/>
        <v>875467328.71999991</v>
      </c>
      <c r="H101" s="33">
        <f t="shared" si="18"/>
        <v>11178668.164668493</v>
      </c>
      <c r="I101" s="38">
        <f t="shared" si="19"/>
        <v>4.6684928238391876E-3</v>
      </c>
    </row>
    <row r="102" spans="1:9" x14ac:dyDescent="0.25">
      <c r="A102" s="45">
        <v>44839</v>
      </c>
      <c r="B102" s="25">
        <f t="shared" si="12"/>
        <v>30</v>
      </c>
      <c r="C102" s="70">
        <f t="shared" si="13"/>
        <v>13176690</v>
      </c>
      <c r="D102" s="27">
        <f t="shared" si="14"/>
        <v>2383257.1799999997</v>
      </c>
      <c r="E102">
        <f t="shared" si="15"/>
        <v>10793432.82</v>
      </c>
      <c r="F102" s="70">
        <f t="shared" si="16"/>
        <v>875467328.71999991</v>
      </c>
      <c r="G102" s="26">
        <f t="shared" si="17"/>
        <v>873084071.53999996</v>
      </c>
      <c r="H102" s="33">
        <f t="shared" si="18"/>
        <v>10793432.819835614</v>
      </c>
      <c r="I102" s="38">
        <f t="shared" si="19"/>
        <v>-1.6438588500022888E-4</v>
      </c>
    </row>
    <row r="103" spans="1:9" x14ac:dyDescent="0.25">
      <c r="A103" s="45">
        <v>44870</v>
      </c>
      <c r="B103" s="25">
        <f t="shared" si="12"/>
        <v>31</v>
      </c>
      <c r="C103" s="70">
        <f t="shared" si="13"/>
        <v>13176690</v>
      </c>
      <c r="D103" s="27">
        <f t="shared" si="14"/>
        <v>2053838.1300000008</v>
      </c>
      <c r="E103">
        <f t="shared" si="15"/>
        <v>11122851.869999999</v>
      </c>
      <c r="F103" s="70">
        <f t="shared" si="16"/>
        <v>873084071.53999996</v>
      </c>
      <c r="G103" s="26">
        <f t="shared" si="17"/>
        <v>871030233.40999997</v>
      </c>
      <c r="H103" s="33">
        <f t="shared" si="18"/>
        <v>11122851.87030411</v>
      </c>
      <c r="I103" s="38">
        <f t="shared" si="19"/>
        <v>3.0411034822463989E-4</v>
      </c>
    </row>
    <row r="104" spans="1:9" x14ac:dyDescent="0.25">
      <c r="A104" s="45">
        <v>44900</v>
      </c>
      <c r="B104" s="25">
        <f t="shared" si="12"/>
        <v>30</v>
      </c>
      <c r="C104" s="70">
        <f t="shared" si="13"/>
        <v>13176690</v>
      </c>
      <c r="D104" s="27">
        <f t="shared" si="14"/>
        <v>2437961.09</v>
      </c>
      <c r="E104">
        <f t="shared" si="15"/>
        <v>10738728.91</v>
      </c>
      <c r="F104" s="70">
        <f t="shared" si="16"/>
        <v>871030233.40999997</v>
      </c>
      <c r="G104" s="26">
        <f t="shared" si="17"/>
        <v>868592272.31999993</v>
      </c>
      <c r="H104" s="33">
        <f t="shared" si="18"/>
        <v>10738728.905054795</v>
      </c>
      <c r="I104" s="38">
        <f t="shared" si="19"/>
        <v>-4.9452055245637894E-3</v>
      </c>
    </row>
    <row r="105" spans="1:9" x14ac:dyDescent="0.25">
      <c r="A105" s="45">
        <v>44931</v>
      </c>
      <c r="B105" s="25">
        <f t="shared" si="12"/>
        <v>31</v>
      </c>
      <c r="C105" s="70">
        <f t="shared" si="13"/>
        <v>13176690</v>
      </c>
      <c r="D105" s="27">
        <f t="shared" si="14"/>
        <v>2111062.42</v>
      </c>
      <c r="E105">
        <f t="shared" si="15"/>
        <v>11065627.58</v>
      </c>
      <c r="F105" s="70">
        <f t="shared" si="16"/>
        <v>868592272.31999993</v>
      </c>
      <c r="G105" s="26">
        <f t="shared" si="17"/>
        <v>866481209.89999998</v>
      </c>
      <c r="H105" s="33">
        <f t="shared" si="18"/>
        <v>11065627.578871232</v>
      </c>
      <c r="I105" s="38">
        <f t="shared" si="19"/>
        <v>-1.1287685483694077E-3</v>
      </c>
    </row>
    <row r="106" spans="1:9" x14ac:dyDescent="0.25">
      <c r="A106" s="45">
        <v>44962</v>
      </c>
      <c r="B106" s="25">
        <f t="shared" si="12"/>
        <v>31</v>
      </c>
      <c r="C106" s="70">
        <f t="shared" si="13"/>
        <v>13176690</v>
      </c>
      <c r="D106" s="27">
        <f t="shared" si="14"/>
        <v>2137956.7799999993</v>
      </c>
      <c r="E106">
        <f t="shared" si="15"/>
        <v>11038733.220000001</v>
      </c>
      <c r="F106" s="70">
        <f t="shared" si="16"/>
        <v>866481209.89999998</v>
      </c>
      <c r="G106" s="26">
        <f t="shared" si="17"/>
        <v>864343253.12</v>
      </c>
      <c r="H106" s="33">
        <f t="shared" si="18"/>
        <v>11038733.222013697</v>
      </c>
      <c r="I106" s="38">
        <f t="shared" si="19"/>
        <v>2.0136963576078415E-3</v>
      </c>
    </row>
    <row r="107" spans="1:9" x14ac:dyDescent="0.25">
      <c r="A107" s="45">
        <v>44990</v>
      </c>
      <c r="B107" s="25">
        <f t="shared" si="12"/>
        <v>28</v>
      </c>
      <c r="C107" s="70">
        <f t="shared" si="13"/>
        <v>13176690</v>
      </c>
      <c r="D107" s="27">
        <f t="shared" si="14"/>
        <v>3230822.4299999997</v>
      </c>
      <c r="E107">
        <f t="shared" si="15"/>
        <v>9945867.5700000003</v>
      </c>
      <c r="F107" s="70">
        <f t="shared" si="16"/>
        <v>864343253.12</v>
      </c>
      <c r="G107" s="26">
        <f t="shared" si="17"/>
        <v>861112430.69000006</v>
      </c>
      <c r="H107" s="33">
        <f t="shared" si="18"/>
        <v>9945867.5701479446</v>
      </c>
      <c r="I107" s="38">
        <f t="shared" si="19"/>
        <v>1.4794431626796722E-4</v>
      </c>
    </row>
    <row r="108" spans="1:9" x14ac:dyDescent="0.25">
      <c r="A108" s="45">
        <v>45021</v>
      </c>
      <c r="B108" s="25">
        <f t="shared" si="12"/>
        <v>31</v>
      </c>
      <c r="C108" s="70">
        <f t="shared" si="13"/>
        <v>13176690</v>
      </c>
      <c r="D108" s="27">
        <f t="shared" si="14"/>
        <v>2206353.5500000007</v>
      </c>
      <c r="E108">
        <f t="shared" si="15"/>
        <v>10970336.449999999</v>
      </c>
      <c r="F108" s="70">
        <f t="shared" si="16"/>
        <v>861112430.69000006</v>
      </c>
      <c r="G108" s="26">
        <f t="shared" si="17"/>
        <v>858906077.1400001</v>
      </c>
      <c r="H108" s="33">
        <f t="shared" si="18"/>
        <v>10970336.445776714</v>
      </c>
      <c r="I108" s="38">
        <f t="shared" si="19"/>
        <v>-4.2232852429151535E-3</v>
      </c>
    </row>
    <row r="109" spans="1:9" x14ac:dyDescent="0.25">
      <c r="A109" s="45">
        <v>45051</v>
      </c>
      <c r="B109" s="25">
        <f t="shared" si="12"/>
        <v>30</v>
      </c>
      <c r="C109" s="70">
        <f t="shared" si="13"/>
        <v>13176690</v>
      </c>
      <c r="D109" s="27">
        <f t="shared" si="14"/>
        <v>2587436.9900000002</v>
      </c>
      <c r="E109">
        <f t="shared" si="15"/>
        <v>10589253.01</v>
      </c>
      <c r="F109" s="70">
        <f t="shared" si="16"/>
        <v>858906077.1400001</v>
      </c>
      <c r="G109" s="26">
        <f t="shared" si="17"/>
        <v>856318640.1500001</v>
      </c>
      <c r="H109" s="33">
        <f t="shared" si="18"/>
        <v>10589253.005835617</v>
      </c>
      <c r="I109" s="38">
        <f t="shared" si="19"/>
        <v>-4.1643828153610229E-3</v>
      </c>
    </row>
    <row r="110" spans="1:9" x14ac:dyDescent="0.25">
      <c r="A110" s="45">
        <v>45082</v>
      </c>
      <c r="B110" s="25">
        <f t="shared" si="12"/>
        <v>31</v>
      </c>
      <c r="C110" s="70">
        <f t="shared" si="13"/>
        <v>13176690</v>
      </c>
      <c r="D110" s="27">
        <f t="shared" si="14"/>
        <v>2267425.1300000008</v>
      </c>
      <c r="E110">
        <f t="shared" si="15"/>
        <v>10909264.869999999</v>
      </c>
      <c r="F110" s="70">
        <f t="shared" si="16"/>
        <v>856318640.1500001</v>
      </c>
      <c r="G110" s="26">
        <f t="shared" si="17"/>
        <v>854051215.0200001</v>
      </c>
      <c r="H110" s="33">
        <f t="shared" si="18"/>
        <v>10909264.867664384</v>
      </c>
      <c r="I110" s="38">
        <f t="shared" si="19"/>
        <v>-2.3356154561042786E-3</v>
      </c>
    </row>
    <row r="111" spans="1:9" x14ac:dyDescent="0.25">
      <c r="A111" s="45">
        <v>45112</v>
      </c>
      <c r="B111" s="25">
        <f t="shared" si="12"/>
        <v>30</v>
      </c>
      <c r="C111" s="70">
        <f t="shared" si="13"/>
        <v>13176690</v>
      </c>
      <c r="D111" s="27">
        <f t="shared" si="14"/>
        <v>2647291.4600000009</v>
      </c>
      <c r="E111">
        <f t="shared" si="15"/>
        <v>10529398.539999999</v>
      </c>
      <c r="F111" s="70">
        <f t="shared" si="16"/>
        <v>854051215.0200001</v>
      </c>
      <c r="G111" s="26">
        <f t="shared" si="17"/>
        <v>851403923.56000006</v>
      </c>
      <c r="H111" s="33">
        <f t="shared" si="18"/>
        <v>10529398.541342467</v>
      </c>
      <c r="I111" s="38">
        <f t="shared" si="19"/>
        <v>1.3424679636955261E-3</v>
      </c>
    </row>
    <row r="112" spans="1:9" x14ac:dyDescent="0.25">
      <c r="A112" s="45">
        <v>45143</v>
      </c>
      <c r="B112" s="25">
        <f t="shared" si="12"/>
        <v>31</v>
      </c>
      <c r="C112" s="70">
        <f t="shared" si="13"/>
        <v>13176690</v>
      </c>
      <c r="D112" s="27">
        <f t="shared" si="14"/>
        <v>2330037.2799999993</v>
      </c>
      <c r="E112">
        <f t="shared" si="15"/>
        <v>10846652.720000001</v>
      </c>
      <c r="F112" s="70">
        <f t="shared" si="16"/>
        <v>851403923.56000006</v>
      </c>
      <c r="G112" s="26">
        <f t="shared" si="17"/>
        <v>849073886.28000009</v>
      </c>
      <c r="H112" s="33">
        <f t="shared" si="18"/>
        <v>10846652.72480548</v>
      </c>
      <c r="I112" s="38">
        <f t="shared" si="19"/>
        <v>4.8054791986942291E-3</v>
      </c>
    </row>
    <row r="113" spans="1:9" x14ac:dyDescent="0.25">
      <c r="A113" s="45">
        <v>45174</v>
      </c>
      <c r="B113" s="25">
        <f t="shared" si="12"/>
        <v>31</v>
      </c>
      <c r="C113" s="70">
        <f t="shared" si="13"/>
        <v>13176690</v>
      </c>
      <c r="D113" s="27">
        <f t="shared" si="14"/>
        <v>2359721.3100000005</v>
      </c>
      <c r="E113">
        <f t="shared" si="15"/>
        <v>10816968.689999999</v>
      </c>
      <c r="F113" s="70">
        <f t="shared" si="16"/>
        <v>849073886.28000009</v>
      </c>
      <c r="G113" s="26">
        <f t="shared" si="17"/>
        <v>846714164.97000015</v>
      </c>
      <c r="H113" s="33">
        <f t="shared" si="18"/>
        <v>10816968.688224658</v>
      </c>
      <c r="I113" s="38">
        <f t="shared" si="19"/>
        <v>-1.7753411084413528E-3</v>
      </c>
    </row>
    <row r="114" spans="1:9" x14ac:dyDescent="0.25">
      <c r="A114" s="45">
        <v>45204</v>
      </c>
      <c r="B114" s="25">
        <f t="shared" si="12"/>
        <v>30</v>
      </c>
      <c r="C114" s="70">
        <f t="shared" si="13"/>
        <v>13176690</v>
      </c>
      <c r="D114" s="27">
        <f t="shared" si="14"/>
        <v>2737748.24</v>
      </c>
      <c r="E114">
        <f t="shared" si="15"/>
        <v>10438941.76</v>
      </c>
      <c r="F114" s="70">
        <f t="shared" si="16"/>
        <v>846714164.97000015</v>
      </c>
      <c r="G114" s="26">
        <f t="shared" si="17"/>
        <v>843976416.73000014</v>
      </c>
      <c r="H114" s="33">
        <f t="shared" si="18"/>
        <v>10438941.759904111</v>
      </c>
      <c r="I114" s="38">
        <f t="shared" si="19"/>
        <v>-9.5888972282409668E-5</v>
      </c>
    </row>
    <row r="115" spans="1:9" x14ac:dyDescent="0.25">
      <c r="A115" s="45">
        <v>45235</v>
      </c>
      <c r="B115" s="25">
        <f t="shared" si="12"/>
        <v>31</v>
      </c>
      <c r="C115" s="70">
        <f t="shared" si="13"/>
        <v>13176690</v>
      </c>
      <c r="D115" s="27">
        <f t="shared" si="14"/>
        <v>2424661.6799999997</v>
      </c>
      <c r="E115">
        <f t="shared" si="15"/>
        <v>10752028.32</v>
      </c>
      <c r="F115" s="70">
        <f t="shared" si="16"/>
        <v>843976416.73000014</v>
      </c>
      <c r="G115" s="26">
        <f t="shared" si="17"/>
        <v>841551755.05000019</v>
      </c>
      <c r="H115" s="33">
        <f t="shared" si="18"/>
        <v>10752028.322724659</v>
      </c>
      <c r="I115" s="38">
        <f t="shared" si="19"/>
        <v>2.7246586978435516E-3</v>
      </c>
    </row>
    <row r="116" spans="1:9" x14ac:dyDescent="0.25">
      <c r="A116" s="45">
        <v>45265</v>
      </c>
      <c r="B116" s="25">
        <f t="shared" si="12"/>
        <v>30</v>
      </c>
      <c r="C116" s="70">
        <f t="shared" si="13"/>
        <v>13176690</v>
      </c>
      <c r="D116" s="27">
        <f t="shared" si="14"/>
        <v>2801394.3900000006</v>
      </c>
      <c r="E116">
        <f t="shared" si="15"/>
        <v>10375295.609999999</v>
      </c>
      <c r="F116" s="70">
        <f t="shared" si="16"/>
        <v>841551755.05000019</v>
      </c>
      <c r="G116" s="26">
        <f t="shared" si="17"/>
        <v>838750360.66000021</v>
      </c>
      <c r="H116" s="33">
        <f t="shared" si="18"/>
        <v>10375295.610205483</v>
      </c>
      <c r="I116" s="38">
        <f t="shared" si="19"/>
        <v>2.0548328757286072E-4</v>
      </c>
    </row>
    <row r="117" spans="1:9" x14ac:dyDescent="0.25">
      <c r="A117" s="45">
        <v>45296</v>
      </c>
      <c r="B117" s="25">
        <f t="shared" si="12"/>
        <v>31</v>
      </c>
      <c r="C117" s="70">
        <f t="shared" si="13"/>
        <v>13176690</v>
      </c>
      <c r="D117" s="27">
        <f t="shared" si="14"/>
        <v>2491240.1999999993</v>
      </c>
      <c r="E117">
        <f t="shared" si="15"/>
        <v>10685449.800000001</v>
      </c>
      <c r="F117" s="70">
        <f t="shared" si="16"/>
        <v>838750360.66000021</v>
      </c>
      <c r="G117" s="26">
        <f t="shared" si="17"/>
        <v>836259120.46000016</v>
      </c>
      <c r="H117" s="33">
        <f t="shared" si="18"/>
        <v>10685449.800189042</v>
      </c>
      <c r="I117" s="38">
        <f t="shared" si="19"/>
        <v>1.8904171884059906E-4</v>
      </c>
    </row>
    <row r="118" spans="1:9" x14ac:dyDescent="0.25">
      <c r="A118" s="45">
        <v>45327</v>
      </c>
      <c r="B118" s="25">
        <f t="shared" si="12"/>
        <v>31</v>
      </c>
      <c r="C118" s="70">
        <f t="shared" si="13"/>
        <v>13176690</v>
      </c>
      <c r="D118" s="27">
        <f t="shared" si="14"/>
        <v>2522977.92</v>
      </c>
      <c r="E118">
        <f t="shared" si="15"/>
        <v>10653712.08</v>
      </c>
      <c r="F118" s="70">
        <f t="shared" si="16"/>
        <v>836259120.46000016</v>
      </c>
      <c r="G118" s="26">
        <f t="shared" si="17"/>
        <v>833736142.5400002</v>
      </c>
      <c r="H118" s="33">
        <f t="shared" si="18"/>
        <v>10653712.082572604</v>
      </c>
      <c r="I118" s="38">
        <f t="shared" si="19"/>
        <v>2.5726035237312317E-3</v>
      </c>
    </row>
    <row r="119" spans="1:9" x14ac:dyDescent="0.25">
      <c r="A119" s="45">
        <v>45356</v>
      </c>
      <c r="B119" s="25">
        <f t="shared" si="12"/>
        <v>29</v>
      </c>
      <c r="C119" s="70">
        <f t="shared" si="13"/>
        <v>13176690</v>
      </c>
      <c r="D119" s="27">
        <f t="shared" si="14"/>
        <v>3240382.5500000007</v>
      </c>
      <c r="E119">
        <f t="shared" si="15"/>
        <v>9936307.4499999993</v>
      </c>
      <c r="F119" s="70">
        <f t="shared" si="16"/>
        <v>833736142.5400002</v>
      </c>
      <c r="G119" s="26">
        <f t="shared" si="17"/>
        <v>830495759.99000025</v>
      </c>
      <c r="H119" s="33">
        <f t="shared" si="18"/>
        <v>9936307.4521890432</v>
      </c>
      <c r="I119" s="38">
        <f t="shared" si="19"/>
        <v>2.1890439093112946E-3</v>
      </c>
    </row>
    <row r="120" spans="1:9" x14ac:dyDescent="0.25">
      <c r="A120" s="45">
        <v>45387</v>
      </c>
      <c r="B120" s="25">
        <f t="shared" si="12"/>
        <v>31</v>
      </c>
      <c r="C120" s="70">
        <f t="shared" si="13"/>
        <v>13176690</v>
      </c>
      <c r="D120" s="27">
        <f t="shared" si="14"/>
        <v>2596401.5500000007</v>
      </c>
      <c r="E120">
        <f t="shared" si="15"/>
        <v>10580288.449999999</v>
      </c>
      <c r="F120" s="70">
        <f t="shared" si="16"/>
        <v>830495759.99000025</v>
      </c>
      <c r="G120" s="26">
        <f t="shared" si="17"/>
        <v>827899358.4400003</v>
      </c>
      <c r="H120" s="33">
        <f t="shared" si="18"/>
        <v>10580288.449187675</v>
      </c>
      <c r="I120" s="38">
        <f t="shared" si="19"/>
        <v>-8.1232376396656036E-4</v>
      </c>
    </row>
    <row r="121" spans="1:9" x14ac:dyDescent="0.25">
      <c r="A121" s="45">
        <v>45417</v>
      </c>
      <c r="B121" s="25">
        <f t="shared" si="12"/>
        <v>30</v>
      </c>
      <c r="C121" s="70">
        <f t="shared" si="13"/>
        <v>13176690</v>
      </c>
      <c r="D121" s="27">
        <f t="shared" si="14"/>
        <v>2969711.6099999994</v>
      </c>
      <c r="E121">
        <f t="shared" si="15"/>
        <v>10206978.390000001</v>
      </c>
      <c r="F121" s="70">
        <f t="shared" si="16"/>
        <v>827899358.4400003</v>
      </c>
      <c r="G121" s="26">
        <f t="shared" si="17"/>
        <v>824929646.83000028</v>
      </c>
      <c r="H121" s="33">
        <f t="shared" si="18"/>
        <v>10206978.39172603</v>
      </c>
      <c r="I121" s="38">
        <f t="shared" si="19"/>
        <v>1.7260294407606125E-3</v>
      </c>
    </row>
    <row r="122" spans="1:9" x14ac:dyDescent="0.25">
      <c r="A122" s="45">
        <v>45448</v>
      </c>
      <c r="B122" s="25">
        <f t="shared" si="12"/>
        <v>31</v>
      </c>
      <c r="C122" s="70">
        <f t="shared" si="13"/>
        <v>13176690</v>
      </c>
      <c r="D122" s="27">
        <f t="shared" si="14"/>
        <v>2667312.3100000005</v>
      </c>
      <c r="E122">
        <f t="shared" si="15"/>
        <v>10509377.689999999</v>
      </c>
      <c r="F122" s="70">
        <f t="shared" si="16"/>
        <v>824929646.83000028</v>
      </c>
      <c r="G122" s="26">
        <f t="shared" si="17"/>
        <v>822262334.52000034</v>
      </c>
      <c r="H122" s="33">
        <f t="shared" si="18"/>
        <v>10509377.692491785</v>
      </c>
      <c r="I122" s="38">
        <f t="shared" si="19"/>
        <v>2.4917852133512497E-3</v>
      </c>
    </row>
    <row r="123" spans="1:9" x14ac:dyDescent="0.25">
      <c r="A123" s="45">
        <v>45478</v>
      </c>
      <c r="B123" s="25">
        <f t="shared" si="12"/>
        <v>30</v>
      </c>
      <c r="C123" s="70">
        <f t="shared" si="13"/>
        <v>13176690</v>
      </c>
      <c r="D123" s="27">
        <f t="shared" si="14"/>
        <v>3039209.16</v>
      </c>
      <c r="E123">
        <f t="shared" si="15"/>
        <v>10137480.84</v>
      </c>
      <c r="F123" s="70">
        <f t="shared" si="16"/>
        <v>822262334.52000034</v>
      </c>
      <c r="G123" s="26">
        <f t="shared" si="17"/>
        <v>819223125.36000037</v>
      </c>
      <c r="H123" s="33">
        <f t="shared" si="18"/>
        <v>10137480.83654795</v>
      </c>
      <c r="I123" s="38">
        <f t="shared" si="19"/>
        <v>-3.4520495682954788E-3</v>
      </c>
    </row>
    <row r="124" spans="1:9" x14ac:dyDescent="0.25">
      <c r="A124" s="45">
        <v>45509</v>
      </c>
      <c r="B124" s="25">
        <f t="shared" si="12"/>
        <v>31</v>
      </c>
      <c r="C124" s="70">
        <f t="shared" si="13"/>
        <v>13176690</v>
      </c>
      <c r="D124" s="27">
        <f t="shared" si="14"/>
        <v>2740011.83</v>
      </c>
      <c r="E124">
        <f t="shared" si="15"/>
        <v>10436678.17</v>
      </c>
      <c r="F124" s="70">
        <f t="shared" si="16"/>
        <v>819223125.36000037</v>
      </c>
      <c r="G124" s="26">
        <f t="shared" si="17"/>
        <v>816483113.53000033</v>
      </c>
      <c r="H124" s="33">
        <f t="shared" si="18"/>
        <v>10436678.172394525</v>
      </c>
      <c r="I124" s="38">
        <f t="shared" si="19"/>
        <v>2.394525334239006E-3</v>
      </c>
    </row>
    <row r="125" spans="1:9" x14ac:dyDescent="0.25">
      <c r="A125" s="45">
        <v>45540</v>
      </c>
      <c r="B125" s="25">
        <f t="shared" si="12"/>
        <v>31</v>
      </c>
      <c r="C125" s="70">
        <f t="shared" si="13"/>
        <v>13176690</v>
      </c>
      <c r="D125" s="27">
        <f t="shared" si="14"/>
        <v>2774918.83</v>
      </c>
      <c r="E125">
        <f t="shared" si="15"/>
        <v>10401771.17</v>
      </c>
      <c r="F125" s="70">
        <f t="shared" si="16"/>
        <v>816483113.53000033</v>
      </c>
      <c r="G125" s="26">
        <f t="shared" si="17"/>
        <v>813708194.70000029</v>
      </c>
      <c r="H125" s="33">
        <f t="shared" si="18"/>
        <v>10401771.172368497</v>
      </c>
      <c r="I125" s="38">
        <f t="shared" si="19"/>
        <v>2.3684967309236526E-3</v>
      </c>
    </row>
    <row r="126" spans="1:9" x14ac:dyDescent="0.25">
      <c r="A126" s="45">
        <v>45570</v>
      </c>
      <c r="B126" s="25">
        <f t="shared" si="12"/>
        <v>30</v>
      </c>
      <c r="C126" s="70">
        <f t="shared" si="13"/>
        <v>13176690</v>
      </c>
      <c r="D126" s="27">
        <f t="shared" si="14"/>
        <v>3144671.16</v>
      </c>
      <c r="E126">
        <f t="shared" si="15"/>
        <v>10032018.84</v>
      </c>
      <c r="F126" s="70">
        <f t="shared" si="16"/>
        <v>813708194.70000029</v>
      </c>
      <c r="G126" s="26">
        <f t="shared" si="17"/>
        <v>810563523.54000032</v>
      </c>
      <c r="H126" s="33">
        <f t="shared" si="18"/>
        <v>10032018.838767128</v>
      </c>
      <c r="I126" s="38">
        <f t="shared" si="19"/>
        <v>-1.2328717857599258E-3</v>
      </c>
    </row>
    <row r="127" spans="1:9" x14ac:dyDescent="0.25">
      <c r="A127" s="45">
        <v>45601</v>
      </c>
      <c r="B127" s="25">
        <f t="shared" si="12"/>
        <v>31</v>
      </c>
      <c r="C127" s="70">
        <f t="shared" si="13"/>
        <v>13176690</v>
      </c>
      <c r="D127" s="27">
        <f t="shared" si="14"/>
        <v>2850332.7799999993</v>
      </c>
      <c r="E127">
        <f t="shared" si="15"/>
        <v>10326357.220000001</v>
      </c>
      <c r="F127" s="70">
        <f t="shared" si="16"/>
        <v>810563523.54000032</v>
      </c>
      <c r="G127" s="26">
        <f t="shared" si="17"/>
        <v>807713190.76000035</v>
      </c>
      <c r="H127" s="33">
        <f t="shared" si="18"/>
        <v>10326357.217701374</v>
      </c>
      <c r="I127" s="38">
        <f t="shared" si="19"/>
        <v>-2.2986270487308502E-3</v>
      </c>
    </row>
    <row r="128" spans="1:9" x14ac:dyDescent="0.25">
      <c r="A128" s="45">
        <v>45631</v>
      </c>
      <c r="B128" s="25">
        <f t="shared" si="12"/>
        <v>30</v>
      </c>
      <c r="C128" s="70">
        <f t="shared" si="13"/>
        <v>13176690</v>
      </c>
      <c r="D128" s="27">
        <f t="shared" si="14"/>
        <v>3218582.17</v>
      </c>
      <c r="E128">
        <f t="shared" si="15"/>
        <v>9958107.8300000001</v>
      </c>
      <c r="F128" s="70">
        <f t="shared" si="16"/>
        <v>807713190.76000035</v>
      </c>
      <c r="G128" s="26">
        <f t="shared" si="17"/>
        <v>804494608.59000039</v>
      </c>
      <c r="H128" s="33">
        <f t="shared" si="18"/>
        <v>9958107.8312876746</v>
      </c>
      <c r="I128" s="38">
        <f t="shared" si="19"/>
        <v>1.2876745313405991E-3</v>
      </c>
    </row>
    <row r="129" spans="1:9" x14ac:dyDescent="0.25">
      <c r="A129" s="45">
        <v>45662</v>
      </c>
      <c r="B129" s="25">
        <f t="shared" si="12"/>
        <v>31</v>
      </c>
      <c r="C129" s="70">
        <f t="shared" si="13"/>
        <v>13176690</v>
      </c>
      <c r="D129" s="27">
        <f t="shared" si="14"/>
        <v>2927649.0999999996</v>
      </c>
      <c r="E129">
        <f t="shared" si="15"/>
        <v>10249040.9</v>
      </c>
      <c r="F129" s="70">
        <f t="shared" si="16"/>
        <v>804494608.59000039</v>
      </c>
      <c r="G129" s="26">
        <f t="shared" si="17"/>
        <v>801566959.49000037</v>
      </c>
      <c r="H129" s="33">
        <f t="shared" si="18"/>
        <v>10249040.9039548</v>
      </c>
      <c r="I129" s="38">
        <f t="shared" si="19"/>
        <v>3.9547998458147049E-3</v>
      </c>
    </row>
    <row r="130" spans="1:9" x14ac:dyDescent="0.25">
      <c r="A130" s="45">
        <v>45693</v>
      </c>
      <c r="B130" s="25">
        <f t="shared" si="12"/>
        <v>31</v>
      </c>
      <c r="C130" s="70">
        <f t="shared" si="13"/>
        <v>13176690</v>
      </c>
      <c r="D130" s="27">
        <f t="shared" si="14"/>
        <v>2964946.5399999991</v>
      </c>
      <c r="E130">
        <f t="shared" si="15"/>
        <v>10211743.460000001</v>
      </c>
      <c r="F130" s="70">
        <f t="shared" si="16"/>
        <v>801566959.49000037</v>
      </c>
      <c r="G130" s="26">
        <f t="shared" si="17"/>
        <v>798602012.95000041</v>
      </c>
      <c r="H130" s="33">
        <f t="shared" si="18"/>
        <v>10211743.456516443</v>
      </c>
      <c r="I130" s="38">
        <f t="shared" si="19"/>
        <v>-3.4835580736398697E-3</v>
      </c>
    </row>
    <row r="131" spans="1:9" x14ac:dyDescent="0.25">
      <c r="A131" s="45">
        <v>45721</v>
      </c>
      <c r="B131" s="25">
        <f t="shared" si="12"/>
        <v>28</v>
      </c>
      <c r="C131" s="70">
        <f t="shared" si="13"/>
        <v>13176690</v>
      </c>
      <c r="D131" s="27">
        <f t="shared" si="14"/>
        <v>3987296.9700000007</v>
      </c>
      <c r="E131">
        <f t="shared" si="15"/>
        <v>9189393.0299999993</v>
      </c>
      <c r="F131" s="70">
        <f t="shared" si="16"/>
        <v>798602012.95000041</v>
      </c>
      <c r="G131" s="26">
        <f t="shared" si="17"/>
        <v>794614715.98000038</v>
      </c>
      <c r="H131" s="33">
        <f t="shared" si="18"/>
        <v>9189393.0257260315</v>
      </c>
      <c r="I131" s="38">
        <f t="shared" si="19"/>
        <v>-4.2739678174257278E-3</v>
      </c>
    </row>
    <row r="132" spans="1:9" x14ac:dyDescent="0.25">
      <c r="A132" s="45">
        <v>45752</v>
      </c>
      <c r="B132" s="25">
        <f t="shared" si="12"/>
        <v>31</v>
      </c>
      <c r="C132" s="70">
        <f t="shared" si="13"/>
        <v>13176690</v>
      </c>
      <c r="D132" s="27">
        <f t="shared" si="14"/>
        <v>3053516.2200000007</v>
      </c>
      <c r="E132">
        <f t="shared" si="15"/>
        <v>10123173.779999999</v>
      </c>
      <c r="F132" s="70">
        <f t="shared" si="16"/>
        <v>794614715.98000038</v>
      </c>
      <c r="G132" s="26">
        <f t="shared" si="17"/>
        <v>791561199.76000035</v>
      </c>
      <c r="H132" s="33">
        <f t="shared" si="18"/>
        <v>10123173.778923294</v>
      </c>
      <c r="I132" s="38">
        <f t="shared" si="19"/>
        <v>-1.0767057538032532E-3</v>
      </c>
    </row>
    <row r="133" spans="1:9" x14ac:dyDescent="0.25">
      <c r="A133" s="45">
        <v>45782</v>
      </c>
      <c r="B133" s="25">
        <f t="shared" si="12"/>
        <v>30</v>
      </c>
      <c r="C133" s="70">
        <f t="shared" si="13"/>
        <v>13176690</v>
      </c>
      <c r="D133" s="27">
        <f t="shared" si="14"/>
        <v>3417716.3000000007</v>
      </c>
      <c r="E133">
        <f t="shared" si="15"/>
        <v>9758973.6999999993</v>
      </c>
      <c r="F133" s="70">
        <f t="shared" si="16"/>
        <v>791561199.76000035</v>
      </c>
      <c r="G133" s="26">
        <f t="shared" si="17"/>
        <v>788143483.4600004</v>
      </c>
      <c r="H133" s="33">
        <f t="shared" si="18"/>
        <v>9758973.6956712361</v>
      </c>
      <c r="I133" s="38">
        <f t="shared" si="19"/>
        <v>-4.3287631124258041E-3</v>
      </c>
    </row>
    <row r="134" spans="1:9" x14ac:dyDescent="0.25">
      <c r="A134" s="45">
        <v>45813</v>
      </c>
      <c r="B134" s="25">
        <f t="shared" si="12"/>
        <v>31</v>
      </c>
      <c r="C134" s="70">
        <f t="shared" si="13"/>
        <v>13176690</v>
      </c>
      <c r="D134" s="27">
        <f t="shared" si="14"/>
        <v>3135957.9499999993</v>
      </c>
      <c r="E134">
        <f t="shared" si="15"/>
        <v>10040732.050000001</v>
      </c>
      <c r="F134" s="70">
        <f t="shared" si="16"/>
        <v>788143483.4600004</v>
      </c>
      <c r="G134" s="26">
        <f t="shared" si="17"/>
        <v>785007525.51000035</v>
      </c>
      <c r="H134" s="33">
        <f t="shared" si="18"/>
        <v>10040732.049558908</v>
      </c>
      <c r="I134" s="38">
        <f t="shared" si="19"/>
        <v>-4.4109299778938293E-4</v>
      </c>
    </row>
    <row r="135" spans="1:9" x14ac:dyDescent="0.25">
      <c r="A135" s="45">
        <v>45843</v>
      </c>
      <c r="B135" s="25">
        <f t="shared" ref="B135:B198" si="20">_xlfn.DAYS(A135,A134)</f>
        <v>30</v>
      </c>
      <c r="C135" s="70">
        <f t="shared" ref="C135:C198" si="21">$D$1</f>
        <v>13176690</v>
      </c>
      <c r="D135" s="27">
        <f t="shared" ref="D135:D198" si="22">C135-E135</f>
        <v>3498515.0299999993</v>
      </c>
      <c r="E135">
        <f t="shared" ref="E135:E198" si="23">ROUND(F135*$B$2*B135/365,2)</f>
        <v>9678174.9700000007</v>
      </c>
      <c r="F135" s="70">
        <f t="shared" ref="F135:F198" si="24">G134</f>
        <v>785007525.51000035</v>
      </c>
      <c r="G135" s="26">
        <f t="shared" ref="G135:G198" si="25">F135-D135</f>
        <v>781509010.48000038</v>
      </c>
      <c r="H135" s="33">
        <f t="shared" ref="H135:H198" si="26">F135*$B$2*B135/365</f>
        <v>9678174.9720411003</v>
      </c>
      <c r="I135" s="38">
        <f t="shared" ref="I135:I198" si="27">H135-E135</f>
        <v>2.0410995930433273E-3</v>
      </c>
    </row>
    <row r="136" spans="1:9" x14ac:dyDescent="0.25">
      <c r="A136" s="45">
        <v>45874</v>
      </c>
      <c r="B136" s="25">
        <f t="shared" si="20"/>
        <v>31</v>
      </c>
      <c r="C136" s="70">
        <f t="shared" si="21"/>
        <v>13176690</v>
      </c>
      <c r="D136" s="27">
        <f t="shared" si="22"/>
        <v>3220479.3200000003</v>
      </c>
      <c r="E136">
        <f t="shared" si="23"/>
        <v>9956210.6799999997</v>
      </c>
      <c r="F136" s="70">
        <f t="shared" si="24"/>
        <v>781509010.48000038</v>
      </c>
      <c r="G136" s="26">
        <f t="shared" si="25"/>
        <v>778288531.16000032</v>
      </c>
      <c r="H136" s="33">
        <f t="shared" si="26"/>
        <v>9956210.68145754</v>
      </c>
      <c r="I136" s="38">
        <f t="shared" si="27"/>
        <v>1.4575403183698654E-3</v>
      </c>
    </row>
    <row r="137" spans="1:9" x14ac:dyDescent="0.25">
      <c r="A137" s="45">
        <v>45905</v>
      </c>
      <c r="B137" s="25">
        <f t="shared" si="20"/>
        <v>31</v>
      </c>
      <c r="C137" s="70">
        <f t="shared" si="21"/>
        <v>13176690</v>
      </c>
      <c r="D137" s="27">
        <f t="shared" si="22"/>
        <v>3261507.34</v>
      </c>
      <c r="E137">
        <f t="shared" si="23"/>
        <v>9915182.6600000001</v>
      </c>
      <c r="F137" s="70">
        <f t="shared" si="24"/>
        <v>778288531.16000032</v>
      </c>
      <c r="G137" s="26">
        <f t="shared" si="25"/>
        <v>775027023.82000029</v>
      </c>
      <c r="H137" s="33">
        <f t="shared" si="26"/>
        <v>9915182.6572438385</v>
      </c>
      <c r="I137" s="38">
        <f t="shared" si="27"/>
        <v>-2.7561616152524948E-3</v>
      </c>
    </row>
    <row r="138" spans="1:9" x14ac:dyDescent="0.25">
      <c r="A138" s="45">
        <v>45935</v>
      </c>
      <c r="B138" s="25">
        <f t="shared" si="20"/>
        <v>30</v>
      </c>
      <c r="C138" s="70">
        <f t="shared" si="21"/>
        <v>13176690</v>
      </c>
      <c r="D138" s="27">
        <f t="shared" si="22"/>
        <v>3621562.3100000005</v>
      </c>
      <c r="E138">
        <f t="shared" si="23"/>
        <v>9555127.6899999995</v>
      </c>
      <c r="F138" s="70">
        <f t="shared" si="24"/>
        <v>775027023.82000029</v>
      </c>
      <c r="G138" s="26">
        <f t="shared" si="25"/>
        <v>771405461.51000035</v>
      </c>
      <c r="H138" s="33">
        <f t="shared" si="26"/>
        <v>9555127.6909315102</v>
      </c>
      <c r="I138" s="38">
        <f t="shared" si="27"/>
        <v>9.3151070177555084E-4</v>
      </c>
    </row>
    <row r="139" spans="1:9" x14ac:dyDescent="0.25">
      <c r="A139" s="45">
        <v>45966</v>
      </c>
      <c r="B139" s="25">
        <f t="shared" si="20"/>
        <v>31</v>
      </c>
      <c r="C139" s="70">
        <f t="shared" si="21"/>
        <v>13176690</v>
      </c>
      <c r="D139" s="27">
        <f t="shared" si="22"/>
        <v>3349195.76</v>
      </c>
      <c r="E139">
        <f t="shared" si="23"/>
        <v>9827494.2400000002</v>
      </c>
      <c r="F139" s="70">
        <f t="shared" si="24"/>
        <v>771405461.51000035</v>
      </c>
      <c r="G139" s="26">
        <f t="shared" si="25"/>
        <v>768056265.75000036</v>
      </c>
      <c r="H139" s="33">
        <f t="shared" si="26"/>
        <v>9827494.2356753461</v>
      </c>
      <c r="I139" s="38">
        <f t="shared" si="27"/>
        <v>-4.3246541172266006E-3</v>
      </c>
    </row>
    <row r="140" spans="1:9" x14ac:dyDescent="0.25">
      <c r="A140" s="45">
        <v>45996</v>
      </c>
      <c r="B140" s="25">
        <f t="shared" si="20"/>
        <v>30</v>
      </c>
      <c r="C140" s="70">
        <f t="shared" si="21"/>
        <v>13176690</v>
      </c>
      <c r="D140" s="27">
        <f t="shared" si="22"/>
        <v>3707503.16</v>
      </c>
      <c r="E140">
        <f t="shared" si="23"/>
        <v>9469186.8399999999</v>
      </c>
      <c r="F140" s="70">
        <f t="shared" si="24"/>
        <v>768056265.75000036</v>
      </c>
      <c r="G140" s="26">
        <f t="shared" si="25"/>
        <v>764348762.59000039</v>
      </c>
      <c r="H140" s="33">
        <f t="shared" si="26"/>
        <v>9469186.838013703</v>
      </c>
      <c r="I140" s="38">
        <f t="shared" si="27"/>
        <v>-1.9862968474626541E-3</v>
      </c>
    </row>
    <row r="141" spans="1:9" x14ac:dyDescent="0.25">
      <c r="A141" s="45">
        <v>46027</v>
      </c>
      <c r="B141" s="25">
        <f t="shared" si="20"/>
        <v>31</v>
      </c>
      <c r="C141" s="70">
        <f t="shared" si="21"/>
        <v>13176690</v>
      </c>
      <c r="D141" s="27">
        <f t="shared" si="22"/>
        <v>3439096.1799999997</v>
      </c>
      <c r="E141">
        <f t="shared" si="23"/>
        <v>9737593.8200000003</v>
      </c>
      <c r="F141" s="70">
        <f t="shared" si="24"/>
        <v>764348762.59000039</v>
      </c>
      <c r="G141" s="26">
        <f t="shared" si="25"/>
        <v>760909666.41000044</v>
      </c>
      <c r="H141" s="33">
        <f t="shared" si="26"/>
        <v>9737593.8247767165</v>
      </c>
      <c r="I141" s="38">
        <f t="shared" si="27"/>
        <v>4.7767162322998047E-3</v>
      </c>
    </row>
    <row r="142" spans="1:9" x14ac:dyDescent="0.25">
      <c r="A142" s="45">
        <v>46058</v>
      </c>
      <c r="B142" s="25">
        <f t="shared" si="20"/>
        <v>31</v>
      </c>
      <c r="C142" s="70">
        <f t="shared" si="21"/>
        <v>13176690</v>
      </c>
      <c r="D142" s="27">
        <f t="shared" si="22"/>
        <v>3482909.3200000003</v>
      </c>
      <c r="E142">
        <f t="shared" si="23"/>
        <v>9693780.6799999997</v>
      </c>
      <c r="F142" s="70">
        <f t="shared" si="24"/>
        <v>760909666.41000044</v>
      </c>
      <c r="G142" s="26">
        <f t="shared" si="25"/>
        <v>757426757.09000039</v>
      </c>
      <c r="H142" s="33">
        <f t="shared" si="26"/>
        <v>9693780.6816616487</v>
      </c>
      <c r="I142" s="38">
        <f t="shared" si="27"/>
        <v>1.6616489738225937E-3</v>
      </c>
    </row>
    <row r="143" spans="1:9" x14ac:dyDescent="0.25">
      <c r="A143" s="45">
        <v>46086</v>
      </c>
      <c r="B143" s="25">
        <f t="shared" si="20"/>
        <v>28</v>
      </c>
      <c r="C143" s="70">
        <f t="shared" si="21"/>
        <v>13176690</v>
      </c>
      <c r="D143" s="27">
        <f t="shared" si="22"/>
        <v>4461094.4399999995</v>
      </c>
      <c r="E143">
        <f t="shared" si="23"/>
        <v>8715595.5600000005</v>
      </c>
      <c r="F143" s="70">
        <f t="shared" si="24"/>
        <v>757426757.09000039</v>
      </c>
      <c r="G143" s="26">
        <f t="shared" si="25"/>
        <v>752965662.65000033</v>
      </c>
      <c r="H143" s="33">
        <f t="shared" si="26"/>
        <v>8715595.5610356219</v>
      </c>
      <c r="I143" s="38">
        <f t="shared" si="27"/>
        <v>1.035621389746666E-3</v>
      </c>
    </row>
    <row r="144" spans="1:9" x14ac:dyDescent="0.25">
      <c r="A144" s="45">
        <v>46117</v>
      </c>
      <c r="B144" s="25">
        <f t="shared" si="20"/>
        <v>31</v>
      </c>
      <c r="C144" s="70">
        <f t="shared" si="21"/>
        <v>13176690</v>
      </c>
      <c r="D144" s="27">
        <f t="shared" si="22"/>
        <v>3584113.75</v>
      </c>
      <c r="E144">
        <f t="shared" si="23"/>
        <v>9592576.25</v>
      </c>
      <c r="F144" s="70">
        <f t="shared" si="24"/>
        <v>752965662.65000033</v>
      </c>
      <c r="G144" s="26">
        <f t="shared" si="25"/>
        <v>749381548.90000033</v>
      </c>
      <c r="H144" s="33">
        <f t="shared" si="26"/>
        <v>9592576.2501986343</v>
      </c>
      <c r="I144" s="38">
        <f t="shared" si="27"/>
        <v>1.9863434135913849E-4</v>
      </c>
    </row>
    <row r="145" spans="1:9" x14ac:dyDescent="0.25">
      <c r="A145" s="45">
        <v>46147</v>
      </c>
      <c r="B145" s="25">
        <f t="shared" si="20"/>
        <v>30</v>
      </c>
      <c r="C145" s="70">
        <f t="shared" si="21"/>
        <v>13176690</v>
      </c>
      <c r="D145" s="27">
        <f t="shared" si="22"/>
        <v>3937739.4000000004</v>
      </c>
      <c r="E145">
        <f t="shared" si="23"/>
        <v>9238950.5999999996</v>
      </c>
      <c r="F145" s="70">
        <f t="shared" si="24"/>
        <v>749381548.90000033</v>
      </c>
      <c r="G145" s="26">
        <f t="shared" si="25"/>
        <v>745443809.50000036</v>
      </c>
      <c r="H145" s="33">
        <f t="shared" si="26"/>
        <v>9238950.6028767172</v>
      </c>
      <c r="I145" s="38">
        <f t="shared" si="27"/>
        <v>2.87671759724617E-3</v>
      </c>
    </row>
    <row r="146" spans="1:9" x14ac:dyDescent="0.25">
      <c r="A146" s="45">
        <v>46178</v>
      </c>
      <c r="B146" s="25">
        <f t="shared" si="20"/>
        <v>31</v>
      </c>
      <c r="C146" s="70">
        <f t="shared" si="21"/>
        <v>13176690</v>
      </c>
      <c r="D146" s="27">
        <f t="shared" si="22"/>
        <v>3679940.0999999996</v>
      </c>
      <c r="E146">
        <f t="shared" si="23"/>
        <v>9496749.9000000004</v>
      </c>
      <c r="F146" s="70">
        <f t="shared" si="24"/>
        <v>745443809.50000036</v>
      </c>
      <c r="G146" s="26">
        <f t="shared" si="25"/>
        <v>741763869.40000033</v>
      </c>
      <c r="H146" s="33">
        <f t="shared" si="26"/>
        <v>9496749.9018493202</v>
      </c>
      <c r="I146" s="38">
        <f t="shared" si="27"/>
        <v>1.8493197858333588E-3</v>
      </c>
    </row>
    <row r="147" spans="1:9" x14ac:dyDescent="0.25">
      <c r="A147" s="45">
        <v>46208</v>
      </c>
      <c r="B147" s="25">
        <f t="shared" si="20"/>
        <v>30</v>
      </c>
      <c r="C147" s="70">
        <f t="shared" si="21"/>
        <v>13176690</v>
      </c>
      <c r="D147" s="27">
        <f t="shared" si="22"/>
        <v>4031655.99</v>
      </c>
      <c r="E147">
        <f t="shared" si="23"/>
        <v>9145034.0099999998</v>
      </c>
      <c r="F147" s="70">
        <f t="shared" si="24"/>
        <v>741763869.40000033</v>
      </c>
      <c r="G147" s="26">
        <f t="shared" si="25"/>
        <v>737732213.41000032</v>
      </c>
      <c r="H147" s="33">
        <f t="shared" si="26"/>
        <v>9145034.0063013732</v>
      </c>
      <c r="I147" s="38">
        <f t="shared" si="27"/>
        <v>-3.6986265331506729E-3</v>
      </c>
    </row>
    <row r="148" spans="1:9" x14ac:dyDescent="0.25">
      <c r="A148" s="45">
        <v>46239</v>
      </c>
      <c r="B148" s="25">
        <f t="shared" si="20"/>
        <v>31</v>
      </c>
      <c r="C148" s="70">
        <f t="shared" si="21"/>
        <v>13176690</v>
      </c>
      <c r="D148" s="27">
        <f t="shared" si="22"/>
        <v>3778183.7200000007</v>
      </c>
      <c r="E148">
        <f t="shared" si="23"/>
        <v>9398506.2799999993</v>
      </c>
      <c r="F148" s="70">
        <f t="shared" si="24"/>
        <v>737732213.41000032</v>
      </c>
      <c r="G148" s="26">
        <f t="shared" si="25"/>
        <v>733954029.6900003</v>
      </c>
      <c r="H148" s="33">
        <f t="shared" si="26"/>
        <v>9398506.2804287709</v>
      </c>
      <c r="I148" s="38">
        <f t="shared" si="27"/>
        <v>4.2877160012722015E-4</v>
      </c>
    </row>
    <row r="149" spans="1:9" x14ac:dyDescent="0.25">
      <c r="A149" s="45">
        <v>46270</v>
      </c>
      <c r="B149" s="25">
        <f t="shared" si="20"/>
        <v>31</v>
      </c>
      <c r="C149" s="70">
        <f t="shared" si="21"/>
        <v>13176690</v>
      </c>
      <c r="D149" s="27">
        <f t="shared" si="22"/>
        <v>3826316.75</v>
      </c>
      <c r="E149">
        <f t="shared" si="23"/>
        <v>9350373.25</v>
      </c>
      <c r="F149" s="70">
        <f t="shared" si="24"/>
        <v>733954029.6900003</v>
      </c>
      <c r="G149" s="26">
        <f t="shared" si="25"/>
        <v>730127712.9400003</v>
      </c>
      <c r="H149" s="33">
        <f t="shared" si="26"/>
        <v>9350373.2549547981</v>
      </c>
      <c r="I149" s="38">
        <f t="shared" si="27"/>
        <v>4.9547981470823288E-3</v>
      </c>
    </row>
    <row r="150" spans="1:9" x14ac:dyDescent="0.25">
      <c r="A150" s="45">
        <v>46300</v>
      </c>
      <c r="B150" s="25">
        <f t="shared" si="20"/>
        <v>30</v>
      </c>
      <c r="C150" s="70">
        <f t="shared" si="21"/>
        <v>13176690</v>
      </c>
      <c r="D150" s="27">
        <f t="shared" si="22"/>
        <v>4175115.4600000009</v>
      </c>
      <c r="E150">
        <f t="shared" si="23"/>
        <v>9001574.5399999991</v>
      </c>
      <c r="F150" s="70">
        <f t="shared" si="24"/>
        <v>730127712.9400003</v>
      </c>
      <c r="G150" s="26">
        <f t="shared" si="25"/>
        <v>725952597.48000026</v>
      </c>
      <c r="H150" s="33">
        <f t="shared" si="26"/>
        <v>9001574.5430958942</v>
      </c>
      <c r="I150" s="38">
        <f t="shared" si="27"/>
        <v>3.0958950519561768E-3</v>
      </c>
    </row>
    <row r="151" spans="1:9" x14ac:dyDescent="0.25">
      <c r="A151" s="45">
        <v>46331</v>
      </c>
      <c r="B151" s="25">
        <f t="shared" si="20"/>
        <v>31</v>
      </c>
      <c r="C151" s="70">
        <f t="shared" si="21"/>
        <v>13176690</v>
      </c>
      <c r="D151" s="27">
        <f t="shared" si="22"/>
        <v>3928252.8000000007</v>
      </c>
      <c r="E151">
        <f t="shared" si="23"/>
        <v>9248437.1999999993</v>
      </c>
      <c r="F151" s="70">
        <f t="shared" si="24"/>
        <v>725952597.48000026</v>
      </c>
      <c r="G151" s="26">
        <f t="shared" si="25"/>
        <v>722024344.68000031</v>
      </c>
      <c r="H151" s="33">
        <f t="shared" si="26"/>
        <v>9248437.2007726058</v>
      </c>
      <c r="I151" s="38">
        <f t="shared" si="27"/>
        <v>7.7260658144950867E-4</v>
      </c>
    </row>
    <row r="152" spans="1:9" x14ac:dyDescent="0.25">
      <c r="A152" s="45">
        <v>46361</v>
      </c>
      <c r="B152" s="25">
        <f t="shared" si="20"/>
        <v>30</v>
      </c>
      <c r="C152" s="70">
        <f t="shared" si="21"/>
        <v>13176690</v>
      </c>
      <c r="D152" s="27">
        <f t="shared" si="22"/>
        <v>4275020</v>
      </c>
      <c r="E152">
        <f t="shared" si="23"/>
        <v>8901670</v>
      </c>
      <c r="F152" s="70">
        <f t="shared" si="24"/>
        <v>722024344.68000031</v>
      </c>
      <c r="G152" s="26">
        <f t="shared" si="25"/>
        <v>717749324.68000031</v>
      </c>
      <c r="H152" s="33">
        <f t="shared" si="26"/>
        <v>8901670.0029041115</v>
      </c>
      <c r="I152" s="38">
        <f t="shared" si="27"/>
        <v>2.9041115194559097E-3</v>
      </c>
    </row>
    <row r="153" spans="1:9" x14ac:dyDescent="0.25">
      <c r="A153" s="45">
        <v>46392</v>
      </c>
      <c r="B153" s="25">
        <f t="shared" si="20"/>
        <v>31</v>
      </c>
      <c r="C153" s="70">
        <f t="shared" si="21"/>
        <v>13176690</v>
      </c>
      <c r="D153" s="27">
        <f t="shared" si="22"/>
        <v>4032760.25</v>
      </c>
      <c r="E153">
        <f t="shared" si="23"/>
        <v>9143929.75</v>
      </c>
      <c r="F153" s="70">
        <f t="shared" si="24"/>
        <v>717749324.68000031</v>
      </c>
      <c r="G153" s="26">
        <f t="shared" si="25"/>
        <v>713716564.43000031</v>
      </c>
      <c r="H153" s="33">
        <f t="shared" si="26"/>
        <v>9143929.752772605</v>
      </c>
      <c r="I153" s="38">
        <f t="shared" si="27"/>
        <v>2.7726050466299057E-3</v>
      </c>
    </row>
    <row r="154" spans="1:9" x14ac:dyDescent="0.25">
      <c r="A154" s="45">
        <v>46423</v>
      </c>
      <c r="B154" s="25">
        <f t="shared" si="20"/>
        <v>31</v>
      </c>
      <c r="C154" s="70">
        <f t="shared" si="21"/>
        <v>13176690</v>
      </c>
      <c r="D154" s="27">
        <f t="shared" si="22"/>
        <v>4084136.51</v>
      </c>
      <c r="E154">
        <f t="shared" si="23"/>
        <v>9092553.4900000002</v>
      </c>
      <c r="F154" s="70">
        <f t="shared" si="24"/>
        <v>713716564.43000031</v>
      </c>
      <c r="G154" s="26">
        <f t="shared" si="25"/>
        <v>709632427.92000031</v>
      </c>
      <c r="H154" s="33">
        <f t="shared" si="26"/>
        <v>9092553.4920534287</v>
      </c>
      <c r="I154" s="38">
        <f t="shared" si="27"/>
        <v>2.053428441286087E-3</v>
      </c>
    </row>
    <row r="155" spans="1:9" x14ac:dyDescent="0.25">
      <c r="A155" s="45">
        <v>46451</v>
      </c>
      <c r="B155" s="25">
        <f t="shared" si="20"/>
        <v>28</v>
      </c>
      <c r="C155" s="70">
        <f t="shared" si="21"/>
        <v>13176690</v>
      </c>
      <c r="D155" s="27">
        <f t="shared" si="22"/>
        <v>5011056.58</v>
      </c>
      <c r="E155">
        <f t="shared" si="23"/>
        <v>8165633.4199999999</v>
      </c>
      <c r="F155" s="70">
        <f t="shared" si="24"/>
        <v>709632427.92000031</v>
      </c>
      <c r="G155" s="26">
        <f t="shared" si="25"/>
        <v>704621371.34000027</v>
      </c>
      <c r="H155" s="33">
        <f t="shared" si="26"/>
        <v>8165633.4171616463</v>
      </c>
      <c r="I155" s="38">
        <f t="shared" si="27"/>
        <v>-2.8383536264300346E-3</v>
      </c>
    </row>
    <row r="156" spans="1:9" x14ac:dyDescent="0.25">
      <c r="A156" s="45">
        <v>46482</v>
      </c>
      <c r="B156" s="25">
        <f t="shared" si="20"/>
        <v>31</v>
      </c>
      <c r="C156" s="70">
        <f t="shared" si="21"/>
        <v>13176690</v>
      </c>
      <c r="D156" s="27">
        <f t="shared" si="22"/>
        <v>4200006.7799999993</v>
      </c>
      <c r="E156">
        <f t="shared" si="23"/>
        <v>8976683.2200000007</v>
      </c>
      <c r="F156" s="70">
        <f t="shared" si="24"/>
        <v>704621371.34000027</v>
      </c>
      <c r="G156" s="26">
        <f t="shared" si="25"/>
        <v>700421364.5600003</v>
      </c>
      <c r="H156" s="33">
        <f t="shared" si="26"/>
        <v>8976683.2239205502</v>
      </c>
      <c r="I156" s="38">
        <f t="shared" si="27"/>
        <v>3.9205495268106461E-3</v>
      </c>
    </row>
    <row r="157" spans="1:9" x14ac:dyDescent="0.25">
      <c r="A157" s="45">
        <v>46512</v>
      </c>
      <c r="B157" s="25">
        <f t="shared" si="20"/>
        <v>30</v>
      </c>
      <c r="C157" s="70">
        <f t="shared" si="21"/>
        <v>13176690</v>
      </c>
      <c r="D157" s="27">
        <f t="shared" si="22"/>
        <v>4541358.1099999994</v>
      </c>
      <c r="E157">
        <f t="shared" si="23"/>
        <v>8635331.8900000006</v>
      </c>
      <c r="F157" s="70">
        <f t="shared" si="24"/>
        <v>700421364.5600003</v>
      </c>
      <c r="G157" s="26">
        <f t="shared" si="25"/>
        <v>695880006.45000029</v>
      </c>
      <c r="H157" s="33">
        <f t="shared" si="26"/>
        <v>8635331.8918356206</v>
      </c>
      <c r="I157" s="38">
        <f t="shared" si="27"/>
        <v>1.8356200307607651E-3</v>
      </c>
    </row>
    <row r="158" spans="1:9" x14ac:dyDescent="0.25">
      <c r="A158" s="45">
        <v>46543</v>
      </c>
      <c r="B158" s="25">
        <f t="shared" si="20"/>
        <v>31</v>
      </c>
      <c r="C158" s="70">
        <f t="shared" si="21"/>
        <v>13176690</v>
      </c>
      <c r="D158" s="27">
        <f t="shared" si="22"/>
        <v>4311369.3699999992</v>
      </c>
      <c r="E158">
        <f t="shared" si="23"/>
        <v>8865320.6300000008</v>
      </c>
      <c r="F158" s="70">
        <f t="shared" si="24"/>
        <v>695880006.45000029</v>
      </c>
      <c r="G158" s="26">
        <f t="shared" si="25"/>
        <v>691568637.08000028</v>
      </c>
      <c r="H158" s="33">
        <f t="shared" si="26"/>
        <v>8865320.6301164422</v>
      </c>
      <c r="I158" s="38">
        <f t="shared" si="27"/>
        <v>1.1644139885902405E-4</v>
      </c>
    </row>
    <row r="159" spans="1:9" x14ac:dyDescent="0.25">
      <c r="A159" s="45">
        <v>46573</v>
      </c>
      <c r="B159" s="25">
        <f t="shared" si="20"/>
        <v>30</v>
      </c>
      <c r="C159" s="70">
        <f t="shared" si="21"/>
        <v>13176690</v>
      </c>
      <c r="D159" s="27">
        <f t="shared" si="22"/>
        <v>4650501.32</v>
      </c>
      <c r="E159">
        <f t="shared" si="23"/>
        <v>8526188.6799999997</v>
      </c>
      <c r="F159" s="70">
        <f t="shared" si="24"/>
        <v>691568637.08000028</v>
      </c>
      <c r="G159" s="26">
        <f t="shared" si="25"/>
        <v>686918135.76000023</v>
      </c>
      <c r="H159" s="33">
        <f t="shared" si="26"/>
        <v>8526188.6763287708</v>
      </c>
      <c r="I159" s="38">
        <f t="shared" si="27"/>
        <v>-3.6712288856506348E-3</v>
      </c>
    </row>
    <row r="160" spans="1:9" x14ac:dyDescent="0.25">
      <c r="A160" s="45">
        <v>46604</v>
      </c>
      <c r="B160" s="25">
        <f t="shared" si="20"/>
        <v>31</v>
      </c>
      <c r="C160" s="70">
        <f t="shared" si="21"/>
        <v>13176690</v>
      </c>
      <c r="D160" s="27">
        <f t="shared" si="22"/>
        <v>4425541.1500000004</v>
      </c>
      <c r="E160">
        <f t="shared" si="23"/>
        <v>8751148.8499999996</v>
      </c>
      <c r="F160" s="70">
        <f t="shared" si="24"/>
        <v>686918135.76000023</v>
      </c>
      <c r="G160" s="26">
        <f t="shared" si="25"/>
        <v>682492594.61000025</v>
      </c>
      <c r="H160" s="33">
        <f t="shared" si="26"/>
        <v>8751148.8528328799</v>
      </c>
      <c r="I160" s="38">
        <f t="shared" si="27"/>
        <v>2.8328802436590195E-3</v>
      </c>
    </row>
    <row r="161" spans="1:9" x14ac:dyDescent="0.25">
      <c r="A161" s="45">
        <v>46635</v>
      </c>
      <c r="B161" s="25">
        <f t="shared" si="20"/>
        <v>31</v>
      </c>
      <c r="C161" s="70">
        <f t="shared" si="21"/>
        <v>13176690</v>
      </c>
      <c r="D161" s="27">
        <f t="shared" si="22"/>
        <v>4481921.33</v>
      </c>
      <c r="E161">
        <f t="shared" si="23"/>
        <v>8694768.6699999999</v>
      </c>
      <c r="F161" s="70">
        <f t="shared" si="24"/>
        <v>682492594.61000025</v>
      </c>
      <c r="G161" s="26">
        <f t="shared" si="25"/>
        <v>678010673.28000021</v>
      </c>
      <c r="H161" s="33">
        <f t="shared" si="26"/>
        <v>8694768.6710589062</v>
      </c>
      <c r="I161" s="38">
        <f t="shared" si="27"/>
        <v>1.0589063167572021E-3</v>
      </c>
    </row>
    <row r="162" spans="1:9" x14ac:dyDescent="0.25">
      <c r="A162" s="45">
        <v>46665</v>
      </c>
      <c r="B162" s="25">
        <f t="shared" si="20"/>
        <v>30</v>
      </c>
      <c r="C162" s="70">
        <f t="shared" si="21"/>
        <v>13176690</v>
      </c>
      <c r="D162" s="27">
        <f t="shared" si="22"/>
        <v>4817654.3</v>
      </c>
      <c r="E162">
        <f t="shared" si="23"/>
        <v>8359035.7000000002</v>
      </c>
      <c r="F162" s="70">
        <f t="shared" si="24"/>
        <v>678010673.28000021</v>
      </c>
      <c r="G162" s="26">
        <f t="shared" si="25"/>
        <v>673193018.98000026</v>
      </c>
      <c r="H162" s="33">
        <f t="shared" si="26"/>
        <v>8359035.697972605</v>
      </c>
      <c r="I162" s="38">
        <f t="shared" si="27"/>
        <v>-2.0273951813578606E-3</v>
      </c>
    </row>
    <row r="163" spans="1:9" x14ac:dyDescent="0.25">
      <c r="A163" s="45">
        <v>46696</v>
      </c>
      <c r="B163" s="25">
        <f t="shared" si="20"/>
        <v>31</v>
      </c>
      <c r="C163" s="70">
        <f t="shared" si="21"/>
        <v>13176690</v>
      </c>
      <c r="D163" s="27">
        <f t="shared" si="22"/>
        <v>4600395.3699999992</v>
      </c>
      <c r="E163">
        <f t="shared" si="23"/>
        <v>8576294.6300000008</v>
      </c>
      <c r="F163" s="70">
        <f t="shared" si="24"/>
        <v>673193018.98000026</v>
      </c>
      <c r="G163" s="26">
        <f t="shared" si="25"/>
        <v>668592623.61000025</v>
      </c>
      <c r="H163" s="33">
        <f t="shared" si="26"/>
        <v>8576294.6253616456</v>
      </c>
      <c r="I163" s="38">
        <f t="shared" si="27"/>
        <v>-4.6383552253246307E-3</v>
      </c>
    </row>
    <row r="164" spans="1:9" x14ac:dyDescent="0.25">
      <c r="A164" s="45">
        <v>46726</v>
      </c>
      <c r="B164" s="25">
        <f t="shared" si="20"/>
        <v>30</v>
      </c>
      <c r="C164" s="70">
        <f t="shared" si="21"/>
        <v>13176690</v>
      </c>
      <c r="D164" s="27">
        <f t="shared" si="22"/>
        <v>4933767.24</v>
      </c>
      <c r="E164">
        <f t="shared" si="23"/>
        <v>8242922.7599999998</v>
      </c>
      <c r="F164" s="70">
        <f t="shared" si="24"/>
        <v>668592623.61000025</v>
      </c>
      <c r="G164" s="26">
        <f t="shared" si="25"/>
        <v>663658856.37000024</v>
      </c>
      <c r="H164" s="33">
        <f t="shared" si="26"/>
        <v>8242922.756835619</v>
      </c>
      <c r="I164" s="38">
        <f t="shared" si="27"/>
        <v>-3.1643807888031006E-3</v>
      </c>
    </row>
    <row r="165" spans="1:9" x14ac:dyDescent="0.25">
      <c r="A165" s="45">
        <v>46757</v>
      </c>
      <c r="B165" s="25">
        <f t="shared" si="20"/>
        <v>31</v>
      </c>
      <c r="C165" s="70">
        <f t="shared" si="21"/>
        <v>13176690</v>
      </c>
      <c r="D165" s="27">
        <f t="shared" si="22"/>
        <v>4721857.99</v>
      </c>
      <c r="E165">
        <f t="shared" si="23"/>
        <v>8454832.0099999998</v>
      </c>
      <c r="F165" s="70">
        <f t="shared" si="24"/>
        <v>663658856.37000024</v>
      </c>
      <c r="G165" s="26">
        <f t="shared" si="25"/>
        <v>658936998.38000023</v>
      </c>
      <c r="H165" s="33">
        <f t="shared" si="26"/>
        <v>8454832.0058095921</v>
      </c>
      <c r="I165" s="38">
        <f t="shared" si="27"/>
        <v>-4.1904076933860779E-3</v>
      </c>
    </row>
    <row r="166" spans="1:9" x14ac:dyDescent="0.25">
      <c r="A166" s="45">
        <v>46788</v>
      </c>
      <c r="B166" s="25">
        <f t="shared" si="20"/>
        <v>31</v>
      </c>
      <c r="C166" s="70">
        <f t="shared" si="21"/>
        <v>13176690</v>
      </c>
      <c r="D166" s="27">
        <f t="shared" si="22"/>
        <v>4782013.17</v>
      </c>
      <c r="E166">
        <f t="shared" si="23"/>
        <v>8394676.8300000001</v>
      </c>
      <c r="F166" s="70">
        <f t="shared" si="24"/>
        <v>658936998.38000023</v>
      </c>
      <c r="G166" s="26">
        <f t="shared" si="25"/>
        <v>654154985.21000028</v>
      </c>
      <c r="H166" s="33">
        <f t="shared" si="26"/>
        <v>8394676.8286767155</v>
      </c>
      <c r="I166" s="38">
        <f t="shared" si="27"/>
        <v>-1.3232845813035965E-3</v>
      </c>
    </row>
    <row r="167" spans="1:9" x14ac:dyDescent="0.25">
      <c r="A167" s="45">
        <v>46817</v>
      </c>
      <c r="B167" s="25">
        <f t="shared" si="20"/>
        <v>29</v>
      </c>
      <c r="C167" s="70">
        <f t="shared" si="21"/>
        <v>13176690</v>
      </c>
      <c r="D167" s="27">
        <f t="shared" si="22"/>
        <v>5380596.3399999999</v>
      </c>
      <c r="E167">
        <f t="shared" si="23"/>
        <v>7796093.6600000001</v>
      </c>
      <c r="F167" s="70">
        <f t="shared" si="24"/>
        <v>654154985.21000028</v>
      </c>
      <c r="G167" s="26">
        <f t="shared" si="25"/>
        <v>648774388.87000024</v>
      </c>
      <c r="H167" s="33">
        <f t="shared" si="26"/>
        <v>7796093.6593520585</v>
      </c>
      <c r="I167" s="38">
        <f t="shared" si="27"/>
        <v>-6.4794160425662994E-4</v>
      </c>
    </row>
    <row r="168" spans="1:9" x14ac:dyDescent="0.25">
      <c r="A168" s="45">
        <v>46848</v>
      </c>
      <c r="B168" s="25">
        <f t="shared" si="20"/>
        <v>31</v>
      </c>
      <c r="C168" s="70">
        <f t="shared" si="21"/>
        <v>13176690</v>
      </c>
      <c r="D168" s="27">
        <f t="shared" si="22"/>
        <v>4911482.03</v>
      </c>
      <c r="E168">
        <f t="shared" si="23"/>
        <v>8265207.9699999997</v>
      </c>
      <c r="F168" s="70">
        <f t="shared" si="24"/>
        <v>648774388.87000024</v>
      </c>
      <c r="G168" s="26">
        <f t="shared" si="25"/>
        <v>643862906.84000027</v>
      </c>
      <c r="H168" s="33">
        <f t="shared" si="26"/>
        <v>8265207.9677958935</v>
      </c>
      <c r="I168" s="38">
        <f t="shared" si="27"/>
        <v>-2.2041061893105507E-3</v>
      </c>
    </row>
    <row r="169" spans="1:9" x14ac:dyDescent="0.25">
      <c r="A169" s="45">
        <v>46878</v>
      </c>
      <c r="B169" s="25">
        <f t="shared" si="20"/>
        <v>30</v>
      </c>
      <c r="C169" s="70">
        <f t="shared" si="21"/>
        <v>13176690</v>
      </c>
      <c r="D169" s="27">
        <f t="shared" si="22"/>
        <v>5238654.16</v>
      </c>
      <c r="E169">
        <f t="shared" si="23"/>
        <v>7938035.8399999999</v>
      </c>
      <c r="F169" s="70">
        <f t="shared" si="24"/>
        <v>643862906.84000027</v>
      </c>
      <c r="G169" s="26">
        <f t="shared" si="25"/>
        <v>638624252.68000031</v>
      </c>
      <c r="H169" s="33">
        <f t="shared" si="26"/>
        <v>7938035.8377534281</v>
      </c>
      <c r="I169" s="38">
        <f t="shared" si="27"/>
        <v>-2.2465717047452927E-3</v>
      </c>
    </row>
    <row r="170" spans="1:9" x14ac:dyDescent="0.25">
      <c r="A170" s="45">
        <v>46909</v>
      </c>
      <c r="B170" s="25">
        <f t="shared" si="20"/>
        <v>31</v>
      </c>
      <c r="C170" s="70">
        <f t="shared" si="21"/>
        <v>13176690</v>
      </c>
      <c r="D170" s="27">
        <f t="shared" si="22"/>
        <v>5040791.99</v>
      </c>
      <c r="E170">
        <f t="shared" si="23"/>
        <v>8135898.0099999998</v>
      </c>
      <c r="F170" s="70">
        <f t="shared" si="24"/>
        <v>638624252.68000031</v>
      </c>
      <c r="G170" s="26">
        <f t="shared" si="25"/>
        <v>633583460.6900003</v>
      </c>
      <c r="H170" s="33">
        <f t="shared" si="26"/>
        <v>8135898.013594524</v>
      </c>
      <c r="I170" s="38">
        <f t="shared" si="27"/>
        <v>3.5945242270827293E-3</v>
      </c>
    </row>
    <row r="171" spans="1:9" x14ac:dyDescent="0.25">
      <c r="A171" s="45">
        <v>46939</v>
      </c>
      <c r="B171" s="25">
        <f t="shared" si="20"/>
        <v>30</v>
      </c>
      <c r="C171" s="70">
        <f t="shared" si="21"/>
        <v>13176690</v>
      </c>
      <c r="D171" s="27">
        <f t="shared" si="22"/>
        <v>5365387.0599999996</v>
      </c>
      <c r="E171">
        <f t="shared" si="23"/>
        <v>7811302.9400000004</v>
      </c>
      <c r="F171" s="70">
        <f t="shared" si="24"/>
        <v>633583460.6900003</v>
      </c>
      <c r="G171" s="26">
        <f t="shared" si="25"/>
        <v>628218073.63000035</v>
      </c>
      <c r="H171" s="33">
        <f t="shared" si="26"/>
        <v>7811302.9400137011</v>
      </c>
      <c r="I171" s="38">
        <f t="shared" si="27"/>
        <v>1.3700686395168304E-5</v>
      </c>
    </row>
    <row r="172" spans="1:9" x14ac:dyDescent="0.25">
      <c r="A172" s="45">
        <v>46970</v>
      </c>
      <c r="B172" s="25">
        <f t="shared" si="20"/>
        <v>31</v>
      </c>
      <c r="C172" s="70">
        <f t="shared" si="21"/>
        <v>13176690</v>
      </c>
      <c r="D172" s="27">
        <f t="shared" si="22"/>
        <v>5173363.8600000003</v>
      </c>
      <c r="E172">
        <f t="shared" si="23"/>
        <v>8003326.1399999997</v>
      </c>
      <c r="F172" s="70">
        <f t="shared" si="24"/>
        <v>628218073.63000035</v>
      </c>
      <c r="G172" s="26">
        <f t="shared" si="25"/>
        <v>623044709.77000034</v>
      </c>
      <c r="H172" s="33">
        <f t="shared" si="26"/>
        <v>8003326.1435054848</v>
      </c>
      <c r="I172" s="38">
        <f t="shared" si="27"/>
        <v>3.5054851323366165E-3</v>
      </c>
    </row>
    <row r="173" spans="1:9" x14ac:dyDescent="0.25">
      <c r="A173" s="45">
        <v>47001</v>
      </c>
      <c r="B173" s="25">
        <f t="shared" si="20"/>
        <v>31</v>
      </c>
      <c r="C173" s="70">
        <f t="shared" si="21"/>
        <v>13176690</v>
      </c>
      <c r="D173" s="27">
        <f t="shared" si="22"/>
        <v>5239271.09</v>
      </c>
      <c r="E173">
        <f t="shared" si="23"/>
        <v>7937418.9100000001</v>
      </c>
      <c r="F173" s="70">
        <f t="shared" si="24"/>
        <v>623044709.77000034</v>
      </c>
      <c r="G173" s="26">
        <f t="shared" si="25"/>
        <v>617805438.68000031</v>
      </c>
      <c r="H173" s="33">
        <f t="shared" si="26"/>
        <v>7937418.9052890455</v>
      </c>
      <c r="I173" s="38">
        <f t="shared" si="27"/>
        <v>-4.7109546139836311E-3</v>
      </c>
    </row>
    <row r="174" spans="1:9" x14ac:dyDescent="0.25">
      <c r="A174" s="45">
        <v>47031</v>
      </c>
      <c r="B174" s="25">
        <f t="shared" si="20"/>
        <v>30</v>
      </c>
      <c r="C174" s="70">
        <f t="shared" si="21"/>
        <v>13176690</v>
      </c>
      <c r="D174" s="27">
        <f t="shared" si="22"/>
        <v>5559910.6200000001</v>
      </c>
      <c r="E174">
        <f t="shared" si="23"/>
        <v>7616779.3799999999</v>
      </c>
      <c r="F174" s="70">
        <f t="shared" si="24"/>
        <v>617805438.68000031</v>
      </c>
      <c r="G174" s="26">
        <f t="shared" si="25"/>
        <v>612245528.0600003</v>
      </c>
      <c r="H174" s="33">
        <f t="shared" si="26"/>
        <v>7616779.380986305</v>
      </c>
      <c r="I174" s="38">
        <f t="shared" si="27"/>
        <v>9.8630506545305252E-4</v>
      </c>
    </row>
    <row r="175" spans="1:9" x14ac:dyDescent="0.25">
      <c r="A175" s="45">
        <v>47062</v>
      </c>
      <c r="B175" s="25">
        <f t="shared" si="20"/>
        <v>31</v>
      </c>
      <c r="C175" s="70">
        <f t="shared" si="21"/>
        <v>13176690</v>
      </c>
      <c r="D175" s="27">
        <f t="shared" si="22"/>
        <v>5376849.71</v>
      </c>
      <c r="E175">
        <f t="shared" si="23"/>
        <v>7799840.29</v>
      </c>
      <c r="F175" s="70">
        <f t="shared" si="24"/>
        <v>612245528.0600003</v>
      </c>
      <c r="G175" s="26">
        <f t="shared" si="25"/>
        <v>606868678.35000026</v>
      </c>
      <c r="H175" s="33">
        <f t="shared" si="26"/>
        <v>7799840.2889835648</v>
      </c>
      <c r="I175" s="38">
        <f t="shared" si="27"/>
        <v>-1.0164352133870125E-3</v>
      </c>
    </row>
    <row r="176" spans="1:9" x14ac:dyDescent="0.25">
      <c r="A176" s="45">
        <v>47092</v>
      </c>
      <c r="B176" s="25">
        <f t="shared" si="20"/>
        <v>30</v>
      </c>
      <c r="C176" s="70">
        <f t="shared" si="21"/>
        <v>13176690</v>
      </c>
      <c r="D176" s="27">
        <f t="shared" si="22"/>
        <v>5694747.3899999997</v>
      </c>
      <c r="E176">
        <f t="shared" si="23"/>
        <v>7481942.6100000003</v>
      </c>
      <c r="F176" s="70">
        <f t="shared" si="24"/>
        <v>606868678.35000026</v>
      </c>
      <c r="G176" s="26">
        <f t="shared" si="25"/>
        <v>601173930.96000028</v>
      </c>
      <c r="H176" s="33">
        <f t="shared" si="26"/>
        <v>7481942.6097945236</v>
      </c>
      <c r="I176" s="38">
        <f t="shared" si="27"/>
        <v>-2.0547676831483841E-4</v>
      </c>
    </row>
    <row r="177" spans="1:9" x14ac:dyDescent="0.25">
      <c r="A177" s="45">
        <v>47123</v>
      </c>
      <c r="B177" s="25">
        <f t="shared" si="20"/>
        <v>31</v>
      </c>
      <c r="C177" s="70">
        <f t="shared" si="21"/>
        <v>13176690</v>
      </c>
      <c r="D177" s="27">
        <f t="shared" si="22"/>
        <v>5517898.8200000003</v>
      </c>
      <c r="E177">
        <f t="shared" si="23"/>
        <v>7658791.1799999997</v>
      </c>
      <c r="F177" s="70">
        <f t="shared" si="24"/>
        <v>601173930.96000028</v>
      </c>
      <c r="G177" s="26">
        <f t="shared" si="25"/>
        <v>595656032.14000022</v>
      </c>
      <c r="H177" s="33">
        <f t="shared" si="26"/>
        <v>7658791.1752438387</v>
      </c>
      <c r="I177" s="38">
        <f t="shared" si="27"/>
        <v>-4.7561610117554665E-3</v>
      </c>
    </row>
    <row r="178" spans="1:9" x14ac:dyDescent="0.25">
      <c r="A178" s="45">
        <v>47154</v>
      </c>
      <c r="B178" s="25">
        <f t="shared" si="20"/>
        <v>31</v>
      </c>
      <c r="C178" s="70">
        <f t="shared" si="21"/>
        <v>13176690</v>
      </c>
      <c r="D178" s="27">
        <f t="shared" si="22"/>
        <v>5588195.3399999999</v>
      </c>
      <c r="E178">
        <f t="shared" si="23"/>
        <v>7588494.6600000001</v>
      </c>
      <c r="F178" s="70">
        <f t="shared" si="24"/>
        <v>595656032.14000022</v>
      </c>
      <c r="G178" s="26">
        <f t="shared" si="25"/>
        <v>590067836.80000019</v>
      </c>
      <c r="H178" s="33">
        <f t="shared" si="26"/>
        <v>7588494.656030139</v>
      </c>
      <c r="I178" s="38">
        <f t="shared" si="27"/>
        <v>-3.9698611944913864E-3</v>
      </c>
    </row>
    <row r="179" spans="1:9" x14ac:dyDescent="0.25">
      <c r="A179" s="45">
        <v>47182</v>
      </c>
      <c r="B179" s="25">
        <f t="shared" si="20"/>
        <v>28</v>
      </c>
      <c r="C179" s="70">
        <f t="shared" si="21"/>
        <v>13176690</v>
      </c>
      <c r="D179" s="27">
        <f t="shared" si="22"/>
        <v>6386868.3200000003</v>
      </c>
      <c r="E179">
        <f t="shared" si="23"/>
        <v>6789821.6799999997</v>
      </c>
      <c r="F179" s="70">
        <f t="shared" si="24"/>
        <v>590067836.80000019</v>
      </c>
      <c r="G179" s="26">
        <f t="shared" si="25"/>
        <v>583680968.48000014</v>
      </c>
      <c r="H179" s="33">
        <f t="shared" si="26"/>
        <v>6789821.6837260295</v>
      </c>
      <c r="I179" s="38">
        <f t="shared" si="27"/>
        <v>3.7260297685861588E-3</v>
      </c>
    </row>
    <row r="180" spans="1:9" x14ac:dyDescent="0.25">
      <c r="A180" s="45">
        <v>47213</v>
      </c>
      <c r="B180" s="25">
        <f t="shared" si="20"/>
        <v>31</v>
      </c>
      <c r="C180" s="70">
        <f t="shared" si="21"/>
        <v>13176690</v>
      </c>
      <c r="D180" s="27">
        <f t="shared" si="22"/>
        <v>5740754.3700000001</v>
      </c>
      <c r="E180">
        <f t="shared" si="23"/>
        <v>7435935.6299999999</v>
      </c>
      <c r="F180" s="70">
        <f t="shared" si="24"/>
        <v>583680968.48000014</v>
      </c>
      <c r="G180" s="26">
        <f t="shared" si="25"/>
        <v>577940214.11000013</v>
      </c>
      <c r="H180" s="33">
        <f t="shared" si="26"/>
        <v>7435935.6258410979</v>
      </c>
      <c r="I180" s="38">
        <f t="shared" si="27"/>
        <v>-4.1589019820094109E-3</v>
      </c>
    </row>
    <row r="181" spans="1:9" x14ac:dyDescent="0.25">
      <c r="A181" s="45">
        <v>47243</v>
      </c>
      <c r="B181" s="25">
        <f t="shared" si="20"/>
        <v>30</v>
      </c>
      <c r="C181" s="70">
        <f t="shared" si="21"/>
        <v>13176690</v>
      </c>
      <c r="D181" s="27">
        <f t="shared" si="22"/>
        <v>6051399.6900000004</v>
      </c>
      <c r="E181">
        <f t="shared" si="23"/>
        <v>7125290.3099999996</v>
      </c>
      <c r="F181" s="70">
        <f t="shared" si="24"/>
        <v>577940214.11000013</v>
      </c>
      <c r="G181" s="26">
        <f t="shared" si="25"/>
        <v>571888814.42000008</v>
      </c>
      <c r="H181" s="33">
        <f t="shared" si="26"/>
        <v>7125290.3109452082</v>
      </c>
      <c r="I181" s="38">
        <f t="shared" si="27"/>
        <v>9.452085942029953E-4</v>
      </c>
    </row>
    <row r="182" spans="1:9" x14ac:dyDescent="0.25">
      <c r="A182" s="45">
        <v>47274</v>
      </c>
      <c r="B182" s="25">
        <f t="shared" si="20"/>
        <v>31</v>
      </c>
      <c r="C182" s="70">
        <f t="shared" si="21"/>
        <v>13176690</v>
      </c>
      <c r="D182" s="27">
        <f t="shared" si="22"/>
        <v>5890983.1900000004</v>
      </c>
      <c r="E182">
        <f t="shared" si="23"/>
        <v>7285706.8099999996</v>
      </c>
      <c r="F182" s="70">
        <f t="shared" si="24"/>
        <v>571888814.42000008</v>
      </c>
      <c r="G182" s="26">
        <f t="shared" si="25"/>
        <v>565997831.23000002</v>
      </c>
      <c r="H182" s="33">
        <f t="shared" si="26"/>
        <v>7285706.8138438351</v>
      </c>
      <c r="I182" s="38">
        <f t="shared" si="27"/>
        <v>3.8438355550169945E-3</v>
      </c>
    </row>
    <row r="183" spans="1:9" x14ac:dyDescent="0.25">
      <c r="A183" s="45">
        <v>47304</v>
      </c>
      <c r="B183" s="25">
        <f t="shared" si="20"/>
        <v>30</v>
      </c>
      <c r="C183" s="70">
        <f t="shared" si="21"/>
        <v>13176690</v>
      </c>
      <c r="D183" s="27">
        <f t="shared" si="22"/>
        <v>6198634.5499999998</v>
      </c>
      <c r="E183">
        <f t="shared" si="23"/>
        <v>6978055.4500000002</v>
      </c>
      <c r="F183" s="70">
        <f t="shared" si="24"/>
        <v>565997831.23000002</v>
      </c>
      <c r="G183" s="26">
        <f t="shared" si="25"/>
        <v>559799196.68000007</v>
      </c>
      <c r="H183" s="33">
        <f t="shared" si="26"/>
        <v>6978055.4535205476</v>
      </c>
      <c r="I183" s="38">
        <f t="shared" si="27"/>
        <v>3.5205474123358727E-3</v>
      </c>
    </row>
    <row r="184" spans="1:9" x14ac:dyDescent="0.25">
      <c r="A184" s="45">
        <v>47335</v>
      </c>
      <c r="B184" s="25">
        <f t="shared" si="20"/>
        <v>31</v>
      </c>
      <c r="C184" s="70">
        <f t="shared" si="21"/>
        <v>13176690</v>
      </c>
      <c r="D184" s="27">
        <f t="shared" si="22"/>
        <v>6045001.5999999996</v>
      </c>
      <c r="E184">
        <f t="shared" si="23"/>
        <v>7131688.4000000004</v>
      </c>
      <c r="F184" s="70">
        <f t="shared" si="24"/>
        <v>559799196.68000007</v>
      </c>
      <c r="G184" s="26">
        <f t="shared" si="25"/>
        <v>553754195.08000004</v>
      </c>
      <c r="H184" s="33">
        <f t="shared" si="26"/>
        <v>7131688.3960602749</v>
      </c>
      <c r="I184" s="38">
        <f t="shared" si="27"/>
        <v>-3.9397254586219788E-3</v>
      </c>
    </row>
    <row r="185" spans="1:9" x14ac:dyDescent="0.25">
      <c r="A185" s="45">
        <v>47366</v>
      </c>
      <c r="B185" s="25">
        <f t="shared" si="20"/>
        <v>31</v>
      </c>
      <c r="C185" s="70">
        <f t="shared" si="21"/>
        <v>13176690</v>
      </c>
      <c r="D185" s="27">
        <f t="shared" si="22"/>
        <v>6122013.2699999996</v>
      </c>
      <c r="E185">
        <f t="shared" si="23"/>
        <v>7054676.7300000004</v>
      </c>
      <c r="F185" s="70">
        <f t="shared" si="24"/>
        <v>553754195.08000004</v>
      </c>
      <c r="G185" s="26">
        <f t="shared" si="25"/>
        <v>547632181.81000006</v>
      </c>
      <c r="H185" s="33">
        <f t="shared" si="26"/>
        <v>7054676.7318410967</v>
      </c>
      <c r="I185" s="38">
        <f t="shared" si="27"/>
        <v>1.8410962074995041E-3</v>
      </c>
    </row>
    <row r="186" spans="1:9" x14ac:dyDescent="0.25">
      <c r="A186" s="45">
        <v>47396</v>
      </c>
      <c r="B186" s="25">
        <f t="shared" si="20"/>
        <v>30</v>
      </c>
      <c r="C186" s="70">
        <f t="shared" si="21"/>
        <v>13176690</v>
      </c>
      <c r="D186" s="27">
        <f t="shared" si="22"/>
        <v>6425060.3600000003</v>
      </c>
      <c r="E186">
        <f t="shared" si="23"/>
        <v>6751629.6399999997</v>
      </c>
      <c r="F186" s="70">
        <f t="shared" si="24"/>
        <v>547632181.81000006</v>
      </c>
      <c r="G186" s="26">
        <f t="shared" si="25"/>
        <v>541207121.45000005</v>
      </c>
      <c r="H186" s="33">
        <f t="shared" si="26"/>
        <v>6751629.6387534244</v>
      </c>
      <c r="I186" s="38">
        <f t="shared" si="27"/>
        <v>-1.246575266122818E-3</v>
      </c>
    </row>
    <row r="187" spans="1:9" x14ac:dyDescent="0.25">
      <c r="A187" s="45">
        <v>47427</v>
      </c>
      <c r="B187" s="25">
        <f t="shared" si="20"/>
        <v>31</v>
      </c>
      <c r="C187" s="70">
        <f t="shared" si="21"/>
        <v>13176690</v>
      </c>
      <c r="D187" s="27">
        <f t="shared" si="22"/>
        <v>6281859.5499999998</v>
      </c>
      <c r="E187">
        <f t="shared" si="23"/>
        <v>6894830.4500000002</v>
      </c>
      <c r="F187" s="70">
        <f t="shared" si="24"/>
        <v>541207121.45000005</v>
      </c>
      <c r="G187" s="26">
        <f t="shared" si="25"/>
        <v>534925261.90000004</v>
      </c>
      <c r="H187" s="33">
        <f t="shared" si="26"/>
        <v>6894830.4513493143</v>
      </c>
      <c r="I187" s="38">
        <f t="shared" si="27"/>
        <v>1.3493141159415245E-3</v>
      </c>
    </row>
    <row r="188" spans="1:9" x14ac:dyDescent="0.25">
      <c r="A188" s="45">
        <v>47457</v>
      </c>
      <c r="B188" s="25">
        <f t="shared" si="20"/>
        <v>30</v>
      </c>
      <c r="C188" s="70">
        <f t="shared" si="21"/>
        <v>13176690</v>
      </c>
      <c r="D188" s="27">
        <f t="shared" si="22"/>
        <v>6581721.0199999996</v>
      </c>
      <c r="E188">
        <f t="shared" si="23"/>
        <v>6594968.9800000004</v>
      </c>
      <c r="F188" s="70">
        <f t="shared" si="24"/>
        <v>534925261.90000004</v>
      </c>
      <c r="G188" s="26">
        <f t="shared" si="25"/>
        <v>528343540.88000005</v>
      </c>
      <c r="H188" s="33">
        <f t="shared" si="26"/>
        <v>6594968.982328766</v>
      </c>
      <c r="I188" s="38">
        <f t="shared" si="27"/>
        <v>2.3287655785679817E-3</v>
      </c>
    </row>
    <row r="189" spans="1:9" x14ac:dyDescent="0.25">
      <c r="A189" s="45">
        <v>47488</v>
      </c>
      <c r="B189" s="25">
        <f t="shared" si="20"/>
        <v>31</v>
      </c>
      <c r="C189" s="70">
        <f t="shared" si="21"/>
        <v>13176690</v>
      </c>
      <c r="D189" s="27">
        <f t="shared" si="22"/>
        <v>6445738.04</v>
      </c>
      <c r="E189">
        <f t="shared" si="23"/>
        <v>6730951.96</v>
      </c>
      <c r="F189" s="70">
        <f t="shared" si="24"/>
        <v>528343540.88000005</v>
      </c>
      <c r="G189" s="26">
        <f t="shared" si="25"/>
        <v>521897802.84000003</v>
      </c>
      <c r="H189" s="33">
        <f t="shared" si="26"/>
        <v>6730951.959156164</v>
      </c>
      <c r="I189" s="38">
        <f t="shared" si="27"/>
        <v>-8.4383599460124969E-4</v>
      </c>
    </row>
    <row r="190" spans="1:9" x14ac:dyDescent="0.25">
      <c r="A190" s="45">
        <v>47519</v>
      </c>
      <c r="B190" s="25">
        <f t="shared" si="20"/>
        <v>31</v>
      </c>
      <c r="C190" s="70">
        <f t="shared" si="21"/>
        <v>13176690</v>
      </c>
      <c r="D190" s="27">
        <f t="shared" si="22"/>
        <v>6527854.9800000004</v>
      </c>
      <c r="E190">
        <f t="shared" si="23"/>
        <v>6648835.0199999996</v>
      </c>
      <c r="F190" s="70">
        <f t="shared" si="24"/>
        <v>521897802.84000003</v>
      </c>
      <c r="G190" s="26">
        <f t="shared" si="25"/>
        <v>515369947.86000001</v>
      </c>
      <c r="H190" s="33">
        <f t="shared" si="26"/>
        <v>6648835.0224821912</v>
      </c>
      <c r="I190" s="38">
        <f t="shared" si="27"/>
        <v>2.4821916595101357E-3</v>
      </c>
    </row>
    <row r="191" spans="1:9" x14ac:dyDescent="0.25">
      <c r="A191" s="45">
        <v>47547</v>
      </c>
      <c r="B191" s="25">
        <f t="shared" si="20"/>
        <v>28</v>
      </c>
      <c r="C191" s="70">
        <f t="shared" si="21"/>
        <v>13176690</v>
      </c>
      <c r="D191" s="27">
        <f t="shared" si="22"/>
        <v>7246405.6699999999</v>
      </c>
      <c r="E191">
        <f t="shared" si="23"/>
        <v>5930284.3300000001</v>
      </c>
      <c r="F191" s="70">
        <f t="shared" si="24"/>
        <v>515369947.86000001</v>
      </c>
      <c r="G191" s="26">
        <f t="shared" si="25"/>
        <v>508123542.19</v>
      </c>
      <c r="H191" s="33">
        <f t="shared" si="26"/>
        <v>5930284.3315397259</v>
      </c>
      <c r="I191" s="38">
        <f t="shared" si="27"/>
        <v>1.5397258102893829E-3</v>
      </c>
    </row>
    <row r="192" spans="1:9" x14ac:dyDescent="0.25">
      <c r="A192" s="45">
        <v>47578</v>
      </c>
      <c r="B192" s="25">
        <f t="shared" si="20"/>
        <v>31</v>
      </c>
      <c r="C192" s="70">
        <f t="shared" si="21"/>
        <v>13176690</v>
      </c>
      <c r="D192" s="27">
        <f t="shared" si="22"/>
        <v>6703335.2800000003</v>
      </c>
      <c r="E192">
        <f t="shared" si="23"/>
        <v>6473354.7199999997</v>
      </c>
      <c r="F192" s="70">
        <f t="shared" si="24"/>
        <v>508123542.19</v>
      </c>
      <c r="G192" s="26">
        <f t="shared" si="25"/>
        <v>501420206.91000003</v>
      </c>
      <c r="H192" s="33">
        <f t="shared" si="26"/>
        <v>6473354.715571234</v>
      </c>
      <c r="I192" s="38">
        <f t="shared" si="27"/>
        <v>-4.4287657365202904E-3</v>
      </c>
    </row>
    <row r="193" spans="1:9" x14ac:dyDescent="0.25">
      <c r="A193" s="45">
        <v>47608</v>
      </c>
      <c r="B193" s="25">
        <f t="shared" si="20"/>
        <v>30</v>
      </c>
      <c r="C193" s="70">
        <f t="shared" si="21"/>
        <v>13176690</v>
      </c>
      <c r="D193" s="27">
        <f t="shared" si="22"/>
        <v>6994797.04</v>
      </c>
      <c r="E193">
        <f t="shared" si="23"/>
        <v>6181892.96</v>
      </c>
      <c r="F193" s="70">
        <f t="shared" si="24"/>
        <v>501420206.91000003</v>
      </c>
      <c r="G193" s="26">
        <f t="shared" si="25"/>
        <v>494425409.87</v>
      </c>
      <c r="H193" s="33">
        <f t="shared" si="26"/>
        <v>6181892.9619041104</v>
      </c>
      <c r="I193" s="38">
        <f t="shared" si="27"/>
        <v>1.904110424220562E-3</v>
      </c>
    </row>
    <row r="194" spans="1:9" x14ac:dyDescent="0.25">
      <c r="A194" s="45">
        <v>47639</v>
      </c>
      <c r="B194" s="25">
        <f t="shared" si="20"/>
        <v>31</v>
      </c>
      <c r="C194" s="70">
        <f t="shared" si="21"/>
        <v>13176690</v>
      </c>
      <c r="D194" s="27">
        <f t="shared" si="22"/>
        <v>6877845.7400000002</v>
      </c>
      <c r="E194">
        <f t="shared" si="23"/>
        <v>6298844.2599999998</v>
      </c>
      <c r="F194" s="70">
        <f t="shared" si="24"/>
        <v>494425409.87</v>
      </c>
      <c r="G194" s="26">
        <f t="shared" si="25"/>
        <v>487547564.13</v>
      </c>
      <c r="H194" s="33">
        <f t="shared" si="26"/>
        <v>6298844.2627273966</v>
      </c>
      <c r="I194" s="38">
        <f t="shared" si="27"/>
        <v>2.7273967862129211E-3</v>
      </c>
    </row>
    <row r="195" spans="1:9" x14ac:dyDescent="0.25">
      <c r="A195" s="45">
        <v>47669</v>
      </c>
      <c r="B195" s="25">
        <f t="shared" si="20"/>
        <v>30</v>
      </c>
      <c r="C195" s="70">
        <f t="shared" si="21"/>
        <v>13176690</v>
      </c>
      <c r="D195" s="27">
        <f t="shared" si="22"/>
        <v>7165829.6200000001</v>
      </c>
      <c r="E195">
        <f t="shared" si="23"/>
        <v>6010860.3799999999</v>
      </c>
      <c r="F195" s="70">
        <f t="shared" si="24"/>
        <v>487547564.13</v>
      </c>
      <c r="G195" s="26">
        <f t="shared" si="25"/>
        <v>480381734.50999999</v>
      </c>
      <c r="H195" s="33">
        <f t="shared" si="26"/>
        <v>6010860.3796849316</v>
      </c>
      <c r="I195" s="38">
        <f t="shared" si="27"/>
        <v>-3.1506828963756561E-4</v>
      </c>
    </row>
    <row r="196" spans="1:9" x14ac:dyDescent="0.25">
      <c r="A196" s="45">
        <v>47700</v>
      </c>
      <c r="B196" s="25">
        <f t="shared" si="20"/>
        <v>31</v>
      </c>
      <c r="C196" s="70">
        <f t="shared" si="21"/>
        <v>13176690</v>
      </c>
      <c r="D196" s="27">
        <f t="shared" si="22"/>
        <v>7056758.3099999996</v>
      </c>
      <c r="E196">
        <f t="shared" si="23"/>
        <v>6119931.6900000004</v>
      </c>
      <c r="F196" s="70">
        <f t="shared" si="24"/>
        <v>480381734.50999999</v>
      </c>
      <c r="G196" s="26">
        <f t="shared" si="25"/>
        <v>473324976.19999999</v>
      </c>
      <c r="H196" s="33">
        <f t="shared" si="26"/>
        <v>6119931.6862232871</v>
      </c>
      <c r="I196" s="38">
        <f t="shared" si="27"/>
        <v>-3.7767132744193077E-3</v>
      </c>
    </row>
    <row r="197" spans="1:9" x14ac:dyDescent="0.25">
      <c r="A197" s="45">
        <v>47731</v>
      </c>
      <c r="B197" s="25">
        <f t="shared" si="20"/>
        <v>31</v>
      </c>
      <c r="C197" s="70">
        <f t="shared" si="21"/>
        <v>13176690</v>
      </c>
      <c r="D197" s="27">
        <f t="shared" si="22"/>
        <v>7146659.4800000004</v>
      </c>
      <c r="E197">
        <f t="shared" si="23"/>
        <v>6030030.5199999996</v>
      </c>
      <c r="F197" s="70">
        <f t="shared" si="24"/>
        <v>473324976.19999999</v>
      </c>
      <c r="G197" s="26">
        <f t="shared" si="25"/>
        <v>466178316.71999997</v>
      </c>
      <c r="H197" s="33">
        <f t="shared" si="26"/>
        <v>6030030.5187123287</v>
      </c>
      <c r="I197" s="38">
        <f t="shared" si="27"/>
        <v>-1.2876708060503006E-3</v>
      </c>
    </row>
    <row r="198" spans="1:9" x14ac:dyDescent="0.25">
      <c r="A198" s="45">
        <v>47761</v>
      </c>
      <c r="B198" s="25">
        <f t="shared" si="20"/>
        <v>30</v>
      </c>
      <c r="C198" s="70">
        <f t="shared" si="21"/>
        <v>13176690</v>
      </c>
      <c r="D198" s="27">
        <f t="shared" si="22"/>
        <v>7429286.0999999996</v>
      </c>
      <c r="E198">
        <f t="shared" si="23"/>
        <v>5747403.9000000004</v>
      </c>
      <c r="F198" s="70">
        <f t="shared" si="24"/>
        <v>466178316.71999997</v>
      </c>
      <c r="G198" s="26">
        <f t="shared" si="25"/>
        <v>458749030.61999995</v>
      </c>
      <c r="H198" s="33">
        <f t="shared" si="26"/>
        <v>5747403.9047671221</v>
      </c>
      <c r="I198" s="38">
        <f t="shared" si="27"/>
        <v>4.767121747136116E-3</v>
      </c>
    </row>
    <row r="199" spans="1:9" x14ac:dyDescent="0.25">
      <c r="A199" s="45">
        <v>47792</v>
      </c>
      <c r="B199" s="25">
        <f t="shared" ref="B199:B244" si="28">_xlfn.DAYS(A199,A198)</f>
        <v>31</v>
      </c>
      <c r="C199" s="70">
        <f t="shared" ref="C199:C244" si="29">$D$1</f>
        <v>13176690</v>
      </c>
      <c r="D199" s="27">
        <f t="shared" ref="D199:D244" si="30">C199-E199</f>
        <v>7332353.0300000003</v>
      </c>
      <c r="E199">
        <f t="shared" ref="E199:E243" si="31">ROUND(F199*$B$2*B199/365,2)</f>
        <v>5844336.9699999997</v>
      </c>
      <c r="F199" s="70">
        <f t="shared" ref="F199:F244" si="32">G198</f>
        <v>458749030.61999995</v>
      </c>
      <c r="G199" s="26">
        <f t="shared" ref="G199:G244" si="33">F199-D199</f>
        <v>451416677.58999997</v>
      </c>
      <c r="H199" s="33">
        <f t="shared" ref="H199:H244" si="34">F199*$B$2*B199/365</f>
        <v>5844336.9654328767</v>
      </c>
      <c r="I199" s="38">
        <f t="shared" ref="I199:I244" si="35">H199-E199</f>
        <v>-4.5671230182051659E-3</v>
      </c>
    </row>
    <row r="200" spans="1:9" x14ac:dyDescent="0.25">
      <c r="A200" s="45">
        <v>47822</v>
      </c>
      <c r="B200" s="25">
        <f t="shared" si="28"/>
        <v>30</v>
      </c>
      <c r="C200" s="70">
        <f t="shared" si="29"/>
        <v>13176690</v>
      </c>
      <c r="D200" s="27">
        <f t="shared" si="30"/>
        <v>7611278.9100000001</v>
      </c>
      <c r="E200">
        <f t="shared" si="31"/>
        <v>5565411.0899999999</v>
      </c>
      <c r="F200" s="70">
        <f t="shared" si="32"/>
        <v>451416677.58999997</v>
      </c>
      <c r="G200" s="26">
        <f t="shared" si="33"/>
        <v>443805398.67999995</v>
      </c>
      <c r="H200" s="33">
        <f t="shared" si="34"/>
        <v>5565411.0935753416</v>
      </c>
      <c r="I200" s="38">
        <f t="shared" si="35"/>
        <v>3.5753417760133743E-3</v>
      </c>
    </row>
    <row r="201" spans="1:9" x14ac:dyDescent="0.25">
      <c r="A201" s="45">
        <v>47853</v>
      </c>
      <c r="B201" s="25">
        <f t="shared" si="28"/>
        <v>31</v>
      </c>
      <c r="C201" s="70">
        <f t="shared" si="29"/>
        <v>13176690</v>
      </c>
      <c r="D201" s="27">
        <f t="shared" si="30"/>
        <v>7522730.8099999996</v>
      </c>
      <c r="E201">
        <f t="shared" si="31"/>
        <v>5653959.1900000004</v>
      </c>
      <c r="F201" s="70">
        <f t="shared" si="32"/>
        <v>443805398.67999995</v>
      </c>
      <c r="G201" s="26">
        <f t="shared" si="33"/>
        <v>436282667.86999995</v>
      </c>
      <c r="H201" s="33">
        <f t="shared" si="34"/>
        <v>5653959.1886630123</v>
      </c>
      <c r="I201" s="38">
        <f t="shared" si="35"/>
        <v>-1.3369880616664886E-3</v>
      </c>
    </row>
    <row r="202" spans="1:9" x14ac:dyDescent="0.25">
      <c r="A202" s="45">
        <v>47884</v>
      </c>
      <c r="B202" s="25">
        <f t="shared" si="28"/>
        <v>31</v>
      </c>
      <c r="C202" s="70">
        <f t="shared" si="29"/>
        <v>13176690</v>
      </c>
      <c r="D202" s="27">
        <f t="shared" si="30"/>
        <v>7618568.3399999999</v>
      </c>
      <c r="E202">
        <f t="shared" si="31"/>
        <v>5558121.6600000001</v>
      </c>
      <c r="F202" s="70">
        <f t="shared" si="32"/>
        <v>436282667.86999995</v>
      </c>
      <c r="G202" s="26">
        <f t="shared" si="33"/>
        <v>428664099.52999997</v>
      </c>
      <c r="H202" s="33">
        <f t="shared" si="34"/>
        <v>5558121.6591657521</v>
      </c>
      <c r="I202" s="38">
        <f t="shared" si="35"/>
        <v>-8.3424802869558334E-4</v>
      </c>
    </row>
    <row r="203" spans="1:9" x14ac:dyDescent="0.25">
      <c r="A203" s="45">
        <v>47912</v>
      </c>
      <c r="B203" s="25">
        <f t="shared" si="28"/>
        <v>28</v>
      </c>
      <c r="C203" s="70">
        <f t="shared" si="29"/>
        <v>13176690</v>
      </c>
      <c r="D203" s="27">
        <f t="shared" si="30"/>
        <v>8244116.7999999998</v>
      </c>
      <c r="E203">
        <f t="shared" si="31"/>
        <v>4932573.2</v>
      </c>
      <c r="F203" s="70">
        <f t="shared" si="32"/>
        <v>428664099.52999997</v>
      </c>
      <c r="G203" s="26">
        <f t="shared" si="33"/>
        <v>420419982.72999996</v>
      </c>
      <c r="H203" s="33">
        <f t="shared" si="34"/>
        <v>4932573.2000712324</v>
      </c>
      <c r="I203" s="38">
        <f t="shared" si="35"/>
        <v>7.1232207119464874E-5</v>
      </c>
    </row>
    <row r="204" spans="1:9" x14ac:dyDescent="0.25">
      <c r="A204" s="45">
        <v>47943</v>
      </c>
      <c r="B204" s="25">
        <f t="shared" si="28"/>
        <v>31</v>
      </c>
      <c r="C204" s="70">
        <f t="shared" si="29"/>
        <v>13176690</v>
      </c>
      <c r="D204" s="27">
        <f t="shared" si="30"/>
        <v>7820654.5999999996</v>
      </c>
      <c r="E204">
        <f t="shared" si="31"/>
        <v>5356035.4000000004</v>
      </c>
      <c r="F204" s="70">
        <f t="shared" si="32"/>
        <v>420419982.72999996</v>
      </c>
      <c r="G204" s="26">
        <f t="shared" si="33"/>
        <v>412599328.12999994</v>
      </c>
      <c r="H204" s="33">
        <f t="shared" si="34"/>
        <v>5356035.3964232868</v>
      </c>
      <c r="I204" s="38">
        <f t="shared" si="35"/>
        <v>-3.5767136141657829E-3</v>
      </c>
    </row>
    <row r="205" spans="1:9" x14ac:dyDescent="0.25">
      <c r="A205" s="45">
        <v>47973</v>
      </c>
      <c r="B205" s="25">
        <f t="shared" si="28"/>
        <v>30</v>
      </c>
      <c r="C205" s="70">
        <f t="shared" si="29"/>
        <v>13176690</v>
      </c>
      <c r="D205" s="27">
        <f t="shared" si="30"/>
        <v>8089848.9699999997</v>
      </c>
      <c r="E205">
        <f t="shared" si="31"/>
        <v>5086841.03</v>
      </c>
      <c r="F205" s="70">
        <f t="shared" si="32"/>
        <v>412599328.12999994</v>
      </c>
      <c r="G205" s="26">
        <f t="shared" si="33"/>
        <v>404509479.15999991</v>
      </c>
      <c r="H205" s="33">
        <f t="shared" si="34"/>
        <v>5086841.0317397257</v>
      </c>
      <c r="I205" s="38">
        <f t="shared" si="35"/>
        <v>1.7397254705429077E-3</v>
      </c>
    </row>
    <row r="206" spans="1:9" x14ac:dyDescent="0.25">
      <c r="A206" s="45">
        <v>48004</v>
      </c>
      <c r="B206" s="25">
        <f t="shared" si="28"/>
        <v>31</v>
      </c>
      <c r="C206" s="70">
        <f t="shared" si="29"/>
        <v>13176690</v>
      </c>
      <c r="D206" s="27">
        <f t="shared" si="30"/>
        <v>8023350.0599999996</v>
      </c>
      <c r="E206">
        <f t="shared" si="31"/>
        <v>5153339.9400000004</v>
      </c>
      <c r="F206" s="70">
        <f t="shared" si="32"/>
        <v>404509479.15999991</v>
      </c>
      <c r="G206" s="26">
        <f t="shared" si="33"/>
        <v>396486129.0999999</v>
      </c>
      <c r="H206" s="33">
        <f t="shared" si="34"/>
        <v>5153339.9399835598</v>
      </c>
      <c r="I206" s="38">
        <f t="shared" si="35"/>
        <v>-1.6440637409687042E-5</v>
      </c>
    </row>
    <row r="207" spans="1:9" x14ac:dyDescent="0.25">
      <c r="A207" s="45">
        <v>48034</v>
      </c>
      <c r="B207" s="25">
        <f t="shared" si="28"/>
        <v>30</v>
      </c>
      <c r="C207" s="70">
        <f t="shared" si="29"/>
        <v>13176690</v>
      </c>
      <c r="D207" s="27">
        <f t="shared" si="30"/>
        <v>8288504.8499999996</v>
      </c>
      <c r="E207">
        <f t="shared" si="31"/>
        <v>4888185.1500000004</v>
      </c>
      <c r="F207" s="70">
        <f t="shared" si="32"/>
        <v>396486129.0999999</v>
      </c>
      <c r="G207" s="26">
        <f t="shared" si="33"/>
        <v>388197624.24999988</v>
      </c>
      <c r="H207" s="33">
        <f t="shared" si="34"/>
        <v>4888185.1532876696</v>
      </c>
      <c r="I207" s="38">
        <f t="shared" si="35"/>
        <v>3.2876692712306976E-3</v>
      </c>
    </row>
    <row r="208" spans="1:9" x14ac:dyDescent="0.25">
      <c r="A208" s="45">
        <v>48065</v>
      </c>
      <c r="B208" s="25">
        <f t="shared" si="28"/>
        <v>31</v>
      </c>
      <c r="C208" s="70">
        <f t="shared" si="29"/>
        <v>13176690</v>
      </c>
      <c r="D208" s="27">
        <f t="shared" si="30"/>
        <v>8231158.6200000001</v>
      </c>
      <c r="E208">
        <f t="shared" si="31"/>
        <v>4945531.38</v>
      </c>
      <c r="F208" s="70">
        <f t="shared" si="32"/>
        <v>388197624.24999988</v>
      </c>
      <c r="G208" s="26">
        <f t="shared" si="33"/>
        <v>379966465.62999988</v>
      </c>
      <c r="H208" s="33">
        <f t="shared" si="34"/>
        <v>4945531.3774315054</v>
      </c>
      <c r="I208" s="38">
        <f t="shared" si="35"/>
        <v>-2.5684945285320282E-3</v>
      </c>
    </row>
    <row r="209" spans="1:9" x14ac:dyDescent="0.25">
      <c r="A209" s="45">
        <v>48096</v>
      </c>
      <c r="B209" s="25">
        <f t="shared" si="28"/>
        <v>31</v>
      </c>
      <c r="C209" s="70">
        <f t="shared" si="29"/>
        <v>13176690</v>
      </c>
      <c r="D209" s="27">
        <f t="shared" si="30"/>
        <v>8336021.3300000001</v>
      </c>
      <c r="E209">
        <f t="shared" si="31"/>
        <v>4840668.67</v>
      </c>
      <c r="F209" s="70">
        <f t="shared" si="32"/>
        <v>379966465.62999988</v>
      </c>
      <c r="G209" s="26">
        <f t="shared" si="33"/>
        <v>371630444.29999989</v>
      </c>
      <c r="H209" s="33">
        <f t="shared" si="34"/>
        <v>4840668.6717246557</v>
      </c>
      <c r="I209" s="38">
        <f t="shared" si="35"/>
        <v>1.7246557399630547E-3</v>
      </c>
    </row>
    <row r="210" spans="1:9" x14ac:dyDescent="0.25">
      <c r="A210" s="45">
        <v>48126</v>
      </c>
      <c r="B210" s="25">
        <f t="shared" si="28"/>
        <v>30</v>
      </c>
      <c r="C210" s="70">
        <f t="shared" si="29"/>
        <v>13176690</v>
      </c>
      <c r="D210" s="27">
        <f t="shared" si="30"/>
        <v>8594944.8000000007</v>
      </c>
      <c r="E210">
        <f t="shared" si="31"/>
        <v>4581745.2</v>
      </c>
      <c r="F210" s="70">
        <f t="shared" si="32"/>
        <v>371630444.29999989</v>
      </c>
      <c r="G210" s="26">
        <f t="shared" si="33"/>
        <v>363035499.49999988</v>
      </c>
      <c r="H210" s="33">
        <f t="shared" si="34"/>
        <v>4581745.2036986286</v>
      </c>
      <c r="I210" s="38">
        <f t="shared" si="35"/>
        <v>3.6986283957958221E-3</v>
      </c>
    </row>
    <row r="211" spans="1:9" x14ac:dyDescent="0.25">
      <c r="A211" s="45">
        <v>48157</v>
      </c>
      <c r="B211" s="25">
        <f t="shared" si="28"/>
        <v>31</v>
      </c>
      <c r="C211" s="70">
        <f t="shared" si="29"/>
        <v>13176690</v>
      </c>
      <c r="D211" s="27">
        <f t="shared" si="30"/>
        <v>8551717.1999999993</v>
      </c>
      <c r="E211">
        <f t="shared" si="31"/>
        <v>4624972.8</v>
      </c>
      <c r="F211" s="70">
        <f t="shared" si="32"/>
        <v>363035499.49999988</v>
      </c>
      <c r="G211" s="26">
        <f t="shared" si="33"/>
        <v>354483782.29999989</v>
      </c>
      <c r="H211" s="33">
        <f t="shared" si="34"/>
        <v>4624972.801849314</v>
      </c>
      <c r="I211" s="38">
        <f t="shared" si="35"/>
        <v>1.8493141978979111E-3</v>
      </c>
    </row>
    <row r="212" spans="1:9" x14ac:dyDescent="0.25">
      <c r="A212" s="45">
        <v>48187</v>
      </c>
      <c r="B212" s="25">
        <f t="shared" si="28"/>
        <v>30</v>
      </c>
      <c r="C212" s="70">
        <f t="shared" si="29"/>
        <v>13176690</v>
      </c>
      <c r="D212" s="27">
        <f t="shared" si="30"/>
        <v>8806342</v>
      </c>
      <c r="E212">
        <f t="shared" si="31"/>
        <v>4370348</v>
      </c>
      <c r="F212" s="70">
        <f t="shared" si="32"/>
        <v>354483782.29999989</v>
      </c>
      <c r="G212" s="26">
        <f t="shared" si="33"/>
        <v>345677440.29999989</v>
      </c>
      <c r="H212" s="33">
        <f t="shared" si="34"/>
        <v>4370348.0009589028</v>
      </c>
      <c r="I212" s="38">
        <f t="shared" si="35"/>
        <v>9.589027613401413E-4</v>
      </c>
    </row>
    <row r="213" spans="1:9" x14ac:dyDescent="0.25">
      <c r="A213" s="45">
        <v>48218</v>
      </c>
      <c r="B213" s="25">
        <f t="shared" si="28"/>
        <v>31</v>
      </c>
      <c r="C213" s="70">
        <f t="shared" si="29"/>
        <v>13176690</v>
      </c>
      <c r="D213" s="27">
        <f t="shared" si="30"/>
        <v>8772854.120000001</v>
      </c>
      <c r="E213">
        <f t="shared" si="31"/>
        <v>4403835.88</v>
      </c>
      <c r="F213" s="70">
        <f t="shared" si="32"/>
        <v>345677440.29999989</v>
      </c>
      <c r="G213" s="26">
        <f t="shared" si="33"/>
        <v>336904586.17999989</v>
      </c>
      <c r="H213" s="33">
        <f t="shared" si="34"/>
        <v>4403835.8832739703</v>
      </c>
      <c r="I213" s="38">
        <f t="shared" si="35"/>
        <v>3.2739704474806786E-3</v>
      </c>
    </row>
    <row r="214" spans="1:9" x14ac:dyDescent="0.25">
      <c r="A214" s="45">
        <v>48249</v>
      </c>
      <c r="B214" s="25">
        <f t="shared" si="28"/>
        <v>31</v>
      </c>
      <c r="C214" s="70">
        <f t="shared" si="29"/>
        <v>13176690</v>
      </c>
      <c r="D214" s="27">
        <f t="shared" si="30"/>
        <v>8884617.870000001</v>
      </c>
      <c r="E214">
        <f t="shared" si="31"/>
        <v>4292072.13</v>
      </c>
      <c r="F214" s="70">
        <f t="shared" si="32"/>
        <v>336904586.17999989</v>
      </c>
      <c r="G214" s="26">
        <f t="shared" si="33"/>
        <v>328019968.30999988</v>
      </c>
      <c r="H214" s="33">
        <f t="shared" si="34"/>
        <v>4292072.1253068475</v>
      </c>
      <c r="I214" s="38">
        <f t="shared" si="35"/>
        <v>-4.6931523829698563E-3</v>
      </c>
    </row>
    <row r="215" spans="1:9" x14ac:dyDescent="0.25">
      <c r="A215" s="45">
        <v>48278</v>
      </c>
      <c r="B215" s="25">
        <f t="shared" si="28"/>
        <v>29</v>
      </c>
      <c r="C215" s="70">
        <f t="shared" si="29"/>
        <v>13176690</v>
      </c>
      <c r="D215" s="27">
        <f t="shared" si="30"/>
        <v>9267410.9299999997</v>
      </c>
      <c r="E215">
        <f t="shared" si="31"/>
        <v>3909279.07</v>
      </c>
      <c r="F215" s="70">
        <f t="shared" si="32"/>
        <v>328019968.30999988</v>
      </c>
      <c r="G215" s="26">
        <f t="shared" si="33"/>
        <v>318752557.37999988</v>
      </c>
      <c r="H215" s="33">
        <f t="shared" si="34"/>
        <v>3909279.0743794502</v>
      </c>
      <c r="I215" s="38">
        <f t="shared" si="35"/>
        <v>4.3794503435492516E-3</v>
      </c>
    </row>
    <row r="216" spans="1:9" x14ac:dyDescent="0.25">
      <c r="A216" s="45">
        <v>48309</v>
      </c>
      <c r="B216" s="25">
        <f t="shared" si="28"/>
        <v>31</v>
      </c>
      <c r="C216" s="70">
        <f t="shared" si="29"/>
        <v>13176690</v>
      </c>
      <c r="D216" s="27">
        <f t="shared" si="30"/>
        <v>9115869.75</v>
      </c>
      <c r="E216">
        <f t="shared" si="31"/>
        <v>4060820.25</v>
      </c>
      <c r="F216" s="70">
        <f t="shared" si="32"/>
        <v>318752557.37999988</v>
      </c>
      <c r="G216" s="26">
        <f t="shared" si="33"/>
        <v>309636687.62999988</v>
      </c>
      <c r="H216" s="33">
        <f t="shared" si="34"/>
        <v>4060820.2515534232</v>
      </c>
      <c r="I216" s="38">
        <f t="shared" si="35"/>
        <v>1.5534232370555401E-3</v>
      </c>
    </row>
    <row r="217" spans="1:9" x14ac:dyDescent="0.25">
      <c r="A217" s="45">
        <v>48339</v>
      </c>
      <c r="B217" s="25">
        <f t="shared" si="28"/>
        <v>30</v>
      </c>
      <c r="C217" s="70">
        <f t="shared" si="29"/>
        <v>13176690</v>
      </c>
      <c r="D217" s="27">
        <f t="shared" si="30"/>
        <v>9359251.3900000006</v>
      </c>
      <c r="E217">
        <f t="shared" si="31"/>
        <v>3817438.61</v>
      </c>
      <c r="F217" s="70">
        <f t="shared" si="32"/>
        <v>309636687.62999988</v>
      </c>
      <c r="G217" s="26">
        <f t="shared" si="33"/>
        <v>300277436.23999989</v>
      </c>
      <c r="H217" s="33">
        <f t="shared" si="34"/>
        <v>3817438.6146164364</v>
      </c>
      <c r="I217" s="38">
        <f t="shared" si="35"/>
        <v>4.6164365485310555E-3</v>
      </c>
    </row>
    <row r="218" spans="1:9" x14ac:dyDescent="0.25">
      <c r="A218" s="45">
        <v>48370</v>
      </c>
      <c r="B218" s="25">
        <f t="shared" si="28"/>
        <v>31</v>
      </c>
      <c r="C218" s="70">
        <f t="shared" si="29"/>
        <v>13176690</v>
      </c>
      <c r="D218" s="27">
        <f t="shared" si="30"/>
        <v>9351237.7300000004</v>
      </c>
      <c r="E218">
        <f t="shared" si="31"/>
        <v>3825452.27</v>
      </c>
      <c r="F218" s="70">
        <f t="shared" si="32"/>
        <v>300277436.23999989</v>
      </c>
      <c r="G218" s="26">
        <f t="shared" si="33"/>
        <v>290926198.50999987</v>
      </c>
      <c r="H218" s="33">
        <f t="shared" si="34"/>
        <v>3825452.2699068482</v>
      </c>
      <c r="I218" s="38">
        <f t="shared" si="35"/>
        <v>-9.3151815235614777E-5</v>
      </c>
    </row>
    <row r="219" spans="1:9" x14ac:dyDescent="0.25">
      <c r="A219" s="45">
        <v>48400</v>
      </c>
      <c r="B219" s="25">
        <f t="shared" si="28"/>
        <v>30</v>
      </c>
      <c r="C219" s="70">
        <f t="shared" si="29"/>
        <v>13176690</v>
      </c>
      <c r="D219" s="27">
        <f t="shared" si="30"/>
        <v>9589928.6500000004</v>
      </c>
      <c r="E219">
        <f t="shared" si="31"/>
        <v>3586761.35</v>
      </c>
      <c r="F219" s="70">
        <f t="shared" si="32"/>
        <v>290926198.50999987</v>
      </c>
      <c r="G219" s="26">
        <f t="shared" si="33"/>
        <v>281336269.8599999</v>
      </c>
      <c r="H219" s="33">
        <f t="shared" si="34"/>
        <v>3586761.3514931491</v>
      </c>
      <c r="I219" s="38">
        <f t="shared" si="35"/>
        <v>1.4931489713490009E-3</v>
      </c>
    </row>
    <row r="220" spans="1:9" x14ac:dyDescent="0.25">
      <c r="A220" s="45">
        <v>48431</v>
      </c>
      <c r="B220" s="25">
        <f t="shared" si="28"/>
        <v>31</v>
      </c>
      <c r="C220" s="70">
        <f t="shared" si="29"/>
        <v>13176690</v>
      </c>
      <c r="D220" s="27">
        <f t="shared" si="30"/>
        <v>9592543</v>
      </c>
      <c r="E220">
        <f t="shared" si="31"/>
        <v>3584147</v>
      </c>
      <c r="F220" s="70">
        <f t="shared" si="32"/>
        <v>281336269.8599999</v>
      </c>
      <c r="G220" s="26">
        <f t="shared" si="33"/>
        <v>271743726.8599999</v>
      </c>
      <c r="H220" s="33">
        <f t="shared" si="34"/>
        <v>3584146.9995862995</v>
      </c>
      <c r="I220" s="38">
        <f t="shared" si="35"/>
        <v>-4.1370047256350517E-4</v>
      </c>
    </row>
    <row r="221" spans="1:9" x14ac:dyDescent="0.25">
      <c r="A221" s="45">
        <v>48462</v>
      </c>
      <c r="B221" s="25">
        <f t="shared" si="28"/>
        <v>31</v>
      </c>
      <c r="C221" s="70">
        <f t="shared" si="29"/>
        <v>13176690</v>
      </c>
      <c r="D221" s="27">
        <f t="shared" si="30"/>
        <v>9714749.370000001</v>
      </c>
      <c r="E221">
        <f t="shared" si="31"/>
        <v>3461940.63</v>
      </c>
      <c r="F221" s="70">
        <f t="shared" si="32"/>
        <v>271743726.8599999</v>
      </c>
      <c r="G221" s="26">
        <f t="shared" si="33"/>
        <v>262028977.48999989</v>
      </c>
      <c r="H221" s="33">
        <f t="shared" si="34"/>
        <v>3461940.6298602726</v>
      </c>
      <c r="I221" s="38">
        <f t="shared" si="35"/>
        <v>-1.3972725719213486E-4</v>
      </c>
    </row>
    <row r="222" spans="1:9" x14ac:dyDescent="0.25">
      <c r="A222" s="45">
        <v>48492</v>
      </c>
      <c r="B222" s="25">
        <f t="shared" si="28"/>
        <v>30</v>
      </c>
      <c r="C222" s="70">
        <f t="shared" si="29"/>
        <v>13176690</v>
      </c>
      <c r="D222" s="27">
        <f t="shared" si="30"/>
        <v>9946195.7599999998</v>
      </c>
      <c r="E222">
        <f t="shared" si="31"/>
        <v>3230494.24</v>
      </c>
      <c r="F222" s="70">
        <f t="shared" si="32"/>
        <v>262028977.48999989</v>
      </c>
      <c r="G222" s="26">
        <f t="shared" si="33"/>
        <v>252082781.7299999</v>
      </c>
      <c r="H222" s="33">
        <f t="shared" si="34"/>
        <v>3230494.2430273956</v>
      </c>
      <c r="I222" s="38">
        <f t="shared" si="35"/>
        <v>3.0273953452706337E-3</v>
      </c>
    </row>
    <row r="223" spans="1:9" x14ac:dyDescent="0.25">
      <c r="A223" s="45">
        <v>48523</v>
      </c>
      <c r="B223" s="25">
        <f t="shared" si="28"/>
        <v>31</v>
      </c>
      <c r="C223" s="70">
        <f t="shared" si="29"/>
        <v>13176690</v>
      </c>
      <c r="D223" s="27">
        <f t="shared" si="30"/>
        <v>9965224.4199999999</v>
      </c>
      <c r="E223">
        <f t="shared" si="31"/>
        <v>3211465.58</v>
      </c>
      <c r="F223" s="70">
        <f t="shared" si="32"/>
        <v>252082781.7299999</v>
      </c>
      <c r="G223" s="26">
        <f t="shared" si="33"/>
        <v>242117557.30999991</v>
      </c>
      <c r="H223" s="33">
        <f t="shared" si="34"/>
        <v>3211465.5754643818</v>
      </c>
      <c r="I223" s="38">
        <f t="shared" si="35"/>
        <v>-4.5356182381510735E-3</v>
      </c>
    </row>
    <row r="224" spans="1:9" x14ac:dyDescent="0.25">
      <c r="A224" s="45">
        <v>48553</v>
      </c>
      <c r="B224" s="25">
        <f t="shared" si="28"/>
        <v>30</v>
      </c>
      <c r="C224" s="70">
        <f t="shared" si="29"/>
        <v>13176690</v>
      </c>
      <c r="D224" s="27">
        <f t="shared" si="30"/>
        <v>10191679.02</v>
      </c>
      <c r="E224">
        <f t="shared" si="31"/>
        <v>2985010.98</v>
      </c>
      <c r="F224" s="70">
        <f t="shared" si="32"/>
        <v>242117557.30999991</v>
      </c>
      <c r="G224" s="26">
        <f t="shared" si="33"/>
        <v>231925878.2899999</v>
      </c>
      <c r="H224" s="33">
        <f t="shared" si="34"/>
        <v>2985010.9805342453</v>
      </c>
      <c r="I224" s="38">
        <f t="shared" si="35"/>
        <v>5.3424527868628502E-4</v>
      </c>
    </row>
    <row r="225" spans="1:9" x14ac:dyDescent="0.25">
      <c r="A225" s="45">
        <v>48584</v>
      </c>
      <c r="B225" s="25">
        <f t="shared" si="28"/>
        <v>31</v>
      </c>
      <c r="C225" s="70">
        <f t="shared" si="29"/>
        <v>13176690</v>
      </c>
      <c r="D225" s="27">
        <f t="shared" si="30"/>
        <v>10222017.85</v>
      </c>
      <c r="E225">
        <f t="shared" si="31"/>
        <v>2954672.15</v>
      </c>
      <c r="F225" s="70">
        <f t="shared" si="32"/>
        <v>231925878.2899999</v>
      </c>
      <c r="G225" s="26">
        <f t="shared" si="33"/>
        <v>221703860.43999991</v>
      </c>
      <c r="H225" s="33">
        <f t="shared" si="34"/>
        <v>2954672.1480780812</v>
      </c>
      <c r="I225" s="38">
        <f t="shared" si="35"/>
        <v>-1.9219187088310719E-3</v>
      </c>
    </row>
    <row r="226" spans="1:9" x14ac:dyDescent="0.25">
      <c r="A226" s="45">
        <v>48615</v>
      </c>
      <c r="B226" s="25">
        <f t="shared" si="28"/>
        <v>31</v>
      </c>
      <c r="C226" s="70">
        <f t="shared" si="29"/>
        <v>13176690</v>
      </c>
      <c r="D226" s="27">
        <f t="shared" si="30"/>
        <v>10352243.560000001</v>
      </c>
      <c r="E226">
        <f t="shared" si="31"/>
        <v>2824446.44</v>
      </c>
      <c r="F226" s="70">
        <f t="shared" si="32"/>
        <v>221703860.43999991</v>
      </c>
      <c r="G226" s="26">
        <f t="shared" si="33"/>
        <v>211351616.87999991</v>
      </c>
      <c r="H226" s="33">
        <f t="shared" si="34"/>
        <v>2824446.4412219166</v>
      </c>
      <c r="I226" s="38">
        <f t="shared" si="35"/>
        <v>1.221916638314724E-3</v>
      </c>
    </row>
    <row r="227" spans="1:9" x14ac:dyDescent="0.25">
      <c r="A227" s="45">
        <v>48643</v>
      </c>
      <c r="B227" s="25">
        <f t="shared" si="28"/>
        <v>28</v>
      </c>
      <c r="C227" s="70">
        <f t="shared" si="29"/>
        <v>13176690</v>
      </c>
      <c r="D227" s="27">
        <f t="shared" si="30"/>
        <v>10744698.789999999</v>
      </c>
      <c r="E227">
        <f t="shared" si="31"/>
        <v>2431991.21</v>
      </c>
      <c r="F227" s="70">
        <f t="shared" si="32"/>
        <v>211351616.87999991</v>
      </c>
      <c r="G227" s="26">
        <f t="shared" si="33"/>
        <v>200606918.08999991</v>
      </c>
      <c r="H227" s="33">
        <f t="shared" si="34"/>
        <v>2431991.2079342455</v>
      </c>
      <c r="I227" s="38">
        <f t="shared" si="35"/>
        <v>-2.0657544955611229E-3</v>
      </c>
    </row>
    <row r="228" spans="1:9" x14ac:dyDescent="0.25">
      <c r="A228" s="45">
        <v>48674</v>
      </c>
      <c r="B228" s="25">
        <f t="shared" si="28"/>
        <v>31</v>
      </c>
      <c r="C228" s="70">
        <f t="shared" si="29"/>
        <v>13176690</v>
      </c>
      <c r="D228" s="27">
        <f t="shared" si="30"/>
        <v>10621012.82</v>
      </c>
      <c r="E228">
        <f t="shared" si="31"/>
        <v>2555677.1800000002</v>
      </c>
      <c r="F228" s="70">
        <f t="shared" si="32"/>
        <v>200606918.08999991</v>
      </c>
      <c r="G228" s="26">
        <f t="shared" si="33"/>
        <v>189985905.26999992</v>
      </c>
      <c r="H228" s="33">
        <f t="shared" si="34"/>
        <v>2555677.175667122</v>
      </c>
      <c r="I228" s="38">
        <f t="shared" si="35"/>
        <v>-4.3328781612217426E-3</v>
      </c>
    </row>
    <row r="229" spans="1:9" x14ac:dyDescent="0.25">
      <c r="A229" s="45">
        <v>48704</v>
      </c>
      <c r="B229" s="25">
        <f t="shared" si="28"/>
        <v>30</v>
      </c>
      <c r="C229" s="70">
        <f t="shared" si="29"/>
        <v>13176690</v>
      </c>
      <c r="D229" s="27">
        <f t="shared" si="30"/>
        <v>10834398.02</v>
      </c>
      <c r="E229">
        <f t="shared" si="31"/>
        <v>2342291.98</v>
      </c>
      <c r="F229" s="70">
        <f t="shared" si="32"/>
        <v>189985905.26999992</v>
      </c>
      <c r="G229" s="26">
        <f t="shared" si="33"/>
        <v>179151507.24999991</v>
      </c>
      <c r="H229" s="33">
        <f t="shared" si="34"/>
        <v>2342291.9827808212</v>
      </c>
      <c r="I229" s="38">
        <f t="shared" si="35"/>
        <v>2.7808211743831635E-3</v>
      </c>
    </row>
    <row r="230" spans="1:9" x14ac:dyDescent="0.25">
      <c r="A230" s="45">
        <v>48735</v>
      </c>
      <c r="B230" s="25">
        <f t="shared" si="28"/>
        <v>31</v>
      </c>
      <c r="C230" s="70">
        <f t="shared" si="29"/>
        <v>13176690</v>
      </c>
      <c r="D230" s="27">
        <f t="shared" si="30"/>
        <v>10894348.879999999</v>
      </c>
      <c r="E230">
        <f t="shared" si="31"/>
        <v>2282341.12</v>
      </c>
      <c r="F230" s="70">
        <f t="shared" si="32"/>
        <v>179151507.24999991</v>
      </c>
      <c r="G230" s="26">
        <f t="shared" si="33"/>
        <v>168257158.36999992</v>
      </c>
      <c r="H230" s="33">
        <f t="shared" si="34"/>
        <v>2282341.119760273</v>
      </c>
      <c r="I230" s="38">
        <f t="shared" si="35"/>
        <v>-2.3972708731889725E-4</v>
      </c>
    </row>
    <row r="231" spans="1:9" x14ac:dyDescent="0.25">
      <c r="A231" s="45">
        <v>48765</v>
      </c>
      <c r="B231" s="25">
        <f t="shared" si="28"/>
        <v>30</v>
      </c>
      <c r="C231" s="70">
        <f t="shared" si="29"/>
        <v>13176690</v>
      </c>
      <c r="D231" s="27">
        <f t="shared" si="30"/>
        <v>11102286.68</v>
      </c>
      <c r="E231">
        <f t="shared" si="31"/>
        <v>2074403.32</v>
      </c>
      <c r="F231" s="70">
        <f t="shared" si="32"/>
        <v>168257158.36999992</v>
      </c>
      <c r="G231" s="26">
        <f t="shared" si="33"/>
        <v>157154871.68999991</v>
      </c>
      <c r="H231" s="33">
        <f t="shared" si="34"/>
        <v>2074403.3223698619</v>
      </c>
      <c r="I231" s="38">
        <f t="shared" si="35"/>
        <v>2.3698618169873953E-3</v>
      </c>
    </row>
    <row r="232" spans="1:9" x14ac:dyDescent="0.25">
      <c r="A232" s="45">
        <v>48796</v>
      </c>
      <c r="B232" s="25">
        <f t="shared" si="28"/>
        <v>31</v>
      </c>
      <c r="C232" s="70">
        <f t="shared" si="29"/>
        <v>13176690</v>
      </c>
      <c r="D232" s="27">
        <f t="shared" si="30"/>
        <v>11174579.99</v>
      </c>
      <c r="E232">
        <f t="shared" si="31"/>
        <v>2002110.01</v>
      </c>
      <c r="F232" s="70">
        <f t="shared" si="32"/>
        <v>157154871.68999991</v>
      </c>
      <c r="G232" s="26">
        <f t="shared" si="33"/>
        <v>145980291.6999999</v>
      </c>
      <c r="H232" s="33">
        <f t="shared" si="34"/>
        <v>2002110.0092013685</v>
      </c>
      <c r="I232" s="38">
        <f t="shared" si="35"/>
        <v>-7.986314594745636E-4</v>
      </c>
    </row>
    <row r="233" spans="1:9" x14ac:dyDescent="0.25">
      <c r="A233" s="45">
        <v>48827</v>
      </c>
      <c r="B233" s="25">
        <f t="shared" si="28"/>
        <v>31</v>
      </c>
      <c r="C233" s="70">
        <f t="shared" si="29"/>
        <v>13176690</v>
      </c>
      <c r="D233" s="27">
        <f t="shared" si="30"/>
        <v>11316941.08</v>
      </c>
      <c r="E233">
        <f t="shared" si="31"/>
        <v>1859748.92</v>
      </c>
      <c r="F233" s="70">
        <f t="shared" si="32"/>
        <v>145980291.6999999</v>
      </c>
      <c r="G233" s="26">
        <f t="shared" si="33"/>
        <v>134663350.61999989</v>
      </c>
      <c r="H233" s="33">
        <f t="shared" si="34"/>
        <v>1859748.9216575329</v>
      </c>
      <c r="I233" s="38">
        <f t="shared" si="35"/>
        <v>1.6575329937040806E-3</v>
      </c>
    </row>
    <row r="234" spans="1:9" x14ac:dyDescent="0.25">
      <c r="A234" s="45">
        <v>48857</v>
      </c>
      <c r="B234" s="25">
        <f t="shared" si="28"/>
        <v>30</v>
      </c>
      <c r="C234" s="70">
        <f t="shared" si="29"/>
        <v>13176690</v>
      </c>
      <c r="D234" s="27">
        <f t="shared" si="30"/>
        <v>11516456.91</v>
      </c>
      <c r="E234">
        <f t="shared" si="31"/>
        <v>1660233.09</v>
      </c>
      <c r="F234" s="70">
        <f t="shared" si="32"/>
        <v>134663350.61999989</v>
      </c>
      <c r="G234" s="26">
        <f t="shared" si="33"/>
        <v>123146893.70999989</v>
      </c>
      <c r="H234" s="33">
        <f t="shared" si="34"/>
        <v>1660233.0898356151</v>
      </c>
      <c r="I234" s="38">
        <f t="shared" si="35"/>
        <v>-1.6438495367765427E-4</v>
      </c>
    </row>
    <row r="235" spans="1:9" x14ac:dyDescent="0.25">
      <c r="A235" s="45">
        <v>48888</v>
      </c>
      <c r="B235" s="25">
        <f t="shared" si="28"/>
        <v>31</v>
      </c>
      <c r="C235" s="70">
        <f t="shared" si="29"/>
        <v>13176690</v>
      </c>
      <c r="D235" s="27">
        <f t="shared" si="30"/>
        <v>11607832.310000001</v>
      </c>
      <c r="E235">
        <f t="shared" si="31"/>
        <v>1568857.69</v>
      </c>
      <c r="F235" s="70">
        <f t="shared" si="32"/>
        <v>123146893.70999989</v>
      </c>
      <c r="G235" s="26">
        <f t="shared" si="33"/>
        <v>111539061.39999989</v>
      </c>
      <c r="H235" s="33">
        <f t="shared" si="34"/>
        <v>1568857.6869904096</v>
      </c>
      <c r="I235" s="38">
        <f t="shared" si="35"/>
        <v>-3.009590320289135E-3</v>
      </c>
    </row>
    <row r="236" spans="1:9" x14ac:dyDescent="0.25">
      <c r="A236" s="45">
        <v>48918</v>
      </c>
      <c r="B236" s="25">
        <f t="shared" si="28"/>
        <v>30</v>
      </c>
      <c r="C236" s="70">
        <f t="shared" si="29"/>
        <v>13176690</v>
      </c>
      <c r="D236" s="27">
        <f t="shared" si="30"/>
        <v>11801550.890000001</v>
      </c>
      <c r="E236">
        <f t="shared" si="31"/>
        <v>1375139.11</v>
      </c>
      <c r="F236" s="70">
        <f t="shared" si="32"/>
        <v>111539061.39999989</v>
      </c>
      <c r="G236" s="26">
        <f t="shared" si="33"/>
        <v>99737510.509999886</v>
      </c>
      <c r="H236" s="33">
        <f t="shared" si="34"/>
        <v>1375139.1131506835</v>
      </c>
      <c r="I236" s="38">
        <f t="shared" si="35"/>
        <v>3.1506833620369434E-3</v>
      </c>
    </row>
    <row r="237" spans="1:9" x14ac:dyDescent="0.25">
      <c r="A237" s="45">
        <v>48949</v>
      </c>
      <c r="B237" s="25">
        <f t="shared" si="28"/>
        <v>31</v>
      </c>
      <c r="C237" s="70">
        <f t="shared" si="29"/>
        <v>13176690</v>
      </c>
      <c r="D237" s="27">
        <f t="shared" si="30"/>
        <v>11906061.439999999</v>
      </c>
      <c r="E237">
        <f t="shared" si="31"/>
        <v>1270628.56</v>
      </c>
      <c r="F237" s="70">
        <f t="shared" si="32"/>
        <v>99737510.509999886</v>
      </c>
      <c r="G237" s="26">
        <f t="shared" si="33"/>
        <v>87831449.069999889</v>
      </c>
      <c r="H237" s="33">
        <f t="shared" si="34"/>
        <v>1270628.5585520533</v>
      </c>
      <c r="I237" s="38">
        <f t="shared" si="35"/>
        <v>-1.4479467645287514E-3</v>
      </c>
    </row>
    <row r="238" spans="1:9" x14ac:dyDescent="0.25">
      <c r="A238" s="45">
        <v>48980</v>
      </c>
      <c r="B238" s="25">
        <f t="shared" si="28"/>
        <v>31</v>
      </c>
      <c r="C238" s="70">
        <f t="shared" si="29"/>
        <v>13176690</v>
      </c>
      <c r="D238" s="27">
        <f t="shared" si="30"/>
        <v>12057741.4</v>
      </c>
      <c r="E238">
        <f t="shared" si="31"/>
        <v>1118948.6000000001</v>
      </c>
      <c r="F238" s="70">
        <f t="shared" si="32"/>
        <v>87831449.069999889</v>
      </c>
      <c r="G238" s="26">
        <f t="shared" si="33"/>
        <v>75773707.669999883</v>
      </c>
      <c r="H238" s="33">
        <f t="shared" si="34"/>
        <v>1118948.5977410944</v>
      </c>
      <c r="I238" s="38">
        <f t="shared" si="35"/>
        <v>-2.2589056752622128E-3</v>
      </c>
    </row>
    <row r="239" spans="1:9" x14ac:dyDescent="0.25">
      <c r="A239" s="45">
        <v>49008</v>
      </c>
      <c r="B239" s="25">
        <f t="shared" si="28"/>
        <v>28</v>
      </c>
      <c r="C239" s="70">
        <f t="shared" si="29"/>
        <v>13176690</v>
      </c>
      <c r="D239" s="27">
        <f t="shared" si="30"/>
        <v>12304773.359999999</v>
      </c>
      <c r="E239">
        <f t="shared" si="31"/>
        <v>871916.64</v>
      </c>
      <c r="F239" s="70">
        <f t="shared" si="32"/>
        <v>75773707.669999883</v>
      </c>
      <c r="G239" s="26">
        <f t="shared" si="33"/>
        <v>63468934.309999883</v>
      </c>
      <c r="H239" s="33">
        <f t="shared" si="34"/>
        <v>871916.63620273839</v>
      </c>
      <c r="I239" s="38">
        <f t="shared" si="35"/>
        <v>-3.7972616264596581E-3</v>
      </c>
    </row>
    <row r="240" spans="1:9" x14ac:dyDescent="0.25">
      <c r="A240" s="45">
        <v>49039</v>
      </c>
      <c r="B240" s="25">
        <f t="shared" si="28"/>
        <v>31</v>
      </c>
      <c r="C240" s="70">
        <f t="shared" si="29"/>
        <v>13176690</v>
      </c>
      <c r="D240" s="27">
        <f t="shared" si="30"/>
        <v>12368113.17</v>
      </c>
      <c r="E240">
        <f t="shared" si="31"/>
        <v>808576.83</v>
      </c>
      <c r="F240" s="70">
        <f t="shared" si="32"/>
        <v>63468934.309999883</v>
      </c>
      <c r="G240" s="26">
        <f t="shared" si="33"/>
        <v>51100821.139999881</v>
      </c>
      <c r="H240" s="33">
        <f t="shared" si="34"/>
        <v>808576.83436027239</v>
      </c>
      <c r="I240" s="38">
        <f t="shared" si="35"/>
        <v>4.3602724326774478E-3</v>
      </c>
    </row>
    <row r="241" spans="1:9" x14ac:dyDescent="0.25">
      <c r="A241" s="45">
        <v>49069</v>
      </c>
      <c r="B241" s="25">
        <f t="shared" si="28"/>
        <v>30</v>
      </c>
      <c r="C241" s="70">
        <f t="shared" si="29"/>
        <v>13176690</v>
      </c>
      <c r="D241" s="27">
        <f t="shared" si="30"/>
        <v>12546679.880000001</v>
      </c>
      <c r="E241">
        <f t="shared" si="31"/>
        <v>630010.12</v>
      </c>
      <c r="F241" s="70">
        <f t="shared" si="32"/>
        <v>51100821.139999881</v>
      </c>
      <c r="G241" s="26">
        <f t="shared" si="33"/>
        <v>38554141.259999879</v>
      </c>
      <c r="H241" s="33">
        <f t="shared" si="34"/>
        <v>630010.12364383414</v>
      </c>
      <c r="I241" s="38">
        <f t="shared" si="35"/>
        <v>3.6438341485336423E-3</v>
      </c>
    </row>
    <row r="242" spans="1:9" x14ac:dyDescent="0.25">
      <c r="A242" s="45">
        <v>49100</v>
      </c>
      <c r="B242" s="25">
        <f t="shared" si="28"/>
        <v>31</v>
      </c>
      <c r="C242" s="70">
        <f t="shared" si="29"/>
        <v>13176690</v>
      </c>
      <c r="D242" s="27">
        <f t="shared" si="30"/>
        <v>12685520.800000001</v>
      </c>
      <c r="E242">
        <f t="shared" si="31"/>
        <v>491169.2</v>
      </c>
      <c r="F242" s="70">
        <f t="shared" si="32"/>
        <v>38554141.259999879</v>
      </c>
      <c r="G242" s="26">
        <f t="shared" si="33"/>
        <v>25868620.459999878</v>
      </c>
      <c r="H242" s="33">
        <f t="shared" si="34"/>
        <v>491169.19687397103</v>
      </c>
      <c r="I242" s="38">
        <f t="shared" si="35"/>
        <v>-3.1260289833880961E-3</v>
      </c>
    </row>
    <row r="243" spans="1:9" x14ac:dyDescent="0.25">
      <c r="A243" s="45">
        <v>49130</v>
      </c>
      <c r="B243" s="25">
        <f t="shared" si="28"/>
        <v>30</v>
      </c>
      <c r="C243" s="70">
        <f t="shared" si="29"/>
        <v>13176690</v>
      </c>
      <c r="D243" s="27">
        <f t="shared" si="30"/>
        <v>12857761.800000001</v>
      </c>
      <c r="E243">
        <f t="shared" si="31"/>
        <v>318928.2</v>
      </c>
      <c r="F243" s="70">
        <f t="shared" si="32"/>
        <v>25868620.459999878</v>
      </c>
      <c r="G243" s="26">
        <f t="shared" si="33"/>
        <v>13010858.659999877</v>
      </c>
      <c r="H243" s="33">
        <f t="shared" si="34"/>
        <v>318928.19745205325</v>
      </c>
      <c r="I243" s="38">
        <f t="shared" si="35"/>
        <v>-2.5479467585682869E-3</v>
      </c>
    </row>
    <row r="244" spans="1:9" x14ac:dyDescent="0.25">
      <c r="A244" s="45">
        <v>49161</v>
      </c>
      <c r="B244" s="25">
        <f t="shared" si="28"/>
        <v>31</v>
      </c>
      <c r="C244" s="70">
        <f t="shared" si="29"/>
        <v>13176690</v>
      </c>
      <c r="D244" s="27">
        <f t="shared" si="30"/>
        <v>13010858.659999877</v>
      </c>
      <c r="E244">
        <v>165831.34000012322</v>
      </c>
      <c r="F244" s="70">
        <f t="shared" si="32"/>
        <v>13010858.659999877</v>
      </c>
      <c r="G244" s="26">
        <f t="shared" si="33"/>
        <v>0</v>
      </c>
      <c r="H244" s="33">
        <f t="shared" si="34"/>
        <v>165754.77470958748</v>
      </c>
      <c r="I244" s="38">
        <f t="shared" si="35"/>
        <v>-76.565290535741951</v>
      </c>
    </row>
  </sheetData>
  <phoneticPr fontId="5" type="noConversion"/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E0F4A-5F4C-4DB9-A4DD-C3EFCB2EC9FB}">
  <dimension ref="A1:I244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4.140625" bestFit="1" customWidth="1"/>
    <col min="5" max="5" width="11.5703125" bestFit="1" customWidth="1"/>
    <col min="6" max="7" width="15.28515625" bestFit="1" customWidth="1"/>
    <col min="8" max="9" width="16.85546875" bestFit="1" customWidth="1"/>
  </cols>
  <sheetData>
    <row r="1" spans="1:9" x14ac:dyDescent="0.25">
      <c r="A1" s="41" t="s">
        <v>267</v>
      </c>
      <c r="B1" s="42" t="s">
        <v>277</v>
      </c>
      <c r="C1" s="37" t="s">
        <v>274</v>
      </c>
      <c r="D1" s="39">
        <f>ROUNDUP(13167895.8126985,0)</f>
        <v>13167896</v>
      </c>
    </row>
    <row r="2" spans="1:9" x14ac:dyDescent="0.25">
      <c r="A2" s="41" t="s">
        <v>268</v>
      </c>
      <c r="B2" s="43">
        <v>0.15</v>
      </c>
    </row>
    <row r="3" spans="1:9" x14ac:dyDescent="0.25">
      <c r="A3" s="5" t="s">
        <v>23</v>
      </c>
      <c r="B3" s="5" t="s">
        <v>24</v>
      </c>
      <c r="C3" s="5" t="s">
        <v>15</v>
      </c>
      <c r="D3" s="5" t="s">
        <v>28</v>
      </c>
      <c r="E3" s="5" t="s">
        <v>27</v>
      </c>
      <c r="F3" s="5" t="s">
        <v>25</v>
      </c>
      <c r="G3" s="5" t="s">
        <v>26</v>
      </c>
      <c r="H3" s="31" t="s">
        <v>271</v>
      </c>
      <c r="I3" s="31" t="s">
        <v>272</v>
      </c>
    </row>
    <row r="4" spans="1:9" x14ac:dyDescent="0.25">
      <c r="A4" s="45">
        <v>41856</v>
      </c>
      <c r="B4" s="1">
        <f>DAYS360(B1,A4)</f>
        <v>3</v>
      </c>
      <c r="C4" s="11" t="s">
        <v>73</v>
      </c>
      <c r="D4" s="27">
        <v>0</v>
      </c>
      <c r="E4">
        <f>ROUNDUP(F4*$B$2*B4/360,0)</f>
        <v>1250000</v>
      </c>
      <c r="F4" s="26">
        <v>999999999</v>
      </c>
      <c r="G4" s="26">
        <f>F4-D4</f>
        <v>999999999</v>
      </c>
      <c r="H4" s="33">
        <f>F4*$B$2*B4/360</f>
        <v>1249999.9987499998</v>
      </c>
      <c r="I4" s="38">
        <f>H4-E4</f>
        <v>-1.2500002048909664E-3</v>
      </c>
    </row>
    <row r="5" spans="1:9" x14ac:dyDescent="0.25">
      <c r="A5" s="45">
        <v>41887</v>
      </c>
      <c r="B5" s="1">
        <f>DAYS360(A4,A5)</f>
        <v>30</v>
      </c>
      <c r="C5" s="26">
        <f>$D$1</f>
        <v>13167896</v>
      </c>
      <c r="D5" s="27">
        <f>C5-E5</f>
        <v>667896.00999999978</v>
      </c>
      <c r="E5">
        <f>ROUND(F5*$B$2*B5/360,2)</f>
        <v>12499999.99</v>
      </c>
      <c r="F5" s="26">
        <v>999999999</v>
      </c>
      <c r="G5" s="26">
        <f>F5-D5</f>
        <v>999332102.99000001</v>
      </c>
      <c r="H5" s="33">
        <f t="shared" ref="H5:H7" si="0">F5*$B$2*B5/360</f>
        <v>12499999.987500001</v>
      </c>
      <c r="I5" s="38">
        <f t="shared" ref="I5:I7" si="1">H5-E5</f>
        <v>-2.4999994784593582E-3</v>
      </c>
    </row>
    <row r="6" spans="1:9" x14ac:dyDescent="0.25">
      <c r="A6" s="45">
        <v>41917</v>
      </c>
      <c r="B6" s="1">
        <f t="shared" ref="B6:B7" si="2">DAYS360(A5,A6)</f>
        <v>30</v>
      </c>
      <c r="C6" s="26">
        <f t="shared" ref="C6:C69" si="3">$D$1</f>
        <v>13167896</v>
      </c>
      <c r="D6" s="27">
        <f>C6-E6</f>
        <v>676244.71000000089</v>
      </c>
      <c r="E6">
        <f t="shared" ref="E6:E7" si="4">ROUND(F6*$B$2*B6/360,2)</f>
        <v>12491651.289999999</v>
      </c>
      <c r="F6" s="26">
        <f>G5</f>
        <v>999332102.99000001</v>
      </c>
      <c r="G6" s="26">
        <f>F6-D6</f>
        <v>998655858.27999997</v>
      </c>
      <c r="H6" s="33">
        <f t="shared" si="0"/>
        <v>12491651.287374999</v>
      </c>
      <c r="I6" s="38">
        <f t="shared" si="1"/>
        <v>-2.6249997317790985E-3</v>
      </c>
    </row>
    <row r="7" spans="1:9" x14ac:dyDescent="0.25">
      <c r="A7" s="45">
        <v>41948</v>
      </c>
      <c r="B7" s="1">
        <f t="shared" si="2"/>
        <v>30</v>
      </c>
      <c r="C7" s="26">
        <f t="shared" si="3"/>
        <v>13167896</v>
      </c>
      <c r="D7" s="27">
        <f>C7-E7</f>
        <v>684697.76999999955</v>
      </c>
      <c r="E7">
        <f t="shared" si="4"/>
        <v>12483198.23</v>
      </c>
      <c r="F7" s="26">
        <f>G6</f>
        <v>998655858.27999997</v>
      </c>
      <c r="G7" s="26">
        <f>F7-D7</f>
        <v>997971160.50999999</v>
      </c>
      <c r="H7" s="33">
        <f t="shared" si="0"/>
        <v>12483198.228499997</v>
      </c>
      <c r="I7" s="38">
        <f t="shared" si="1"/>
        <v>-1.5000030398368835E-3</v>
      </c>
    </row>
    <row r="8" spans="1:9" x14ac:dyDescent="0.25">
      <c r="A8" s="45">
        <v>41978</v>
      </c>
      <c r="B8" s="1">
        <f t="shared" ref="B8:B71" si="5">DAYS360(A7,A8)</f>
        <v>30</v>
      </c>
      <c r="C8" s="26">
        <f t="shared" si="3"/>
        <v>13167896</v>
      </c>
      <c r="D8" s="27">
        <f t="shared" ref="D8:D71" si="6">C8-E8</f>
        <v>693256.49000000022</v>
      </c>
      <c r="E8">
        <f t="shared" ref="E8:E71" si="7">ROUND(F8*$B$2*B8/360,2)</f>
        <v>12474639.51</v>
      </c>
      <c r="F8" s="26">
        <f t="shared" ref="F8:F71" si="8">G7</f>
        <v>997971160.50999999</v>
      </c>
      <c r="G8" s="26">
        <f t="shared" ref="G8:G71" si="9">F8-D8</f>
        <v>997277904.01999998</v>
      </c>
      <c r="H8" s="33">
        <f t="shared" ref="H8:H71" si="10">F8*$B$2*B8/360</f>
        <v>12474639.506375</v>
      </c>
      <c r="I8" s="38">
        <f t="shared" ref="I8:I71" si="11">H8-E8</f>
        <v>-3.6249998956918716E-3</v>
      </c>
    </row>
    <row r="9" spans="1:9" x14ac:dyDescent="0.25">
      <c r="A9" s="45">
        <v>42009</v>
      </c>
      <c r="B9" s="1">
        <f t="shared" si="5"/>
        <v>30</v>
      </c>
      <c r="C9" s="26">
        <f t="shared" si="3"/>
        <v>13167896</v>
      </c>
      <c r="D9" s="27">
        <f t="shared" si="6"/>
        <v>701922.19999999925</v>
      </c>
      <c r="E9">
        <f t="shared" si="7"/>
        <v>12465973.800000001</v>
      </c>
      <c r="F9" s="26">
        <f t="shared" si="8"/>
        <v>997277904.01999998</v>
      </c>
      <c r="G9" s="26">
        <f t="shared" si="9"/>
        <v>996575981.81999993</v>
      </c>
      <c r="H9" s="33">
        <f t="shared" si="10"/>
        <v>12465973.800249998</v>
      </c>
      <c r="I9" s="38">
        <f t="shared" si="11"/>
        <v>2.4999678134918213E-4</v>
      </c>
    </row>
    <row r="10" spans="1:9" x14ac:dyDescent="0.25">
      <c r="A10" s="45">
        <v>42040</v>
      </c>
      <c r="B10" s="1">
        <f t="shared" si="5"/>
        <v>30</v>
      </c>
      <c r="C10" s="26">
        <f t="shared" si="3"/>
        <v>13167896</v>
      </c>
      <c r="D10" s="27">
        <f t="shared" si="6"/>
        <v>710696.23000000045</v>
      </c>
      <c r="E10">
        <f t="shared" si="7"/>
        <v>12457199.77</v>
      </c>
      <c r="F10" s="26">
        <f t="shared" si="8"/>
        <v>996575981.81999993</v>
      </c>
      <c r="G10" s="26">
        <f t="shared" si="9"/>
        <v>995865285.58999991</v>
      </c>
      <c r="H10" s="33">
        <f t="shared" si="10"/>
        <v>12457199.77275</v>
      </c>
      <c r="I10" s="38">
        <f t="shared" si="11"/>
        <v>2.7499999850988388E-3</v>
      </c>
    </row>
    <row r="11" spans="1:9" x14ac:dyDescent="0.25">
      <c r="A11" s="45">
        <v>42068</v>
      </c>
      <c r="B11" s="1">
        <f t="shared" si="5"/>
        <v>30</v>
      </c>
      <c r="C11" s="26">
        <f t="shared" si="3"/>
        <v>13167896</v>
      </c>
      <c r="D11" s="27">
        <f t="shared" si="6"/>
        <v>719579.9299999997</v>
      </c>
      <c r="E11">
        <f t="shared" si="7"/>
        <v>12448316.07</v>
      </c>
      <c r="F11" s="26">
        <f t="shared" si="8"/>
        <v>995865285.58999991</v>
      </c>
      <c r="G11" s="26">
        <f t="shared" si="9"/>
        <v>995145705.65999997</v>
      </c>
      <c r="H11" s="33">
        <f t="shared" si="10"/>
        <v>12448316.069875</v>
      </c>
      <c r="I11" s="38">
        <f t="shared" si="11"/>
        <v>-1.250002533197403E-4</v>
      </c>
    </row>
    <row r="12" spans="1:9" x14ac:dyDescent="0.25">
      <c r="A12" s="45">
        <v>42099</v>
      </c>
      <c r="B12" s="1">
        <f t="shared" si="5"/>
        <v>30</v>
      </c>
      <c r="C12" s="26">
        <f t="shared" si="3"/>
        <v>13167896</v>
      </c>
      <c r="D12" s="27">
        <f t="shared" si="6"/>
        <v>728574.6799999997</v>
      </c>
      <c r="E12">
        <f t="shared" si="7"/>
        <v>12439321.32</v>
      </c>
      <c r="F12" s="26">
        <f t="shared" si="8"/>
        <v>995145705.65999997</v>
      </c>
      <c r="G12" s="26">
        <f t="shared" si="9"/>
        <v>994417130.98000002</v>
      </c>
      <c r="H12" s="33">
        <f t="shared" si="10"/>
        <v>12439321.320749998</v>
      </c>
      <c r="I12" s="38">
        <f t="shared" si="11"/>
        <v>7.4999779462814331E-4</v>
      </c>
    </row>
    <row r="13" spans="1:9" x14ac:dyDescent="0.25">
      <c r="A13" s="45">
        <v>42129</v>
      </c>
      <c r="B13" s="1">
        <f t="shared" si="5"/>
        <v>30</v>
      </c>
      <c r="C13" s="26">
        <f t="shared" si="3"/>
        <v>13167896</v>
      </c>
      <c r="D13" s="27">
        <f t="shared" si="6"/>
        <v>737681.8599999994</v>
      </c>
      <c r="E13">
        <f t="shared" si="7"/>
        <v>12430214.140000001</v>
      </c>
      <c r="F13" s="26">
        <f t="shared" si="8"/>
        <v>994417130.98000002</v>
      </c>
      <c r="G13" s="26">
        <f t="shared" si="9"/>
        <v>993679449.12</v>
      </c>
      <c r="H13" s="33">
        <f t="shared" si="10"/>
        <v>12430214.137249999</v>
      </c>
      <c r="I13" s="38">
        <f t="shared" si="11"/>
        <v>-2.750001847743988E-3</v>
      </c>
    </row>
    <row r="14" spans="1:9" x14ac:dyDescent="0.25">
      <c r="A14" s="45">
        <v>42160</v>
      </c>
      <c r="B14" s="1">
        <f t="shared" si="5"/>
        <v>30</v>
      </c>
      <c r="C14" s="26">
        <f t="shared" si="3"/>
        <v>13167896</v>
      </c>
      <c r="D14" s="27">
        <f t="shared" si="6"/>
        <v>746902.8900000006</v>
      </c>
      <c r="E14">
        <f t="shared" si="7"/>
        <v>12420993.109999999</v>
      </c>
      <c r="F14" s="26">
        <f t="shared" si="8"/>
        <v>993679449.12</v>
      </c>
      <c r="G14" s="26">
        <f t="shared" si="9"/>
        <v>992932546.23000002</v>
      </c>
      <c r="H14" s="33">
        <f t="shared" si="10"/>
        <v>12420993.114</v>
      </c>
      <c r="I14" s="38">
        <f t="shared" si="11"/>
        <v>4.0000006556510925E-3</v>
      </c>
    </row>
    <row r="15" spans="1:9" x14ac:dyDescent="0.25">
      <c r="A15" s="45">
        <v>42190</v>
      </c>
      <c r="B15" s="1">
        <f t="shared" si="5"/>
        <v>30</v>
      </c>
      <c r="C15" s="26">
        <f t="shared" si="3"/>
        <v>13167896</v>
      </c>
      <c r="D15" s="27">
        <f t="shared" si="6"/>
        <v>756239.16999999993</v>
      </c>
      <c r="E15">
        <f t="shared" si="7"/>
        <v>12411656.83</v>
      </c>
      <c r="F15" s="26">
        <f t="shared" si="8"/>
        <v>992932546.23000002</v>
      </c>
      <c r="G15" s="26">
        <f t="shared" si="9"/>
        <v>992176307.06000006</v>
      </c>
      <c r="H15" s="33">
        <f t="shared" si="10"/>
        <v>12411656.827874999</v>
      </c>
      <c r="I15" s="38">
        <f t="shared" si="11"/>
        <v>-2.1250005811452866E-3</v>
      </c>
    </row>
    <row r="16" spans="1:9" x14ac:dyDescent="0.25">
      <c r="A16" s="45">
        <v>42221</v>
      </c>
      <c r="B16" s="1">
        <f t="shared" si="5"/>
        <v>30</v>
      </c>
      <c r="C16" s="26">
        <f t="shared" si="3"/>
        <v>13167896</v>
      </c>
      <c r="D16" s="27">
        <f t="shared" si="6"/>
        <v>765692.16000000015</v>
      </c>
      <c r="E16">
        <f t="shared" si="7"/>
        <v>12402203.84</v>
      </c>
      <c r="F16" s="26">
        <f t="shared" si="8"/>
        <v>992176307.06000006</v>
      </c>
      <c r="G16" s="26">
        <f t="shared" si="9"/>
        <v>991410614.9000001</v>
      </c>
      <c r="H16" s="33">
        <f t="shared" si="10"/>
        <v>12402203.838250002</v>
      </c>
      <c r="I16" s="38">
        <f t="shared" si="11"/>
        <v>-1.7499979585409164E-3</v>
      </c>
    </row>
    <row r="17" spans="1:9" x14ac:dyDescent="0.25">
      <c r="A17" s="45">
        <v>42252</v>
      </c>
      <c r="B17" s="1">
        <f t="shared" si="5"/>
        <v>30</v>
      </c>
      <c r="C17" s="26">
        <f t="shared" si="3"/>
        <v>13167896</v>
      </c>
      <c r="D17" s="27">
        <f t="shared" si="6"/>
        <v>775263.31000000052</v>
      </c>
      <c r="E17">
        <f t="shared" si="7"/>
        <v>12392632.689999999</v>
      </c>
      <c r="F17" s="26">
        <f t="shared" si="8"/>
        <v>991410614.9000001</v>
      </c>
      <c r="G17" s="26">
        <f t="shared" si="9"/>
        <v>990635351.59000015</v>
      </c>
      <c r="H17" s="33">
        <f t="shared" si="10"/>
        <v>12392632.686250001</v>
      </c>
      <c r="I17" s="38">
        <f t="shared" si="11"/>
        <v>-3.7499982863664627E-3</v>
      </c>
    </row>
    <row r="18" spans="1:9" x14ac:dyDescent="0.25">
      <c r="A18" s="45">
        <v>42282</v>
      </c>
      <c r="B18" s="1">
        <f t="shared" si="5"/>
        <v>30</v>
      </c>
      <c r="C18" s="26">
        <f t="shared" si="3"/>
        <v>13167896</v>
      </c>
      <c r="D18" s="27">
        <f t="shared" si="6"/>
        <v>784954.1099999994</v>
      </c>
      <c r="E18">
        <f t="shared" si="7"/>
        <v>12382941.890000001</v>
      </c>
      <c r="F18" s="26">
        <f t="shared" si="8"/>
        <v>990635351.59000015</v>
      </c>
      <c r="G18" s="26">
        <f t="shared" si="9"/>
        <v>989850397.48000014</v>
      </c>
      <c r="H18" s="33">
        <f t="shared" si="10"/>
        <v>12382941.894875001</v>
      </c>
      <c r="I18" s="38">
        <f t="shared" si="11"/>
        <v>4.8750005662441254E-3</v>
      </c>
    </row>
    <row r="19" spans="1:9" x14ac:dyDescent="0.25">
      <c r="A19" s="45">
        <v>42313</v>
      </c>
      <c r="B19" s="1">
        <f t="shared" si="5"/>
        <v>30</v>
      </c>
      <c r="C19" s="26">
        <f t="shared" si="3"/>
        <v>13167896</v>
      </c>
      <c r="D19" s="27">
        <f t="shared" si="6"/>
        <v>794766.02999999933</v>
      </c>
      <c r="E19">
        <f t="shared" si="7"/>
        <v>12373129.970000001</v>
      </c>
      <c r="F19" s="26">
        <f t="shared" si="8"/>
        <v>989850397.48000014</v>
      </c>
      <c r="G19" s="26">
        <f t="shared" si="9"/>
        <v>989055631.45000017</v>
      </c>
      <c r="H19" s="33">
        <f t="shared" si="10"/>
        <v>12373129.968499999</v>
      </c>
      <c r="I19" s="38">
        <f t="shared" si="11"/>
        <v>-1.5000011771917343E-3</v>
      </c>
    </row>
    <row r="20" spans="1:9" x14ac:dyDescent="0.25">
      <c r="A20" s="45">
        <v>42343</v>
      </c>
      <c r="B20" s="1">
        <f t="shared" si="5"/>
        <v>30</v>
      </c>
      <c r="C20" s="26">
        <f t="shared" si="3"/>
        <v>13167896</v>
      </c>
      <c r="D20" s="27">
        <f t="shared" si="6"/>
        <v>804700.6099999994</v>
      </c>
      <c r="E20">
        <f t="shared" si="7"/>
        <v>12363195.390000001</v>
      </c>
      <c r="F20" s="26">
        <f t="shared" si="8"/>
        <v>989055631.45000017</v>
      </c>
      <c r="G20" s="26">
        <f t="shared" si="9"/>
        <v>988250930.84000015</v>
      </c>
      <c r="H20" s="33">
        <f t="shared" si="10"/>
        <v>12363195.393125001</v>
      </c>
      <c r="I20" s="38">
        <f t="shared" si="11"/>
        <v>3.1250007450580597E-3</v>
      </c>
    </row>
    <row r="21" spans="1:9" x14ac:dyDescent="0.25">
      <c r="A21" s="45">
        <v>42374</v>
      </c>
      <c r="B21" s="1">
        <f t="shared" si="5"/>
        <v>30</v>
      </c>
      <c r="C21" s="26">
        <f t="shared" si="3"/>
        <v>13167896</v>
      </c>
      <c r="D21" s="27">
        <f t="shared" si="6"/>
        <v>814759.3599999994</v>
      </c>
      <c r="E21">
        <f t="shared" si="7"/>
        <v>12353136.640000001</v>
      </c>
      <c r="F21" s="26">
        <f t="shared" si="8"/>
        <v>988250930.84000015</v>
      </c>
      <c r="G21" s="26">
        <f t="shared" si="9"/>
        <v>987436171.48000014</v>
      </c>
      <c r="H21" s="33">
        <f t="shared" si="10"/>
        <v>12353136.635500003</v>
      </c>
      <c r="I21" s="38">
        <f t="shared" si="11"/>
        <v>-4.4999979436397552E-3</v>
      </c>
    </row>
    <row r="22" spans="1:9" x14ac:dyDescent="0.25">
      <c r="A22" s="45">
        <v>42405</v>
      </c>
      <c r="B22" s="1">
        <f t="shared" si="5"/>
        <v>30</v>
      </c>
      <c r="C22" s="26">
        <f t="shared" si="3"/>
        <v>13167896</v>
      </c>
      <c r="D22" s="27">
        <f t="shared" si="6"/>
        <v>824943.8599999994</v>
      </c>
      <c r="E22">
        <f t="shared" si="7"/>
        <v>12342952.140000001</v>
      </c>
      <c r="F22" s="26">
        <f t="shared" si="8"/>
        <v>987436171.48000014</v>
      </c>
      <c r="G22" s="26">
        <f t="shared" si="9"/>
        <v>986611227.62000012</v>
      </c>
      <c r="H22" s="33">
        <f t="shared" si="10"/>
        <v>12342952.1435</v>
      </c>
      <c r="I22" s="38">
        <f t="shared" si="11"/>
        <v>3.4999996423721313E-3</v>
      </c>
    </row>
    <row r="23" spans="1:9" x14ac:dyDescent="0.25">
      <c r="A23" s="45">
        <v>42434</v>
      </c>
      <c r="B23" s="1">
        <f t="shared" si="5"/>
        <v>30</v>
      </c>
      <c r="C23" s="26">
        <f t="shared" si="3"/>
        <v>13167896</v>
      </c>
      <c r="D23" s="27">
        <f t="shared" si="6"/>
        <v>835255.65000000037</v>
      </c>
      <c r="E23">
        <f t="shared" si="7"/>
        <v>12332640.35</v>
      </c>
      <c r="F23" s="26">
        <f t="shared" si="8"/>
        <v>986611227.62000012</v>
      </c>
      <c r="G23" s="26">
        <f t="shared" si="9"/>
        <v>985775971.97000015</v>
      </c>
      <c r="H23" s="33">
        <f t="shared" si="10"/>
        <v>12332640.345249999</v>
      </c>
      <c r="I23" s="38">
        <f t="shared" si="11"/>
        <v>-4.7500003129243851E-3</v>
      </c>
    </row>
    <row r="24" spans="1:9" x14ac:dyDescent="0.25">
      <c r="A24" s="45">
        <v>42465</v>
      </c>
      <c r="B24" s="1">
        <f t="shared" si="5"/>
        <v>30</v>
      </c>
      <c r="C24" s="26">
        <f t="shared" si="3"/>
        <v>13167896</v>
      </c>
      <c r="D24" s="27">
        <f t="shared" si="6"/>
        <v>845696.34999999963</v>
      </c>
      <c r="E24">
        <f t="shared" si="7"/>
        <v>12322199.65</v>
      </c>
      <c r="F24" s="26">
        <f t="shared" si="8"/>
        <v>985775971.97000015</v>
      </c>
      <c r="G24" s="26">
        <f t="shared" si="9"/>
        <v>984930275.62000012</v>
      </c>
      <c r="H24" s="33">
        <f t="shared" si="10"/>
        <v>12322199.649625001</v>
      </c>
      <c r="I24" s="38">
        <f t="shared" si="11"/>
        <v>-3.7499889731407166E-4</v>
      </c>
    </row>
    <row r="25" spans="1:9" x14ac:dyDescent="0.25">
      <c r="A25" s="45">
        <v>42495</v>
      </c>
      <c r="B25" s="1">
        <f t="shared" si="5"/>
        <v>30</v>
      </c>
      <c r="C25" s="26">
        <f t="shared" si="3"/>
        <v>13167896</v>
      </c>
      <c r="D25" s="27">
        <f t="shared" si="6"/>
        <v>856267.55000000075</v>
      </c>
      <c r="E25">
        <f t="shared" si="7"/>
        <v>12311628.449999999</v>
      </c>
      <c r="F25" s="26">
        <f t="shared" si="8"/>
        <v>984930275.62000012</v>
      </c>
      <c r="G25" s="26">
        <f t="shared" si="9"/>
        <v>984074008.07000017</v>
      </c>
      <c r="H25" s="33">
        <f t="shared" si="10"/>
        <v>12311628.445250003</v>
      </c>
      <c r="I25" s="38">
        <f t="shared" si="11"/>
        <v>-4.7499965876340866E-3</v>
      </c>
    </row>
    <row r="26" spans="1:9" x14ac:dyDescent="0.25">
      <c r="A26" s="45">
        <v>42526</v>
      </c>
      <c r="B26" s="1">
        <f t="shared" si="5"/>
        <v>30</v>
      </c>
      <c r="C26" s="26">
        <f t="shared" si="3"/>
        <v>13167896</v>
      </c>
      <c r="D26" s="27">
        <f t="shared" si="6"/>
        <v>866970.90000000037</v>
      </c>
      <c r="E26">
        <f t="shared" si="7"/>
        <v>12300925.1</v>
      </c>
      <c r="F26" s="26">
        <f t="shared" si="8"/>
        <v>984074008.07000017</v>
      </c>
      <c r="G26" s="26">
        <f t="shared" si="9"/>
        <v>983207037.1700002</v>
      </c>
      <c r="H26" s="33">
        <f t="shared" si="10"/>
        <v>12300925.100875001</v>
      </c>
      <c r="I26" s="38">
        <f t="shared" si="11"/>
        <v>8.7500177323818207E-4</v>
      </c>
    </row>
    <row r="27" spans="1:9" x14ac:dyDescent="0.25">
      <c r="A27" s="45">
        <v>42556</v>
      </c>
      <c r="B27" s="1">
        <f t="shared" si="5"/>
        <v>30</v>
      </c>
      <c r="C27" s="26">
        <f t="shared" si="3"/>
        <v>13167896</v>
      </c>
      <c r="D27" s="27">
        <f t="shared" si="6"/>
        <v>877808.03999999911</v>
      </c>
      <c r="E27">
        <f t="shared" si="7"/>
        <v>12290087.960000001</v>
      </c>
      <c r="F27" s="26">
        <f t="shared" si="8"/>
        <v>983207037.1700002</v>
      </c>
      <c r="G27" s="26">
        <f t="shared" si="9"/>
        <v>982329229.13000023</v>
      </c>
      <c r="H27" s="33">
        <f t="shared" si="10"/>
        <v>12290087.964625001</v>
      </c>
      <c r="I27" s="38">
        <f t="shared" si="11"/>
        <v>4.6250000596046448E-3</v>
      </c>
    </row>
    <row r="28" spans="1:9" x14ac:dyDescent="0.25">
      <c r="A28" s="45">
        <v>42587</v>
      </c>
      <c r="B28" s="1">
        <f t="shared" si="5"/>
        <v>30</v>
      </c>
      <c r="C28" s="26">
        <f t="shared" si="3"/>
        <v>13167896</v>
      </c>
      <c r="D28" s="27">
        <f t="shared" si="6"/>
        <v>888780.6400000006</v>
      </c>
      <c r="E28">
        <f t="shared" si="7"/>
        <v>12279115.359999999</v>
      </c>
      <c r="F28" s="26">
        <f t="shared" si="8"/>
        <v>982329229.13000023</v>
      </c>
      <c r="G28" s="26">
        <f t="shared" si="9"/>
        <v>981440448.49000025</v>
      </c>
      <c r="H28" s="33">
        <f t="shared" si="10"/>
        <v>12279115.364125002</v>
      </c>
      <c r="I28" s="38">
        <f t="shared" si="11"/>
        <v>4.1250027716159821E-3</v>
      </c>
    </row>
    <row r="29" spans="1:9" x14ac:dyDescent="0.25">
      <c r="A29" s="45">
        <v>42618</v>
      </c>
      <c r="B29" s="1">
        <f t="shared" si="5"/>
        <v>30</v>
      </c>
      <c r="C29" s="26">
        <f t="shared" si="3"/>
        <v>13167896</v>
      </c>
      <c r="D29" s="27">
        <f t="shared" si="6"/>
        <v>899890.3900000006</v>
      </c>
      <c r="E29">
        <f t="shared" si="7"/>
        <v>12268005.609999999</v>
      </c>
      <c r="F29" s="26">
        <f t="shared" si="8"/>
        <v>981440448.49000025</v>
      </c>
      <c r="G29" s="26">
        <f t="shared" si="9"/>
        <v>980540558.10000026</v>
      </c>
      <c r="H29" s="33">
        <f t="shared" si="10"/>
        <v>12268005.606125003</v>
      </c>
      <c r="I29" s="38">
        <f t="shared" si="11"/>
        <v>-3.8749966770410538E-3</v>
      </c>
    </row>
    <row r="30" spans="1:9" x14ac:dyDescent="0.25">
      <c r="A30" s="45">
        <v>42648</v>
      </c>
      <c r="B30" s="1">
        <f t="shared" si="5"/>
        <v>30</v>
      </c>
      <c r="C30" s="26">
        <f t="shared" si="3"/>
        <v>13167896</v>
      </c>
      <c r="D30" s="27">
        <f t="shared" si="6"/>
        <v>911139.01999999955</v>
      </c>
      <c r="E30">
        <f t="shared" si="7"/>
        <v>12256756.98</v>
      </c>
      <c r="F30" s="26">
        <f t="shared" si="8"/>
        <v>980540558.10000026</v>
      </c>
      <c r="G30" s="26">
        <f t="shared" si="9"/>
        <v>979629419.08000028</v>
      </c>
      <c r="H30" s="33">
        <f t="shared" si="10"/>
        <v>12256756.976250002</v>
      </c>
      <c r="I30" s="38">
        <f t="shared" si="11"/>
        <v>-3.7499982863664627E-3</v>
      </c>
    </row>
    <row r="31" spans="1:9" x14ac:dyDescent="0.25">
      <c r="A31" s="45">
        <v>42679</v>
      </c>
      <c r="B31" s="1">
        <f t="shared" si="5"/>
        <v>30</v>
      </c>
      <c r="C31" s="26">
        <f t="shared" si="3"/>
        <v>13167896</v>
      </c>
      <c r="D31" s="27">
        <f t="shared" si="6"/>
        <v>922528.25999999978</v>
      </c>
      <c r="E31">
        <f t="shared" si="7"/>
        <v>12245367.74</v>
      </c>
      <c r="F31" s="26">
        <f t="shared" si="8"/>
        <v>979629419.08000028</v>
      </c>
      <c r="G31" s="26">
        <f t="shared" si="9"/>
        <v>978706890.82000029</v>
      </c>
      <c r="H31" s="33">
        <f t="shared" si="10"/>
        <v>12245367.738500005</v>
      </c>
      <c r="I31" s="38">
        <f t="shared" si="11"/>
        <v>-1.4999955892562866E-3</v>
      </c>
    </row>
    <row r="32" spans="1:9" x14ac:dyDescent="0.25">
      <c r="A32" s="45">
        <v>42709</v>
      </c>
      <c r="B32" s="1">
        <f t="shared" si="5"/>
        <v>30</v>
      </c>
      <c r="C32" s="26">
        <f t="shared" si="3"/>
        <v>13167896</v>
      </c>
      <c r="D32" s="27">
        <f t="shared" si="6"/>
        <v>934059.8599999994</v>
      </c>
      <c r="E32">
        <f t="shared" si="7"/>
        <v>12233836.140000001</v>
      </c>
      <c r="F32" s="26">
        <f t="shared" si="8"/>
        <v>978706890.82000029</v>
      </c>
      <c r="G32" s="26">
        <f t="shared" si="9"/>
        <v>977772830.96000028</v>
      </c>
      <c r="H32" s="33">
        <f t="shared" si="10"/>
        <v>12233836.135250002</v>
      </c>
      <c r="I32" s="38">
        <f t="shared" si="11"/>
        <v>-4.7499984502792358E-3</v>
      </c>
    </row>
    <row r="33" spans="1:9" x14ac:dyDescent="0.25">
      <c r="A33" s="45">
        <v>42740</v>
      </c>
      <c r="B33" s="1">
        <f t="shared" si="5"/>
        <v>30</v>
      </c>
      <c r="C33" s="26">
        <f t="shared" si="3"/>
        <v>13167896</v>
      </c>
      <c r="D33" s="27">
        <f t="shared" si="6"/>
        <v>945735.6099999994</v>
      </c>
      <c r="E33">
        <f t="shared" si="7"/>
        <v>12222160.390000001</v>
      </c>
      <c r="F33" s="26">
        <f t="shared" si="8"/>
        <v>977772830.96000028</v>
      </c>
      <c r="G33" s="26">
        <f t="shared" si="9"/>
        <v>976827095.35000026</v>
      </c>
      <c r="H33" s="33">
        <f t="shared" si="10"/>
        <v>12222160.387000002</v>
      </c>
      <c r="I33" s="38">
        <f t="shared" si="11"/>
        <v>-2.9999986290931702E-3</v>
      </c>
    </row>
    <row r="34" spans="1:9" x14ac:dyDescent="0.25">
      <c r="A34" s="45">
        <v>42771</v>
      </c>
      <c r="B34" s="1">
        <f t="shared" si="5"/>
        <v>30</v>
      </c>
      <c r="C34" s="26">
        <f t="shared" si="3"/>
        <v>13167896</v>
      </c>
      <c r="D34" s="27">
        <f t="shared" si="6"/>
        <v>957557.31000000052</v>
      </c>
      <c r="E34">
        <f t="shared" si="7"/>
        <v>12210338.689999999</v>
      </c>
      <c r="F34" s="26">
        <f t="shared" si="8"/>
        <v>976827095.35000026</v>
      </c>
      <c r="G34" s="26">
        <f t="shared" si="9"/>
        <v>975869538.04000032</v>
      </c>
      <c r="H34" s="33">
        <f t="shared" si="10"/>
        <v>12210338.691875001</v>
      </c>
      <c r="I34" s="38">
        <f t="shared" si="11"/>
        <v>1.8750019371509552E-3</v>
      </c>
    </row>
    <row r="35" spans="1:9" x14ac:dyDescent="0.25">
      <c r="A35" s="45">
        <v>42799</v>
      </c>
      <c r="B35" s="1">
        <f t="shared" si="5"/>
        <v>30</v>
      </c>
      <c r="C35" s="26">
        <f t="shared" si="3"/>
        <v>13167896</v>
      </c>
      <c r="D35" s="27">
        <f t="shared" si="6"/>
        <v>969526.76999999955</v>
      </c>
      <c r="E35">
        <f t="shared" si="7"/>
        <v>12198369.23</v>
      </c>
      <c r="F35" s="26">
        <f t="shared" si="8"/>
        <v>975869538.04000032</v>
      </c>
      <c r="G35" s="26">
        <f t="shared" si="9"/>
        <v>974900011.27000034</v>
      </c>
      <c r="H35" s="33">
        <f t="shared" si="10"/>
        <v>12198369.225500004</v>
      </c>
      <c r="I35" s="38">
        <f t="shared" si="11"/>
        <v>-4.499996080994606E-3</v>
      </c>
    </row>
    <row r="36" spans="1:9" x14ac:dyDescent="0.25">
      <c r="A36" s="45">
        <v>42830</v>
      </c>
      <c r="B36" s="1">
        <f t="shared" si="5"/>
        <v>30</v>
      </c>
      <c r="C36" s="26">
        <f t="shared" si="3"/>
        <v>13167896</v>
      </c>
      <c r="D36" s="27">
        <f t="shared" si="6"/>
        <v>981645.8599999994</v>
      </c>
      <c r="E36">
        <f t="shared" si="7"/>
        <v>12186250.140000001</v>
      </c>
      <c r="F36" s="26">
        <f t="shared" si="8"/>
        <v>974900011.27000034</v>
      </c>
      <c r="G36" s="26">
        <f t="shared" si="9"/>
        <v>973918365.41000032</v>
      </c>
      <c r="H36" s="33">
        <f t="shared" si="10"/>
        <v>12186250.140875002</v>
      </c>
      <c r="I36" s="38">
        <f t="shared" si="11"/>
        <v>8.7500177323818207E-4</v>
      </c>
    </row>
    <row r="37" spans="1:9" x14ac:dyDescent="0.25">
      <c r="A37" s="45">
        <v>42860</v>
      </c>
      <c r="B37" s="1">
        <f t="shared" si="5"/>
        <v>30</v>
      </c>
      <c r="C37" s="26">
        <f t="shared" si="3"/>
        <v>13167896</v>
      </c>
      <c r="D37" s="27">
        <f t="shared" si="6"/>
        <v>993916.4299999997</v>
      </c>
      <c r="E37">
        <f t="shared" si="7"/>
        <v>12173979.57</v>
      </c>
      <c r="F37" s="26">
        <f t="shared" si="8"/>
        <v>973918365.41000032</v>
      </c>
      <c r="G37" s="26">
        <f t="shared" si="9"/>
        <v>972924448.98000038</v>
      </c>
      <c r="H37" s="33">
        <f t="shared" si="10"/>
        <v>12173979.567625003</v>
      </c>
      <c r="I37" s="38">
        <f t="shared" si="11"/>
        <v>-2.3749973624944687E-3</v>
      </c>
    </row>
    <row r="38" spans="1:9" x14ac:dyDescent="0.25">
      <c r="A38" s="45">
        <v>42891</v>
      </c>
      <c r="B38" s="1">
        <f t="shared" si="5"/>
        <v>30</v>
      </c>
      <c r="C38" s="26">
        <f t="shared" si="3"/>
        <v>13167896</v>
      </c>
      <c r="D38" s="27">
        <f t="shared" si="6"/>
        <v>1006340.3900000006</v>
      </c>
      <c r="E38">
        <f t="shared" si="7"/>
        <v>12161555.609999999</v>
      </c>
      <c r="F38" s="26">
        <f t="shared" si="8"/>
        <v>972924448.98000038</v>
      </c>
      <c r="G38" s="26">
        <f t="shared" si="9"/>
        <v>971918108.59000039</v>
      </c>
      <c r="H38" s="33">
        <f t="shared" si="10"/>
        <v>12161555.612250004</v>
      </c>
      <c r="I38" s="38">
        <f t="shared" si="11"/>
        <v>2.2500045597553253E-3</v>
      </c>
    </row>
    <row r="39" spans="1:9" x14ac:dyDescent="0.25">
      <c r="A39" s="45">
        <v>42921</v>
      </c>
      <c r="B39" s="1">
        <f t="shared" si="5"/>
        <v>30</v>
      </c>
      <c r="C39" s="26">
        <f t="shared" si="3"/>
        <v>13167896</v>
      </c>
      <c r="D39" s="27">
        <f t="shared" si="6"/>
        <v>1018919.6400000006</v>
      </c>
      <c r="E39">
        <f t="shared" si="7"/>
        <v>12148976.359999999</v>
      </c>
      <c r="F39" s="26">
        <f t="shared" si="8"/>
        <v>971918108.59000039</v>
      </c>
      <c r="G39" s="26">
        <f t="shared" si="9"/>
        <v>970899188.95000041</v>
      </c>
      <c r="H39" s="33">
        <f t="shared" si="10"/>
        <v>12148976.357375005</v>
      </c>
      <c r="I39" s="38">
        <f t="shared" si="11"/>
        <v>-2.6249941438436508E-3</v>
      </c>
    </row>
    <row r="40" spans="1:9" x14ac:dyDescent="0.25">
      <c r="A40" s="45">
        <v>42952</v>
      </c>
      <c r="B40" s="1">
        <f t="shared" si="5"/>
        <v>30</v>
      </c>
      <c r="C40" s="26">
        <f t="shared" si="3"/>
        <v>13167896</v>
      </c>
      <c r="D40" s="27">
        <f t="shared" si="6"/>
        <v>1031656.1400000006</v>
      </c>
      <c r="E40">
        <f t="shared" si="7"/>
        <v>12136239.859999999</v>
      </c>
      <c r="F40" s="26">
        <f t="shared" si="8"/>
        <v>970899188.95000041</v>
      </c>
      <c r="G40" s="26">
        <f t="shared" si="9"/>
        <v>969867532.81000042</v>
      </c>
      <c r="H40" s="33">
        <f t="shared" si="10"/>
        <v>12136239.861875005</v>
      </c>
      <c r="I40" s="38">
        <f t="shared" si="11"/>
        <v>1.8750056624412537E-3</v>
      </c>
    </row>
    <row r="41" spans="1:9" x14ac:dyDescent="0.25">
      <c r="A41" s="45">
        <v>42983</v>
      </c>
      <c r="B41" s="1">
        <f t="shared" si="5"/>
        <v>30</v>
      </c>
      <c r="C41" s="26">
        <f t="shared" si="3"/>
        <v>13167896</v>
      </c>
      <c r="D41" s="27">
        <f t="shared" si="6"/>
        <v>1044551.8399999999</v>
      </c>
      <c r="E41">
        <f t="shared" si="7"/>
        <v>12123344.16</v>
      </c>
      <c r="F41" s="26">
        <f t="shared" si="8"/>
        <v>969867532.81000042</v>
      </c>
      <c r="G41" s="26">
        <f t="shared" si="9"/>
        <v>968822980.97000039</v>
      </c>
      <c r="H41" s="33">
        <f t="shared" si="10"/>
        <v>12123344.160125004</v>
      </c>
      <c r="I41" s="38">
        <f t="shared" si="11"/>
        <v>1.2500397861003876E-4</v>
      </c>
    </row>
    <row r="42" spans="1:9" x14ac:dyDescent="0.25">
      <c r="A42" s="45">
        <v>43013</v>
      </c>
      <c r="B42" s="1">
        <f t="shared" si="5"/>
        <v>30</v>
      </c>
      <c r="C42" s="26">
        <f t="shared" si="3"/>
        <v>13167896</v>
      </c>
      <c r="D42" s="27">
        <f t="shared" si="6"/>
        <v>1057608.7400000002</v>
      </c>
      <c r="E42">
        <f t="shared" si="7"/>
        <v>12110287.26</v>
      </c>
      <c r="F42" s="26">
        <f t="shared" si="8"/>
        <v>968822980.97000039</v>
      </c>
      <c r="G42" s="26">
        <f t="shared" si="9"/>
        <v>967765372.23000038</v>
      </c>
      <c r="H42" s="33">
        <f t="shared" si="10"/>
        <v>12110287.262125004</v>
      </c>
      <c r="I42" s="38">
        <f t="shared" si="11"/>
        <v>2.125004306435585E-3</v>
      </c>
    </row>
    <row r="43" spans="1:9" x14ac:dyDescent="0.25">
      <c r="A43" s="45">
        <v>43044</v>
      </c>
      <c r="B43" s="1">
        <f t="shared" si="5"/>
        <v>30</v>
      </c>
      <c r="C43" s="26">
        <f t="shared" si="3"/>
        <v>13167896</v>
      </c>
      <c r="D43" s="27">
        <f t="shared" si="6"/>
        <v>1070828.8499999996</v>
      </c>
      <c r="E43">
        <f t="shared" si="7"/>
        <v>12097067.15</v>
      </c>
      <c r="F43" s="26">
        <f t="shared" si="8"/>
        <v>967765372.23000038</v>
      </c>
      <c r="G43" s="26">
        <f t="shared" si="9"/>
        <v>966694543.38000035</v>
      </c>
      <c r="H43" s="33">
        <f t="shared" si="10"/>
        <v>12097067.152875004</v>
      </c>
      <c r="I43" s="38">
        <f t="shared" si="11"/>
        <v>2.8750039637088776E-3</v>
      </c>
    </row>
    <row r="44" spans="1:9" x14ac:dyDescent="0.25">
      <c r="A44" s="45">
        <v>43074</v>
      </c>
      <c r="B44" s="1">
        <f t="shared" si="5"/>
        <v>30</v>
      </c>
      <c r="C44" s="26">
        <f t="shared" si="3"/>
        <v>13167896</v>
      </c>
      <c r="D44" s="27">
        <f t="shared" si="6"/>
        <v>1084214.2100000009</v>
      </c>
      <c r="E44">
        <f t="shared" si="7"/>
        <v>12083681.789999999</v>
      </c>
      <c r="F44" s="26">
        <f t="shared" si="8"/>
        <v>966694543.38000035</v>
      </c>
      <c r="G44" s="26">
        <f t="shared" si="9"/>
        <v>965610329.17000031</v>
      </c>
      <c r="H44" s="33">
        <f t="shared" si="10"/>
        <v>12083681.792250006</v>
      </c>
      <c r="I44" s="38">
        <f t="shared" si="11"/>
        <v>2.2500064224004745E-3</v>
      </c>
    </row>
    <row r="45" spans="1:9" x14ac:dyDescent="0.25">
      <c r="A45" s="45">
        <v>43105</v>
      </c>
      <c r="B45" s="1">
        <f t="shared" si="5"/>
        <v>30</v>
      </c>
      <c r="C45" s="26">
        <f t="shared" si="3"/>
        <v>13167896</v>
      </c>
      <c r="D45" s="27">
        <f t="shared" si="6"/>
        <v>1097766.8900000006</v>
      </c>
      <c r="E45">
        <f t="shared" si="7"/>
        <v>12070129.109999999</v>
      </c>
      <c r="F45" s="26">
        <f t="shared" si="8"/>
        <v>965610329.17000031</v>
      </c>
      <c r="G45" s="26">
        <f t="shared" si="9"/>
        <v>964512562.28000033</v>
      </c>
      <c r="H45" s="33">
        <f t="shared" si="10"/>
        <v>12070129.114625003</v>
      </c>
      <c r="I45" s="38">
        <f t="shared" si="11"/>
        <v>4.6250037848949432E-3</v>
      </c>
    </row>
    <row r="46" spans="1:9" x14ac:dyDescent="0.25">
      <c r="A46" s="45">
        <v>43136</v>
      </c>
      <c r="B46" s="1">
        <f t="shared" si="5"/>
        <v>30</v>
      </c>
      <c r="C46" s="26">
        <f t="shared" si="3"/>
        <v>13167896</v>
      </c>
      <c r="D46" s="27">
        <f t="shared" si="6"/>
        <v>1111488.9700000007</v>
      </c>
      <c r="E46">
        <f t="shared" si="7"/>
        <v>12056407.029999999</v>
      </c>
      <c r="F46" s="26">
        <f t="shared" si="8"/>
        <v>964512562.28000033</v>
      </c>
      <c r="G46" s="26">
        <f t="shared" si="9"/>
        <v>963401073.3100003</v>
      </c>
      <c r="H46" s="33">
        <f t="shared" si="10"/>
        <v>12056407.028500004</v>
      </c>
      <c r="I46" s="38">
        <f t="shared" si="11"/>
        <v>-1.4999955892562866E-3</v>
      </c>
    </row>
    <row r="47" spans="1:9" x14ac:dyDescent="0.25">
      <c r="A47" s="45">
        <v>43164</v>
      </c>
      <c r="B47" s="1">
        <f t="shared" si="5"/>
        <v>30</v>
      </c>
      <c r="C47" s="26">
        <f t="shared" si="3"/>
        <v>13167896</v>
      </c>
      <c r="D47" s="27">
        <f t="shared" si="6"/>
        <v>1125382.58</v>
      </c>
      <c r="E47">
        <f t="shared" si="7"/>
        <v>12042513.42</v>
      </c>
      <c r="F47" s="26">
        <f t="shared" si="8"/>
        <v>963401073.3100003</v>
      </c>
      <c r="G47" s="26">
        <f t="shared" si="9"/>
        <v>962275690.73000026</v>
      </c>
      <c r="H47" s="33">
        <f t="shared" si="10"/>
        <v>12042513.416375004</v>
      </c>
      <c r="I47" s="38">
        <f t="shared" si="11"/>
        <v>-3.6249961704015732E-3</v>
      </c>
    </row>
    <row r="48" spans="1:9" x14ac:dyDescent="0.25">
      <c r="A48" s="45">
        <v>43195</v>
      </c>
      <c r="B48" s="1">
        <f t="shared" si="5"/>
        <v>30</v>
      </c>
      <c r="C48" s="26">
        <f t="shared" si="3"/>
        <v>13167896</v>
      </c>
      <c r="D48" s="27">
        <f t="shared" si="6"/>
        <v>1139449.8699999992</v>
      </c>
      <c r="E48">
        <f t="shared" si="7"/>
        <v>12028446.130000001</v>
      </c>
      <c r="F48" s="26">
        <f t="shared" si="8"/>
        <v>962275690.73000026</v>
      </c>
      <c r="G48" s="26">
        <f t="shared" si="9"/>
        <v>961136240.86000025</v>
      </c>
      <c r="H48" s="33">
        <f t="shared" si="10"/>
        <v>12028446.134125002</v>
      </c>
      <c r="I48" s="38">
        <f t="shared" si="11"/>
        <v>4.1250009089708328E-3</v>
      </c>
    </row>
    <row r="49" spans="1:9" x14ac:dyDescent="0.25">
      <c r="A49" s="45">
        <v>43225</v>
      </c>
      <c r="B49" s="1">
        <f t="shared" si="5"/>
        <v>30</v>
      </c>
      <c r="C49" s="26">
        <f t="shared" si="3"/>
        <v>13167896</v>
      </c>
      <c r="D49" s="27">
        <f t="shared" si="6"/>
        <v>1153692.9900000002</v>
      </c>
      <c r="E49">
        <f t="shared" si="7"/>
        <v>12014203.01</v>
      </c>
      <c r="F49" s="26">
        <f t="shared" si="8"/>
        <v>961136240.86000025</v>
      </c>
      <c r="G49" s="26">
        <f t="shared" si="9"/>
        <v>959982547.87000024</v>
      </c>
      <c r="H49" s="33">
        <f t="shared" si="10"/>
        <v>12014203.010750003</v>
      </c>
      <c r="I49" s="38">
        <f t="shared" si="11"/>
        <v>7.50003382563591E-4</v>
      </c>
    </row>
    <row r="50" spans="1:9" x14ac:dyDescent="0.25">
      <c r="A50" s="45">
        <v>43256</v>
      </c>
      <c r="B50" s="1">
        <f t="shared" si="5"/>
        <v>30</v>
      </c>
      <c r="C50" s="26">
        <f t="shared" si="3"/>
        <v>13167896</v>
      </c>
      <c r="D50" s="27">
        <f t="shared" si="6"/>
        <v>1168114.1500000004</v>
      </c>
      <c r="E50">
        <f t="shared" si="7"/>
        <v>11999781.85</v>
      </c>
      <c r="F50" s="26">
        <f t="shared" si="8"/>
        <v>959982547.87000024</v>
      </c>
      <c r="G50" s="26">
        <f t="shared" si="9"/>
        <v>958814433.72000027</v>
      </c>
      <c r="H50" s="33">
        <f t="shared" si="10"/>
        <v>11999781.848375002</v>
      </c>
      <c r="I50" s="38">
        <f t="shared" si="11"/>
        <v>-1.6249977052211761E-3</v>
      </c>
    </row>
    <row r="51" spans="1:9" x14ac:dyDescent="0.25">
      <c r="A51" s="45">
        <v>43286</v>
      </c>
      <c r="B51" s="1">
        <f t="shared" si="5"/>
        <v>30</v>
      </c>
      <c r="C51" s="26">
        <f t="shared" si="3"/>
        <v>13167896</v>
      </c>
      <c r="D51" s="27">
        <f t="shared" si="6"/>
        <v>1182715.58</v>
      </c>
      <c r="E51">
        <f t="shared" si="7"/>
        <v>11985180.42</v>
      </c>
      <c r="F51" s="26">
        <f t="shared" si="8"/>
        <v>958814433.72000027</v>
      </c>
      <c r="G51" s="26">
        <f t="shared" si="9"/>
        <v>957631718.14000022</v>
      </c>
      <c r="H51" s="33">
        <f t="shared" si="10"/>
        <v>11985180.421500001</v>
      </c>
      <c r="I51" s="38">
        <f t="shared" si="11"/>
        <v>1.5000011771917343E-3</v>
      </c>
    </row>
    <row r="52" spans="1:9" x14ac:dyDescent="0.25">
      <c r="A52" s="45">
        <v>43317</v>
      </c>
      <c r="B52" s="1">
        <f t="shared" si="5"/>
        <v>30</v>
      </c>
      <c r="C52" s="26">
        <f t="shared" si="3"/>
        <v>13167896</v>
      </c>
      <c r="D52" s="27">
        <f t="shared" si="6"/>
        <v>1197499.5199999996</v>
      </c>
      <c r="E52">
        <f t="shared" si="7"/>
        <v>11970396.48</v>
      </c>
      <c r="F52" s="26">
        <f t="shared" si="8"/>
        <v>957631718.14000022</v>
      </c>
      <c r="G52" s="26">
        <f t="shared" si="9"/>
        <v>956434218.62000024</v>
      </c>
      <c r="H52" s="33">
        <f t="shared" si="10"/>
        <v>11970396.476749999</v>
      </c>
      <c r="I52" s="38">
        <f t="shared" si="11"/>
        <v>-3.2500009983778E-3</v>
      </c>
    </row>
    <row r="53" spans="1:9" x14ac:dyDescent="0.25">
      <c r="A53" s="45">
        <v>43348</v>
      </c>
      <c r="B53" s="1">
        <f t="shared" si="5"/>
        <v>30</v>
      </c>
      <c r="C53" s="26">
        <f t="shared" si="3"/>
        <v>13167896</v>
      </c>
      <c r="D53" s="27">
        <f t="shared" si="6"/>
        <v>1212468.2699999996</v>
      </c>
      <c r="E53">
        <f t="shared" si="7"/>
        <v>11955427.73</v>
      </c>
      <c r="F53" s="26">
        <f t="shared" si="8"/>
        <v>956434218.62000024</v>
      </c>
      <c r="G53" s="26">
        <f t="shared" si="9"/>
        <v>955221750.35000026</v>
      </c>
      <c r="H53" s="33">
        <f t="shared" si="10"/>
        <v>11955427.732750002</v>
      </c>
      <c r="I53" s="38">
        <f t="shared" si="11"/>
        <v>2.750001847743988E-3</v>
      </c>
    </row>
    <row r="54" spans="1:9" x14ac:dyDescent="0.25">
      <c r="A54" s="45">
        <v>43378</v>
      </c>
      <c r="B54" s="1">
        <f t="shared" si="5"/>
        <v>30</v>
      </c>
      <c r="C54" s="26">
        <f t="shared" si="3"/>
        <v>13167896</v>
      </c>
      <c r="D54" s="27">
        <f t="shared" si="6"/>
        <v>1227624.1199999992</v>
      </c>
      <c r="E54">
        <f t="shared" si="7"/>
        <v>11940271.880000001</v>
      </c>
      <c r="F54" s="26">
        <f t="shared" si="8"/>
        <v>955221750.35000026</v>
      </c>
      <c r="G54" s="26">
        <f t="shared" si="9"/>
        <v>953994126.23000026</v>
      </c>
      <c r="H54" s="33">
        <f t="shared" si="10"/>
        <v>11940271.879375001</v>
      </c>
      <c r="I54" s="38">
        <f t="shared" si="11"/>
        <v>-6.2499940395355225E-4</v>
      </c>
    </row>
    <row r="55" spans="1:9" x14ac:dyDescent="0.25">
      <c r="A55" s="45">
        <v>43409</v>
      </c>
      <c r="B55" s="1">
        <f t="shared" si="5"/>
        <v>30</v>
      </c>
      <c r="C55" s="26">
        <f t="shared" si="3"/>
        <v>13167896</v>
      </c>
      <c r="D55" s="27">
        <f t="shared" si="6"/>
        <v>1242969.42</v>
      </c>
      <c r="E55">
        <f t="shared" si="7"/>
        <v>11924926.58</v>
      </c>
      <c r="F55" s="26">
        <f t="shared" si="8"/>
        <v>953994126.23000026</v>
      </c>
      <c r="G55" s="26">
        <f t="shared" si="9"/>
        <v>952751156.8100003</v>
      </c>
      <c r="H55" s="33">
        <f t="shared" si="10"/>
        <v>11924926.577875003</v>
      </c>
      <c r="I55" s="38">
        <f t="shared" si="11"/>
        <v>-2.1249968558549881E-3</v>
      </c>
    </row>
    <row r="56" spans="1:9" x14ac:dyDescent="0.25">
      <c r="A56" s="45">
        <v>43439</v>
      </c>
      <c r="B56" s="1">
        <f t="shared" si="5"/>
        <v>30</v>
      </c>
      <c r="C56" s="26">
        <f t="shared" si="3"/>
        <v>13167896</v>
      </c>
      <c r="D56" s="27">
        <f t="shared" si="6"/>
        <v>1258506.5399999991</v>
      </c>
      <c r="E56">
        <f t="shared" si="7"/>
        <v>11909389.460000001</v>
      </c>
      <c r="F56" s="26">
        <f t="shared" si="8"/>
        <v>952751156.8100003</v>
      </c>
      <c r="G56" s="26">
        <f t="shared" si="9"/>
        <v>951492650.27000034</v>
      </c>
      <c r="H56" s="33">
        <f t="shared" si="10"/>
        <v>11909389.460125003</v>
      </c>
      <c r="I56" s="38">
        <f t="shared" si="11"/>
        <v>1.2500211596488953E-4</v>
      </c>
    </row>
    <row r="57" spans="1:9" x14ac:dyDescent="0.25">
      <c r="A57" s="45">
        <v>43470</v>
      </c>
      <c r="B57" s="1">
        <f t="shared" si="5"/>
        <v>30</v>
      </c>
      <c r="C57" s="26">
        <f t="shared" si="3"/>
        <v>13167896</v>
      </c>
      <c r="D57" s="27">
        <f t="shared" si="6"/>
        <v>1274237.8699999992</v>
      </c>
      <c r="E57">
        <f t="shared" si="7"/>
        <v>11893658.130000001</v>
      </c>
      <c r="F57" s="26">
        <f t="shared" si="8"/>
        <v>951492650.27000034</v>
      </c>
      <c r="G57" s="26">
        <f t="shared" si="9"/>
        <v>950218412.40000033</v>
      </c>
      <c r="H57" s="33">
        <f t="shared" si="10"/>
        <v>11893658.128375003</v>
      </c>
      <c r="I57" s="38">
        <f t="shared" si="11"/>
        <v>-1.6249977052211761E-3</v>
      </c>
    </row>
    <row r="58" spans="1:9" x14ac:dyDescent="0.25">
      <c r="A58" s="45">
        <v>43501</v>
      </c>
      <c r="B58" s="1">
        <f t="shared" si="5"/>
        <v>30</v>
      </c>
      <c r="C58" s="26">
        <f t="shared" si="3"/>
        <v>13167896</v>
      </c>
      <c r="D58" s="27">
        <f t="shared" si="6"/>
        <v>1290165.8399999999</v>
      </c>
      <c r="E58">
        <f t="shared" si="7"/>
        <v>11877730.16</v>
      </c>
      <c r="F58" s="26">
        <f t="shared" si="8"/>
        <v>950218412.40000033</v>
      </c>
      <c r="G58" s="26">
        <f t="shared" si="9"/>
        <v>948928246.5600003</v>
      </c>
      <c r="H58" s="33">
        <f t="shared" si="10"/>
        <v>11877730.155000003</v>
      </c>
      <c r="I58" s="38">
        <f t="shared" si="11"/>
        <v>-4.9999970942735672E-3</v>
      </c>
    </row>
    <row r="59" spans="1:9" x14ac:dyDescent="0.25">
      <c r="A59" s="45">
        <v>43529</v>
      </c>
      <c r="B59" s="1">
        <f t="shared" si="5"/>
        <v>30</v>
      </c>
      <c r="C59" s="26">
        <f t="shared" si="3"/>
        <v>13167896</v>
      </c>
      <c r="D59" s="27">
        <f t="shared" si="6"/>
        <v>1306292.92</v>
      </c>
      <c r="E59">
        <f t="shared" si="7"/>
        <v>11861603.08</v>
      </c>
      <c r="F59" s="26">
        <f t="shared" si="8"/>
        <v>948928246.5600003</v>
      </c>
      <c r="G59" s="26">
        <f t="shared" si="9"/>
        <v>947621953.64000034</v>
      </c>
      <c r="H59" s="33">
        <f t="shared" si="10"/>
        <v>11861603.082000002</v>
      </c>
      <c r="I59" s="38">
        <f t="shared" si="11"/>
        <v>2.0000021904706955E-3</v>
      </c>
    </row>
    <row r="60" spans="1:9" x14ac:dyDescent="0.25">
      <c r="A60" s="45">
        <v>43560</v>
      </c>
      <c r="B60" s="1">
        <f t="shared" si="5"/>
        <v>30</v>
      </c>
      <c r="C60" s="26">
        <f t="shared" si="3"/>
        <v>13167896</v>
      </c>
      <c r="D60" s="27">
        <f t="shared" si="6"/>
        <v>1322621.58</v>
      </c>
      <c r="E60">
        <f t="shared" si="7"/>
        <v>11845274.42</v>
      </c>
      <c r="F60" s="26">
        <f t="shared" si="8"/>
        <v>947621953.64000034</v>
      </c>
      <c r="G60" s="26">
        <f t="shared" si="9"/>
        <v>946299332.0600003</v>
      </c>
      <c r="H60" s="33">
        <f t="shared" si="10"/>
        <v>11845274.420500003</v>
      </c>
      <c r="I60" s="38">
        <f t="shared" si="11"/>
        <v>5.0000287592411041E-4</v>
      </c>
    </row>
    <row r="61" spans="1:9" x14ac:dyDescent="0.25">
      <c r="A61" s="45">
        <v>43590</v>
      </c>
      <c r="B61" s="1">
        <f t="shared" si="5"/>
        <v>30</v>
      </c>
      <c r="C61" s="26">
        <f t="shared" si="3"/>
        <v>13167896</v>
      </c>
      <c r="D61" s="27">
        <f t="shared" si="6"/>
        <v>1339154.3499999996</v>
      </c>
      <c r="E61">
        <f t="shared" si="7"/>
        <v>11828741.65</v>
      </c>
      <c r="F61" s="26">
        <f t="shared" si="8"/>
        <v>946299332.0600003</v>
      </c>
      <c r="G61" s="26">
        <f t="shared" si="9"/>
        <v>944960177.71000028</v>
      </c>
      <c r="H61" s="33">
        <f t="shared" si="10"/>
        <v>11828741.650750004</v>
      </c>
      <c r="I61" s="38">
        <f t="shared" si="11"/>
        <v>7.50003382563591E-4</v>
      </c>
    </row>
    <row r="62" spans="1:9" x14ac:dyDescent="0.25">
      <c r="A62" s="45">
        <v>43621</v>
      </c>
      <c r="B62" s="1">
        <f t="shared" si="5"/>
        <v>30</v>
      </c>
      <c r="C62" s="26">
        <f t="shared" si="3"/>
        <v>13167896</v>
      </c>
      <c r="D62" s="27">
        <f t="shared" si="6"/>
        <v>1355893.7799999993</v>
      </c>
      <c r="E62">
        <f t="shared" si="7"/>
        <v>11812002.220000001</v>
      </c>
      <c r="F62" s="26">
        <f t="shared" si="8"/>
        <v>944960177.71000028</v>
      </c>
      <c r="G62" s="26">
        <f t="shared" si="9"/>
        <v>943604283.93000031</v>
      </c>
      <c r="H62" s="33">
        <f t="shared" si="10"/>
        <v>11812002.221375003</v>
      </c>
      <c r="I62" s="38">
        <f t="shared" si="11"/>
        <v>1.3750027865171432E-3</v>
      </c>
    </row>
    <row r="63" spans="1:9" x14ac:dyDescent="0.25">
      <c r="A63" s="45">
        <v>43651</v>
      </c>
      <c r="B63" s="1">
        <f t="shared" si="5"/>
        <v>30</v>
      </c>
      <c r="C63" s="26">
        <f t="shared" si="3"/>
        <v>13167896</v>
      </c>
      <c r="D63" s="27">
        <f t="shared" si="6"/>
        <v>1372842.4499999993</v>
      </c>
      <c r="E63">
        <f t="shared" si="7"/>
        <v>11795053.550000001</v>
      </c>
      <c r="F63" s="26">
        <f t="shared" si="8"/>
        <v>943604283.93000031</v>
      </c>
      <c r="G63" s="26">
        <f t="shared" si="9"/>
        <v>942231441.48000026</v>
      </c>
      <c r="H63" s="33">
        <f t="shared" si="10"/>
        <v>11795053.549125005</v>
      </c>
      <c r="I63" s="38">
        <f t="shared" si="11"/>
        <v>-8.7499618530273438E-4</v>
      </c>
    </row>
    <row r="64" spans="1:9" x14ac:dyDescent="0.25">
      <c r="A64" s="45">
        <v>43682</v>
      </c>
      <c r="B64" s="1">
        <f t="shared" si="5"/>
        <v>30</v>
      </c>
      <c r="C64" s="26">
        <f t="shared" si="3"/>
        <v>13167896</v>
      </c>
      <c r="D64" s="27">
        <f t="shared" si="6"/>
        <v>1390002.9800000004</v>
      </c>
      <c r="E64">
        <f t="shared" si="7"/>
        <v>11777893.02</v>
      </c>
      <c r="F64" s="26">
        <f t="shared" si="8"/>
        <v>942231441.48000026</v>
      </c>
      <c r="G64" s="26">
        <f t="shared" si="9"/>
        <v>940841438.50000024</v>
      </c>
      <c r="H64" s="33">
        <f t="shared" si="10"/>
        <v>11777893.018500002</v>
      </c>
      <c r="I64" s="38">
        <f t="shared" si="11"/>
        <v>-1.4999974519014359E-3</v>
      </c>
    </row>
    <row r="65" spans="1:9" x14ac:dyDescent="0.25">
      <c r="A65" s="45">
        <v>43713</v>
      </c>
      <c r="B65" s="1">
        <f t="shared" si="5"/>
        <v>30</v>
      </c>
      <c r="C65" s="26">
        <f t="shared" si="3"/>
        <v>13167896</v>
      </c>
      <c r="D65" s="27">
        <f t="shared" si="6"/>
        <v>1407378.0199999996</v>
      </c>
      <c r="E65">
        <f t="shared" si="7"/>
        <v>11760517.98</v>
      </c>
      <c r="F65" s="26">
        <f t="shared" si="8"/>
        <v>940841438.50000024</v>
      </c>
      <c r="G65" s="26">
        <f t="shared" si="9"/>
        <v>939434060.48000026</v>
      </c>
      <c r="H65" s="33">
        <f t="shared" si="10"/>
        <v>11760517.981250003</v>
      </c>
      <c r="I65" s="38">
        <f t="shared" si="11"/>
        <v>1.250002533197403E-3</v>
      </c>
    </row>
    <row r="66" spans="1:9" x14ac:dyDescent="0.25">
      <c r="A66" s="45">
        <v>43743</v>
      </c>
      <c r="B66" s="1">
        <f t="shared" si="5"/>
        <v>30</v>
      </c>
      <c r="C66" s="26">
        <f t="shared" si="3"/>
        <v>13167896</v>
      </c>
      <c r="D66" s="27">
        <f t="shared" si="6"/>
        <v>1424970.2400000002</v>
      </c>
      <c r="E66">
        <f t="shared" si="7"/>
        <v>11742925.76</v>
      </c>
      <c r="F66" s="26">
        <f t="shared" si="8"/>
        <v>939434060.48000026</v>
      </c>
      <c r="G66" s="26">
        <f t="shared" si="9"/>
        <v>938009090.24000025</v>
      </c>
      <c r="H66" s="33">
        <f t="shared" si="10"/>
        <v>11742925.756000003</v>
      </c>
      <c r="I66" s="38">
        <f t="shared" si="11"/>
        <v>-3.9999969303607941E-3</v>
      </c>
    </row>
    <row r="67" spans="1:9" x14ac:dyDescent="0.25">
      <c r="A67" s="45">
        <v>43774</v>
      </c>
      <c r="B67" s="1">
        <f t="shared" si="5"/>
        <v>30</v>
      </c>
      <c r="C67" s="26">
        <f t="shared" si="3"/>
        <v>13167896</v>
      </c>
      <c r="D67" s="27">
        <f t="shared" si="6"/>
        <v>1442782.3699999992</v>
      </c>
      <c r="E67">
        <f t="shared" si="7"/>
        <v>11725113.630000001</v>
      </c>
      <c r="F67" s="26">
        <f t="shared" si="8"/>
        <v>938009090.24000025</v>
      </c>
      <c r="G67" s="26">
        <f t="shared" si="9"/>
        <v>936566307.87000024</v>
      </c>
      <c r="H67" s="33">
        <f t="shared" si="10"/>
        <v>11725113.628000004</v>
      </c>
      <c r="I67" s="38">
        <f t="shared" si="11"/>
        <v>-1.9999966025352478E-3</v>
      </c>
    </row>
    <row r="68" spans="1:9" x14ac:dyDescent="0.25">
      <c r="A68" s="45">
        <v>43804</v>
      </c>
      <c r="B68" s="1">
        <f t="shared" si="5"/>
        <v>30</v>
      </c>
      <c r="C68" s="26">
        <f t="shared" si="3"/>
        <v>13167896</v>
      </c>
      <c r="D68" s="27">
        <f t="shared" si="6"/>
        <v>1460817.1500000004</v>
      </c>
      <c r="E68">
        <f t="shared" si="7"/>
        <v>11707078.85</v>
      </c>
      <c r="F68" s="26">
        <f t="shared" si="8"/>
        <v>936566307.87000024</v>
      </c>
      <c r="G68" s="26">
        <f t="shared" si="9"/>
        <v>935105490.72000027</v>
      </c>
      <c r="H68" s="33">
        <f t="shared" si="10"/>
        <v>11707078.848375002</v>
      </c>
      <c r="I68" s="38">
        <f t="shared" si="11"/>
        <v>-1.6249977052211761E-3</v>
      </c>
    </row>
    <row r="69" spans="1:9" x14ac:dyDescent="0.25">
      <c r="A69" s="45">
        <v>43835</v>
      </c>
      <c r="B69" s="1">
        <f t="shared" si="5"/>
        <v>30</v>
      </c>
      <c r="C69" s="26">
        <f t="shared" si="3"/>
        <v>13167896</v>
      </c>
      <c r="D69" s="27">
        <f t="shared" si="6"/>
        <v>1479077.3699999992</v>
      </c>
      <c r="E69">
        <f t="shared" si="7"/>
        <v>11688818.630000001</v>
      </c>
      <c r="F69" s="26">
        <f t="shared" si="8"/>
        <v>935105490.72000027</v>
      </c>
      <c r="G69" s="26">
        <f t="shared" si="9"/>
        <v>933626413.35000026</v>
      </c>
      <c r="H69" s="33">
        <f t="shared" si="10"/>
        <v>11688818.634000003</v>
      </c>
      <c r="I69" s="38">
        <f t="shared" si="11"/>
        <v>4.0000025182962418E-3</v>
      </c>
    </row>
    <row r="70" spans="1:9" x14ac:dyDescent="0.25">
      <c r="A70" s="45">
        <v>43866</v>
      </c>
      <c r="B70" s="1">
        <f t="shared" si="5"/>
        <v>30</v>
      </c>
      <c r="C70" s="26">
        <f t="shared" ref="C70:C133" si="12">$D$1</f>
        <v>13167896</v>
      </c>
      <c r="D70" s="27">
        <f t="shared" si="6"/>
        <v>1497565.83</v>
      </c>
      <c r="E70">
        <f t="shared" si="7"/>
        <v>11670330.17</v>
      </c>
      <c r="F70" s="26">
        <f t="shared" si="8"/>
        <v>933626413.35000026</v>
      </c>
      <c r="G70" s="26">
        <f t="shared" si="9"/>
        <v>932128847.52000022</v>
      </c>
      <c r="H70" s="33">
        <f t="shared" si="10"/>
        <v>11670330.166875003</v>
      </c>
      <c r="I70" s="38">
        <f t="shared" si="11"/>
        <v>-3.1249970197677612E-3</v>
      </c>
    </row>
    <row r="71" spans="1:9" x14ac:dyDescent="0.25">
      <c r="A71" s="45">
        <v>43895</v>
      </c>
      <c r="B71" s="1">
        <f t="shared" si="5"/>
        <v>30</v>
      </c>
      <c r="C71" s="26">
        <f t="shared" si="12"/>
        <v>13167896</v>
      </c>
      <c r="D71" s="27">
        <f t="shared" si="6"/>
        <v>1516285.4100000001</v>
      </c>
      <c r="E71">
        <f t="shared" si="7"/>
        <v>11651610.59</v>
      </c>
      <c r="F71" s="26">
        <f t="shared" si="8"/>
        <v>932128847.52000022</v>
      </c>
      <c r="G71" s="26">
        <f t="shared" si="9"/>
        <v>930612562.11000025</v>
      </c>
      <c r="H71" s="33">
        <f t="shared" si="10"/>
        <v>11651610.594000002</v>
      </c>
      <c r="I71" s="38">
        <f t="shared" si="11"/>
        <v>4.0000025182962418E-3</v>
      </c>
    </row>
    <row r="72" spans="1:9" x14ac:dyDescent="0.25">
      <c r="A72" s="45">
        <v>43926</v>
      </c>
      <c r="B72" s="1">
        <f t="shared" ref="B72:B135" si="13">DAYS360(A71,A72)</f>
        <v>30</v>
      </c>
      <c r="C72" s="26">
        <f t="shared" si="12"/>
        <v>13167896</v>
      </c>
      <c r="D72" s="27">
        <f t="shared" ref="D72:D135" si="14">C72-E72</f>
        <v>1535238.9700000007</v>
      </c>
      <c r="E72">
        <f t="shared" ref="E72:E135" si="15">ROUND(F72*$B$2*B72/360,2)</f>
        <v>11632657.029999999</v>
      </c>
      <c r="F72" s="26">
        <f t="shared" ref="F72:F135" si="16">G71</f>
        <v>930612562.11000025</v>
      </c>
      <c r="G72" s="26">
        <f t="shared" ref="G72:G135" si="17">F72-D72</f>
        <v>929077323.14000022</v>
      </c>
      <c r="H72" s="33">
        <f t="shared" ref="H72:H135" si="18">F72*$B$2*B72/360</f>
        <v>11632657.026375003</v>
      </c>
      <c r="I72" s="38">
        <f t="shared" ref="I72:I135" si="19">H72-E72</f>
        <v>-3.6249961704015732E-3</v>
      </c>
    </row>
    <row r="73" spans="1:9" x14ac:dyDescent="0.25">
      <c r="A73" s="45">
        <v>43956</v>
      </c>
      <c r="B73" s="1">
        <f t="shared" si="13"/>
        <v>30</v>
      </c>
      <c r="C73" s="26">
        <f t="shared" si="12"/>
        <v>13167896</v>
      </c>
      <c r="D73" s="27">
        <f t="shared" si="14"/>
        <v>1554429.4600000009</v>
      </c>
      <c r="E73">
        <f t="shared" si="15"/>
        <v>11613466.539999999</v>
      </c>
      <c r="F73" s="26">
        <f t="shared" si="16"/>
        <v>929077323.14000022</v>
      </c>
      <c r="G73" s="26">
        <f t="shared" si="17"/>
        <v>927522893.68000019</v>
      </c>
      <c r="H73" s="33">
        <f t="shared" si="18"/>
        <v>11613466.539250001</v>
      </c>
      <c r="I73" s="38">
        <f t="shared" si="19"/>
        <v>-7.4999779462814331E-4</v>
      </c>
    </row>
    <row r="74" spans="1:9" x14ac:dyDescent="0.25">
      <c r="A74" s="45">
        <v>43987</v>
      </c>
      <c r="B74" s="1">
        <f t="shared" si="13"/>
        <v>30</v>
      </c>
      <c r="C74" s="26">
        <f t="shared" si="12"/>
        <v>13167896</v>
      </c>
      <c r="D74" s="27">
        <f t="shared" si="14"/>
        <v>1573859.83</v>
      </c>
      <c r="E74">
        <f t="shared" si="15"/>
        <v>11594036.17</v>
      </c>
      <c r="F74" s="26">
        <f t="shared" si="16"/>
        <v>927522893.68000019</v>
      </c>
      <c r="G74" s="26">
        <f t="shared" si="17"/>
        <v>925949033.85000014</v>
      </c>
      <c r="H74" s="33">
        <f t="shared" si="18"/>
        <v>11594036.171000002</v>
      </c>
      <c r="I74" s="38">
        <f t="shared" si="19"/>
        <v>1.0000020265579224E-3</v>
      </c>
    </row>
    <row r="75" spans="1:9" x14ac:dyDescent="0.25">
      <c r="A75" s="45">
        <v>44017</v>
      </c>
      <c r="B75" s="1">
        <f t="shared" si="13"/>
        <v>30</v>
      </c>
      <c r="C75" s="26">
        <f t="shared" si="12"/>
        <v>13167896</v>
      </c>
      <c r="D75" s="27">
        <f t="shared" si="14"/>
        <v>1593533.08</v>
      </c>
      <c r="E75">
        <f t="shared" si="15"/>
        <v>11574362.92</v>
      </c>
      <c r="F75" s="26">
        <f t="shared" si="16"/>
        <v>925949033.85000014</v>
      </c>
      <c r="G75" s="26">
        <f t="shared" si="17"/>
        <v>924355500.7700001</v>
      </c>
      <c r="H75" s="33">
        <f t="shared" si="18"/>
        <v>11574362.923125001</v>
      </c>
      <c r="I75" s="38">
        <f t="shared" si="19"/>
        <v>3.1250007450580597E-3</v>
      </c>
    </row>
    <row r="76" spans="1:9" x14ac:dyDescent="0.25">
      <c r="A76" s="45">
        <v>44048</v>
      </c>
      <c r="B76" s="1">
        <f t="shared" si="13"/>
        <v>30</v>
      </c>
      <c r="C76" s="26">
        <f t="shared" si="12"/>
        <v>13167896</v>
      </c>
      <c r="D76" s="27">
        <f t="shared" si="14"/>
        <v>1613452.2400000002</v>
      </c>
      <c r="E76">
        <f t="shared" si="15"/>
        <v>11554443.76</v>
      </c>
      <c r="F76" s="26">
        <f t="shared" si="16"/>
        <v>924355500.7700001</v>
      </c>
      <c r="G76" s="26">
        <f t="shared" si="17"/>
        <v>922742048.53000009</v>
      </c>
      <c r="H76" s="33">
        <f t="shared" si="18"/>
        <v>11554443.759625001</v>
      </c>
      <c r="I76" s="38">
        <f t="shared" si="19"/>
        <v>-3.7499889731407166E-4</v>
      </c>
    </row>
    <row r="77" spans="1:9" x14ac:dyDescent="0.25">
      <c r="A77" s="45">
        <v>44079</v>
      </c>
      <c r="B77" s="1">
        <f t="shared" si="13"/>
        <v>30</v>
      </c>
      <c r="C77" s="26">
        <f t="shared" si="12"/>
        <v>13167896</v>
      </c>
      <c r="D77" s="27">
        <f t="shared" si="14"/>
        <v>1633620.3900000006</v>
      </c>
      <c r="E77">
        <f t="shared" si="15"/>
        <v>11534275.609999999</v>
      </c>
      <c r="F77" s="26">
        <f t="shared" si="16"/>
        <v>922742048.53000009</v>
      </c>
      <c r="G77" s="26">
        <f t="shared" si="17"/>
        <v>921108428.1400001</v>
      </c>
      <c r="H77" s="33">
        <f t="shared" si="18"/>
        <v>11534275.606625</v>
      </c>
      <c r="I77" s="38">
        <f t="shared" si="19"/>
        <v>-3.3749993890523911E-3</v>
      </c>
    </row>
    <row r="78" spans="1:9" x14ac:dyDescent="0.25">
      <c r="A78" s="45">
        <v>44109</v>
      </c>
      <c r="B78" s="1">
        <f t="shared" si="13"/>
        <v>30</v>
      </c>
      <c r="C78" s="26">
        <f t="shared" si="12"/>
        <v>13167896</v>
      </c>
      <c r="D78" s="27">
        <f t="shared" si="14"/>
        <v>1654040.6500000004</v>
      </c>
      <c r="E78">
        <f t="shared" si="15"/>
        <v>11513855.35</v>
      </c>
      <c r="F78" s="26">
        <f t="shared" si="16"/>
        <v>921108428.1400001</v>
      </c>
      <c r="G78" s="26">
        <f t="shared" si="17"/>
        <v>919454387.49000013</v>
      </c>
      <c r="H78" s="33">
        <f t="shared" si="18"/>
        <v>11513855.351750001</v>
      </c>
      <c r="I78" s="38">
        <f t="shared" si="19"/>
        <v>1.7500016838312149E-3</v>
      </c>
    </row>
    <row r="79" spans="1:9" x14ac:dyDescent="0.25">
      <c r="A79" s="45">
        <v>44140</v>
      </c>
      <c r="B79" s="1">
        <f t="shared" si="13"/>
        <v>30</v>
      </c>
      <c r="C79" s="26">
        <f t="shared" si="12"/>
        <v>13167896</v>
      </c>
      <c r="D79" s="27">
        <f t="shared" si="14"/>
        <v>1674716.1600000001</v>
      </c>
      <c r="E79">
        <f t="shared" si="15"/>
        <v>11493179.84</v>
      </c>
      <c r="F79" s="26">
        <f t="shared" si="16"/>
        <v>919454387.49000013</v>
      </c>
      <c r="G79" s="26">
        <f t="shared" si="17"/>
        <v>917779671.33000016</v>
      </c>
      <c r="H79" s="33">
        <f t="shared" si="18"/>
        <v>11493179.843625002</v>
      </c>
      <c r="I79" s="38">
        <f t="shared" si="19"/>
        <v>3.6250017583370209E-3</v>
      </c>
    </row>
    <row r="80" spans="1:9" x14ac:dyDescent="0.25">
      <c r="A80" s="45">
        <v>44170</v>
      </c>
      <c r="B80" s="1">
        <f t="shared" si="13"/>
        <v>30</v>
      </c>
      <c r="C80" s="26">
        <f t="shared" si="12"/>
        <v>13167896</v>
      </c>
      <c r="D80" s="27">
        <f t="shared" si="14"/>
        <v>1695650.1099999994</v>
      </c>
      <c r="E80">
        <f t="shared" si="15"/>
        <v>11472245.890000001</v>
      </c>
      <c r="F80" s="26">
        <f t="shared" si="16"/>
        <v>917779671.33000016</v>
      </c>
      <c r="G80" s="26">
        <f t="shared" si="17"/>
        <v>916084021.22000015</v>
      </c>
      <c r="H80" s="33">
        <f t="shared" si="18"/>
        <v>11472245.891625002</v>
      </c>
      <c r="I80" s="38">
        <f t="shared" si="19"/>
        <v>1.6250014305114746E-3</v>
      </c>
    </row>
    <row r="81" spans="1:9" x14ac:dyDescent="0.25">
      <c r="A81" s="45">
        <v>44201</v>
      </c>
      <c r="B81" s="1">
        <f t="shared" si="13"/>
        <v>30</v>
      </c>
      <c r="C81" s="26">
        <f t="shared" si="12"/>
        <v>13167896</v>
      </c>
      <c r="D81" s="27">
        <f t="shared" si="14"/>
        <v>1716845.7300000004</v>
      </c>
      <c r="E81">
        <f t="shared" si="15"/>
        <v>11451050.27</v>
      </c>
      <c r="F81" s="26">
        <f t="shared" si="16"/>
        <v>916084021.22000015</v>
      </c>
      <c r="G81" s="26">
        <f t="shared" si="17"/>
        <v>914367175.49000013</v>
      </c>
      <c r="H81" s="33">
        <f t="shared" si="18"/>
        <v>11451050.265250001</v>
      </c>
      <c r="I81" s="38">
        <f t="shared" si="19"/>
        <v>-4.7499984502792358E-3</v>
      </c>
    </row>
    <row r="82" spans="1:9" x14ac:dyDescent="0.25">
      <c r="A82" s="45">
        <v>44232</v>
      </c>
      <c r="B82" s="1">
        <f t="shared" si="13"/>
        <v>30</v>
      </c>
      <c r="C82" s="26">
        <f t="shared" si="12"/>
        <v>13167896</v>
      </c>
      <c r="D82" s="27">
        <f t="shared" si="14"/>
        <v>1738306.3100000005</v>
      </c>
      <c r="E82">
        <f t="shared" si="15"/>
        <v>11429589.689999999</v>
      </c>
      <c r="F82" s="26">
        <f t="shared" si="16"/>
        <v>914367175.49000013</v>
      </c>
      <c r="G82" s="26">
        <f t="shared" si="17"/>
        <v>912628869.18000019</v>
      </c>
      <c r="H82" s="33">
        <f t="shared" si="18"/>
        <v>11429589.693625001</v>
      </c>
      <c r="I82" s="38">
        <f t="shared" si="19"/>
        <v>3.6250017583370209E-3</v>
      </c>
    </row>
    <row r="83" spans="1:9" x14ac:dyDescent="0.25">
      <c r="A83" s="45">
        <v>44260</v>
      </c>
      <c r="B83" s="1">
        <f t="shared" si="13"/>
        <v>30</v>
      </c>
      <c r="C83" s="26">
        <f t="shared" si="12"/>
        <v>13167896</v>
      </c>
      <c r="D83" s="27">
        <f t="shared" si="14"/>
        <v>1760035.1400000006</v>
      </c>
      <c r="E83">
        <f t="shared" si="15"/>
        <v>11407860.859999999</v>
      </c>
      <c r="F83" s="26">
        <f t="shared" si="16"/>
        <v>912628869.18000019</v>
      </c>
      <c r="G83" s="26">
        <f t="shared" si="17"/>
        <v>910868834.0400002</v>
      </c>
      <c r="H83" s="33">
        <f t="shared" si="18"/>
        <v>11407860.864750002</v>
      </c>
      <c r="I83" s="38">
        <f t="shared" si="19"/>
        <v>4.7500021755695343E-3</v>
      </c>
    </row>
    <row r="84" spans="1:9" x14ac:dyDescent="0.25">
      <c r="A84" s="45">
        <v>44291</v>
      </c>
      <c r="B84" s="1">
        <f t="shared" si="13"/>
        <v>30</v>
      </c>
      <c r="C84" s="26">
        <f t="shared" si="12"/>
        <v>13167896</v>
      </c>
      <c r="D84" s="27">
        <f t="shared" si="14"/>
        <v>1782035.5700000003</v>
      </c>
      <c r="E84">
        <f t="shared" si="15"/>
        <v>11385860.43</v>
      </c>
      <c r="F84" s="26">
        <f t="shared" si="16"/>
        <v>910868834.0400002</v>
      </c>
      <c r="G84" s="26">
        <f t="shared" si="17"/>
        <v>909086798.47000015</v>
      </c>
      <c r="H84" s="33">
        <f t="shared" si="18"/>
        <v>11385860.425500004</v>
      </c>
      <c r="I84" s="38">
        <f t="shared" si="19"/>
        <v>-4.499996080994606E-3</v>
      </c>
    </row>
    <row r="85" spans="1:9" x14ac:dyDescent="0.25">
      <c r="A85" s="45">
        <v>44321</v>
      </c>
      <c r="B85" s="1">
        <f t="shared" si="13"/>
        <v>30</v>
      </c>
      <c r="C85" s="26">
        <f t="shared" si="12"/>
        <v>13167896</v>
      </c>
      <c r="D85" s="27">
        <f t="shared" si="14"/>
        <v>1804311.0199999996</v>
      </c>
      <c r="E85">
        <f t="shared" si="15"/>
        <v>11363584.98</v>
      </c>
      <c r="F85" s="26">
        <f t="shared" si="16"/>
        <v>909086798.47000015</v>
      </c>
      <c r="G85" s="26">
        <f t="shared" si="17"/>
        <v>907282487.45000017</v>
      </c>
      <c r="H85" s="33">
        <f t="shared" si="18"/>
        <v>11363584.980875</v>
      </c>
      <c r="I85" s="38">
        <f t="shared" si="19"/>
        <v>8.7499991059303284E-4</v>
      </c>
    </row>
    <row r="86" spans="1:9" x14ac:dyDescent="0.25">
      <c r="A86" s="45">
        <v>44352</v>
      </c>
      <c r="B86" s="1">
        <f t="shared" si="13"/>
        <v>30</v>
      </c>
      <c r="C86" s="26">
        <f t="shared" si="12"/>
        <v>13167896</v>
      </c>
      <c r="D86" s="27">
        <f t="shared" si="14"/>
        <v>1826864.9100000001</v>
      </c>
      <c r="E86">
        <f t="shared" si="15"/>
        <v>11341031.09</v>
      </c>
      <c r="F86" s="26">
        <f t="shared" si="16"/>
        <v>907282487.45000017</v>
      </c>
      <c r="G86" s="26">
        <f t="shared" si="17"/>
        <v>905455622.5400002</v>
      </c>
      <c r="H86" s="33">
        <f t="shared" si="18"/>
        <v>11341031.093125001</v>
      </c>
      <c r="I86" s="38">
        <f t="shared" si="19"/>
        <v>3.1250007450580597E-3</v>
      </c>
    </row>
    <row r="87" spans="1:9" x14ac:dyDescent="0.25">
      <c r="A87" s="45">
        <v>44382</v>
      </c>
      <c r="B87" s="1">
        <f t="shared" si="13"/>
        <v>30</v>
      </c>
      <c r="C87" s="26">
        <f t="shared" si="12"/>
        <v>13167896</v>
      </c>
      <c r="D87" s="27">
        <f t="shared" si="14"/>
        <v>1849700.7200000007</v>
      </c>
      <c r="E87">
        <f t="shared" si="15"/>
        <v>11318195.279999999</v>
      </c>
      <c r="F87" s="26">
        <f t="shared" si="16"/>
        <v>905455622.5400002</v>
      </c>
      <c r="G87" s="26">
        <f t="shared" si="17"/>
        <v>903605921.82000017</v>
      </c>
      <c r="H87" s="33">
        <f t="shared" si="18"/>
        <v>11318195.281750001</v>
      </c>
      <c r="I87" s="38">
        <f t="shared" si="19"/>
        <v>1.7500016838312149E-3</v>
      </c>
    </row>
    <row r="88" spans="1:9" x14ac:dyDescent="0.25">
      <c r="A88" s="45">
        <v>44413</v>
      </c>
      <c r="B88" s="1">
        <f t="shared" si="13"/>
        <v>30</v>
      </c>
      <c r="C88" s="26">
        <f t="shared" si="12"/>
        <v>13167896</v>
      </c>
      <c r="D88" s="27">
        <f t="shared" si="14"/>
        <v>1872821.9800000004</v>
      </c>
      <c r="E88">
        <f t="shared" si="15"/>
        <v>11295074.02</v>
      </c>
      <c r="F88" s="26">
        <f t="shared" si="16"/>
        <v>903605921.82000017</v>
      </c>
      <c r="G88" s="26">
        <f t="shared" si="17"/>
        <v>901733099.84000015</v>
      </c>
      <c r="H88" s="33">
        <f t="shared" si="18"/>
        <v>11295074.022750003</v>
      </c>
      <c r="I88" s="38">
        <f t="shared" si="19"/>
        <v>2.7500037103891373E-3</v>
      </c>
    </row>
    <row r="89" spans="1:9" x14ac:dyDescent="0.25">
      <c r="A89" s="45">
        <v>44444</v>
      </c>
      <c r="B89" s="1">
        <f t="shared" si="13"/>
        <v>30</v>
      </c>
      <c r="C89" s="26">
        <f t="shared" si="12"/>
        <v>13167896</v>
      </c>
      <c r="D89" s="27">
        <f t="shared" si="14"/>
        <v>1896232.25</v>
      </c>
      <c r="E89">
        <f t="shared" si="15"/>
        <v>11271663.75</v>
      </c>
      <c r="F89" s="26">
        <f t="shared" si="16"/>
        <v>901733099.84000015</v>
      </c>
      <c r="G89" s="26">
        <f t="shared" si="17"/>
        <v>899836867.59000015</v>
      </c>
      <c r="H89" s="33">
        <f t="shared" si="18"/>
        <v>11271663.748</v>
      </c>
      <c r="I89" s="38">
        <f t="shared" si="19"/>
        <v>-2.0000003278255463E-3</v>
      </c>
    </row>
    <row r="90" spans="1:9" x14ac:dyDescent="0.25">
      <c r="A90" s="45">
        <v>44474</v>
      </c>
      <c r="B90" s="1">
        <f t="shared" si="13"/>
        <v>30</v>
      </c>
      <c r="C90" s="26">
        <f t="shared" si="12"/>
        <v>13167896</v>
      </c>
      <c r="D90" s="27">
        <f t="shared" si="14"/>
        <v>1919935.1600000001</v>
      </c>
      <c r="E90">
        <f t="shared" si="15"/>
        <v>11247960.84</v>
      </c>
      <c r="F90" s="26">
        <f t="shared" si="16"/>
        <v>899836867.59000015</v>
      </c>
      <c r="G90" s="26">
        <f t="shared" si="17"/>
        <v>897916932.43000019</v>
      </c>
      <c r="H90" s="33">
        <f t="shared" si="18"/>
        <v>11247960.844875</v>
      </c>
      <c r="I90" s="38">
        <f t="shared" si="19"/>
        <v>4.8750005662441254E-3</v>
      </c>
    </row>
    <row r="91" spans="1:9" x14ac:dyDescent="0.25">
      <c r="A91" s="45">
        <v>44505</v>
      </c>
      <c r="B91" s="1">
        <f t="shared" si="13"/>
        <v>30</v>
      </c>
      <c r="C91" s="26">
        <f t="shared" si="12"/>
        <v>13167896</v>
      </c>
      <c r="D91" s="27">
        <f t="shared" si="14"/>
        <v>1943934.3399999999</v>
      </c>
      <c r="E91">
        <f t="shared" si="15"/>
        <v>11223961.66</v>
      </c>
      <c r="F91" s="26">
        <f t="shared" si="16"/>
        <v>897916932.43000019</v>
      </c>
      <c r="G91" s="26">
        <f t="shared" si="17"/>
        <v>895972998.09000015</v>
      </c>
      <c r="H91" s="33">
        <f t="shared" si="18"/>
        <v>11223961.655375002</v>
      </c>
      <c r="I91" s="38">
        <f t="shared" si="19"/>
        <v>-4.6249981969594955E-3</v>
      </c>
    </row>
    <row r="92" spans="1:9" x14ac:dyDescent="0.25">
      <c r="A92" s="45">
        <v>44535</v>
      </c>
      <c r="B92" s="1">
        <f t="shared" si="13"/>
        <v>30</v>
      </c>
      <c r="C92" s="26">
        <f t="shared" si="12"/>
        <v>13167896</v>
      </c>
      <c r="D92" s="27">
        <f t="shared" si="14"/>
        <v>1968233.5199999996</v>
      </c>
      <c r="E92">
        <f t="shared" si="15"/>
        <v>11199662.48</v>
      </c>
      <c r="F92" s="26">
        <f t="shared" si="16"/>
        <v>895972998.09000015</v>
      </c>
      <c r="G92" s="26">
        <f t="shared" si="17"/>
        <v>894004764.57000017</v>
      </c>
      <c r="H92" s="33">
        <f t="shared" si="18"/>
        <v>11199662.476125002</v>
      </c>
      <c r="I92" s="38">
        <f t="shared" si="19"/>
        <v>-3.874998539686203E-3</v>
      </c>
    </row>
    <row r="93" spans="1:9" x14ac:dyDescent="0.25">
      <c r="A93" s="45">
        <v>44566</v>
      </c>
      <c r="B93" s="1">
        <f t="shared" si="13"/>
        <v>30</v>
      </c>
      <c r="C93" s="26">
        <f t="shared" si="12"/>
        <v>13167896</v>
      </c>
      <c r="D93" s="27">
        <f t="shared" si="14"/>
        <v>1992836.4399999995</v>
      </c>
      <c r="E93">
        <f t="shared" si="15"/>
        <v>11175059.560000001</v>
      </c>
      <c r="F93" s="26">
        <f t="shared" si="16"/>
        <v>894004764.57000017</v>
      </c>
      <c r="G93" s="26">
        <f t="shared" si="17"/>
        <v>892011928.13000011</v>
      </c>
      <c r="H93" s="33">
        <f t="shared" si="18"/>
        <v>11175059.557125002</v>
      </c>
      <c r="I93" s="38">
        <f t="shared" si="19"/>
        <v>-2.8749983757734299E-3</v>
      </c>
    </row>
    <row r="94" spans="1:9" x14ac:dyDescent="0.25">
      <c r="A94" s="45">
        <v>44597</v>
      </c>
      <c r="B94" s="1">
        <f t="shared" si="13"/>
        <v>30</v>
      </c>
      <c r="C94" s="26">
        <f t="shared" si="12"/>
        <v>13167896</v>
      </c>
      <c r="D94" s="27">
        <f t="shared" si="14"/>
        <v>2017746.9000000004</v>
      </c>
      <c r="E94">
        <f t="shared" si="15"/>
        <v>11150149.1</v>
      </c>
      <c r="F94" s="26">
        <f t="shared" si="16"/>
        <v>892011928.13000011</v>
      </c>
      <c r="G94" s="26">
        <f t="shared" si="17"/>
        <v>889994181.23000014</v>
      </c>
      <c r="H94" s="33">
        <f t="shared" si="18"/>
        <v>11150149.101624999</v>
      </c>
      <c r="I94" s="38">
        <f t="shared" si="19"/>
        <v>1.6249995678663254E-3</v>
      </c>
    </row>
    <row r="95" spans="1:9" x14ac:dyDescent="0.25">
      <c r="A95" s="45">
        <v>44625</v>
      </c>
      <c r="B95" s="1">
        <f t="shared" si="13"/>
        <v>30</v>
      </c>
      <c r="C95" s="26">
        <f t="shared" si="12"/>
        <v>13167896</v>
      </c>
      <c r="D95" s="27">
        <f t="shared" si="14"/>
        <v>2042968.7300000004</v>
      </c>
      <c r="E95">
        <f t="shared" si="15"/>
        <v>11124927.27</v>
      </c>
      <c r="F95" s="26">
        <f t="shared" si="16"/>
        <v>889994181.23000014</v>
      </c>
      <c r="G95" s="26">
        <f t="shared" si="17"/>
        <v>887951212.50000012</v>
      </c>
      <c r="H95" s="33">
        <f t="shared" si="18"/>
        <v>11124927.265375001</v>
      </c>
      <c r="I95" s="38">
        <f t="shared" si="19"/>
        <v>-4.6249981969594955E-3</v>
      </c>
    </row>
    <row r="96" spans="1:9" x14ac:dyDescent="0.25">
      <c r="A96" s="45">
        <v>44656</v>
      </c>
      <c r="B96" s="1">
        <f t="shared" si="13"/>
        <v>30</v>
      </c>
      <c r="C96" s="26">
        <f t="shared" si="12"/>
        <v>13167896</v>
      </c>
      <c r="D96" s="27">
        <f t="shared" si="14"/>
        <v>2068505.8399999999</v>
      </c>
      <c r="E96">
        <f t="shared" si="15"/>
        <v>11099390.16</v>
      </c>
      <c r="F96" s="26">
        <f t="shared" si="16"/>
        <v>887951212.50000012</v>
      </c>
      <c r="G96" s="26">
        <f t="shared" si="17"/>
        <v>885882706.66000009</v>
      </c>
      <c r="H96" s="33">
        <f t="shared" si="18"/>
        <v>11099390.156250002</v>
      </c>
      <c r="I96" s="38">
        <f t="shared" si="19"/>
        <v>-3.7499982863664627E-3</v>
      </c>
    </row>
    <row r="97" spans="1:9" x14ac:dyDescent="0.25">
      <c r="A97" s="45">
        <v>44686</v>
      </c>
      <c r="B97" s="1">
        <f t="shared" si="13"/>
        <v>30</v>
      </c>
      <c r="C97" s="26">
        <f t="shared" si="12"/>
        <v>13167896</v>
      </c>
      <c r="D97" s="27">
        <f t="shared" si="14"/>
        <v>2094362.17</v>
      </c>
      <c r="E97">
        <f t="shared" si="15"/>
        <v>11073533.83</v>
      </c>
      <c r="F97" s="26">
        <f t="shared" si="16"/>
        <v>885882706.66000009</v>
      </c>
      <c r="G97" s="26">
        <f t="shared" si="17"/>
        <v>883788344.49000013</v>
      </c>
      <c r="H97" s="33">
        <f t="shared" si="18"/>
        <v>11073533.833250001</v>
      </c>
      <c r="I97" s="38">
        <f t="shared" si="19"/>
        <v>3.2500009983778E-3</v>
      </c>
    </row>
    <row r="98" spans="1:9" x14ac:dyDescent="0.25">
      <c r="A98" s="45">
        <v>44717</v>
      </c>
      <c r="B98" s="1">
        <f t="shared" si="13"/>
        <v>30</v>
      </c>
      <c r="C98" s="26">
        <f t="shared" si="12"/>
        <v>13167896</v>
      </c>
      <c r="D98" s="27">
        <f t="shared" si="14"/>
        <v>2120541.6899999995</v>
      </c>
      <c r="E98">
        <f t="shared" si="15"/>
        <v>11047354.310000001</v>
      </c>
      <c r="F98" s="26">
        <f t="shared" si="16"/>
        <v>883788344.49000013</v>
      </c>
      <c r="G98" s="26">
        <f t="shared" si="17"/>
        <v>881667802.80000007</v>
      </c>
      <c r="H98" s="33">
        <f t="shared" si="18"/>
        <v>11047354.306125002</v>
      </c>
      <c r="I98" s="38">
        <f t="shared" si="19"/>
        <v>-3.874998539686203E-3</v>
      </c>
    </row>
    <row r="99" spans="1:9" x14ac:dyDescent="0.25">
      <c r="A99" s="45">
        <v>44747</v>
      </c>
      <c r="B99" s="1">
        <f t="shared" si="13"/>
        <v>30</v>
      </c>
      <c r="C99" s="26">
        <f t="shared" si="12"/>
        <v>13167896</v>
      </c>
      <c r="D99" s="27">
        <f t="shared" si="14"/>
        <v>2147048.4600000009</v>
      </c>
      <c r="E99">
        <f t="shared" si="15"/>
        <v>11020847.539999999</v>
      </c>
      <c r="F99" s="26">
        <f t="shared" si="16"/>
        <v>881667802.80000007</v>
      </c>
      <c r="G99" s="26">
        <f t="shared" si="17"/>
        <v>879520754.34000003</v>
      </c>
      <c r="H99" s="33">
        <f t="shared" si="18"/>
        <v>11020847.535</v>
      </c>
      <c r="I99" s="38">
        <f t="shared" si="19"/>
        <v>-4.9999989569187164E-3</v>
      </c>
    </row>
    <row r="100" spans="1:9" x14ac:dyDescent="0.25">
      <c r="A100" s="45">
        <v>44778</v>
      </c>
      <c r="B100" s="1">
        <f t="shared" si="13"/>
        <v>30</v>
      </c>
      <c r="C100" s="26">
        <f t="shared" si="12"/>
        <v>13167896</v>
      </c>
      <c r="D100" s="27">
        <f t="shared" si="14"/>
        <v>2173886.5700000003</v>
      </c>
      <c r="E100">
        <f t="shared" si="15"/>
        <v>10994009.43</v>
      </c>
      <c r="F100" s="26">
        <f t="shared" si="16"/>
        <v>879520754.34000003</v>
      </c>
      <c r="G100" s="26">
        <f t="shared" si="17"/>
        <v>877346867.76999998</v>
      </c>
      <c r="H100" s="33">
        <f t="shared" si="18"/>
        <v>10994009.42925</v>
      </c>
      <c r="I100" s="38">
        <f t="shared" si="19"/>
        <v>-7.4999965727329254E-4</v>
      </c>
    </row>
    <row r="101" spans="1:9" x14ac:dyDescent="0.25">
      <c r="A101" s="45">
        <v>44809</v>
      </c>
      <c r="B101" s="1">
        <f t="shared" si="13"/>
        <v>30</v>
      </c>
      <c r="C101" s="26">
        <f t="shared" si="12"/>
        <v>13167896</v>
      </c>
      <c r="D101" s="27">
        <f t="shared" si="14"/>
        <v>2201060.1500000004</v>
      </c>
      <c r="E101">
        <f t="shared" si="15"/>
        <v>10966835.85</v>
      </c>
      <c r="F101" s="26">
        <f t="shared" si="16"/>
        <v>877346867.76999998</v>
      </c>
      <c r="G101" s="26">
        <f t="shared" si="17"/>
        <v>875145807.62</v>
      </c>
      <c r="H101" s="33">
        <f t="shared" si="18"/>
        <v>10966835.847124999</v>
      </c>
      <c r="I101" s="38">
        <f t="shared" si="19"/>
        <v>-2.8750002384185791E-3</v>
      </c>
    </row>
    <row r="102" spans="1:9" x14ac:dyDescent="0.25">
      <c r="A102" s="45">
        <v>44839</v>
      </c>
      <c r="B102" s="1">
        <f t="shared" si="13"/>
        <v>30</v>
      </c>
      <c r="C102" s="26">
        <f t="shared" si="12"/>
        <v>13167896</v>
      </c>
      <c r="D102" s="27">
        <f t="shared" si="14"/>
        <v>2228573.4000000004</v>
      </c>
      <c r="E102">
        <f t="shared" si="15"/>
        <v>10939322.6</v>
      </c>
      <c r="F102" s="26">
        <f t="shared" si="16"/>
        <v>875145807.62</v>
      </c>
      <c r="G102" s="26">
        <f t="shared" si="17"/>
        <v>872917234.22000003</v>
      </c>
      <c r="H102" s="33">
        <f t="shared" si="18"/>
        <v>10939322.595249999</v>
      </c>
      <c r="I102" s="38">
        <f t="shared" si="19"/>
        <v>-4.7500003129243851E-3</v>
      </c>
    </row>
    <row r="103" spans="1:9" x14ac:dyDescent="0.25">
      <c r="A103" s="45">
        <v>44870</v>
      </c>
      <c r="B103" s="1">
        <f t="shared" si="13"/>
        <v>30</v>
      </c>
      <c r="C103" s="26">
        <f t="shared" si="12"/>
        <v>13167896</v>
      </c>
      <c r="D103" s="27">
        <f t="shared" si="14"/>
        <v>2256430.5700000003</v>
      </c>
      <c r="E103">
        <f t="shared" si="15"/>
        <v>10911465.43</v>
      </c>
      <c r="F103" s="26">
        <f t="shared" si="16"/>
        <v>872917234.22000003</v>
      </c>
      <c r="G103" s="26">
        <f t="shared" si="17"/>
        <v>870660803.64999998</v>
      </c>
      <c r="H103" s="33">
        <f t="shared" si="18"/>
        <v>10911465.427750001</v>
      </c>
      <c r="I103" s="38">
        <f t="shared" si="19"/>
        <v>-2.2499989718198776E-3</v>
      </c>
    </row>
    <row r="104" spans="1:9" x14ac:dyDescent="0.25">
      <c r="A104" s="45">
        <v>44900</v>
      </c>
      <c r="B104" s="1">
        <f t="shared" si="13"/>
        <v>30</v>
      </c>
      <c r="C104" s="26">
        <f t="shared" si="12"/>
        <v>13167896</v>
      </c>
      <c r="D104" s="27">
        <f t="shared" si="14"/>
        <v>2284635.9499999993</v>
      </c>
      <c r="E104">
        <f t="shared" si="15"/>
        <v>10883260.050000001</v>
      </c>
      <c r="F104" s="26">
        <f t="shared" si="16"/>
        <v>870660803.64999998</v>
      </c>
      <c r="G104" s="26">
        <f t="shared" si="17"/>
        <v>868376167.69999993</v>
      </c>
      <c r="H104" s="33">
        <f t="shared" si="18"/>
        <v>10883260.045624999</v>
      </c>
      <c r="I104" s="38">
        <f t="shared" si="19"/>
        <v>-4.3750014156103134E-3</v>
      </c>
    </row>
    <row r="105" spans="1:9" x14ac:dyDescent="0.25">
      <c r="A105" s="45">
        <v>44931</v>
      </c>
      <c r="B105" s="1">
        <f t="shared" si="13"/>
        <v>30</v>
      </c>
      <c r="C105" s="26">
        <f t="shared" si="12"/>
        <v>13167896</v>
      </c>
      <c r="D105" s="27">
        <f t="shared" si="14"/>
        <v>2313193.9000000004</v>
      </c>
      <c r="E105">
        <f t="shared" si="15"/>
        <v>10854702.1</v>
      </c>
      <c r="F105" s="26">
        <f t="shared" si="16"/>
        <v>868376167.69999993</v>
      </c>
      <c r="G105" s="26">
        <f t="shared" si="17"/>
        <v>866062973.79999995</v>
      </c>
      <c r="H105" s="33">
        <f t="shared" si="18"/>
        <v>10854702.096249999</v>
      </c>
      <c r="I105" s="38">
        <f t="shared" si="19"/>
        <v>-3.7500001490116119E-3</v>
      </c>
    </row>
    <row r="106" spans="1:9" x14ac:dyDescent="0.25">
      <c r="A106" s="45">
        <v>44962</v>
      </c>
      <c r="B106" s="1">
        <f t="shared" si="13"/>
        <v>30</v>
      </c>
      <c r="C106" s="26">
        <f t="shared" si="12"/>
        <v>13167896</v>
      </c>
      <c r="D106" s="27">
        <f t="shared" si="14"/>
        <v>2342108.83</v>
      </c>
      <c r="E106">
        <f t="shared" si="15"/>
        <v>10825787.17</v>
      </c>
      <c r="F106" s="26">
        <f t="shared" si="16"/>
        <v>866062973.79999995</v>
      </c>
      <c r="G106" s="26">
        <f t="shared" si="17"/>
        <v>863720864.96999991</v>
      </c>
      <c r="H106" s="33">
        <f t="shared" si="18"/>
        <v>10825787.172499999</v>
      </c>
      <c r="I106" s="38">
        <f t="shared" si="19"/>
        <v>2.4999994784593582E-3</v>
      </c>
    </row>
    <row r="107" spans="1:9" x14ac:dyDescent="0.25">
      <c r="A107" s="45">
        <v>44990</v>
      </c>
      <c r="B107" s="1">
        <f t="shared" si="13"/>
        <v>30</v>
      </c>
      <c r="C107" s="26">
        <f t="shared" si="12"/>
        <v>13167896</v>
      </c>
      <c r="D107" s="27">
        <f t="shared" si="14"/>
        <v>2371385.1899999995</v>
      </c>
      <c r="E107">
        <f t="shared" si="15"/>
        <v>10796510.810000001</v>
      </c>
      <c r="F107" s="26">
        <f t="shared" si="16"/>
        <v>863720864.96999991</v>
      </c>
      <c r="G107" s="26">
        <f t="shared" si="17"/>
        <v>861349479.77999985</v>
      </c>
      <c r="H107" s="33">
        <f t="shared" si="18"/>
        <v>10796510.812124997</v>
      </c>
      <c r="I107" s="38">
        <f t="shared" si="19"/>
        <v>2.1249968558549881E-3</v>
      </c>
    </row>
    <row r="108" spans="1:9" x14ac:dyDescent="0.25">
      <c r="A108" s="45">
        <v>45021</v>
      </c>
      <c r="B108" s="1">
        <f t="shared" si="13"/>
        <v>30</v>
      </c>
      <c r="C108" s="26">
        <f t="shared" si="12"/>
        <v>13167896</v>
      </c>
      <c r="D108" s="27">
        <f t="shared" si="14"/>
        <v>2401027.5</v>
      </c>
      <c r="E108">
        <f t="shared" si="15"/>
        <v>10766868.5</v>
      </c>
      <c r="F108" s="26">
        <f t="shared" si="16"/>
        <v>861349479.77999985</v>
      </c>
      <c r="G108" s="26">
        <f t="shared" si="17"/>
        <v>858948452.27999985</v>
      </c>
      <c r="H108" s="33">
        <f t="shared" si="18"/>
        <v>10766868.497249998</v>
      </c>
      <c r="I108" s="38">
        <f t="shared" si="19"/>
        <v>-2.750001847743988E-3</v>
      </c>
    </row>
    <row r="109" spans="1:9" x14ac:dyDescent="0.25">
      <c r="A109" s="45">
        <v>45051</v>
      </c>
      <c r="B109" s="1">
        <f t="shared" si="13"/>
        <v>30</v>
      </c>
      <c r="C109" s="26">
        <f t="shared" si="12"/>
        <v>13167896</v>
      </c>
      <c r="D109" s="27">
        <f t="shared" si="14"/>
        <v>2431040.3499999996</v>
      </c>
      <c r="E109">
        <f t="shared" si="15"/>
        <v>10736855.65</v>
      </c>
      <c r="F109" s="26">
        <f t="shared" si="16"/>
        <v>858948452.27999985</v>
      </c>
      <c r="G109" s="26">
        <f t="shared" si="17"/>
        <v>856517411.92999983</v>
      </c>
      <c r="H109" s="33">
        <f t="shared" si="18"/>
        <v>10736855.653499998</v>
      </c>
      <c r="I109" s="38">
        <f t="shared" si="19"/>
        <v>3.4999977797269821E-3</v>
      </c>
    </row>
    <row r="110" spans="1:9" x14ac:dyDescent="0.25">
      <c r="A110" s="45">
        <v>45082</v>
      </c>
      <c r="B110" s="1">
        <f t="shared" si="13"/>
        <v>30</v>
      </c>
      <c r="C110" s="26">
        <f t="shared" si="12"/>
        <v>13167896</v>
      </c>
      <c r="D110" s="27">
        <f t="shared" si="14"/>
        <v>2461428.3499999996</v>
      </c>
      <c r="E110">
        <f t="shared" si="15"/>
        <v>10706467.65</v>
      </c>
      <c r="F110" s="26">
        <f t="shared" si="16"/>
        <v>856517411.92999983</v>
      </c>
      <c r="G110" s="26">
        <f t="shared" si="17"/>
        <v>854055983.5799998</v>
      </c>
      <c r="H110" s="33">
        <f t="shared" si="18"/>
        <v>10706467.649124997</v>
      </c>
      <c r="I110" s="38">
        <f t="shared" si="19"/>
        <v>-8.750036358833313E-4</v>
      </c>
    </row>
    <row r="111" spans="1:9" x14ac:dyDescent="0.25">
      <c r="A111" s="45">
        <v>45112</v>
      </c>
      <c r="B111" s="1">
        <f t="shared" si="13"/>
        <v>30</v>
      </c>
      <c r="C111" s="26">
        <f t="shared" si="12"/>
        <v>13167896</v>
      </c>
      <c r="D111" s="27">
        <f t="shared" si="14"/>
        <v>2492196.2100000009</v>
      </c>
      <c r="E111">
        <f t="shared" si="15"/>
        <v>10675699.789999999</v>
      </c>
      <c r="F111" s="26">
        <f t="shared" si="16"/>
        <v>854055983.5799998</v>
      </c>
      <c r="G111" s="26">
        <f t="shared" si="17"/>
        <v>851563787.36999977</v>
      </c>
      <c r="H111" s="33">
        <f t="shared" si="18"/>
        <v>10675699.794749998</v>
      </c>
      <c r="I111" s="38">
        <f t="shared" si="19"/>
        <v>4.7499984502792358E-3</v>
      </c>
    </row>
    <row r="112" spans="1:9" x14ac:dyDescent="0.25">
      <c r="A112" s="45">
        <v>45143</v>
      </c>
      <c r="B112" s="1">
        <f t="shared" si="13"/>
        <v>30</v>
      </c>
      <c r="C112" s="26">
        <f t="shared" si="12"/>
        <v>13167896</v>
      </c>
      <c r="D112" s="27">
        <f t="shared" si="14"/>
        <v>2523348.66</v>
      </c>
      <c r="E112">
        <f t="shared" si="15"/>
        <v>10644547.34</v>
      </c>
      <c r="F112" s="26">
        <f t="shared" si="16"/>
        <v>851563787.36999977</v>
      </c>
      <c r="G112" s="26">
        <f t="shared" si="17"/>
        <v>849040438.7099998</v>
      </c>
      <c r="H112" s="33">
        <f t="shared" si="18"/>
        <v>10644547.342124997</v>
      </c>
      <c r="I112" s="38">
        <f t="shared" si="19"/>
        <v>2.1249968558549881E-3</v>
      </c>
    </row>
    <row r="113" spans="1:9" x14ac:dyDescent="0.25">
      <c r="A113" s="45">
        <v>45174</v>
      </c>
      <c r="B113" s="1">
        <f t="shared" si="13"/>
        <v>30</v>
      </c>
      <c r="C113" s="26">
        <f t="shared" si="12"/>
        <v>13167896</v>
      </c>
      <c r="D113" s="27">
        <f t="shared" si="14"/>
        <v>2554890.5199999996</v>
      </c>
      <c r="E113">
        <f t="shared" si="15"/>
        <v>10613005.48</v>
      </c>
      <c r="F113" s="26">
        <f t="shared" si="16"/>
        <v>849040438.7099998</v>
      </c>
      <c r="G113" s="26">
        <f t="shared" si="17"/>
        <v>846485548.18999982</v>
      </c>
      <c r="H113" s="33">
        <f t="shared" si="18"/>
        <v>10613005.483874997</v>
      </c>
      <c r="I113" s="38">
        <f t="shared" si="19"/>
        <v>3.8749966770410538E-3</v>
      </c>
    </row>
    <row r="114" spans="1:9" x14ac:dyDescent="0.25">
      <c r="A114" s="45">
        <v>45204</v>
      </c>
      <c r="B114" s="1">
        <f t="shared" si="13"/>
        <v>30</v>
      </c>
      <c r="C114" s="26">
        <f t="shared" si="12"/>
        <v>13167896</v>
      </c>
      <c r="D114" s="27">
        <f t="shared" si="14"/>
        <v>2586826.6500000004</v>
      </c>
      <c r="E114">
        <f t="shared" si="15"/>
        <v>10581069.35</v>
      </c>
      <c r="F114" s="26">
        <f t="shared" si="16"/>
        <v>846485548.18999982</v>
      </c>
      <c r="G114" s="26">
        <f t="shared" si="17"/>
        <v>843898721.53999984</v>
      </c>
      <c r="H114" s="33">
        <f t="shared" si="18"/>
        <v>10581069.352374997</v>
      </c>
      <c r="I114" s="38">
        <f t="shared" si="19"/>
        <v>2.3749973624944687E-3</v>
      </c>
    </row>
    <row r="115" spans="1:9" x14ac:dyDescent="0.25">
      <c r="A115" s="45">
        <v>45235</v>
      </c>
      <c r="B115" s="1">
        <f t="shared" si="13"/>
        <v>30</v>
      </c>
      <c r="C115" s="26">
        <f t="shared" si="12"/>
        <v>13167896</v>
      </c>
      <c r="D115" s="27">
        <f t="shared" si="14"/>
        <v>2619161.9800000004</v>
      </c>
      <c r="E115">
        <f t="shared" si="15"/>
        <v>10548734.02</v>
      </c>
      <c r="F115" s="26">
        <f t="shared" si="16"/>
        <v>843898721.53999984</v>
      </c>
      <c r="G115" s="26">
        <f t="shared" si="17"/>
        <v>841279559.55999982</v>
      </c>
      <c r="H115" s="33">
        <f t="shared" si="18"/>
        <v>10548734.019249998</v>
      </c>
      <c r="I115" s="38">
        <f t="shared" si="19"/>
        <v>-7.5000151991844177E-4</v>
      </c>
    </row>
    <row r="116" spans="1:9" x14ac:dyDescent="0.25">
      <c r="A116" s="45">
        <v>45265</v>
      </c>
      <c r="B116" s="1">
        <f t="shared" si="13"/>
        <v>30</v>
      </c>
      <c r="C116" s="26">
        <f t="shared" si="12"/>
        <v>13167896</v>
      </c>
      <c r="D116" s="27">
        <f t="shared" si="14"/>
        <v>2651901.5099999998</v>
      </c>
      <c r="E116">
        <f t="shared" si="15"/>
        <v>10515994.49</v>
      </c>
      <c r="F116" s="26">
        <f t="shared" si="16"/>
        <v>841279559.55999982</v>
      </c>
      <c r="G116" s="26">
        <f t="shared" si="17"/>
        <v>838627658.04999983</v>
      </c>
      <c r="H116" s="33">
        <f t="shared" si="18"/>
        <v>10515994.494499998</v>
      </c>
      <c r="I116" s="38">
        <f t="shared" si="19"/>
        <v>4.4999979436397552E-3</v>
      </c>
    </row>
    <row r="117" spans="1:9" x14ac:dyDescent="0.25">
      <c r="A117" s="45">
        <v>45296</v>
      </c>
      <c r="B117" s="1">
        <f t="shared" si="13"/>
        <v>30</v>
      </c>
      <c r="C117" s="26">
        <f t="shared" si="12"/>
        <v>13167896</v>
      </c>
      <c r="D117" s="27">
        <f t="shared" si="14"/>
        <v>2685050.2699999996</v>
      </c>
      <c r="E117">
        <f t="shared" si="15"/>
        <v>10482845.73</v>
      </c>
      <c r="F117" s="26">
        <f t="shared" si="16"/>
        <v>838627658.04999983</v>
      </c>
      <c r="G117" s="26">
        <f t="shared" si="17"/>
        <v>835942607.77999985</v>
      </c>
      <c r="H117" s="33">
        <f t="shared" si="18"/>
        <v>10482845.725624997</v>
      </c>
      <c r="I117" s="38">
        <f t="shared" si="19"/>
        <v>-4.3750032782554626E-3</v>
      </c>
    </row>
    <row r="118" spans="1:9" x14ac:dyDescent="0.25">
      <c r="A118" s="45">
        <v>45327</v>
      </c>
      <c r="B118" s="1">
        <f t="shared" si="13"/>
        <v>30</v>
      </c>
      <c r="C118" s="26">
        <f t="shared" si="12"/>
        <v>13167896</v>
      </c>
      <c r="D118" s="27">
        <f t="shared" si="14"/>
        <v>2718613.4000000004</v>
      </c>
      <c r="E118">
        <f t="shared" si="15"/>
        <v>10449282.6</v>
      </c>
      <c r="F118" s="26">
        <f t="shared" si="16"/>
        <v>835942607.77999985</v>
      </c>
      <c r="G118" s="26">
        <f t="shared" si="17"/>
        <v>833223994.37999988</v>
      </c>
      <c r="H118" s="33">
        <f t="shared" si="18"/>
        <v>10449282.597249996</v>
      </c>
      <c r="I118" s="38">
        <f t="shared" si="19"/>
        <v>-2.7500037103891373E-3</v>
      </c>
    </row>
    <row r="119" spans="1:9" x14ac:dyDescent="0.25">
      <c r="A119" s="45">
        <v>45356</v>
      </c>
      <c r="B119" s="1">
        <f t="shared" si="13"/>
        <v>30</v>
      </c>
      <c r="C119" s="26">
        <f t="shared" si="12"/>
        <v>13167896</v>
      </c>
      <c r="D119" s="27">
        <f t="shared" si="14"/>
        <v>2752596.0700000003</v>
      </c>
      <c r="E119">
        <f t="shared" si="15"/>
        <v>10415299.93</v>
      </c>
      <c r="F119" s="26">
        <f t="shared" si="16"/>
        <v>833223994.37999988</v>
      </c>
      <c r="G119" s="26">
        <f t="shared" si="17"/>
        <v>830471398.30999982</v>
      </c>
      <c r="H119" s="33">
        <f t="shared" si="18"/>
        <v>10415299.929749997</v>
      </c>
      <c r="I119" s="38">
        <f t="shared" si="19"/>
        <v>-2.5000236928462982E-4</v>
      </c>
    </row>
    <row r="120" spans="1:9" x14ac:dyDescent="0.25">
      <c r="A120" s="45">
        <v>45387</v>
      </c>
      <c r="B120" s="1">
        <f t="shared" si="13"/>
        <v>30</v>
      </c>
      <c r="C120" s="26">
        <f t="shared" si="12"/>
        <v>13167896</v>
      </c>
      <c r="D120" s="27">
        <f t="shared" si="14"/>
        <v>2787003.5199999996</v>
      </c>
      <c r="E120">
        <f t="shared" si="15"/>
        <v>10380892.48</v>
      </c>
      <c r="F120" s="26">
        <f t="shared" si="16"/>
        <v>830471398.30999982</v>
      </c>
      <c r="G120" s="26">
        <f t="shared" si="17"/>
        <v>827684394.78999984</v>
      </c>
      <c r="H120" s="33">
        <f t="shared" si="18"/>
        <v>10380892.478874998</v>
      </c>
      <c r="I120" s="38">
        <f t="shared" si="19"/>
        <v>-1.1250022798776627E-3</v>
      </c>
    </row>
    <row r="121" spans="1:9" x14ac:dyDescent="0.25">
      <c r="A121" s="45">
        <v>45417</v>
      </c>
      <c r="B121" s="1">
        <f t="shared" si="13"/>
        <v>30</v>
      </c>
      <c r="C121" s="26">
        <f t="shared" si="12"/>
        <v>13167896</v>
      </c>
      <c r="D121" s="27">
        <f t="shared" si="14"/>
        <v>2821841.0700000003</v>
      </c>
      <c r="E121">
        <f t="shared" si="15"/>
        <v>10346054.93</v>
      </c>
      <c r="F121" s="26">
        <f t="shared" si="16"/>
        <v>827684394.78999984</v>
      </c>
      <c r="G121" s="26">
        <f t="shared" si="17"/>
        <v>824862553.71999979</v>
      </c>
      <c r="H121" s="33">
        <f t="shared" si="18"/>
        <v>10346054.934874998</v>
      </c>
      <c r="I121" s="38">
        <f t="shared" si="19"/>
        <v>4.8749987035989761E-3</v>
      </c>
    </row>
    <row r="122" spans="1:9" x14ac:dyDescent="0.25">
      <c r="A122" s="45">
        <v>45448</v>
      </c>
      <c r="B122" s="1">
        <f t="shared" si="13"/>
        <v>30</v>
      </c>
      <c r="C122" s="26">
        <f t="shared" si="12"/>
        <v>13167896</v>
      </c>
      <c r="D122" s="27">
        <f t="shared" si="14"/>
        <v>2857114.08</v>
      </c>
      <c r="E122">
        <f t="shared" si="15"/>
        <v>10310781.92</v>
      </c>
      <c r="F122" s="26">
        <f t="shared" si="16"/>
        <v>824862553.71999979</v>
      </c>
      <c r="G122" s="26">
        <f t="shared" si="17"/>
        <v>822005439.63999975</v>
      </c>
      <c r="H122" s="33">
        <f t="shared" si="18"/>
        <v>10310781.921499997</v>
      </c>
      <c r="I122" s="38">
        <f t="shared" si="19"/>
        <v>1.4999974519014359E-3</v>
      </c>
    </row>
    <row r="123" spans="1:9" x14ac:dyDescent="0.25">
      <c r="A123" s="45">
        <v>45478</v>
      </c>
      <c r="B123" s="1">
        <f t="shared" si="13"/>
        <v>30</v>
      </c>
      <c r="C123" s="26">
        <f t="shared" si="12"/>
        <v>13167896</v>
      </c>
      <c r="D123" s="27">
        <f t="shared" si="14"/>
        <v>2892828</v>
      </c>
      <c r="E123">
        <f t="shared" si="15"/>
        <v>10275068</v>
      </c>
      <c r="F123" s="26">
        <f t="shared" si="16"/>
        <v>822005439.63999975</v>
      </c>
      <c r="G123" s="26">
        <f t="shared" si="17"/>
        <v>819112611.63999975</v>
      </c>
      <c r="H123" s="33">
        <f t="shared" si="18"/>
        <v>10275067.995499996</v>
      </c>
      <c r="I123" s="38">
        <f t="shared" si="19"/>
        <v>-4.5000035315752029E-3</v>
      </c>
    </row>
    <row r="124" spans="1:9" x14ac:dyDescent="0.25">
      <c r="A124" s="45">
        <v>45509</v>
      </c>
      <c r="B124" s="1">
        <f t="shared" si="13"/>
        <v>30</v>
      </c>
      <c r="C124" s="26">
        <f t="shared" si="12"/>
        <v>13167896</v>
      </c>
      <c r="D124" s="27">
        <f t="shared" si="14"/>
        <v>2928988.3499999996</v>
      </c>
      <c r="E124">
        <f t="shared" si="15"/>
        <v>10238907.65</v>
      </c>
      <c r="F124" s="26">
        <f t="shared" si="16"/>
        <v>819112611.63999975</v>
      </c>
      <c r="G124" s="26">
        <f t="shared" si="17"/>
        <v>816183623.28999972</v>
      </c>
      <c r="H124" s="33">
        <f t="shared" si="18"/>
        <v>10238907.645499997</v>
      </c>
      <c r="I124" s="38">
        <f t="shared" si="19"/>
        <v>-4.5000035315752029E-3</v>
      </c>
    </row>
    <row r="125" spans="1:9" x14ac:dyDescent="0.25">
      <c r="A125" s="45">
        <v>45540</v>
      </c>
      <c r="B125" s="1">
        <f t="shared" si="13"/>
        <v>30</v>
      </c>
      <c r="C125" s="26">
        <f t="shared" si="12"/>
        <v>13167896</v>
      </c>
      <c r="D125" s="27">
        <f t="shared" si="14"/>
        <v>2965600.7100000009</v>
      </c>
      <c r="E125">
        <f t="shared" si="15"/>
        <v>10202295.289999999</v>
      </c>
      <c r="F125" s="26">
        <f t="shared" si="16"/>
        <v>816183623.28999972</v>
      </c>
      <c r="G125" s="26">
        <f t="shared" si="17"/>
        <v>813218022.57999969</v>
      </c>
      <c r="H125" s="33">
        <f t="shared" si="18"/>
        <v>10202295.291124996</v>
      </c>
      <c r="I125" s="38">
        <f t="shared" si="19"/>
        <v>1.124996691942215E-3</v>
      </c>
    </row>
    <row r="126" spans="1:9" x14ac:dyDescent="0.25">
      <c r="A126" s="45">
        <v>45570</v>
      </c>
      <c r="B126" s="1">
        <f t="shared" si="13"/>
        <v>30</v>
      </c>
      <c r="C126" s="26">
        <f t="shared" si="12"/>
        <v>13167896</v>
      </c>
      <c r="D126" s="27">
        <f t="shared" si="14"/>
        <v>3002670.7200000007</v>
      </c>
      <c r="E126">
        <f t="shared" si="15"/>
        <v>10165225.279999999</v>
      </c>
      <c r="F126" s="26">
        <f t="shared" si="16"/>
        <v>813218022.57999969</v>
      </c>
      <c r="G126" s="26">
        <f t="shared" si="17"/>
        <v>810215351.85999966</v>
      </c>
      <c r="H126" s="33">
        <f t="shared" si="18"/>
        <v>10165225.282249996</v>
      </c>
      <c r="I126" s="38">
        <f t="shared" si="19"/>
        <v>2.2499971091747284E-3</v>
      </c>
    </row>
    <row r="127" spans="1:9" x14ac:dyDescent="0.25">
      <c r="A127" s="45">
        <v>45601</v>
      </c>
      <c r="B127" s="1">
        <f t="shared" si="13"/>
        <v>30</v>
      </c>
      <c r="C127" s="26">
        <f t="shared" si="12"/>
        <v>13167896</v>
      </c>
      <c r="D127" s="27">
        <f t="shared" si="14"/>
        <v>3040204.0999999996</v>
      </c>
      <c r="E127">
        <f t="shared" si="15"/>
        <v>10127691.9</v>
      </c>
      <c r="F127" s="26">
        <f t="shared" si="16"/>
        <v>810215351.85999966</v>
      </c>
      <c r="G127" s="26">
        <f t="shared" si="17"/>
        <v>807175147.75999963</v>
      </c>
      <c r="H127" s="33">
        <f t="shared" si="18"/>
        <v>10127691.898249995</v>
      </c>
      <c r="I127" s="38">
        <f t="shared" si="19"/>
        <v>-1.7500054091215134E-3</v>
      </c>
    </row>
    <row r="128" spans="1:9" x14ac:dyDescent="0.25">
      <c r="A128" s="45">
        <v>45631</v>
      </c>
      <c r="B128" s="1">
        <f t="shared" si="13"/>
        <v>30</v>
      </c>
      <c r="C128" s="26">
        <f t="shared" si="12"/>
        <v>13167896</v>
      </c>
      <c r="D128" s="27">
        <f t="shared" si="14"/>
        <v>3078206.6500000004</v>
      </c>
      <c r="E128">
        <f t="shared" si="15"/>
        <v>10089689.35</v>
      </c>
      <c r="F128" s="26">
        <f t="shared" si="16"/>
        <v>807175147.75999963</v>
      </c>
      <c r="G128" s="26">
        <f t="shared" si="17"/>
        <v>804096941.10999966</v>
      </c>
      <c r="H128" s="33">
        <f t="shared" si="18"/>
        <v>10089689.346999995</v>
      </c>
      <c r="I128" s="38">
        <f t="shared" si="19"/>
        <v>-3.0000042170286179E-3</v>
      </c>
    </row>
    <row r="129" spans="1:9" x14ac:dyDescent="0.25">
      <c r="A129" s="45">
        <v>45662</v>
      </c>
      <c r="B129" s="1">
        <f t="shared" si="13"/>
        <v>30</v>
      </c>
      <c r="C129" s="26">
        <f t="shared" si="12"/>
        <v>13167896</v>
      </c>
      <c r="D129" s="27">
        <f t="shared" si="14"/>
        <v>3116684.24</v>
      </c>
      <c r="E129">
        <f t="shared" si="15"/>
        <v>10051211.76</v>
      </c>
      <c r="F129" s="26">
        <f t="shared" si="16"/>
        <v>804096941.10999966</v>
      </c>
      <c r="G129" s="26">
        <f t="shared" si="17"/>
        <v>800980256.86999965</v>
      </c>
      <c r="H129" s="33">
        <f t="shared" si="18"/>
        <v>10051211.763874996</v>
      </c>
      <c r="I129" s="38">
        <f t="shared" si="19"/>
        <v>3.8749966770410538E-3</v>
      </c>
    </row>
    <row r="130" spans="1:9" x14ac:dyDescent="0.25">
      <c r="A130" s="45">
        <v>45693</v>
      </c>
      <c r="B130" s="1">
        <f t="shared" si="13"/>
        <v>30</v>
      </c>
      <c r="C130" s="26">
        <f t="shared" si="12"/>
        <v>13167896</v>
      </c>
      <c r="D130" s="27">
        <f t="shared" si="14"/>
        <v>3155642.7899999991</v>
      </c>
      <c r="E130">
        <f t="shared" si="15"/>
        <v>10012253.210000001</v>
      </c>
      <c r="F130" s="26">
        <f t="shared" si="16"/>
        <v>800980256.86999965</v>
      </c>
      <c r="G130" s="26">
        <f t="shared" si="17"/>
        <v>797824614.07999969</v>
      </c>
      <c r="H130" s="33">
        <f t="shared" si="18"/>
        <v>10012253.210874995</v>
      </c>
      <c r="I130" s="38">
        <f t="shared" si="19"/>
        <v>8.7499432265758514E-4</v>
      </c>
    </row>
    <row r="131" spans="1:9" x14ac:dyDescent="0.25">
      <c r="A131" s="45">
        <v>45721</v>
      </c>
      <c r="B131" s="1">
        <f t="shared" si="13"/>
        <v>30</v>
      </c>
      <c r="C131" s="26">
        <f t="shared" si="12"/>
        <v>13167896</v>
      </c>
      <c r="D131" s="27">
        <f t="shared" si="14"/>
        <v>3195088.3200000003</v>
      </c>
      <c r="E131">
        <f t="shared" si="15"/>
        <v>9972807.6799999997</v>
      </c>
      <c r="F131" s="26">
        <f t="shared" si="16"/>
        <v>797824614.07999969</v>
      </c>
      <c r="G131" s="26">
        <f t="shared" si="17"/>
        <v>794629525.75999963</v>
      </c>
      <c r="H131" s="33">
        <f t="shared" si="18"/>
        <v>9972807.6759999953</v>
      </c>
      <c r="I131" s="38">
        <f t="shared" si="19"/>
        <v>-4.000004380941391E-3</v>
      </c>
    </row>
    <row r="132" spans="1:9" x14ac:dyDescent="0.25">
      <c r="A132" s="45">
        <v>45752</v>
      </c>
      <c r="B132" s="1">
        <f t="shared" si="13"/>
        <v>30</v>
      </c>
      <c r="C132" s="26">
        <f t="shared" si="12"/>
        <v>13167896</v>
      </c>
      <c r="D132" s="27">
        <f t="shared" si="14"/>
        <v>3235026.9299999997</v>
      </c>
      <c r="E132">
        <f t="shared" si="15"/>
        <v>9932869.0700000003</v>
      </c>
      <c r="F132" s="26">
        <f t="shared" si="16"/>
        <v>794629525.75999963</v>
      </c>
      <c r="G132" s="26">
        <f t="shared" si="17"/>
        <v>791394498.82999969</v>
      </c>
      <c r="H132" s="33">
        <f t="shared" si="18"/>
        <v>9932869.0719999969</v>
      </c>
      <c r="I132" s="38">
        <f t="shared" si="19"/>
        <v>1.9999966025352478E-3</v>
      </c>
    </row>
    <row r="133" spans="1:9" x14ac:dyDescent="0.25">
      <c r="A133" s="45">
        <v>45782</v>
      </c>
      <c r="B133" s="1">
        <f t="shared" si="13"/>
        <v>30</v>
      </c>
      <c r="C133" s="26">
        <f t="shared" si="12"/>
        <v>13167896</v>
      </c>
      <c r="D133" s="27">
        <f t="shared" si="14"/>
        <v>3275464.76</v>
      </c>
      <c r="E133">
        <f t="shared" si="15"/>
        <v>9892431.2400000002</v>
      </c>
      <c r="F133" s="26">
        <f t="shared" si="16"/>
        <v>791394498.82999969</v>
      </c>
      <c r="G133" s="26">
        <f t="shared" si="17"/>
        <v>788119034.06999969</v>
      </c>
      <c r="H133" s="33">
        <f t="shared" si="18"/>
        <v>9892431.2353749964</v>
      </c>
      <c r="I133" s="38">
        <f t="shared" si="19"/>
        <v>-4.6250037848949432E-3</v>
      </c>
    </row>
    <row r="134" spans="1:9" x14ac:dyDescent="0.25">
      <c r="A134" s="45">
        <v>45813</v>
      </c>
      <c r="B134" s="1">
        <f t="shared" si="13"/>
        <v>30</v>
      </c>
      <c r="C134" s="26">
        <f t="shared" ref="C134:C197" si="20">$D$1</f>
        <v>13167896</v>
      </c>
      <c r="D134" s="27">
        <f t="shared" si="14"/>
        <v>3316408.0700000003</v>
      </c>
      <c r="E134">
        <f t="shared" si="15"/>
        <v>9851487.9299999997</v>
      </c>
      <c r="F134" s="26">
        <f t="shared" si="16"/>
        <v>788119034.06999969</v>
      </c>
      <c r="G134" s="26">
        <f t="shared" si="17"/>
        <v>784802625.99999964</v>
      </c>
      <c r="H134" s="33">
        <f t="shared" si="18"/>
        <v>9851487.9258749969</v>
      </c>
      <c r="I134" s="38">
        <f t="shared" si="19"/>
        <v>-4.1250027716159821E-3</v>
      </c>
    </row>
    <row r="135" spans="1:9" x14ac:dyDescent="0.25">
      <c r="A135" s="45">
        <v>45843</v>
      </c>
      <c r="B135" s="1">
        <f t="shared" si="13"/>
        <v>30</v>
      </c>
      <c r="C135" s="26">
        <f t="shared" si="20"/>
        <v>13167896</v>
      </c>
      <c r="D135" s="27">
        <f t="shared" si="14"/>
        <v>3357863.17</v>
      </c>
      <c r="E135">
        <f t="shared" si="15"/>
        <v>9810032.8300000001</v>
      </c>
      <c r="F135" s="26">
        <f t="shared" si="16"/>
        <v>784802625.99999964</v>
      </c>
      <c r="G135" s="26">
        <f t="shared" si="17"/>
        <v>781444762.82999969</v>
      </c>
      <c r="H135" s="33">
        <f t="shared" si="18"/>
        <v>9810032.8249999955</v>
      </c>
      <c r="I135" s="38">
        <f t="shared" si="19"/>
        <v>-5.0000045448541641E-3</v>
      </c>
    </row>
    <row r="136" spans="1:9" x14ac:dyDescent="0.25">
      <c r="A136" s="45">
        <v>45874</v>
      </c>
      <c r="B136" s="1">
        <f t="shared" ref="B136:B199" si="21">DAYS360(A135,A136)</f>
        <v>30</v>
      </c>
      <c r="C136" s="26">
        <f t="shared" si="20"/>
        <v>13167896</v>
      </c>
      <c r="D136" s="27">
        <f t="shared" ref="D136:D199" si="22">C136-E136</f>
        <v>3399836.4600000009</v>
      </c>
      <c r="E136">
        <f t="shared" ref="E136:E199" si="23">ROUND(F136*$B$2*B136/360,2)</f>
        <v>9768059.5399999991</v>
      </c>
      <c r="F136" s="26">
        <f t="shared" ref="F136:F199" si="24">G135</f>
        <v>781444762.82999969</v>
      </c>
      <c r="G136" s="26">
        <f t="shared" ref="G136:G199" si="25">F136-D136</f>
        <v>778044926.36999965</v>
      </c>
      <c r="H136" s="33">
        <f t="shared" ref="H136:H199" si="26">F136*$B$2*B136/360</f>
        <v>9768059.5353749953</v>
      </c>
      <c r="I136" s="38">
        <f t="shared" ref="I136:I199" si="27">H136-E136</f>
        <v>-4.6250037848949432E-3</v>
      </c>
    </row>
    <row r="137" spans="1:9" x14ac:dyDescent="0.25">
      <c r="A137" s="45">
        <v>45905</v>
      </c>
      <c r="B137" s="1">
        <f t="shared" si="21"/>
        <v>30</v>
      </c>
      <c r="C137" s="26">
        <f t="shared" si="20"/>
        <v>13167896</v>
      </c>
      <c r="D137" s="27">
        <f t="shared" si="22"/>
        <v>3442334.42</v>
      </c>
      <c r="E137">
        <f t="shared" si="23"/>
        <v>9725561.5800000001</v>
      </c>
      <c r="F137" s="26">
        <f t="shared" si="24"/>
        <v>778044926.36999965</v>
      </c>
      <c r="G137" s="26">
        <f t="shared" si="25"/>
        <v>774602591.94999969</v>
      </c>
      <c r="H137" s="33">
        <f t="shared" si="26"/>
        <v>9725561.5796249956</v>
      </c>
      <c r="I137" s="38">
        <f t="shared" si="27"/>
        <v>-3.7500448524951935E-4</v>
      </c>
    </row>
    <row r="138" spans="1:9" x14ac:dyDescent="0.25">
      <c r="A138" s="45">
        <v>45935</v>
      </c>
      <c r="B138" s="1">
        <f t="shared" si="21"/>
        <v>30</v>
      </c>
      <c r="C138" s="26">
        <f t="shared" si="20"/>
        <v>13167896</v>
      </c>
      <c r="D138" s="27">
        <f t="shared" si="22"/>
        <v>3485363.5999999996</v>
      </c>
      <c r="E138">
        <f t="shared" si="23"/>
        <v>9682532.4000000004</v>
      </c>
      <c r="F138" s="26">
        <f t="shared" si="24"/>
        <v>774602591.94999969</v>
      </c>
      <c r="G138" s="26">
        <f t="shared" si="25"/>
        <v>771117228.34999967</v>
      </c>
      <c r="H138" s="33">
        <f t="shared" si="26"/>
        <v>9682532.3993749954</v>
      </c>
      <c r="I138" s="38">
        <f t="shared" si="27"/>
        <v>-6.2500499188899994E-4</v>
      </c>
    </row>
    <row r="139" spans="1:9" x14ac:dyDescent="0.25">
      <c r="A139" s="45">
        <v>45966</v>
      </c>
      <c r="B139" s="1">
        <f t="shared" si="21"/>
        <v>30</v>
      </c>
      <c r="C139" s="26">
        <f t="shared" si="20"/>
        <v>13167896</v>
      </c>
      <c r="D139" s="27">
        <f t="shared" si="22"/>
        <v>3528930.6500000004</v>
      </c>
      <c r="E139">
        <f t="shared" si="23"/>
        <v>9638965.3499999996</v>
      </c>
      <c r="F139" s="26">
        <f t="shared" si="24"/>
        <v>771117228.34999967</v>
      </c>
      <c r="G139" s="26">
        <f t="shared" si="25"/>
        <v>767588297.69999969</v>
      </c>
      <c r="H139" s="33">
        <f t="shared" si="26"/>
        <v>9638965.3543749955</v>
      </c>
      <c r="I139" s="38">
        <f t="shared" si="27"/>
        <v>4.3749958276748657E-3</v>
      </c>
    </row>
    <row r="140" spans="1:9" x14ac:dyDescent="0.25">
      <c r="A140" s="45">
        <v>45996</v>
      </c>
      <c r="B140" s="1">
        <f t="shared" si="21"/>
        <v>30</v>
      </c>
      <c r="C140" s="26">
        <f t="shared" si="20"/>
        <v>13167896</v>
      </c>
      <c r="D140" s="27">
        <f t="shared" si="22"/>
        <v>3573042.2799999993</v>
      </c>
      <c r="E140">
        <f t="shared" si="23"/>
        <v>9594853.7200000007</v>
      </c>
      <c r="F140" s="26">
        <f t="shared" si="24"/>
        <v>767588297.69999969</v>
      </c>
      <c r="G140" s="26">
        <f t="shared" si="25"/>
        <v>764015255.41999972</v>
      </c>
      <c r="H140" s="33">
        <f t="shared" si="26"/>
        <v>9594853.7212499958</v>
      </c>
      <c r="I140" s="38">
        <f t="shared" si="27"/>
        <v>1.249995082616806E-3</v>
      </c>
    </row>
    <row r="141" spans="1:9" x14ac:dyDescent="0.25">
      <c r="A141" s="45">
        <v>46027</v>
      </c>
      <c r="B141" s="1">
        <f t="shared" si="21"/>
        <v>30</v>
      </c>
      <c r="C141" s="26">
        <f t="shared" si="20"/>
        <v>13167896</v>
      </c>
      <c r="D141" s="27">
        <f t="shared" si="22"/>
        <v>3617705.3100000005</v>
      </c>
      <c r="E141">
        <f t="shared" si="23"/>
        <v>9550190.6899999995</v>
      </c>
      <c r="F141" s="26">
        <f t="shared" si="24"/>
        <v>764015255.41999972</v>
      </c>
      <c r="G141" s="26">
        <f t="shared" si="25"/>
        <v>760397550.10999978</v>
      </c>
      <c r="H141" s="33">
        <f t="shared" si="26"/>
        <v>9550190.6927499957</v>
      </c>
      <c r="I141" s="38">
        <f t="shared" si="27"/>
        <v>2.7499962598085403E-3</v>
      </c>
    </row>
    <row r="142" spans="1:9" x14ac:dyDescent="0.25">
      <c r="A142" s="45">
        <v>46058</v>
      </c>
      <c r="B142" s="1">
        <f t="shared" si="21"/>
        <v>30</v>
      </c>
      <c r="C142" s="26">
        <f t="shared" si="20"/>
        <v>13167896</v>
      </c>
      <c r="D142" s="27">
        <f t="shared" si="22"/>
        <v>3662926.6199999992</v>
      </c>
      <c r="E142">
        <f t="shared" si="23"/>
        <v>9504969.3800000008</v>
      </c>
      <c r="F142" s="26">
        <f t="shared" si="24"/>
        <v>760397550.10999978</v>
      </c>
      <c r="G142" s="26">
        <f t="shared" si="25"/>
        <v>756734623.48999977</v>
      </c>
      <c r="H142" s="33">
        <f t="shared" si="26"/>
        <v>9504969.3763749972</v>
      </c>
      <c r="I142" s="38">
        <f t="shared" si="27"/>
        <v>-3.6250036209821701E-3</v>
      </c>
    </row>
    <row r="143" spans="1:9" x14ac:dyDescent="0.25">
      <c r="A143" s="45">
        <v>46086</v>
      </c>
      <c r="B143" s="1">
        <f t="shared" si="21"/>
        <v>30</v>
      </c>
      <c r="C143" s="26">
        <f t="shared" si="20"/>
        <v>13167896</v>
      </c>
      <c r="D143" s="27">
        <f t="shared" si="22"/>
        <v>3708713.2100000009</v>
      </c>
      <c r="E143">
        <f t="shared" si="23"/>
        <v>9459182.7899999991</v>
      </c>
      <c r="F143" s="26">
        <f t="shared" si="24"/>
        <v>756734623.48999977</v>
      </c>
      <c r="G143" s="26">
        <f t="shared" si="25"/>
        <v>753025910.27999973</v>
      </c>
      <c r="H143" s="33">
        <f t="shared" si="26"/>
        <v>9459182.7936249971</v>
      </c>
      <c r="I143" s="38">
        <f t="shared" si="27"/>
        <v>3.6249980330467224E-3</v>
      </c>
    </row>
    <row r="144" spans="1:9" x14ac:dyDescent="0.25">
      <c r="A144" s="45">
        <v>46117</v>
      </c>
      <c r="B144" s="1">
        <f t="shared" si="21"/>
        <v>30</v>
      </c>
      <c r="C144" s="26">
        <f t="shared" si="20"/>
        <v>13167896</v>
      </c>
      <c r="D144" s="27">
        <f t="shared" si="22"/>
        <v>3755072.1199999992</v>
      </c>
      <c r="E144">
        <f t="shared" si="23"/>
        <v>9412823.8800000008</v>
      </c>
      <c r="F144" s="26">
        <f t="shared" si="24"/>
        <v>753025910.27999973</v>
      </c>
      <c r="G144" s="26">
        <f t="shared" si="25"/>
        <v>749270838.15999973</v>
      </c>
      <c r="H144" s="33">
        <f t="shared" si="26"/>
        <v>9412823.8784999959</v>
      </c>
      <c r="I144" s="38">
        <f t="shared" si="27"/>
        <v>-1.5000049024820328E-3</v>
      </c>
    </row>
    <row r="145" spans="1:9" x14ac:dyDescent="0.25">
      <c r="A145" s="45">
        <v>46147</v>
      </c>
      <c r="B145" s="1">
        <f t="shared" si="21"/>
        <v>30</v>
      </c>
      <c r="C145" s="26">
        <f t="shared" si="20"/>
        <v>13167896</v>
      </c>
      <c r="D145" s="27">
        <f t="shared" si="22"/>
        <v>3802010.5199999996</v>
      </c>
      <c r="E145">
        <f t="shared" si="23"/>
        <v>9365885.4800000004</v>
      </c>
      <c r="F145" s="26">
        <f t="shared" si="24"/>
        <v>749270838.15999973</v>
      </c>
      <c r="G145" s="26">
        <f t="shared" si="25"/>
        <v>745468827.63999975</v>
      </c>
      <c r="H145" s="33">
        <f t="shared" si="26"/>
        <v>9365885.4769999962</v>
      </c>
      <c r="I145" s="38">
        <f t="shared" si="27"/>
        <v>-3.0000042170286179E-3</v>
      </c>
    </row>
    <row r="146" spans="1:9" x14ac:dyDescent="0.25">
      <c r="A146" s="45">
        <v>46178</v>
      </c>
      <c r="B146" s="1">
        <f t="shared" si="21"/>
        <v>30</v>
      </c>
      <c r="C146" s="26">
        <f t="shared" si="20"/>
        <v>13167896</v>
      </c>
      <c r="D146" s="27">
        <f t="shared" si="22"/>
        <v>3849535.6500000004</v>
      </c>
      <c r="E146">
        <f t="shared" si="23"/>
        <v>9318360.3499999996</v>
      </c>
      <c r="F146" s="26">
        <f t="shared" si="24"/>
        <v>745468827.63999975</v>
      </c>
      <c r="G146" s="26">
        <f t="shared" si="25"/>
        <v>741619291.98999977</v>
      </c>
      <c r="H146" s="33">
        <f t="shared" si="26"/>
        <v>9318360.3454999961</v>
      </c>
      <c r="I146" s="38">
        <f t="shared" si="27"/>
        <v>-4.5000035315752029E-3</v>
      </c>
    </row>
    <row r="147" spans="1:9" x14ac:dyDescent="0.25">
      <c r="A147" s="45">
        <v>46208</v>
      </c>
      <c r="B147" s="1">
        <f t="shared" si="21"/>
        <v>30</v>
      </c>
      <c r="C147" s="26">
        <f t="shared" si="20"/>
        <v>13167896</v>
      </c>
      <c r="D147" s="27">
        <f t="shared" si="22"/>
        <v>3897654.8499999996</v>
      </c>
      <c r="E147">
        <f t="shared" si="23"/>
        <v>9270241.1500000004</v>
      </c>
      <c r="F147" s="26">
        <f t="shared" si="24"/>
        <v>741619291.98999977</v>
      </c>
      <c r="G147" s="26">
        <f t="shared" si="25"/>
        <v>737721637.13999975</v>
      </c>
      <c r="H147" s="33">
        <f t="shared" si="26"/>
        <v>9270241.1498749964</v>
      </c>
      <c r="I147" s="38">
        <f t="shared" si="27"/>
        <v>-1.2500397861003876E-4</v>
      </c>
    </row>
    <row r="148" spans="1:9" x14ac:dyDescent="0.25">
      <c r="A148" s="45">
        <v>46239</v>
      </c>
      <c r="B148" s="1">
        <f t="shared" si="21"/>
        <v>30</v>
      </c>
      <c r="C148" s="26">
        <f t="shared" si="20"/>
        <v>13167896</v>
      </c>
      <c r="D148" s="27">
        <f t="shared" si="22"/>
        <v>3946375.5399999991</v>
      </c>
      <c r="E148">
        <f t="shared" si="23"/>
        <v>9221520.4600000009</v>
      </c>
      <c r="F148" s="26">
        <f t="shared" si="24"/>
        <v>737721637.13999975</v>
      </c>
      <c r="G148" s="26">
        <f t="shared" si="25"/>
        <v>733775261.59999979</v>
      </c>
      <c r="H148" s="33">
        <f t="shared" si="26"/>
        <v>9221520.4642499983</v>
      </c>
      <c r="I148" s="38">
        <f t="shared" si="27"/>
        <v>4.2499974370002747E-3</v>
      </c>
    </row>
    <row r="149" spans="1:9" x14ac:dyDescent="0.25">
      <c r="A149" s="45">
        <v>46270</v>
      </c>
      <c r="B149" s="1">
        <f t="shared" si="21"/>
        <v>30</v>
      </c>
      <c r="C149" s="26">
        <f t="shared" si="20"/>
        <v>13167896</v>
      </c>
      <c r="D149" s="27">
        <f t="shared" si="22"/>
        <v>3995705.2300000004</v>
      </c>
      <c r="E149">
        <f t="shared" si="23"/>
        <v>9172190.7699999996</v>
      </c>
      <c r="F149" s="26">
        <f t="shared" si="24"/>
        <v>733775261.59999979</v>
      </c>
      <c r="G149" s="26">
        <f t="shared" si="25"/>
        <v>729779556.36999977</v>
      </c>
      <c r="H149" s="33">
        <f t="shared" si="26"/>
        <v>9172190.7699999977</v>
      </c>
      <c r="I149" s="38">
        <f t="shared" si="27"/>
        <v>0</v>
      </c>
    </row>
    <row r="150" spans="1:9" x14ac:dyDescent="0.25">
      <c r="A150" s="45">
        <v>46300</v>
      </c>
      <c r="B150" s="1">
        <f t="shared" si="21"/>
        <v>30</v>
      </c>
      <c r="C150" s="26">
        <f t="shared" si="20"/>
        <v>13167896</v>
      </c>
      <c r="D150" s="27">
        <f t="shared" si="22"/>
        <v>4045651.5500000007</v>
      </c>
      <c r="E150">
        <f t="shared" si="23"/>
        <v>9122244.4499999993</v>
      </c>
      <c r="F150" s="26">
        <f t="shared" si="24"/>
        <v>729779556.36999977</v>
      </c>
      <c r="G150" s="26">
        <f t="shared" si="25"/>
        <v>725733904.81999981</v>
      </c>
      <c r="H150" s="33">
        <f t="shared" si="26"/>
        <v>9122244.4546249975</v>
      </c>
      <c r="I150" s="38">
        <f t="shared" si="27"/>
        <v>4.6249981969594955E-3</v>
      </c>
    </row>
    <row r="151" spans="1:9" x14ac:dyDescent="0.25">
      <c r="A151" s="45">
        <v>46331</v>
      </c>
      <c r="B151" s="1">
        <f t="shared" si="21"/>
        <v>30</v>
      </c>
      <c r="C151" s="26">
        <f t="shared" si="20"/>
        <v>13167896</v>
      </c>
      <c r="D151" s="27">
        <f t="shared" si="22"/>
        <v>4096222.1899999995</v>
      </c>
      <c r="E151">
        <f t="shared" si="23"/>
        <v>9071673.8100000005</v>
      </c>
      <c r="F151" s="26">
        <f t="shared" si="24"/>
        <v>725733904.81999981</v>
      </c>
      <c r="G151" s="26">
        <f t="shared" si="25"/>
        <v>721637682.62999976</v>
      </c>
      <c r="H151" s="33">
        <f t="shared" si="26"/>
        <v>9071673.8102499973</v>
      </c>
      <c r="I151" s="38">
        <f t="shared" si="27"/>
        <v>2.4999678134918213E-4</v>
      </c>
    </row>
    <row r="152" spans="1:9" x14ac:dyDescent="0.25">
      <c r="A152" s="45">
        <v>46361</v>
      </c>
      <c r="B152" s="1">
        <f t="shared" si="21"/>
        <v>30</v>
      </c>
      <c r="C152" s="26">
        <f t="shared" si="20"/>
        <v>13167896</v>
      </c>
      <c r="D152" s="27">
        <f t="shared" si="22"/>
        <v>4147424.9700000007</v>
      </c>
      <c r="E152">
        <f t="shared" si="23"/>
        <v>9020471.0299999993</v>
      </c>
      <c r="F152" s="26">
        <f t="shared" si="24"/>
        <v>721637682.62999976</v>
      </c>
      <c r="G152" s="26">
        <f t="shared" si="25"/>
        <v>717490257.65999973</v>
      </c>
      <c r="H152" s="33">
        <f t="shared" si="26"/>
        <v>9020471.0328749958</v>
      </c>
      <c r="I152" s="38">
        <f t="shared" si="27"/>
        <v>2.8749965131282806E-3</v>
      </c>
    </row>
    <row r="153" spans="1:9" x14ac:dyDescent="0.25">
      <c r="A153" s="45">
        <v>46392</v>
      </c>
      <c r="B153" s="1">
        <f t="shared" si="21"/>
        <v>30</v>
      </c>
      <c r="C153" s="26">
        <f t="shared" si="20"/>
        <v>13167896</v>
      </c>
      <c r="D153" s="27">
        <f t="shared" si="22"/>
        <v>4199267.7799999993</v>
      </c>
      <c r="E153">
        <f t="shared" si="23"/>
        <v>8968628.2200000007</v>
      </c>
      <c r="F153" s="26">
        <f t="shared" si="24"/>
        <v>717490257.65999973</v>
      </c>
      <c r="G153" s="26">
        <f t="shared" si="25"/>
        <v>713290989.87999976</v>
      </c>
      <c r="H153" s="33">
        <f t="shared" si="26"/>
        <v>8968628.2207499966</v>
      </c>
      <c r="I153" s="38">
        <f t="shared" si="27"/>
        <v>7.4999593198299408E-4</v>
      </c>
    </row>
    <row r="154" spans="1:9" x14ac:dyDescent="0.25">
      <c r="A154" s="45">
        <v>46423</v>
      </c>
      <c r="B154" s="1">
        <f t="shared" si="21"/>
        <v>30</v>
      </c>
      <c r="C154" s="26">
        <f t="shared" si="20"/>
        <v>13167896</v>
      </c>
      <c r="D154" s="27">
        <f t="shared" si="22"/>
        <v>4251758.6300000008</v>
      </c>
      <c r="E154">
        <f t="shared" si="23"/>
        <v>8916137.3699999992</v>
      </c>
      <c r="F154" s="26">
        <f t="shared" si="24"/>
        <v>713290989.87999976</v>
      </c>
      <c r="G154" s="26">
        <f t="shared" si="25"/>
        <v>709039231.24999976</v>
      </c>
      <c r="H154" s="33">
        <f t="shared" si="26"/>
        <v>8916137.373499997</v>
      </c>
      <c r="I154" s="38">
        <f t="shared" si="27"/>
        <v>3.4999977797269821E-3</v>
      </c>
    </row>
    <row r="155" spans="1:9" x14ac:dyDescent="0.25">
      <c r="A155" s="45">
        <v>46451</v>
      </c>
      <c r="B155" s="1">
        <f t="shared" si="21"/>
        <v>30</v>
      </c>
      <c r="C155" s="26">
        <f t="shared" si="20"/>
        <v>13167896</v>
      </c>
      <c r="D155" s="27">
        <f t="shared" si="22"/>
        <v>4304905.6099999994</v>
      </c>
      <c r="E155">
        <f t="shared" si="23"/>
        <v>8862990.3900000006</v>
      </c>
      <c r="F155" s="26">
        <f t="shared" si="24"/>
        <v>709039231.24999976</v>
      </c>
      <c r="G155" s="26">
        <f t="shared" si="25"/>
        <v>704734325.63999975</v>
      </c>
      <c r="H155" s="33">
        <f t="shared" si="26"/>
        <v>8862990.3906249963</v>
      </c>
      <c r="I155" s="38">
        <f t="shared" si="27"/>
        <v>6.2499567866325378E-4</v>
      </c>
    </row>
    <row r="156" spans="1:9" x14ac:dyDescent="0.25">
      <c r="A156" s="45">
        <v>46482</v>
      </c>
      <c r="B156" s="1">
        <f t="shared" si="21"/>
        <v>30</v>
      </c>
      <c r="C156" s="26">
        <f t="shared" si="20"/>
        <v>13167896</v>
      </c>
      <c r="D156" s="27">
        <f t="shared" si="22"/>
        <v>4358716.93</v>
      </c>
      <c r="E156">
        <f t="shared" si="23"/>
        <v>8809179.0700000003</v>
      </c>
      <c r="F156" s="26">
        <f t="shared" si="24"/>
        <v>704734325.63999975</v>
      </c>
      <c r="G156" s="26">
        <f t="shared" si="25"/>
        <v>700375608.7099998</v>
      </c>
      <c r="H156" s="33">
        <f t="shared" si="26"/>
        <v>8809179.0704999957</v>
      </c>
      <c r="I156" s="38">
        <f t="shared" si="27"/>
        <v>4.9999542534351349E-4</v>
      </c>
    </row>
    <row r="157" spans="1:9" x14ac:dyDescent="0.25">
      <c r="A157" s="45">
        <v>46512</v>
      </c>
      <c r="B157" s="1">
        <f t="shared" si="21"/>
        <v>30</v>
      </c>
      <c r="C157" s="26">
        <f t="shared" si="20"/>
        <v>13167896</v>
      </c>
      <c r="D157" s="27">
        <f t="shared" si="22"/>
        <v>4413200.8900000006</v>
      </c>
      <c r="E157">
        <f t="shared" si="23"/>
        <v>8754695.1099999994</v>
      </c>
      <c r="F157" s="26">
        <f t="shared" si="24"/>
        <v>700375608.7099998</v>
      </c>
      <c r="G157" s="26">
        <f t="shared" si="25"/>
        <v>695962407.81999981</v>
      </c>
      <c r="H157" s="33">
        <f t="shared" si="26"/>
        <v>8754695.1088749971</v>
      </c>
      <c r="I157" s="38">
        <f t="shared" si="27"/>
        <v>-1.1250022798776627E-3</v>
      </c>
    </row>
    <row r="158" spans="1:9" x14ac:dyDescent="0.25">
      <c r="A158" s="45">
        <v>46543</v>
      </c>
      <c r="B158" s="1">
        <f t="shared" si="21"/>
        <v>30</v>
      </c>
      <c r="C158" s="26">
        <f t="shared" si="20"/>
        <v>13167896</v>
      </c>
      <c r="D158" s="27">
        <f t="shared" si="22"/>
        <v>4468365.9000000004</v>
      </c>
      <c r="E158">
        <f t="shared" si="23"/>
        <v>8699530.0999999996</v>
      </c>
      <c r="F158" s="26">
        <f t="shared" si="24"/>
        <v>695962407.81999981</v>
      </c>
      <c r="G158" s="26">
        <f t="shared" si="25"/>
        <v>691494041.91999984</v>
      </c>
      <c r="H158" s="33">
        <f t="shared" si="26"/>
        <v>8699530.0977499969</v>
      </c>
      <c r="I158" s="38">
        <f t="shared" si="27"/>
        <v>-2.2500026971101761E-3</v>
      </c>
    </row>
    <row r="159" spans="1:9" x14ac:dyDescent="0.25">
      <c r="A159" s="45">
        <v>46573</v>
      </c>
      <c r="B159" s="1">
        <f t="shared" si="21"/>
        <v>30</v>
      </c>
      <c r="C159" s="26">
        <f t="shared" si="20"/>
        <v>13167896</v>
      </c>
      <c r="D159" s="27">
        <f t="shared" si="22"/>
        <v>4524220.4800000004</v>
      </c>
      <c r="E159">
        <f t="shared" si="23"/>
        <v>8643675.5199999996</v>
      </c>
      <c r="F159" s="26">
        <f t="shared" si="24"/>
        <v>691494041.91999984</v>
      </c>
      <c r="G159" s="26">
        <f t="shared" si="25"/>
        <v>686969821.43999982</v>
      </c>
      <c r="H159" s="33">
        <f t="shared" si="26"/>
        <v>8643675.5239999983</v>
      </c>
      <c r="I159" s="38">
        <f t="shared" si="27"/>
        <v>3.9999987930059433E-3</v>
      </c>
    </row>
    <row r="160" spans="1:9" x14ac:dyDescent="0.25">
      <c r="A160" s="45">
        <v>46604</v>
      </c>
      <c r="B160" s="1">
        <f t="shared" si="21"/>
        <v>30</v>
      </c>
      <c r="C160" s="26">
        <f t="shared" si="20"/>
        <v>13167896</v>
      </c>
      <c r="D160" s="27">
        <f t="shared" si="22"/>
        <v>4580773.2300000004</v>
      </c>
      <c r="E160">
        <f t="shared" si="23"/>
        <v>8587122.7699999996</v>
      </c>
      <c r="F160" s="26">
        <f t="shared" si="24"/>
        <v>686969821.43999982</v>
      </c>
      <c r="G160" s="26">
        <f t="shared" si="25"/>
        <v>682389048.2099998</v>
      </c>
      <c r="H160" s="33">
        <f t="shared" si="26"/>
        <v>8587122.7679999974</v>
      </c>
      <c r="I160" s="38">
        <f t="shared" si="27"/>
        <v>-2.0000021904706955E-3</v>
      </c>
    </row>
    <row r="161" spans="1:9" x14ac:dyDescent="0.25">
      <c r="A161" s="45">
        <v>46635</v>
      </c>
      <c r="B161" s="1">
        <f t="shared" si="21"/>
        <v>30</v>
      </c>
      <c r="C161" s="26">
        <f t="shared" si="20"/>
        <v>13167896</v>
      </c>
      <c r="D161" s="27">
        <f t="shared" si="22"/>
        <v>4638032.9000000004</v>
      </c>
      <c r="E161">
        <f t="shared" si="23"/>
        <v>8529863.0999999996</v>
      </c>
      <c r="F161" s="26">
        <f t="shared" si="24"/>
        <v>682389048.2099998</v>
      </c>
      <c r="G161" s="26">
        <f t="shared" si="25"/>
        <v>677751015.30999982</v>
      </c>
      <c r="H161" s="33">
        <f t="shared" si="26"/>
        <v>8529863.1026249975</v>
      </c>
      <c r="I161" s="38">
        <f t="shared" si="27"/>
        <v>2.6249978691339493E-3</v>
      </c>
    </row>
    <row r="162" spans="1:9" x14ac:dyDescent="0.25">
      <c r="A162" s="45">
        <v>46665</v>
      </c>
      <c r="B162" s="1">
        <f t="shared" si="21"/>
        <v>30</v>
      </c>
      <c r="C162" s="26">
        <f t="shared" si="20"/>
        <v>13167896</v>
      </c>
      <c r="D162" s="27">
        <f t="shared" si="22"/>
        <v>4696008.3100000005</v>
      </c>
      <c r="E162">
        <f t="shared" si="23"/>
        <v>8471887.6899999995</v>
      </c>
      <c r="F162" s="26">
        <f t="shared" si="24"/>
        <v>677751015.30999982</v>
      </c>
      <c r="G162" s="26">
        <f t="shared" si="25"/>
        <v>673055006.99999988</v>
      </c>
      <c r="H162" s="33">
        <f t="shared" si="26"/>
        <v>8471887.6913749967</v>
      </c>
      <c r="I162" s="38">
        <f t="shared" si="27"/>
        <v>1.3749971985816956E-3</v>
      </c>
    </row>
    <row r="163" spans="1:9" x14ac:dyDescent="0.25">
      <c r="A163" s="45">
        <v>46696</v>
      </c>
      <c r="B163" s="1">
        <f t="shared" si="21"/>
        <v>30</v>
      </c>
      <c r="C163" s="26">
        <f t="shared" si="20"/>
        <v>13167896</v>
      </c>
      <c r="D163" s="27">
        <f t="shared" si="22"/>
        <v>4754708.41</v>
      </c>
      <c r="E163">
        <f t="shared" si="23"/>
        <v>8413187.5899999999</v>
      </c>
      <c r="F163" s="26">
        <f t="shared" si="24"/>
        <v>673055006.99999988</v>
      </c>
      <c r="G163" s="26">
        <f t="shared" si="25"/>
        <v>668300298.58999991</v>
      </c>
      <c r="H163" s="33">
        <f t="shared" si="26"/>
        <v>8413187.5874999985</v>
      </c>
      <c r="I163" s="38">
        <f t="shared" si="27"/>
        <v>-2.5000013411045074E-3</v>
      </c>
    </row>
    <row r="164" spans="1:9" x14ac:dyDescent="0.25">
      <c r="A164" s="45">
        <v>46726</v>
      </c>
      <c r="B164" s="1">
        <f t="shared" si="21"/>
        <v>30</v>
      </c>
      <c r="C164" s="26">
        <f t="shared" si="20"/>
        <v>13167896</v>
      </c>
      <c r="D164" s="27">
        <f t="shared" si="22"/>
        <v>4814142.2699999996</v>
      </c>
      <c r="E164">
        <f t="shared" si="23"/>
        <v>8353753.7300000004</v>
      </c>
      <c r="F164" s="26">
        <f t="shared" si="24"/>
        <v>668300298.58999991</v>
      </c>
      <c r="G164" s="26">
        <f t="shared" si="25"/>
        <v>663486156.31999993</v>
      </c>
      <c r="H164" s="33">
        <f t="shared" si="26"/>
        <v>8353753.7323749978</v>
      </c>
      <c r="I164" s="38">
        <f t="shared" si="27"/>
        <v>2.3749973624944687E-3</v>
      </c>
    </row>
    <row r="165" spans="1:9" x14ac:dyDescent="0.25">
      <c r="A165" s="45">
        <v>46757</v>
      </c>
      <c r="B165" s="1">
        <f t="shared" si="21"/>
        <v>30</v>
      </c>
      <c r="C165" s="26">
        <f t="shared" si="20"/>
        <v>13167896</v>
      </c>
      <c r="D165" s="27">
        <f t="shared" si="22"/>
        <v>4874319.05</v>
      </c>
      <c r="E165">
        <f t="shared" si="23"/>
        <v>8293576.9500000002</v>
      </c>
      <c r="F165" s="26">
        <f t="shared" si="24"/>
        <v>663486156.31999993</v>
      </c>
      <c r="G165" s="26">
        <f t="shared" si="25"/>
        <v>658611837.26999998</v>
      </c>
      <c r="H165" s="33">
        <f t="shared" si="26"/>
        <v>8293576.953999999</v>
      </c>
      <c r="I165" s="38">
        <f t="shared" si="27"/>
        <v>3.9999987930059433E-3</v>
      </c>
    </row>
    <row r="166" spans="1:9" x14ac:dyDescent="0.25">
      <c r="A166" s="45">
        <v>46788</v>
      </c>
      <c r="B166" s="1">
        <f t="shared" si="21"/>
        <v>30</v>
      </c>
      <c r="C166" s="26">
        <f t="shared" si="20"/>
        <v>13167896</v>
      </c>
      <c r="D166" s="27">
        <f t="shared" si="22"/>
        <v>4935248.03</v>
      </c>
      <c r="E166">
        <f t="shared" si="23"/>
        <v>8232647.9699999997</v>
      </c>
      <c r="F166" s="26">
        <f t="shared" si="24"/>
        <v>658611837.26999998</v>
      </c>
      <c r="G166" s="26">
        <f t="shared" si="25"/>
        <v>653676589.24000001</v>
      </c>
      <c r="H166" s="33">
        <f t="shared" si="26"/>
        <v>8232647.9658750007</v>
      </c>
      <c r="I166" s="38">
        <f t="shared" si="27"/>
        <v>-4.1249990463256836E-3</v>
      </c>
    </row>
    <row r="167" spans="1:9" x14ac:dyDescent="0.25">
      <c r="A167" s="45">
        <v>46817</v>
      </c>
      <c r="B167" s="1">
        <f t="shared" si="21"/>
        <v>30</v>
      </c>
      <c r="C167" s="26">
        <f t="shared" si="20"/>
        <v>13167896</v>
      </c>
      <c r="D167" s="27">
        <f t="shared" si="22"/>
        <v>4996938.63</v>
      </c>
      <c r="E167">
        <f t="shared" si="23"/>
        <v>8170957.3700000001</v>
      </c>
      <c r="F167" s="26">
        <f t="shared" si="24"/>
        <v>653676589.24000001</v>
      </c>
      <c r="G167" s="26">
        <f t="shared" si="25"/>
        <v>648679650.61000001</v>
      </c>
      <c r="H167" s="33">
        <f t="shared" si="26"/>
        <v>8170957.3654999994</v>
      </c>
      <c r="I167" s="38">
        <f t="shared" si="27"/>
        <v>-4.5000007376074791E-3</v>
      </c>
    </row>
    <row r="168" spans="1:9" x14ac:dyDescent="0.25">
      <c r="A168" s="45">
        <v>46848</v>
      </c>
      <c r="B168" s="1">
        <f t="shared" si="21"/>
        <v>30</v>
      </c>
      <c r="C168" s="26">
        <f t="shared" si="20"/>
        <v>13167896</v>
      </c>
      <c r="D168" s="27">
        <f t="shared" si="22"/>
        <v>5059400.37</v>
      </c>
      <c r="E168">
        <f t="shared" si="23"/>
        <v>8108495.6299999999</v>
      </c>
      <c r="F168" s="26">
        <f t="shared" si="24"/>
        <v>648679650.61000001</v>
      </c>
      <c r="G168" s="26">
        <f t="shared" si="25"/>
        <v>643620250.24000001</v>
      </c>
      <c r="H168" s="33">
        <f t="shared" si="26"/>
        <v>8108495.6326249996</v>
      </c>
      <c r="I168" s="38">
        <f t="shared" si="27"/>
        <v>2.6249997317790985E-3</v>
      </c>
    </row>
    <row r="169" spans="1:9" x14ac:dyDescent="0.25">
      <c r="A169" s="45">
        <v>46878</v>
      </c>
      <c r="B169" s="1">
        <f t="shared" si="21"/>
        <v>30</v>
      </c>
      <c r="C169" s="26">
        <f t="shared" si="20"/>
        <v>13167896</v>
      </c>
      <c r="D169" s="27">
        <f t="shared" si="22"/>
        <v>5122642.87</v>
      </c>
      <c r="E169">
        <f t="shared" si="23"/>
        <v>8045253.1299999999</v>
      </c>
      <c r="F169" s="26">
        <f t="shared" si="24"/>
        <v>643620250.24000001</v>
      </c>
      <c r="G169" s="26">
        <f t="shared" si="25"/>
        <v>638497607.37</v>
      </c>
      <c r="H169" s="33">
        <f t="shared" si="26"/>
        <v>8045253.1279999996</v>
      </c>
      <c r="I169" s="38">
        <f t="shared" si="27"/>
        <v>-2.0000003278255463E-3</v>
      </c>
    </row>
    <row r="170" spans="1:9" x14ac:dyDescent="0.25">
      <c r="A170" s="45">
        <v>46909</v>
      </c>
      <c r="B170" s="1">
        <f t="shared" si="21"/>
        <v>30</v>
      </c>
      <c r="C170" s="26">
        <f t="shared" si="20"/>
        <v>13167896</v>
      </c>
      <c r="D170" s="27">
        <f t="shared" si="22"/>
        <v>5186675.91</v>
      </c>
      <c r="E170">
        <f t="shared" si="23"/>
        <v>7981220.0899999999</v>
      </c>
      <c r="F170" s="26">
        <f t="shared" si="24"/>
        <v>638497607.37</v>
      </c>
      <c r="G170" s="26">
        <f t="shared" si="25"/>
        <v>633310931.46000004</v>
      </c>
      <c r="H170" s="33">
        <f t="shared" si="26"/>
        <v>7981220.0921249995</v>
      </c>
      <c r="I170" s="38">
        <f t="shared" si="27"/>
        <v>2.1249996498227119E-3</v>
      </c>
    </row>
    <row r="171" spans="1:9" x14ac:dyDescent="0.25">
      <c r="A171" s="45">
        <v>46939</v>
      </c>
      <c r="B171" s="1">
        <f t="shared" si="21"/>
        <v>30</v>
      </c>
      <c r="C171" s="26">
        <f t="shared" si="20"/>
        <v>13167896</v>
      </c>
      <c r="D171" s="27">
        <f t="shared" si="22"/>
        <v>5251509.3600000003</v>
      </c>
      <c r="E171">
        <f t="shared" si="23"/>
        <v>7916386.6399999997</v>
      </c>
      <c r="F171" s="26">
        <f t="shared" si="24"/>
        <v>633310931.46000004</v>
      </c>
      <c r="G171" s="26">
        <f t="shared" si="25"/>
        <v>628059422.10000002</v>
      </c>
      <c r="H171" s="33">
        <f t="shared" si="26"/>
        <v>7916386.6432499988</v>
      </c>
      <c r="I171" s="38">
        <f t="shared" si="27"/>
        <v>3.2499991357326508E-3</v>
      </c>
    </row>
    <row r="172" spans="1:9" x14ac:dyDescent="0.25">
      <c r="A172" s="45">
        <v>46970</v>
      </c>
      <c r="B172" s="1">
        <f t="shared" si="21"/>
        <v>30</v>
      </c>
      <c r="C172" s="26">
        <f t="shared" si="20"/>
        <v>13167896</v>
      </c>
      <c r="D172" s="27">
        <f t="shared" si="22"/>
        <v>5317153.22</v>
      </c>
      <c r="E172">
        <f t="shared" si="23"/>
        <v>7850742.7800000003</v>
      </c>
      <c r="F172" s="26">
        <f t="shared" si="24"/>
        <v>628059422.10000002</v>
      </c>
      <c r="G172" s="26">
        <f t="shared" si="25"/>
        <v>622742268.88</v>
      </c>
      <c r="H172" s="33">
        <f t="shared" si="26"/>
        <v>7850742.7762499992</v>
      </c>
      <c r="I172" s="38">
        <f t="shared" si="27"/>
        <v>-3.7500010803341866E-3</v>
      </c>
    </row>
    <row r="173" spans="1:9" x14ac:dyDescent="0.25">
      <c r="A173" s="45">
        <v>47001</v>
      </c>
      <c r="B173" s="1">
        <f t="shared" si="21"/>
        <v>30</v>
      </c>
      <c r="C173" s="26">
        <f t="shared" si="20"/>
        <v>13167896</v>
      </c>
      <c r="D173" s="27">
        <f t="shared" si="22"/>
        <v>5383617.6399999997</v>
      </c>
      <c r="E173">
        <f t="shared" si="23"/>
        <v>7784278.3600000003</v>
      </c>
      <c r="F173" s="26">
        <f t="shared" si="24"/>
        <v>622742268.88</v>
      </c>
      <c r="G173" s="26">
        <f t="shared" si="25"/>
        <v>617358651.24000001</v>
      </c>
      <c r="H173" s="33">
        <f t="shared" si="26"/>
        <v>7784278.3610000005</v>
      </c>
      <c r="I173" s="38">
        <f t="shared" si="27"/>
        <v>1.0000001639127731E-3</v>
      </c>
    </row>
    <row r="174" spans="1:9" x14ac:dyDescent="0.25">
      <c r="A174" s="45">
        <v>47031</v>
      </c>
      <c r="B174" s="1">
        <f t="shared" si="21"/>
        <v>30</v>
      </c>
      <c r="C174" s="26">
        <f t="shared" si="20"/>
        <v>13167896</v>
      </c>
      <c r="D174" s="27">
        <f t="shared" si="22"/>
        <v>5450912.8600000003</v>
      </c>
      <c r="E174">
        <f t="shared" si="23"/>
        <v>7716983.1399999997</v>
      </c>
      <c r="F174" s="26">
        <f t="shared" si="24"/>
        <v>617358651.24000001</v>
      </c>
      <c r="G174" s="26">
        <f t="shared" si="25"/>
        <v>611907738.38</v>
      </c>
      <c r="H174" s="33">
        <f t="shared" si="26"/>
        <v>7716983.1404999997</v>
      </c>
      <c r="I174" s="38">
        <f t="shared" si="27"/>
        <v>5.0000008195638657E-4</v>
      </c>
    </row>
    <row r="175" spans="1:9" x14ac:dyDescent="0.25">
      <c r="A175" s="45">
        <v>47062</v>
      </c>
      <c r="B175" s="1">
        <f t="shared" si="21"/>
        <v>30</v>
      </c>
      <c r="C175" s="26">
        <f t="shared" si="20"/>
        <v>13167896</v>
      </c>
      <c r="D175" s="27">
        <f t="shared" si="22"/>
        <v>5519049.2699999996</v>
      </c>
      <c r="E175">
        <f t="shared" si="23"/>
        <v>7648846.7300000004</v>
      </c>
      <c r="F175" s="26">
        <f t="shared" si="24"/>
        <v>611907738.38</v>
      </c>
      <c r="G175" s="26">
        <f t="shared" si="25"/>
        <v>606388689.11000001</v>
      </c>
      <c r="H175" s="33">
        <f t="shared" si="26"/>
        <v>7648846.7297499999</v>
      </c>
      <c r="I175" s="38">
        <f t="shared" si="27"/>
        <v>-2.5000050663948059E-4</v>
      </c>
    </row>
    <row r="176" spans="1:9" x14ac:dyDescent="0.25">
      <c r="A176" s="45">
        <v>47092</v>
      </c>
      <c r="B176" s="1">
        <f t="shared" si="21"/>
        <v>30</v>
      </c>
      <c r="C176" s="26">
        <f t="shared" si="20"/>
        <v>13167896</v>
      </c>
      <c r="D176" s="27">
        <f t="shared" si="22"/>
        <v>5588037.3899999997</v>
      </c>
      <c r="E176">
        <f t="shared" si="23"/>
        <v>7579858.6100000003</v>
      </c>
      <c r="F176" s="26">
        <f t="shared" si="24"/>
        <v>606388689.11000001</v>
      </c>
      <c r="G176" s="26">
        <f t="shared" si="25"/>
        <v>600800651.72000003</v>
      </c>
      <c r="H176" s="33">
        <f t="shared" si="26"/>
        <v>7579858.6138750007</v>
      </c>
      <c r="I176" s="38">
        <f t="shared" si="27"/>
        <v>3.8750004023313522E-3</v>
      </c>
    </row>
    <row r="177" spans="1:9" x14ac:dyDescent="0.25">
      <c r="A177" s="45">
        <v>47123</v>
      </c>
      <c r="B177" s="1">
        <f t="shared" si="21"/>
        <v>30</v>
      </c>
      <c r="C177" s="26">
        <f t="shared" si="20"/>
        <v>13167896</v>
      </c>
      <c r="D177" s="27">
        <f t="shared" si="22"/>
        <v>5657887.8499999996</v>
      </c>
      <c r="E177">
        <f t="shared" si="23"/>
        <v>7510008.1500000004</v>
      </c>
      <c r="F177" s="26">
        <f t="shared" si="24"/>
        <v>600800651.72000003</v>
      </c>
      <c r="G177" s="26">
        <f t="shared" si="25"/>
        <v>595142763.87</v>
      </c>
      <c r="H177" s="33">
        <f t="shared" si="26"/>
        <v>7510008.1465000007</v>
      </c>
      <c r="I177" s="38">
        <f t="shared" si="27"/>
        <v>-3.4999996423721313E-3</v>
      </c>
    </row>
    <row r="178" spans="1:9" x14ac:dyDescent="0.25">
      <c r="A178" s="45">
        <v>47154</v>
      </c>
      <c r="B178" s="1">
        <f t="shared" si="21"/>
        <v>30</v>
      </c>
      <c r="C178" s="26">
        <f t="shared" si="20"/>
        <v>13167896</v>
      </c>
      <c r="D178" s="27">
        <f t="shared" si="22"/>
        <v>5728611.4500000002</v>
      </c>
      <c r="E178">
        <f t="shared" si="23"/>
        <v>7439284.5499999998</v>
      </c>
      <c r="F178" s="26">
        <f t="shared" si="24"/>
        <v>595142763.87</v>
      </c>
      <c r="G178" s="26">
        <f t="shared" si="25"/>
        <v>589414152.41999996</v>
      </c>
      <c r="H178" s="33">
        <f t="shared" si="26"/>
        <v>7439284.5483750002</v>
      </c>
      <c r="I178" s="38">
        <f t="shared" si="27"/>
        <v>-1.6249995678663254E-3</v>
      </c>
    </row>
    <row r="179" spans="1:9" x14ac:dyDescent="0.25">
      <c r="A179" s="45">
        <v>47182</v>
      </c>
      <c r="B179" s="1">
        <f t="shared" si="21"/>
        <v>30</v>
      </c>
      <c r="C179" s="26">
        <f t="shared" si="20"/>
        <v>13167896</v>
      </c>
      <c r="D179" s="27">
        <f t="shared" si="22"/>
        <v>5800219.0899999999</v>
      </c>
      <c r="E179">
        <f t="shared" si="23"/>
        <v>7367676.9100000001</v>
      </c>
      <c r="F179" s="26">
        <f t="shared" si="24"/>
        <v>589414152.41999996</v>
      </c>
      <c r="G179" s="26">
        <f t="shared" si="25"/>
        <v>583613933.32999992</v>
      </c>
      <c r="H179" s="33">
        <f t="shared" si="26"/>
        <v>7367676.9052499998</v>
      </c>
      <c r="I179" s="38">
        <f t="shared" si="27"/>
        <v>-4.7500003129243851E-3</v>
      </c>
    </row>
    <row r="180" spans="1:9" x14ac:dyDescent="0.25">
      <c r="A180" s="45">
        <v>47213</v>
      </c>
      <c r="B180" s="1">
        <f t="shared" si="21"/>
        <v>30</v>
      </c>
      <c r="C180" s="26">
        <f t="shared" si="20"/>
        <v>13167896</v>
      </c>
      <c r="D180" s="27">
        <f t="shared" si="22"/>
        <v>5872721.8300000001</v>
      </c>
      <c r="E180">
        <f t="shared" si="23"/>
        <v>7295174.1699999999</v>
      </c>
      <c r="F180" s="26">
        <f t="shared" si="24"/>
        <v>583613933.32999992</v>
      </c>
      <c r="G180" s="26">
        <f t="shared" si="25"/>
        <v>577741211.49999988</v>
      </c>
      <c r="H180" s="33">
        <f t="shared" si="26"/>
        <v>7295174.1666249987</v>
      </c>
      <c r="I180" s="38">
        <f t="shared" si="27"/>
        <v>-3.3750012516975403E-3</v>
      </c>
    </row>
    <row r="181" spans="1:9" x14ac:dyDescent="0.25">
      <c r="A181" s="45">
        <v>47243</v>
      </c>
      <c r="B181" s="1">
        <f t="shared" si="21"/>
        <v>30</v>
      </c>
      <c r="C181" s="26">
        <f t="shared" si="20"/>
        <v>13167896</v>
      </c>
      <c r="D181" s="27">
        <f t="shared" si="22"/>
        <v>5946130.8600000003</v>
      </c>
      <c r="E181">
        <f t="shared" si="23"/>
        <v>7221765.1399999997</v>
      </c>
      <c r="F181" s="26">
        <f t="shared" si="24"/>
        <v>577741211.49999988</v>
      </c>
      <c r="G181" s="26">
        <f t="shared" si="25"/>
        <v>571795080.63999987</v>
      </c>
      <c r="H181" s="33">
        <f t="shared" si="26"/>
        <v>7221765.1437499989</v>
      </c>
      <c r="I181" s="38">
        <f t="shared" si="27"/>
        <v>3.7499992176890373E-3</v>
      </c>
    </row>
    <row r="182" spans="1:9" x14ac:dyDescent="0.25">
      <c r="A182" s="45">
        <v>47274</v>
      </c>
      <c r="B182" s="1">
        <f t="shared" si="21"/>
        <v>30</v>
      </c>
      <c r="C182" s="26">
        <f t="shared" si="20"/>
        <v>13167896</v>
      </c>
      <c r="D182" s="27">
        <f t="shared" si="22"/>
        <v>6020457.4900000002</v>
      </c>
      <c r="E182">
        <f t="shared" si="23"/>
        <v>7147438.5099999998</v>
      </c>
      <c r="F182" s="26">
        <f t="shared" si="24"/>
        <v>571795080.63999987</v>
      </c>
      <c r="G182" s="26">
        <f t="shared" si="25"/>
        <v>565774623.14999986</v>
      </c>
      <c r="H182" s="33">
        <f t="shared" si="26"/>
        <v>7147438.5079999976</v>
      </c>
      <c r="I182" s="38">
        <f t="shared" si="27"/>
        <v>-2.0000021904706955E-3</v>
      </c>
    </row>
    <row r="183" spans="1:9" x14ac:dyDescent="0.25">
      <c r="A183" s="45">
        <v>47304</v>
      </c>
      <c r="B183" s="1">
        <f t="shared" si="21"/>
        <v>30</v>
      </c>
      <c r="C183" s="26">
        <f t="shared" si="20"/>
        <v>13167896</v>
      </c>
      <c r="D183" s="27">
        <f t="shared" si="22"/>
        <v>6095713.21</v>
      </c>
      <c r="E183">
        <f t="shared" si="23"/>
        <v>7072182.79</v>
      </c>
      <c r="F183" s="26">
        <f t="shared" si="24"/>
        <v>565774623.14999986</v>
      </c>
      <c r="G183" s="26">
        <f t="shared" si="25"/>
        <v>559678909.93999982</v>
      </c>
      <c r="H183" s="33">
        <f t="shared" si="26"/>
        <v>7072182.7893749978</v>
      </c>
      <c r="I183" s="38">
        <f t="shared" si="27"/>
        <v>-6.2500219792127609E-4</v>
      </c>
    </row>
    <row r="184" spans="1:9" x14ac:dyDescent="0.25">
      <c r="A184" s="45">
        <v>47335</v>
      </c>
      <c r="B184" s="1">
        <f t="shared" si="21"/>
        <v>30</v>
      </c>
      <c r="C184" s="26">
        <f t="shared" si="20"/>
        <v>13167896</v>
      </c>
      <c r="D184" s="27">
        <f t="shared" si="22"/>
        <v>6171909.6299999999</v>
      </c>
      <c r="E184">
        <f t="shared" si="23"/>
        <v>6995986.3700000001</v>
      </c>
      <c r="F184" s="26">
        <f t="shared" si="24"/>
        <v>559678909.93999982</v>
      </c>
      <c r="G184" s="26">
        <f t="shared" si="25"/>
        <v>553507000.30999982</v>
      </c>
      <c r="H184" s="33">
        <f t="shared" si="26"/>
        <v>6995986.3742499975</v>
      </c>
      <c r="I184" s="38">
        <f t="shared" si="27"/>
        <v>4.2499974370002747E-3</v>
      </c>
    </row>
    <row r="185" spans="1:9" x14ac:dyDescent="0.25">
      <c r="A185" s="45">
        <v>47366</v>
      </c>
      <c r="B185" s="1">
        <f t="shared" si="21"/>
        <v>30</v>
      </c>
      <c r="C185" s="26">
        <f t="shared" si="20"/>
        <v>13167896</v>
      </c>
      <c r="D185" s="27">
        <f t="shared" si="22"/>
        <v>6249058.5</v>
      </c>
      <c r="E185">
        <f t="shared" si="23"/>
        <v>6918837.5</v>
      </c>
      <c r="F185" s="26">
        <f t="shared" si="24"/>
        <v>553507000.30999982</v>
      </c>
      <c r="G185" s="26">
        <f t="shared" si="25"/>
        <v>547257941.80999982</v>
      </c>
      <c r="H185" s="33">
        <f t="shared" si="26"/>
        <v>6918837.5038749976</v>
      </c>
      <c r="I185" s="38">
        <f t="shared" si="27"/>
        <v>3.8749976083636284E-3</v>
      </c>
    </row>
    <row r="186" spans="1:9" x14ac:dyDescent="0.25">
      <c r="A186" s="45">
        <v>47396</v>
      </c>
      <c r="B186" s="1">
        <f t="shared" si="21"/>
        <v>30</v>
      </c>
      <c r="C186" s="26">
        <f t="shared" si="20"/>
        <v>13167896</v>
      </c>
      <c r="D186" s="27">
        <f t="shared" si="22"/>
        <v>6327171.7300000004</v>
      </c>
      <c r="E186">
        <f t="shared" si="23"/>
        <v>6840724.2699999996</v>
      </c>
      <c r="F186" s="26">
        <f t="shared" si="24"/>
        <v>547257941.80999982</v>
      </c>
      <c r="G186" s="26">
        <f t="shared" si="25"/>
        <v>540930770.0799998</v>
      </c>
      <c r="H186" s="33">
        <f t="shared" si="26"/>
        <v>6840724.2726249984</v>
      </c>
      <c r="I186" s="38">
        <f t="shared" si="27"/>
        <v>2.6249988004565239E-3</v>
      </c>
    </row>
    <row r="187" spans="1:9" x14ac:dyDescent="0.25">
      <c r="A187" s="45">
        <v>47427</v>
      </c>
      <c r="B187" s="1">
        <f t="shared" si="21"/>
        <v>30</v>
      </c>
      <c r="C187" s="26">
        <f t="shared" si="20"/>
        <v>13167896</v>
      </c>
      <c r="D187" s="27">
        <f t="shared" si="22"/>
        <v>6406261.3700000001</v>
      </c>
      <c r="E187">
        <f t="shared" si="23"/>
        <v>6761634.6299999999</v>
      </c>
      <c r="F187" s="26">
        <f t="shared" si="24"/>
        <v>540930770.0799998</v>
      </c>
      <c r="G187" s="26">
        <f t="shared" si="25"/>
        <v>534524508.7099998</v>
      </c>
      <c r="H187" s="33">
        <f t="shared" si="26"/>
        <v>6761634.6259999964</v>
      </c>
      <c r="I187" s="38">
        <f t="shared" si="27"/>
        <v>-4.0000034496188164E-3</v>
      </c>
    </row>
    <row r="188" spans="1:9" x14ac:dyDescent="0.25">
      <c r="A188" s="45">
        <v>47457</v>
      </c>
      <c r="B188" s="1">
        <f t="shared" si="21"/>
        <v>30</v>
      </c>
      <c r="C188" s="26">
        <f t="shared" si="20"/>
        <v>13167896</v>
      </c>
      <c r="D188" s="27">
        <f t="shared" si="22"/>
        <v>6486339.6399999997</v>
      </c>
      <c r="E188">
        <f t="shared" si="23"/>
        <v>6681556.3600000003</v>
      </c>
      <c r="F188" s="26">
        <f t="shared" si="24"/>
        <v>534524508.7099998</v>
      </c>
      <c r="G188" s="26">
        <f t="shared" si="25"/>
        <v>528038169.06999981</v>
      </c>
      <c r="H188" s="33">
        <f t="shared" si="26"/>
        <v>6681556.3588749981</v>
      </c>
      <c r="I188" s="38">
        <f t="shared" si="27"/>
        <v>-1.1250022798776627E-3</v>
      </c>
    </row>
    <row r="189" spans="1:9" x14ac:dyDescent="0.25">
      <c r="A189" s="45">
        <v>47488</v>
      </c>
      <c r="B189" s="1">
        <f t="shared" si="21"/>
        <v>30</v>
      </c>
      <c r="C189" s="26">
        <f t="shared" si="20"/>
        <v>13167896</v>
      </c>
      <c r="D189" s="27">
        <f t="shared" si="22"/>
        <v>6567418.8899999997</v>
      </c>
      <c r="E189">
        <f t="shared" si="23"/>
        <v>6600477.1100000003</v>
      </c>
      <c r="F189" s="26">
        <f t="shared" si="24"/>
        <v>528038169.06999981</v>
      </c>
      <c r="G189" s="26">
        <f t="shared" si="25"/>
        <v>521470750.17999983</v>
      </c>
      <c r="H189" s="33">
        <f t="shared" si="26"/>
        <v>6600477.1133749979</v>
      </c>
      <c r="I189" s="38">
        <f t="shared" si="27"/>
        <v>3.3749975264072418E-3</v>
      </c>
    </row>
    <row r="190" spans="1:9" x14ac:dyDescent="0.25">
      <c r="A190" s="45">
        <v>47519</v>
      </c>
      <c r="B190" s="1">
        <f t="shared" si="21"/>
        <v>30</v>
      </c>
      <c r="C190" s="26">
        <f t="shared" si="20"/>
        <v>13167896</v>
      </c>
      <c r="D190" s="27">
        <f t="shared" si="22"/>
        <v>6649511.6200000001</v>
      </c>
      <c r="E190">
        <f t="shared" si="23"/>
        <v>6518384.3799999999</v>
      </c>
      <c r="F190" s="26">
        <f t="shared" si="24"/>
        <v>521470750.17999983</v>
      </c>
      <c r="G190" s="26">
        <f t="shared" si="25"/>
        <v>514821238.55999982</v>
      </c>
      <c r="H190" s="33">
        <f t="shared" si="26"/>
        <v>6518384.3772499971</v>
      </c>
      <c r="I190" s="38">
        <f t="shared" si="27"/>
        <v>-2.7500027790665627E-3</v>
      </c>
    </row>
    <row r="191" spans="1:9" x14ac:dyDescent="0.25">
      <c r="A191" s="45">
        <v>47547</v>
      </c>
      <c r="B191" s="1">
        <f t="shared" si="21"/>
        <v>30</v>
      </c>
      <c r="C191" s="26">
        <f t="shared" si="20"/>
        <v>13167896</v>
      </c>
      <c r="D191" s="27">
        <f t="shared" si="22"/>
        <v>6732630.5199999996</v>
      </c>
      <c r="E191">
        <f t="shared" si="23"/>
        <v>6435265.4800000004</v>
      </c>
      <c r="F191" s="26">
        <f t="shared" si="24"/>
        <v>514821238.55999982</v>
      </c>
      <c r="G191" s="26">
        <f t="shared" si="25"/>
        <v>508088608.03999984</v>
      </c>
      <c r="H191" s="33">
        <f t="shared" si="26"/>
        <v>6435265.481999997</v>
      </c>
      <c r="I191" s="38">
        <f t="shared" si="27"/>
        <v>1.9999966025352478E-3</v>
      </c>
    </row>
    <row r="192" spans="1:9" x14ac:dyDescent="0.25">
      <c r="A192" s="45">
        <v>47578</v>
      </c>
      <c r="B192" s="1">
        <f t="shared" si="21"/>
        <v>30</v>
      </c>
      <c r="C192" s="26">
        <f t="shared" si="20"/>
        <v>13167896</v>
      </c>
      <c r="D192" s="27">
        <f t="shared" si="22"/>
        <v>6816788.4000000004</v>
      </c>
      <c r="E192">
        <f t="shared" si="23"/>
        <v>6351107.5999999996</v>
      </c>
      <c r="F192" s="26">
        <f t="shared" si="24"/>
        <v>508088608.03999984</v>
      </c>
      <c r="G192" s="26">
        <f t="shared" si="25"/>
        <v>501271819.63999987</v>
      </c>
      <c r="H192" s="33">
        <f t="shared" si="26"/>
        <v>6351107.6004999978</v>
      </c>
      <c r="I192" s="38">
        <f t="shared" si="27"/>
        <v>4.9999821931123734E-4</v>
      </c>
    </row>
    <row r="193" spans="1:9" x14ac:dyDescent="0.25">
      <c r="A193" s="45">
        <v>47608</v>
      </c>
      <c r="B193" s="1">
        <f t="shared" si="21"/>
        <v>30</v>
      </c>
      <c r="C193" s="26">
        <f t="shared" si="20"/>
        <v>13167896</v>
      </c>
      <c r="D193" s="27">
        <f t="shared" si="22"/>
        <v>6901998.25</v>
      </c>
      <c r="E193">
        <f t="shared" si="23"/>
        <v>6265897.75</v>
      </c>
      <c r="F193" s="26">
        <f t="shared" si="24"/>
        <v>501271819.63999987</v>
      </c>
      <c r="G193" s="26">
        <f t="shared" si="25"/>
        <v>494369821.38999987</v>
      </c>
      <c r="H193" s="33">
        <f t="shared" si="26"/>
        <v>6265897.7454999974</v>
      </c>
      <c r="I193" s="38">
        <f t="shared" si="27"/>
        <v>-4.5000026002526283E-3</v>
      </c>
    </row>
    <row r="194" spans="1:9" x14ac:dyDescent="0.25">
      <c r="A194" s="45">
        <v>47639</v>
      </c>
      <c r="B194" s="1">
        <f t="shared" si="21"/>
        <v>30</v>
      </c>
      <c r="C194" s="26">
        <f t="shared" si="20"/>
        <v>13167896</v>
      </c>
      <c r="D194" s="27">
        <f t="shared" si="22"/>
        <v>6988273.2300000004</v>
      </c>
      <c r="E194">
        <f t="shared" si="23"/>
        <v>6179622.7699999996</v>
      </c>
      <c r="F194" s="26">
        <f t="shared" si="24"/>
        <v>494369821.38999987</v>
      </c>
      <c r="G194" s="26">
        <f t="shared" si="25"/>
        <v>487381548.15999985</v>
      </c>
      <c r="H194" s="33">
        <f t="shared" si="26"/>
        <v>6179622.7673749989</v>
      </c>
      <c r="I194" s="38">
        <f t="shared" si="27"/>
        <v>-2.6250006631016731E-3</v>
      </c>
    </row>
    <row r="195" spans="1:9" x14ac:dyDescent="0.25">
      <c r="A195" s="45">
        <v>47669</v>
      </c>
      <c r="B195" s="1">
        <f t="shared" si="21"/>
        <v>30</v>
      </c>
      <c r="C195" s="26">
        <f t="shared" si="20"/>
        <v>13167896</v>
      </c>
      <c r="D195" s="27">
        <f t="shared" si="22"/>
        <v>7075626.6500000004</v>
      </c>
      <c r="E195">
        <f t="shared" si="23"/>
        <v>6092269.3499999996</v>
      </c>
      <c r="F195" s="26">
        <f t="shared" si="24"/>
        <v>487381548.15999985</v>
      </c>
      <c r="G195" s="26">
        <f t="shared" si="25"/>
        <v>480305921.50999987</v>
      </c>
      <c r="H195" s="33">
        <f t="shared" si="26"/>
        <v>6092269.3519999981</v>
      </c>
      <c r="I195" s="38">
        <f t="shared" si="27"/>
        <v>1.999998465180397E-3</v>
      </c>
    </row>
    <row r="196" spans="1:9" x14ac:dyDescent="0.25">
      <c r="A196" s="45">
        <v>47700</v>
      </c>
      <c r="B196" s="1">
        <f t="shared" si="21"/>
        <v>30</v>
      </c>
      <c r="C196" s="26">
        <f t="shared" si="20"/>
        <v>13167896</v>
      </c>
      <c r="D196" s="27">
        <f t="shared" si="22"/>
        <v>7164071.9800000004</v>
      </c>
      <c r="E196">
        <f t="shared" si="23"/>
        <v>6003824.0199999996</v>
      </c>
      <c r="F196" s="26">
        <f t="shared" si="24"/>
        <v>480305921.50999987</v>
      </c>
      <c r="G196" s="26">
        <f t="shared" si="25"/>
        <v>473141849.52999985</v>
      </c>
      <c r="H196" s="33">
        <f t="shared" si="26"/>
        <v>6003824.0188749973</v>
      </c>
      <c r="I196" s="38">
        <f t="shared" si="27"/>
        <v>-1.1250022798776627E-3</v>
      </c>
    </row>
    <row r="197" spans="1:9" x14ac:dyDescent="0.25">
      <c r="A197" s="45">
        <v>47731</v>
      </c>
      <c r="B197" s="1">
        <f t="shared" si="21"/>
        <v>30</v>
      </c>
      <c r="C197" s="26">
        <f t="shared" si="20"/>
        <v>13167896</v>
      </c>
      <c r="D197" s="27">
        <f t="shared" si="22"/>
        <v>7253622.8799999999</v>
      </c>
      <c r="E197">
        <f t="shared" si="23"/>
        <v>5914273.1200000001</v>
      </c>
      <c r="F197" s="26">
        <f t="shared" si="24"/>
        <v>473141849.52999985</v>
      </c>
      <c r="G197" s="26">
        <f t="shared" si="25"/>
        <v>465888226.64999986</v>
      </c>
      <c r="H197" s="33">
        <f t="shared" si="26"/>
        <v>5914273.1191249974</v>
      </c>
      <c r="I197" s="38">
        <f t="shared" si="27"/>
        <v>-8.7500270456075668E-4</v>
      </c>
    </row>
    <row r="198" spans="1:9" x14ac:dyDescent="0.25">
      <c r="A198" s="45">
        <v>47761</v>
      </c>
      <c r="B198" s="1">
        <f t="shared" si="21"/>
        <v>30</v>
      </c>
      <c r="C198" s="26">
        <f t="shared" ref="C198:C244" si="28">$D$1</f>
        <v>13167896</v>
      </c>
      <c r="D198" s="27">
        <f t="shared" si="22"/>
        <v>7344293.1699999999</v>
      </c>
      <c r="E198">
        <f t="shared" si="23"/>
        <v>5823602.8300000001</v>
      </c>
      <c r="F198" s="26">
        <f t="shared" si="24"/>
        <v>465888226.64999986</v>
      </c>
      <c r="G198" s="26">
        <f t="shared" si="25"/>
        <v>458543933.47999984</v>
      </c>
      <c r="H198" s="33">
        <f t="shared" si="26"/>
        <v>5823602.833124998</v>
      </c>
      <c r="I198" s="38">
        <f t="shared" si="27"/>
        <v>3.1249979510903358E-3</v>
      </c>
    </row>
    <row r="199" spans="1:9" x14ac:dyDescent="0.25">
      <c r="A199" s="45">
        <v>47792</v>
      </c>
      <c r="B199" s="1">
        <f t="shared" si="21"/>
        <v>30</v>
      </c>
      <c r="C199" s="26">
        <f t="shared" si="28"/>
        <v>13167896</v>
      </c>
      <c r="D199" s="27">
        <f t="shared" si="22"/>
        <v>7436096.8300000001</v>
      </c>
      <c r="E199">
        <f t="shared" si="23"/>
        <v>5731799.1699999999</v>
      </c>
      <c r="F199" s="26">
        <f t="shared" si="24"/>
        <v>458543933.47999984</v>
      </c>
      <c r="G199" s="26">
        <f t="shared" si="25"/>
        <v>451107836.64999986</v>
      </c>
      <c r="H199" s="33">
        <f t="shared" si="26"/>
        <v>5731799.1684999978</v>
      </c>
      <c r="I199" s="38">
        <f t="shared" si="27"/>
        <v>-1.5000021085143089E-3</v>
      </c>
    </row>
    <row r="200" spans="1:9" x14ac:dyDescent="0.25">
      <c r="A200" s="45">
        <v>47822</v>
      </c>
      <c r="B200" s="1">
        <f t="shared" ref="B200:B244" si="29">DAYS360(A199,A200)</f>
        <v>30</v>
      </c>
      <c r="C200" s="26">
        <f t="shared" si="28"/>
        <v>13167896</v>
      </c>
      <c r="D200" s="27">
        <f t="shared" ref="D200:D244" si="30">C200-E200</f>
        <v>7529048.04</v>
      </c>
      <c r="E200">
        <f t="shared" ref="E200:E243" si="31">ROUND(F200*$B$2*B200/360,2)</f>
        <v>5638847.96</v>
      </c>
      <c r="F200" s="26">
        <f t="shared" ref="F200:F244" si="32">G199</f>
        <v>451107836.64999986</v>
      </c>
      <c r="G200" s="26">
        <f t="shared" ref="G200:G244" si="33">F200-D200</f>
        <v>443578788.60999984</v>
      </c>
      <c r="H200" s="33">
        <f t="shared" ref="H200:H244" si="34">F200*$B$2*B200/360</f>
        <v>5638847.958124998</v>
      </c>
      <c r="I200" s="38">
        <f t="shared" ref="I200:I244" si="35">H200-E200</f>
        <v>-1.8750019371509552E-3</v>
      </c>
    </row>
    <row r="201" spans="1:9" x14ac:dyDescent="0.25">
      <c r="A201" s="45">
        <v>47853</v>
      </c>
      <c r="B201" s="1">
        <f t="shared" si="29"/>
        <v>30</v>
      </c>
      <c r="C201" s="26">
        <f t="shared" si="28"/>
        <v>13167896</v>
      </c>
      <c r="D201" s="27">
        <f t="shared" si="30"/>
        <v>7623161.1399999997</v>
      </c>
      <c r="E201">
        <f t="shared" si="31"/>
        <v>5544734.8600000003</v>
      </c>
      <c r="F201" s="26">
        <f t="shared" si="32"/>
        <v>443578788.60999984</v>
      </c>
      <c r="G201" s="26">
        <f t="shared" si="33"/>
        <v>435955627.46999985</v>
      </c>
      <c r="H201" s="33">
        <f t="shared" si="34"/>
        <v>5544734.8576249974</v>
      </c>
      <c r="I201" s="38">
        <f t="shared" si="35"/>
        <v>-2.3750029504299164E-3</v>
      </c>
    </row>
    <row r="202" spans="1:9" x14ac:dyDescent="0.25">
      <c r="A202" s="45">
        <v>47884</v>
      </c>
      <c r="B202" s="1">
        <f t="shared" si="29"/>
        <v>30</v>
      </c>
      <c r="C202" s="26">
        <f t="shared" si="28"/>
        <v>13167896</v>
      </c>
      <c r="D202" s="27">
        <f t="shared" si="30"/>
        <v>7718450.6600000001</v>
      </c>
      <c r="E202">
        <f t="shared" si="31"/>
        <v>5449445.3399999999</v>
      </c>
      <c r="F202" s="26">
        <f t="shared" si="32"/>
        <v>435955627.46999985</v>
      </c>
      <c r="G202" s="26">
        <f t="shared" si="33"/>
        <v>428237176.80999982</v>
      </c>
      <c r="H202" s="33">
        <f t="shared" si="34"/>
        <v>5449445.3433749983</v>
      </c>
      <c r="I202" s="38">
        <f t="shared" si="35"/>
        <v>3.3749984577298164E-3</v>
      </c>
    </row>
    <row r="203" spans="1:9" x14ac:dyDescent="0.25">
      <c r="A203" s="45">
        <v>47912</v>
      </c>
      <c r="B203" s="1">
        <f t="shared" si="29"/>
        <v>30</v>
      </c>
      <c r="C203" s="26">
        <f t="shared" si="28"/>
        <v>13167896</v>
      </c>
      <c r="D203" s="27">
        <f t="shared" si="30"/>
        <v>7814931.29</v>
      </c>
      <c r="E203">
        <f t="shared" si="31"/>
        <v>5352964.71</v>
      </c>
      <c r="F203" s="26">
        <f t="shared" si="32"/>
        <v>428237176.80999982</v>
      </c>
      <c r="G203" s="26">
        <f t="shared" si="33"/>
        <v>420422245.5199998</v>
      </c>
      <c r="H203" s="33">
        <f t="shared" si="34"/>
        <v>5352964.7101249974</v>
      </c>
      <c r="I203" s="38">
        <f t="shared" si="35"/>
        <v>1.2499745935201645E-4</v>
      </c>
    </row>
    <row r="204" spans="1:9" x14ac:dyDescent="0.25">
      <c r="A204" s="45">
        <v>47943</v>
      </c>
      <c r="B204" s="1">
        <f t="shared" si="29"/>
        <v>30</v>
      </c>
      <c r="C204" s="26">
        <f t="shared" si="28"/>
        <v>13167896</v>
      </c>
      <c r="D204" s="27">
        <f t="shared" si="30"/>
        <v>7912617.9299999997</v>
      </c>
      <c r="E204">
        <f t="shared" si="31"/>
        <v>5255278.07</v>
      </c>
      <c r="F204" s="26">
        <f t="shared" si="32"/>
        <v>420422245.5199998</v>
      </c>
      <c r="G204" s="26">
        <f t="shared" si="33"/>
        <v>412509627.58999979</v>
      </c>
      <c r="H204" s="33">
        <f t="shared" si="34"/>
        <v>5255278.0689999973</v>
      </c>
      <c r="I204" s="38">
        <f t="shared" si="35"/>
        <v>-1.000002957880497E-3</v>
      </c>
    </row>
    <row r="205" spans="1:9" x14ac:dyDescent="0.25">
      <c r="A205" s="45">
        <v>47973</v>
      </c>
      <c r="B205" s="1">
        <f t="shared" si="29"/>
        <v>30</v>
      </c>
      <c r="C205" s="26">
        <f t="shared" si="28"/>
        <v>13167896</v>
      </c>
      <c r="D205" s="27">
        <f t="shared" si="30"/>
        <v>8011525.6600000001</v>
      </c>
      <c r="E205">
        <f t="shared" si="31"/>
        <v>5156370.34</v>
      </c>
      <c r="F205" s="26">
        <f t="shared" si="32"/>
        <v>412509627.58999979</v>
      </c>
      <c r="G205" s="26">
        <f t="shared" si="33"/>
        <v>404498101.92999977</v>
      </c>
      <c r="H205" s="33">
        <f t="shared" si="34"/>
        <v>5156370.3448749976</v>
      </c>
      <c r="I205" s="38">
        <f t="shared" si="35"/>
        <v>4.8749977722764015E-3</v>
      </c>
    </row>
    <row r="206" spans="1:9" x14ac:dyDescent="0.25">
      <c r="A206" s="45">
        <v>48004</v>
      </c>
      <c r="B206" s="1">
        <f t="shared" si="29"/>
        <v>30</v>
      </c>
      <c r="C206" s="26">
        <f t="shared" si="28"/>
        <v>13167896</v>
      </c>
      <c r="D206" s="27">
        <f t="shared" si="30"/>
        <v>8111669.7300000004</v>
      </c>
      <c r="E206">
        <f t="shared" si="31"/>
        <v>5056226.2699999996</v>
      </c>
      <c r="F206" s="26">
        <f t="shared" si="32"/>
        <v>404498101.92999977</v>
      </c>
      <c r="G206" s="26">
        <f t="shared" si="33"/>
        <v>396386432.19999975</v>
      </c>
      <c r="H206" s="33">
        <f t="shared" si="34"/>
        <v>5056226.2741249967</v>
      </c>
      <c r="I206" s="38">
        <f t="shared" si="35"/>
        <v>4.1249971836805344E-3</v>
      </c>
    </row>
    <row r="207" spans="1:9" x14ac:dyDescent="0.25">
      <c r="A207" s="45">
        <v>48034</v>
      </c>
      <c r="B207" s="1">
        <f t="shared" si="29"/>
        <v>30</v>
      </c>
      <c r="C207" s="26">
        <f t="shared" si="28"/>
        <v>13167896</v>
      </c>
      <c r="D207" s="27">
        <f t="shared" si="30"/>
        <v>8213065.5999999996</v>
      </c>
      <c r="E207">
        <f t="shared" si="31"/>
        <v>4954830.4000000004</v>
      </c>
      <c r="F207" s="26">
        <f t="shared" si="32"/>
        <v>396386432.19999975</v>
      </c>
      <c r="G207" s="26">
        <f t="shared" si="33"/>
        <v>388173366.59999973</v>
      </c>
      <c r="H207" s="33">
        <f t="shared" si="34"/>
        <v>4954830.4024999971</v>
      </c>
      <c r="I207" s="38">
        <f t="shared" si="35"/>
        <v>2.4999966844916344E-3</v>
      </c>
    </row>
    <row r="208" spans="1:9" x14ac:dyDescent="0.25">
      <c r="A208" s="45">
        <v>48065</v>
      </c>
      <c r="B208" s="1">
        <f t="shared" si="29"/>
        <v>30</v>
      </c>
      <c r="C208" s="26">
        <f t="shared" si="28"/>
        <v>13167896</v>
      </c>
      <c r="D208" s="27">
        <f t="shared" si="30"/>
        <v>8315728.9199999999</v>
      </c>
      <c r="E208">
        <f t="shared" si="31"/>
        <v>4852167.08</v>
      </c>
      <c r="F208" s="26">
        <f t="shared" si="32"/>
        <v>388173366.59999973</v>
      </c>
      <c r="G208" s="26">
        <f t="shared" si="33"/>
        <v>379857637.67999971</v>
      </c>
      <c r="H208" s="33">
        <f t="shared" si="34"/>
        <v>4852167.0824999958</v>
      </c>
      <c r="I208" s="38">
        <f t="shared" si="35"/>
        <v>2.4999957531690598E-3</v>
      </c>
    </row>
    <row r="209" spans="1:9" x14ac:dyDescent="0.25">
      <c r="A209" s="45">
        <v>48096</v>
      </c>
      <c r="B209" s="1">
        <f t="shared" si="29"/>
        <v>30</v>
      </c>
      <c r="C209" s="26">
        <f t="shared" si="28"/>
        <v>13167896</v>
      </c>
      <c r="D209" s="27">
        <f t="shared" si="30"/>
        <v>8419675.5300000012</v>
      </c>
      <c r="E209">
        <f t="shared" si="31"/>
        <v>4748220.47</v>
      </c>
      <c r="F209" s="26">
        <f t="shared" si="32"/>
        <v>379857637.67999971</v>
      </c>
      <c r="G209" s="26">
        <f t="shared" si="33"/>
        <v>371437962.14999974</v>
      </c>
      <c r="H209" s="33">
        <f t="shared" si="34"/>
        <v>4748220.4709999962</v>
      </c>
      <c r="I209" s="38">
        <f t="shared" si="35"/>
        <v>9.9999643862247467E-4</v>
      </c>
    </row>
    <row r="210" spans="1:9" x14ac:dyDescent="0.25">
      <c r="A210" s="45">
        <v>48126</v>
      </c>
      <c r="B210" s="1">
        <f t="shared" si="29"/>
        <v>30</v>
      </c>
      <c r="C210" s="26">
        <f t="shared" si="28"/>
        <v>13167896</v>
      </c>
      <c r="D210" s="27">
        <f t="shared" si="30"/>
        <v>8524921.4699999988</v>
      </c>
      <c r="E210">
        <f t="shared" si="31"/>
        <v>4642974.53</v>
      </c>
      <c r="F210" s="26">
        <f t="shared" si="32"/>
        <v>371437962.14999974</v>
      </c>
      <c r="G210" s="26">
        <f t="shared" si="33"/>
        <v>362913040.67999971</v>
      </c>
      <c r="H210" s="33">
        <f t="shared" si="34"/>
        <v>4642974.5268749967</v>
      </c>
      <c r="I210" s="38">
        <f t="shared" si="35"/>
        <v>-3.1250035390257835E-3</v>
      </c>
    </row>
    <row r="211" spans="1:9" x14ac:dyDescent="0.25">
      <c r="A211" s="45">
        <v>48157</v>
      </c>
      <c r="B211" s="1">
        <f t="shared" si="29"/>
        <v>30</v>
      </c>
      <c r="C211" s="26">
        <f t="shared" si="28"/>
        <v>13167896</v>
      </c>
      <c r="D211" s="27">
        <f t="shared" si="30"/>
        <v>8631482.9900000002</v>
      </c>
      <c r="E211">
        <f t="shared" si="31"/>
        <v>4536413.01</v>
      </c>
      <c r="F211" s="26">
        <f t="shared" si="32"/>
        <v>362913040.67999971</v>
      </c>
      <c r="G211" s="26">
        <f t="shared" si="33"/>
        <v>354281557.6899997</v>
      </c>
      <c r="H211" s="33">
        <f t="shared" si="34"/>
        <v>4536413.0084999958</v>
      </c>
      <c r="I211" s="38">
        <f t="shared" si="35"/>
        <v>-1.5000039711594582E-3</v>
      </c>
    </row>
    <row r="212" spans="1:9" x14ac:dyDescent="0.25">
      <c r="A212" s="45">
        <v>48187</v>
      </c>
      <c r="B212" s="1">
        <f t="shared" si="29"/>
        <v>30</v>
      </c>
      <c r="C212" s="26">
        <f t="shared" si="28"/>
        <v>13167896</v>
      </c>
      <c r="D212" s="27">
        <f t="shared" si="30"/>
        <v>8739376.5300000012</v>
      </c>
      <c r="E212">
        <f t="shared" si="31"/>
        <v>4428519.47</v>
      </c>
      <c r="F212" s="26">
        <f t="shared" si="32"/>
        <v>354281557.6899997</v>
      </c>
      <c r="G212" s="26">
        <f t="shared" si="33"/>
        <v>345542181.15999973</v>
      </c>
      <c r="H212" s="33">
        <f t="shared" si="34"/>
        <v>4428519.4711249964</v>
      </c>
      <c r="I212" s="38">
        <f t="shared" si="35"/>
        <v>1.124996691942215E-3</v>
      </c>
    </row>
    <row r="213" spans="1:9" x14ac:dyDescent="0.25">
      <c r="A213" s="45">
        <v>48218</v>
      </c>
      <c r="B213" s="1">
        <f t="shared" si="29"/>
        <v>30</v>
      </c>
      <c r="C213" s="26">
        <f t="shared" si="28"/>
        <v>13167896</v>
      </c>
      <c r="D213" s="27">
        <f t="shared" si="30"/>
        <v>8848618.7400000002</v>
      </c>
      <c r="E213">
        <f t="shared" si="31"/>
        <v>4319277.26</v>
      </c>
      <c r="F213" s="26">
        <f t="shared" si="32"/>
        <v>345542181.15999973</v>
      </c>
      <c r="G213" s="26">
        <f t="shared" si="33"/>
        <v>336693562.41999972</v>
      </c>
      <c r="H213" s="33">
        <f t="shared" si="34"/>
        <v>4319277.2644999968</v>
      </c>
      <c r="I213" s="38">
        <f t="shared" si="35"/>
        <v>4.4999970123171806E-3</v>
      </c>
    </row>
    <row r="214" spans="1:9" x14ac:dyDescent="0.25">
      <c r="A214" s="45">
        <v>48249</v>
      </c>
      <c r="B214" s="1">
        <f t="shared" si="29"/>
        <v>30</v>
      </c>
      <c r="C214" s="26">
        <f t="shared" si="28"/>
        <v>13167896</v>
      </c>
      <c r="D214" s="27">
        <f t="shared" si="30"/>
        <v>8959226.4699999988</v>
      </c>
      <c r="E214">
        <f t="shared" si="31"/>
        <v>4208669.53</v>
      </c>
      <c r="F214" s="26">
        <f t="shared" si="32"/>
        <v>336693562.41999972</v>
      </c>
      <c r="G214" s="26">
        <f t="shared" si="33"/>
        <v>327734335.94999969</v>
      </c>
      <c r="H214" s="33">
        <f t="shared" si="34"/>
        <v>4208669.5302499961</v>
      </c>
      <c r="I214" s="38">
        <f t="shared" si="35"/>
        <v>2.4999585002660751E-4</v>
      </c>
    </row>
    <row r="215" spans="1:9" x14ac:dyDescent="0.25">
      <c r="A215" s="45">
        <v>48278</v>
      </c>
      <c r="B215" s="1">
        <f t="shared" si="29"/>
        <v>30</v>
      </c>
      <c r="C215" s="26">
        <f t="shared" si="28"/>
        <v>13167896</v>
      </c>
      <c r="D215" s="27">
        <f t="shared" si="30"/>
        <v>9071216.8000000007</v>
      </c>
      <c r="E215">
        <f t="shared" si="31"/>
        <v>4096679.2</v>
      </c>
      <c r="F215" s="26">
        <f t="shared" si="32"/>
        <v>327734335.94999969</v>
      </c>
      <c r="G215" s="26">
        <f t="shared" si="33"/>
        <v>318663119.14999968</v>
      </c>
      <c r="H215" s="33">
        <f t="shared" si="34"/>
        <v>4096679.1993749961</v>
      </c>
      <c r="I215" s="38">
        <f t="shared" si="35"/>
        <v>-6.2500406056642532E-4</v>
      </c>
    </row>
    <row r="216" spans="1:9" x14ac:dyDescent="0.25">
      <c r="A216" s="45">
        <v>48309</v>
      </c>
      <c r="B216" s="1">
        <f t="shared" si="29"/>
        <v>30</v>
      </c>
      <c r="C216" s="26">
        <f t="shared" si="28"/>
        <v>13167896</v>
      </c>
      <c r="D216" s="27">
        <f t="shared" si="30"/>
        <v>9184607.0099999998</v>
      </c>
      <c r="E216">
        <f t="shared" si="31"/>
        <v>3983288.99</v>
      </c>
      <c r="F216" s="26">
        <f t="shared" si="32"/>
        <v>318663119.14999968</v>
      </c>
      <c r="G216" s="26">
        <f t="shared" si="33"/>
        <v>309478512.13999969</v>
      </c>
      <c r="H216" s="33">
        <f t="shared" si="34"/>
        <v>3983288.9893749957</v>
      </c>
      <c r="I216" s="38">
        <f t="shared" si="35"/>
        <v>-6.2500452622771263E-4</v>
      </c>
    </row>
    <row r="217" spans="1:9" x14ac:dyDescent="0.25">
      <c r="A217" s="45">
        <v>48339</v>
      </c>
      <c r="B217" s="1">
        <f t="shared" si="29"/>
        <v>30</v>
      </c>
      <c r="C217" s="26">
        <f t="shared" si="28"/>
        <v>13167896</v>
      </c>
      <c r="D217" s="27">
        <f t="shared" si="30"/>
        <v>9299414.5999999996</v>
      </c>
      <c r="E217">
        <f t="shared" si="31"/>
        <v>3868481.4</v>
      </c>
      <c r="F217" s="26">
        <f t="shared" si="32"/>
        <v>309478512.13999969</v>
      </c>
      <c r="G217" s="26">
        <f t="shared" si="33"/>
        <v>300179097.53999966</v>
      </c>
      <c r="H217" s="33">
        <f t="shared" si="34"/>
        <v>3868481.4017499955</v>
      </c>
      <c r="I217" s="38">
        <f t="shared" si="35"/>
        <v>1.7499956302344799E-3</v>
      </c>
    </row>
    <row r="218" spans="1:9" x14ac:dyDescent="0.25">
      <c r="A218" s="45">
        <v>48370</v>
      </c>
      <c r="B218" s="1">
        <f t="shared" si="29"/>
        <v>30</v>
      </c>
      <c r="C218" s="26">
        <f t="shared" si="28"/>
        <v>13167896</v>
      </c>
      <c r="D218" s="27">
        <f t="shared" si="30"/>
        <v>9415657.2799999993</v>
      </c>
      <c r="E218">
        <f t="shared" si="31"/>
        <v>3752238.72</v>
      </c>
      <c r="F218" s="26">
        <f t="shared" si="32"/>
        <v>300179097.53999966</v>
      </c>
      <c r="G218" s="26">
        <f t="shared" si="33"/>
        <v>290763440.25999969</v>
      </c>
      <c r="H218" s="33">
        <f t="shared" si="34"/>
        <v>3752238.7192499954</v>
      </c>
      <c r="I218" s="38">
        <f t="shared" si="35"/>
        <v>-7.5000477954745293E-4</v>
      </c>
    </row>
    <row r="219" spans="1:9" x14ac:dyDescent="0.25">
      <c r="A219" s="45">
        <v>48400</v>
      </c>
      <c r="B219" s="1">
        <f t="shared" si="29"/>
        <v>30</v>
      </c>
      <c r="C219" s="26">
        <f t="shared" si="28"/>
        <v>13167896</v>
      </c>
      <c r="D219" s="27">
        <f t="shared" si="30"/>
        <v>9533353</v>
      </c>
      <c r="E219">
        <f t="shared" si="31"/>
        <v>3634543</v>
      </c>
      <c r="F219" s="26">
        <f t="shared" si="32"/>
        <v>290763440.25999969</v>
      </c>
      <c r="G219" s="26">
        <f t="shared" si="33"/>
        <v>281230087.25999969</v>
      </c>
      <c r="H219" s="33">
        <f t="shared" si="34"/>
        <v>3634543.0032499963</v>
      </c>
      <c r="I219" s="38">
        <f t="shared" si="35"/>
        <v>3.2499963417649269E-3</v>
      </c>
    </row>
    <row r="220" spans="1:9" x14ac:dyDescent="0.25">
      <c r="A220" s="45">
        <v>48431</v>
      </c>
      <c r="B220" s="1">
        <f t="shared" si="29"/>
        <v>30</v>
      </c>
      <c r="C220" s="26">
        <f t="shared" si="28"/>
        <v>13167896</v>
      </c>
      <c r="D220" s="27">
        <f t="shared" si="30"/>
        <v>9652519.9100000001</v>
      </c>
      <c r="E220">
        <f t="shared" si="31"/>
        <v>3515376.09</v>
      </c>
      <c r="F220" s="26">
        <f t="shared" si="32"/>
        <v>281230087.25999969</v>
      </c>
      <c r="G220" s="26">
        <f t="shared" si="33"/>
        <v>271577567.34999967</v>
      </c>
      <c r="H220" s="33">
        <f t="shared" si="34"/>
        <v>3515376.0907499958</v>
      </c>
      <c r="I220" s="38">
        <f t="shared" si="35"/>
        <v>7.4999593198299408E-4</v>
      </c>
    </row>
    <row r="221" spans="1:9" x14ac:dyDescent="0.25">
      <c r="A221" s="45">
        <v>48462</v>
      </c>
      <c r="B221" s="1">
        <f t="shared" si="29"/>
        <v>30</v>
      </c>
      <c r="C221" s="26">
        <f t="shared" si="28"/>
        <v>13167896</v>
      </c>
      <c r="D221" s="27">
        <f t="shared" si="30"/>
        <v>9773176.4100000001</v>
      </c>
      <c r="E221">
        <f t="shared" si="31"/>
        <v>3394719.59</v>
      </c>
      <c r="F221" s="26">
        <f t="shared" si="32"/>
        <v>271577567.34999967</v>
      </c>
      <c r="G221" s="26">
        <f t="shared" si="33"/>
        <v>261804390.93999967</v>
      </c>
      <c r="H221" s="33">
        <f t="shared" si="34"/>
        <v>3394719.5918749953</v>
      </c>
      <c r="I221" s="38">
        <f t="shared" si="35"/>
        <v>1.8749954178929329E-3</v>
      </c>
    </row>
    <row r="222" spans="1:9" x14ac:dyDescent="0.25">
      <c r="A222" s="45">
        <v>48492</v>
      </c>
      <c r="B222" s="1">
        <f t="shared" si="29"/>
        <v>30</v>
      </c>
      <c r="C222" s="26">
        <f t="shared" si="28"/>
        <v>13167896</v>
      </c>
      <c r="D222" s="27">
        <f t="shared" si="30"/>
        <v>9895341.1099999994</v>
      </c>
      <c r="E222">
        <f t="shared" si="31"/>
        <v>3272554.89</v>
      </c>
      <c r="F222" s="26">
        <f t="shared" si="32"/>
        <v>261804390.93999967</v>
      </c>
      <c r="G222" s="26">
        <f t="shared" si="33"/>
        <v>251909049.82999969</v>
      </c>
      <c r="H222" s="33">
        <f t="shared" si="34"/>
        <v>3272554.8867499959</v>
      </c>
      <c r="I222" s="38">
        <f t="shared" si="35"/>
        <v>-3.2500042580068111E-3</v>
      </c>
    </row>
    <row r="223" spans="1:9" x14ac:dyDescent="0.25">
      <c r="A223" s="45">
        <v>48523</v>
      </c>
      <c r="B223" s="1">
        <f t="shared" si="29"/>
        <v>30</v>
      </c>
      <c r="C223" s="26">
        <f t="shared" si="28"/>
        <v>13167896</v>
      </c>
      <c r="D223" s="27">
        <f t="shared" si="30"/>
        <v>10019032.879999999</v>
      </c>
      <c r="E223">
        <f t="shared" si="31"/>
        <v>3148863.12</v>
      </c>
      <c r="F223" s="26">
        <f t="shared" si="32"/>
        <v>251909049.82999969</v>
      </c>
      <c r="G223" s="26">
        <f t="shared" si="33"/>
        <v>241890016.94999969</v>
      </c>
      <c r="H223" s="33">
        <f t="shared" si="34"/>
        <v>3148863.1228749957</v>
      </c>
      <c r="I223" s="38">
        <f t="shared" si="35"/>
        <v>2.874995581805706E-3</v>
      </c>
    </row>
    <row r="224" spans="1:9" x14ac:dyDescent="0.25">
      <c r="A224" s="45">
        <v>48553</v>
      </c>
      <c r="B224" s="1">
        <f t="shared" si="29"/>
        <v>30</v>
      </c>
      <c r="C224" s="26">
        <f t="shared" si="28"/>
        <v>13167896</v>
      </c>
      <c r="D224" s="27">
        <f t="shared" si="30"/>
        <v>10144270.789999999</v>
      </c>
      <c r="E224">
        <f t="shared" si="31"/>
        <v>3023625.21</v>
      </c>
      <c r="F224" s="26">
        <f t="shared" si="32"/>
        <v>241890016.94999969</v>
      </c>
      <c r="G224" s="26">
        <f t="shared" si="33"/>
        <v>231745746.1599997</v>
      </c>
      <c r="H224" s="33">
        <f t="shared" si="34"/>
        <v>3023625.2118749963</v>
      </c>
      <c r="I224" s="38">
        <f t="shared" si="35"/>
        <v>1.8749963492155075E-3</v>
      </c>
    </row>
    <row r="225" spans="1:9" x14ac:dyDescent="0.25">
      <c r="A225" s="45">
        <v>48584</v>
      </c>
      <c r="B225" s="1">
        <f t="shared" si="29"/>
        <v>30</v>
      </c>
      <c r="C225" s="26">
        <f t="shared" si="28"/>
        <v>13167896</v>
      </c>
      <c r="D225" s="27">
        <f t="shared" si="30"/>
        <v>10271074.17</v>
      </c>
      <c r="E225">
        <f t="shared" si="31"/>
        <v>2896821.83</v>
      </c>
      <c r="F225" s="26">
        <f t="shared" si="32"/>
        <v>231745746.1599997</v>
      </c>
      <c r="G225" s="26">
        <f t="shared" si="33"/>
        <v>221474671.98999971</v>
      </c>
      <c r="H225" s="33">
        <f t="shared" si="34"/>
        <v>2896821.8269999959</v>
      </c>
      <c r="I225" s="38">
        <f t="shared" si="35"/>
        <v>-3.0000042170286179E-3</v>
      </c>
    </row>
    <row r="226" spans="1:9" x14ac:dyDescent="0.25">
      <c r="A226" s="45">
        <v>48615</v>
      </c>
      <c r="B226" s="1">
        <f t="shared" si="29"/>
        <v>30</v>
      </c>
      <c r="C226" s="26">
        <f t="shared" si="28"/>
        <v>13167896</v>
      </c>
      <c r="D226" s="27">
        <f t="shared" si="30"/>
        <v>10399462.6</v>
      </c>
      <c r="E226">
        <f t="shared" si="31"/>
        <v>2768433.4</v>
      </c>
      <c r="F226" s="26">
        <f t="shared" si="32"/>
        <v>221474671.98999971</v>
      </c>
      <c r="G226" s="26">
        <f t="shared" si="33"/>
        <v>211075209.38999972</v>
      </c>
      <c r="H226" s="33">
        <f t="shared" si="34"/>
        <v>2768433.3998749964</v>
      </c>
      <c r="I226" s="38">
        <f t="shared" si="35"/>
        <v>-1.2500351294875145E-4</v>
      </c>
    </row>
    <row r="227" spans="1:9" x14ac:dyDescent="0.25">
      <c r="A227" s="45">
        <v>48643</v>
      </c>
      <c r="B227" s="1">
        <f t="shared" si="29"/>
        <v>30</v>
      </c>
      <c r="C227" s="26">
        <f t="shared" si="28"/>
        <v>13167896</v>
      </c>
      <c r="D227" s="27">
        <f t="shared" si="30"/>
        <v>10529455.879999999</v>
      </c>
      <c r="E227">
        <f t="shared" si="31"/>
        <v>2638440.12</v>
      </c>
      <c r="F227" s="26">
        <f t="shared" si="32"/>
        <v>211075209.38999972</v>
      </c>
      <c r="G227" s="26">
        <f t="shared" si="33"/>
        <v>200545753.50999972</v>
      </c>
      <c r="H227" s="33">
        <f t="shared" si="34"/>
        <v>2638440.1173749962</v>
      </c>
      <c r="I227" s="38">
        <f t="shared" si="35"/>
        <v>-2.6250039227306843E-3</v>
      </c>
    </row>
    <row r="228" spans="1:9" x14ac:dyDescent="0.25">
      <c r="A228" s="45">
        <v>48674</v>
      </c>
      <c r="B228" s="1">
        <f t="shared" si="29"/>
        <v>30</v>
      </c>
      <c r="C228" s="26">
        <f t="shared" si="28"/>
        <v>13167896</v>
      </c>
      <c r="D228" s="27">
        <f t="shared" si="30"/>
        <v>10661074.08</v>
      </c>
      <c r="E228">
        <f t="shared" si="31"/>
        <v>2506821.92</v>
      </c>
      <c r="F228" s="26">
        <f t="shared" si="32"/>
        <v>200545753.50999972</v>
      </c>
      <c r="G228" s="26">
        <f t="shared" si="33"/>
        <v>189884679.42999971</v>
      </c>
      <c r="H228" s="33">
        <f t="shared" si="34"/>
        <v>2506821.9188749962</v>
      </c>
      <c r="I228" s="38">
        <f t="shared" si="35"/>
        <v>-1.1250036768615246E-3</v>
      </c>
    </row>
    <row r="229" spans="1:9" x14ac:dyDescent="0.25">
      <c r="A229" s="45">
        <v>48704</v>
      </c>
      <c r="B229" s="1">
        <f t="shared" si="29"/>
        <v>30</v>
      </c>
      <c r="C229" s="26">
        <f t="shared" si="28"/>
        <v>13167896</v>
      </c>
      <c r="D229" s="27">
        <f t="shared" si="30"/>
        <v>10794337.51</v>
      </c>
      <c r="E229">
        <f t="shared" si="31"/>
        <v>2373558.4900000002</v>
      </c>
      <c r="F229" s="26">
        <f t="shared" si="32"/>
        <v>189884679.42999971</v>
      </c>
      <c r="G229" s="26">
        <f t="shared" si="33"/>
        <v>179090341.91999972</v>
      </c>
      <c r="H229" s="33">
        <f t="shared" si="34"/>
        <v>2373558.4928749967</v>
      </c>
      <c r="I229" s="38">
        <f t="shared" si="35"/>
        <v>2.8749965131282806E-3</v>
      </c>
    </row>
    <row r="230" spans="1:9" x14ac:dyDescent="0.25">
      <c r="A230" s="45">
        <v>48735</v>
      </c>
      <c r="B230" s="1">
        <f t="shared" si="29"/>
        <v>30</v>
      </c>
      <c r="C230" s="26">
        <f t="shared" si="28"/>
        <v>13167896</v>
      </c>
      <c r="D230" s="27">
        <f t="shared" si="30"/>
        <v>10929266.73</v>
      </c>
      <c r="E230">
        <f t="shared" si="31"/>
        <v>2238629.27</v>
      </c>
      <c r="F230" s="26">
        <f t="shared" si="32"/>
        <v>179090341.91999972</v>
      </c>
      <c r="G230" s="26">
        <f t="shared" si="33"/>
        <v>168161075.18999973</v>
      </c>
      <c r="H230" s="33">
        <f t="shared" si="34"/>
        <v>2238629.2739999965</v>
      </c>
      <c r="I230" s="38">
        <f t="shared" si="35"/>
        <v>3.9999964646995068E-3</v>
      </c>
    </row>
    <row r="231" spans="1:9" x14ac:dyDescent="0.25">
      <c r="A231" s="45">
        <v>48765</v>
      </c>
      <c r="B231" s="1">
        <f t="shared" si="29"/>
        <v>30</v>
      </c>
      <c r="C231" s="26">
        <f t="shared" si="28"/>
        <v>13167896</v>
      </c>
      <c r="D231" s="27">
        <f t="shared" si="30"/>
        <v>11065882.560000001</v>
      </c>
      <c r="E231">
        <f t="shared" si="31"/>
        <v>2102013.44</v>
      </c>
      <c r="F231" s="26">
        <f t="shared" si="32"/>
        <v>168161075.18999973</v>
      </c>
      <c r="G231" s="26">
        <f t="shared" si="33"/>
        <v>157095192.62999973</v>
      </c>
      <c r="H231" s="33">
        <f t="shared" si="34"/>
        <v>2102013.4398749964</v>
      </c>
      <c r="I231" s="38">
        <f t="shared" si="35"/>
        <v>-1.2500351294875145E-4</v>
      </c>
    </row>
    <row r="232" spans="1:9" x14ac:dyDescent="0.25">
      <c r="A232" s="45">
        <v>48796</v>
      </c>
      <c r="B232" s="1">
        <f t="shared" si="29"/>
        <v>30</v>
      </c>
      <c r="C232" s="26">
        <f t="shared" si="28"/>
        <v>13167896</v>
      </c>
      <c r="D232" s="27">
        <f t="shared" si="30"/>
        <v>11204206.09</v>
      </c>
      <c r="E232">
        <f t="shared" si="31"/>
        <v>1963689.91</v>
      </c>
      <c r="F232" s="26">
        <f t="shared" si="32"/>
        <v>157095192.62999973</v>
      </c>
      <c r="G232" s="26">
        <f t="shared" si="33"/>
        <v>145890986.53999972</v>
      </c>
      <c r="H232" s="33">
        <f t="shared" si="34"/>
        <v>1963689.9078749965</v>
      </c>
      <c r="I232" s="38">
        <f t="shared" si="35"/>
        <v>-2.1250033751130104E-3</v>
      </c>
    </row>
    <row r="233" spans="1:9" x14ac:dyDescent="0.25">
      <c r="A233" s="45">
        <v>48827</v>
      </c>
      <c r="B233" s="1">
        <f t="shared" si="29"/>
        <v>30</v>
      </c>
      <c r="C233" s="26">
        <f t="shared" si="28"/>
        <v>13167896</v>
      </c>
      <c r="D233" s="27">
        <f t="shared" si="30"/>
        <v>11344258.67</v>
      </c>
      <c r="E233">
        <f t="shared" si="31"/>
        <v>1823637.33</v>
      </c>
      <c r="F233" s="26">
        <f t="shared" si="32"/>
        <v>145890986.53999972</v>
      </c>
      <c r="G233" s="26">
        <f t="shared" si="33"/>
        <v>134546727.86999974</v>
      </c>
      <c r="H233" s="33">
        <f t="shared" si="34"/>
        <v>1823637.3317499966</v>
      </c>
      <c r="I233" s="38">
        <f t="shared" si="35"/>
        <v>1.7499965615570545E-3</v>
      </c>
    </row>
    <row r="234" spans="1:9" x14ac:dyDescent="0.25">
      <c r="A234" s="45">
        <v>48857</v>
      </c>
      <c r="B234" s="1">
        <f t="shared" si="29"/>
        <v>30</v>
      </c>
      <c r="C234" s="26">
        <f t="shared" si="28"/>
        <v>13167896</v>
      </c>
      <c r="D234" s="27">
        <f t="shared" si="30"/>
        <v>11486061.9</v>
      </c>
      <c r="E234">
        <f t="shared" si="31"/>
        <v>1681834.1</v>
      </c>
      <c r="F234" s="26">
        <f t="shared" si="32"/>
        <v>134546727.86999974</v>
      </c>
      <c r="G234" s="26">
        <f t="shared" si="33"/>
        <v>123060665.96999973</v>
      </c>
      <c r="H234" s="33">
        <f t="shared" si="34"/>
        <v>1681834.0983749966</v>
      </c>
      <c r="I234" s="38">
        <f t="shared" si="35"/>
        <v>-1.6250035259872675E-3</v>
      </c>
    </row>
    <row r="235" spans="1:9" x14ac:dyDescent="0.25">
      <c r="A235" s="45">
        <v>48888</v>
      </c>
      <c r="B235" s="1">
        <f t="shared" si="29"/>
        <v>30</v>
      </c>
      <c r="C235" s="26">
        <f t="shared" si="28"/>
        <v>13167896</v>
      </c>
      <c r="D235" s="27">
        <f t="shared" si="30"/>
        <v>11629637.68</v>
      </c>
      <c r="E235">
        <f t="shared" si="31"/>
        <v>1538258.32</v>
      </c>
      <c r="F235" s="26">
        <f t="shared" si="32"/>
        <v>123060665.96999973</v>
      </c>
      <c r="G235" s="26">
        <f t="shared" si="33"/>
        <v>111431028.28999972</v>
      </c>
      <c r="H235" s="33">
        <f t="shared" si="34"/>
        <v>1538258.3246249966</v>
      </c>
      <c r="I235" s="38">
        <f t="shared" si="35"/>
        <v>4.62499656714499E-3</v>
      </c>
    </row>
    <row r="236" spans="1:9" x14ac:dyDescent="0.25">
      <c r="A236" s="45">
        <v>48918</v>
      </c>
      <c r="B236" s="1">
        <f t="shared" si="29"/>
        <v>30</v>
      </c>
      <c r="C236" s="26">
        <f t="shared" si="28"/>
        <v>13167896</v>
      </c>
      <c r="D236" s="27">
        <f t="shared" si="30"/>
        <v>11775008.15</v>
      </c>
      <c r="E236">
        <f t="shared" si="31"/>
        <v>1392887.85</v>
      </c>
      <c r="F236" s="26">
        <f t="shared" si="32"/>
        <v>111431028.28999972</v>
      </c>
      <c r="G236" s="26">
        <f t="shared" si="33"/>
        <v>99656020.139999717</v>
      </c>
      <c r="H236" s="33">
        <f t="shared" si="34"/>
        <v>1392887.8536249963</v>
      </c>
      <c r="I236" s="38">
        <f t="shared" si="35"/>
        <v>3.6249961704015732E-3</v>
      </c>
    </row>
    <row r="237" spans="1:9" x14ac:dyDescent="0.25">
      <c r="A237" s="45">
        <v>48949</v>
      </c>
      <c r="B237" s="1">
        <f t="shared" si="29"/>
        <v>30</v>
      </c>
      <c r="C237" s="26">
        <f t="shared" si="28"/>
        <v>13167896</v>
      </c>
      <c r="D237" s="27">
        <f t="shared" si="30"/>
        <v>11922195.75</v>
      </c>
      <c r="E237">
        <f t="shared" si="31"/>
        <v>1245700.25</v>
      </c>
      <c r="F237" s="26">
        <f t="shared" si="32"/>
        <v>99656020.139999717</v>
      </c>
      <c r="G237" s="26">
        <f t="shared" si="33"/>
        <v>87733824.389999717</v>
      </c>
      <c r="H237" s="33">
        <f t="shared" si="34"/>
        <v>1245700.2517499963</v>
      </c>
      <c r="I237" s="38">
        <f t="shared" si="35"/>
        <v>1.7499963287264109E-3</v>
      </c>
    </row>
    <row r="238" spans="1:9" x14ac:dyDescent="0.25">
      <c r="A238" s="45">
        <v>48980</v>
      </c>
      <c r="B238" s="1">
        <f t="shared" si="29"/>
        <v>30</v>
      </c>
      <c r="C238" s="26">
        <f t="shared" si="28"/>
        <v>13167896</v>
      </c>
      <c r="D238" s="27">
        <f t="shared" si="30"/>
        <v>12071223.199999999</v>
      </c>
      <c r="E238">
        <f t="shared" si="31"/>
        <v>1096672.8</v>
      </c>
      <c r="F238" s="26">
        <f t="shared" si="32"/>
        <v>87733824.389999717</v>
      </c>
      <c r="G238" s="26">
        <f t="shared" si="33"/>
        <v>75662601.189999714</v>
      </c>
      <c r="H238" s="33">
        <f t="shared" si="34"/>
        <v>1096672.8048749964</v>
      </c>
      <c r="I238" s="38">
        <f t="shared" si="35"/>
        <v>4.8749963752925396E-3</v>
      </c>
    </row>
    <row r="239" spans="1:9" x14ac:dyDescent="0.25">
      <c r="A239" s="45">
        <v>49008</v>
      </c>
      <c r="B239" s="1">
        <f t="shared" si="29"/>
        <v>30</v>
      </c>
      <c r="C239" s="26">
        <f t="shared" si="28"/>
        <v>13167896</v>
      </c>
      <c r="D239" s="27">
        <f t="shared" si="30"/>
        <v>12222113.49</v>
      </c>
      <c r="E239">
        <f t="shared" si="31"/>
        <v>945782.51</v>
      </c>
      <c r="F239" s="26">
        <f t="shared" si="32"/>
        <v>75662601.189999714</v>
      </c>
      <c r="G239" s="26">
        <f t="shared" si="33"/>
        <v>63440487.699999712</v>
      </c>
      <c r="H239" s="33">
        <f t="shared" si="34"/>
        <v>945782.51487499638</v>
      </c>
      <c r="I239" s="38">
        <f t="shared" si="35"/>
        <v>4.8749963752925396E-3</v>
      </c>
    </row>
    <row r="240" spans="1:9" x14ac:dyDescent="0.25">
      <c r="A240" s="45">
        <v>49039</v>
      </c>
      <c r="B240" s="1">
        <f t="shared" si="29"/>
        <v>30</v>
      </c>
      <c r="C240" s="26">
        <f t="shared" si="28"/>
        <v>13167896</v>
      </c>
      <c r="D240" s="27">
        <f t="shared" si="30"/>
        <v>12374889.9</v>
      </c>
      <c r="E240">
        <f t="shared" si="31"/>
        <v>793006.1</v>
      </c>
      <c r="F240" s="26">
        <f t="shared" si="32"/>
        <v>63440487.699999712</v>
      </c>
      <c r="G240" s="26">
        <f t="shared" si="33"/>
        <v>51065597.799999714</v>
      </c>
      <c r="H240" s="33">
        <f t="shared" si="34"/>
        <v>793006.09624999634</v>
      </c>
      <c r="I240" s="38">
        <f t="shared" si="35"/>
        <v>-3.7500036414712667E-3</v>
      </c>
    </row>
    <row r="241" spans="1:9" x14ac:dyDescent="0.25">
      <c r="A241" s="45">
        <v>49069</v>
      </c>
      <c r="B241" s="1">
        <f t="shared" si="29"/>
        <v>30</v>
      </c>
      <c r="C241" s="26">
        <f t="shared" si="28"/>
        <v>13167896</v>
      </c>
      <c r="D241" s="27">
        <f t="shared" si="30"/>
        <v>12529576.029999999</v>
      </c>
      <c r="E241">
        <f t="shared" si="31"/>
        <v>638319.97</v>
      </c>
      <c r="F241" s="26">
        <f t="shared" si="32"/>
        <v>51065597.799999714</v>
      </c>
      <c r="G241" s="26">
        <f t="shared" si="33"/>
        <v>38536021.769999713</v>
      </c>
      <c r="H241" s="33">
        <f t="shared" si="34"/>
        <v>638319.97249999642</v>
      </c>
      <c r="I241" s="38">
        <f t="shared" si="35"/>
        <v>2.4999964516609907E-3</v>
      </c>
    </row>
    <row r="242" spans="1:9" x14ac:dyDescent="0.25">
      <c r="A242" s="45">
        <v>49100</v>
      </c>
      <c r="B242" s="1">
        <f t="shared" si="29"/>
        <v>30</v>
      </c>
      <c r="C242" s="26">
        <f t="shared" si="28"/>
        <v>13167896</v>
      </c>
      <c r="D242" s="27">
        <f t="shared" si="30"/>
        <v>12686195.73</v>
      </c>
      <c r="E242">
        <f t="shared" si="31"/>
        <v>481700.27</v>
      </c>
      <c r="F242" s="26">
        <f t="shared" si="32"/>
        <v>38536021.769999713</v>
      </c>
      <c r="G242" s="26">
        <f t="shared" si="33"/>
        <v>25849826.039999712</v>
      </c>
      <c r="H242" s="33">
        <f t="shared" si="34"/>
        <v>481700.27212499647</v>
      </c>
      <c r="I242" s="38">
        <f t="shared" si="35"/>
        <v>2.1249964484013617E-3</v>
      </c>
    </row>
    <row r="243" spans="1:9" x14ac:dyDescent="0.25">
      <c r="A243" s="45">
        <v>49130</v>
      </c>
      <c r="B243" s="1">
        <f t="shared" si="29"/>
        <v>30</v>
      </c>
      <c r="C243" s="26">
        <f t="shared" si="28"/>
        <v>13167896</v>
      </c>
      <c r="D243" s="27">
        <f t="shared" si="30"/>
        <v>12844773.17</v>
      </c>
      <c r="E243">
        <f t="shared" si="31"/>
        <v>323122.83</v>
      </c>
      <c r="F243" s="26">
        <f t="shared" si="32"/>
        <v>25849826.039999712</v>
      </c>
      <c r="G243" s="26">
        <f t="shared" si="33"/>
        <v>13005052.869999712</v>
      </c>
      <c r="H243" s="33">
        <f t="shared" si="34"/>
        <v>323122.82549999637</v>
      </c>
      <c r="I243" s="38">
        <f t="shared" si="35"/>
        <v>-4.5000036479905248E-3</v>
      </c>
    </row>
    <row r="244" spans="1:9" x14ac:dyDescent="0.25">
      <c r="A244" s="45">
        <v>49161</v>
      </c>
      <c r="B244" s="1">
        <f t="shared" si="29"/>
        <v>30</v>
      </c>
      <c r="C244" s="26">
        <f t="shared" si="28"/>
        <v>13167896</v>
      </c>
      <c r="D244" s="27">
        <f t="shared" si="30"/>
        <v>13005052.869999712</v>
      </c>
      <c r="E244">
        <v>162843.13000028752</v>
      </c>
      <c r="F244" s="26">
        <f t="shared" si="32"/>
        <v>13005052.869999712</v>
      </c>
      <c r="G244" s="26">
        <f t="shared" si="33"/>
        <v>0</v>
      </c>
      <c r="H244" s="33">
        <f t="shared" si="34"/>
        <v>162563.16087499639</v>
      </c>
      <c r="I244" s="38">
        <f t="shared" si="35"/>
        <v>-279.96912529112888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88722-7A7F-4D72-910C-EE97BA8C928A}">
  <dimension ref="A1:N5"/>
  <sheetViews>
    <sheetView workbookViewId="0">
      <selection activeCell="N2" sqref="N2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93.28515625" bestFit="1" customWidth="1"/>
  </cols>
  <sheetData>
    <row r="1" spans="1:14" x14ac:dyDescent="0.25">
      <c r="A1" s="13" t="s">
        <v>75</v>
      </c>
      <c r="B1" s="7" t="s">
        <v>1</v>
      </c>
      <c r="C1" s="7" t="s">
        <v>2</v>
      </c>
      <c r="D1" s="7" t="s">
        <v>11</v>
      </c>
      <c r="E1" s="7" t="s">
        <v>12</v>
      </c>
      <c r="F1" s="7" t="s">
        <v>13</v>
      </c>
      <c r="G1" s="7" t="s">
        <v>22</v>
      </c>
      <c r="H1" s="7" t="s">
        <v>3</v>
      </c>
      <c r="I1" s="7" t="s">
        <v>4</v>
      </c>
      <c r="J1" s="7" t="s">
        <v>5</v>
      </c>
      <c r="K1" s="7" t="s">
        <v>6</v>
      </c>
      <c r="L1" s="7" t="s">
        <v>7</v>
      </c>
      <c r="M1" s="7" t="s">
        <v>8</v>
      </c>
      <c r="N1" s="7" t="s">
        <v>168</v>
      </c>
    </row>
    <row r="2" spans="1:14" x14ac:dyDescent="0.25">
      <c r="A2" s="12" t="s">
        <v>0</v>
      </c>
      <c r="B2" s="8" t="s">
        <v>9</v>
      </c>
      <c r="C2" s="8" t="s">
        <v>161</v>
      </c>
      <c r="D2" s="9" t="s">
        <v>65</v>
      </c>
      <c r="E2" s="9" t="s">
        <v>66</v>
      </c>
      <c r="F2" s="9" t="s">
        <v>81</v>
      </c>
      <c r="G2" s="10" t="s">
        <v>119</v>
      </c>
      <c r="H2" s="10" t="s">
        <v>16</v>
      </c>
      <c r="I2" s="10" t="s">
        <v>0</v>
      </c>
      <c r="J2" s="10" t="s">
        <v>9</v>
      </c>
      <c r="K2" s="10" t="s">
        <v>69</v>
      </c>
      <c r="L2" s="10" t="s">
        <v>70</v>
      </c>
      <c r="M2" s="10" t="s">
        <v>71</v>
      </c>
      <c r="N2" s="10" t="s">
        <v>178</v>
      </c>
    </row>
    <row r="3" spans="1:14" x14ac:dyDescent="0.25">
      <c r="A3" s="12" t="s">
        <v>0</v>
      </c>
      <c r="B3" s="8" t="s">
        <v>9</v>
      </c>
      <c r="C3" s="8" t="s">
        <v>161</v>
      </c>
      <c r="D3" s="9" t="s">
        <v>65</v>
      </c>
      <c r="E3" s="9" t="s">
        <v>66</v>
      </c>
      <c r="F3" s="9" t="s">
        <v>81</v>
      </c>
      <c r="G3" s="10" t="s">
        <v>119</v>
      </c>
      <c r="H3" s="10" t="s">
        <v>16</v>
      </c>
      <c r="I3" s="10" t="s">
        <v>0</v>
      </c>
      <c r="J3" s="10" t="s">
        <v>9</v>
      </c>
      <c r="K3" s="10" t="s">
        <v>76</v>
      </c>
      <c r="L3" s="10" t="s">
        <v>70</v>
      </c>
      <c r="M3" s="10" t="s">
        <v>71</v>
      </c>
      <c r="N3" s="10" t="s">
        <v>179</v>
      </c>
    </row>
    <row r="4" spans="1:14" x14ac:dyDescent="0.25">
      <c r="A4" s="12" t="s">
        <v>0</v>
      </c>
      <c r="B4" s="8" t="s">
        <v>9</v>
      </c>
      <c r="C4" s="8" t="s">
        <v>161</v>
      </c>
      <c r="D4" s="9" t="s">
        <v>65</v>
      </c>
      <c r="E4" s="9" t="s">
        <v>66</v>
      </c>
      <c r="F4" s="9" t="s">
        <v>81</v>
      </c>
      <c r="G4" s="10" t="s">
        <v>119</v>
      </c>
      <c r="H4" s="10" t="s">
        <v>16</v>
      </c>
      <c r="I4" s="10" t="s">
        <v>74</v>
      </c>
      <c r="J4" s="10" t="s">
        <v>9</v>
      </c>
      <c r="K4" s="10" t="s">
        <v>69</v>
      </c>
      <c r="L4" s="10" t="s">
        <v>70</v>
      </c>
      <c r="M4" s="10" t="s">
        <v>71</v>
      </c>
      <c r="N4" s="10" t="s">
        <v>176</v>
      </c>
    </row>
    <row r="5" spans="1:14" x14ac:dyDescent="0.25">
      <c r="A5" s="12" t="s">
        <v>0</v>
      </c>
      <c r="B5" s="8" t="s">
        <v>9</v>
      </c>
      <c r="C5" s="8" t="s">
        <v>161</v>
      </c>
      <c r="D5" s="9" t="s">
        <v>65</v>
      </c>
      <c r="E5" s="9" t="s">
        <v>66</v>
      </c>
      <c r="F5" s="9" t="s">
        <v>81</v>
      </c>
      <c r="G5" s="10" t="s">
        <v>119</v>
      </c>
      <c r="H5" s="10" t="s">
        <v>16</v>
      </c>
      <c r="I5" s="10" t="s">
        <v>74</v>
      </c>
      <c r="J5" s="10" t="s">
        <v>9</v>
      </c>
      <c r="K5" s="10" t="s">
        <v>76</v>
      </c>
      <c r="L5" s="10" t="s">
        <v>70</v>
      </c>
      <c r="M5" s="10" t="s">
        <v>71</v>
      </c>
      <c r="N5" s="10" t="s">
        <v>177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D79C1-AE77-47B9-9421-D808A8011CD0}">
  <dimension ref="A1:I7"/>
  <sheetViews>
    <sheetView workbookViewId="0">
      <pane ySplit="3" topLeftCell="A7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0.28515625" bestFit="1" customWidth="1"/>
    <col min="5" max="5" width="12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6.7109375" bestFit="1" customWidth="1"/>
  </cols>
  <sheetData>
    <row r="1" spans="1:9" x14ac:dyDescent="0.25">
      <c r="A1" s="41" t="s">
        <v>267</v>
      </c>
      <c r="B1" s="42" t="s">
        <v>277</v>
      </c>
      <c r="C1" s="37" t="s">
        <v>274</v>
      </c>
      <c r="D1" s="39">
        <f>ROUNDUP(3417.760695558,0)</f>
        <v>3418</v>
      </c>
    </row>
    <row r="2" spans="1:9" x14ac:dyDescent="0.25">
      <c r="A2" s="41" t="s">
        <v>268</v>
      </c>
      <c r="B2" s="43">
        <v>0.15</v>
      </c>
    </row>
    <row r="3" spans="1:9" x14ac:dyDescent="0.25">
      <c r="A3" s="5" t="s">
        <v>23</v>
      </c>
      <c r="B3" s="5" t="s">
        <v>24</v>
      </c>
      <c r="C3" s="5" t="s">
        <v>15</v>
      </c>
      <c r="D3" s="5" t="s">
        <v>28</v>
      </c>
      <c r="E3" s="5" t="s">
        <v>27</v>
      </c>
      <c r="F3" s="5" t="s">
        <v>25</v>
      </c>
      <c r="G3" s="5" t="s">
        <v>26</v>
      </c>
      <c r="H3" s="31" t="s">
        <v>271</v>
      </c>
      <c r="I3" s="31" t="s">
        <v>272</v>
      </c>
    </row>
    <row r="4" spans="1:9" x14ac:dyDescent="0.25">
      <c r="A4" s="6" t="s">
        <v>160</v>
      </c>
      <c r="B4" s="25">
        <f>_xlfn.DAYS(A4,B1)</f>
        <v>3</v>
      </c>
      <c r="C4" s="11" t="s">
        <v>73</v>
      </c>
      <c r="D4" s="27">
        <v>0</v>
      </c>
      <c r="E4">
        <f>ROUNDUP(F4*$B$2*B4/365,0)</f>
        <v>13</v>
      </c>
      <c r="F4" s="26">
        <v>10000</v>
      </c>
      <c r="G4" s="26">
        <f>F4-D4</f>
        <v>10000</v>
      </c>
      <c r="H4" s="33">
        <f>F4*$B$2*B4/365</f>
        <v>12.328767123287671</v>
      </c>
      <c r="I4" s="38">
        <f>H4-E4</f>
        <v>-0.67123287671232923</v>
      </c>
    </row>
    <row r="5" spans="1:9" x14ac:dyDescent="0.25">
      <c r="A5" s="6" t="s">
        <v>82</v>
      </c>
      <c r="B5" s="1">
        <f>_xlfn.DAYS(A5,A4)</f>
        <v>31</v>
      </c>
      <c r="C5" s="26">
        <f>$D$1</f>
        <v>3418</v>
      </c>
      <c r="D5" s="27">
        <f>C5-E5</f>
        <v>3290.6</v>
      </c>
      <c r="E5">
        <f>ROUND(F5*$B$2*B5/365,2)</f>
        <v>127.4</v>
      </c>
      <c r="F5" s="26">
        <v>10000</v>
      </c>
      <c r="G5" s="26">
        <f>F5-D5</f>
        <v>6709.4</v>
      </c>
      <c r="H5" s="33">
        <f t="shared" ref="H5:H7" si="0">F5*$B$2*B5/365</f>
        <v>127.39726027397261</v>
      </c>
      <c r="I5" s="38">
        <f t="shared" ref="I5:I7" si="1">H5-E5</f>
        <v>-2.7397260274000246E-3</v>
      </c>
    </row>
    <row r="6" spans="1:9" x14ac:dyDescent="0.25">
      <c r="A6" s="6" t="s">
        <v>83</v>
      </c>
      <c r="B6" s="1">
        <f t="shared" ref="B6:B7" si="2">_xlfn.DAYS(A6,A5)</f>
        <v>30</v>
      </c>
      <c r="C6" s="26">
        <f t="shared" ref="C6:C7" si="3">$D$1</f>
        <v>3418</v>
      </c>
      <c r="D6" s="27">
        <f t="shared" ref="D6:D7" si="4">C6-E6</f>
        <v>3335.28</v>
      </c>
      <c r="E6">
        <f t="shared" ref="E6" si="5">ROUND(F6*$B$2*B6/365,2)</f>
        <v>82.72</v>
      </c>
      <c r="F6" s="26">
        <f>G5</f>
        <v>6709.4</v>
      </c>
      <c r="G6" s="26">
        <f>F6-D6</f>
        <v>3374.1199999999994</v>
      </c>
      <c r="H6" s="33">
        <f t="shared" si="0"/>
        <v>82.718630136986292</v>
      </c>
      <c r="I6" s="38">
        <f t="shared" si="1"/>
        <v>-1.3698630137071177E-3</v>
      </c>
    </row>
    <row r="7" spans="1:9" x14ac:dyDescent="0.25">
      <c r="A7" s="6" t="s">
        <v>84</v>
      </c>
      <c r="B7" s="1">
        <f t="shared" si="2"/>
        <v>31</v>
      </c>
      <c r="C7" s="26">
        <f t="shared" si="3"/>
        <v>3418</v>
      </c>
      <c r="D7" s="27">
        <f t="shared" si="4"/>
        <v>3374.12</v>
      </c>
      <c r="E7">
        <f>ROUND(43.8800000000008,2)</f>
        <v>43.88</v>
      </c>
      <c r="F7" s="26">
        <f>G6</f>
        <v>3374.1199999999994</v>
      </c>
      <c r="G7" s="26">
        <f>F7-D7</f>
        <v>0</v>
      </c>
      <c r="H7" s="33">
        <f t="shared" si="0"/>
        <v>42.985364383561631</v>
      </c>
      <c r="I7" s="38">
        <f t="shared" si="1"/>
        <v>-0.89463561643837153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58AC6-4B45-455A-96F3-063320016192}">
  <dimension ref="A1:I7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0.140625" bestFit="1" customWidth="1"/>
    <col min="5" max="5" width="9.42578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6.7109375" bestFit="1" customWidth="1"/>
  </cols>
  <sheetData>
    <row r="1" spans="1:9" x14ac:dyDescent="0.25">
      <c r="A1" s="41" t="s">
        <v>267</v>
      </c>
      <c r="B1" s="42" t="s">
        <v>277</v>
      </c>
      <c r="C1" s="37" t="s">
        <v>274</v>
      </c>
      <c r="D1" s="39">
        <f>ROUNDUP(3417.760695558,0)</f>
        <v>3418</v>
      </c>
    </row>
    <row r="2" spans="1:9" x14ac:dyDescent="0.25">
      <c r="A2" s="41" t="s">
        <v>268</v>
      </c>
      <c r="B2" s="43">
        <v>0.15</v>
      </c>
    </row>
    <row r="3" spans="1:9" x14ac:dyDescent="0.25">
      <c r="A3" s="5" t="s">
        <v>23</v>
      </c>
      <c r="B3" s="5" t="s">
        <v>24</v>
      </c>
      <c r="C3" s="5" t="s">
        <v>15</v>
      </c>
      <c r="D3" s="5" t="s">
        <v>28</v>
      </c>
      <c r="E3" s="5" t="s">
        <v>27</v>
      </c>
      <c r="F3" s="5" t="s">
        <v>25</v>
      </c>
      <c r="G3" s="5" t="s">
        <v>26</v>
      </c>
      <c r="H3" s="31" t="s">
        <v>271</v>
      </c>
      <c r="I3" s="31" t="s">
        <v>272</v>
      </c>
    </row>
    <row r="4" spans="1:9" x14ac:dyDescent="0.25">
      <c r="A4" s="6" t="s">
        <v>160</v>
      </c>
      <c r="B4" s="1">
        <f>DAYS360(B1,A4)</f>
        <v>3</v>
      </c>
      <c r="C4" s="11" t="s">
        <v>73</v>
      </c>
      <c r="D4" s="27">
        <v>0</v>
      </c>
      <c r="E4">
        <v>12.5</v>
      </c>
      <c r="F4" s="26">
        <v>10000</v>
      </c>
      <c r="G4" s="26">
        <f>F4-D4</f>
        <v>10000</v>
      </c>
      <c r="H4" s="33">
        <f>F4*$B$2*B4/360</f>
        <v>12.5</v>
      </c>
      <c r="I4" s="38">
        <f>H4-E4</f>
        <v>0</v>
      </c>
    </row>
    <row r="5" spans="1:9" x14ac:dyDescent="0.25">
      <c r="A5" s="6" t="s">
        <v>82</v>
      </c>
      <c r="B5" s="1">
        <f>DAYS360(A4,A5)</f>
        <v>30</v>
      </c>
      <c r="C5" s="26">
        <f>$D$1</f>
        <v>3418</v>
      </c>
      <c r="D5" s="27">
        <f>C5-E5</f>
        <v>3293</v>
      </c>
      <c r="E5">
        <v>125</v>
      </c>
      <c r="F5" s="26">
        <v>10000</v>
      </c>
      <c r="G5" s="26">
        <f>F5-D5</f>
        <v>6707</v>
      </c>
      <c r="H5" s="33">
        <f t="shared" ref="H5:H7" si="0">F5*$B$2*B5/360</f>
        <v>125</v>
      </c>
      <c r="I5" s="38">
        <f t="shared" ref="I5:I6" si="1">H5-E5</f>
        <v>0</v>
      </c>
    </row>
    <row r="6" spans="1:9" x14ac:dyDescent="0.25">
      <c r="A6" s="6" t="s">
        <v>83</v>
      </c>
      <c r="B6" s="1">
        <f t="shared" ref="B6:B7" si="2">DAYS360(A5,A6)</f>
        <v>30</v>
      </c>
      <c r="C6" s="26">
        <f t="shared" ref="C6:C7" si="3">$D$1</f>
        <v>3418</v>
      </c>
      <c r="D6" s="27">
        <f>C6-E6</f>
        <v>3334.1624999999999</v>
      </c>
      <c r="E6">
        <v>83.837500000000006</v>
      </c>
      <c r="F6" s="26">
        <f>G5</f>
        <v>6707</v>
      </c>
      <c r="G6" s="26">
        <f>F6-D6</f>
        <v>3372.8375000000001</v>
      </c>
      <c r="H6" s="33">
        <f t="shared" si="0"/>
        <v>83.837500000000006</v>
      </c>
      <c r="I6" s="38">
        <f t="shared" si="1"/>
        <v>0</v>
      </c>
    </row>
    <row r="7" spans="1:9" x14ac:dyDescent="0.25">
      <c r="A7" s="6" t="s">
        <v>84</v>
      </c>
      <c r="B7" s="1">
        <f t="shared" si="2"/>
        <v>30</v>
      </c>
      <c r="C7" s="26">
        <f t="shared" si="3"/>
        <v>3418</v>
      </c>
      <c r="D7" s="27">
        <f>C7-E7</f>
        <v>3372.84</v>
      </c>
      <c r="E7">
        <v>45.16</v>
      </c>
      <c r="F7" s="26">
        <f>G6</f>
        <v>3372.8375000000001</v>
      </c>
      <c r="G7" s="26">
        <f>F7-D7</f>
        <v>-2.5000000000545697E-3</v>
      </c>
      <c r="H7" s="33">
        <f t="shared" si="0"/>
        <v>42.16046875</v>
      </c>
      <c r="I7" s="38">
        <f t="shared" ref="I7" si="4">H7-E7</f>
        <v>-2.9995312499999969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7BB0E-20C3-4A07-8B36-118880F1F15C}">
  <dimension ref="A1:I6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0.140625" bestFit="1" customWidth="1"/>
    <col min="5" max="5" width="9.42578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6.7109375" bestFit="1" customWidth="1"/>
  </cols>
  <sheetData>
    <row r="1" spans="1:9" x14ac:dyDescent="0.25">
      <c r="A1" s="41" t="s">
        <v>267</v>
      </c>
      <c r="B1" s="42" t="s">
        <v>277</v>
      </c>
      <c r="C1" s="37" t="s">
        <v>274</v>
      </c>
      <c r="D1" s="39">
        <f>ROUNDUP(3417.760695558,0)</f>
        <v>3418</v>
      </c>
    </row>
    <row r="2" spans="1:9" x14ac:dyDescent="0.25">
      <c r="A2" s="41" t="s">
        <v>268</v>
      </c>
      <c r="B2" s="43">
        <v>0.15</v>
      </c>
    </row>
    <row r="3" spans="1:9" x14ac:dyDescent="0.25">
      <c r="A3" s="5" t="s">
        <v>23</v>
      </c>
      <c r="B3" s="5" t="s">
        <v>24</v>
      </c>
      <c r="C3" s="5" t="s">
        <v>15</v>
      </c>
      <c r="D3" s="5" t="s">
        <v>28</v>
      </c>
      <c r="E3" s="5" t="s">
        <v>27</v>
      </c>
      <c r="F3" s="5" t="s">
        <v>25</v>
      </c>
      <c r="G3" s="5" t="s">
        <v>26</v>
      </c>
      <c r="H3" s="31" t="s">
        <v>271</v>
      </c>
      <c r="I3" s="31" t="s">
        <v>272</v>
      </c>
    </row>
    <row r="4" spans="1:9" x14ac:dyDescent="0.25">
      <c r="A4" s="6" t="s">
        <v>82</v>
      </c>
      <c r="B4" s="25">
        <f>_xlfn.DAYS(A4,B1)</f>
        <v>34</v>
      </c>
      <c r="C4" s="26">
        <v>3422</v>
      </c>
      <c r="D4" s="27">
        <f>C4-E4</f>
        <v>3282.27</v>
      </c>
      <c r="E4">
        <v>139.72999999999999</v>
      </c>
      <c r="F4" s="26">
        <v>10000</v>
      </c>
      <c r="G4" s="26">
        <f>F4-D4</f>
        <v>6717.73</v>
      </c>
      <c r="H4" s="33">
        <f>F4*$B$2*B4/365</f>
        <v>139.72602739726028</v>
      </c>
      <c r="I4" s="38">
        <f>H4-E4</f>
        <v>-3.9726027397080088E-3</v>
      </c>
    </row>
    <row r="5" spans="1:9" x14ac:dyDescent="0.25">
      <c r="A5" s="6" t="s">
        <v>83</v>
      </c>
      <c r="B5" s="25">
        <f>_xlfn.DAYS(A5,A4)</f>
        <v>30</v>
      </c>
      <c r="C5" s="26">
        <v>3422</v>
      </c>
      <c r="D5" s="27">
        <f>C5-E5</f>
        <v>3339.18</v>
      </c>
      <c r="E5">
        <v>82.82</v>
      </c>
      <c r="F5" s="26">
        <f>G4</f>
        <v>6717.73</v>
      </c>
      <c r="G5" s="26">
        <f>F5-D5</f>
        <v>3378.5499999999997</v>
      </c>
      <c r="H5" s="33">
        <f t="shared" ref="H5:H6" si="0">F5*$B$2*B5/365</f>
        <v>82.821328767123276</v>
      </c>
      <c r="I5" s="38">
        <f t="shared" ref="I5:I6" si="1">H5-E5</f>
        <v>1.3287671232831144E-3</v>
      </c>
    </row>
    <row r="6" spans="1:9" x14ac:dyDescent="0.25">
      <c r="A6" s="6" t="s">
        <v>84</v>
      </c>
      <c r="B6" s="25">
        <f>_xlfn.DAYS(A6,A5)</f>
        <v>31</v>
      </c>
      <c r="C6" s="26">
        <v>3422</v>
      </c>
      <c r="D6" s="27">
        <f>C6-E6</f>
        <v>3378.55</v>
      </c>
      <c r="E6">
        <v>43.45</v>
      </c>
      <c r="F6" s="26">
        <f>G5</f>
        <v>3378.5499999999997</v>
      </c>
      <c r="G6" s="11" t="s">
        <v>162</v>
      </c>
      <c r="H6" s="33">
        <f t="shared" si="0"/>
        <v>43.041801369863009</v>
      </c>
      <c r="I6" s="38">
        <f t="shared" si="1"/>
        <v>-0.40819863013699376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1C9FF-588F-4085-A97A-0DB0300186D9}">
  <dimension ref="A1:I6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2.140625" bestFit="1" customWidth="1"/>
    <col min="2" max="2" width="10.42578125" bestFit="1" customWidth="1"/>
    <col min="3" max="3" width="14.28515625" bestFit="1" customWidth="1"/>
    <col min="4" max="5" width="10.5703125" bestFit="1" customWidth="1"/>
    <col min="6" max="6" width="14.5703125" bestFit="1" customWidth="1"/>
    <col min="7" max="7" width="13.5703125" bestFit="1" customWidth="1"/>
  </cols>
  <sheetData>
    <row r="1" spans="1:9" x14ac:dyDescent="0.25">
      <c r="A1" s="41" t="s">
        <v>267</v>
      </c>
      <c r="B1" s="42" t="s">
        <v>277</v>
      </c>
      <c r="C1" s="37" t="s">
        <v>274</v>
      </c>
      <c r="D1" s="39">
        <f>ROUNDUP(3421.760695558,0)</f>
        <v>3422</v>
      </c>
    </row>
    <row r="2" spans="1:9" x14ac:dyDescent="0.25">
      <c r="A2" s="41" t="s">
        <v>268</v>
      </c>
      <c r="B2" s="43">
        <v>0.15</v>
      </c>
    </row>
    <row r="3" spans="1:9" x14ac:dyDescent="0.25">
      <c r="A3" s="5" t="s">
        <v>23</v>
      </c>
      <c r="B3" s="5" t="s">
        <v>24</v>
      </c>
      <c r="C3" s="5" t="s">
        <v>15</v>
      </c>
      <c r="D3" s="5" t="s">
        <v>28</v>
      </c>
      <c r="E3" s="5" t="s">
        <v>27</v>
      </c>
      <c r="F3" s="5" t="s">
        <v>25</v>
      </c>
      <c r="G3" s="5" t="s">
        <v>26</v>
      </c>
      <c r="H3" s="31" t="s">
        <v>271</v>
      </c>
      <c r="I3" s="31" t="s">
        <v>272</v>
      </c>
    </row>
    <row r="4" spans="1:9" x14ac:dyDescent="0.25">
      <c r="A4" s="6" t="s">
        <v>82</v>
      </c>
      <c r="B4" s="1">
        <f>DAYS360(B1,A4)</f>
        <v>33</v>
      </c>
      <c r="C4" s="26">
        <f>$D$1</f>
        <v>3422</v>
      </c>
      <c r="D4" s="27">
        <f>C4-E4</f>
        <v>3284.5</v>
      </c>
      <c r="E4">
        <v>137.5</v>
      </c>
      <c r="F4" s="26">
        <v>10000</v>
      </c>
      <c r="G4" s="26">
        <f>F4-D4</f>
        <v>6715.5</v>
      </c>
      <c r="H4" s="33">
        <f>F4*$B$2*B4/360</f>
        <v>137.5</v>
      </c>
      <c r="I4" s="38">
        <f>H4-E4</f>
        <v>0</v>
      </c>
    </row>
    <row r="5" spans="1:9" x14ac:dyDescent="0.25">
      <c r="A5" s="6" t="s">
        <v>83</v>
      </c>
      <c r="B5" s="1">
        <f>DAYS360(A4,A5)</f>
        <v>30</v>
      </c>
      <c r="C5" s="26">
        <f t="shared" ref="C5:C6" si="0">$D$1</f>
        <v>3422</v>
      </c>
      <c r="D5" s="27">
        <f>C5-E5</f>
        <v>3338.0562500000001</v>
      </c>
      <c r="E5">
        <v>83.943749999999994</v>
      </c>
      <c r="F5" s="26">
        <f>G4</f>
        <v>6715.5</v>
      </c>
      <c r="G5" s="26">
        <f>F5-D5</f>
        <v>3377.4437499999999</v>
      </c>
      <c r="H5" s="33">
        <f t="shared" ref="H5:H6" si="1">F5*$B$2*B5/360</f>
        <v>83.943749999999994</v>
      </c>
      <c r="I5" s="38">
        <f t="shared" ref="I5:I6" si="2">H5-E5</f>
        <v>0</v>
      </c>
    </row>
    <row r="6" spans="1:9" x14ac:dyDescent="0.25">
      <c r="A6" s="6" t="s">
        <v>84</v>
      </c>
      <c r="B6" s="1">
        <f>DAYS360(A5,A6)</f>
        <v>30</v>
      </c>
      <c r="C6" s="26">
        <f t="shared" si="0"/>
        <v>3422</v>
      </c>
      <c r="D6" s="27">
        <f>C6-E6</f>
        <v>3377.44</v>
      </c>
      <c r="E6">
        <v>44.56</v>
      </c>
      <c r="F6" s="26">
        <f>G5</f>
        <v>3377.4437499999999</v>
      </c>
      <c r="G6" s="26">
        <f>F6-D6</f>
        <v>3.7499999998544808E-3</v>
      </c>
      <c r="H6" s="33">
        <f t="shared" si="1"/>
        <v>42.218046874999999</v>
      </c>
      <c r="I6" s="38">
        <f t="shared" si="2"/>
        <v>-2.3419531250000034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2686B-54D7-48BE-B1E6-38D297D1019E}">
  <dimension ref="A1:N5"/>
  <sheetViews>
    <sheetView workbookViewId="0">
      <selection activeCell="N2" sqref="N2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84.28515625" bestFit="1" customWidth="1"/>
  </cols>
  <sheetData>
    <row r="1" spans="1:14" x14ac:dyDescent="0.25">
      <c r="A1" s="13" t="s">
        <v>75</v>
      </c>
      <c r="B1" s="7" t="s">
        <v>1</v>
      </c>
      <c r="C1" s="7" t="s">
        <v>2</v>
      </c>
      <c r="D1" s="7" t="s">
        <v>11</v>
      </c>
      <c r="E1" s="7" t="s">
        <v>12</v>
      </c>
      <c r="F1" s="7" t="s">
        <v>13</v>
      </c>
      <c r="G1" s="7" t="s">
        <v>22</v>
      </c>
      <c r="H1" s="7" t="s">
        <v>3</v>
      </c>
      <c r="I1" s="7" t="s">
        <v>4</v>
      </c>
      <c r="J1" s="7" t="s">
        <v>5</v>
      </c>
      <c r="K1" s="7" t="s">
        <v>6</v>
      </c>
      <c r="L1" s="7" t="s">
        <v>7</v>
      </c>
      <c r="M1" s="7" t="s">
        <v>8</v>
      </c>
      <c r="N1" s="7" t="s">
        <v>168</v>
      </c>
    </row>
    <row r="2" spans="1:14" x14ac:dyDescent="0.25">
      <c r="A2" s="12" t="s">
        <v>0</v>
      </c>
      <c r="B2" s="8" t="s">
        <v>9</v>
      </c>
      <c r="C2" s="8" t="s">
        <v>161</v>
      </c>
      <c r="D2" s="9" t="s">
        <v>119</v>
      </c>
      <c r="E2" s="9" t="s">
        <v>66</v>
      </c>
      <c r="F2" s="9" t="s">
        <v>81</v>
      </c>
      <c r="G2" s="10" t="s">
        <v>163</v>
      </c>
      <c r="H2" s="10" t="s">
        <v>16</v>
      </c>
      <c r="I2" s="10" t="s">
        <v>0</v>
      </c>
      <c r="J2" s="10" t="s">
        <v>9</v>
      </c>
      <c r="K2" s="10" t="s">
        <v>69</v>
      </c>
      <c r="L2" s="10" t="s">
        <v>70</v>
      </c>
      <c r="M2" s="10" t="s">
        <v>71</v>
      </c>
      <c r="N2" s="10" t="s">
        <v>180</v>
      </c>
    </row>
    <row r="3" spans="1:14" x14ac:dyDescent="0.25">
      <c r="A3" s="12" t="s">
        <v>0</v>
      </c>
      <c r="B3" s="8" t="s">
        <v>9</v>
      </c>
      <c r="C3" s="8" t="s">
        <v>161</v>
      </c>
      <c r="D3" s="9" t="s">
        <v>119</v>
      </c>
      <c r="E3" s="9" t="s">
        <v>66</v>
      </c>
      <c r="F3" s="9" t="s">
        <v>81</v>
      </c>
      <c r="G3" s="10" t="s">
        <v>163</v>
      </c>
      <c r="H3" s="10" t="s">
        <v>16</v>
      </c>
      <c r="I3" s="10" t="s">
        <v>0</v>
      </c>
      <c r="J3" s="10" t="s">
        <v>9</v>
      </c>
      <c r="K3" s="10" t="s">
        <v>76</v>
      </c>
      <c r="L3" s="10" t="s">
        <v>70</v>
      </c>
      <c r="M3" s="10" t="s">
        <v>71</v>
      </c>
      <c r="N3" s="10" t="s">
        <v>181</v>
      </c>
    </row>
    <row r="4" spans="1:14" x14ac:dyDescent="0.25">
      <c r="A4" s="12" t="s">
        <v>0</v>
      </c>
      <c r="B4" s="8" t="s">
        <v>9</v>
      </c>
      <c r="C4" s="8" t="s">
        <v>161</v>
      </c>
      <c r="D4" s="9" t="s">
        <v>119</v>
      </c>
      <c r="E4" s="9" t="s">
        <v>66</v>
      </c>
      <c r="F4" s="9" t="s">
        <v>81</v>
      </c>
      <c r="G4" s="10" t="s">
        <v>163</v>
      </c>
      <c r="H4" s="10" t="s">
        <v>16</v>
      </c>
      <c r="I4" s="10" t="s">
        <v>74</v>
      </c>
      <c r="J4" s="10" t="s">
        <v>9</v>
      </c>
      <c r="K4" s="10" t="s">
        <v>69</v>
      </c>
      <c r="L4" s="10" t="s">
        <v>70</v>
      </c>
      <c r="M4" s="10" t="s">
        <v>71</v>
      </c>
      <c r="N4" s="10" t="s">
        <v>182</v>
      </c>
    </row>
    <row r="5" spans="1:14" x14ac:dyDescent="0.25">
      <c r="A5" s="12" t="s">
        <v>0</v>
      </c>
      <c r="B5" s="8" t="s">
        <v>9</v>
      </c>
      <c r="C5" s="8" t="s">
        <v>161</v>
      </c>
      <c r="D5" s="9" t="s">
        <v>119</v>
      </c>
      <c r="E5" s="9" t="s">
        <v>66</v>
      </c>
      <c r="F5" s="9" t="s">
        <v>81</v>
      </c>
      <c r="G5" s="10" t="s">
        <v>163</v>
      </c>
      <c r="H5" s="10" t="s">
        <v>16</v>
      </c>
      <c r="I5" s="10" t="s">
        <v>74</v>
      </c>
      <c r="J5" s="10" t="s">
        <v>9</v>
      </c>
      <c r="K5" s="10" t="s">
        <v>76</v>
      </c>
      <c r="L5" s="10" t="s">
        <v>70</v>
      </c>
      <c r="M5" s="10" t="s">
        <v>71</v>
      </c>
      <c r="N5" s="10" t="s">
        <v>183</v>
      </c>
    </row>
  </sheetData>
  <phoneticPr fontId="5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33E7D-F3C2-47F9-A25A-AD319B88E3CD}">
  <dimension ref="A1:I7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0.140625" bestFit="1" customWidth="1"/>
    <col min="5" max="5" width="9.42578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6.7109375" bestFit="1" customWidth="1"/>
  </cols>
  <sheetData>
    <row r="1" spans="1:9" x14ac:dyDescent="0.25">
      <c r="A1" s="41" t="s">
        <v>267</v>
      </c>
      <c r="B1" s="42" t="s">
        <v>160</v>
      </c>
      <c r="C1" s="37" t="s">
        <v>274</v>
      </c>
      <c r="D1" s="39">
        <f>ROUNDUP(3417.760695558,0)</f>
        <v>3418</v>
      </c>
    </row>
    <row r="2" spans="1:9" x14ac:dyDescent="0.25">
      <c r="A2" s="41" t="s">
        <v>268</v>
      </c>
      <c r="B2" s="43">
        <v>0.15</v>
      </c>
    </row>
    <row r="3" spans="1:9" x14ac:dyDescent="0.25">
      <c r="A3" s="5" t="s">
        <v>23</v>
      </c>
      <c r="B3" s="5" t="s">
        <v>24</v>
      </c>
      <c r="C3" s="5" t="s">
        <v>15</v>
      </c>
      <c r="D3" s="5" t="s">
        <v>28</v>
      </c>
      <c r="E3" s="5" t="s">
        <v>27</v>
      </c>
      <c r="F3" s="5" t="s">
        <v>25</v>
      </c>
      <c r="G3" s="5" t="s">
        <v>26</v>
      </c>
      <c r="H3" s="31" t="s">
        <v>271</v>
      </c>
      <c r="I3" s="31" t="s">
        <v>272</v>
      </c>
    </row>
    <row r="4" spans="1:9" x14ac:dyDescent="0.25">
      <c r="A4" s="6" t="s">
        <v>164</v>
      </c>
      <c r="B4" s="25">
        <f>_xlfn.DAYS(A4,B1)</f>
        <v>15</v>
      </c>
      <c r="C4" s="11" t="s">
        <v>73</v>
      </c>
      <c r="D4" s="27">
        <v>0</v>
      </c>
      <c r="E4">
        <v>61.64</v>
      </c>
      <c r="F4" s="26">
        <v>10000</v>
      </c>
      <c r="G4" s="26">
        <f>F4-D4</f>
        <v>10000</v>
      </c>
      <c r="H4" s="33">
        <f>F4*$B$2*B4/365</f>
        <v>61.643835616438359</v>
      </c>
      <c r="I4" s="38">
        <f>H4-E4</f>
        <v>3.8356164383586133E-3</v>
      </c>
    </row>
    <row r="5" spans="1:9" x14ac:dyDescent="0.25">
      <c r="A5" s="6" t="s">
        <v>165</v>
      </c>
      <c r="B5" s="1">
        <f>_xlfn.DAYS(A5,A4)</f>
        <v>31</v>
      </c>
      <c r="C5" s="26">
        <f>$D$1</f>
        <v>3418</v>
      </c>
      <c r="D5" s="27">
        <f>C5-E5</f>
        <v>3290.6</v>
      </c>
      <c r="E5">
        <v>127.4</v>
      </c>
      <c r="F5" s="26">
        <v>10000</v>
      </c>
      <c r="G5" s="26">
        <f>F5-D5</f>
        <v>6709.4</v>
      </c>
      <c r="H5" s="33">
        <f t="shared" ref="H5:H7" si="0">F5*$B$2*B5/365</f>
        <v>127.39726027397261</v>
      </c>
      <c r="I5" s="38">
        <f t="shared" ref="I5:I7" si="1">H5-E5</f>
        <v>-2.7397260274000246E-3</v>
      </c>
    </row>
    <row r="6" spans="1:9" x14ac:dyDescent="0.25">
      <c r="A6" s="6" t="s">
        <v>166</v>
      </c>
      <c r="B6" s="1">
        <f t="shared" ref="B6:B7" si="2">_xlfn.DAYS(A6,A5)</f>
        <v>30</v>
      </c>
      <c r="C6" s="26">
        <f t="shared" ref="C6:C7" si="3">$D$1</f>
        <v>3418</v>
      </c>
      <c r="D6" s="27">
        <f>C6-E6</f>
        <v>3335.28</v>
      </c>
      <c r="E6">
        <v>82.72</v>
      </c>
      <c r="F6" s="26">
        <f>G5</f>
        <v>6709.4</v>
      </c>
      <c r="G6" s="26">
        <f>F6-D6</f>
        <v>3374.1199999999994</v>
      </c>
      <c r="H6" s="33">
        <f t="shared" si="0"/>
        <v>82.718630136986292</v>
      </c>
      <c r="I6" s="38">
        <f t="shared" si="1"/>
        <v>-1.3698630137071177E-3</v>
      </c>
    </row>
    <row r="7" spans="1:9" x14ac:dyDescent="0.25">
      <c r="A7" s="6" t="s">
        <v>167</v>
      </c>
      <c r="B7" s="1">
        <f t="shared" si="2"/>
        <v>31</v>
      </c>
      <c r="C7" s="26">
        <f t="shared" si="3"/>
        <v>3418</v>
      </c>
      <c r="D7" s="27">
        <f>C7-E7</f>
        <v>3374.12</v>
      </c>
      <c r="E7">
        <v>43.88</v>
      </c>
      <c r="F7" s="26">
        <f>G6</f>
        <v>3374.1199999999994</v>
      </c>
      <c r="G7" s="26">
        <f>F7-D7</f>
        <v>0</v>
      </c>
      <c r="H7" s="33">
        <f t="shared" si="0"/>
        <v>42.985364383561631</v>
      </c>
      <c r="I7" s="38">
        <f t="shared" si="1"/>
        <v>-0.89463561643837153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9A388-F396-48C6-8886-424B3F3CB15C}">
  <dimension ref="A1:I7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ColWidth="12"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0.140625" bestFit="1" customWidth="1"/>
    <col min="5" max="5" width="9.42578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6.7109375" bestFit="1" customWidth="1"/>
  </cols>
  <sheetData>
    <row r="1" spans="1:9" x14ac:dyDescent="0.25">
      <c r="A1" s="41" t="s">
        <v>267</v>
      </c>
      <c r="B1" s="42" t="s">
        <v>160</v>
      </c>
      <c r="C1" s="37" t="s">
        <v>274</v>
      </c>
      <c r="D1" s="39">
        <f>ROUNDUP(3417.760695558,0)</f>
        <v>3418</v>
      </c>
    </row>
    <row r="2" spans="1:9" x14ac:dyDescent="0.25">
      <c r="A2" s="41" t="s">
        <v>268</v>
      </c>
      <c r="B2" s="43">
        <v>0.15</v>
      </c>
    </row>
    <row r="3" spans="1:9" x14ac:dyDescent="0.25">
      <c r="A3" s="5" t="s">
        <v>23</v>
      </c>
      <c r="B3" s="5" t="s">
        <v>24</v>
      </c>
      <c r="C3" s="5" t="s">
        <v>15</v>
      </c>
      <c r="D3" s="5" t="s">
        <v>28</v>
      </c>
      <c r="E3" s="5" t="s">
        <v>27</v>
      </c>
      <c r="F3" s="5" t="s">
        <v>25</v>
      </c>
      <c r="G3" s="5" t="s">
        <v>26</v>
      </c>
      <c r="H3" s="31" t="s">
        <v>271</v>
      </c>
      <c r="I3" s="31" t="s">
        <v>272</v>
      </c>
    </row>
    <row r="4" spans="1:9" x14ac:dyDescent="0.25">
      <c r="A4" s="6" t="s">
        <v>164</v>
      </c>
      <c r="B4" s="1">
        <f>DAYS360(B1,A4)</f>
        <v>15</v>
      </c>
      <c r="C4" s="11" t="s">
        <v>73</v>
      </c>
      <c r="D4" s="27">
        <v>0</v>
      </c>
      <c r="E4">
        <v>62.5</v>
      </c>
      <c r="F4" s="26">
        <v>10000</v>
      </c>
      <c r="G4" s="26">
        <f>F4-D4</f>
        <v>10000</v>
      </c>
      <c r="H4" s="33">
        <f>F4*$B$2*B4/360</f>
        <v>62.5</v>
      </c>
      <c r="I4" s="38">
        <f>H4-E4</f>
        <v>0</v>
      </c>
    </row>
    <row r="5" spans="1:9" x14ac:dyDescent="0.25">
      <c r="A5" s="6" t="s">
        <v>165</v>
      </c>
      <c r="B5" s="1">
        <f>DAYS360(A4,A5)</f>
        <v>30</v>
      </c>
      <c r="C5" s="26">
        <f>$D$1</f>
        <v>3418</v>
      </c>
      <c r="D5" s="27">
        <f>C5-E5</f>
        <v>3293</v>
      </c>
      <c r="E5">
        <v>125</v>
      </c>
      <c r="F5" s="26">
        <v>10000</v>
      </c>
      <c r="G5" s="26">
        <f>F5-D5</f>
        <v>6707</v>
      </c>
      <c r="H5" s="33">
        <f t="shared" ref="H5:H7" si="0">F5*$B$2*B5/360</f>
        <v>125</v>
      </c>
      <c r="I5" s="38">
        <f t="shared" ref="I5:I6" si="1">H5-E5</f>
        <v>0</v>
      </c>
    </row>
    <row r="6" spans="1:9" x14ac:dyDescent="0.25">
      <c r="A6" s="6" t="s">
        <v>166</v>
      </c>
      <c r="B6" s="1">
        <f t="shared" ref="B6:B7" si="2">DAYS360(A5,A6)</f>
        <v>30</v>
      </c>
      <c r="C6" s="26">
        <f t="shared" ref="C6:C7" si="3">$D$1</f>
        <v>3418</v>
      </c>
      <c r="D6" s="27">
        <f>C6-E6</f>
        <v>3334.16</v>
      </c>
      <c r="E6">
        <v>83.84</v>
      </c>
      <c r="F6" s="26">
        <f>G5</f>
        <v>6707</v>
      </c>
      <c r="G6" s="26">
        <f>F6-D6</f>
        <v>3372.84</v>
      </c>
      <c r="H6" s="33">
        <f t="shared" si="0"/>
        <v>83.837500000000006</v>
      </c>
      <c r="I6" s="38">
        <f t="shared" si="1"/>
        <v>-2.4999999999977263E-3</v>
      </c>
    </row>
    <row r="7" spans="1:9" x14ac:dyDescent="0.25">
      <c r="A7" s="6" t="s">
        <v>167</v>
      </c>
      <c r="B7" s="1">
        <f t="shared" si="2"/>
        <v>30</v>
      </c>
      <c r="C7" s="26">
        <f t="shared" si="3"/>
        <v>3418</v>
      </c>
      <c r="D7" s="27">
        <f>C7-E7</f>
        <v>3372.84</v>
      </c>
      <c r="E7">
        <v>45.16</v>
      </c>
      <c r="F7" s="26">
        <f>G6</f>
        <v>3372.84</v>
      </c>
      <c r="G7" s="26">
        <f>F7-D7</f>
        <v>0</v>
      </c>
      <c r="H7" s="33">
        <f t="shared" si="0"/>
        <v>42.160499999999999</v>
      </c>
      <c r="I7" s="38">
        <f t="shared" ref="I7" si="4">H7-E7</f>
        <v>-2.9994999999999976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3973C-DBC9-4275-80F1-FE10510B47C2}">
  <dimension ref="A1:I6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0.140625" bestFit="1" customWidth="1"/>
    <col min="5" max="5" width="12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6.7109375" bestFit="1" customWidth="1"/>
  </cols>
  <sheetData>
    <row r="1" spans="1:9" x14ac:dyDescent="0.25">
      <c r="A1" s="41" t="s">
        <v>267</v>
      </c>
      <c r="B1" s="42" t="s">
        <v>160</v>
      </c>
      <c r="C1" s="37" t="s">
        <v>274</v>
      </c>
      <c r="D1" s="39">
        <f>ROUNDUP(3438.760695558,0)</f>
        <v>3439</v>
      </c>
    </row>
    <row r="2" spans="1:9" x14ac:dyDescent="0.25">
      <c r="A2" s="41" t="s">
        <v>268</v>
      </c>
      <c r="B2" s="43">
        <v>0.15</v>
      </c>
    </row>
    <row r="3" spans="1:9" x14ac:dyDescent="0.25">
      <c r="A3" s="5" t="s">
        <v>23</v>
      </c>
      <c r="B3" s="5" t="s">
        <v>24</v>
      </c>
      <c r="C3" s="5" t="s">
        <v>15</v>
      </c>
      <c r="D3" s="5" t="s">
        <v>28</v>
      </c>
      <c r="E3" s="5" t="s">
        <v>27</v>
      </c>
      <c r="F3" s="5" t="s">
        <v>25</v>
      </c>
      <c r="G3" s="5" t="s">
        <v>26</v>
      </c>
      <c r="H3" s="31" t="s">
        <v>271</v>
      </c>
      <c r="I3" s="31" t="s">
        <v>272</v>
      </c>
    </row>
    <row r="4" spans="1:9" x14ac:dyDescent="0.25">
      <c r="A4" s="6" t="s">
        <v>165</v>
      </c>
      <c r="B4" s="25">
        <f>_xlfn.DAYS(A4,B1)</f>
        <v>46</v>
      </c>
      <c r="C4" s="26">
        <f>$D$1</f>
        <v>3439</v>
      </c>
      <c r="D4" s="27">
        <f>C4-E4</f>
        <v>3249.9589041095892</v>
      </c>
      <c r="E4">
        <v>189.04109589041096</v>
      </c>
      <c r="F4" s="26">
        <v>10000</v>
      </c>
      <c r="G4" s="26">
        <f>F4-D4</f>
        <v>6750.0410958904104</v>
      </c>
      <c r="H4" s="33">
        <f>F4*$B$2*B4/365</f>
        <v>189.04109589041096</v>
      </c>
      <c r="I4" s="38">
        <f>H4-E4</f>
        <v>0</v>
      </c>
    </row>
    <row r="5" spans="1:9" x14ac:dyDescent="0.25">
      <c r="A5" s="6" t="s">
        <v>166</v>
      </c>
      <c r="B5" s="1">
        <f>_xlfn.DAYS(A5,A4)</f>
        <v>30</v>
      </c>
      <c r="C5" s="26">
        <f t="shared" ref="C5:C6" si="0">$D$1</f>
        <v>3439</v>
      </c>
      <c r="D5" s="27">
        <f>C5-E5</f>
        <v>3355.78</v>
      </c>
      <c r="E5">
        <v>83.22</v>
      </c>
      <c r="F5" s="26">
        <f>G4</f>
        <v>6750.0410958904104</v>
      </c>
      <c r="G5" s="26">
        <f>F5-D5</f>
        <v>3394.2610958904102</v>
      </c>
      <c r="H5" s="33">
        <f t="shared" ref="H5:H6" si="1">F5*$B$2*B5/365</f>
        <v>83.219684743854373</v>
      </c>
      <c r="I5" s="38">
        <f t="shared" ref="I5:I6" si="2">H5-E5</f>
        <v>-3.1525614562610826E-4</v>
      </c>
    </row>
    <row r="6" spans="1:9" x14ac:dyDescent="0.25">
      <c r="A6" s="6" t="s">
        <v>167</v>
      </c>
      <c r="B6" s="1">
        <f>_xlfn.DAYS(A6,A5)</f>
        <v>31</v>
      </c>
      <c r="C6" s="26">
        <f t="shared" si="0"/>
        <v>3439</v>
      </c>
      <c r="D6" s="27">
        <f>C6-E6</f>
        <v>3394.26</v>
      </c>
      <c r="E6">
        <v>44.74</v>
      </c>
      <c r="F6" s="26">
        <f>G5</f>
        <v>3394.2610958904102</v>
      </c>
      <c r="G6" s="26">
        <f>F6-D6</f>
        <v>1.0958904099425126E-3</v>
      </c>
      <c r="H6" s="33">
        <f t="shared" si="1"/>
        <v>43.241956427097001</v>
      </c>
      <c r="I6" s="38">
        <f t="shared" si="2"/>
        <v>-1.4980435729030006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3110B-9D7E-492F-BC8E-9174C6754604}">
  <dimension ref="A1:I6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0.140625" bestFit="1" customWidth="1"/>
    <col min="5" max="5" width="9.42578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6.7109375" bestFit="1" customWidth="1"/>
  </cols>
  <sheetData>
    <row r="1" spans="1:9" x14ac:dyDescent="0.25">
      <c r="A1" s="41" t="s">
        <v>267</v>
      </c>
      <c r="B1" s="42" t="s">
        <v>160</v>
      </c>
      <c r="C1" s="37" t="s">
        <v>274</v>
      </c>
      <c r="D1" s="39">
        <f>ROUNDUP(3438.760695558,0)</f>
        <v>3439</v>
      </c>
    </row>
    <row r="2" spans="1:9" x14ac:dyDescent="0.25">
      <c r="A2" s="41" t="s">
        <v>268</v>
      </c>
      <c r="B2" s="43">
        <v>0.15</v>
      </c>
    </row>
    <row r="3" spans="1:9" x14ac:dyDescent="0.25">
      <c r="A3" s="5" t="s">
        <v>23</v>
      </c>
      <c r="B3" s="5" t="s">
        <v>24</v>
      </c>
      <c r="C3" s="5" t="s">
        <v>15</v>
      </c>
      <c r="D3" s="5" t="s">
        <v>28</v>
      </c>
      <c r="E3" s="5" t="s">
        <v>27</v>
      </c>
      <c r="F3" s="5" t="s">
        <v>25</v>
      </c>
      <c r="G3" s="5" t="s">
        <v>26</v>
      </c>
      <c r="H3" s="31" t="s">
        <v>271</v>
      </c>
      <c r="I3" s="31" t="s">
        <v>272</v>
      </c>
    </row>
    <row r="4" spans="1:9" x14ac:dyDescent="0.25">
      <c r="A4" s="6" t="s">
        <v>165</v>
      </c>
      <c r="B4" s="1">
        <f>DAYS360(B1,A4)</f>
        <v>45</v>
      </c>
      <c r="C4" s="26">
        <f>$D$1</f>
        <v>3439</v>
      </c>
      <c r="D4" s="27">
        <f>C4-E4</f>
        <v>3251.5</v>
      </c>
      <c r="E4">
        <v>187.5</v>
      </c>
      <c r="F4" s="26">
        <v>10000</v>
      </c>
      <c r="G4" s="26">
        <f>F4-D4</f>
        <v>6748.5</v>
      </c>
      <c r="H4" s="33">
        <f>F4*$B$2*B4/360</f>
        <v>187.5</v>
      </c>
      <c r="I4" s="38">
        <f>H4-E4</f>
        <v>0</v>
      </c>
    </row>
    <row r="5" spans="1:9" x14ac:dyDescent="0.25">
      <c r="A5" s="6" t="s">
        <v>166</v>
      </c>
      <c r="B5" s="1">
        <f>DAYS360(A4,A5)</f>
        <v>30</v>
      </c>
      <c r="C5" s="26">
        <f t="shared" ref="C5:C6" si="0">$D$1</f>
        <v>3439</v>
      </c>
      <c r="D5" s="27">
        <f>C5-E5</f>
        <v>3354.64</v>
      </c>
      <c r="E5">
        <v>84.36</v>
      </c>
      <c r="F5" s="26">
        <f>G4</f>
        <v>6748.5</v>
      </c>
      <c r="G5" s="26">
        <f>F5-D5</f>
        <v>3393.86</v>
      </c>
      <c r="H5" s="33">
        <f t="shared" ref="H5:H6" si="1">F5*$B$2*B5/360</f>
        <v>84.356250000000003</v>
      </c>
      <c r="I5" s="38">
        <f t="shared" ref="I5:I6" si="2">H5-E5</f>
        <v>-3.7499999999965894E-3</v>
      </c>
    </row>
    <row r="6" spans="1:9" x14ac:dyDescent="0.25">
      <c r="A6" s="6" t="s">
        <v>167</v>
      </c>
      <c r="B6" s="1">
        <f>DAYS360(A5,A6)</f>
        <v>30</v>
      </c>
      <c r="C6" s="26">
        <f t="shared" si="0"/>
        <v>3439</v>
      </c>
      <c r="D6" s="27">
        <f>C6-E6</f>
        <v>3393.86</v>
      </c>
      <c r="E6">
        <v>45.14</v>
      </c>
      <c r="F6" s="26">
        <f>G5</f>
        <v>3393.86</v>
      </c>
      <c r="G6" s="26">
        <f>F6-D6</f>
        <v>0</v>
      </c>
      <c r="H6" s="33">
        <f t="shared" si="1"/>
        <v>42.423250000000003</v>
      </c>
      <c r="I6" s="38">
        <f t="shared" si="2"/>
        <v>-2.7167499999999976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212B6-7297-487A-A1A6-C0E048E2C863}">
  <dimension ref="A1:N3"/>
  <sheetViews>
    <sheetView workbookViewId="0">
      <selection activeCell="N2" sqref="N2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63.7109375" bestFit="1" customWidth="1"/>
  </cols>
  <sheetData>
    <row r="1" spans="1:14" x14ac:dyDescent="0.25">
      <c r="A1" s="13" t="s">
        <v>75</v>
      </c>
      <c r="B1" s="7" t="s">
        <v>1</v>
      </c>
      <c r="C1" s="7" t="s">
        <v>2</v>
      </c>
      <c r="D1" s="7" t="s">
        <v>11</v>
      </c>
      <c r="E1" s="7" t="s">
        <v>12</v>
      </c>
      <c r="F1" s="7" t="s">
        <v>13</v>
      </c>
      <c r="G1" s="7" t="s">
        <v>22</v>
      </c>
      <c r="H1" s="7" t="s">
        <v>3</v>
      </c>
      <c r="I1" s="7" t="s">
        <v>4</v>
      </c>
      <c r="J1" s="7" t="s">
        <v>5</v>
      </c>
      <c r="K1" s="7" t="s">
        <v>6</v>
      </c>
      <c r="L1" s="7" t="s">
        <v>7</v>
      </c>
      <c r="M1" s="7" t="s">
        <v>8</v>
      </c>
      <c r="N1" s="7" t="s">
        <v>168</v>
      </c>
    </row>
    <row r="2" spans="1:14" x14ac:dyDescent="0.25">
      <c r="A2" s="12" t="s">
        <v>0</v>
      </c>
      <c r="B2" s="8" t="s">
        <v>9</v>
      </c>
      <c r="C2" s="8" t="s">
        <v>161</v>
      </c>
      <c r="D2" s="9" t="s">
        <v>119</v>
      </c>
      <c r="E2" s="9" t="s">
        <v>66</v>
      </c>
      <c r="F2" s="9" t="s">
        <v>81</v>
      </c>
      <c r="G2" s="10" t="s">
        <v>119</v>
      </c>
      <c r="H2" s="10" t="s">
        <v>16</v>
      </c>
      <c r="I2" s="10" t="s">
        <v>0</v>
      </c>
      <c r="J2" s="10" t="s">
        <v>9</v>
      </c>
      <c r="K2" s="10" t="s">
        <v>69</v>
      </c>
      <c r="L2" s="10" t="s">
        <v>70</v>
      </c>
      <c r="M2" s="10" t="s">
        <v>71</v>
      </c>
      <c r="N2" s="10" t="s">
        <v>184</v>
      </c>
    </row>
    <row r="3" spans="1:14" x14ac:dyDescent="0.25">
      <c r="A3" s="12" t="s">
        <v>0</v>
      </c>
      <c r="B3" s="8" t="s">
        <v>9</v>
      </c>
      <c r="C3" s="8" t="s">
        <v>161</v>
      </c>
      <c r="D3" s="9" t="s">
        <v>119</v>
      </c>
      <c r="E3" s="9" t="s">
        <v>66</v>
      </c>
      <c r="F3" s="9" t="s">
        <v>81</v>
      </c>
      <c r="G3" s="10" t="s">
        <v>119</v>
      </c>
      <c r="H3" s="10" t="s">
        <v>16</v>
      </c>
      <c r="I3" s="10" t="s">
        <v>0</v>
      </c>
      <c r="J3" s="10" t="s">
        <v>9</v>
      </c>
      <c r="K3" s="10" t="s">
        <v>76</v>
      </c>
      <c r="L3" s="10" t="s">
        <v>70</v>
      </c>
      <c r="M3" s="10" t="s">
        <v>71</v>
      </c>
      <c r="N3" s="10" t="s">
        <v>185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73AA7-7E89-4434-8049-97CA400FEDF9}">
  <dimension ref="A1:I6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ColWidth="12.28515625"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0.140625" bestFit="1" customWidth="1"/>
    <col min="5" max="5" width="12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6.7109375" bestFit="1" customWidth="1"/>
  </cols>
  <sheetData>
    <row r="1" spans="1:9" x14ac:dyDescent="0.25">
      <c r="A1" s="41" t="s">
        <v>267</v>
      </c>
      <c r="B1" s="42" t="s">
        <v>160</v>
      </c>
      <c r="C1" s="37" t="s">
        <v>274</v>
      </c>
      <c r="D1" s="39">
        <f>ROUNDUP(3417.760695558,0)</f>
        <v>3418</v>
      </c>
    </row>
    <row r="2" spans="1:9" x14ac:dyDescent="0.25">
      <c r="A2" s="41" t="s">
        <v>268</v>
      </c>
      <c r="B2" s="43">
        <v>0.15</v>
      </c>
    </row>
    <row r="3" spans="1:9" x14ac:dyDescent="0.25">
      <c r="A3" s="5" t="s">
        <v>23</v>
      </c>
      <c r="B3" s="5" t="s">
        <v>24</v>
      </c>
      <c r="C3" s="5" t="s">
        <v>15</v>
      </c>
      <c r="D3" s="5" t="s">
        <v>28</v>
      </c>
      <c r="E3" s="5" t="s">
        <v>27</v>
      </c>
      <c r="F3" s="5" t="s">
        <v>25</v>
      </c>
      <c r="G3" s="5" t="s">
        <v>26</v>
      </c>
      <c r="H3" s="31" t="s">
        <v>271</v>
      </c>
      <c r="I3" s="31" t="s">
        <v>272</v>
      </c>
    </row>
    <row r="4" spans="1:9" x14ac:dyDescent="0.25">
      <c r="A4" s="6" t="s">
        <v>82</v>
      </c>
      <c r="B4" s="25">
        <f>_xlfn.DAYS(A4,B1)</f>
        <v>31</v>
      </c>
      <c r="C4" s="26">
        <f>$D$1</f>
        <v>3418</v>
      </c>
      <c r="D4" s="27">
        <f>C4-E4</f>
        <v>3290.6027397260273</v>
      </c>
      <c r="E4">
        <v>127.39726027397261</v>
      </c>
      <c r="F4" s="26">
        <v>10000</v>
      </c>
      <c r="G4" s="26">
        <f>F4-D4</f>
        <v>6709.3972602739723</v>
      </c>
      <c r="H4" s="33">
        <f>F4*$B$2*B4/365</f>
        <v>127.39726027397261</v>
      </c>
      <c r="I4" s="38">
        <f>H4-E4</f>
        <v>0</v>
      </c>
    </row>
    <row r="5" spans="1:9" x14ac:dyDescent="0.25">
      <c r="A5" s="6" t="s">
        <v>83</v>
      </c>
      <c r="B5" s="1">
        <f>_xlfn.DAYS(A5,A4)</f>
        <v>30</v>
      </c>
      <c r="C5" s="26">
        <f t="shared" ref="C5:C6" si="0">$D$1</f>
        <v>3418</v>
      </c>
      <c r="D5" s="27">
        <f>C5-E5</f>
        <v>3335.28</v>
      </c>
      <c r="E5">
        <v>82.72</v>
      </c>
      <c r="F5" s="26">
        <f>G4</f>
        <v>6709.3972602739723</v>
      </c>
      <c r="G5" s="26">
        <f>F5-D5</f>
        <v>3374.1172602739721</v>
      </c>
      <c r="H5" s="33">
        <f t="shared" ref="H5:H6" si="1">F5*$B$2*B5/365</f>
        <v>82.718596359542133</v>
      </c>
      <c r="I5" s="38">
        <f t="shared" ref="I5:I6" si="2">H5-E5</f>
        <v>-1.4036404578661177E-3</v>
      </c>
    </row>
    <row r="6" spans="1:9" x14ac:dyDescent="0.25">
      <c r="A6" s="6" t="s">
        <v>84</v>
      </c>
      <c r="B6" s="1">
        <f>_xlfn.DAYS(A6,A5)</f>
        <v>31</v>
      </c>
      <c r="C6" s="26">
        <f t="shared" si="0"/>
        <v>3418</v>
      </c>
      <c r="D6" s="27">
        <f>C6-E6</f>
        <v>3374.12</v>
      </c>
      <c r="E6">
        <v>43.88</v>
      </c>
      <c r="F6" s="26">
        <f>G5</f>
        <v>3374.1172602739721</v>
      </c>
      <c r="G6" s="26">
        <f>F6-D6</f>
        <v>-2.7397260278121394E-3</v>
      </c>
      <c r="H6" s="33">
        <f t="shared" si="1"/>
        <v>42.985329480202658</v>
      </c>
      <c r="I6" s="38">
        <f t="shared" si="2"/>
        <v>-0.89467051979734435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003A4-60F7-47F8-8892-AA429784454B}">
  <dimension ref="A1:I6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0.140625" bestFit="1" customWidth="1"/>
    <col min="5" max="5" width="9.42578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6.7109375" bestFit="1" customWidth="1"/>
  </cols>
  <sheetData>
    <row r="1" spans="1:9" x14ac:dyDescent="0.25">
      <c r="A1" s="41" t="s">
        <v>267</v>
      </c>
      <c r="B1" s="42" t="s">
        <v>160</v>
      </c>
      <c r="C1" s="37" t="s">
        <v>274</v>
      </c>
      <c r="D1" s="39">
        <f>ROUNDUP(3417.760695558,0)</f>
        <v>3418</v>
      </c>
    </row>
    <row r="2" spans="1:9" x14ac:dyDescent="0.25">
      <c r="A2" s="41" t="s">
        <v>268</v>
      </c>
      <c r="B2" s="43">
        <v>0.15</v>
      </c>
    </row>
    <row r="3" spans="1:9" x14ac:dyDescent="0.25">
      <c r="A3" s="5" t="s">
        <v>23</v>
      </c>
      <c r="B3" s="5" t="s">
        <v>24</v>
      </c>
      <c r="C3" s="5" t="s">
        <v>15</v>
      </c>
      <c r="D3" s="5" t="s">
        <v>28</v>
      </c>
      <c r="E3" s="5" t="s">
        <v>27</v>
      </c>
      <c r="F3" s="5" t="s">
        <v>25</v>
      </c>
      <c r="G3" s="5" t="s">
        <v>26</v>
      </c>
      <c r="H3" s="31" t="s">
        <v>271</v>
      </c>
      <c r="I3" s="31" t="s">
        <v>272</v>
      </c>
    </row>
    <row r="4" spans="1:9" x14ac:dyDescent="0.25">
      <c r="A4" s="6" t="s">
        <v>82</v>
      </c>
      <c r="B4" s="1">
        <f>DAYS360(B1,A4)</f>
        <v>30</v>
      </c>
      <c r="C4" s="26">
        <f>$D$1</f>
        <v>3418</v>
      </c>
      <c r="D4" s="27">
        <f>C4-E4</f>
        <v>3293</v>
      </c>
      <c r="E4">
        <v>125</v>
      </c>
      <c r="F4" s="26">
        <v>10000</v>
      </c>
      <c r="G4" s="26">
        <f>F4-D4</f>
        <v>6707</v>
      </c>
      <c r="H4" s="33">
        <f>F4*$B$2*B4/360</f>
        <v>125</v>
      </c>
      <c r="I4" s="38">
        <f>H4-E4</f>
        <v>0</v>
      </c>
    </row>
    <row r="5" spans="1:9" x14ac:dyDescent="0.25">
      <c r="A5" s="6" t="s">
        <v>83</v>
      </c>
      <c r="B5" s="1">
        <f>DAYS360(A4,A5)</f>
        <v>30</v>
      </c>
      <c r="C5" s="26">
        <f t="shared" ref="C5:C6" si="0">$D$1</f>
        <v>3418</v>
      </c>
      <c r="D5" s="27">
        <f>C5-E5</f>
        <v>3334.16</v>
      </c>
      <c r="E5">
        <v>83.84</v>
      </c>
      <c r="F5" s="26">
        <f>G4</f>
        <v>6707</v>
      </c>
      <c r="G5" s="26">
        <f>F5-D5</f>
        <v>3372.84</v>
      </c>
      <c r="H5" s="33">
        <f t="shared" ref="H5:H6" si="1">F5*$B$2*B5/360</f>
        <v>83.837500000000006</v>
      </c>
      <c r="I5" s="38">
        <f t="shared" ref="I5:I6" si="2">H5-E5</f>
        <v>-2.4999999999977263E-3</v>
      </c>
    </row>
    <row r="6" spans="1:9" x14ac:dyDescent="0.25">
      <c r="A6" s="6" t="s">
        <v>84</v>
      </c>
      <c r="B6" s="1">
        <f>DAYS360(A5,A6)</f>
        <v>30</v>
      </c>
      <c r="C6" s="26">
        <f t="shared" si="0"/>
        <v>3418</v>
      </c>
      <c r="D6" s="27">
        <f>C6-E6</f>
        <v>3372.84</v>
      </c>
      <c r="E6">
        <v>45.16</v>
      </c>
      <c r="F6" s="26">
        <f>G5</f>
        <v>3372.84</v>
      </c>
      <c r="G6" s="26">
        <f>F6-D6</f>
        <v>0</v>
      </c>
      <c r="H6" s="33">
        <f t="shared" si="1"/>
        <v>42.160499999999999</v>
      </c>
      <c r="I6" s="38">
        <f t="shared" si="2"/>
        <v>-2.9994999999999976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CA3D4-92A1-4D2B-9ED6-7338CE57EECC}">
  <dimension ref="A1:N5"/>
  <sheetViews>
    <sheetView workbookViewId="0">
      <selection activeCell="N2" sqref="N2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86.140625" bestFit="1" customWidth="1"/>
  </cols>
  <sheetData>
    <row r="1" spans="1:14" x14ac:dyDescent="0.25">
      <c r="A1" s="13" t="s">
        <v>75</v>
      </c>
      <c r="B1" s="7" t="s">
        <v>1</v>
      </c>
      <c r="C1" s="7" t="s">
        <v>2</v>
      </c>
      <c r="D1" s="7" t="s">
        <v>11</v>
      </c>
      <c r="E1" s="7" t="s">
        <v>12</v>
      </c>
      <c r="F1" s="7" t="s">
        <v>13</v>
      </c>
      <c r="G1" s="7" t="s">
        <v>22</v>
      </c>
      <c r="H1" s="7" t="s">
        <v>3</v>
      </c>
      <c r="I1" s="7" t="s">
        <v>4</v>
      </c>
      <c r="J1" s="7" t="s">
        <v>5</v>
      </c>
      <c r="K1" s="7" t="s">
        <v>6</v>
      </c>
      <c r="L1" s="7" t="s">
        <v>7</v>
      </c>
      <c r="M1" s="7" t="s">
        <v>8</v>
      </c>
      <c r="N1" s="7" t="s">
        <v>168</v>
      </c>
    </row>
    <row r="2" spans="1:14" x14ac:dyDescent="0.25">
      <c r="A2" s="28" t="s">
        <v>0</v>
      </c>
      <c r="B2" s="8" t="s">
        <v>9</v>
      </c>
      <c r="C2" s="8" t="s">
        <v>10</v>
      </c>
      <c r="D2" s="9" t="s">
        <v>17</v>
      </c>
      <c r="E2" s="9" t="s">
        <v>186</v>
      </c>
      <c r="F2" s="9" t="s">
        <v>187</v>
      </c>
      <c r="G2" s="10" t="s">
        <v>20</v>
      </c>
      <c r="H2" s="10" t="s">
        <v>14</v>
      </c>
      <c r="I2" s="10" t="s">
        <v>74</v>
      </c>
      <c r="J2" s="10" t="s">
        <v>9</v>
      </c>
      <c r="K2" s="10" t="s">
        <v>69</v>
      </c>
      <c r="L2" s="10" t="s">
        <v>70</v>
      </c>
      <c r="M2" s="10" t="s">
        <v>71</v>
      </c>
      <c r="N2" s="10" t="s">
        <v>262</v>
      </c>
    </row>
    <row r="3" spans="1:14" x14ac:dyDescent="0.25">
      <c r="A3" s="28" t="s">
        <v>0</v>
      </c>
      <c r="B3" s="8" t="s">
        <v>9</v>
      </c>
      <c r="C3" s="8" t="s">
        <v>10</v>
      </c>
      <c r="D3" s="9" t="s">
        <v>17</v>
      </c>
      <c r="E3" s="9" t="s">
        <v>186</v>
      </c>
      <c r="F3" s="9" t="s">
        <v>187</v>
      </c>
      <c r="G3" s="10" t="s">
        <v>20</v>
      </c>
      <c r="H3" s="10" t="s">
        <v>14</v>
      </c>
      <c r="I3" s="10" t="s">
        <v>74</v>
      </c>
      <c r="J3" s="10" t="s">
        <v>9</v>
      </c>
      <c r="K3" s="10" t="s">
        <v>76</v>
      </c>
      <c r="L3" s="10" t="s">
        <v>70</v>
      </c>
      <c r="M3" s="10" t="s">
        <v>71</v>
      </c>
      <c r="N3" s="10" t="s">
        <v>263</v>
      </c>
    </row>
    <row r="4" spans="1:14" x14ac:dyDescent="0.25">
      <c r="A4" s="28" t="s">
        <v>0</v>
      </c>
      <c r="B4" s="8" t="s">
        <v>9</v>
      </c>
      <c r="C4" s="8" t="s">
        <v>10</v>
      </c>
      <c r="D4" s="9" t="s">
        <v>17</v>
      </c>
      <c r="E4" s="9" t="s">
        <v>186</v>
      </c>
      <c r="F4" s="9" t="s">
        <v>187</v>
      </c>
      <c r="G4" s="10" t="s">
        <v>17</v>
      </c>
      <c r="H4" s="10" t="s">
        <v>14</v>
      </c>
      <c r="I4" s="10" t="s">
        <v>74</v>
      </c>
      <c r="J4" s="10" t="s">
        <v>9</v>
      </c>
      <c r="K4" s="10" t="s">
        <v>69</v>
      </c>
      <c r="L4" s="10" t="s">
        <v>70</v>
      </c>
      <c r="M4" s="10" t="s">
        <v>71</v>
      </c>
      <c r="N4" s="10" t="s">
        <v>264</v>
      </c>
    </row>
    <row r="5" spans="1:14" x14ac:dyDescent="0.25">
      <c r="A5" s="28" t="s">
        <v>0</v>
      </c>
      <c r="B5" s="8" t="s">
        <v>9</v>
      </c>
      <c r="C5" s="8" t="s">
        <v>10</v>
      </c>
      <c r="D5" s="9" t="s">
        <v>17</v>
      </c>
      <c r="E5" s="9" t="s">
        <v>186</v>
      </c>
      <c r="F5" s="9" t="s">
        <v>187</v>
      </c>
      <c r="G5" s="10" t="s">
        <v>17</v>
      </c>
      <c r="H5" s="10" t="s">
        <v>14</v>
      </c>
      <c r="I5" s="10" t="s">
        <v>74</v>
      </c>
      <c r="J5" s="10" t="s">
        <v>9</v>
      </c>
      <c r="K5" s="10" t="s">
        <v>76</v>
      </c>
      <c r="L5" s="10" t="s">
        <v>70</v>
      </c>
      <c r="M5" s="10" t="s">
        <v>71</v>
      </c>
      <c r="N5" s="10" t="s">
        <v>265</v>
      </c>
    </row>
  </sheetData>
  <phoneticPr fontId="5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323BA-3E87-41C0-8912-2EB1931E6298}">
  <dimension ref="A1:I39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0.140625" bestFit="1" customWidth="1"/>
    <col min="5" max="5" width="9.42578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7.140625" bestFit="1" customWidth="1"/>
  </cols>
  <sheetData>
    <row r="1" spans="1:9" x14ac:dyDescent="0.25">
      <c r="A1" s="41" t="s">
        <v>267</v>
      </c>
      <c r="B1" s="42" t="s">
        <v>273</v>
      </c>
      <c r="C1" s="37" t="s">
        <v>274</v>
      </c>
      <c r="D1" s="39">
        <f>ROUNDUP(34625.760695558,0)</f>
        <v>34626</v>
      </c>
    </row>
    <row r="2" spans="1:9" x14ac:dyDescent="0.25">
      <c r="A2" s="41" t="s">
        <v>268</v>
      </c>
      <c r="B2" s="43">
        <v>0.15</v>
      </c>
    </row>
    <row r="3" spans="1:9" x14ac:dyDescent="0.25">
      <c r="A3" s="5" t="s">
        <v>23</v>
      </c>
      <c r="B3" s="5" t="s">
        <v>24</v>
      </c>
      <c r="C3" s="5" t="s">
        <v>15</v>
      </c>
      <c r="D3" s="5" t="s">
        <v>28</v>
      </c>
      <c r="E3" s="5" t="s">
        <v>27</v>
      </c>
      <c r="F3" s="5" t="s">
        <v>25</v>
      </c>
      <c r="G3" s="5" t="s">
        <v>26</v>
      </c>
      <c r="H3" s="31" t="s">
        <v>271</v>
      </c>
      <c r="I3" s="31" t="s">
        <v>272</v>
      </c>
    </row>
    <row r="4" spans="1:9" x14ac:dyDescent="0.25">
      <c r="A4" s="6" t="s">
        <v>188</v>
      </c>
      <c r="B4" s="25">
        <f>_xlfn.DAYS(A4,B1)</f>
        <v>28</v>
      </c>
      <c r="C4" s="26">
        <f>$D$1</f>
        <v>34626</v>
      </c>
      <c r="D4" s="27">
        <f>C4-E4</f>
        <v>23119.15</v>
      </c>
      <c r="E4" s="29">
        <f>ROUND(F4*$B$2*B4/365,2)</f>
        <v>11506.85</v>
      </c>
      <c r="F4" s="26">
        <v>1000000</v>
      </c>
      <c r="G4" s="26">
        <v>976880.84931506845</v>
      </c>
      <c r="H4" s="33">
        <f>F4*$B$2*B4/365</f>
        <v>11506.849315068494</v>
      </c>
      <c r="I4" s="38">
        <f>H4-E4</f>
        <v>-6.84931506839348E-4</v>
      </c>
    </row>
    <row r="5" spans="1:9" x14ac:dyDescent="0.25">
      <c r="A5" s="6" t="s">
        <v>189</v>
      </c>
      <c r="B5" s="1">
        <f>_xlfn.DAYS(A5,A4)</f>
        <v>29</v>
      </c>
      <c r="C5" s="26">
        <f t="shared" ref="C5:C39" si="0">$D$1</f>
        <v>34626</v>
      </c>
      <c r="D5" s="27">
        <f>C5-E5</f>
        <v>22983.72</v>
      </c>
      <c r="E5" s="29">
        <f t="shared" ref="E5:E38" si="1">ROUND(F5*$B$2*B5/365,2)</f>
        <v>11642.28</v>
      </c>
      <c r="F5" s="26">
        <f>G4</f>
        <v>976880.84931506845</v>
      </c>
      <c r="G5" s="26">
        <f>F5-D5</f>
        <v>953897.12931506848</v>
      </c>
      <c r="H5" s="33">
        <f t="shared" ref="H5:H39" si="2">F5*$B$2*B5/365</f>
        <v>11642.278615124786</v>
      </c>
      <c r="I5" s="38">
        <f t="shared" ref="I5:I39" si="3">H5-E5</f>
        <v>-1.3848752150806831E-3</v>
      </c>
    </row>
    <row r="6" spans="1:9" x14ac:dyDescent="0.25">
      <c r="A6" s="6" t="s">
        <v>190</v>
      </c>
      <c r="B6" s="1">
        <f t="shared" ref="B6:B39" si="4">_xlfn.DAYS(A6,A5)</f>
        <v>31</v>
      </c>
      <c r="C6" s="26">
        <f t="shared" si="0"/>
        <v>34626</v>
      </c>
      <c r="D6" s="27">
        <f t="shared" ref="D6:D39" si="5">C6-E6</f>
        <v>22473.61</v>
      </c>
      <c r="E6" s="29">
        <f t="shared" si="1"/>
        <v>12152.39</v>
      </c>
      <c r="F6" s="26">
        <f t="shared" ref="F6:F39" si="6">G5</f>
        <v>953897.12931506848</v>
      </c>
      <c r="G6" s="26">
        <f t="shared" ref="G6:G39" si="7">F6-D6</f>
        <v>931423.51931506849</v>
      </c>
      <c r="H6" s="33">
        <f t="shared" si="2"/>
        <v>12152.388085794706</v>
      </c>
      <c r="I6" s="38">
        <f t="shared" si="3"/>
        <v>-1.9142052933602827E-3</v>
      </c>
    </row>
    <row r="7" spans="1:9" x14ac:dyDescent="0.25">
      <c r="A7" s="6" t="s">
        <v>191</v>
      </c>
      <c r="B7" s="1">
        <f t="shared" si="4"/>
        <v>30</v>
      </c>
      <c r="C7" s="26">
        <f t="shared" si="0"/>
        <v>34626</v>
      </c>
      <c r="D7" s="27">
        <f t="shared" si="5"/>
        <v>23142.7</v>
      </c>
      <c r="E7" s="29">
        <f t="shared" si="1"/>
        <v>11483.3</v>
      </c>
      <c r="F7" s="26">
        <f t="shared" si="6"/>
        <v>931423.51931506849</v>
      </c>
      <c r="G7" s="26">
        <f t="shared" si="7"/>
        <v>908280.81931506854</v>
      </c>
      <c r="H7" s="33">
        <f t="shared" si="2"/>
        <v>11483.303662788516</v>
      </c>
      <c r="I7" s="38">
        <f t="shared" si="3"/>
        <v>3.6627885165216867E-3</v>
      </c>
    </row>
    <row r="8" spans="1:9" x14ac:dyDescent="0.25">
      <c r="A8" s="6" t="s">
        <v>192</v>
      </c>
      <c r="B8" s="1">
        <f t="shared" si="4"/>
        <v>31</v>
      </c>
      <c r="C8" s="26">
        <f t="shared" si="0"/>
        <v>34626</v>
      </c>
      <c r="D8" s="27">
        <f t="shared" si="5"/>
        <v>23054.75</v>
      </c>
      <c r="E8" s="29">
        <f t="shared" si="1"/>
        <v>11571.25</v>
      </c>
      <c r="F8" s="26">
        <f t="shared" si="6"/>
        <v>908280.81931506854</v>
      </c>
      <c r="G8" s="26">
        <f t="shared" si="7"/>
        <v>885226.06931506854</v>
      </c>
      <c r="H8" s="33">
        <f t="shared" si="2"/>
        <v>11571.248794013887</v>
      </c>
      <c r="I8" s="38">
        <f t="shared" si="3"/>
        <v>-1.2059861128363991E-3</v>
      </c>
    </row>
    <row r="9" spans="1:9" x14ac:dyDescent="0.25">
      <c r="A9" s="6" t="s">
        <v>193</v>
      </c>
      <c r="B9" s="1">
        <f t="shared" si="4"/>
        <v>30</v>
      </c>
      <c r="C9" s="26">
        <f t="shared" si="0"/>
        <v>34626</v>
      </c>
      <c r="D9" s="27">
        <f t="shared" si="5"/>
        <v>23712.25</v>
      </c>
      <c r="E9" s="29">
        <f t="shared" si="1"/>
        <v>10913.75</v>
      </c>
      <c r="F9" s="26">
        <f t="shared" si="6"/>
        <v>885226.06931506854</v>
      </c>
      <c r="G9" s="26">
        <f t="shared" si="7"/>
        <v>861513.81931506854</v>
      </c>
      <c r="H9" s="33">
        <f t="shared" si="2"/>
        <v>10913.74606004879</v>
      </c>
      <c r="I9" s="38">
        <f t="shared" si="3"/>
        <v>-3.939951209758874E-3</v>
      </c>
    </row>
    <row r="10" spans="1:9" x14ac:dyDescent="0.25">
      <c r="A10" s="6" t="s">
        <v>194</v>
      </c>
      <c r="B10" s="1">
        <f t="shared" si="4"/>
        <v>31</v>
      </c>
      <c r="C10" s="26">
        <f t="shared" si="0"/>
        <v>34626</v>
      </c>
      <c r="D10" s="27">
        <f t="shared" si="5"/>
        <v>23650.55</v>
      </c>
      <c r="E10" s="29">
        <f t="shared" si="1"/>
        <v>10975.45</v>
      </c>
      <c r="F10" s="26">
        <f t="shared" si="6"/>
        <v>861513.81931506854</v>
      </c>
      <c r="G10" s="26">
        <f t="shared" si="7"/>
        <v>837863.26931506849</v>
      </c>
      <c r="H10" s="33">
        <f t="shared" si="2"/>
        <v>10975.450026890599</v>
      </c>
      <c r="I10" s="38">
        <f t="shared" si="3"/>
        <v>2.6890598746831529E-5</v>
      </c>
    </row>
    <row r="11" spans="1:9" x14ac:dyDescent="0.25">
      <c r="A11" s="6" t="s">
        <v>195</v>
      </c>
      <c r="B11" s="1">
        <f t="shared" si="4"/>
        <v>31</v>
      </c>
      <c r="C11" s="26">
        <f t="shared" si="0"/>
        <v>34626</v>
      </c>
      <c r="D11" s="27">
        <f t="shared" si="5"/>
        <v>23951.85</v>
      </c>
      <c r="E11" s="29">
        <f t="shared" si="1"/>
        <v>10674.15</v>
      </c>
      <c r="F11" s="26">
        <f t="shared" si="6"/>
        <v>837863.26931506849</v>
      </c>
      <c r="G11" s="26">
        <f t="shared" si="7"/>
        <v>813911.41931506852</v>
      </c>
      <c r="H11" s="33">
        <f t="shared" si="2"/>
        <v>10674.148499493338</v>
      </c>
      <c r="I11" s="38">
        <f t="shared" si="3"/>
        <v>-1.5005066616140539E-3</v>
      </c>
    </row>
    <row r="12" spans="1:9" x14ac:dyDescent="0.25">
      <c r="A12" s="6" t="s">
        <v>196</v>
      </c>
      <c r="B12" s="1">
        <f t="shared" si="4"/>
        <v>30</v>
      </c>
      <c r="C12" s="26">
        <f t="shared" si="0"/>
        <v>34626</v>
      </c>
      <c r="D12" s="27">
        <f t="shared" si="5"/>
        <v>24591.48</v>
      </c>
      <c r="E12" s="29">
        <f t="shared" si="1"/>
        <v>10034.52</v>
      </c>
      <c r="F12" s="26">
        <f t="shared" si="6"/>
        <v>813911.41931506852</v>
      </c>
      <c r="G12" s="26">
        <f t="shared" si="7"/>
        <v>789319.93931506854</v>
      </c>
      <c r="H12" s="33">
        <f t="shared" si="2"/>
        <v>10034.524347720022</v>
      </c>
      <c r="I12" s="38">
        <f t="shared" si="3"/>
        <v>4.3477200215420453E-3</v>
      </c>
    </row>
    <row r="13" spans="1:9" x14ac:dyDescent="0.25">
      <c r="A13" s="6" t="s">
        <v>197</v>
      </c>
      <c r="B13" s="1">
        <f t="shared" si="4"/>
        <v>31</v>
      </c>
      <c r="C13" s="26">
        <f t="shared" si="0"/>
        <v>34626</v>
      </c>
      <c r="D13" s="27">
        <f t="shared" si="5"/>
        <v>24570.28</v>
      </c>
      <c r="E13" s="29">
        <f t="shared" si="1"/>
        <v>10055.719999999999</v>
      </c>
      <c r="F13" s="26">
        <f t="shared" si="6"/>
        <v>789319.93931506854</v>
      </c>
      <c r="G13" s="26">
        <f t="shared" si="7"/>
        <v>764749.65931506851</v>
      </c>
      <c r="H13" s="33">
        <f t="shared" si="2"/>
        <v>10055.719774835805</v>
      </c>
      <c r="I13" s="38">
        <f t="shared" si="3"/>
        <v>-2.2516419448948E-4</v>
      </c>
    </row>
    <row r="14" spans="1:9" x14ac:dyDescent="0.25">
      <c r="A14" s="6" t="s">
        <v>198</v>
      </c>
      <c r="B14" s="1">
        <f t="shared" si="4"/>
        <v>30</v>
      </c>
      <c r="C14" s="26">
        <f t="shared" si="0"/>
        <v>34626</v>
      </c>
      <c r="D14" s="27">
        <f t="shared" si="5"/>
        <v>25197.58</v>
      </c>
      <c r="E14" s="29">
        <f t="shared" si="1"/>
        <v>9428.42</v>
      </c>
      <c r="F14" s="26">
        <f t="shared" si="6"/>
        <v>764749.65931506851</v>
      </c>
      <c r="G14" s="26">
        <f t="shared" si="7"/>
        <v>739552.07931506855</v>
      </c>
      <c r="H14" s="33">
        <f t="shared" si="2"/>
        <v>9428.4204573090628</v>
      </c>
      <c r="I14" s="38">
        <f t="shared" si="3"/>
        <v>4.5730906276730821E-4</v>
      </c>
    </row>
    <row r="15" spans="1:9" x14ac:dyDescent="0.25">
      <c r="A15" s="6" t="s">
        <v>199</v>
      </c>
      <c r="B15" s="1">
        <f t="shared" si="4"/>
        <v>31</v>
      </c>
      <c r="C15" s="26">
        <f t="shared" si="0"/>
        <v>34626</v>
      </c>
      <c r="D15" s="27">
        <f t="shared" si="5"/>
        <v>25204.309999999998</v>
      </c>
      <c r="E15" s="29">
        <f t="shared" si="1"/>
        <v>9421.69</v>
      </c>
      <c r="F15" s="26">
        <f t="shared" si="6"/>
        <v>739552.07931506855</v>
      </c>
      <c r="G15" s="26">
        <f t="shared" si="7"/>
        <v>714347.76931506861</v>
      </c>
      <c r="H15" s="33">
        <f t="shared" si="2"/>
        <v>9421.6908734659428</v>
      </c>
      <c r="I15" s="38">
        <f t="shared" si="3"/>
        <v>8.7346594227710739E-4</v>
      </c>
    </row>
    <row r="16" spans="1:9" x14ac:dyDescent="0.25">
      <c r="A16" s="6" t="s">
        <v>200</v>
      </c>
      <c r="B16" s="1">
        <f t="shared" si="4"/>
        <v>31</v>
      </c>
      <c r="C16" s="26">
        <f t="shared" si="0"/>
        <v>34626</v>
      </c>
      <c r="D16" s="27">
        <f t="shared" si="5"/>
        <v>25525.41</v>
      </c>
      <c r="E16" s="29">
        <f t="shared" si="1"/>
        <v>9100.59</v>
      </c>
      <c r="F16" s="26">
        <f t="shared" si="6"/>
        <v>714347.76931506861</v>
      </c>
      <c r="G16" s="26">
        <f t="shared" si="7"/>
        <v>688822.35931506858</v>
      </c>
      <c r="H16" s="33">
        <f t="shared" si="2"/>
        <v>9100.5948693563532</v>
      </c>
      <c r="I16" s="38">
        <f t="shared" si="3"/>
        <v>4.8693563530832762E-3</v>
      </c>
    </row>
    <row r="17" spans="1:9" x14ac:dyDescent="0.25">
      <c r="A17" s="6" t="s">
        <v>201</v>
      </c>
      <c r="B17" s="1">
        <f t="shared" si="4"/>
        <v>28</v>
      </c>
      <c r="C17" s="26">
        <f t="shared" si="0"/>
        <v>34626</v>
      </c>
      <c r="D17" s="27">
        <f t="shared" si="5"/>
        <v>26699.82</v>
      </c>
      <c r="E17" s="29">
        <f t="shared" si="1"/>
        <v>7926.18</v>
      </c>
      <c r="F17" s="26">
        <f t="shared" si="6"/>
        <v>688822.35931506858</v>
      </c>
      <c r="G17" s="26">
        <f t="shared" si="7"/>
        <v>662122.53931506863</v>
      </c>
      <c r="H17" s="33">
        <f t="shared" si="2"/>
        <v>7926.1750934884603</v>
      </c>
      <c r="I17" s="38">
        <f t="shared" si="3"/>
        <v>-4.9065115399571368E-3</v>
      </c>
    </row>
    <row r="18" spans="1:9" x14ac:dyDescent="0.25">
      <c r="A18" s="6" t="s">
        <v>202</v>
      </c>
      <c r="B18" s="1">
        <f t="shared" si="4"/>
        <v>31</v>
      </c>
      <c r="C18" s="26">
        <f t="shared" si="0"/>
        <v>34626</v>
      </c>
      <c r="D18" s="27">
        <f t="shared" si="5"/>
        <v>26190.739999999998</v>
      </c>
      <c r="E18" s="29">
        <f t="shared" si="1"/>
        <v>8435.26</v>
      </c>
      <c r="F18" s="26">
        <f t="shared" si="6"/>
        <v>662122.53931506863</v>
      </c>
      <c r="G18" s="26">
        <f t="shared" si="7"/>
        <v>635931.79931506864</v>
      </c>
      <c r="H18" s="33">
        <f t="shared" si="2"/>
        <v>8435.2597474385457</v>
      </c>
      <c r="I18" s="38">
        <f t="shared" si="3"/>
        <v>-2.5256145454477519E-4</v>
      </c>
    </row>
    <row r="19" spans="1:9" x14ac:dyDescent="0.25">
      <c r="A19" s="6" t="s">
        <v>203</v>
      </c>
      <c r="B19" s="1">
        <f t="shared" si="4"/>
        <v>30</v>
      </c>
      <c r="C19" s="26">
        <f t="shared" si="0"/>
        <v>34626</v>
      </c>
      <c r="D19" s="27">
        <f t="shared" si="5"/>
        <v>26785.739999999998</v>
      </c>
      <c r="E19" s="29">
        <f t="shared" si="1"/>
        <v>7840.26</v>
      </c>
      <c r="F19" s="26">
        <f t="shared" si="6"/>
        <v>635931.79931506864</v>
      </c>
      <c r="G19" s="26">
        <f t="shared" si="7"/>
        <v>609146.05931506865</v>
      </c>
      <c r="H19" s="33">
        <f t="shared" si="2"/>
        <v>7840.2550600487921</v>
      </c>
      <c r="I19" s="38">
        <f t="shared" si="3"/>
        <v>-4.9399512081436114E-3</v>
      </c>
    </row>
    <row r="20" spans="1:9" x14ac:dyDescent="0.25">
      <c r="A20" s="6" t="s">
        <v>204</v>
      </c>
      <c r="B20" s="1">
        <f t="shared" si="4"/>
        <v>31</v>
      </c>
      <c r="C20" s="26">
        <f t="shared" si="0"/>
        <v>34626</v>
      </c>
      <c r="D20" s="27">
        <f t="shared" si="5"/>
        <v>26865.65</v>
      </c>
      <c r="E20" s="29">
        <f t="shared" si="1"/>
        <v>7760.35</v>
      </c>
      <c r="F20" s="26">
        <f t="shared" si="6"/>
        <v>609146.05931506865</v>
      </c>
      <c r="G20" s="26">
        <f t="shared" si="7"/>
        <v>582280.40931506862</v>
      </c>
      <c r="H20" s="33">
        <f t="shared" si="2"/>
        <v>7760.3539063426551</v>
      </c>
      <c r="I20" s="38">
        <f t="shared" si="3"/>
        <v>3.9063426547727431E-3</v>
      </c>
    </row>
    <row r="21" spans="1:9" x14ac:dyDescent="0.25">
      <c r="A21" s="6" t="s">
        <v>205</v>
      </c>
      <c r="B21" s="1">
        <f t="shared" si="4"/>
        <v>30</v>
      </c>
      <c r="C21" s="26">
        <f t="shared" si="0"/>
        <v>34626</v>
      </c>
      <c r="D21" s="27">
        <f t="shared" si="5"/>
        <v>27447.200000000001</v>
      </c>
      <c r="E21" s="29">
        <f t="shared" si="1"/>
        <v>7178.8</v>
      </c>
      <c r="F21" s="26">
        <f t="shared" si="6"/>
        <v>582280.40931506862</v>
      </c>
      <c r="G21" s="26">
        <f t="shared" si="7"/>
        <v>554833.20931506867</v>
      </c>
      <c r="H21" s="33">
        <f t="shared" si="2"/>
        <v>7178.7995668981057</v>
      </c>
      <c r="I21" s="38">
        <f t="shared" si="3"/>
        <v>-4.3310189448675374E-4</v>
      </c>
    </row>
    <row r="22" spans="1:9" x14ac:dyDescent="0.25">
      <c r="A22" s="6" t="s">
        <v>206</v>
      </c>
      <c r="B22" s="1">
        <f t="shared" si="4"/>
        <v>31</v>
      </c>
      <c r="C22" s="26">
        <f t="shared" si="0"/>
        <v>34626</v>
      </c>
      <c r="D22" s="27">
        <f t="shared" si="5"/>
        <v>27557.58</v>
      </c>
      <c r="E22" s="29">
        <f t="shared" si="1"/>
        <v>7068.42</v>
      </c>
      <c r="F22" s="26">
        <f t="shared" si="6"/>
        <v>554833.20931506867</v>
      </c>
      <c r="G22" s="26">
        <f t="shared" si="7"/>
        <v>527275.62931506871</v>
      </c>
      <c r="H22" s="33">
        <f t="shared" si="2"/>
        <v>7068.4230775755323</v>
      </c>
      <c r="I22" s="38">
        <f t="shared" si="3"/>
        <v>3.077575532188348E-3</v>
      </c>
    </row>
    <row r="23" spans="1:9" x14ac:dyDescent="0.25">
      <c r="A23" s="6" t="s">
        <v>207</v>
      </c>
      <c r="B23" s="1">
        <f t="shared" si="4"/>
        <v>31</v>
      </c>
      <c r="C23" s="26">
        <f t="shared" si="0"/>
        <v>34626</v>
      </c>
      <c r="D23" s="27">
        <f t="shared" si="5"/>
        <v>27908.65</v>
      </c>
      <c r="E23" s="29">
        <f t="shared" si="1"/>
        <v>6717.35</v>
      </c>
      <c r="F23" s="26">
        <f t="shared" si="6"/>
        <v>527275.62931506871</v>
      </c>
      <c r="G23" s="26">
        <f t="shared" si="7"/>
        <v>499366.97931506869</v>
      </c>
      <c r="H23" s="33">
        <f t="shared" si="2"/>
        <v>6717.3470583974495</v>
      </c>
      <c r="I23" s="38">
        <f t="shared" si="3"/>
        <v>-2.9416025508908206E-3</v>
      </c>
    </row>
    <row r="24" spans="1:9" x14ac:dyDescent="0.25">
      <c r="A24" s="6" t="s">
        <v>208</v>
      </c>
      <c r="B24" s="1">
        <f t="shared" si="4"/>
        <v>30</v>
      </c>
      <c r="C24" s="26">
        <f t="shared" si="0"/>
        <v>34626</v>
      </c>
      <c r="D24" s="27">
        <f t="shared" si="5"/>
        <v>28469.42</v>
      </c>
      <c r="E24" s="29">
        <f t="shared" si="1"/>
        <v>6156.58</v>
      </c>
      <c r="F24" s="26">
        <f t="shared" si="6"/>
        <v>499366.97931506869</v>
      </c>
      <c r="G24" s="26">
        <f t="shared" si="7"/>
        <v>470897.55931506871</v>
      </c>
      <c r="H24" s="33">
        <f t="shared" si="2"/>
        <v>6156.5791970350929</v>
      </c>
      <c r="I24" s="38">
        <f t="shared" si="3"/>
        <v>-8.0296490705222823E-4</v>
      </c>
    </row>
    <row r="25" spans="1:9" x14ac:dyDescent="0.25">
      <c r="A25" s="6" t="s">
        <v>209</v>
      </c>
      <c r="B25" s="1">
        <f t="shared" si="4"/>
        <v>31</v>
      </c>
      <c r="C25" s="26">
        <f t="shared" si="0"/>
        <v>34626</v>
      </c>
      <c r="D25" s="27">
        <f t="shared" si="5"/>
        <v>28626.89</v>
      </c>
      <c r="E25" s="29">
        <f t="shared" si="1"/>
        <v>5999.11</v>
      </c>
      <c r="F25" s="26">
        <f t="shared" si="6"/>
        <v>470897.55931506871</v>
      </c>
      <c r="G25" s="26">
        <f t="shared" si="7"/>
        <v>442270.66931506869</v>
      </c>
      <c r="H25" s="33">
        <f t="shared" si="2"/>
        <v>5999.1058926440255</v>
      </c>
      <c r="I25" s="38">
        <f t="shared" si="3"/>
        <v>-4.1073559741562349E-3</v>
      </c>
    </row>
    <row r="26" spans="1:9" x14ac:dyDescent="0.25">
      <c r="A26" s="6" t="s">
        <v>210</v>
      </c>
      <c r="B26" s="1">
        <f t="shared" si="4"/>
        <v>30</v>
      </c>
      <c r="C26" s="26">
        <f t="shared" si="0"/>
        <v>34626</v>
      </c>
      <c r="D26" s="27">
        <f t="shared" si="5"/>
        <v>29173.35</v>
      </c>
      <c r="E26" s="29">
        <f t="shared" si="1"/>
        <v>5452.65</v>
      </c>
      <c r="F26" s="26">
        <f t="shared" si="6"/>
        <v>442270.66931506869</v>
      </c>
      <c r="G26" s="26">
        <f t="shared" si="7"/>
        <v>413097.31931506871</v>
      </c>
      <c r="H26" s="33">
        <f t="shared" si="2"/>
        <v>5452.652087446053</v>
      </c>
      <c r="I26" s="38">
        <f t="shared" si="3"/>
        <v>2.0874460533377714E-3</v>
      </c>
    </row>
    <row r="27" spans="1:9" x14ac:dyDescent="0.25">
      <c r="A27" s="6" t="s">
        <v>211</v>
      </c>
      <c r="B27" s="1">
        <f t="shared" si="4"/>
        <v>31</v>
      </c>
      <c r="C27" s="26">
        <f t="shared" si="0"/>
        <v>34626</v>
      </c>
      <c r="D27" s="27">
        <f t="shared" si="5"/>
        <v>29363.25</v>
      </c>
      <c r="E27" s="29">
        <f t="shared" si="1"/>
        <v>5262.75</v>
      </c>
      <c r="F27" s="26">
        <f t="shared" si="6"/>
        <v>413097.31931506871</v>
      </c>
      <c r="G27" s="26">
        <f t="shared" si="7"/>
        <v>383734.06931506871</v>
      </c>
      <c r="H27" s="33">
        <f t="shared" si="2"/>
        <v>5262.7466707262174</v>
      </c>
      <c r="I27" s="38">
        <f t="shared" si="3"/>
        <v>-3.3292737825831864E-3</v>
      </c>
    </row>
    <row r="28" spans="1:9" x14ac:dyDescent="0.25">
      <c r="A28" s="6" t="s">
        <v>212</v>
      </c>
      <c r="B28" s="1">
        <f t="shared" si="4"/>
        <v>31</v>
      </c>
      <c r="C28" s="26">
        <f t="shared" si="0"/>
        <v>34626</v>
      </c>
      <c r="D28" s="27">
        <f t="shared" si="5"/>
        <v>29737.33</v>
      </c>
      <c r="E28" s="29">
        <f t="shared" si="1"/>
        <v>4888.67</v>
      </c>
      <c r="F28" s="26">
        <f t="shared" si="6"/>
        <v>383734.06931506871</v>
      </c>
      <c r="G28" s="26">
        <f t="shared" si="7"/>
        <v>353996.7393150687</v>
      </c>
      <c r="H28" s="33">
        <f t="shared" si="2"/>
        <v>4888.6669104522452</v>
      </c>
      <c r="I28" s="38">
        <f t="shared" si="3"/>
        <v>-3.0895477548256167E-3</v>
      </c>
    </row>
    <row r="29" spans="1:9" x14ac:dyDescent="0.25">
      <c r="A29" s="6" t="s">
        <v>213</v>
      </c>
      <c r="B29" s="1">
        <f t="shared" si="4"/>
        <v>28</v>
      </c>
      <c r="C29" s="26">
        <f t="shared" si="0"/>
        <v>34626</v>
      </c>
      <c r="D29" s="27">
        <f t="shared" si="5"/>
        <v>30552.61</v>
      </c>
      <c r="E29" s="29">
        <f t="shared" si="1"/>
        <v>4073.39</v>
      </c>
      <c r="F29" s="26">
        <f t="shared" si="6"/>
        <v>353996.7393150687</v>
      </c>
      <c r="G29" s="26">
        <f t="shared" si="7"/>
        <v>323444.12931506871</v>
      </c>
      <c r="H29" s="33">
        <f t="shared" si="2"/>
        <v>4073.3871373240786</v>
      </c>
      <c r="I29" s="38">
        <f t="shared" si="3"/>
        <v>-2.8626759212784236E-3</v>
      </c>
    </row>
    <row r="30" spans="1:9" x14ac:dyDescent="0.25">
      <c r="A30" s="6" t="s">
        <v>214</v>
      </c>
      <c r="B30" s="1">
        <f t="shared" si="4"/>
        <v>31</v>
      </c>
      <c r="C30" s="26">
        <f t="shared" si="0"/>
        <v>34626</v>
      </c>
      <c r="D30" s="27">
        <f t="shared" si="5"/>
        <v>30505.41</v>
      </c>
      <c r="E30" s="29">
        <f t="shared" si="1"/>
        <v>4120.59</v>
      </c>
      <c r="F30" s="26">
        <f t="shared" si="6"/>
        <v>323444.12931506871</v>
      </c>
      <c r="G30" s="26">
        <f t="shared" si="7"/>
        <v>292938.71931506874</v>
      </c>
      <c r="H30" s="33">
        <f t="shared" si="2"/>
        <v>4120.5895926440262</v>
      </c>
      <c r="I30" s="38">
        <f t="shared" si="3"/>
        <v>-4.0735597394814249E-4</v>
      </c>
    </row>
    <row r="31" spans="1:9" x14ac:dyDescent="0.25">
      <c r="A31" s="6" t="s">
        <v>215</v>
      </c>
      <c r="B31" s="1">
        <f t="shared" si="4"/>
        <v>30</v>
      </c>
      <c r="C31" s="26">
        <f t="shared" si="0"/>
        <v>34626</v>
      </c>
      <c r="D31" s="27">
        <f t="shared" si="5"/>
        <v>31014.43</v>
      </c>
      <c r="E31" s="29">
        <f t="shared" si="1"/>
        <v>3611.57</v>
      </c>
      <c r="F31" s="26">
        <f t="shared" si="6"/>
        <v>292938.71931506874</v>
      </c>
      <c r="G31" s="26">
        <f t="shared" si="7"/>
        <v>261924.28931506875</v>
      </c>
      <c r="H31" s="33">
        <f t="shared" si="2"/>
        <v>3611.5732518296145</v>
      </c>
      <c r="I31" s="38">
        <f t="shared" si="3"/>
        <v>3.2518296143280168E-3</v>
      </c>
    </row>
    <row r="32" spans="1:9" x14ac:dyDescent="0.25">
      <c r="A32" s="6" t="s">
        <v>216</v>
      </c>
      <c r="B32" s="1">
        <f t="shared" si="4"/>
        <v>31</v>
      </c>
      <c r="C32" s="26">
        <f t="shared" si="0"/>
        <v>34626</v>
      </c>
      <c r="D32" s="27">
        <f t="shared" si="5"/>
        <v>31289.16</v>
      </c>
      <c r="E32" s="29">
        <f t="shared" si="1"/>
        <v>3336.84</v>
      </c>
      <c r="F32" s="26">
        <f t="shared" si="6"/>
        <v>261924.28931506875</v>
      </c>
      <c r="G32" s="26">
        <f t="shared" si="7"/>
        <v>230635.12931506874</v>
      </c>
      <c r="H32" s="33">
        <f t="shared" si="2"/>
        <v>3336.8436857947117</v>
      </c>
      <c r="I32" s="38">
        <f t="shared" si="3"/>
        <v>3.6857947116004652E-3</v>
      </c>
    </row>
    <row r="33" spans="1:9" x14ac:dyDescent="0.25">
      <c r="A33" s="6" t="s">
        <v>217</v>
      </c>
      <c r="B33" s="1">
        <f t="shared" si="4"/>
        <v>30</v>
      </c>
      <c r="C33" s="26">
        <f t="shared" si="0"/>
        <v>34626</v>
      </c>
      <c r="D33" s="27">
        <f t="shared" si="5"/>
        <v>31782.55</v>
      </c>
      <c r="E33" s="29">
        <f t="shared" si="1"/>
        <v>2843.45</v>
      </c>
      <c r="F33" s="26">
        <f t="shared" si="6"/>
        <v>230635.12931506874</v>
      </c>
      <c r="G33" s="26">
        <f t="shared" si="7"/>
        <v>198852.57931506875</v>
      </c>
      <c r="H33" s="33">
        <f t="shared" si="2"/>
        <v>2843.4467997748197</v>
      </c>
      <c r="I33" s="38">
        <f t="shared" si="3"/>
        <v>-3.2002251800804515E-3</v>
      </c>
    </row>
    <row r="34" spans="1:9" x14ac:dyDescent="0.25">
      <c r="A34" s="6" t="s">
        <v>218</v>
      </c>
      <c r="B34" s="1">
        <f t="shared" si="4"/>
        <v>31</v>
      </c>
      <c r="C34" s="26">
        <f t="shared" si="0"/>
        <v>34626</v>
      </c>
      <c r="D34" s="27">
        <f t="shared" si="5"/>
        <v>32092.67</v>
      </c>
      <c r="E34" s="29">
        <f t="shared" si="1"/>
        <v>2533.33</v>
      </c>
      <c r="F34" s="26">
        <f t="shared" si="6"/>
        <v>198852.57931506875</v>
      </c>
      <c r="G34" s="26">
        <f t="shared" si="7"/>
        <v>166759.90931506874</v>
      </c>
      <c r="H34" s="33">
        <f t="shared" si="2"/>
        <v>2533.3273803152592</v>
      </c>
      <c r="I34" s="38">
        <f t="shared" si="3"/>
        <v>-2.6196847406936286E-3</v>
      </c>
    </row>
    <row r="35" spans="1:9" x14ac:dyDescent="0.25">
      <c r="A35" s="6" t="s">
        <v>219</v>
      </c>
      <c r="B35" s="1">
        <f t="shared" si="4"/>
        <v>31</v>
      </c>
      <c r="C35" s="26">
        <f t="shared" si="0"/>
        <v>34626</v>
      </c>
      <c r="D35" s="27">
        <f t="shared" si="5"/>
        <v>32501.52</v>
      </c>
      <c r="E35" s="29">
        <f t="shared" si="1"/>
        <v>2124.48</v>
      </c>
      <c r="F35" s="26">
        <f t="shared" si="6"/>
        <v>166759.90931506874</v>
      </c>
      <c r="G35" s="26">
        <f t="shared" si="7"/>
        <v>134258.38931506875</v>
      </c>
      <c r="H35" s="33">
        <f t="shared" si="2"/>
        <v>2124.4755570275879</v>
      </c>
      <c r="I35" s="38">
        <f t="shared" si="3"/>
        <v>-4.4429724121073377E-3</v>
      </c>
    </row>
    <row r="36" spans="1:9" x14ac:dyDescent="0.25">
      <c r="A36" s="6" t="s">
        <v>220</v>
      </c>
      <c r="B36" s="1">
        <f t="shared" si="4"/>
        <v>30</v>
      </c>
      <c r="C36" s="26">
        <f t="shared" si="0"/>
        <v>34626</v>
      </c>
      <c r="D36" s="27">
        <f t="shared" si="5"/>
        <v>32970.76</v>
      </c>
      <c r="E36" s="29">
        <f t="shared" si="1"/>
        <v>1655.24</v>
      </c>
      <c r="F36" s="26">
        <f t="shared" si="6"/>
        <v>134258.38931506875</v>
      </c>
      <c r="G36" s="26">
        <f t="shared" si="7"/>
        <v>101287.62931506874</v>
      </c>
      <c r="H36" s="33">
        <f t="shared" si="2"/>
        <v>1655.2404162131763</v>
      </c>
      <c r="I36" s="38">
        <f t="shared" si="3"/>
        <v>4.1621317632234422E-4</v>
      </c>
    </row>
    <row r="37" spans="1:9" x14ac:dyDescent="0.25">
      <c r="A37" s="6" t="s">
        <v>221</v>
      </c>
      <c r="B37" s="1">
        <f t="shared" si="4"/>
        <v>31</v>
      </c>
      <c r="C37" s="26">
        <f t="shared" si="0"/>
        <v>34626</v>
      </c>
      <c r="D37" s="27">
        <f t="shared" si="5"/>
        <v>33335.620000000003</v>
      </c>
      <c r="E37" s="29">
        <f t="shared" si="1"/>
        <v>1290.3800000000001</v>
      </c>
      <c r="F37" s="26">
        <f t="shared" si="6"/>
        <v>101287.62931506874</v>
      </c>
      <c r="G37" s="26">
        <f t="shared" si="7"/>
        <v>67952.009315068746</v>
      </c>
      <c r="H37" s="33">
        <f t="shared" si="2"/>
        <v>1290.3766474385468</v>
      </c>
      <c r="I37" s="38">
        <f t="shared" si="3"/>
        <v>-3.3525614533118642E-3</v>
      </c>
    </row>
    <row r="38" spans="1:9" x14ac:dyDescent="0.25">
      <c r="A38" s="6" t="s">
        <v>222</v>
      </c>
      <c r="B38" s="1">
        <f t="shared" si="4"/>
        <v>30</v>
      </c>
      <c r="C38" s="26">
        <f t="shared" si="0"/>
        <v>34626</v>
      </c>
      <c r="D38" s="27">
        <f t="shared" si="5"/>
        <v>33788.239999999998</v>
      </c>
      <c r="E38" s="29">
        <f t="shared" si="1"/>
        <v>837.76</v>
      </c>
      <c r="F38" s="26">
        <f t="shared" si="6"/>
        <v>67952.009315068746</v>
      </c>
      <c r="G38" s="26">
        <f t="shared" si="7"/>
        <v>34163.769315068748</v>
      </c>
      <c r="H38" s="33">
        <f t="shared" si="2"/>
        <v>837.76449840495707</v>
      </c>
      <c r="I38" s="38">
        <f t="shared" si="3"/>
        <v>4.4984049570757634E-3</v>
      </c>
    </row>
    <row r="39" spans="1:9" x14ac:dyDescent="0.25">
      <c r="A39" s="6" t="s">
        <v>223</v>
      </c>
      <c r="B39" s="1">
        <f t="shared" si="4"/>
        <v>31</v>
      </c>
      <c r="C39" s="26">
        <f t="shared" si="0"/>
        <v>34626</v>
      </c>
      <c r="D39" s="27">
        <f t="shared" si="5"/>
        <v>34163.769999999997</v>
      </c>
      <c r="E39" s="29">
        <f>ROUND(462.230684931254,2)</f>
        <v>462.23</v>
      </c>
      <c r="F39" s="26">
        <f t="shared" si="6"/>
        <v>34163.769315068748</v>
      </c>
      <c r="G39" s="26">
        <f t="shared" si="7"/>
        <v>-6.849312485428527E-4</v>
      </c>
      <c r="H39" s="33">
        <f t="shared" si="2"/>
        <v>435.23706113717725</v>
      </c>
      <c r="I39" s="38">
        <f t="shared" si="3"/>
        <v>-26.992938862822768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4F062-B4CB-4447-809F-DCEC1F68F99B}">
  <dimension ref="A1:I39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0.28515625" bestFit="1" customWidth="1"/>
    <col min="5" max="5" width="9.42578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8.140625" bestFit="1" customWidth="1"/>
  </cols>
  <sheetData>
    <row r="1" spans="1:9" x14ac:dyDescent="0.25">
      <c r="A1" s="41" t="s">
        <v>267</v>
      </c>
      <c r="B1" s="42" t="s">
        <v>273</v>
      </c>
      <c r="C1" s="37" t="s">
        <v>274</v>
      </c>
      <c r="D1" s="39">
        <f>ROUNDUP(34636.760695558,0)</f>
        <v>34637</v>
      </c>
    </row>
    <row r="2" spans="1:9" x14ac:dyDescent="0.25">
      <c r="A2" s="41" t="s">
        <v>268</v>
      </c>
      <c r="B2" s="43">
        <v>0.15</v>
      </c>
    </row>
    <row r="3" spans="1:9" x14ac:dyDescent="0.25">
      <c r="A3" s="5" t="s">
        <v>23</v>
      </c>
      <c r="B3" s="5" t="s">
        <v>24</v>
      </c>
      <c r="C3" s="5" t="s">
        <v>15</v>
      </c>
      <c r="D3" s="5" t="s">
        <v>28</v>
      </c>
      <c r="E3" s="5" t="s">
        <v>27</v>
      </c>
      <c r="F3" s="5" t="s">
        <v>25</v>
      </c>
      <c r="G3" s="5" t="s">
        <v>26</v>
      </c>
      <c r="H3" s="31" t="s">
        <v>271</v>
      </c>
      <c r="I3" s="31" t="s">
        <v>272</v>
      </c>
    </row>
    <row r="4" spans="1:9" x14ac:dyDescent="0.25">
      <c r="A4" s="6" t="s">
        <v>188</v>
      </c>
      <c r="B4" s="1">
        <f>DAYS360(B1,A4,TRUE)</f>
        <v>28</v>
      </c>
      <c r="C4" s="26">
        <f>$D$1</f>
        <v>34637</v>
      </c>
      <c r="D4" s="27">
        <f>C4-E4</f>
        <v>22970.33</v>
      </c>
      <c r="E4" s="29">
        <f>ROUND(F4*$B$2*B4/360,2)</f>
        <v>11666.67</v>
      </c>
      <c r="F4" s="26">
        <v>1000000</v>
      </c>
      <c r="G4" s="26">
        <v>977029.66666666663</v>
      </c>
      <c r="H4" s="33">
        <f>F4*$B$2*B4/360</f>
        <v>11666.666666666666</v>
      </c>
      <c r="I4" s="38">
        <f>H4-E4</f>
        <v>-3.3333333340124227E-3</v>
      </c>
    </row>
    <row r="5" spans="1:9" x14ac:dyDescent="0.25">
      <c r="A5" s="6" t="s">
        <v>189</v>
      </c>
      <c r="B5" s="1">
        <f>DAYS360(A4,A5,TRUE)</f>
        <v>30</v>
      </c>
      <c r="C5" s="26">
        <f t="shared" ref="C5:C39" si="0">$D$1</f>
        <v>34637</v>
      </c>
      <c r="D5" s="27">
        <f>C5-E5</f>
        <v>22424.129999999997</v>
      </c>
      <c r="E5" s="29">
        <f t="shared" ref="E5:E38" si="1">ROUND(F5*$B$2*B5/360,2)</f>
        <v>12212.87</v>
      </c>
      <c r="F5" s="26">
        <f>G4</f>
        <v>977029.66666666663</v>
      </c>
      <c r="G5" s="26">
        <f>F5-D5</f>
        <v>954605.53666666662</v>
      </c>
      <c r="H5" s="33">
        <f t="shared" ref="H5:H39" si="2">F5*$B$2*B5/360</f>
        <v>12212.870833333331</v>
      </c>
      <c r="I5" s="38">
        <f t="shared" ref="I5:I39" si="3">H5-E5</f>
        <v>8.3333332986512687E-4</v>
      </c>
    </row>
    <row r="6" spans="1:9" x14ac:dyDescent="0.25">
      <c r="A6" s="6" t="s">
        <v>190</v>
      </c>
      <c r="B6" s="1">
        <f t="shared" ref="B6:B39" si="4">DAYS360(A5,A6,TRUE)</f>
        <v>30</v>
      </c>
      <c r="C6" s="26">
        <f t="shared" si="0"/>
        <v>34637</v>
      </c>
      <c r="D6" s="27">
        <f t="shared" ref="D6:D39" si="5">C6-E6</f>
        <v>22704.43</v>
      </c>
      <c r="E6" s="29">
        <f t="shared" si="1"/>
        <v>11932.57</v>
      </c>
      <c r="F6" s="26">
        <f t="shared" ref="F6:F39" si="6">G5</f>
        <v>954605.53666666662</v>
      </c>
      <c r="G6" s="26">
        <f t="shared" ref="G6:G39" si="7">F6-D6</f>
        <v>931901.10666666657</v>
      </c>
      <c r="H6" s="33">
        <f t="shared" si="2"/>
        <v>11932.569208333331</v>
      </c>
      <c r="I6" s="38">
        <f t="shared" si="3"/>
        <v>-7.9166666910168715E-4</v>
      </c>
    </row>
    <row r="7" spans="1:9" x14ac:dyDescent="0.25">
      <c r="A7" s="6" t="s">
        <v>191</v>
      </c>
      <c r="B7" s="1">
        <f t="shared" si="4"/>
        <v>30</v>
      </c>
      <c r="C7" s="26">
        <f t="shared" si="0"/>
        <v>34637</v>
      </c>
      <c r="D7" s="27">
        <f t="shared" si="5"/>
        <v>22988.239999999998</v>
      </c>
      <c r="E7" s="29">
        <f t="shared" si="1"/>
        <v>11648.76</v>
      </c>
      <c r="F7" s="26">
        <f t="shared" si="6"/>
        <v>931901.10666666657</v>
      </c>
      <c r="G7" s="26">
        <f t="shared" si="7"/>
        <v>908912.86666666658</v>
      </c>
      <c r="H7" s="33">
        <f t="shared" si="2"/>
        <v>11648.763833333331</v>
      </c>
      <c r="I7" s="38">
        <f t="shared" si="3"/>
        <v>3.8333333304763073E-3</v>
      </c>
    </row>
    <row r="8" spans="1:9" x14ac:dyDescent="0.25">
      <c r="A8" s="6" t="s">
        <v>192</v>
      </c>
      <c r="B8" s="1">
        <f t="shared" si="4"/>
        <v>30</v>
      </c>
      <c r="C8" s="26">
        <f t="shared" si="0"/>
        <v>34637</v>
      </c>
      <c r="D8" s="27">
        <f t="shared" si="5"/>
        <v>23275.59</v>
      </c>
      <c r="E8" s="29">
        <f t="shared" si="1"/>
        <v>11361.41</v>
      </c>
      <c r="F8" s="26">
        <f t="shared" si="6"/>
        <v>908912.86666666658</v>
      </c>
      <c r="G8" s="26">
        <f t="shared" si="7"/>
        <v>885637.27666666661</v>
      </c>
      <c r="H8" s="33">
        <f t="shared" si="2"/>
        <v>11361.410833333333</v>
      </c>
      <c r="I8" s="38">
        <f t="shared" si="3"/>
        <v>8.3333333350310568E-4</v>
      </c>
    </row>
    <row r="9" spans="1:9" x14ac:dyDescent="0.25">
      <c r="A9" s="6" t="s">
        <v>193</v>
      </c>
      <c r="B9" s="1">
        <f t="shared" si="4"/>
        <v>30</v>
      </c>
      <c r="C9" s="26">
        <f t="shared" si="0"/>
        <v>34637</v>
      </c>
      <c r="D9" s="27">
        <f t="shared" si="5"/>
        <v>23566.53</v>
      </c>
      <c r="E9" s="29">
        <f t="shared" si="1"/>
        <v>11070.47</v>
      </c>
      <c r="F9" s="26">
        <f t="shared" si="6"/>
        <v>885637.27666666661</v>
      </c>
      <c r="G9" s="26">
        <f t="shared" si="7"/>
        <v>862070.74666666659</v>
      </c>
      <c r="H9" s="33">
        <f t="shared" si="2"/>
        <v>11070.46595833333</v>
      </c>
      <c r="I9" s="38">
        <f t="shared" si="3"/>
        <v>-4.0416666688543046E-3</v>
      </c>
    </row>
    <row r="10" spans="1:9" x14ac:dyDescent="0.25">
      <c r="A10" s="6" t="s">
        <v>194</v>
      </c>
      <c r="B10" s="1">
        <f t="shared" si="4"/>
        <v>30</v>
      </c>
      <c r="C10" s="26">
        <f t="shared" si="0"/>
        <v>34637</v>
      </c>
      <c r="D10" s="27">
        <f t="shared" si="5"/>
        <v>23861.120000000003</v>
      </c>
      <c r="E10" s="29">
        <f t="shared" si="1"/>
        <v>10775.88</v>
      </c>
      <c r="F10" s="26">
        <f t="shared" si="6"/>
        <v>862070.74666666659</v>
      </c>
      <c r="G10" s="26">
        <f t="shared" si="7"/>
        <v>838209.62666666659</v>
      </c>
      <c r="H10" s="33">
        <f t="shared" si="2"/>
        <v>10775.884333333332</v>
      </c>
      <c r="I10" s="38">
        <f t="shared" si="3"/>
        <v>4.3333333323971601E-3</v>
      </c>
    </row>
    <row r="11" spans="1:9" x14ac:dyDescent="0.25">
      <c r="A11" s="6" t="s">
        <v>195</v>
      </c>
      <c r="B11" s="1">
        <f t="shared" si="4"/>
        <v>30</v>
      </c>
      <c r="C11" s="26">
        <f t="shared" si="0"/>
        <v>34637</v>
      </c>
      <c r="D11" s="27">
        <f t="shared" si="5"/>
        <v>24159.379999999997</v>
      </c>
      <c r="E11" s="29">
        <f t="shared" si="1"/>
        <v>10477.620000000001</v>
      </c>
      <c r="F11" s="26">
        <f t="shared" si="6"/>
        <v>838209.62666666659</v>
      </c>
      <c r="G11" s="26">
        <f t="shared" si="7"/>
        <v>814050.24666666659</v>
      </c>
      <c r="H11" s="33">
        <f t="shared" si="2"/>
        <v>10477.620333333332</v>
      </c>
      <c r="I11" s="38">
        <f t="shared" si="3"/>
        <v>3.3333333158225287E-4</v>
      </c>
    </row>
    <row r="12" spans="1:9" x14ac:dyDescent="0.25">
      <c r="A12" s="6" t="s">
        <v>196</v>
      </c>
      <c r="B12" s="1">
        <f t="shared" si="4"/>
        <v>30</v>
      </c>
      <c r="C12" s="26">
        <f t="shared" si="0"/>
        <v>34637</v>
      </c>
      <c r="D12" s="27">
        <f t="shared" si="5"/>
        <v>24461.370000000003</v>
      </c>
      <c r="E12" s="29">
        <f t="shared" si="1"/>
        <v>10175.629999999999</v>
      </c>
      <c r="F12" s="26">
        <f t="shared" si="6"/>
        <v>814050.24666666659</v>
      </c>
      <c r="G12" s="26">
        <f t="shared" si="7"/>
        <v>789588.87666666659</v>
      </c>
      <c r="H12" s="33">
        <f t="shared" si="2"/>
        <v>10175.628083333331</v>
      </c>
      <c r="I12" s="38">
        <f t="shared" si="3"/>
        <v>-1.9166666679666378E-3</v>
      </c>
    </row>
    <row r="13" spans="1:9" x14ac:dyDescent="0.25">
      <c r="A13" s="6" t="s">
        <v>197</v>
      </c>
      <c r="B13" s="1">
        <f t="shared" si="4"/>
        <v>30</v>
      </c>
      <c r="C13" s="26">
        <f t="shared" si="0"/>
        <v>34637</v>
      </c>
      <c r="D13" s="27">
        <f t="shared" si="5"/>
        <v>24767.14</v>
      </c>
      <c r="E13" s="29">
        <f t="shared" si="1"/>
        <v>9869.86</v>
      </c>
      <c r="F13" s="26">
        <f t="shared" si="6"/>
        <v>789588.87666666659</v>
      </c>
      <c r="G13" s="26">
        <f t="shared" si="7"/>
        <v>764821.73666666658</v>
      </c>
      <c r="H13" s="33">
        <f t="shared" si="2"/>
        <v>9869.8609583333309</v>
      </c>
      <c r="I13" s="38">
        <f t="shared" si="3"/>
        <v>9.5833333034534007E-4</v>
      </c>
    </row>
    <row r="14" spans="1:9" x14ac:dyDescent="0.25">
      <c r="A14" s="6" t="s">
        <v>198</v>
      </c>
      <c r="B14" s="1">
        <f t="shared" si="4"/>
        <v>30</v>
      </c>
      <c r="C14" s="26">
        <f t="shared" si="0"/>
        <v>34637</v>
      </c>
      <c r="D14" s="27">
        <f t="shared" si="5"/>
        <v>25076.73</v>
      </c>
      <c r="E14" s="29">
        <f t="shared" si="1"/>
        <v>9560.27</v>
      </c>
      <c r="F14" s="26">
        <f t="shared" si="6"/>
        <v>764821.73666666658</v>
      </c>
      <c r="G14" s="26">
        <f t="shared" si="7"/>
        <v>739745.0066666666</v>
      </c>
      <c r="H14" s="33">
        <f t="shared" si="2"/>
        <v>9560.2717083333318</v>
      </c>
      <c r="I14" s="38">
        <f t="shared" si="3"/>
        <v>1.7083333314076299E-3</v>
      </c>
    </row>
    <row r="15" spans="1:9" x14ac:dyDescent="0.25">
      <c r="A15" s="6" t="s">
        <v>199</v>
      </c>
      <c r="B15" s="1">
        <f t="shared" si="4"/>
        <v>30</v>
      </c>
      <c r="C15" s="26">
        <f t="shared" si="0"/>
        <v>34637</v>
      </c>
      <c r="D15" s="27">
        <f t="shared" si="5"/>
        <v>25390.190000000002</v>
      </c>
      <c r="E15" s="29">
        <f t="shared" si="1"/>
        <v>9246.81</v>
      </c>
      <c r="F15" s="26">
        <f t="shared" si="6"/>
        <v>739745.0066666666</v>
      </c>
      <c r="G15" s="26">
        <f t="shared" si="7"/>
        <v>714354.81666666665</v>
      </c>
      <c r="H15" s="33">
        <f t="shared" si="2"/>
        <v>9246.8125833333324</v>
      </c>
      <c r="I15" s="38">
        <f t="shared" si="3"/>
        <v>2.5833333329501329E-3</v>
      </c>
    </row>
    <row r="16" spans="1:9" x14ac:dyDescent="0.25">
      <c r="A16" s="6" t="s">
        <v>200</v>
      </c>
      <c r="B16" s="1">
        <f t="shared" si="4"/>
        <v>30</v>
      </c>
      <c r="C16" s="26">
        <f t="shared" si="0"/>
        <v>34637</v>
      </c>
      <c r="D16" s="27">
        <f t="shared" si="5"/>
        <v>25707.559999999998</v>
      </c>
      <c r="E16" s="29">
        <f t="shared" si="1"/>
        <v>8929.44</v>
      </c>
      <c r="F16" s="26">
        <f t="shared" si="6"/>
        <v>714354.81666666665</v>
      </c>
      <c r="G16" s="26">
        <f t="shared" si="7"/>
        <v>688647.2566666666</v>
      </c>
      <c r="H16" s="33">
        <f t="shared" si="2"/>
        <v>8929.4352083333324</v>
      </c>
      <c r="I16" s="38">
        <f t="shared" si="3"/>
        <v>-4.791666668097605E-3</v>
      </c>
    </row>
    <row r="17" spans="1:9" x14ac:dyDescent="0.25">
      <c r="A17" s="6" t="s">
        <v>201</v>
      </c>
      <c r="B17" s="1">
        <f t="shared" si="4"/>
        <v>30</v>
      </c>
      <c r="C17" s="26">
        <f t="shared" si="0"/>
        <v>34637</v>
      </c>
      <c r="D17" s="27">
        <f t="shared" si="5"/>
        <v>26028.91</v>
      </c>
      <c r="E17" s="29">
        <f t="shared" si="1"/>
        <v>8608.09</v>
      </c>
      <c r="F17" s="26">
        <f t="shared" si="6"/>
        <v>688647.2566666666</v>
      </c>
      <c r="G17" s="26">
        <f t="shared" si="7"/>
        <v>662618.34666666656</v>
      </c>
      <c r="H17" s="33">
        <f t="shared" si="2"/>
        <v>8608.0907083333313</v>
      </c>
      <c r="I17" s="38">
        <f t="shared" si="3"/>
        <v>7.0833333120390307E-4</v>
      </c>
    </row>
    <row r="18" spans="1:9" x14ac:dyDescent="0.25">
      <c r="A18" s="6" t="s">
        <v>202</v>
      </c>
      <c r="B18" s="1">
        <f t="shared" si="4"/>
        <v>30</v>
      </c>
      <c r="C18" s="26">
        <f t="shared" si="0"/>
        <v>34637</v>
      </c>
      <c r="D18" s="27">
        <f t="shared" si="5"/>
        <v>26354.27</v>
      </c>
      <c r="E18" s="29">
        <f t="shared" si="1"/>
        <v>8282.73</v>
      </c>
      <c r="F18" s="26">
        <f t="shared" si="6"/>
        <v>662618.34666666656</v>
      </c>
      <c r="G18" s="26">
        <f t="shared" si="7"/>
        <v>636264.07666666654</v>
      </c>
      <c r="H18" s="33">
        <f t="shared" si="2"/>
        <v>8282.7293333333328</v>
      </c>
      <c r="I18" s="38">
        <f t="shared" si="3"/>
        <v>-6.6666666680248454E-4</v>
      </c>
    </row>
    <row r="19" spans="1:9" x14ac:dyDescent="0.25">
      <c r="A19" s="6" t="s">
        <v>203</v>
      </c>
      <c r="B19" s="1">
        <f t="shared" si="4"/>
        <v>30</v>
      </c>
      <c r="C19" s="26">
        <f t="shared" si="0"/>
        <v>34637</v>
      </c>
      <c r="D19" s="27">
        <f t="shared" si="5"/>
        <v>26683.7</v>
      </c>
      <c r="E19" s="29">
        <f t="shared" si="1"/>
        <v>7953.3</v>
      </c>
      <c r="F19" s="26">
        <f t="shared" si="6"/>
        <v>636264.07666666654</v>
      </c>
      <c r="G19" s="26">
        <f t="shared" si="7"/>
        <v>609580.37666666659</v>
      </c>
      <c r="H19" s="33">
        <f t="shared" si="2"/>
        <v>7953.3009583333323</v>
      </c>
      <c r="I19" s="38">
        <f t="shared" si="3"/>
        <v>9.5833333216432948E-4</v>
      </c>
    </row>
    <row r="20" spans="1:9" x14ac:dyDescent="0.25">
      <c r="A20" s="6" t="s">
        <v>204</v>
      </c>
      <c r="B20" s="1">
        <f t="shared" si="4"/>
        <v>30</v>
      </c>
      <c r="C20" s="26">
        <f t="shared" si="0"/>
        <v>34637</v>
      </c>
      <c r="D20" s="27">
        <f t="shared" si="5"/>
        <v>27017.25</v>
      </c>
      <c r="E20" s="29">
        <f t="shared" si="1"/>
        <v>7619.75</v>
      </c>
      <c r="F20" s="26">
        <f t="shared" si="6"/>
        <v>609580.37666666659</v>
      </c>
      <c r="G20" s="26">
        <f t="shared" si="7"/>
        <v>582563.12666666659</v>
      </c>
      <c r="H20" s="33">
        <f t="shared" si="2"/>
        <v>7619.7547083333329</v>
      </c>
      <c r="I20" s="38">
        <f t="shared" si="3"/>
        <v>4.708333332928305E-3</v>
      </c>
    </row>
    <row r="21" spans="1:9" x14ac:dyDescent="0.25">
      <c r="A21" s="6" t="s">
        <v>205</v>
      </c>
      <c r="B21" s="1">
        <f t="shared" si="4"/>
        <v>30</v>
      </c>
      <c r="C21" s="26">
        <f t="shared" si="0"/>
        <v>34637</v>
      </c>
      <c r="D21" s="27">
        <f t="shared" si="5"/>
        <v>27354.959999999999</v>
      </c>
      <c r="E21" s="29">
        <f t="shared" si="1"/>
        <v>7282.04</v>
      </c>
      <c r="F21" s="26">
        <f t="shared" si="6"/>
        <v>582563.12666666659</v>
      </c>
      <c r="G21" s="26">
        <f t="shared" si="7"/>
        <v>555208.16666666663</v>
      </c>
      <c r="H21" s="33">
        <f t="shared" si="2"/>
        <v>7282.0390833333313</v>
      </c>
      <c r="I21" s="38">
        <f t="shared" si="3"/>
        <v>-9.1666666867240565E-4</v>
      </c>
    </row>
    <row r="22" spans="1:9" x14ac:dyDescent="0.25">
      <c r="A22" s="6" t="s">
        <v>206</v>
      </c>
      <c r="B22" s="1">
        <f t="shared" si="4"/>
        <v>30</v>
      </c>
      <c r="C22" s="26">
        <f t="shared" si="0"/>
        <v>34637</v>
      </c>
      <c r="D22" s="27">
        <f t="shared" si="5"/>
        <v>27696.9</v>
      </c>
      <c r="E22" s="29">
        <f t="shared" si="1"/>
        <v>6940.1</v>
      </c>
      <c r="F22" s="26">
        <f t="shared" si="6"/>
        <v>555208.16666666663</v>
      </c>
      <c r="G22" s="26">
        <f t="shared" si="7"/>
        <v>527511.2666666666</v>
      </c>
      <c r="H22" s="33">
        <f t="shared" si="2"/>
        <v>6940.1020833333323</v>
      </c>
      <c r="I22" s="38">
        <f t="shared" si="3"/>
        <v>2.0833333319387748E-3</v>
      </c>
    </row>
    <row r="23" spans="1:9" x14ac:dyDescent="0.25">
      <c r="A23" s="6" t="s">
        <v>207</v>
      </c>
      <c r="B23" s="1">
        <f t="shared" si="4"/>
        <v>30</v>
      </c>
      <c r="C23" s="26">
        <f t="shared" si="0"/>
        <v>34637</v>
      </c>
      <c r="D23" s="27">
        <f t="shared" si="5"/>
        <v>28043.11</v>
      </c>
      <c r="E23" s="29">
        <f t="shared" si="1"/>
        <v>6593.89</v>
      </c>
      <c r="F23" s="26">
        <f t="shared" si="6"/>
        <v>527511.2666666666</v>
      </c>
      <c r="G23" s="26">
        <f t="shared" si="7"/>
        <v>499468.15666666662</v>
      </c>
      <c r="H23" s="33">
        <f t="shared" si="2"/>
        <v>6593.8908333333329</v>
      </c>
      <c r="I23" s="38">
        <f t="shared" si="3"/>
        <v>8.3333333259361098E-4</v>
      </c>
    </row>
    <row r="24" spans="1:9" x14ac:dyDescent="0.25">
      <c r="A24" s="6" t="s">
        <v>208</v>
      </c>
      <c r="B24" s="1">
        <f t="shared" si="4"/>
        <v>30</v>
      </c>
      <c r="C24" s="26">
        <f t="shared" si="0"/>
        <v>34637</v>
      </c>
      <c r="D24" s="27">
        <f t="shared" si="5"/>
        <v>28393.65</v>
      </c>
      <c r="E24" s="29">
        <f t="shared" si="1"/>
        <v>6243.35</v>
      </c>
      <c r="F24" s="26">
        <f t="shared" si="6"/>
        <v>499468.15666666662</v>
      </c>
      <c r="G24" s="26">
        <f t="shared" si="7"/>
        <v>471074.5066666666</v>
      </c>
      <c r="H24" s="33">
        <f t="shared" si="2"/>
        <v>6243.3519583333318</v>
      </c>
      <c r="I24" s="38">
        <f t="shared" si="3"/>
        <v>1.9583333314585616E-3</v>
      </c>
    </row>
    <row r="25" spans="1:9" x14ac:dyDescent="0.25">
      <c r="A25" s="6" t="s">
        <v>209</v>
      </c>
      <c r="B25" s="1">
        <f t="shared" si="4"/>
        <v>30</v>
      </c>
      <c r="C25" s="26">
        <f t="shared" si="0"/>
        <v>34637</v>
      </c>
      <c r="D25" s="27">
        <f t="shared" si="5"/>
        <v>28748.57</v>
      </c>
      <c r="E25" s="29">
        <f t="shared" si="1"/>
        <v>5888.43</v>
      </c>
      <c r="F25" s="26">
        <f t="shared" si="6"/>
        <v>471074.5066666666</v>
      </c>
      <c r="G25" s="26">
        <f t="shared" si="7"/>
        <v>442325.93666666659</v>
      </c>
      <c r="H25" s="33">
        <f t="shared" si="2"/>
        <v>5888.431333333333</v>
      </c>
      <c r="I25" s="38">
        <f t="shared" si="3"/>
        <v>1.3333333326954744E-3</v>
      </c>
    </row>
    <row r="26" spans="1:9" x14ac:dyDescent="0.25">
      <c r="A26" s="6" t="s">
        <v>210</v>
      </c>
      <c r="B26" s="1">
        <f t="shared" si="4"/>
        <v>30</v>
      </c>
      <c r="C26" s="26">
        <f t="shared" si="0"/>
        <v>34637</v>
      </c>
      <c r="D26" s="27">
        <f t="shared" si="5"/>
        <v>29107.93</v>
      </c>
      <c r="E26" s="29">
        <f t="shared" si="1"/>
        <v>5529.07</v>
      </c>
      <c r="F26" s="26">
        <f t="shared" si="6"/>
        <v>442325.93666666659</v>
      </c>
      <c r="G26" s="26">
        <f t="shared" si="7"/>
        <v>413218.0066666666</v>
      </c>
      <c r="H26" s="33">
        <f t="shared" si="2"/>
        <v>5529.0742083333316</v>
      </c>
      <c r="I26" s="38">
        <f t="shared" si="3"/>
        <v>4.2083333319169469E-3</v>
      </c>
    </row>
    <row r="27" spans="1:9" x14ac:dyDescent="0.25">
      <c r="A27" s="6" t="s">
        <v>211</v>
      </c>
      <c r="B27" s="1">
        <f t="shared" si="4"/>
        <v>30</v>
      </c>
      <c r="C27" s="26">
        <f t="shared" si="0"/>
        <v>34637</v>
      </c>
      <c r="D27" s="27">
        <f t="shared" si="5"/>
        <v>29471.77</v>
      </c>
      <c r="E27" s="29">
        <f t="shared" si="1"/>
        <v>5165.2299999999996</v>
      </c>
      <c r="F27" s="26">
        <f t="shared" si="6"/>
        <v>413218.0066666666</v>
      </c>
      <c r="G27" s="26">
        <f t="shared" si="7"/>
        <v>383746.23666666658</v>
      </c>
      <c r="H27" s="33">
        <f t="shared" si="2"/>
        <v>5165.2250833333319</v>
      </c>
      <c r="I27" s="38">
        <f t="shared" si="3"/>
        <v>-4.9166666676683235E-3</v>
      </c>
    </row>
    <row r="28" spans="1:9" x14ac:dyDescent="0.25">
      <c r="A28" s="6" t="s">
        <v>212</v>
      </c>
      <c r="B28" s="1">
        <f t="shared" si="4"/>
        <v>30</v>
      </c>
      <c r="C28" s="26">
        <f t="shared" si="0"/>
        <v>34637</v>
      </c>
      <c r="D28" s="27">
        <f t="shared" si="5"/>
        <v>29840.17</v>
      </c>
      <c r="E28" s="29">
        <f t="shared" si="1"/>
        <v>4796.83</v>
      </c>
      <c r="F28" s="26">
        <f t="shared" si="6"/>
        <v>383746.23666666658</v>
      </c>
      <c r="G28" s="26">
        <f t="shared" si="7"/>
        <v>353906.06666666659</v>
      </c>
      <c r="H28" s="33">
        <f t="shared" si="2"/>
        <v>4796.8279583333315</v>
      </c>
      <c r="I28" s="38">
        <f t="shared" si="3"/>
        <v>-2.041666668446851E-3</v>
      </c>
    </row>
    <row r="29" spans="1:9" x14ac:dyDescent="0.25">
      <c r="A29" s="6" t="s">
        <v>213</v>
      </c>
      <c r="B29" s="1">
        <f t="shared" si="4"/>
        <v>30</v>
      </c>
      <c r="C29" s="26">
        <f t="shared" si="0"/>
        <v>34637</v>
      </c>
      <c r="D29" s="27">
        <f t="shared" si="5"/>
        <v>30213.17</v>
      </c>
      <c r="E29" s="29">
        <f t="shared" si="1"/>
        <v>4423.83</v>
      </c>
      <c r="F29" s="26">
        <f t="shared" si="6"/>
        <v>353906.06666666659</v>
      </c>
      <c r="G29" s="26">
        <f t="shared" si="7"/>
        <v>323692.89666666661</v>
      </c>
      <c r="H29" s="33">
        <f t="shared" si="2"/>
        <v>4423.8258333333324</v>
      </c>
      <c r="I29" s="38">
        <f t="shared" si="3"/>
        <v>-4.1666666675155284E-3</v>
      </c>
    </row>
    <row r="30" spans="1:9" x14ac:dyDescent="0.25">
      <c r="A30" s="6" t="s">
        <v>214</v>
      </c>
      <c r="B30" s="1">
        <f t="shared" si="4"/>
        <v>30</v>
      </c>
      <c r="C30" s="26">
        <f t="shared" si="0"/>
        <v>34637</v>
      </c>
      <c r="D30" s="27">
        <f t="shared" si="5"/>
        <v>30590.84</v>
      </c>
      <c r="E30" s="29">
        <f t="shared" si="1"/>
        <v>4046.16</v>
      </c>
      <c r="F30" s="26">
        <f t="shared" si="6"/>
        <v>323692.89666666661</v>
      </c>
      <c r="G30" s="26">
        <f t="shared" si="7"/>
        <v>293102.05666666658</v>
      </c>
      <c r="H30" s="33">
        <f t="shared" si="2"/>
        <v>4046.1612083333325</v>
      </c>
      <c r="I30" s="38">
        <f t="shared" si="3"/>
        <v>1.2083333326700085E-3</v>
      </c>
    </row>
    <row r="31" spans="1:9" x14ac:dyDescent="0.25">
      <c r="A31" s="6" t="s">
        <v>215</v>
      </c>
      <c r="B31" s="1">
        <f t="shared" si="4"/>
        <v>30</v>
      </c>
      <c r="C31" s="26">
        <f t="shared" si="0"/>
        <v>34637</v>
      </c>
      <c r="D31" s="27">
        <f t="shared" si="5"/>
        <v>30973.22</v>
      </c>
      <c r="E31" s="29">
        <f t="shared" si="1"/>
        <v>3663.78</v>
      </c>
      <c r="F31" s="26">
        <f t="shared" si="6"/>
        <v>293102.05666666658</v>
      </c>
      <c r="G31" s="26">
        <f t="shared" si="7"/>
        <v>262128.83666666658</v>
      </c>
      <c r="H31" s="33">
        <f t="shared" si="2"/>
        <v>3663.7757083333317</v>
      </c>
      <c r="I31" s="38">
        <f t="shared" si="3"/>
        <v>-4.2916666684504889E-3</v>
      </c>
    </row>
    <row r="32" spans="1:9" x14ac:dyDescent="0.25">
      <c r="A32" s="6" t="s">
        <v>216</v>
      </c>
      <c r="B32" s="1">
        <f t="shared" si="4"/>
        <v>30</v>
      </c>
      <c r="C32" s="26">
        <f t="shared" si="0"/>
        <v>34637</v>
      </c>
      <c r="D32" s="27">
        <f t="shared" si="5"/>
        <v>31360.39</v>
      </c>
      <c r="E32" s="29">
        <f t="shared" si="1"/>
        <v>3276.61</v>
      </c>
      <c r="F32" s="26">
        <f t="shared" si="6"/>
        <v>262128.83666666658</v>
      </c>
      <c r="G32" s="26">
        <f t="shared" si="7"/>
        <v>230768.4466666666</v>
      </c>
      <c r="H32" s="33">
        <f t="shared" si="2"/>
        <v>3276.6104583333317</v>
      </c>
      <c r="I32" s="38">
        <f t="shared" si="3"/>
        <v>4.5833333160771872E-4</v>
      </c>
    </row>
    <row r="33" spans="1:9" x14ac:dyDescent="0.25">
      <c r="A33" s="6" t="s">
        <v>217</v>
      </c>
      <c r="B33" s="1">
        <f t="shared" si="4"/>
        <v>30</v>
      </c>
      <c r="C33" s="26">
        <f t="shared" si="0"/>
        <v>34637</v>
      </c>
      <c r="D33" s="27">
        <f t="shared" si="5"/>
        <v>31752.39</v>
      </c>
      <c r="E33" s="29">
        <f t="shared" si="1"/>
        <v>2884.61</v>
      </c>
      <c r="F33" s="26">
        <f t="shared" si="6"/>
        <v>230768.4466666666</v>
      </c>
      <c r="G33" s="26">
        <f t="shared" si="7"/>
        <v>199016.05666666658</v>
      </c>
      <c r="H33" s="33">
        <f t="shared" si="2"/>
        <v>2884.6055833333321</v>
      </c>
      <c r="I33" s="38">
        <f t="shared" si="3"/>
        <v>-4.4166666680212074E-3</v>
      </c>
    </row>
    <row r="34" spans="1:9" x14ac:dyDescent="0.25">
      <c r="A34" s="6" t="s">
        <v>218</v>
      </c>
      <c r="B34" s="1">
        <f t="shared" si="4"/>
        <v>30</v>
      </c>
      <c r="C34" s="26">
        <f t="shared" si="0"/>
        <v>34637</v>
      </c>
      <c r="D34" s="27">
        <f t="shared" si="5"/>
        <v>32149.3</v>
      </c>
      <c r="E34" s="29">
        <f t="shared" si="1"/>
        <v>2487.6999999999998</v>
      </c>
      <c r="F34" s="26">
        <f t="shared" si="6"/>
        <v>199016.05666666658</v>
      </c>
      <c r="G34" s="26">
        <f t="shared" si="7"/>
        <v>166866.7566666666</v>
      </c>
      <c r="H34" s="33">
        <f t="shared" si="2"/>
        <v>2487.7007083333324</v>
      </c>
      <c r="I34" s="38">
        <f t="shared" si="3"/>
        <v>7.0833333256814512E-4</v>
      </c>
    </row>
    <row r="35" spans="1:9" x14ac:dyDescent="0.25">
      <c r="A35" s="6" t="s">
        <v>219</v>
      </c>
      <c r="B35" s="1">
        <f t="shared" si="4"/>
        <v>30</v>
      </c>
      <c r="C35" s="26">
        <f t="shared" si="0"/>
        <v>34637</v>
      </c>
      <c r="D35" s="27">
        <f t="shared" si="5"/>
        <v>32551.17</v>
      </c>
      <c r="E35" s="29">
        <f t="shared" si="1"/>
        <v>2085.83</v>
      </c>
      <c r="F35" s="26">
        <f t="shared" si="6"/>
        <v>166866.7566666666</v>
      </c>
      <c r="G35" s="26">
        <f t="shared" si="7"/>
        <v>134315.58666666661</v>
      </c>
      <c r="H35" s="33">
        <f t="shared" si="2"/>
        <v>2085.8344583333323</v>
      </c>
      <c r="I35" s="38">
        <f t="shared" si="3"/>
        <v>4.458333332422626E-3</v>
      </c>
    </row>
    <row r="36" spans="1:9" x14ac:dyDescent="0.25">
      <c r="A36" s="6" t="s">
        <v>220</v>
      </c>
      <c r="B36" s="1">
        <f t="shared" si="4"/>
        <v>30</v>
      </c>
      <c r="C36" s="26">
        <f t="shared" si="0"/>
        <v>34637</v>
      </c>
      <c r="D36" s="27">
        <f t="shared" si="5"/>
        <v>32958.06</v>
      </c>
      <c r="E36" s="29">
        <f t="shared" si="1"/>
        <v>1678.94</v>
      </c>
      <c r="F36" s="26">
        <f t="shared" si="6"/>
        <v>134315.58666666661</v>
      </c>
      <c r="G36" s="26">
        <f t="shared" si="7"/>
        <v>101357.52666666661</v>
      </c>
      <c r="H36" s="33">
        <f t="shared" si="2"/>
        <v>1678.9448333333328</v>
      </c>
      <c r="I36" s="38">
        <f t="shared" si="3"/>
        <v>4.8333333327263972E-3</v>
      </c>
    </row>
    <row r="37" spans="1:9" x14ac:dyDescent="0.25">
      <c r="A37" s="6" t="s">
        <v>221</v>
      </c>
      <c r="B37" s="1">
        <f t="shared" si="4"/>
        <v>30</v>
      </c>
      <c r="C37" s="26">
        <f t="shared" si="0"/>
        <v>34637</v>
      </c>
      <c r="D37" s="27">
        <f t="shared" si="5"/>
        <v>33370.03</v>
      </c>
      <c r="E37" s="29">
        <f t="shared" si="1"/>
        <v>1266.97</v>
      </c>
      <c r="F37" s="26">
        <f t="shared" si="6"/>
        <v>101357.52666666661</v>
      </c>
      <c r="G37" s="26">
        <f t="shared" si="7"/>
        <v>67987.496666666615</v>
      </c>
      <c r="H37" s="33">
        <f t="shared" si="2"/>
        <v>1266.9690833333327</v>
      </c>
      <c r="I37" s="38">
        <f t="shared" si="3"/>
        <v>-9.166666673081636E-4</v>
      </c>
    </row>
    <row r="38" spans="1:9" x14ac:dyDescent="0.25">
      <c r="A38" s="6" t="s">
        <v>222</v>
      </c>
      <c r="B38" s="1">
        <f t="shared" si="4"/>
        <v>30</v>
      </c>
      <c r="C38" s="26">
        <f t="shared" si="0"/>
        <v>34637</v>
      </c>
      <c r="D38" s="27">
        <f t="shared" si="5"/>
        <v>33787.160000000003</v>
      </c>
      <c r="E38" s="29">
        <f t="shared" si="1"/>
        <v>849.84</v>
      </c>
      <c r="F38" s="26">
        <f t="shared" si="6"/>
        <v>67987.496666666615</v>
      </c>
      <c r="G38" s="26">
        <f t="shared" si="7"/>
        <v>34200.336666666612</v>
      </c>
      <c r="H38" s="33">
        <f t="shared" si="2"/>
        <v>849.84370833333264</v>
      </c>
      <c r="I38" s="38">
        <f t="shared" si="3"/>
        <v>3.7083333326108914E-3</v>
      </c>
    </row>
    <row r="39" spans="1:9" x14ac:dyDescent="0.25">
      <c r="A39" s="6" t="s">
        <v>223</v>
      </c>
      <c r="B39" s="1">
        <f t="shared" si="4"/>
        <v>30</v>
      </c>
      <c r="C39" s="26">
        <f t="shared" si="0"/>
        <v>34637</v>
      </c>
      <c r="D39" s="27">
        <f t="shared" si="5"/>
        <v>34200.339999999997</v>
      </c>
      <c r="E39" s="29">
        <f>ROUND(436.663333333388,2)</f>
        <v>436.66</v>
      </c>
      <c r="F39" s="26">
        <f t="shared" si="6"/>
        <v>34200.336666666612</v>
      </c>
      <c r="G39" s="26">
        <f t="shared" si="7"/>
        <v>-3.333333384944126E-3</v>
      </c>
      <c r="H39" s="33">
        <f t="shared" si="2"/>
        <v>427.50420833333254</v>
      </c>
      <c r="I39" s="38">
        <f t="shared" si="3"/>
        <v>-9.1557916666674828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FB366-832B-4ED8-AFC2-1C3959B5781A}">
  <dimension ref="A1:I39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14.28515625" bestFit="1" customWidth="1"/>
    <col min="4" max="5" width="10.5703125" bestFit="1" customWidth="1"/>
    <col min="6" max="6" width="14.5703125" bestFit="1" customWidth="1"/>
    <col min="7" max="7" width="13.5703125" bestFit="1" customWidth="1"/>
    <col min="8" max="8" width="15.140625" bestFit="1" customWidth="1"/>
  </cols>
  <sheetData>
    <row r="1" spans="1:9" x14ac:dyDescent="0.25">
      <c r="A1" s="41" t="s">
        <v>267</v>
      </c>
      <c r="B1" s="42" t="s">
        <v>273</v>
      </c>
      <c r="C1" s="37" t="s">
        <v>274</v>
      </c>
      <c r="D1" s="39">
        <f>ROUNDUP(34659.7606955582,0)</f>
        <v>34660</v>
      </c>
    </row>
    <row r="2" spans="1:9" x14ac:dyDescent="0.25">
      <c r="A2" s="41" t="s">
        <v>268</v>
      </c>
      <c r="B2" s="43">
        <v>0.15</v>
      </c>
    </row>
    <row r="3" spans="1:9" x14ac:dyDescent="0.25">
      <c r="A3" s="5" t="s">
        <v>23</v>
      </c>
      <c r="B3" s="5" t="s">
        <v>24</v>
      </c>
      <c r="C3" s="5" t="s">
        <v>15</v>
      </c>
      <c r="D3" s="5" t="s">
        <v>28</v>
      </c>
      <c r="E3" s="5" t="s">
        <v>27</v>
      </c>
      <c r="F3" s="5" t="s">
        <v>25</v>
      </c>
      <c r="G3" s="5" t="s">
        <v>26</v>
      </c>
      <c r="H3" s="31" t="s">
        <v>271</v>
      </c>
      <c r="I3" s="31" t="s">
        <v>272</v>
      </c>
    </row>
    <row r="4" spans="1:9" x14ac:dyDescent="0.25">
      <c r="A4" s="6" t="s">
        <v>224</v>
      </c>
      <c r="B4" s="25">
        <f>_xlfn.DAYS(A4,B1)</f>
        <v>29</v>
      </c>
      <c r="C4" s="26">
        <f>$D$1</f>
        <v>34660</v>
      </c>
      <c r="D4" s="27">
        <f>C4-E4</f>
        <v>22742.190000000002</v>
      </c>
      <c r="E4" s="29">
        <f>ROUND(F4*$B$2*B4/365,2)</f>
        <v>11917.81</v>
      </c>
      <c r="F4" s="26">
        <v>1000000</v>
      </c>
      <c r="G4" s="26">
        <v>977257.80821917811</v>
      </c>
      <c r="H4" s="33">
        <f>F4*$B$2*B4/365</f>
        <v>11917.808219178081</v>
      </c>
      <c r="I4" s="38">
        <f>H4-E4</f>
        <v>-1.7808219181461027E-3</v>
      </c>
    </row>
    <row r="5" spans="1:9" x14ac:dyDescent="0.25">
      <c r="A5" s="6" t="s">
        <v>225</v>
      </c>
      <c r="B5" s="1">
        <f>_xlfn.DAYS(A5,A4)</f>
        <v>31</v>
      </c>
      <c r="C5" s="26">
        <f t="shared" ref="C5:C39" si="0">$D$1</f>
        <v>34660</v>
      </c>
      <c r="D5" s="27">
        <f>C5-E5</f>
        <v>22210</v>
      </c>
      <c r="E5" s="29">
        <f t="shared" ref="E5:E38" si="1">ROUND(F5*$B$2*B5/365,2)</f>
        <v>12450</v>
      </c>
      <c r="F5" s="26">
        <f>G4</f>
        <v>977257.80821917811</v>
      </c>
      <c r="G5" s="26">
        <f>F5-D5</f>
        <v>955047.80821917811</v>
      </c>
      <c r="H5" s="33">
        <f t="shared" ref="H5:H39" si="2">F5*$B$2*B5/365</f>
        <v>12449.996734847065</v>
      </c>
      <c r="I5" s="38">
        <f t="shared" ref="I5:I39" si="3">H5-E5</f>
        <v>-3.2651529345457675E-3</v>
      </c>
    </row>
    <row r="6" spans="1:9" x14ac:dyDescent="0.25">
      <c r="A6" s="6" t="s">
        <v>226</v>
      </c>
      <c r="B6" s="1">
        <f t="shared" ref="B6:B39" si="4">_xlfn.DAYS(A6,A5)</f>
        <v>30</v>
      </c>
      <c r="C6" s="26">
        <f t="shared" si="0"/>
        <v>34660</v>
      </c>
      <c r="D6" s="27">
        <f t="shared" ref="D6:D39" si="5">C6-E6</f>
        <v>22885.440000000002</v>
      </c>
      <c r="E6" s="29">
        <f t="shared" si="1"/>
        <v>11774.56</v>
      </c>
      <c r="F6" s="26">
        <f t="shared" ref="F6:F39" si="6">G5</f>
        <v>955047.80821917811</v>
      </c>
      <c r="G6" s="26">
        <f t="shared" ref="G6:G39" si="7">F6-D6</f>
        <v>932162.36821917817</v>
      </c>
      <c r="H6" s="33">
        <f t="shared" si="2"/>
        <v>11774.562019140551</v>
      </c>
      <c r="I6" s="38">
        <f t="shared" si="3"/>
        <v>2.019140551055898E-3</v>
      </c>
    </row>
    <row r="7" spans="1:9" x14ac:dyDescent="0.25">
      <c r="A7" s="6" t="s">
        <v>227</v>
      </c>
      <c r="B7" s="1">
        <f t="shared" si="4"/>
        <v>31</v>
      </c>
      <c r="C7" s="26">
        <f t="shared" si="0"/>
        <v>34660</v>
      </c>
      <c r="D7" s="27">
        <f t="shared" si="5"/>
        <v>22784.510000000002</v>
      </c>
      <c r="E7" s="29">
        <f t="shared" si="1"/>
        <v>11875.49</v>
      </c>
      <c r="F7" s="26">
        <f t="shared" si="6"/>
        <v>932162.36821917817</v>
      </c>
      <c r="G7" s="26">
        <f t="shared" si="7"/>
        <v>909377.85821917816</v>
      </c>
      <c r="H7" s="33">
        <f t="shared" si="2"/>
        <v>11875.493184162133</v>
      </c>
      <c r="I7" s="38">
        <f t="shared" si="3"/>
        <v>3.1841621330386261E-3</v>
      </c>
    </row>
    <row r="8" spans="1:9" x14ac:dyDescent="0.25">
      <c r="A8" s="6" t="s">
        <v>228</v>
      </c>
      <c r="B8" s="1">
        <f t="shared" si="4"/>
        <v>30</v>
      </c>
      <c r="C8" s="26">
        <f t="shared" si="0"/>
        <v>34660</v>
      </c>
      <c r="D8" s="27">
        <f t="shared" si="5"/>
        <v>23448.489999999998</v>
      </c>
      <c r="E8" s="29">
        <f t="shared" si="1"/>
        <v>11211.51</v>
      </c>
      <c r="F8" s="26">
        <f t="shared" si="6"/>
        <v>909377.85821917816</v>
      </c>
      <c r="G8" s="26">
        <f t="shared" si="7"/>
        <v>885929.36821917817</v>
      </c>
      <c r="H8" s="33">
        <f t="shared" si="2"/>
        <v>11211.507841058361</v>
      </c>
      <c r="I8" s="38">
        <f t="shared" si="3"/>
        <v>-2.1589416392089333E-3</v>
      </c>
    </row>
    <row r="9" spans="1:9" x14ac:dyDescent="0.25">
      <c r="A9" s="6" t="s">
        <v>229</v>
      </c>
      <c r="B9" s="1">
        <f t="shared" si="4"/>
        <v>31</v>
      </c>
      <c r="C9" s="26">
        <f t="shared" si="0"/>
        <v>34660</v>
      </c>
      <c r="D9" s="27">
        <f t="shared" si="5"/>
        <v>23373.5</v>
      </c>
      <c r="E9" s="29">
        <f t="shared" si="1"/>
        <v>11286.5</v>
      </c>
      <c r="F9" s="26">
        <f t="shared" si="6"/>
        <v>885929.36821917817</v>
      </c>
      <c r="G9" s="26">
        <f t="shared" si="7"/>
        <v>862555.86821917817</v>
      </c>
      <c r="H9" s="33">
        <f t="shared" si="2"/>
        <v>11286.497430737474</v>
      </c>
      <c r="I9" s="38">
        <f t="shared" si="3"/>
        <v>-2.5692625258670887E-3</v>
      </c>
    </row>
    <row r="10" spans="1:9" x14ac:dyDescent="0.25">
      <c r="A10" s="6" t="s">
        <v>230</v>
      </c>
      <c r="B10" s="1">
        <f t="shared" si="4"/>
        <v>31</v>
      </c>
      <c r="C10" s="26">
        <f t="shared" si="0"/>
        <v>34660</v>
      </c>
      <c r="D10" s="27">
        <f t="shared" si="5"/>
        <v>23671.27</v>
      </c>
      <c r="E10" s="29">
        <f t="shared" si="1"/>
        <v>10988.73</v>
      </c>
      <c r="F10" s="26">
        <f t="shared" si="6"/>
        <v>862555.86821917817</v>
      </c>
      <c r="G10" s="26">
        <f t="shared" si="7"/>
        <v>838884.59821917815</v>
      </c>
      <c r="H10" s="33">
        <f t="shared" si="2"/>
        <v>10988.725444436106</v>
      </c>
      <c r="I10" s="38">
        <f t="shared" si="3"/>
        <v>-4.5555638935184106E-3</v>
      </c>
    </row>
    <row r="11" spans="1:9" x14ac:dyDescent="0.25">
      <c r="A11" s="6" t="s">
        <v>231</v>
      </c>
      <c r="B11" s="1">
        <f t="shared" si="4"/>
        <v>30</v>
      </c>
      <c r="C11" s="26">
        <f t="shared" si="0"/>
        <v>34660</v>
      </c>
      <c r="D11" s="27">
        <f t="shared" si="5"/>
        <v>24317.59</v>
      </c>
      <c r="E11" s="29">
        <f t="shared" si="1"/>
        <v>10342.41</v>
      </c>
      <c r="F11" s="26">
        <f t="shared" si="6"/>
        <v>838884.59821917815</v>
      </c>
      <c r="G11" s="26">
        <f t="shared" si="7"/>
        <v>814567.00821917818</v>
      </c>
      <c r="H11" s="33">
        <f t="shared" si="2"/>
        <v>10342.412854756991</v>
      </c>
      <c r="I11" s="38">
        <f t="shared" si="3"/>
        <v>2.8547569909278536E-3</v>
      </c>
    </row>
    <row r="12" spans="1:9" x14ac:dyDescent="0.25">
      <c r="A12" s="6" t="s">
        <v>232</v>
      </c>
      <c r="B12" s="1">
        <f t="shared" si="4"/>
        <v>31</v>
      </c>
      <c r="C12" s="26">
        <f t="shared" si="0"/>
        <v>34660</v>
      </c>
      <c r="D12" s="27">
        <f t="shared" si="5"/>
        <v>24282.639999999999</v>
      </c>
      <c r="E12" s="29">
        <f t="shared" si="1"/>
        <v>10377.36</v>
      </c>
      <c r="F12" s="26">
        <f t="shared" si="6"/>
        <v>814567.00821917818</v>
      </c>
      <c r="G12" s="26">
        <f t="shared" si="7"/>
        <v>790284.36821917817</v>
      </c>
      <c r="H12" s="33">
        <f t="shared" si="2"/>
        <v>10377.360515668981</v>
      </c>
      <c r="I12" s="38">
        <f t="shared" si="3"/>
        <v>5.1566898036981001E-4</v>
      </c>
    </row>
    <row r="13" spans="1:9" x14ac:dyDescent="0.25">
      <c r="A13" s="6" t="s">
        <v>233</v>
      </c>
      <c r="B13" s="1">
        <f t="shared" si="4"/>
        <v>30</v>
      </c>
      <c r="C13" s="26">
        <f t="shared" si="0"/>
        <v>34660</v>
      </c>
      <c r="D13" s="27">
        <f t="shared" si="5"/>
        <v>24916.77</v>
      </c>
      <c r="E13" s="29">
        <f t="shared" si="1"/>
        <v>9743.23</v>
      </c>
      <c r="F13" s="26">
        <f t="shared" si="6"/>
        <v>790284.36821917817</v>
      </c>
      <c r="G13" s="26">
        <f t="shared" si="7"/>
        <v>765367.59821917815</v>
      </c>
      <c r="H13" s="33">
        <f t="shared" si="2"/>
        <v>9743.2319369487705</v>
      </c>
      <c r="I13" s="38">
        <f t="shared" si="3"/>
        <v>1.9369487708900124E-3</v>
      </c>
    </row>
    <row r="14" spans="1:9" x14ac:dyDescent="0.25">
      <c r="A14" s="6" t="s">
        <v>234</v>
      </c>
      <c r="B14" s="1">
        <f t="shared" si="4"/>
        <v>31</v>
      </c>
      <c r="C14" s="26">
        <f t="shared" si="0"/>
        <v>34660</v>
      </c>
      <c r="D14" s="27">
        <f t="shared" si="5"/>
        <v>24909.43</v>
      </c>
      <c r="E14" s="29">
        <f t="shared" si="1"/>
        <v>9750.57</v>
      </c>
      <c r="F14" s="26">
        <f t="shared" si="6"/>
        <v>765367.59821917815</v>
      </c>
      <c r="G14" s="26">
        <f t="shared" si="7"/>
        <v>740458.1682191781</v>
      </c>
      <c r="H14" s="33">
        <f t="shared" si="2"/>
        <v>9750.5735115593925</v>
      </c>
      <c r="I14" s="38">
        <f t="shared" si="3"/>
        <v>3.5115593927912414E-3</v>
      </c>
    </row>
    <row r="15" spans="1:9" x14ac:dyDescent="0.25">
      <c r="A15" s="6" t="s">
        <v>235</v>
      </c>
      <c r="B15" s="1">
        <f t="shared" si="4"/>
        <v>31</v>
      </c>
      <c r="C15" s="26">
        <f t="shared" si="0"/>
        <v>34660</v>
      </c>
      <c r="D15" s="27">
        <f t="shared" si="5"/>
        <v>25226.77</v>
      </c>
      <c r="E15" s="29">
        <f t="shared" si="1"/>
        <v>9433.23</v>
      </c>
      <c r="F15" s="26">
        <f t="shared" si="6"/>
        <v>740458.1682191781</v>
      </c>
      <c r="G15" s="26">
        <f t="shared" si="7"/>
        <v>715231.39821917808</v>
      </c>
      <c r="H15" s="33">
        <f t="shared" si="2"/>
        <v>9433.2341978607601</v>
      </c>
      <c r="I15" s="38">
        <f t="shared" si="3"/>
        <v>4.1978607605415164E-3</v>
      </c>
    </row>
    <row r="16" spans="1:9" x14ac:dyDescent="0.25">
      <c r="A16" s="6" t="s">
        <v>200</v>
      </c>
      <c r="B16" s="1">
        <f t="shared" si="4"/>
        <v>28</v>
      </c>
      <c r="C16" s="26">
        <f t="shared" si="0"/>
        <v>34660</v>
      </c>
      <c r="D16" s="27">
        <f t="shared" si="5"/>
        <v>26429.940000000002</v>
      </c>
      <c r="E16" s="29">
        <f t="shared" si="1"/>
        <v>8230.06</v>
      </c>
      <c r="F16" s="26">
        <f t="shared" si="6"/>
        <v>715231.39821917808</v>
      </c>
      <c r="G16" s="26">
        <f t="shared" si="7"/>
        <v>688801.45821917802</v>
      </c>
      <c r="H16" s="33">
        <f t="shared" si="2"/>
        <v>8230.0599247138289</v>
      </c>
      <c r="I16" s="38">
        <f t="shared" si="3"/>
        <v>-7.5286170613253489E-5</v>
      </c>
    </row>
    <row r="17" spans="1:9" x14ac:dyDescent="0.25">
      <c r="A17" s="6" t="s">
        <v>236</v>
      </c>
      <c r="B17" s="1">
        <f t="shared" si="4"/>
        <v>31</v>
      </c>
      <c r="C17" s="26">
        <f t="shared" si="0"/>
        <v>34660</v>
      </c>
      <c r="D17" s="27">
        <f t="shared" si="5"/>
        <v>25884.86</v>
      </c>
      <c r="E17" s="29">
        <f t="shared" si="1"/>
        <v>8775.14</v>
      </c>
      <c r="F17" s="26">
        <f t="shared" si="6"/>
        <v>688801.45821917802</v>
      </c>
      <c r="G17" s="26">
        <f t="shared" si="7"/>
        <v>662916.59821917803</v>
      </c>
      <c r="H17" s="33">
        <f t="shared" si="2"/>
        <v>8775.1418649840489</v>
      </c>
      <c r="I17" s="38">
        <f t="shared" si="3"/>
        <v>1.864984049461782E-3</v>
      </c>
    </row>
    <row r="18" spans="1:9" x14ac:dyDescent="0.25">
      <c r="A18" s="6" t="s">
        <v>237</v>
      </c>
      <c r="B18" s="1">
        <f t="shared" si="4"/>
        <v>30</v>
      </c>
      <c r="C18" s="26">
        <f t="shared" si="0"/>
        <v>34660</v>
      </c>
      <c r="D18" s="27">
        <f t="shared" si="5"/>
        <v>26487.06</v>
      </c>
      <c r="E18" s="29">
        <f t="shared" si="1"/>
        <v>8172.94</v>
      </c>
      <c r="F18" s="26">
        <f t="shared" si="6"/>
        <v>662916.59821917803</v>
      </c>
      <c r="G18" s="26">
        <f t="shared" si="7"/>
        <v>636429.53821917798</v>
      </c>
      <c r="H18" s="33">
        <f t="shared" si="2"/>
        <v>8172.9443616063045</v>
      </c>
      <c r="I18" s="38">
        <f t="shared" si="3"/>
        <v>4.3616063048830256E-3</v>
      </c>
    </row>
    <row r="19" spans="1:9" x14ac:dyDescent="0.25">
      <c r="A19" s="6" t="s">
        <v>238</v>
      </c>
      <c r="B19" s="1">
        <f t="shared" si="4"/>
        <v>31</v>
      </c>
      <c r="C19" s="26">
        <f t="shared" si="0"/>
        <v>34660</v>
      </c>
      <c r="D19" s="27">
        <f t="shared" si="5"/>
        <v>26552.06</v>
      </c>
      <c r="E19" s="29">
        <f t="shared" si="1"/>
        <v>8107.94</v>
      </c>
      <c r="F19" s="26">
        <f t="shared" si="6"/>
        <v>636429.53821917798</v>
      </c>
      <c r="G19" s="26">
        <f t="shared" si="7"/>
        <v>609877.47821917792</v>
      </c>
      <c r="H19" s="33">
        <f t="shared" si="2"/>
        <v>8107.9379526552812</v>
      </c>
      <c r="I19" s="38">
        <f t="shared" si="3"/>
        <v>-2.0473447184485849E-3</v>
      </c>
    </row>
    <row r="20" spans="1:9" x14ac:dyDescent="0.25">
      <c r="A20" s="6" t="s">
        <v>239</v>
      </c>
      <c r="B20" s="1">
        <f t="shared" si="4"/>
        <v>30</v>
      </c>
      <c r="C20" s="26">
        <f t="shared" si="0"/>
        <v>34660</v>
      </c>
      <c r="D20" s="27">
        <f t="shared" si="5"/>
        <v>27140.959999999999</v>
      </c>
      <c r="E20" s="29">
        <f t="shared" si="1"/>
        <v>7519.04</v>
      </c>
      <c r="F20" s="26">
        <f t="shared" si="6"/>
        <v>609877.47821917792</v>
      </c>
      <c r="G20" s="26">
        <f t="shared" si="7"/>
        <v>582736.51821917796</v>
      </c>
      <c r="H20" s="33">
        <f t="shared" si="2"/>
        <v>7519.0374027021935</v>
      </c>
      <c r="I20" s="38">
        <f t="shared" si="3"/>
        <v>-2.5972978064601193E-3</v>
      </c>
    </row>
    <row r="21" spans="1:9" x14ac:dyDescent="0.25">
      <c r="A21" s="6" t="s">
        <v>240</v>
      </c>
      <c r="B21" s="1">
        <f t="shared" si="4"/>
        <v>31</v>
      </c>
      <c r="C21" s="26">
        <f t="shared" si="0"/>
        <v>34660</v>
      </c>
      <c r="D21" s="27">
        <f t="shared" si="5"/>
        <v>27236.1</v>
      </c>
      <c r="E21" s="29">
        <f t="shared" si="1"/>
        <v>7423.9</v>
      </c>
      <c r="F21" s="26">
        <f t="shared" si="6"/>
        <v>582736.51821917796</v>
      </c>
      <c r="G21" s="26">
        <f t="shared" si="7"/>
        <v>555500.41821917798</v>
      </c>
      <c r="H21" s="33">
        <f t="shared" si="2"/>
        <v>7423.9035882717189</v>
      </c>
      <c r="I21" s="38">
        <f t="shared" si="3"/>
        <v>3.5882717193089775E-3</v>
      </c>
    </row>
    <row r="22" spans="1:9" x14ac:dyDescent="0.25">
      <c r="A22" s="6" t="s">
        <v>241</v>
      </c>
      <c r="B22" s="1">
        <f t="shared" si="4"/>
        <v>31</v>
      </c>
      <c r="C22" s="26">
        <f t="shared" si="0"/>
        <v>34660</v>
      </c>
      <c r="D22" s="27">
        <f t="shared" si="5"/>
        <v>27583.08</v>
      </c>
      <c r="E22" s="29">
        <f t="shared" si="1"/>
        <v>7076.92</v>
      </c>
      <c r="F22" s="26">
        <f t="shared" si="6"/>
        <v>555500.41821917798</v>
      </c>
      <c r="G22" s="26">
        <f t="shared" si="7"/>
        <v>527917.33821917803</v>
      </c>
      <c r="H22" s="33">
        <f t="shared" si="2"/>
        <v>7076.9231362169248</v>
      </c>
      <c r="I22" s="38">
        <f t="shared" si="3"/>
        <v>3.136216924758628E-3</v>
      </c>
    </row>
    <row r="23" spans="1:9" x14ac:dyDescent="0.25">
      <c r="A23" s="6" t="s">
        <v>242</v>
      </c>
      <c r="B23" s="1">
        <f t="shared" si="4"/>
        <v>30</v>
      </c>
      <c r="C23" s="26">
        <f t="shared" si="0"/>
        <v>34660</v>
      </c>
      <c r="D23" s="27">
        <f t="shared" si="5"/>
        <v>28151.43</v>
      </c>
      <c r="E23" s="29">
        <f t="shared" si="1"/>
        <v>6508.57</v>
      </c>
      <c r="F23" s="26">
        <f t="shared" si="6"/>
        <v>527917.33821917803</v>
      </c>
      <c r="G23" s="26">
        <f t="shared" si="7"/>
        <v>499765.90821917803</v>
      </c>
      <c r="H23" s="33">
        <f t="shared" si="2"/>
        <v>6508.5699232501402</v>
      </c>
      <c r="I23" s="38">
        <f t="shared" si="3"/>
        <v>-7.6749859545088839E-5</v>
      </c>
    </row>
    <row r="24" spans="1:9" x14ac:dyDescent="0.25">
      <c r="A24" s="6" t="s">
        <v>243</v>
      </c>
      <c r="B24" s="1">
        <f t="shared" si="4"/>
        <v>31</v>
      </c>
      <c r="C24" s="26">
        <f t="shared" si="0"/>
        <v>34660</v>
      </c>
      <c r="D24" s="27">
        <f t="shared" si="5"/>
        <v>28293.119999999999</v>
      </c>
      <c r="E24" s="29">
        <f t="shared" si="1"/>
        <v>6366.88</v>
      </c>
      <c r="F24" s="26">
        <f t="shared" si="6"/>
        <v>499765.90821917803</v>
      </c>
      <c r="G24" s="26">
        <f t="shared" si="7"/>
        <v>471472.78821917804</v>
      </c>
      <c r="H24" s="33">
        <f t="shared" si="2"/>
        <v>6366.8807485456919</v>
      </c>
      <c r="I24" s="38">
        <f t="shared" si="3"/>
        <v>7.4854569174931385E-4</v>
      </c>
    </row>
    <row r="25" spans="1:9" x14ac:dyDescent="0.25">
      <c r="A25" s="6" t="s">
        <v>244</v>
      </c>
      <c r="B25" s="1">
        <f t="shared" si="4"/>
        <v>30</v>
      </c>
      <c r="C25" s="26">
        <f t="shared" si="0"/>
        <v>34660</v>
      </c>
      <c r="D25" s="27">
        <f t="shared" si="5"/>
        <v>28847.32</v>
      </c>
      <c r="E25" s="29">
        <f t="shared" si="1"/>
        <v>5812.68</v>
      </c>
      <c r="F25" s="26">
        <f t="shared" si="6"/>
        <v>471472.78821917804</v>
      </c>
      <c r="G25" s="26">
        <f t="shared" si="7"/>
        <v>442625.46821917803</v>
      </c>
      <c r="H25" s="33">
        <f t="shared" si="2"/>
        <v>5812.6782109213727</v>
      </c>
      <c r="I25" s="38">
        <f t="shared" si="3"/>
        <v>-1.7890786275529535E-3</v>
      </c>
    </row>
    <row r="26" spans="1:9" x14ac:dyDescent="0.25">
      <c r="A26" s="6" t="s">
        <v>245</v>
      </c>
      <c r="B26" s="1">
        <f t="shared" si="4"/>
        <v>31</v>
      </c>
      <c r="C26" s="26">
        <f t="shared" si="0"/>
        <v>34660</v>
      </c>
      <c r="D26" s="27">
        <f t="shared" si="5"/>
        <v>29021.07</v>
      </c>
      <c r="E26" s="29">
        <f t="shared" si="1"/>
        <v>5638.93</v>
      </c>
      <c r="F26" s="26">
        <f t="shared" si="6"/>
        <v>442625.46821917803</v>
      </c>
      <c r="G26" s="26">
        <f t="shared" si="7"/>
        <v>413604.39821917802</v>
      </c>
      <c r="H26" s="33">
        <f t="shared" si="2"/>
        <v>5638.9271978607612</v>
      </c>
      <c r="I26" s="38">
        <f t="shared" si="3"/>
        <v>-2.8021392390655819E-3</v>
      </c>
    </row>
    <row r="27" spans="1:9" x14ac:dyDescent="0.25">
      <c r="A27" s="6" t="s">
        <v>246</v>
      </c>
      <c r="B27" s="1">
        <f t="shared" si="4"/>
        <v>31</v>
      </c>
      <c r="C27" s="26">
        <f t="shared" si="0"/>
        <v>34660</v>
      </c>
      <c r="D27" s="27">
        <f t="shared" si="5"/>
        <v>29390.79</v>
      </c>
      <c r="E27" s="29">
        <f t="shared" si="1"/>
        <v>5269.21</v>
      </c>
      <c r="F27" s="26">
        <f t="shared" si="6"/>
        <v>413604.39821917802</v>
      </c>
      <c r="G27" s="26">
        <f t="shared" si="7"/>
        <v>384213.60821917804</v>
      </c>
      <c r="H27" s="33">
        <f t="shared" si="2"/>
        <v>5269.2067170388427</v>
      </c>
      <c r="I27" s="38">
        <f t="shared" si="3"/>
        <v>-3.2829611573106376E-3</v>
      </c>
    </row>
    <row r="28" spans="1:9" x14ac:dyDescent="0.25">
      <c r="A28" s="6" t="s">
        <v>212</v>
      </c>
      <c r="B28" s="1">
        <f t="shared" si="4"/>
        <v>28</v>
      </c>
      <c r="C28" s="26">
        <f t="shared" si="0"/>
        <v>34660</v>
      </c>
      <c r="D28" s="27">
        <f t="shared" si="5"/>
        <v>30238.91</v>
      </c>
      <c r="E28" s="29">
        <f t="shared" si="1"/>
        <v>4421.09</v>
      </c>
      <c r="F28" s="26">
        <f t="shared" si="6"/>
        <v>384213.60821917804</v>
      </c>
      <c r="G28" s="26">
        <f t="shared" si="7"/>
        <v>353974.69821917807</v>
      </c>
      <c r="H28" s="33">
        <f t="shared" si="2"/>
        <v>4421.0880945768431</v>
      </c>
      <c r="I28" s="38">
        <f t="shared" si="3"/>
        <v>-1.9054231570407865E-3</v>
      </c>
    </row>
    <row r="29" spans="1:9" x14ac:dyDescent="0.25">
      <c r="A29" s="6" t="s">
        <v>247</v>
      </c>
      <c r="B29" s="1">
        <f t="shared" si="4"/>
        <v>31</v>
      </c>
      <c r="C29" s="26">
        <f t="shared" si="0"/>
        <v>34660</v>
      </c>
      <c r="D29" s="27">
        <f t="shared" si="5"/>
        <v>30150.46</v>
      </c>
      <c r="E29" s="29">
        <f t="shared" si="1"/>
        <v>4509.54</v>
      </c>
      <c r="F29" s="26">
        <f t="shared" si="6"/>
        <v>353974.69821917807</v>
      </c>
      <c r="G29" s="26">
        <f t="shared" si="7"/>
        <v>323824.23821917805</v>
      </c>
      <c r="H29" s="33">
        <f t="shared" si="2"/>
        <v>4509.5406759429534</v>
      </c>
      <c r="I29" s="38">
        <f t="shared" si="3"/>
        <v>6.7594295342132682E-4</v>
      </c>
    </row>
    <row r="30" spans="1:9" x14ac:dyDescent="0.25">
      <c r="A30" s="6" t="s">
        <v>248</v>
      </c>
      <c r="B30" s="1">
        <f t="shared" si="4"/>
        <v>30</v>
      </c>
      <c r="C30" s="26">
        <f t="shared" si="0"/>
        <v>34660</v>
      </c>
      <c r="D30" s="27">
        <f t="shared" si="5"/>
        <v>30667.65</v>
      </c>
      <c r="E30" s="29">
        <f t="shared" si="1"/>
        <v>3992.35</v>
      </c>
      <c r="F30" s="26">
        <f t="shared" si="6"/>
        <v>323824.23821917805</v>
      </c>
      <c r="G30" s="26">
        <f t="shared" si="7"/>
        <v>293156.58821917803</v>
      </c>
      <c r="H30" s="33">
        <f t="shared" si="2"/>
        <v>3992.3536218802769</v>
      </c>
      <c r="I30" s="38">
        <f t="shared" si="3"/>
        <v>3.6218802770235925E-3</v>
      </c>
    </row>
    <row r="31" spans="1:9" x14ac:dyDescent="0.25">
      <c r="A31" s="6" t="s">
        <v>249</v>
      </c>
      <c r="B31" s="1">
        <f t="shared" si="4"/>
        <v>31</v>
      </c>
      <c r="C31" s="26">
        <f t="shared" si="0"/>
        <v>34660</v>
      </c>
      <c r="D31" s="27">
        <f t="shared" si="5"/>
        <v>30925.27</v>
      </c>
      <c r="E31" s="29">
        <f t="shared" si="1"/>
        <v>3734.73</v>
      </c>
      <c r="F31" s="26">
        <f t="shared" si="6"/>
        <v>293156.58821917803</v>
      </c>
      <c r="G31" s="26">
        <f t="shared" si="7"/>
        <v>262231.31821917801</v>
      </c>
      <c r="H31" s="33">
        <f t="shared" si="2"/>
        <v>3734.7346170388437</v>
      </c>
      <c r="I31" s="38">
        <f t="shared" si="3"/>
        <v>4.6170388436621579E-3</v>
      </c>
    </row>
    <row r="32" spans="1:9" x14ac:dyDescent="0.25">
      <c r="A32" s="6" t="s">
        <v>250</v>
      </c>
      <c r="B32" s="1">
        <f t="shared" si="4"/>
        <v>30</v>
      </c>
      <c r="C32" s="26">
        <f t="shared" si="0"/>
        <v>34660</v>
      </c>
      <c r="D32" s="27">
        <f t="shared" si="5"/>
        <v>31427.010000000002</v>
      </c>
      <c r="E32" s="29">
        <f t="shared" si="1"/>
        <v>3232.99</v>
      </c>
      <c r="F32" s="26">
        <f t="shared" si="6"/>
        <v>262231.31821917801</v>
      </c>
      <c r="G32" s="26">
        <f t="shared" si="7"/>
        <v>230804.308219178</v>
      </c>
      <c r="H32" s="33">
        <f t="shared" si="2"/>
        <v>3232.988854756989</v>
      </c>
      <c r="I32" s="38">
        <f t="shared" si="3"/>
        <v>-1.1452430107965483E-3</v>
      </c>
    </row>
    <row r="33" spans="1:9" x14ac:dyDescent="0.25">
      <c r="A33" s="6" t="s">
        <v>251</v>
      </c>
      <c r="B33" s="1">
        <f t="shared" si="4"/>
        <v>31</v>
      </c>
      <c r="C33" s="26">
        <f t="shared" si="0"/>
        <v>34660</v>
      </c>
      <c r="D33" s="27">
        <f t="shared" si="5"/>
        <v>31719.62</v>
      </c>
      <c r="E33" s="29">
        <f t="shared" si="1"/>
        <v>2940.38</v>
      </c>
      <c r="F33" s="26">
        <f t="shared" si="6"/>
        <v>230804.308219178</v>
      </c>
      <c r="G33" s="26">
        <f t="shared" si="7"/>
        <v>199084.688219178</v>
      </c>
      <c r="H33" s="33">
        <f t="shared" si="2"/>
        <v>2940.3836526552814</v>
      </c>
      <c r="I33" s="38">
        <f t="shared" si="3"/>
        <v>3.6526552812574664E-3</v>
      </c>
    </row>
    <row r="34" spans="1:9" x14ac:dyDescent="0.25">
      <c r="A34" s="6" t="s">
        <v>252</v>
      </c>
      <c r="B34" s="1">
        <f t="shared" si="4"/>
        <v>31</v>
      </c>
      <c r="C34" s="26">
        <f t="shared" si="0"/>
        <v>34660</v>
      </c>
      <c r="D34" s="27">
        <f t="shared" si="5"/>
        <v>32123.72</v>
      </c>
      <c r="E34" s="29">
        <f t="shared" si="1"/>
        <v>2536.2800000000002</v>
      </c>
      <c r="F34" s="26">
        <f t="shared" si="6"/>
        <v>199084.688219178</v>
      </c>
      <c r="G34" s="26">
        <f t="shared" si="7"/>
        <v>166960.968219178</v>
      </c>
      <c r="H34" s="33">
        <f t="shared" si="2"/>
        <v>2536.2843841621307</v>
      </c>
      <c r="I34" s="38">
        <f t="shared" si="3"/>
        <v>4.3841621304636647E-3</v>
      </c>
    </row>
    <row r="35" spans="1:9" x14ac:dyDescent="0.25">
      <c r="A35" s="6" t="s">
        <v>253</v>
      </c>
      <c r="B35" s="1">
        <f t="shared" si="4"/>
        <v>30</v>
      </c>
      <c r="C35" s="26">
        <f t="shared" si="0"/>
        <v>34660</v>
      </c>
      <c r="D35" s="27">
        <f t="shared" si="5"/>
        <v>32601.58</v>
      </c>
      <c r="E35" s="29">
        <f t="shared" si="1"/>
        <v>2058.42</v>
      </c>
      <c r="F35" s="26">
        <f t="shared" si="6"/>
        <v>166960.968219178</v>
      </c>
      <c r="G35" s="26">
        <f t="shared" si="7"/>
        <v>134359.38821917801</v>
      </c>
      <c r="H35" s="33">
        <f t="shared" si="2"/>
        <v>2058.4228958528797</v>
      </c>
      <c r="I35" s="38">
        <f t="shared" si="3"/>
        <v>2.8958528796465544E-3</v>
      </c>
    </row>
    <row r="36" spans="1:9" x14ac:dyDescent="0.25">
      <c r="A36" s="6" t="s">
        <v>254</v>
      </c>
      <c r="B36" s="1">
        <f t="shared" si="4"/>
        <v>31</v>
      </c>
      <c r="C36" s="26">
        <f t="shared" si="0"/>
        <v>34660</v>
      </c>
      <c r="D36" s="27">
        <f t="shared" si="5"/>
        <v>32948.300000000003</v>
      </c>
      <c r="E36" s="29">
        <f t="shared" si="1"/>
        <v>1711.7</v>
      </c>
      <c r="F36" s="26">
        <f t="shared" si="6"/>
        <v>134359.38821917801</v>
      </c>
      <c r="G36" s="26">
        <f t="shared" si="7"/>
        <v>101411.08821917801</v>
      </c>
      <c r="H36" s="33">
        <f t="shared" si="2"/>
        <v>1711.7017951210348</v>
      </c>
      <c r="I36" s="38">
        <f t="shared" si="3"/>
        <v>1.7951210347746382E-3</v>
      </c>
    </row>
    <row r="37" spans="1:9" x14ac:dyDescent="0.25">
      <c r="A37" s="6" t="s">
        <v>255</v>
      </c>
      <c r="B37" s="1">
        <f t="shared" si="4"/>
        <v>30</v>
      </c>
      <c r="C37" s="26">
        <f t="shared" si="0"/>
        <v>34660</v>
      </c>
      <c r="D37" s="27">
        <f t="shared" si="5"/>
        <v>33409.730000000003</v>
      </c>
      <c r="E37" s="29">
        <f t="shared" si="1"/>
        <v>1250.27</v>
      </c>
      <c r="F37" s="26">
        <f t="shared" si="6"/>
        <v>101411.08821917801</v>
      </c>
      <c r="G37" s="26">
        <f t="shared" si="7"/>
        <v>68001.358219178015</v>
      </c>
      <c r="H37" s="33">
        <f t="shared" si="2"/>
        <v>1250.2736903734276</v>
      </c>
      <c r="I37" s="38">
        <f t="shared" si="3"/>
        <v>3.6903734276165778E-3</v>
      </c>
    </row>
    <row r="38" spans="1:9" x14ac:dyDescent="0.25">
      <c r="A38" s="6" t="s">
        <v>256</v>
      </c>
      <c r="B38" s="1">
        <f t="shared" si="4"/>
        <v>31</v>
      </c>
      <c r="C38" s="26">
        <f t="shared" si="0"/>
        <v>34660</v>
      </c>
      <c r="D38" s="27">
        <f t="shared" si="5"/>
        <v>33793.68</v>
      </c>
      <c r="E38" s="29">
        <f t="shared" si="1"/>
        <v>866.32</v>
      </c>
      <c r="F38" s="26">
        <f t="shared" si="6"/>
        <v>68001.358219178015</v>
      </c>
      <c r="G38" s="26">
        <f t="shared" si="7"/>
        <v>34207.678219178015</v>
      </c>
      <c r="H38" s="33">
        <f t="shared" si="2"/>
        <v>866.31867320322681</v>
      </c>
      <c r="I38" s="38">
        <f t="shared" si="3"/>
        <v>-1.3267967732417674E-3</v>
      </c>
    </row>
    <row r="39" spans="1:9" x14ac:dyDescent="0.25">
      <c r="A39" s="6" t="s">
        <v>257</v>
      </c>
      <c r="B39" s="1">
        <f t="shared" si="4"/>
        <v>31</v>
      </c>
      <c r="C39" s="26">
        <f t="shared" si="0"/>
        <v>34660</v>
      </c>
      <c r="D39" s="27">
        <f t="shared" si="5"/>
        <v>34207.68</v>
      </c>
      <c r="E39" s="29">
        <f>ROUND(452.321780821982,2)</f>
        <v>452.32</v>
      </c>
      <c r="F39" s="26">
        <f t="shared" si="6"/>
        <v>34207.678219178015</v>
      </c>
      <c r="G39" s="26">
        <f t="shared" si="7"/>
        <v>-1.7808219854487106E-3</v>
      </c>
      <c r="H39" s="33">
        <f t="shared" si="2"/>
        <v>435.79644854569256</v>
      </c>
      <c r="I39" s="38">
        <f t="shared" si="3"/>
        <v>-16.523551454307437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80A0C-FEDE-4E77-827A-DECA7E2EB19F}">
  <dimension ref="A1:I39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0.28515625" bestFit="1" customWidth="1"/>
    <col min="5" max="5" width="9.42578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7.140625" bestFit="1" customWidth="1"/>
  </cols>
  <sheetData>
    <row r="1" spans="1:9" x14ac:dyDescent="0.25">
      <c r="A1" s="41" t="s">
        <v>267</v>
      </c>
      <c r="B1" s="42" t="s">
        <v>273</v>
      </c>
      <c r="C1" s="37" t="s">
        <v>274</v>
      </c>
      <c r="D1" s="39">
        <f>ROUNDUP(34663.7606955582,0)</f>
        <v>34664</v>
      </c>
    </row>
    <row r="2" spans="1:9" x14ac:dyDescent="0.25">
      <c r="A2" s="41" t="s">
        <v>268</v>
      </c>
      <c r="B2" s="43">
        <v>0.15</v>
      </c>
    </row>
    <row r="3" spans="1:9" x14ac:dyDescent="0.25">
      <c r="A3" s="5" t="s">
        <v>23</v>
      </c>
      <c r="B3" s="5" t="s">
        <v>24</v>
      </c>
      <c r="C3" s="5" t="s">
        <v>15</v>
      </c>
      <c r="D3" s="5" t="s">
        <v>28</v>
      </c>
      <c r="E3" s="5" t="s">
        <v>27</v>
      </c>
      <c r="F3" s="5" t="s">
        <v>25</v>
      </c>
      <c r="G3" s="5" t="s">
        <v>26</v>
      </c>
      <c r="H3" s="31" t="s">
        <v>271</v>
      </c>
      <c r="I3" s="31" t="s">
        <v>272</v>
      </c>
    </row>
    <row r="4" spans="1:9" x14ac:dyDescent="0.25">
      <c r="A4" s="6" t="s">
        <v>224</v>
      </c>
      <c r="B4" s="1">
        <f>DAYS360(B1,A4)</f>
        <v>29</v>
      </c>
      <c r="C4" s="26">
        <f>$D$1</f>
        <v>34664</v>
      </c>
      <c r="D4" s="27">
        <f>C4-E4</f>
        <v>22580.67</v>
      </c>
      <c r="E4" s="29">
        <f>ROUND(F4*$B$2*B4/360,2)</f>
        <v>12083.33</v>
      </c>
      <c r="F4" s="26">
        <v>1000000</v>
      </c>
      <c r="G4" s="26">
        <v>977419.33333333337</v>
      </c>
      <c r="H4" s="33">
        <f>F4*$B$2*B4/360</f>
        <v>12083.333333333334</v>
      </c>
      <c r="I4" s="38">
        <f>H4-E4</f>
        <v>3.3333333340124227E-3</v>
      </c>
    </row>
    <row r="5" spans="1:9" x14ac:dyDescent="0.25">
      <c r="A5" s="6" t="s">
        <v>225</v>
      </c>
      <c r="B5" s="1">
        <f>DAYS360(A4,A5,TRUE)</f>
        <v>31</v>
      </c>
      <c r="C5" s="26">
        <f t="shared" ref="C5:C39" si="0">$D$1</f>
        <v>34664</v>
      </c>
      <c r="D5" s="27">
        <f t="shared" ref="D5:D39" si="1">C5-E5</f>
        <v>22039</v>
      </c>
      <c r="E5" s="29">
        <f t="shared" ref="E5:E38" si="2">ROUND(F5*$B$2*B5/360,2)</f>
        <v>12625</v>
      </c>
      <c r="F5" s="26">
        <f>G4</f>
        <v>977419.33333333337</v>
      </c>
      <c r="G5" s="26">
        <f>F5-D5</f>
        <v>955380.33333333337</v>
      </c>
      <c r="H5" s="33">
        <f t="shared" ref="H5:H39" si="3">F5*$B$2*B5/360</f>
        <v>12624.999722222221</v>
      </c>
      <c r="I5" s="38">
        <f t="shared" ref="I5:I39" si="4">H5-E5</f>
        <v>-2.7777777904702816E-4</v>
      </c>
    </row>
    <row r="6" spans="1:9" x14ac:dyDescent="0.25">
      <c r="A6" s="6" t="s">
        <v>226</v>
      </c>
      <c r="B6" s="1">
        <f t="shared" ref="B6:B39" si="5">DAYS360(A5,A6,TRUE)</f>
        <v>30</v>
      </c>
      <c r="C6" s="26">
        <f t="shared" si="0"/>
        <v>34664</v>
      </c>
      <c r="D6" s="27">
        <f t="shared" si="1"/>
        <v>22721.75</v>
      </c>
      <c r="E6" s="29">
        <f t="shared" si="2"/>
        <v>11942.25</v>
      </c>
      <c r="F6" s="26">
        <f t="shared" ref="F6:F39" si="6">G5</f>
        <v>955380.33333333337</v>
      </c>
      <c r="G6" s="26">
        <f t="shared" ref="G6:G39" si="7">F6-D6</f>
        <v>932658.58333333337</v>
      </c>
      <c r="H6" s="33">
        <f t="shared" si="3"/>
        <v>11942.254166666668</v>
      </c>
      <c r="I6" s="38">
        <f t="shared" si="4"/>
        <v>4.1666666675155284E-3</v>
      </c>
    </row>
    <row r="7" spans="1:9" x14ac:dyDescent="0.25">
      <c r="A7" s="6" t="s">
        <v>227</v>
      </c>
      <c r="B7" s="1">
        <f t="shared" si="5"/>
        <v>30</v>
      </c>
      <c r="C7" s="26">
        <f t="shared" si="0"/>
        <v>34664</v>
      </c>
      <c r="D7" s="27">
        <f t="shared" si="1"/>
        <v>23005.77</v>
      </c>
      <c r="E7" s="29">
        <f t="shared" si="2"/>
        <v>11658.23</v>
      </c>
      <c r="F7" s="26">
        <f t="shared" si="6"/>
        <v>932658.58333333337</v>
      </c>
      <c r="G7" s="26">
        <f t="shared" si="7"/>
        <v>909652.81333333335</v>
      </c>
      <c r="H7" s="33">
        <f t="shared" si="3"/>
        <v>11658.232291666667</v>
      </c>
      <c r="I7" s="38">
        <f t="shared" si="4"/>
        <v>2.291666667588288E-3</v>
      </c>
    </row>
    <row r="8" spans="1:9" x14ac:dyDescent="0.25">
      <c r="A8" s="6" t="s">
        <v>228</v>
      </c>
      <c r="B8" s="1">
        <f t="shared" si="5"/>
        <v>30</v>
      </c>
      <c r="C8" s="26">
        <f t="shared" si="0"/>
        <v>34664</v>
      </c>
      <c r="D8" s="27">
        <f t="shared" si="1"/>
        <v>23293.34</v>
      </c>
      <c r="E8" s="29">
        <f t="shared" si="2"/>
        <v>11370.66</v>
      </c>
      <c r="F8" s="26">
        <f t="shared" si="6"/>
        <v>909652.81333333335</v>
      </c>
      <c r="G8" s="26">
        <f t="shared" si="7"/>
        <v>886359.47333333339</v>
      </c>
      <c r="H8" s="33">
        <f t="shared" si="3"/>
        <v>11370.660166666667</v>
      </c>
      <c r="I8" s="38">
        <f t="shared" si="4"/>
        <v>1.6666666670062114E-4</v>
      </c>
    </row>
    <row r="9" spans="1:9" x14ac:dyDescent="0.25">
      <c r="A9" s="6" t="s">
        <v>229</v>
      </c>
      <c r="B9" s="1">
        <f t="shared" si="5"/>
        <v>30</v>
      </c>
      <c r="C9" s="26">
        <f t="shared" si="0"/>
        <v>34664</v>
      </c>
      <c r="D9" s="27">
        <f t="shared" si="1"/>
        <v>23584.510000000002</v>
      </c>
      <c r="E9" s="29">
        <f t="shared" si="2"/>
        <v>11079.49</v>
      </c>
      <c r="F9" s="26">
        <f t="shared" si="6"/>
        <v>886359.47333333339</v>
      </c>
      <c r="G9" s="26">
        <f t="shared" si="7"/>
        <v>862774.96333333338</v>
      </c>
      <c r="H9" s="33">
        <f t="shared" si="3"/>
        <v>11079.493416666666</v>
      </c>
      <c r="I9" s="38">
        <f t="shared" si="4"/>
        <v>3.4166666664532386E-3</v>
      </c>
    </row>
    <row r="10" spans="1:9" x14ac:dyDescent="0.25">
      <c r="A10" s="6" t="s">
        <v>230</v>
      </c>
      <c r="B10" s="1">
        <f t="shared" si="5"/>
        <v>30</v>
      </c>
      <c r="C10" s="26">
        <f t="shared" si="0"/>
        <v>34664</v>
      </c>
      <c r="D10" s="27">
        <f t="shared" si="1"/>
        <v>23879.309999999998</v>
      </c>
      <c r="E10" s="29">
        <f t="shared" si="2"/>
        <v>10784.69</v>
      </c>
      <c r="F10" s="26">
        <f t="shared" si="6"/>
        <v>862774.96333333338</v>
      </c>
      <c r="G10" s="26">
        <f t="shared" si="7"/>
        <v>838895.65333333332</v>
      </c>
      <c r="H10" s="33">
        <f t="shared" si="3"/>
        <v>10784.687041666666</v>
      </c>
      <c r="I10" s="38">
        <f t="shared" si="4"/>
        <v>-2.9583333343907725E-3</v>
      </c>
    </row>
    <row r="11" spans="1:9" x14ac:dyDescent="0.25">
      <c r="A11" s="6" t="s">
        <v>231</v>
      </c>
      <c r="B11" s="1">
        <f t="shared" si="5"/>
        <v>30</v>
      </c>
      <c r="C11" s="26">
        <f t="shared" si="0"/>
        <v>34664</v>
      </c>
      <c r="D11" s="27">
        <f t="shared" si="1"/>
        <v>24177.8</v>
      </c>
      <c r="E11" s="29">
        <f t="shared" si="2"/>
        <v>10486.2</v>
      </c>
      <c r="F11" s="26">
        <f t="shared" si="6"/>
        <v>838895.65333333332</v>
      </c>
      <c r="G11" s="26">
        <f t="shared" si="7"/>
        <v>814717.85333333327</v>
      </c>
      <c r="H11" s="33">
        <f t="shared" si="3"/>
        <v>10486.195666666667</v>
      </c>
      <c r="I11" s="38">
        <f t="shared" si="4"/>
        <v>-4.3333333342161495E-3</v>
      </c>
    </row>
    <row r="12" spans="1:9" x14ac:dyDescent="0.25">
      <c r="A12" s="6" t="s">
        <v>232</v>
      </c>
      <c r="B12" s="1">
        <f t="shared" si="5"/>
        <v>30</v>
      </c>
      <c r="C12" s="26">
        <f t="shared" si="0"/>
        <v>34664</v>
      </c>
      <c r="D12" s="27">
        <f t="shared" si="1"/>
        <v>24480.03</v>
      </c>
      <c r="E12" s="29">
        <f t="shared" si="2"/>
        <v>10183.969999999999</v>
      </c>
      <c r="F12" s="26">
        <f t="shared" si="6"/>
        <v>814717.85333333327</v>
      </c>
      <c r="G12" s="26">
        <f t="shared" si="7"/>
        <v>790237.82333333325</v>
      </c>
      <c r="H12" s="33">
        <f t="shared" si="3"/>
        <v>10183.973166666665</v>
      </c>
      <c r="I12" s="38">
        <f t="shared" si="4"/>
        <v>3.1666666654928122E-3</v>
      </c>
    </row>
    <row r="13" spans="1:9" x14ac:dyDescent="0.25">
      <c r="A13" s="6" t="s">
        <v>233</v>
      </c>
      <c r="B13" s="1">
        <f t="shared" si="5"/>
        <v>30</v>
      </c>
      <c r="C13" s="26">
        <f t="shared" si="0"/>
        <v>34664</v>
      </c>
      <c r="D13" s="27">
        <f t="shared" si="1"/>
        <v>24786.03</v>
      </c>
      <c r="E13" s="29">
        <f t="shared" si="2"/>
        <v>9877.9699999999993</v>
      </c>
      <c r="F13" s="26">
        <f t="shared" si="6"/>
        <v>790237.82333333325</v>
      </c>
      <c r="G13" s="26">
        <f t="shared" si="7"/>
        <v>765451.79333333322</v>
      </c>
      <c r="H13" s="33">
        <f t="shared" si="3"/>
        <v>9877.9727916666634</v>
      </c>
      <c r="I13" s="38">
        <f t="shared" si="4"/>
        <v>2.7916666640521726E-3</v>
      </c>
    </row>
    <row r="14" spans="1:9" x14ac:dyDescent="0.25">
      <c r="A14" s="6" t="s">
        <v>234</v>
      </c>
      <c r="B14" s="1">
        <f t="shared" si="5"/>
        <v>30</v>
      </c>
      <c r="C14" s="26">
        <f t="shared" si="0"/>
        <v>34664</v>
      </c>
      <c r="D14" s="27">
        <f t="shared" si="1"/>
        <v>25095.85</v>
      </c>
      <c r="E14" s="29">
        <f t="shared" si="2"/>
        <v>9568.15</v>
      </c>
      <c r="F14" s="26">
        <f t="shared" si="6"/>
        <v>765451.79333333322</v>
      </c>
      <c r="G14" s="26">
        <f t="shared" si="7"/>
        <v>740355.94333333324</v>
      </c>
      <c r="H14" s="33">
        <f t="shared" si="3"/>
        <v>9568.1474166666649</v>
      </c>
      <c r="I14" s="38">
        <f t="shared" si="4"/>
        <v>-2.5833333347691223E-3</v>
      </c>
    </row>
    <row r="15" spans="1:9" x14ac:dyDescent="0.25">
      <c r="A15" s="6" t="s">
        <v>235</v>
      </c>
      <c r="B15" s="1">
        <f t="shared" si="5"/>
        <v>30</v>
      </c>
      <c r="C15" s="26">
        <f t="shared" si="0"/>
        <v>34664</v>
      </c>
      <c r="D15" s="27">
        <f t="shared" si="1"/>
        <v>25409.55</v>
      </c>
      <c r="E15" s="29">
        <f t="shared" si="2"/>
        <v>9254.4500000000007</v>
      </c>
      <c r="F15" s="26">
        <f t="shared" si="6"/>
        <v>740355.94333333324</v>
      </c>
      <c r="G15" s="26">
        <f t="shared" si="7"/>
        <v>714946.3933333332</v>
      </c>
      <c r="H15" s="33">
        <f t="shared" si="3"/>
        <v>9254.4492916666659</v>
      </c>
      <c r="I15" s="38">
        <f t="shared" si="4"/>
        <v>-7.0833333484188188E-4</v>
      </c>
    </row>
    <row r="16" spans="1:9" x14ac:dyDescent="0.25">
      <c r="A16" s="6" t="s">
        <v>200</v>
      </c>
      <c r="B16" s="1">
        <f t="shared" si="5"/>
        <v>28</v>
      </c>
      <c r="C16" s="26">
        <f t="shared" si="0"/>
        <v>34664</v>
      </c>
      <c r="D16" s="27">
        <f t="shared" si="1"/>
        <v>26322.959999999999</v>
      </c>
      <c r="E16" s="29">
        <f t="shared" si="2"/>
        <v>8341.0400000000009</v>
      </c>
      <c r="F16" s="26">
        <f t="shared" si="6"/>
        <v>714946.3933333332</v>
      </c>
      <c r="G16" s="26">
        <f t="shared" si="7"/>
        <v>688623.43333333323</v>
      </c>
      <c r="H16" s="33">
        <f t="shared" si="3"/>
        <v>8341.0412555555522</v>
      </c>
      <c r="I16" s="38">
        <f t="shared" si="4"/>
        <v>1.2555555513245054E-3</v>
      </c>
    </row>
    <row r="17" spans="1:9" x14ac:dyDescent="0.25">
      <c r="A17" s="6" t="s">
        <v>236</v>
      </c>
      <c r="B17" s="1">
        <f t="shared" si="5"/>
        <v>32</v>
      </c>
      <c r="C17" s="26">
        <f t="shared" si="0"/>
        <v>34664</v>
      </c>
      <c r="D17" s="27">
        <f t="shared" si="1"/>
        <v>25482.35</v>
      </c>
      <c r="E17" s="29">
        <f t="shared" si="2"/>
        <v>9181.65</v>
      </c>
      <c r="F17" s="26">
        <f t="shared" si="6"/>
        <v>688623.43333333323</v>
      </c>
      <c r="G17" s="26">
        <f t="shared" si="7"/>
        <v>663141.08333333326</v>
      </c>
      <c r="H17" s="33">
        <f t="shared" si="3"/>
        <v>9181.6457777777759</v>
      </c>
      <c r="I17" s="38">
        <f t="shared" si="4"/>
        <v>-4.2222222236887319E-3</v>
      </c>
    </row>
    <row r="18" spans="1:9" x14ac:dyDescent="0.25">
      <c r="A18" s="6" t="s">
        <v>237</v>
      </c>
      <c r="B18" s="1">
        <f t="shared" si="5"/>
        <v>30</v>
      </c>
      <c r="C18" s="26">
        <f t="shared" si="0"/>
        <v>34664</v>
      </c>
      <c r="D18" s="27">
        <f t="shared" si="1"/>
        <v>26374.739999999998</v>
      </c>
      <c r="E18" s="29">
        <f t="shared" si="2"/>
        <v>8289.26</v>
      </c>
      <c r="F18" s="26">
        <f t="shared" si="6"/>
        <v>663141.08333333326</v>
      </c>
      <c r="G18" s="26">
        <f t="shared" si="7"/>
        <v>636766.34333333327</v>
      </c>
      <c r="H18" s="33">
        <f t="shared" si="3"/>
        <v>8289.2635416666653</v>
      </c>
      <c r="I18" s="38">
        <f t="shared" si="4"/>
        <v>3.5416666651144624E-3</v>
      </c>
    </row>
    <row r="19" spans="1:9" x14ac:dyDescent="0.25">
      <c r="A19" s="6" t="s">
        <v>238</v>
      </c>
      <c r="B19" s="1">
        <f t="shared" si="5"/>
        <v>30</v>
      </c>
      <c r="C19" s="26">
        <f t="shared" si="0"/>
        <v>34664</v>
      </c>
      <c r="D19" s="27">
        <f t="shared" si="1"/>
        <v>26704.42</v>
      </c>
      <c r="E19" s="29">
        <f t="shared" si="2"/>
        <v>7959.58</v>
      </c>
      <c r="F19" s="26">
        <f t="shared" si="6"/>
        <v>636766.34333333327</v>
      </c>
      <c r="G19" s="26">
        <f t="shared" si="7"/>
        <v>610061.92333333322</v>
      </c>
      <c r="H19" s="33">
        <f t="shared" si="3"/>
        <v>7959.5792916666651</v>
      </c>
      <c r="I19" s="38">
        <f t="shared" si="4"/>
        <v>-7.0833333484188188E-4</v>
      </c>
    </row>
    <row r="20" spans="1:9" x14ac:dyDescent="0.25">
      <c r="A20" s="6" t="s">
        <v>239</v>
      </c>
      <c r="B20" s="1">
        <f t="shared" si="5"/>
        <v>30</v>
      </c>
      <c r="C20" s="26">
        <f t="shared" si="0"/>
        <v>34664</v>
      </c>
      <c r="D20" s="27">
        <f t="shared" si="1"/>
        <v>27038.23</v>
      </c>
      <c r="E20" s="29">
        <f t="shared" si="2"/>
        <v>7625.77</v>
      </c>
      <c r="F20" s="26">
        <f t="shared" si="6"/>
        <v>610061.92333333322</v>
      </c>
      <c r="G20" s="26">
        <f t="shared" si="7"/>
        <v>583023.69333333324</v>
      </c>
      <c r="H20" s="33">
        <f t="shared" si="3"/>
        <v>7625.7740416666647</v>
      </c>
      <c r="I20" s="38">
        <f t="shared" si="4"/>
        <v>4.0416666643068311E-3</v>
      </c>
    </row>
    <row r="21" spans="1:9" x14ac:dyDescent="0.25">
      <c r="A21" s="6" t="s">
        <v>240</v>
      </c>
      <c r="B21" s="1">
        <f t="shared" si="5"/>
        <v>30</v>
      </c>
      <c r="C21" s="26">
        <f t="shared" si="0"/>
        <v>34664</v>
      </c>
      <c r="D21" s="27">
        <f t="shared" si="1"/>
        <v>27376.2</v>
      </c>
      <c r="E21" s="29">
        <f t="shared" si="2"/>
        <v>7287.8</v>
      </c>
      <c r="F21" s="26">
        <f t="shared" si="6"/>
        <v>583023.69333333324</v>
      </c>
      <c r="G21" s="26">
        <f t="shared" si="7"/>
        <v>555647.49333333329</v>
      </c>
      <c r="H21" s="33">
        <f t="shared" si="3"/>
        <v>7287.7961666666661</v>
      </c>
      <c r="I21" s="38">
        <f t="shared" si="4"/>
        <v>-3.8333333341142861E-3</v>
      </c>
    </row>
    <row r="22" spans="1:9" x14ac:dyDescent="0.25">
      <c r="A22" s="6" t="s">
        <v>241</v>
      </c>
      <c r="B22" s="1">
        <f t="shared" si="5"/>
        <v>30</v>
      </c>
      <c r="C22" s="26">
        <f t="shared" si="0"/>
        <v>34664</v>
      </c>
      <c r="D22" s="27">
        <f t="shared" si="1"/>
        <v>27718.41</v>
      </c>
      <c r="E22" s="29">
        <f t="shared" si="2"/>
        <v>6945.59</v>
      </c>
      <c r="F22" s="26">
        <f t="shared" si="6"/>
        <v>555647.49333333329</v>
      </c>
      <c r="G22" s="26">
        <f t="shared" si="7"/>
        <v>527929.08333333326</v>
      </c>
      <c r="H22" s="33">
        <f t="shared" si="3"/>
        <v>6945.5936666666657</v>
      </c>
      <c r="I22" s="38">
        <f t="shared" si="4"/>
        <v>3.6666666655946756E-3</v>
      </c>
    </row>
    <row r="23" spans="1:9" x14ac:dyDescent="0.25">
      <c r="A23" s="6" t="s">
        <v>242</v>
      </c>
      <c r="B23" s="1">
        <f t="shared" si="5"/>
        <v>30</v>
      </c>
      <c r="C23" s="26">
        <f t="shared" si="0"/>
        <v>34664</v>
      </c>
      <c r="D23" s="27">
        <f t="shared" si="1"/>
        <v>28064.89</v>
      </c>
      <c r="E23" s="29">
        <f t="shared" si="2"/>
        <v>6599.11</v>
      </c>
      <c r="F23" s="26">
        <f t="shared" si="6"/>
        <v>527929.08333333326</v>
      </c>
      <c r="G23" s="26">
        <f t="shared" si="7"/>
        <v>499864.19333333324</v>
      </c>
      <c r="H23" s="33">
        <f t="shared" si="3"/>
        <v>6599.1135416666657</v>
      </c>
      <c r="I23" s="38">
        <f t="shared" si="4"/>
        <v>3.5416666660239571E-3</v>
      </c>
    </row>
    <row r="24" spans="1:9" x14ac:dyDescent="0.25">
      <c r="A24" s="6" t="s">
        <v>243</v>
      </c>
      <c r="B24" s="1">
        <f t="shared" si="5"/>
        <v>30</v>
      </c>
      <c r="C24" s="26">
        <f t="shared" si="0"/>
        <v>34664</v>
      </c>
      <c r="D24" s="27">
        <f t="shared" si="1"/>
        <v>28415.7</v>
      </c>
      <c r="E24" s="29">
        <f t="shared" si="2"/>
        <v>6248.3</v>
      </c>
      <c r="F24" s="26">
        <f t="shared" si="6"/>
        <v>499864.19333333324</v>
      </c>
      <c r="G24" s="26">
        <f t="shared" si="7"/>
        <v>471448.49333333323</v>
      </c>
      <c r="H24" s="33">
        <f t="shared" si="3"/>
        <v>6248.3024166666655</v>
      </c>
      <c r="I24" s="38">
        <f t="shared" si="4"/>
        <v>2.4166666653400171E-3</v>
      </c>
    </row>
    <row r="25" spans="1:9" x14ac:dyDescent="0.25">
      <c r="A25" s="6" t="s">
        <v>244</v>
      </c>
      <c r="B25" s="1">
        <f t="shared" si="5"/>
        <v>30</v>
      </c>
      <c r="C25" s="26">
        <f t="shared" si="0"/>
        <v>34664</v>
      </c>
      <c r="D25" s="27">
        <f t="shared" si="1"/>
        <v>28770.89</v>
      </c>
      <c r="E25" s="29">
        <f t="shared" si="2"/>
        <v>5893.11</v>
      </c>
      <c r="F25" s="26">
        <f t="shared" si="6"/>
        <v>471448.49333333323</v>
      </c>
      <c r="G25" s="26">
        <f t="shared" si="7"/>
        <v>442677.60333333322</v>
      </c>
      <c r="H25" s="33">
        <f t="shared" si="3"/>
        <v>5893.1061666666646</v>
      </c>
      <c r="I25" s="38">
        <f t="shared" si="4"/>
        <v>-3.8333333350237808E-3</v>
      </c>
    </row>
    <row r="26" spans="1:9" x14ac:dyDescent="0.25">
      <c r="A26" s="6" t="s">
        <v>245</v>
      </c>
      <c r="B26" s="1">
        <f t="shared" si="5"/>
        <v>30</v>
      </c>
      <c r="C26" s="26">
        <f t="shared" si="0"/>
        <v>34664</v>
      </c>
      <c r="D26" s="27">
        <f t="shared" si="1"/>
        <v>29130.53</v>
      </c>
      <c r="E26" s="29">
        <f t="shared" si="2"/>
        <v>5533.47</v>
      </c>
      <c r="F26" s="26">
        <f t="shared" si="6"/>
        <v>442677.60333333322</v>
      </c>
      <c r="G26" s="26">
        <f t="shared" si="7"/>
        <v>413547.07333333325</v>
      </c>
      <c r="H26" s="33">
        <f t="shared" si="3"/>
        <v>5533.4700416666647</v>
      </c>
      <c r="I26" s="38">
        <f t="shared" si="4"/>
        <v>4.1666664401418529E-5</v>
      </c>
    </row>
    <row r="27" spans="1:9" x14ac:dyDescent="0.25">
      <c r="A27" s="6" t="s">
        <v>246</v>
      </c>
      <c r="B27" s="1">
        <f t="shared" si="5"/>
        <v>30</v>
      </c>
      <c r="C27" s="26">
        <f t="shared" si="0"/>
        <v>34664</v>
      </c>
      <c r="D27" s="27">
        <f t="shared" si="1"/>
        <v>29494.66</v>
      </c>
      <c r="E27" s="29">
        <f t="shared" si="2"/>
        <v>5169.34</v>
      </c>
      <c r="F27" s="26">
        <f t="shared" si="6"/>
        <v>413547.07333333325</v>
      </c>
      <c r="G27" s="26">
        <f t="shared" si="7"/>
        <v>384052.41333333327</v>
      </c>
      <c r="H27" s="33">
        <f t="shared" si="3"/>
        <v>5169.3384166666656</v>
      </c>
      <c r="I27" s="38">
        <f t="shared" si="4"/>
        <v>-1.5833333345653955E-3</v>
      </c>
    </row>
    <row r="28" spans="1:9" x14ac:dyDescent="0.25">
      <c r="A28" s="6" t="s">
        <v>212</v>
      </c>
      <c r="B28" s="1">
        <f t="shared" si="5"/>
        <v>28</v>
      </c>
      <c r="C28" s="26">
        <f t="shared" si="0"/>
        <v>34664</v>
      </c>
      <c r="D28" s="27">
        <f t="shared" si="1"/>
        <v>30183.39</v>
      </c>
      <c r="E28" s="29">
        <f t="shared" si="2"/>
        <v>4480.6099999999997</v>
      </c>
      <c r="F28" s="26">
        <f t="shared" si="6"/>
        <v>384052.41333333327</v>
      </c>
      <c r="G28" s="26">
        <f t="shared" si="7"/>
        <v>353869.02333333326</v>
      </c>
      <c r="H28" s="33">
        <f t="shared" si="3"/>
        <v>4480.6114888888878</v>
      </c>
      <c r="I28" s="38">
        <f t="shared" si="4"/>
        <v>1.4888888881614548E-3</v>
      </c>
    </row>
    <row r="29" spans="1:9" x14ac:dyDescent="0.25">
      <c r="A29" s="6" t="s">
        <v>247</v>
      </c>
      <c r="B29" s="1">
        <f t="shared" si="5"/>
        <v>32</v>
      </c>
      <c r="C29" s="26">
        <f t="shared" si="0"/>
        <v>34664</v>
      </c>
      <c r="D29" s="27">
        <f t="shared" si="1"/>
        <v>29945.75</v>
      </c>
      <c r="E29" s="29">
        <f t="shared" si="2"/>
        <v>4718.25</v>
      </c>
      <c r="F29" s="26">
        <f t="shared" si="6"/>
        <v>353869.02333333326</v>
      </c>
      <c r="G29" s="26">
        <f t="shared" si="7"/>
        <v>323923.27333333326</v>
      </c>
      <c r="H29" s="33">
        <f t="shared" si="3"/>
        <v>4718.2536444444431</v>
      </c>
      <c r="I29" s="38">
        <f t="shared" si="4"/>
        <v>3.6444444431253942E-3</v>
      </c>
    </row>
    <row r="30" spans="1:9" x14ac:dyDescent="0.25">
      <c r="A30" s="6" t="s">
        <v>248</v>
      </c>
      <c r="B30" s="1">
        <f t="shared" si="5"/>
        <v>30</v>
      </c>
      <c r="C30" s="26">
        <f t="shared" si="0"/>
        <v>34664</v>
      </c>
      <c r="D30" s="27">
        <f t="shared" si="1"/>
        <v>30614.959999999999</v>
      </c>
      <c r="E30" s="29">
        <f t="shared" si="2"/>
        <v>4049.04</v>
      </c>
      <c r="F30" s="26">
        <f t="shared" si="6"/>
        <v>323923.27333333326</v>
      </c>
      <c r="G30" s="26">
        <f t="shared" si="7"/>
        <v>293308.31333333324</v>
      </c>
      <c r="H30" s="33">
        <f t="shared" si="3"/>
        <v>4049.0409166666655</v>
      </c>
      <c r="I30" s="38">
        <f t="shared" si="4"/>
        <v>9.1666666548917419E-4</v>
      </c>
    </row>
    <row r="31" spans="1:9" x14ac:dyDescent="0.25">
      <c r="A31" s="6" t="s">
        <v>249</v>
      </c>
      <c r="B31" s="1">
        <f t="shared" si="5"/>
        <v>30</v>
      </c>
      <c r="C31" s="26">
        <f t="shared" si="0"/>
        <v>34664</v>
      </c>
      <c r="D31" s="27">
        <f t="shared" si="1"/>
        <v>30997.65</v>
      </c>
      <c r="E31" s="29">
        <f t="shared" si="2"/>
        <v>3666.35</v>
      </c>
      <c r="F31" s="26">
        <f t="shared" si="6"/>
        <v>293308.31333333324</v>
      </c>
      <c r="G31" s="26">
        <f t="shared" si="7"/>
        <v>262310.66333333321</v>
      </c>
      <c r="H31" s="33">
        <f t="shared" si="3"/>
        <v>3666.3539166666651</v>
      </c>
      <c r="I31" s="38">
        <f t="shared" si="4"/>
        <v>3.9166666651908599E-3</v>
      </c>
    </row>
    <row r="32" spans="1:9" x14ac:dyDescent="0.25">
      <c r="A32" s="6" t="s">
        <v>250</v>
      </c>
      <c r="B32" s="1">
        <f t="shared" si="5"/>
        <v>30</v>
      </c>
      <c r="C32" s="26">
        <f t="shared" si="0"/>
        <v>34664</v>
      </c>
      <c r="D32" s="27">
        <f t="shared" si="1"/>
        <v>31385.119999999999</v>
      </c>
      <c r="E32" s="29">
        <f t="shared" si="2"/>
        <v>3278.88</v>
      </c>
      <c r="F32" s="26">
        <f t="shared" si="6"/>
        <v>262310.66333333321</v>
      </c>
      <c r="G32" s="26">
        <f t="shared" si="7"/>
        <v>230925.54333333322</v>
      </c>
      <c r="H32" s="33">
        <f t="shared" si="3"/>
        <v>3278.8832916666652</v>
      </c>
      <c r="I32" s="38">
        <f t="shared" si="4"/>
        <v>3.2916666650635307E-3</v>
      </c>
    </row>
    <row r="33" spans="1:9" x14ac:dyDescent="0.25">
      <c r="A33" s="6" t="s">
        <v>251</v>
      </c>
      <c r="B33" s="1">
        <f t="shared" si="5"/>
        <v>30</v>
      </c>
      <c r="C33" s="26">
        <f t="shared" si="0"/>
        <v>34664</v>
      </c>
      <c r="D33" s="27">
        <f t="shared" si="1"/>
        <v>31777.43</v>
      </c>
      <c r="E33" s="29">
        <f t="shared" si="2"/>
        <v>2886.57</v>
      </c>
      <c r="F33" s="26">
        <f t="shared" si="6"/>
        <v>230925.54333333322</v>
      </c>
      <c r="G33" s="26">
        <f t="shared" si="7"/>
        <v>199148.11333333323</v>
      </c>
      <c r="H33" s="33">
        <f t="shared" si="3"/>
        <v>2886.5692916666649</v>
      </c>
      <c r="I33" s="38">
        <f t="shared" si="4"/>
        <v>-7.0833333529662923E-4</v>
      </c>
    </row>
    <row r="34" spans="1:9" x14ac:dyDescent="0.25">
      <c r="A34" s="6" t="s">
        <v>252</v>
      </c>
      <c r="B34" s="1">
        <f t="shared" si="5"/>
        <v>30</v>
      </c>
      <c r="C34" s="26">
        <f t="shared" si="0"/>
        <v>34664</v>
      </c>
      <c r="D34" s="27">
        <f t="shared" si="1"/>
        <v>32174.65</v>
      </c>
      <c r="E34" s="29">
        <f t="shared" si="2"/>
        <v>2489.35</v>
      </c>
      <c r="F34" s="26">
        <f t="shared" si="6"/>
        <v>199148.11333333323</v>
      </c>
      <c r="G34" s="26">
        <f t="shared" si="7"/>
        <v>166973.46333333323</v>
      </c>
      <c r="H34" s="33">
        <f t="shared" si="3"/>
        <v>2489.351416666665</v>
      </c>
      <c r="I34" s="38">
        <f t="shared" si="4"/>
        <v>1.4166666651362902E-3</v>
      </c>
    </row>
    <row r="35" spans="1:9" x14ac:dyDescent="0.25">
      <c r="A35" s="6" t="s">
        <v>253</v>
      </c>
      <c r="B35" s="1">
        <f t="shared" si="5"/>
        <v>30</v>
      </c>
      <c r="C35" s="26">
        <f t="shared" si="0"/>
        <v>34664</v>
      </c>
      <c r="D35" s="27">
        <f t="shared" si="1"/>
        <v>32576.83</v>
      </c>
      <c r="E35" s="29">
        <f t="shared" si="2"/>
        <v>2087.17</v>
      </c>
      <c r="F35" s="26">
        <f t="shared" si="6"/>
        <v>166973.46333333323</v>
      </c>
      <c r="G35" s="26">
        <f t="shared" si="7"/>
        <v>134396.63333333324</v>
      </c>
      <c r="H35" s="33">
        <f t="shared" si="3"/>
        <v>2087.1682916666655</v>
      </c>
      <c r="I35" s="38">
        <f t="shared" si="4"/>
        <v>-1.7083333345908613E-3</v>
      </c>
    </row>
    <row r="36" spans="1:9" x14ac:dyDescent="0.25">
      <c r="A36" s="6" t="s">
        <v>254</v>
      </c>
      <c r="B36" s="1">
        <f t="shared" si="5"/>
        <v>30</v>
      </c>
      <c r="C36" s="26">
        <f t="shared" si="0"/>
        <v>34664</v>
      </c>
      <c r="D36" s="27">
        <f t="shared" si="1"/>
        <v>32984.04</v>
      </c>
      <c r="E36" s="29">
        <f t="shared" si="2"/>
        <v>1679.96</v>
      </c>
      <c r="F36" s="26">
        <f t="shared" si="6"/>
        <v>134396.63333333324</v>
      </c>
      <c r="G36" s="26">
        <f t="shared" si="7"/>
        <v>101412.59333333324</v>
      </c>
      <c r="H36" s="33">
        <f t="shared" si="3"/>
        <v>1679.9579166666654</v>
      </c>
      <c r="I36" s="38">
        <f t="shared" si="4"/>
        <v>-2.0833333346672589E-3</v>
      </c>
    </row>
    <row r="37" spans="1:9" x14ac:dyDescent="0.25">
      <c r="A37" s="6" t="s">
        <v>255</v>
      </c>
      <c r="B37" s="1">
        <f t="shared" si="5"/>
        <v>30</v>
      </c>
      <c r="C37" s="26">
        <f t="shared" si="0"/>
        <v>34664</v>
      </c>
      <c r="D37" s="27">
        <f t="shared" si="1"/>
        <v>33396.339999999997</v>
      </c>
      <c r="E37" s="29">
        <f t="shared" si="2"/>
        <v>1267.6600000000001</v>
      </c>
      <c r="F37" s="26">
        <f t="shared" si="6"/>
        <v>101412.59333333324</v>
      </c>
      <c r="G37" s="26">
        <f t="shared" si="7"/>
        <v>68016.253333333239</v>
      </c>
      <c r="H37" s="33">
        <f t="shared" si="3"/>
        <v>1267.6574166666653</v>
      </c>
      <c r="I37" s="38">
        <f t="shared" si="4"/>
        <v>-2.5833333347691223E-3</v>
      </c>
    </row>
    <row r="38" spans="1:9" x14ac:dyDescent="0.25">
      <c r="A38" s="6" t="s">
        <v>256</v>
      </c>
      <c r="B38" s="1">
        <f t="shared" si="5"/>
        <v>30</v>
      </c>
      <c r="C38" s="26">
        <f t="shared" si="0"/>
        <v>34664</v>
      </c>
      <c r="D38" s="27">
        <f t="shared" si="1"/>
        <v>33813.800000000003</v>
      </c>
      <c r="E38" s="29">
        <f t="shared" si="2"/>
        <v>850.2</v>
      </c>
      <c r="F38" s="26">
        <f t="shared" si="6"/>
        <v>68016.253333333239</v>
      </c>
      <c r="G38" s="26">
        <f t="shared" si="7"/>
        <v>34202.453333333237</v>
      </c>
      <c r="H38" s="33">
        <f t="shared" si="3"/>
        <v>850.20316666666542</v>
      </c>
      <c r="I38" s="38">
        <f t="shared" si="4"/>
        <v>3.1666666653791253E-3</v>
      </c>
    </row>
    <row r="39" spans="1:9" x14ac:dyDescent="0.25">
      <c r="A39" s="6" t="s">
        <v>257</v>
      </c>
      <c r="B39" s="1">
        <f t="shared" si="5"/>
        <v>30</v>
      </c>
      <c r="C39" s="26">
        <f t="shared" si="0"/>
        <v>34664</v>
      </c>
      <c r="D39" s="27">
        <f t="shared" si="1"/>
        <v>34202.449999999997</v>
      </c>
      <c r="E39" s="29">
        <f>ROUND(461.546666666765,2)</f>
        <v>461.55</v>
      </c>
      <c r="F39" s="26">
        <f t="shared" si="6"/>
        <v>34202.453333333237</v>
      </c>
      <c r="G39" s="26">
        <f t="shared" si="7"/>
        <v>3.3333332394249737E-3</v>
      </c>
      <c r="H39" s="33">
        <f t="shared" si="3"/>
        <v>427.53066666666541</v>
      </c>
      <c r="I39" s="38">
        <f t="shared" si="4"/>
        <v>-34.0193333333346</v>
      </c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0F5A7-2F50-4ED8-B9C7-0D73CC112583}">
  <dimension ref="A1:N5"/>
  <sheetViews>
    <sheetView workbookViewId="0">
      <selection activeCell="N2" sqref="N2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85.7109375" bestFit="1" customWidth="1"/>
  </cols>
  <sheetData>
    <row r="1" spans="1:14" x14ac:dyDescent="0.25">
      <c r="A1" s="13" t="s">
        <v>75</v>
      </c>
      <c r="B1" s="7" t="s">
        <v>1</v>
      </c>
      <c r="C1" s="7" t="s">
        <v>2</v>
      </c>
      <c r="D1" s="7" t="s">
        <v>11</v>
      </c>
      <c r="E1" s="7" t="s">
        <v>12</v>
      </c>
      <c r="F1" s="7" t="s">
        <v>13</v>
      </c>
      <c r="G1" s="7" t="s">
        <v>22</v>
      </c>
      <c r="H1" s="7" t="s">
        <v>3</v>
      </c>
      <c r="I1" s="7" t="s">
        <v>4</v>
      </c>
      <c r="J1" s="7" t="s">
        <v>5</v>
      </c>
      <c r="K1" s="7" t="s">
        <v>6</v>
      </c>
      <c r="L1" s="7" t="s">
        <v>7</v>
      </c>
      <c r="M1" s="7" t="s">
        <v>8</v>
      </c>
      <c r="N1" s="7" t="s">
        <v>168</v>
      </c>
    </row>
    <row r="2" spans="1:14" x14ac:dyDescent="0.25">
      <c r="A2" s="28" t="s">
        <v>0</v>
      </c>
      <c r="B2" s="8" t="s">
        <v>9</v>
      </c>
      <c r="C2" s="8" t="s">
        <v>10</v>
      </c>
      <c r="D2" s="9" t="s">
        <v>17</v>
      </c>
      <c r="E2" s="9" t="s">
        <v>186</v>
      </c>
      <c r="F2" s="9" t="s">
        <v>187</v>
      </c>
      <c r="G2" s="10" t="s">
        <v>20</v>
      </c>
      <c r="H2" s="10" t="s">
        <v>14</v>
      </c>
      <c r="I2" s="10" t="s">
        <v>0</v>
      </c>
      <c r="J2" s="10" t="s">
        <v>18</v>
      </c>
      <c r="K2" s="10" t="s">
        <v>69</v>
      </c>
      <c r="L2" s="10" t="s">
        <v>70</v>
      </c>
      <c r="M2" s="10" t="s">
        <v>71</v>
      </c>
      <c r="N2" s="10" t="s">
        <v>258</v>
      </c>
    </row>
    <row r="3" spans="1:14" x14ac:dyDescent="0.25">
      <c r="A3" s="28" t="s">
        <v>0</v>
      </c>
      <c r="B3" s="8" t="s">
        <v>9</v>
      </c>
      <c r="C3" s="8" t="s">
        <v>10</v>
      </c>
      <c r="D3" s="9" t="s">
        <v>17</v>
      </c>
      <c r="E3" s="9" t="s">
        <v>186</v>
      </c>
      <c r="F3" s="9" t="s">
        <v>187</v>
      </c>
      <c r="G3" s="10" t="s">
        <v>20</v>
      </c>
      <c r="H3" s="10" t="s">
        <v>14</v>
      </c>
      <c r="I3" s="10" t="s">
        <v>0</v>
      </c>
      <c r="J3" s="10" t="s">
        <v>18</v>
      </c>
      <c r="K3" s="10" t="s">
        <v>76</v>
      </c>
      <c r="L3" s="10" t="s">
        <v>70</v>
      </c>
      <c r="M3" s="10" t="s">
        <v>71</v>
      </c>
      <c r="N3" s="10" t="s">
        <v>259</v>
      </c>
    </row>
    <row r="4" spans="1:14" x14ac:dyDescent="0.25">
      <c r="A4" s="28" t="s">
        <v>0</v>
      </c>
      <c r="B4" s="8" t="s">
        <v>9</v>
      </c>
      <c r="C4" s="8" t="s">
        <v>10</v>
      </c>
      <c r="D4" s="9" t="s">
        <v>17</v>
      </c>
      <c r="E4" s="9" t="s">
        <v>186</v>
      </c>
      <c r="F4" s="9" t="s">
        <v>187</v>
      </c>
      <c r="G4" s="10" t="s">
        <v>17</v>
      </c>
      <c r="H4" s="10" t="s">
        <v>14</v>
      </c>
      <c r="I4" s="10" t="s">
        <v>0</v>
      </c>
      <c r="J4" s="10" t="s">
        <v>18</v>
      </c>
      <c r="K4" s="10" t="s">
        <v>69</v>
      </c>
      <c r="L4" s="10" t="s">
        <v>70</v>
      </c>
      <c r="M4" s="10" t="s">
        <v>71</v>
      </c>
      <c r="N4" s="10" t="s">
        <v>260</v>
      </c>
    </row>
    <row r="5" spans="1:14" x14ac:dyDescent="0.25">
      <c r="A5" s="28" t="s">
        <v>0</v>
      </c>
      <c r="B5" s="8" t="s">
        <v>9</v>
      </c>
      <c r="C5" s="8" t="s">
        <v>10</v>
      </c>
      <c r="D5" s="9" t="s">
        <v>17</v>
      </c>
      <c r="E5" s="9" t="s">
        <v>186</v>
      </c>
      <c r="F5" s="9" t="s">
        <v>187</v>
      </c>
      <c r="G5" s="10" t="s">
        <v>17</v>
      </c>
      <c r="H5" s="10" t="s">
        <v>14</v>
      </c>
      <c r="I5" s="10" t="s">
        <v>0</v>
      </c>
      <c r="J5" s="10" t="s">
        <v>18</v>
      </c>
      <c r="K5" s="10" t="s">
        <v>76</v>
      </c>
      <c r="L5" s="10" t="s">
        <v>70</v>
      </c>
      <c r="M5" s="10" t="s">
        <v>71</v>
      </c>
      <c r="N5" s="10" t="s">
        <v>261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AA719-8B2B-40C8-AF8B-CAD65EAEDE26}">
  <dimension ref="A1:I40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0.28515625" bestFit="1" customWidth="1"/>
    <col min="5" max="5" width="9.42578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7.140625" bestFit="1" customWidth="1"/>
  </cols>
  <sheetData>
    <row r="1" spans="1:9" x14ac:dyDescent="0.25">
      <c r="A1" s="41" t="s">
        <v>267</v>
      </c>
      <c r="B1" s="42" t="s">
        <v>273</v>
      </c>
      <c r="C1" s="37" t="s">
        <v>274</v>
      </c>
      <c r="D1" s="39">
        <f>ROUNDUP(34659.7606955582,0)</f>
        <v>34660</v>
      </c>
    </row>
    <row r="2" spans="1:9" x14ac:dyDescent="0.25">
      <c r="A2" s="41" t="s">
        <v>268</v>
      </c>
      <c r="B2" s="43">
        <v>0.15</v>
      </c>
    </row>
    <row r="3" spans="1:9" x14ac:dyDescent="0.25">
      <c r="A3" s="5" t="s">
        <v>23</v>
      </c>
      <c r="B3" s="5" t="s">
        <v>24</v>
      </c>
      <c r="C3" s="5" t="s">
        <v>15</v>
      </c>
      <c r="D3" s="5" t="s">
        <v>28</v>
      </c>
      <c r="E3" s="5" t="s">
        <v>27</v>
      </c>
      <c r="F3" s="5" t="s">
        <v>25</v>
      </c>
      <c r="G3" s="5" t="s">
        <v>26</v>
      </c>
      <c r="H3" s="31" t="s">
        <v>271</v>
      </c>
      <c r="I3" s="31" t="s">
        <v>272</v>
      </c>
    </row>
    <row r="4" spans="1:9" x14ac:dyDescent="0.25">
      <c r="A4" s="6" t="s">
        <v>188</v>
      </c>
      <c r="B4" s="25">
        <f>_xlfn.DAYS(A4,B1)</f>
        <v>28</v>
      </c>
      <c r="C4" s="26" t="s">
        <v>73</v>
      </c>
      <c r="D4" s="30" t="s">
        <v>21</v>
      </c>
      <c r="E4" s="29">
        <f>ROUNDUP(F4*$B$2*B4/365,0)</f>
        <v>11507</v>
      </c>
      <c r="F4" s="26">
        <v>1000000</v>
      </c>
      <c r="G4" s="26">
        <v>1000000</v>
      </c>
      <c r="H4" s="33">
        <f>F4*$B$2*B4/365</f>
        <v>11506.849315068494</v>
      </c>
      <c r="I4" s="38">
        <f>H4-E4</f>
        <v>-0.15068493150647555</v>
      </c>
    </row>
    <row r="5" spans="1:9" x14ac:dyDescent="0.25">
      <c r="A5" s="6" t="s">
        <v>189</v>
      </c>
      <c r="B5" s="1">
        <f>_xlfn.DAYS(A5,A4)</f>
        <v>29</v>
      </c>
      <c r="C5" s="26">
        <f>$D$1</f>
        <v>34660</v>
      </c>
      <c r="D5" s="27">
        <f>C5-E5</f>
        <v>22742.190000000002</v>
      </c>
      <c r="E5" s="29">
        <f>ROUND(F5*$B$2*B5/365,2)</f>
        <v>11917.81</v>
      </c>
      <c r="F5" s="26">
        <f>G4</f>
        <v>1000000</v>
      </c>
      <c r="G5" s="26">
        <f>F5-D5</f>
        <v>977257.81</v>
      </c>
      <c r="H5" s="33">
        <f t="shared" ref="H5:H40" si="0">F5*$B$2*B5/365</f>
        <v>11917.808219178081</v>
      </c>
      <c r="I5" s="38">
        <f t="shared" ref="I5:I40" si="1">H5-E5</f>
        <v>-1.7808219181461027E-3</v>
      </c>
    </row>
    <row r="6" spans="1:9" x14ac:dyDescent="0.25">
      <c r="A6" s="6" t="s">
        <v>190</v>
      </c>
      <c r="B6" s="1">
        <f t="shared" ref="B6:B40" si="2">_xlfn.DAYS(A6,A5)</f>
        <v>31</v>
      </c>
      <c r="C6" s="26">
        <f t="shared" ref="C6:C40" si="3">$D$1</f>
        <v>34660</v>
      </c>
      <c r="D6" s="27">
        <f t="shared" ref="D6:D40" si="4">C6-E6</f>
        <v>22210</v>
      </c>
      <c r="E6" s="29">
        <f t="shared" ref="E6:E39" si="5">ROUND(F6*$B$2*B6/365,2)</f>
        <v>12450</v>
      </c>
      <c r="F6" s="26">
        <f t="shared" ref="F6:F40" si="6">G5</f>
        <v>977257.81</v>
      </c>
      <c r="G6" s="26">
        <f t="shared" ref="G6:G40" si="7">F6-D6</f>
        <v>955047.81</v>
      </c>
      <c r="H6" s="33">
        <f t="shared" si="0"/>
        <v>12449.996757534245</v>
      </c>
      <c r="I6" s="38">
        <f t="shared" si="1"/>
        <v>-3.2424657547380775E-3</v>
      </c>
    </row>
    <row r="7" spans="1:9" x14ac:dyDescent="0.25">
      <c r="A7" s="6" t="s">
        <v>191</v>
      </c>
      <c r="B7" s="1">
        <f t="shared" si="2"/>
        <v>30</v>
      </c>
      <c r="C7" s="26">
        <f t="shared" si="3"/>
        <v>34660</v>
      </c>
      <c r="D7" s="27">
        <f t="shared" si="4"/>
        <v>22885.440000000002</v>
      </c>
      <c r="E7" s="29">
        <f t="shared" si="5"/>
        <v>11774.56</v>
      </c>
      <c r="F7" s="26">
        <f t="shared" si="6"/>
        <v>955047.81</v>
      </c>
      <c r="G7" s="26">
        <f t="shared" si="7"/>
        <v>932162.37000000011</v>
      </c>
      <c r="H7" s="33">
        <f t="shared" si="0"/>
        <v>11774.562041095889</v>
      </c>
      <c r="I7" s="38">
        <f t="shared" si="1"/>
        <v>2.0410958895809017E-3</v>
      </c>
    </row>
    <row r="8" spans="1:9" x14ac:dyDescent="0.25">
      <c r="A8" s="6" t="s">
        <v>192</v>
      </c>
      <c r="B8" s="1">
        <f t="shared" si="2"/>
        <v>31</v>
      </c>
      <c r="C8" s="26">
        <f t="shared" si="3"/>
        <v>34660</v>
      </c>
      <c r="D8" s="27">
        <f t="shared" si="4"/>
        <v>22784.510000000002</v>
      </c>
      <c r="E8" s="29">
        <f t="shared" si="5"/>
        <v>11875.49</v>
      </c>
      <c r="F8" s="26">
        <f t="shared" si="6"/>
        <v>932162.37000000011</v>
      </c>
      <c r="G8" s="26">
        <f t="shared" si="7"/>
        <v>909377.8600000001</v>
      </c>
      <c r="H8" s="33">
        <f t="shared" si="0"/>
        <v>11875.493206849316</v>
      </c>
      <c r="I8" s="38">
        <f t="shared" si="1"/>
        <v>3.2068493164842948E-3</v>
      </c>
    </row>
    <row r="9" spans="1:9" x14ac:dyDescent="0.25">
      <c r="A9" s="6" t="s">
        <v>193</v>
      </c>
      <c r="B9" s="1">
        <f t="shared" si="2"/>
        <v>30</v>
      </c>
      <c r="C9" s="26">
        <f t="shared" si="3"/>
        <v>34660</v>
      </c>
      <c r="D9" s="27">
        <f t="shared" si="4"/>
        <v>23448.489999999998</v>
      </c>
      <c r="E9" s="29">
        <f t="shared" si="5"/>
        <v>11211.51</v>
      </c>
      <c r="F9" s="26">
        <f t="shared" si="6"/>
        <v>909377.8600000001</v>
      </c>
      <c r="G9" s="26">
        <f t="shared" si="7"/>
        <v>885929.37000000011</v>
      </c>
      <c r="H9" s="33">
        <f t="shared" si="0"/>
        <v>11211.5078630137</v>
      </c>
      <c r="I9" s="38">
        <f t="shared" si="1"/>
        <v>-2.1369863006839296E-3</v>
      </c>
    </row>
    <row r="10" spans="1:9" x14ac:dyDescent="0.25">
      <c r="A10" s="6" t="s">
        <v>194</v>
      </c>
      <c r="B10" s="1">
        <f t="shared" si="2"/>
        <v>31</v>
      </c>
      <c r="C10" s="26">
        <f t="shared" si="3"/>
        <v>34660</v>
      </c>
      <c r="D10" s="27">
        <f t="shared" si="4"/>
        <v>23373.5</v>
      </c>
      <c r="E10" s="29">
        <f t="shared" si="5"/>
        <v>11286.5</v>
      </c>
      <c r="F10" s="26">
        <f t="shared" si="6"/>
        <v>885929.37000000011</v>
      </c>
      <c r="G10" s="26">
        <f t="shared" si="7"/>
        <v>862555.87000000011</v>
      </c>
      <c r="H10" s="33">
        <f t="shared" si="0"/>
        <v>11286.497453424659</v>
      </c>
      <c r="I10" s="38">
        <f t="shared" si="1"/>
        <v>-2.5465753406024305E-3</v>
      </c>
    </row>
    <row r="11" spans="1:9" x14ac:dyDescent="0.25">
      <c r="A11" s="6" t="s">
        <v>195</v>
      </c>
      <c r="B11" s="1">
        <f t="shared" si="2"/>
        <v>31</v>
      </c>
      <c r="C11" s="26">
        <f t="shared" si="3"/>
        <v>34660</v>
      </c>
      <c r="D11" s="27">
        <f t="shared" si="4"/>
        <v>23671.27</v>
      </c>
      <c r="E11" s="29">
        <f t="shared" si="5"/>
        <v>10988.73</v>
      </c>
      <c r="F11" s="26">
        <f t="shared" si="6"/>
        <v>862555.87000000011</v>
      </c>
      <c r="G11" s="26">
        <f t="shared" si="7"/>
        <v>838884.60000000009</v>
      </c>
      <c r="H11" s="33">
        <f t="shared" si="0"/>
        <v>10988.725467123289</v>
      </c>
      <c r="I11" s="38">
        <f t="shared" si="1"/>
        <v>-4.5328767100727418E-3</v>
      </c>
    </row>
    <row r="12" spans="1:9" x14ac:dyDescent="0.25">
      <c r="A12" s="6" t="s">
        <v>196</v>
      </c>
      <c r="B12" s="1">
        <f t="shared" si="2"/>
        <v>30</v>
      </c>
      <c r="C12" s="26">
        <f t="shared" si="3"/>
        <v>34660</v>
      </c>
      <c r="D12" s="27">
        <f t="shared" si="4"/>
        <v>24317.59</v>
      </c>
      <c r="E12" s="29">
        <f t="shared" si="5"/>
        <v>10342.41</v>
      </c>
      <c r="F12" s="26">
        <f t="shared" si="6"/>
        <v>838884.60000000009</v>
      </c>
      <c r="G12" s="26">
        <f t="shared" si="7"/>
        <v>814567.01000000013</v>
      </c>
      <c r="H12" s="33">
        <f t="shared" si="0"/>
        <v>10342.412876712329</v>
      </c>
      <c r="I12" s="38">
        <f t="shared" si="1"/>
        <v>2.8767123294528574E-3</v>
      </c>
    </row>
    <row r="13" spans="1:9" x14ac:dyDescent="0.25">
      <c r="A13" s="6" t="s">
        <v>197</v>
      </c>
      <c r="B13" s="1">
        <f t="shared" si="2"/>
        <v>31</v>
      </c>
      <c r="C13" s="26">
        <f t="shared" si="3"/>
        <v>34660</v>
      </c>
      <c r="D13" s="27">
        <f t="shared" si="4"/>
        <v>24282.639999999999</v>
      </c>
      <c r="E13" s="29">
        <f t="shared" si="5"/>
        <v>10377.36</v>
      </c>
      <c r="F13" s="26">
        <f t="shared" si="6"/>
        <v>814567.01000000013</v>
      </c>
      <c r="G13" s="26">
        <f t="shared" si="7"/>
        <v>790284.37000000011</v>
      </c>
      <c r="H13" s="33">
        <f t="shared" si="0"/>
        <v>10377.360538356166</v>
      </c>
      <c r="I13" s="38">
        <f t="shared" si="1"/>
        <v>5.383561656344682E-4</v>
      </c>
    </row>
    <row r="14" spans="1:9" x14ac:dyDescent="0.25">
      <c r="A14" s="6" t="s">
        <v>198</v>
      </c>
      <c r="B14" s="1">
        <f t="shared" si="2"/>
        <v>30</v>
      </c>
      <c r="C14" s="26">
        <f t="shared" si="3"/>
        <v>34660</v>
      </c>
      <c r="D14" s="27">
        <f t="shared" si="4"/>
        <v>24916.77</v>
      </c>
      <c r="E14" s="29">
        <f t="shared" si="5"/>
        <v>9743.23</v>
      </c>
      <c r="F14" s="26">
        <f t="shared" si="6"/>
        <v>790284.37000000011</v>
      </c>
      <c r="G14" s="26">
        <f t="shared" si="7"/>
        <v>765367.60000000009</v>
      </c>
      <c r="H14" s="33">
        <f t="shared" si="0"/>
        <v>9743.231958904109</v>
      </c>
      <c r="I14" s="38">
        <f t="shared" si="1"/>
        <v>1.9589041094150161E-3</v>
      </c>
    </row>
    <row r="15" spans="1:9" x14ac:dyDescent="0.25">
      <c r="A15" s="6" t="s">
        <v>199</v>
      </c>
      <c r="B15" s="1">
        <f t="shared" si="2"/>
        <v>31</v>
      </c>
      <c r="C15" s="26">
        <f t="shared" si="3"/>
        <v>34660</v>
      </c>
      <c r="D15" s="27">
        <f t="shared" si="4"/>
        <v>24909.43</v>
      </c>
      <c r="E15" s="29">
        <f t="shared" si="5"/>
        <v>9750.57</v>
      </c>
      <c r="F15" s="26">
        <f t="shared" si="6"/>
        <v>765367.60000000009</v>
      </c>
      <c r="G15" s="26">
        <f t="shared" si="7"/>
        <v>740458.17</v>
      </c>
      <c r="H15" s="33">
        <f t="shared" si="0"/>
        <v>9750.5735342465759</v>
      </c>
      <c r="I15" s="38">
        <f t="shared" si="1"/>
        <v>3.5342465762369102E-3</v>
      </c>
    </row>
    <row r="16" spans="1:9" x14ac:dyDescent="0.25">
      <c r="A16" s="6" t="s">
        <v>200</v>
      </c>
      <c r="B16" s="1">
        <f t="shared" si="2"/>
        <v>31</v>
      </c>
      <c r="C16" s="26">
        <f t="shared" si="3"/>
        <v>34660</v>
      </c>
      <c r="D16" s="27">
        <f t="shared" si="4"/>
        <v>25226.77</v>
      </c>
      <c r="E16" s="29">
        <f t="shared" si="5"/>
        <v>9433.23</v>
      </c>
      <c r="F16" s="26">
        <f t="shared" si="6"/>
        <v>740458.17</v>
      </c>
      <c r="G16" s="26">
        <f t="shared" si="7"/>
        <v>715231.4</v>
      </c>
      <c r="H16" s="33">
        <f t="shared" si="0"/>
        <v>9433.2342205479454</v>
      </c>
      <c r="I16" s="38">
        <f t="shared" si="1"/>
        <v>4.2205479458061745E-3</v>
      </c>
    </row>
    <row r="17" spans="1:9" x14ac:dyDescent="0.25">
      <c r="A17" s="6" t="s">
        <v>201</v>
      </c>
      <c r="B17" s="1">
        <f t="shared" si="2"/>
        <v>28</v>
      </c>
      <c r="C17" s="26">
        <f t="shared" si="3"/>
        <v>34660</v>
      </c>
      <c r="D17" s="27">
        <f t="shared" si="4"/>
        <v>26429.940000000002</v>
      </c>
      <c r="E17" s="29">
        <f t="shared" si="5"/>
        <v>8230.06</v>
      </c>
      <c r="F17" s="26">
        <f t="shared" si="6"/>
        <v>715231.4</v>
      </c>
      <c r="G17" s="26">
        <f t="shared" si="7"/>
        <v>688801.46</v>
      </c>
      <c r="H17" s="33">
        <f t="shared" si="0"/>
        <v>8230.0599452054812</v>
      </c>
      <c r="I17" s="38">
        <f t="shared" si="1"/>
        <v>-5.479451829160098E-5</v>
      </c>
    </row>
    <row r="18" spans="1:9" x14ac:dyDescent="0.25">
      <c r="A18" s="6" t="s">
        <v>202</v>
      </c>
      <c r="B18" s="1">
        <f t="shared" si="2"/>
        <v>31</v>
      </c>
      <c r="C18" s="26">
        <f t="shared" si="3"/>
        <v>34660</v>
      </c>
      <c r="D18" s="27">
        <f t="shared" si="4"/>
        <v>25884.86</v>
      </c>
      <c r="E18" s="29">
        <f t="shared" si="5"/>
        <v>8775.14</v>
      </c>
      <c r="F18" s="26">
        <f t="shared" si="6"/>
        <v>688801.46</v>
      </c>
      <c r="G18" s="26">
        <f t="shared" si="7"/>
        <v>662916.6</v>
      </c>
      <c r="H18" s="33">
        <f t="shared" si="0"/>
        <v>8775.1418876712323</v>
      </c>
      <c r="I18" s="38">
        <f t="shared" si="1"/>
        <v>1.8876712329074508E-3</v>
      </c>
    </row>
    <row r="19" spans="1:9" x14ac:dyDescent="0.25">
      <c r="A19" s="6" t="s">
        <v>203</v>
      </c>
      <c r="B19" s="1">
        <f t="shared" si="2"/>
        <v>30</v>
      </c>
      <c r="C19" s="26">
        <f t="shared" si="3"/>
        <v>34660</v>
      </c>
      <c r="D19" s="27">
        <f t="shared" si="4"/>
        <v>26487.06</v>
      </c>
      <c r="E19" s="29">
        <f t="shared" si="5"/>
        <v>8172.94</v>
      </c>
      <c r="F19" s="26">
        <f t="shared" si="6"/>
        <v>662916.6</v>
      </c>
      <c r="G19" s="26">
        <f t="shared" si="7"/>
        <v>636429.53999999992</v>
      </c>
      <c r="H19" s="33">
        <f t="shared" si="0"/>
        <v>8172.944383561643</v>
      </c>
      <c r="I19" s="38">
        <f t="shared" si="1"/>
        <v>4.3835616434080293E-3</v>
      </c>
    </row>
    <row r="20" spans="1:9" x14ac:dyDescent="0.25">
      <c r="A20" s="6" t="s">
        <v>204</v>
      </c>
      <c r="B20" s="1">
        <f t="shared" si="2"/>
        <v>31</v>
      </c>
      <c r="C20" s="26">
        <f t="shared" si="3"/>
        <v>34660</v>
      </c>
      <c r="D20" s="27">
        <f t="shared" si="4"/>
        <v>26552.06</v>
      </c>
      <c r="E20" s="29">
        <f t="shared" si="5"/>
        <v>8107.94</v>
      </c>
      <c r="F20" s="26">
        <f t="shared" si="6"/>
        <v>636429.53999999992</v>
      </c>
      <c r="G20" s="26">
        <f t="shared" si="7"/>
        <v>609877.47999999986</v>
      </c>
      <c r="H20" s="33">
        <f t="shared" si="0"/>
        <v>8107.9379753424646</v>
      </c>
      <c r="I20" s="38">
        <f t="shared" si="1"/>
        <v>-2.0246575350029161E-3</v>
      </c>
    </row>
    <row r="21" spans="1:9" x14ac:dyDescent="0.25">
      <c r="A21" s="6" t="s">
        <v>205</v>
      </c>
      <c r="B21" s="1">
        <f t="shared" si="2"/>
        <v>30</v>
      </c>
      <c r="C21" s="26">
        <f t="shared" si="3"/>
        <v>34660</v>
      </c>
      <c r="D21" s="27">
        <f t="shared" si="4"/>
        <v>27140.959999999999</v>
      </c>
      <c r="E21" s="29">
        <f t="shared" si="5"/>
        <v>7519.04</v>
      </c>
      <c r="F21" s="26">
        <f t="shared" si="6"/>
        <v>609877.47999999986</v>
      </c>
      <c r="G21" s="26">
        <f t="shared" si="7"/>
        <v>582736.5199999999</v>
      </c>
      <c r="H21" s="33">
        <f t="shared" si="0"/>
        <v>7519.037424657532</v>
      </c>
      <c r="I21" s="38">
        <f t="shared" si="1"/>
        <v>-2.5753424679351156E-3</v>
      </c>
    </row>
    <row r="22" spans="1:9" x14ac:dyDescent="0.25">
      <c r="A22" s="6" t="s">
        <v>206</v>
      </c>
      <c r="B22" s="1">
        <f t="shared" si="2"/>
        <v>31</v>
      </c>
      <c r="C22" s="26">
        <f t="shared" si="3"/>
        <v>34660</v>
      </c>
      <c r="D22" s="27">
        <f t="shared" si="4"/>
        <v>27236.1</v>
      </c>
      <c r="E22" s="29">
        <f t="shared" si="5"/>
        <v>7423.9</v>
      </c>
      <c r="F22" s="26">
        <f t="shared" si="6"/>
        <v>582736.5199999999</v>
      </c>
      <c r="G22" s="26">
        <f t="shared" si="7"/>
        <v>555500.41999999993</v>
      </c>
      <c r="H22" s="33">
        <f t="shared" si="0"/>
        <v>7423.9036109589024</v>
      </c>
      <c r="I22" s="38">
        <f t="shared" si="1"/>
        <v>3.6109589027546463E-3</v>
      </c>
    </row>
    <row r="23" spans="1:9" x14ac:dyDescent="0.25">
      <c r="A23" s="6" t="s">
        <v>207</v>
      </c>
      <c r="B23" s="1">
        <f t="shared" si="2"/>
        <v>31</v>
      </c>
      <c r="C23" s="26">
        <f t="shared" si="3"/>
        <v>34660</v>
      </c>
      <c r="D23" s="27">
        <f t="shared" si="4"/>
        <v>27583.08</v>
      </c>
      <c r="E23" s="29">
        <f t="shared" si="5"/>
        <v>7076.92</v>
      </c>
      <c r="F23" s="26">
        <f t="shared" si="6"/>
        <v>555500.41999999993</v>
      </c>
      <c r="G23" s="26">
        <f t="shared" si="7"/>
        <v>527917.34</v>
      </c>
      <c r="H23" s="33">
        <f t="shared" si="0"/>
        <v>7076.9231589041074</v>
      </c>
      <c r="I23" s="38">
        <f t="shared" si="1"/>
        <v>3.1589041072948021E-3</v>
      </c>
    </row>
    <row r="24" spans="1:9" x14ac:dyDescent="0.25">
      <c r="A24" s="6" t="s">
        <v>208</v>
      </c>
      <c r="B24" s="1">
        <f t="shared" si="2"/>
        <v>30</v>
      </c>
      <c r="C24" s="26">
        <f t="shared" si="3"/>
        <v>34660</v>
      </c>
      <c r="D24" s="27">
        <f t="shared" si="4"/>
        <v>28151.43</v>
      </c>
      <c r="E24" s="29">
        <f t="shared" si="5"/>
        <v>6508.57</v>
      </c>
      <c r="F24" s="26">
        <f t="shared" si="6"/>
        <v>527917.34</v>
      </c>
      <c r="G24" s="26">
        <f t="shared" si="7"/>
        <v>499765.91</v>
      </c>
      <c r="H24" s="33">
        <f t="shared" si="0"/>
        <v>6508.5699452054787</v>
      </c>
      <c r="I24" s="38">
        <f t="shared" si="1"/>
        <v>-5.4794521020085085E-5</v>
      </c>
    </row>
    <row r="25" spans="1:9" x14ac:dyDescent="0.25">
      <c r="A25" s="6" t="s">
        <v>209</v>
      </c>
      <c r="B25" s="1">
        <f t="shared" si="2"/>
        <v>31</v>
      </c>
      <c r="C25" s="26">
        <f t="shared" si="3"/>
        <v>34660</v>
      </c>
      <c r="D25" s="27">
        <f t="shared" si="4"/>
        <v>28293.119999999999</v>
      </c>
      <c r="E25" s="29">
        <f t="shared" si="5"/>
        <v>6366.88</v>
      </c>
      <c r="F25" s="26">
        <f t="shared" si="6"/>
        <v>499765.91</v>
      </c>
      <c r="G25" s="26">
        <f t="shared" si="7"/>
        <v>471472.79</v>
      </c>
      <c r="H25" s="33">
        <f t="shared" si="0"/>
        <v>6366.8807712328762</v>
      </c>
      <c r="I25" s="38">
        <f t="shared" si="1"/>
        <v>7.7123287610447733E-4</v>
      </c>
    </row>
    <row r="26" spans="1:9" x14ac:dyDescent="0.25">
      <c r="A26" s="6" t="s">
        <v>210</v>
      </c>
      <c r="B26" s="1">
        <f t="shared" si="2"/>
        <v>30</v>
      </c>
      <c r="C26" s="26">
        <f t="shared" si="3"/>
        <v>34660</v>
      </c>
      <c r="D26" s="27">
        <f t="shared" si="4"/>
        <v>28847.32</v>
      </c>
      <c r="E26" s="29">
        <f t="shared" si="5"/>
        <v>5812.68</v>
      </c>
      <c r="F26" s="26">
        <f t="shared" si="6"/>
        <v>471472.79</v>
      </c>
      <c r="G26" s="26">
        <f t="shared" si="7"/>
        <v>442625.47</v>
      </c>
      <c r="H26" s="33">
        <f t="shared" si="0"/>
        <v>5812.6782328767131</v>
      </c>
      <c r="I26" s="38">
        <f t="shared" si="1"/>
        <v>-1.7671232872089604E-3</v>
      </c>
    </row>
    <row r="27" spans="1:9" x14ac:dyDescent="0.25">
      <c r="A27" s="6" t="s">
        <v>211</v>
      </c>
      <c r="B27" s="1">
        <f t="shared" si="2"/>
        <v>31</v>
      </c>
      <c r="C27" s="26">
        <f t="shared" si="3"/>
        <v>34660</v>
      </c>
      <c r="D27" s="27">
        <f t="shared" si="4"/>
        <v>29021.07</v>
      </c>
      <c r="E27" s="29">
        <f t="shared" si="5"/>
        <v>5638.93</v>
      </c>
      <c r="F27" s="26">
        <f t="shared" si="6"/>
        <v>442625.47</v>
      </c>
      <c r="G27" s="26">
        <f t="shared" si="7"/>
        <v>413604.39999999997</v>
      </c>
      <c r="H27" s="33">
        <f t="shared" si="0"/>
        <v>5638.9272205479447</v>
      </c>
      <c r="I27" s="38">
        <f t="shared" si="1"/>
        <v>-2.7794520556199132E-3</v>
      </c>
    </row>
    <row r="28" spans="1:9" x14ac:dyDescent="0.25">
      <c r="A28" s="6" t="s">
        <v>212</v>
      </c>
      <c r="B28" s="1">
        <f t="shared" si="2"/>
        <v>31</v>
      </c>
      <c r="C28" s="26">
        <f t="shared" si="3"/>
        <v>34660</v>
      </c>
      <c r="D28" s="27">
        <f t="shared" si="4"/>
        <v>29390.79</v>
      </c>
      <c r="E28" s="29">
        <f t="shared" si="5"/>
        <v>5269.21</v>
      </c>
      <c r="F28" s="26">
        <f t="shared" si="6"/>
        <v>413604.39999999997</v>
      </c>
      <c r="G28" s="26">
        <f t="shared" si="7"/>
        <v>384213.61</v>
      </c>
      <c r="H28" s="33">
        <f t="shared" si="0"/>
        <v>5269.2067397260271</v>
      </c>
      <c r="I28" s="38">
        <f t="shared" si="1"/>
        <v>-3.2602739729554742E-3</v>
      </c>
    </row>
    <row r="29" spans="1:9" x14ac:dyDescent="0.25">
      <c r="A29" s="6" t="s">
        <v>213</v>
      </c>
      <c r="B29" s="1">
        <f t="shared" si="2"/>
        <v>28</v>
      </c>
      <c r="C29" s="26">
        <f t="shared" si="3"/>
        <v>34660</v>
      </c>
      <c r="D29" s="27">
        <f t="shared" si="4"/>
        <v>30238.91</v>
      </c>
      <c r="E29" s="29">
        <f t="shared" si="5"/>
        <v>4421.09</v>
      </c>
      <c r="F29" s="26">
        <f t="shared" si="6"/>
        <v>384213.61</v>
      </c>
      <c r="G29" s="26">
        <f t="shared" si="7"/>
        <v>353974.7</v>
      </c>
      <c r="H29" s="33">
        <f t="shared" si="0"/>
        <v>4421.0881150684936</v>
      </c>
      <c r="I29" s="38">
        <f t="shared" si="1"/>
        <v>-1.8849315065381234E-3</v>
      </c>
    </row>
    <row r="30" spans="1:9" x14ac:dyDescent="0.25">
      <c r="A30" s="6" t="s">
        <v>214</v>
      </c>
      <c r="B30" s="1">
        <f t="shared" si="2"/>
        <v>31</v>
      </c>
      <c r="C30" s="26">
        <f t="shared" si="3"/>
        <v>34660</v>
      </c>
      <c r="D30" s="27">
        <f t="shared" si="4"/>
        <v>30150.46</v>
      </c>
      <c r="E30" s="29">
        <f t="shared" si="5"/>
        <v>4509.54</v>
      </c>
      <c r="F30" s="26">
        <f t="shared" si="6"/>
        <v>353974.7</v>
      </c>
      <c r="G30" s="26">
        <f t="shared" si="7"/>
        <v>323824.24</v>
      </c>
      <c r="H30" s="33">
        <f t="shared" si="0"/>
        <v>4509.5406986301368</v>
      </c>
      <c r="I30" s="38">
        <f t="shared" si="1"/>
        <v>6.986301368669956E-4</v>
      </c>
    </row>
    <row r="31" spans="1:9" x14ac:dyDescent="0.25">
      <c r="A31" s="6" t="s">
        <v>215</v>
      </c>
      <c r="B31" s="1">
        <f t="shared" si="2"/>
        <v>30</v>
      </c>
      <c r="C31" s="26">
        <f t="shared" si="3"/>
        <v>34660</v>
      </c>
      <c r="D31" s="27">
        <f t="shared" si="4"/>
        <v>30667.65</v>
      </c>
      <c r="E31" s="29">
        <f t="shared" si="5"/>
        <v>3992.35</v>
      </c>
      <c r="F31" s="26">
        <f t="shared" si="6"/>
        <v>323824.24</v>
      </c>
      <c r="G31" s="26">
        <f t="shared" si="7"/>
        <v>293156.58999999997</v>
      </c>
      <c r="H31" s="33">
        <f t="shared" si="0"/>
        <v>3992.3536438356168</v>
      </c>
      <c r="I31" s="38">
        <f t="shared" si="1"/>
        <v>3.6438356169128383E-3</v>
      </c>
    </row>
    <row r="32" spans="1:9" x14ac:dyDescent="0.25">
      <c r="A32" s="6" t="s">
        <v>216</v>
      </c>
      <c r="B32" s="1">
        <f t="shared" si="2"/>
        <v>31</v>
      </c>
      <c r="C32" s="26">
        <f t="shared" si="3"/>
        <v>34660</v>
      </c>
      <c r="D32" s="27">
        <f t="shared" si="4"/>
        <v>30925.27</v>
      </c>
      <c r="E32" s="29">
        <f t="shared" si="5"/>
        <v>3734.73</v>
      </c>
      <c r="F32" s="26">
        <f t="shared" si="6"/>
        <v>293156.58999999997</v>
      </c>
      <c r="G32" s="26">
        <f t="shared" si="7"/>
        <v>262231.31999999995</v>
      </c>
      <c r="H32" s="33">
        <f t="shared" si="0"/>
        <v>3734.7346397260267</v>
      </c>
      <c r="I32" s="38">
        <f t="shared" si="1"/>
        <v>4.6397260266530793E-3</v>
      </c>
    </row>
    <row r="33" spans="1:9" x14ac:dyDescent="0.25">
      <c r="A33" s="6" t="s">
        <v>217</v>
      </c>
      <c r="B33" s="1">
        <f t="shared" si="2"/>
        <v>30</v>
      </c>
      <c r="C33" s="26">
        <f t="shared" si="3"/>
        <v>34660</v>
      </c>
      <c r="D33" s="27">
        <f t="shared" si="4"/>
        <v>31427.010000000002</v>
      </c>
      <c r="E33" s="29">
        <f t="shared" si="5"/>
        <v>3232.99</v>
      </c>
      <c r="F33" s="26">
        <f t="shared" si="6"/>
        <v>262231.31999999995</v>
      </c>
      <c r="G33" s="26">
        <f t="shared" si="7"/>
        <v>230804.30999999994</v>
      </c>
      <c r="H33" s="33">
        <f t="shared" si="0"/>
        <v>3232.988876712328</v>
      </c>
      <c r="I33" s="38">
        <f t="shared" si="1"/>
        <v>-1.1232876718167972E-3</v>
      </c>
    </row>
    <row r="34" spans="1:9" x14ac:dyDescent="0.25">
      <c r="A34" s="6" t="s">
        <v>218</v>
      </c>
      <c r="B34" s="1">
        <f t="shared" si="2"/>
        <v>31</v>
      </c>
      <c r="C34" s="26">
        <f t="shared" si="3"/>
        <v>34660</v>
      </c>
      <c r="D34" s="27">
        <f t="shared" si="4"/>
        <v>31719.62</v>
      </c>
      <c r="E34" s="29">
        <f t="shared" si="5"/>
        <v>2940.38</v>
      </c>
      <c r="F34" s="26">
        <f t="shared" si="6"/>
        <v>230804.30999999994</v>
      </c>
      <c r="G34" s="26">
        <f t="shared" si="7"/>
        <v>199084.68999999994</v>
      </c>
      <c r="H34" s="33">
        <f t="shared" si="0"/>
        <v>2940.3836753424648</v>
      </c>
      <c r="I34" s="38">
        <f t="shared" si="1"/>
        <v>3.6753424647031352E-3</v>
      </c>
    </row>
    <row r="35" spans="1:9" x14ac:dyDescent="0.25">
      <c r="A35" s="6" t="s">
        <v>219</v>
      </c>
      <c r="B35" s="1">
        <f t="shared" si="2"/>
        <v>31</v>
      </c>
      <c r="C35" s="26">
        <f t="shared" si="3"/>
        <v>34660</v>
      </c>
      <c r="D35" s="27">
        <f t="shared" si="4"/>
        <v>32123.72</v>
      </c>
      <c r="E35" s="29">
        <f t="shared" si="5"/>
        <v>2536.2800000000002</v>
      </c>
      <c r="F35" s="26">
        <f t="shared" si="6"/>
        <v>199084.68999999994</v>
      </c>
      <c r="G35" s="26">
        <f t="shared" si="7"/>
        <v>166960.96999999994</v>
      </c>
      <c r="H35" s="33">
        <f t="shared" si="0"/>
        <v>2536.2844068493141</v>
      </c>
      <c r="I35" s="38">
        <f t="shared" si="1"/>
        <v>4.4068493139093334E-3</v>
      </c>
    </row>
    <row r="36" spans="1:9" x14ac:dyDescent="0.25">
      <c r="A36" s="6" t="s">
        <v>220</v>
      </c>
      <c r="B36" s="1">
        <f t="shared" si="2"/>
        <v>30</v>
      </c>
      <c r="C36" s="26">
        <f t="shared" si="3"/>
        <v>34660</v>
      </c>
      <c r="D36" s="27">
        <f t="shared" si="4"/>
        <v>32601.58</v>
      </c>
      <c r="E36" s="29">
        <f t="shared" si="5"/>
        <v>2058.42</v>
      </c>
      <c r="F36" s="26">
        <f t="shared" si="6"/>
        <v>166960.96999999994</v>
      </c>
      <c r="G36" s="26">
        <f t="shared" si="7"/>
        <v>134359.38999999996</v>
      </c>
      <c r="H36" s="33">
        <f t="shared" si="0"/>
        <v>2058.4229178082187</v>
      </c>
      <c r="I36" s="38">
        <f t="shared" si="1"/>
        <v>2.9178082186263055E-3</v>
      </c>
    </row>
    <row r="37" spans="1:9" x14ac:dyDescent="0.25">
      <c r="A37" s="6" t="s">
        <v>221</v>
      </c>
      <c r="B37" s="1">
        <f t="shared" si="2"/>
        <v>31</v>
      </c>
      <c r="C37" s="26">
        <f t="shared" si="3"/>
        <v>34660</v>
      </c>
      <c r="D37" s="27">
        <f t="shared" si="4"/>
        <v>32948.300000000003</v>
      </c>
      <c r="E37" s="29">
        <f t="shared" si="5"/>
        <v>1711.7</v>
      </c>
      <c r="F37" s="26">
        <f t="shared" si="6"/>
        <v>134359.38999999996</v>
      </c>
      <c r="G37" s="26">
        <f t="shared" si="7"/>
        <v>101411.08999999995</v>
      </c>
      <c r="H37" s="33">
        <f t="shared" si="0"/>
        <v>1711.7018178082185</v>
      </c>
      <c r="I37" s="38">
        <f t="shared" si="1"/>
        <v>1.8178082184476807E-3</v>
      </c>
    </row>
    <row r="38" spans="1:9" x14ac:dyDescent="0.25">
      <c r="A38" s="6" t="s">
        <v>222</v>
      </c>
      <c r="B38" s="1">
        <f t="shared" si="2"/>
        <v>30</v>
      </c>
      <c r="C38" s="26">
        <f t="shared" si="3"/>
        <v>34660</v>
      </c>
      <c r="D38" s="27">
        <f t="shared" si="4"/>
        <v>33409.730000000003</v>
      </c>
      <c r="E38" s="29">
        <f t="shared" si="5"/>
        <v>1250.27</v>
      </c>
      <c r="F38" s="26">
        <f t="shared" si="6"/>
        <v>101411.08999999995</v>
      </c>
      <c r="G38" s="26">
        <f t="shared" si="7"/>
        <v>68001.359999999957</v>
      </c>
      <c r="H38" s="33">
        <f t="shared" si="0"/>
        <v>1250.2737123287664</v>
      </c>
      <c r="I38" s="38">
        <f t="shared" si="1"/>
        <v>3.7123287663689553E-3</v>
      </c>
    </row>
    <row r="39" spans="1:9" x14ac:dyDescent="0.25">
      <c r="A39" s="6" t="s">
        <v>223</v>
      </c>
      <c r="B39" s="1">
        <f t="shared" si="2"/>
        <v>31</v>
      </c>
      <c r="C39" s="26">
        <f t="shared" si="3"/>
        <v>34660</v>
      </c>
      <c r="D39" s="27">
        <f t="shared" si="4"/>
        <v>33793.68</v>
      </c>
      <c r="E39" s="29">
        <f t="shared" si="5"/>
        <v>866.32</v>
      </c>
      <c r="F39" s="26">
        <f t="shared" si="6"/>
        <v>68001.359999999957</v>
      </c>
      <c r="G39" s="26">
        <f t="shared" si="7"/>
        <v>34207.679999999957</v>
      </c>
      <c r="H39" s="33">
        <f t="shared" si="0"/>
        <v>866.31869589041037</v>
      </c>
      <c r="I39" s="38">
        <f t="shared" si="1"/>
        <v>-1.3041095896824118E-3</v>
      </c>
    </row>
    <row r="40" spans="1:9" x14ac:dyDescent="0.25">
      <c r="A40" s="6" t="s">
        <v>266</v>
      </c>
      <c r="B40" s="1">
        <f t="shared" si="2"/>
        <v>31</v>
      </c>
      <c r="C40" s="26">
        <f t="shared" si="3"/>
        <v>34660</v>
      </c>
      <c r="D40" s="27">
        <f t="shared" si="4"/>
        <v>34207.68</v>
      </c>
      <c r="E40" s="29">
        <f>ROUND(452.32000000004,2)</f>
        <v>452.32</v>
      </c>
      <c r="F40" s="26">
        <f t="shared" si="6"/>
        <v>34207.679999999957</v>
      </c>
      <c r="G40" s="26">
        <f t="shared" si="7"/>
        <v>0</v>
      </c>
      <c r="H40" s="33">
        <f t="shared" si="0"/>
        <v>435.79647123287617</v>
      </c>
      <c r="I40" s="38">
        <f t="shared" si="1"/>
        <v>-16.523528767123821</v>
      </c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6C90C-2A5D-4D6B-8737-1F4CDA4BCBB9}">
  <dimension ref="A1:I40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0.28515625" bestFit="1" customWidth="1"/>
    <col min="5" max="5" width="9.42578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7.140625" bestFit="1" customWidth="1"/>
  </cols>
  <sheetData>
    <row r="1" spans="1:9" x14ac:dyDescent="0.25">
      <c r="A1" s="41" t="s">
        <v>267</v>
      </c>
      <c r="B1" s="42" t="s">
        <v>273</v>
      </c>
      <c r="C1" s="37" t="s">
        <v>274</v>
      </c>
      <c r="D1" s="39">
        <f>ROUNDUP(34665.7606955582,0)</f>
        <v>34666</v>
      </c>
    </row>
    <row r="2" spans="1:9" x14ac:dyDescent="0.25">
      <c r="A2" s="41" t="s">
        <v>268</v>
      </c>
      <c r="B2" s="43">
        <v>0.15</v>
      </c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32" t="s">
        <v>188</v>
      </c>
      <c r="B4" s="1">
        <f>DAYS360(B1,A4,TRUE)</f>
        <v>28</v>
      </c>
      <c r="C4" s="33" t="s">
        <v>73</v>
      </c>
      <c r="D4" s="34" t="s">
        <v>21</v>
      </c>
      <c r="E4" s="24">
        <f>ROUNDUP(F4*$B$2*B4/360,0)</f>
        <v>11667</v>
      </c>
      <c r="F4" s="33">
        <v>1000000</v>
      </c>
      <c r="G4" s="33">
        <v>1000000</v>
      </c>
      <c r="H4" s="33">
        <f>F4*$B$2*B4/360</f>
        <v>11666.666666666666</v>
      </c>
      <c r="I4" s="38">
        <f>H4-E4</f>
        <v>-0.33333333333393966</v>
      </c>
    </row>
    <row r="5" spans="1:9" x14ac:dyDescent="0.25">
      <c r="A5" s="32" t="s">
        <v>189</v>
      </c>
      <c r="B5" s="1">
        <f>DAYS360(A4,A5,TRUE)</f>
        <v>30</v>
      </c>
      <c r="C5" s="33">
        <f>$D$1</f>
        <v>34666</v>
      </c>
      <c r="D5" s="35">
        <f>C5-E5</f>
        <v>22166</v>
      </c>
      <c r="E5" s="24">
        <f>ROUND(F5*$B$2*B5/360,2)</f>
        <v>12500</v>
      </c>
      <c r="F5" s="33">
        <f>G4</f>
        <v>1000000</v>
      </c>
      <c r="G5" s="33">
        <f>F5-D5</f>
        <v>977834</v>
      </c>
      <c r="H5" s="33">
        <f t="shared" ref="H5:H40" si="0">F5*$B$2*B5/360</f>
        <v>12500</v>
      </c>
      <c r="I5" s="38">
        <f t="shared" ref="I5:I40" si="1">H5-E5</f>
        <v>0</v>
      </c>
    </row>
    <row r="6" spans="1:9" x14ac:dyDescent="0.25">
      <c r="A6" s="32" t="s">
        <v>190</v>
      </c>
      <c r="B6" s="1">
        <f t="shared" ref="B6:B40" si="2">DAYS360(A5,A6,TRUE)</f>
        <v>30</v>
      </c>
      <c r="C6" s="33">
        <f t="shared" ref="C6:C40" si="3">$D$1</f>
        <v>34666</v>
      </c>
      <c r="D6" s="35">
        <f t="shared" ref="D6:D40" si="4">C6-E6</f>
        <v>22443.07</v>
      </c>
      <c r="E6" s="24">
        <f t="shared" ref="E6:E39" si="5">ROUND(F6*$B$2*B6/360,2)</f>
        <v>12222.93</v>
      </c>
      <c r="F6" s="33">
        <f t="shared" ref="F6:F40" si="6">G5</f>
        <v>977834</v>
      </c>
      <c r="G6" s="33">
        <f t="shared" ref="G6:G40" si="7">F6-D6</f>
        <v>955390.93</v>
      </c>
      <c r="H6" s="33">
        <f t="shared" si="0"/>
        <v>12222.924999999999</v>
      </c>
      <c r="I6" s="38">
        <f t="shared" si="1"/>
        <v>-5.0000000010186341E-3</v>
      </c>
    </row>
    <row r="7" spans="1:9" x14ac:dyDescent="0.25">
      <c r="A7" s="32" t="s">
        <v>191</v>
      </c>
      <c r="B7" s="1">
        <f t="shared" si="2"/>
        <v>30</v>
      </c>
      <c r="C7" s="33">
        <f t="shared" si="3"/>
        <v>34666</v>
      </c>
      <c r="D7" s="35">
        <f t="shared" si="4"/>
        <v>22723.61</v>
      </c>
      <c r="E7" s="24">
        <f t="shared" si="5"/>
        <v>11942.39</v>
      </c>
      <c r="F7" s="33">
        <f t="shared" si="6"/>
        <v>955390.93</v>
      </c>
      <c r="G7" s="33">
        <f t="shared" si="7"/>
        <v>932667.32000000007</v>
      </c>
      <c r="H7" s="33">
        <f t="shared" si="0"/>
        <v>11942.386624999999</v>
      </c>
      <c r="I7" s="38">
        <f t="shared" si="1"/>
        <v>-3.3750000002328306E-3</v>
      </c>
    </row>
    <row r="8" spans="1:9" x14ac:dyDescent="0.25">
      <c r="A8" s="32" t="s">
        <v>192</v>
      </c>
      <c r="B8" s="1">
        <f t="shared" si="2"/>
        <v>30</v>
      </c>
      <c r="C8" s="33">
        <f t="shared" si="3"/>
        <v>34666</v>
      </c>
      <c r="D8" s="35">
        <f t="shared" si="4"/>
        <v>23007.66</v>
      </c>
      <c r="E8" s="24">
        <f t="shared" si="5"/>
        <v>11658.34</v>
      </c>
      <c r="F8" s="33">
        <f t="shared" si="6"/>
        <v>932667.32000000007</v>
      </c>
      <c r="G8" s="33">
        <f t="shared" si="7"/>
        <v>909659.66</v>
      </c>
      <c r="H8" s="33">
        <f t="shared" si="0"/>
        <v>11658.341499999999</v>
      </c>
      <c r="I8" s="38">
        <f t="shared" si="1"/>
        <v>1.4999999984866008E-3</v>
      </c>
    </row>
    <row r="9" spans="1:9" x14ac:dyDescent="0.25">
      <c r="A9" s="32" t="s">
        <v>193</v>
      </c>
      <c r="B9" s="1">
        <f t="shared" si="2"/>
        <v>30</v>
      </c>
      <c r="C9" s="33">
        <f t="shared" si="3"/>
        <v>34666</v>
      </c>
      <c r="D9" s="35">
        <f t="shared" si="4"/>
        <v>23295.25</v>
      </c>
      <c r="E9" s="24">
        <f t="shared" si="5"/>
        <v>11370.75</v>
      </c>
      <c r="F9" s="33">
        <f t="shared" si="6"/>
        <v>909659.66</v>
      </c>
      <c r="G9" s="33">
        <f t="shared" si="7"/>
        <v>886364.41</v>
      </c>
      <c r="H9" s="33">
        <f t="shared" si="0"/>
        <v>11370.74575</v>
      </c>
      <c r="I9" s="38">
        <f t="shared" si="1"/>
        <v>-4.2499999999563443E-3</v>
      </c>
    </row>
    <row r="10" spans="1:9" x14ac:dyDescent="0.25">
      <c r="A10" s="32" t="s">
        <v>194</v>
      </c>
      <c r="B10" s="1">
        <f t="shared" si="2"/>
        <v>30</v>
      </c>
      <c r="C10" s="33">
        <f t="shared" si="3"/>
        <v>34666</v>
      </c>
      <c r="D10" s="35">
        <f t="shared" si="4"/>
        <v>23586.440000000002</v>
      </c>
      <c r="E10" s="24">
        <f t="shared" si="5"/>
        <v>11079.56</v>
      </c>
      <c r="F10" s="33">
        <f t="shared" si="6"/>
        <v>886364.41</v>
      </c>
      <c r="G10" s="33">
        <f t="shared" si="7"/>
        <v>862777.97</v>
      </c>
      <c r="H10" s="33">
        <f t="shared" si="0"/>
        <v>11079.555124999999</v>
      </c>
      <c r="I10" s="38">
        <f t="shared" si="1"/>
        <v>-4.8750000005384209E-3</v>
      </c>
    </row>
    <row r="11" spans="1:9" x14ac:dyDescent="0.25">
      <c r="A11" s="32" t="s">
        <v>195</v>
      </c>
      <c r="B11" s="1">
        <f t="shared" si="2"/>
        <v>30</v>
      </c>
      <c r="C11" s="33">
        <f t="shared" si="3"/>
        <v>34666</v>
      </c>
      <c r="D11" s="35">
        <f t="shared" si="4"/>
        <v>23881.279999999999</v>
      </c>
      <c r="E11" s="24">
        <f t="shared" si="5"/>
        <v>10784.72</v>
      </c>
      <c r="F11" s="33">
        <f t="shared" si="6"/>
        <v>862777.97</v>
      </c>
      <c r="G11" s="33">
        <f t="shared" si="7"/>
        <v>838896.69</v>
      </c>
      <c r="H11" s="33">
        <f t="shared" si="0"/>
        <v>10784.724624999999</v>
      </c>
      <c r="I11" s="38">
        <f t="shared" si="1"/>
        <v>4.6249999995779945E-3</v>
      </c>
    </row>
    <row r="12" spans="1:9" x14ac:dyDescent="0.25">
      <c r="A12" s="32" t="s">
        <v>196</v>
      </c>
      <c r="B12" s="1">
        <f t="shared" si="2"/>
        <v>30</v>
      </c>
      <c r="C12" s="33">
        <f t="shared" si="3"/>
        <v>34666</v>
      </c>
      <c r="D12" s="35">
        <f t="shared" si="4"/>
        <v>24179.79</v>
      </c>
      <c r="E12" s="24">
        <f t="shared" si="5"/>
        <v>10486.21</v>
      </c>
      <c r="F12" s="33">
        <f t="shared" si="6"/>
        <v>838896.69</v>
      </c>
      <c r="G12" s="33">
        <f t="shared" si="7"/>
        <v>814716.89999999991</v>
      </c>
      <c r="H12" s="33">
        <f t="shared" si="0"/>
        <v>10486.208624999999</v>
      </c>
      <c r="I12" s="38">
        <f t="shared" si="1"/>
        <v>-1.374999999825377E-3</v>
      </c>
    </row>
    <row r="13" spans="1:9" x14ac:dyDescent="0.25">
      <c r="A13" s="32" t="s">
        <v>197</v>
      </c>
      <c r="B13" s="1">
        <f t="shared" si="2"/>
        <v>30</v>
      </c>
      <c r="C13" s="33">
        <f t="shared" si="3"/>
        <v>34666</v>
      </c>
      <c r="D13" s="35">
        <f t="shared" si="4"/>
        <v>24482.04</v>
      </c>
      <c r="E13" s="24">
        <f t="shared" si="5"/>
        <v>10183.959999999999</v>
      </c>
      <c r="F13" s="33">
        <f t="shared" si="6"/>
        <v>814716.89999999991</v>
      </c>
      <c r="G13" s="33">
        <f t="shared" si="7"/>
        <v>790234.85999999987</v>
      </c>
      <c r="H13" s="33">
        <f t="shared" si="0"/>
        <v>10183.961249999998</v>
      </c>
      <c r="I13" s="38">
        <f t="shared" si="1"/>
        <v>1.2499999993451638E-3</v>
      </c>
    </row>
    <row r="14" spans="1:9" x14ac:dyDescent="0.25">
      <c r="A14" s="32" t="s">
        <v>198</v>
      </c>
      <c r="B14" s="1">
        <f t="shared" si="2"/>
        <v>30</v>
      </c>
      <c r="C14" s="33">
        <f t="shared" si="3"/>
        <v>34666</v>
      </c>
      <c r="D14" s="35">
        <f t="shared" si="4"/>
        <v>24788.059999999998</v>
      </c>
      <c r="E14" s="24">
        <f t="shared" si="5"/>
        <v>9877.94</v>
      </c>
      <c r="F14" s="33">
        <f t="shared" si="6"/>
        <v>790234.85999999987</v>
      </c>
      <c r="G14" s="33">
        <f t="shared" si="7"/>
        <v>765446.79999999981</v>
      </c>
      <c r="H14" s="33">
        <f t="shared" si="0"/>
        <v>9877.9357499999969</v>
      </c>
      <c r="I14" s="38">
        <f t="shared" si="1"/>
        <v>-4.2500000035943231E-3</v>
      </c>
    </row>
    <row r="15" spans="1:9" x14ac:dyDescent="0.25">
      <c r="A15" s="32" t="s">
        <v>199</v>
      </c>
      <c r="B15" s="1">
        <f t="shared" si="2"/>
        <v>30</v>
      </c>
      <c r="C15" s="33">
        <f t="shared" si="3"/>
        <v>34666</v>
      </c>
      <c r="D15" s="35">
        <f t="shared" si="4"/>
        <v>25097.91</v>
      </c>
      <c r="E15" s="24">
        <f t="shared" si="5"/>
        <v>9568.09</v>
      </c>
      <c r="F15" s="33">
        <f t="shared" si="6"/>
        <v>765446.79999999981</v>
      </c>
      <c r="G15" s="33">
        <f t="shared" si="7"/>
        <v>740348.88999999978</v>
      </c>
      <c r="H15" s="33">
        <f t="shared" si="0"/>
        <v>9568.0849999999973</v>
      </c>
      <c r="I15" s="38">
        <f t="shared" si="1"/>
        <v>-5.0000000028376235E-3</v>
      </c>
    </row>
    <row r="16" spans="1:9" x14ac:dyDescent="0.25">
      <c r="A16" s="32" t="s">
        <v>200</v>
      </c>
      <c r="B16" s="1">
        <f t="shared" si="2"/>
        <v>30</v>
      </c>
      <c r="C16" s="33">
        <f t="shared" si="3"/>
        <v>34666</v>
      </c>
      <c r="D16" s="35">
        <f t="shared" si="4"/>
        <v>25411.64</v>
      </c>
      <c r="E16" s="24">
        <f t="shared" si="5"/>
        <v>9254.36</v>
      </c>
      <c r="F16" s="33">
        <f t="shared" si="6"/>
        <v>740348.88999999978</v>
      </c>
      <c r="G16" s="33">
        <f t="shared" si="7"/>
        <v>714937.24999999977</v>
      </c>
      <c r="H16" s="33">
        <f t="shared" si="0"/>
        <v>9254.3611249999976</v>
      </c>
      <c r="I16" s="38">
        <f t="shared" si="1"/>
        <v>1.1249999970459612E-3</v>
      </c>
    </row>
    <row r="17" spans="1:9" x14ac:dyDescent="0.25">
      <c r="A17" s="32" t="s">
        <v>201</v>
      </c>
      <c r="B17" s="1">
        <f t="shared" si="2"/>
        <v>30</v>
      </c>
      <c r="C17" s="33">
        <f t="shared" si="3"/>
        <v>34666</v>
      </c>
      <c r="D17" s="35">
        <f t="shared" si="4"/>
        <v>25729.279999999999</v>
      </c>
      <c r="E17" s="24">
        <f t="shared" si="5"/>
        <v>8936.7199999999993</v>
      </c>
      <c r="F17" s="33">
        <f t="shared" si="6"/>
        <v>714937.24999999977</v>
      </c>
      <c r="G17" s="33">
        <f t="shared" si="7"/>
        <v>689207.96999999974</v>
      </c>
      <c r="H17" s="33">
        <f t="shared" si="0"/>
        <v>8936.7156249999971</v>
      </c>
      <c r="I17" s="38">
        <f t="shared" si="1"/>
        <v>-4.3750000022555469E-3</v>
      </c>
    </row>
    <row r="18" spans="1:9" x14ac:dyDescent="0.25">
      <c r="A18" s="32" t="s">
        <v>202</v>
      </c>
      <c r="B18" s="1">
        <f t="shared" si="2"/>
        <v>30</v>
      </c>
      <c r="C18" s="33">
        <f t="shared" si="3"/>
        <v>34666</v>
      </c>
      <c r="D18" s="35">
        <f t="shared" si="4"/>
        <v>26050.9</v>
      </c>
      <c r="E18" s="24">
        <f t="shared" si="5"/>
        <v>8615.1</v>
      </c>
      <c r="F18" s="33">
        <f t="shared" si="6"/>
        <v>689207.96999999974</v>
      </c>
      <c r="G18" s="33">
        <f t="shared" si="7"/>
        <v>663157.06999999972</v>
      </c>
      <c r="H18" s="33">
        <f t="shared" si="0"/>
        <v>8615.0996249999971</v>
      </c>
      <c r="I18" s="38">
        <f t="shared" si="1"/>
        <v>-3.7500000325962901E-4</v>
      </c>
    </row>
    <row r="19" spans="1:9" x14ac:dyDescent="0.25">
      <c r="A19" s="32" t="s">
        <v>203</v>
      </c>
      <c r="B19" s="1">
        <f t="shared" si="2"/>
        <v>30</v>
      </c>
      <c r="C19" s="33">
        <f t="shared" si="3"/>
        <v>34666</v>
      </c>
      <c r="D19" s="35">
        <f t="shared" si="4"/>
        <v>26376.54</v>
      </c>
      <c r="E19" s="24">
        <f t="shared" si="5"/>
        <v>8289.4599999999991</v>
      </c>
      <c r="F19" s="33">
        <f t="shared" si="6"/>
        <v>663157.06999999972</v>
      </c>
      <c r="G19" s="33">
        <f t="shared" si="7"/>
        <v>636780.52999999968</v>
      </c>
      <c r="H19" s="33">
        <f t="shared" si="0"/>
        <v>8289.4633749999957</v>
      </c>
      <c r="I19" s="38">
        <f t="shared" si="1"/>
        <v>3.3749999965948518E-3</v>
      </c>
    </row>
    <row r="20" spans="1:9" x14ac:dyDescent="0.25">
      <c r="A20" s="32" t="s">
        <v>204</v>
      </c>
      <c r="B20" s="1">
        <f t="shared" si="2"/>
        <v>30</v>
      </c>
      <c r="C20" s="33">
        <f t="shared" si="3"/>
        <v>34666</v>
      </c>
      <c r="D20" s="35">
        <f t="shared" si="4"/>
        <v>26706.239999999998</v>
      </c>
      <c r="E20" s="24">
        <f t="shared" si="5"/>
        <v>7959.76</v>
      </c>
      <c r="F20" s="33">
        <f t="shared" si="6"/>
        <v>636780.52999999968</v>
      </c>
      <c r="G20" s="33">
        <f t="shared" si="7"/>
        <v>610074.28999999969</v>
      </c>
      <c r="H20" s="33">
        <f t="shared" si="0"/>
        <v>7959.7566249999954</v>
      </c>
      <c r="I20" s="38">
        <f t="shared" si="1"/>
        <v>-3.3750000047803042E-3</v>
      </c>
    </row>
    <row r="21" spans="1:9" x14ac:dyDescent="0.25">
      <c r="A21" s="32" t="s">
        <v>205</v>
      </c>
      <c r="B21" s="1">
        <f t="shared" si="2"/>
        <v>30</v>
      </c>
      <c r="C21" s="33">
        <f t="shared" si="3"/>
        <v>34666</v>
      </c>
      <c r="D21" s="35">
        <f t="shared" si="4"/>
        <v>27040.07</v>
      </c>
      <c r="E21" s="24">
        <f t="shared" si="5"/>
        <v>7625.93</v>
      </c>
      <c r="F21" s="33">
        <f t="shared" si="6"/>
        <v>610074.28999999969</v>
      </c>
      <c r="G21" s="33">
        <f t="shared" si="7"/>
        <v>583034.21999999974</v>
      </c>
      <c r="H21" s="33">
        <f t="shared" si="0"/>
        <v>7625.928624999995</v>
      </c>
      <c r="I21" s="38">
        <f t="shared" si="1"/>
        <v>-1.3750000052823452E-3</v>
      </c>
    </row>
    <row r="22" spans="1:9" x14ac:dyDescent="0.25">
      <c r="A22" s="32" t="s">
        <v>206</v>
      </c>
      <c r="B22" s="1">
        <f t="shared" si="2"/>
        <v>30</v>
      </c>
      <c r="C22" s="33">
        <f t="shared" si="3"/>
        <v>34666</v>
      </c>
      <c r="D22" s="35">
        <f t="shared" si="4"/>
        <v>27378.07</v>
      </c>
      <c r="E22" s="24">
        <f t="shared" si="5"/>
        <v>7287.93</v>
      </c>
      <c r="F22" s="33">
        <f t="shared" si="6"/>
        <v>583034.21999999974</v>
      </c>
      <c r="G22" s="33">
        <f t="shared" si="7"/>
        <v>555656.14999999979</v>
      </c>
      <c r="H22" s="33">
        <f t="shared" si="0"/>
        <v>7287.9277499999971</v>
      </c>
      <c r="I22" s="38">
        <f t="shared" si="1"/>
        <v>-2.2500000031868694E-3</v>
      </c>
    </row>
    <row r="23" spans="1:9" x14ac:dyDescent="0.25">
      <c r="A23" s="32" t="s">
        <v>207</v>
      </c>
      <c r="B23" s="1">
        <f t="shared" si="2"/>
        <v>30</v>
      </c>
      <c r="C23" s="33">
        <f t="shared" si="3"/>
        <v>34666</v>
      </c>
      <c r="D23" s="35">
        <f t="shared" si="4"/>
        <v>27720.3</v>
      </c>
      <c r="E23" s="24">
        <f t="shared" si="5"/>
        <v>6945.7</v>
      </c>
      <c r="F23" s="33">
        <f t="shared" si="6"/>
        <v>555656.14999999979</v>
      </c>
      <c r="G23" s="33">
        <f t="shared" si="7"/>
        <v>527935.84999999974</v>
      </c>
      <c r="H23" s="33">
        <f t="shared" si="0"/>
        <v>6945.7018749999979</v>
      </c>
      <c r="I23" s="38">
        <f t="shared" si="1"/>
        <v>1.874999998108251E-3</v>
      </c>
    </row>
    <row r="24" spans="1:9" x14ac:dyDescent="0.25">
      <c r="A24" s="32" t="s">
        <v>208</v>
      </c>
      <c r="B24" s="1">
        <f t="shared" si="2"/>
        <v>30</v>
      </c>
      <c r="C24" s="33">
        <f t="shared" si="3"/>
        <v>34666</v>
      </c>
      <c r="D24" s="35">
        <f t="shared" si="4"/>
        <v>28066.799999999999</v>
      </c>
      <c r="E24" s="24">
        <f t="shared" si="5"/>
        <v>6599.2</v>
      </c>
      <c r="F24" s="33">
        <f t="shared" si="6"/>
        <v>527935.84999999974</v>
      </c>
      <c r="G24" s="33">
        <f t="shared" si="7"/>
        <v>499869.04999999976</v>
      </c>
      <c r="H24" s="33">
        <f t="shared" si="0"/>
        <v>6599.1981249999963</v>
      </c>
      <c r="I24" s="38">
        <f t="shared" si="1"/>
        <v>-1.8750000035652192E-3</v>
      </c>
    </row>
    <row r="25" spans="1:9" x14ac:dyDescent="0.25">
      <c r="A25" s="32" t="s">
        <v>209</v>
      </c>
      <c r="B25" s="1">
        <f t="shared" si="2"/>
        <v>30</v>
      </c>
      <c r="C25" s="33">
        <f t="shared" si="3"/>
        <v>34666</v>
      </c>
      <c r="D25" s="35">
        <f t="shared" si="4"/>
        <v>28417.64</v>
      </c>
      <c r="E25" s="24">
        <f t="shared" si="5"/>
        <v>6248.36</v>
      </c>
      <c r="F25" s="33">
        <f t="shared" si="6"/>
        <v>499869.04999999976</v>
      </c>
      <c r="G25" s="33">
        <f t="shared" si="7"/>
        <v>471451.40999999974</v>
      </c>
      <c r="H25" s="33">
        <f t="shared" si="0"/>
        <v>6248.3631249999962</v>
      </c>
      <c r="I25" s="38">
        <f t="shared" si="1"/>
        <v>3.1249999965439201E-3</v>
      </c>
    </row>
    <row r="26" spans="1:9" x14ac:dyDescent="0.25">
      <c r="A26" s="32" t="s">
        <v>210</v>
      </c>
      <c r="B26" s="1">
        <f t="shared" si="2"/>
        <v>30</v>
      </c>
      <c r="C26" s="33">
        <f t="shared" si="3"/>
        <v>34666</v>
      </c>
      <c r="D26" s="35">
        <f t="shared" si="4"/>
        <v>28772.86</v>
      </c>
      <c r="E26" s="24">
        <f t="shared" si="5"/>
        <v>5893.14</v>
      </c>
      <c r="F26" s="33">
        <f t="shared" si="6"/>
        <v>471451.40999999974</v>
      </c>
      <c r="G26" s="33">
        <f t="shared" si="7"/>
        <v>442678.54999999976</v>
      </c>
      <c r="H26" s="33">
        <f t="shared" si="0"/>
        <v>5893.1426249999968</v>
      </c>
      <c r="I26" s="38">
        <f t="shared" si="1"/>
        <v>2.6249999964420567E-3</v>
      </c>
    </row>
    <row r="27" spans="1:9" x14ac:dyDescent="0.25">
      <c r="A27" s="32" t="s">
        <v>211</v>
      </c>
      <c r="B27" s="1">
        <f t="shared" si="2"/>
        <v>30</v>
      </c>
      <c r="C27" s="33">
        <f t="shared" si="3"/>
        <v>34666</v>
      </c>
      <c r="D27" s="35">
        <f t="shared" si="4"/>
        <v>29132.52</v>
      </c>
      <c r="E27" s="24">
        <f t="shared" si="5"/>
        <v>5533.48</v>
      </c>
      <c r="F27" s="33">
        <f t="shared" si="6"/>
        <v>442678.54999999976</v>
      </c>
      <c r="G27" s="33">
        <f t="shared" si="7"/>
        <v>413546.02999999974</v>
      </c>
      <c r="H27" s="33">
        <f t="shared" si="0"/>
        <v>5533.4818749999968</v>
      </c>
      <c r="I27" s="38">
        <f t="shared" si="1"/>
        <v>1.8749999971987563E-3</v>
      </c>
    </row>
    <row r="28" spans="1:9" x14ac:dyDescent="0.25">
      <c r="A28" s="32" t="s">
        <v>212</v>
      </c>
      <c r="B28" s="1">
        <f t="shared" si="2"/>
        <v>30</v>
      </c>
      <c r="C28" s="33">
        <f t="shared" si="3"/>
        <v>34666</v>
      </c>
      <c r="D28" s="35">
        <f t="shared" si="4"/>
        <v>29496.67</v>
      </c>
      <c r="E28" s="24">
        <f t="shared" si="5"/>
        <v>5169.33</v>
      </c>
      <c r="F28" s="33">
        <f t="shared" si="6"/>
        <v>413546.02999999974</v>
      </c>
      <c r="G28" s="33">
        <f t="shared" si="7"/>
        <v>384049.35999999975</v>
      </c>
      <c r="H28" s="33">
        <f t="shared" si="0"/>
        <v>5169.3253749999967</v>
      </c>
      <c r="I28" s="38">
        <f t="shared" si="1"/>
        <v>-4.6250000032159733E-3</v>
      </c>
    </row>
    <row r="29" spans="1:9" x14ac:dyDescent="0.25">
      <c r="A29" s="32" t="s">
        <v>213</v>
      </c>
      <c r="B29" s="1">
        <f t="shared" si="2"/>
        <v>30</v>
      </c>
      <c r="C29" s="33">
        <f t="shared" si="3"/>
        <v>34666</v>
      </c>
      <c r="D29" s="35">
        <f t="shared" si="4"/>
        <v>29865.38</v>
      </c>
      <c r="E29" s="24">
        <f t="shared" si="5"/>
        <v>4800.62</v>
      </c>
      <c r="F29" s="33">
        <f t="shared" si="6"/>
        <v>384049.35999999975</v>
      </c>
      <c r="G29" s="33">
        <f t="shared" si="7"/>
        <v>354183.97999999975</v>
      </c>
      <c r="H29" s="33">
        <f t="shared" si="0"/>
        <v>4800.6169999999966</v>
      </c>
      <c r="I29" s="38">
        <f t="shared" si="1"/>
        <v>-3.0000000033396645E-3</v>
      </c>
    </row>
    <row r="30" spans="1:9" x14ac:dyDescent="0.25">
      <c r="A30" s="32" t="s">
        <v>214</v>
      </c>
      <c r="B30" s="1">
        <f t="shared" si="2"/>
        <v>30</v>
      </c>
      <c r="C30" s="33">
        <f t="shared" si="3"/>
        <v>34666</v>
      </c>
      <c r="D30" s="35">
        <f t="shared" si="4"/>
        <v>30238.7</v>
      </c>
      <c r="E30" s="24">
        <f t="shared" si="5"/>
        <v>4427.3</v>
      </c>
      <c r="F30" s="33">
        <f t="shared" si="6"/>
        <v>354183.97999999975</v>
      </c>
      <c r="G30" s="33">
        <f t="shared" si="7"/>
        <v>323945.27999999974</v>
      </c>
      <c r="H30" s="33">
        <f t="shared" si="0"/>
        <v>4427.2997499999965</v>
      </c>
      <c r="I30" s="38">
        <f t="shared" si="1"/>
        <v>-2.5000000368891051E-4</v>
      </c>
    </row>
    <row r="31" spans="1:9" x14ac:dyDescent="0.25">
      <c r="A31" s="32" t="s">
        <v>215</v>
      </c>
      <c r="B31" s="1">
        <f t="shared" si="2"/>
        <v>30</v>
      </c>
      <c r="C31" s="33">
        <f t="shared" si="3"/>
        <v>34666</v>
      </c>
      <c r="D31" s="35">
        <f t="shared" si="4"/>
        <v>30616.68</v>
      </c>
      <c r="E31" s="24">
        <f t="shared" si="5"/>
        <v>4049.32</v>
      </c>
      <c r="F31" s="33">
        <f t="shared" si="6"/>
        <v>323945.27999999974</v>
      </c>
      <c r="G31" s="33">
        <f t="shared" si="7"/>
        <v>293328.59999999974</v>
      </c>
      <c r="H31" s="33">
        <f t="shared" si="0"/>
        <v>4049.3159999999966</v>
      </c>
      <c r="I31" s="38">
        <f t="shared" si="1"/>
        <v>-4.0000000035433914E-3</v>
      </c>
    </row>
    <row r="32" spans="1:9" x14ac:dyDescent="0.25">
      <c r="A32" s="32" t="s">
        <v>216</v>
      </c>
      <c r="B32" s="1">
        <f t="shared" si="2"/>
        <v>30</v>
      </c>
      <c r="C32" s="33">
        <f t="shared" si="3"/>
        <v>34666</v>
      </c>
      <c r="D32" s="35">
        <f t="shared" si="4"/>
        <v>30999.39</v>
      </c>
      <c r="E32" s="24">
        <f t="shared" si="5"/>
        <v>3666.61</v>
      </c>
      <c r="F32" s="33">
        <f t="shared" si="6"/>
        <v>293328.59999999974</v>
      </c>
      <c r="G32" s="33">
        <f t="shared" si="7"/>
        <v>262329.20999999973</v>
      </c>
      <c r="H32" s="33">
        <f t="shared" si="0"/>
        <v>3666.6074999999964</v>
      </c>
      <c r="I32" s="38">
        <f t="shared" si="1"/>
        <v>-2.5000000036925485E-3</v>
      </c>
    </row>
    <row r="33" spans="1:9" x14ac:dyDescent="0.25">
      <c r="A33" s="32" t="s">
        <v>217</v>
      </c>
      <c r="B33" s="1">
        <f t="shared" si="2"/>
        <v>30</v>
      </c>
      <c r="C33" s="33">
        <f t="shared" si="3"/>
        <v>34666</v>
      </c>
      <c r="D33" s="35">
        <f t="shared" si="4"/>
        <v>31386.880000000001</v>
      </c>
      <c r="E33" s="24">
        <f t="shared" si="5"/>
        <v>3279.12</v>
      </c>
      <c r="F33" s="33">
        <f t="shared" si="6"/>
        <v>262329.20999999973</v>
      </c>
      <c r="G33" s="33">
        <f t="shared" si="7"/>
        <v>230942.32999999973</v>
      </c>
      <c r="H33" s="33">
        <f t="shared" si="0"/>
        <v>3279.1151249999971</v>
      </c>
      <c r="I33" s="38">
        <f t="shared" si="1"/>
        <v>-4.8750000028121576E-3</v>
      </c>
    </row>
    <row r="34" spans="1:9" x14ac:dyDescent="0.25">
      <c r="A34" s="32" t="s">
        <v>218</v>
      </c>
      <c r="B34" s="1">
        <f t="shared" si="2"/>
        <v>30</v>
      </c>
      <c r="C34" s="33">
        <f t="shared" si="3"/>
        <v>34666</v>
      </c>
      <c r="D34" s="35">
        <f t="shared" si="4"/>
        <v>31779.22</v>
      </c>
      <c r="E34" s="24">
        <f t="shared" si="5"/>
        <v>2886.78</v>
      </c>
      <c r="F34" s="33">
        <f t="shared" si="6"/>
        <v>230942.32999999973</v>
      </c>
      <c r="G34" s="33">
        <f t="shared" si="7"/>
        <v>199163.10999999972</v>
      </c>
      <c r="H34" s="33">
        <f t="shared" si="0"/>
        <v>2886.7791249999968</v>
      </c>
      <c r="I34" s="38">
        <f t="shared" si="1"/>
        <v>-8.7500000336149242E-4</v>
      </c>
    </row>
    <row r="35" spans="1:9" x14ac:dyDescent="0.25">
      <c r="A35" s="32" t="s">
        <v>219</v>
      </c>
      <c r="B35" s="1">
        <f t="shared" si="2"/>
        <v>30</v>
      </c>
      <c r="C35" s="33">
        <f t="shared" si="3"/>
        <v>34666</v>
      </c>
      <c r="D35" s="35">
        <f t="shared" si="4"/>
        <v>32176.46</v>
      </c>
      <c r="E35" s="24">
        <f t="shared" si="5"/>
        <v>2489.54</v>
      </c>
      <c r="F35" s="33">
        <f t="shared" si="6"/>
        <v>199163.10999999972</v>
      </c>
      <c r="G35" s="33">
        <f t="shared" si="7"/>
        <v>166986.64999999973</v>
      </c>
      <c r="H35" s="33">
        <f t="shared" si="0"/>
        <v>2489.5388749999966</v>
      </c>
      <c r="I35" s="38">
        <f t="shared" si="1"/>
        <v>-1.1250000034124241E-3</v>
      </c>
    </row>
    <row r="36" spans="1:9" x14ac:dyDescent="0.25">
      <c r="A36" s="32" t="s">
        <v>220</v>
      </c>
      <c r="B36" s="1">
        <f t="shared" si="2"/>
        <v>30</v>
      </c>
      <c r="C36" s="33">
        <f t="shared" si="3"/>
        <v>34666</v>
      </c>
      <c r="D36" s="35">
        <f t="shared" si="4"/>
        <v>32578.67</v>
      </c>
      <c r="E36" s="24">
        <f t="shared" si="5"/>
        <v>2087.33</v>
      </c>
      <c r="F36" s="33">
        <f t="shared" si="6"/>
        <v>166986.64999999973</v>
      </c>
      <c r="G36" s="33">
        <f t="shared" si="7"/>
        <v>134407.97999999975</v>
      </c>
      <c r="H36" s="33">
        <f t="shared" si="0"/>
        <v>2087.3331249999965</v>
      </c>
      <c r="I36" s="38">
        <f t="shared" si="1"/>
        <v>3.1249999965439201E-3</v>
      </c>
    </row>
    <row r="37" spans="1:9" x14ac:dyDescent="0.25">
      <c r="A37" s="32" t="s">
        <v>221</v>
      </c>
      <c r="B37" s="1">
        <f t="shared" si="2"/>
        <v>30</v>
      </c>
      <c r="C37" s="33">
        <f t="shared" si="3"/>
        <v>34666</v>
      </c>
      <c r="D37" s="35">
        <f t="shared" si="4"/>
        <v>32985.9</v>
      </c>
      <c r="E37" s="24">
        <f t="shared" si="5"/>
        <v>1680.1</v>
      </c>
      <c r="F37" s="33">
        <f t="shared" si="6"/>
        <v>134407.97999999975</v>
      </c>
      <c r="G37" s="33">
        <f t="shared" si="7"/>
        <v>101422.07999999975</v>
      </c>
      <c r="H37" s="33">
        <f t="shared" si="0"/>
        <v>1680.0997499999964</v>
      </c>
      <c r="I37" s="38">
        <f t="shared" si="1"/>
        <v>-2.5000000346153683E-4</v>
      </c>
    </row>
    <row r="38" spans="1:9" x14ac:dyDescent="0.25">
      <c r="A38" s="32" t="s">
        <v>222</v>
      </c>
      <c r="B38" s="1">
        <f t="shared" si="2"/>
        <v>30</v>
      </c>
      <c r="C38" s="33">
        <f t="shared" si="3"/>
        <v>34666</v>
      </c>
      <c r="D38" s="35">
        <f t="shared" si="4"/>
        <v>33398.22</v>
      </c>
      <c r="E38" s="24">
        <f t="shared" si="5"/>
        <v>1267.78</v>
      </c>
      <c r="F38" s="33">
        <f t="shared" si="6"/>
        <v>101422.07999999975</v>
      </c>
      <c r="G38" s="33">
        <f t="shared" si="7"/>
        <v>68023.859999999753</v>
      </c>
      <c r="H38" s="33">
        <f t="shared" si="0"/>
        <v>1267.7759999999967</v>
      </c>
      <c r="I38" s="38">
        <f t="shared" si="1"/>
        <v>-4.0000000033160177E-3</v>
      </c>
    </row>
    <row r="39" spans="1:9" x14ac:dyDescent="0.25">
      <c r="A39" s="32" t="s">
        <v>223</v>
      </c>
      <c r="B39" s="1">
        <f t="shared" si="2"/>
        <v>30</v>
      </c>
      <c r="C39" s="33">
        <f t="shared" si="3"/>
        <v>34666</v>
      </c>
      <c r="D39" s="35">
        <f t="shared" si="4"/>
        <v>33815.699999999997</v>
      </c>
      <c r="E39" s="24">
        <f t="shared" si="5"/>
        <v>850.3</v>
      </c>
      <c r="F39" s="33">
        <f t="shared" si="6"/>
        <v>68023.859999999753</v>
      </c>
      <c r="G39" s="33">
        <f t="shared" si="7"/>
        <v>34208.159999999756</v>
      </c>
      <c r="H39" s="33">
        <f t="shared" si="0"/>
        <v>850.29824999999687</v>
      </c>
      <c r="I39" s="38">
        <f t="shared" si="1"/>
        <v>-1.750000003085006E-3</v>
      </c>
    </row>
    <row r="40" spans="1:9" x14ac:dyDescent="0.25">
      <c r="A40" s="32" t="s">
        <v>266</v>
      </c>
      <c r="B40" s="1">
        <f t="shared" si="2"/>
        <v>30</v>
      </c>
      <c r="C40" s="33">
        <f t="shared" si="3"/>
        <v>34666</v>
      </c>
      <c r="D40" s="35">
        <f t="shared" si="4"/>
        <v>34208.160000000003</v>
      </c>
      <c r="E40" s="24">
        <f>ROUND(457.840000000245,2)</f>
        <v>457.84</v>
      </c>
      <c r="F40" s="33">
        <f t="shared" si="6"/>
        <v>34208.159999999756</v>
      </c>
      <c r="G40" s="33">
        <f t="shared" si="7"/>
        <v>-2.4738255888223648E-10</v>
      </c>
      <c r="H40" s="33">
        <f t="shared" si="0"/>
        <v>427.60199999999691</v>
      </c>
      <c r="I40" s="38">
        <f t="shared" si="1"/>
        <v>-30.238000000003069</v>
      </c>
    </row>
  </sheetData>
  <phoneticPr fontId="5" type="noConversion"/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DD707-6244-42F4-B46A-41C35012049A}">
  <dimension ref="A1:I40"/>
  <sheetViews>
    <sheetView workbookViewId="0">
      <pane ySplit="3" topLeftCell="A31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0.28515625" bestFit="1" customWidth="1"/>
    <col min="5" max="5" width="9.42578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7.140625" bestFit="1" customWidth="1"/>
  </cols>
  <sheetData>
    <row r="1" spans="1:9" x14ac:dyDescent="0.25">
      <c r="A1" s="41" t="s">
        <v>267</v>
      </c>
      <c r="B1" s="42" t="s">
        <v>273</v>
      </c>
      <c r="C1" s="37" t="s">
        <v>274</v>
      </c>
      <c r="D1" s="39">
        <f>ROUNDUP(34679.7606955582,0)</f>
        <v>34680</v>
      </c>
    </row>
    <row r="2" spans="1:9" x14ac:dyDescent="0.25">
      <c r="A2" s="41" t="s">
        <v>268</v>
      </c>
      <c r="B2" s="43">
        <v>0.15</v>
      </c>
    </row>
    <row r="3" spans="1:9" x14ac:dyDescent="0.25">
      <c r="A3" s="5" t="s">
        <v>23</v>
      </c>
      <c r="B3" s="5" t="s">
        <v>24</v>
      </c>
      <c r="C3" s="5" t="s">
        <v>15</v>
      </c>
      <c r="D3" s="5" t="s">
        <v>28</v>
      </c>
      <c r="E3" s="5" t="s">
        <v>27</v>
      </c>
      <c r="F3" s="5" t="s">
        <v>25</v>
      </c>
      <c r="G3" s="5" t="s">
        <v>26</v>
      </c>
      <c r="H3" s="31" t="s">
        <v>271</v>
      </c>
      <c r="I3" s="31" t="s">
        <v>272</v>
      </c>
    </row>
    <row r="4" spans="1:9" x14ac:dyDescent="0.25">
      <c r="A4" s="6" t="s">
        <v>224</v>
      </c>
      <c r="B4" s="25">
        <f>_xlfn.DAYS(A4,B1)</f>
        <v>29</v>
      </c>
      <c r="C4" s="26" t="s">
        <v>73</v>
      </c>
      <c r="D4" s="30" t="s">
        <v>21</v>
      </c>
      <c r="E4" s="24">
        <f>ROUNDUP(F4*$B$2*B4/365,0)</f>
        <v>11918</v>
      </c>
      <c r="F4" s="26">
        <v>1000000</v>
      </c>
      <c r="G4" s="26">
        <v>1000000</v>
      </c>
      <c r="H4" s="33">
        <f>F4*$B$2*B4/365</f>
        <v>11917.808219178081</v>
      </c>
      <c r="I4" s="38">
        <f>H4-E4</f>
        <v>-0.19178082191865542</v>
      </c>
    </row>
    <row r="5" spans="1:9" x14ac:dyDescent="0.25">
      <c r="A5" s="6" t="s">
        <v>225</v>
      </c>
      <c r="B5" s="1">
        <f>_xlfn.DAYS(A5,A4)</f>
        <v>31</v>
      </c>
      <c r="C5" s="26">
        <f>$D$1</f>
        <v>34680</v>
      </c>
      <c r="D5" s="27">
        <f>C5-E5</f>
        <v>21940.27</v>
      </c>
      <c r="E5" s="24">
        <f>ROUND(F5*$B$2*B5/365,2)</f>
        <v>12739.73</v>
      </c>
      <c r="F5" s="26">
        <f>G4</f>
        <v>1000000</v>
      </c>
      <c r="G5" s="26">
        <f>F5-D5</f>
        <v>978059.73</v>
      </c>
      <c r="H5" s="33">
        <f t="shared" ref="H5:H40" si="0">F5*$B$2*B5/365</f>
        <v>12739.726027397261</v>
      </c>
      <c r="I5" s="38">
        <f t="shared" ref="I5:I40" si="1">H5-E5</f>
        <v>-3.9726027389406227E-3</v>
      </c>
    </row>
    <row r="6" spans="1:9" x14ac:dyDescent="0.25">
      <c r="A6" s="6" t="s">
        <v>226</v>
      </c>
      <c r="B6" s="1">
        <f t="shared" ref="B6:B40" si="2">_xlfn.DAYS(A6,A5)</f>
        <v>30</v>
      </c>
      <c r="C6" s="26">
        <f t="shared" ref="C6:C40" si="3">$D$1</f>
        <v>34680</v>
      </c>
      <c r="D6" s="27">
        <f t="shared" ref="D6:D40" si="4">C6-E6</f>
        <v>22621.73</v>
      </c>
      <c r="E6" s="24">
        <f t="shared" ref="E6:E39" si="5">ROUND(F6*$B$2*B6/365,2)</f>
        <v>12058.27</v>
      </c>
      <c r="F6" s="26">
        <f t="shared" ref="F6:F40" si="6">G5</f>
        <v>978059.73</v>
      </c>
      <c r="G6" s="26">
        <f t="shared" ref="G6:G40" si="7">F6-D6</f>
        <v>955438</v>
      </c>
      <c r="H6" s="33">
        <f t="shared" si="0"/>
        <v>12058.270643835616</v>
      </c>
      <c r="I6" s="38">
        <f t="shared" si="1"/>
        <v>6.4383561584691051E-4</v>
      </c>
    </row>
    <row r="7" spans="1:9" x14ac:dyDescent="0.25">
      <c r="A7" s="6" t="s">
        <v>227</v>
      </c>
      <c r="B7" s="1">
        <f t="shared" si="2"/>
        <v>31</v>
      </c>
      <c r="C7" s="26">
        <f t="shared" si="3"/>
        <v>34680</v>
      </c>
      <c r="D7" s="27">
        <f t="shared" si="4"/>
        <v>22507.98</v>
      </c>
      <c r="E7" s="24">
        <f t="shared" si="5"/>
        <v>12172.02</v>
      </c>
      <c r="F7" s="26">
        <f t="shared" si="6"/>
        <v>955438</v>
      </c>
      <c r="G7" s="26">
        <f t="shared" si="7"/>
        <v>932930.02</v>
      </c>
      <c r="H7" s="33">
        <f t="shared" si="0"/>
        <v>12172.018356164381</v>
      </c>
      <c r="I7" s="38">
        <f t="shared" si="1"/>
        <v>-1.6438356196886161E-3</v>
      </c>
    </row>
    <row r="8" spans="1:9" x14ac:dyDescent="0.25">
      <c r="A8" s="6" t="s">
        <v>228</v>
      </c>
      <c r="B8" s="1">
        <f t="shared" si="2"/>
        <v>30</v>
      </c>
      <c r="C8" s="26">
        <f t="shared" si="3"/>
        <v>34680</v>
      </c>
      <c r="D8" s="27">
        <f t="shared" si="4"/>
        <v>23178.120000000003</v>
      </c>
      <c r="E8" s="24">
        <f t="shared" si="5"/>
        <v>11501.88</v>
      </c>
      <c r="F8" s="26">
        <f t="shared" si="6"/>
        <v>932930.02</v>
      </c>
      <c r="G8" s="26">
        <f t="shared" si="7"/>
        <v>909751.9</v>
      </c>
      <c r="H8" s="33">
        <f t="shared" si="0"/>
        <v>11501.876958904109</v>
      </c>
      <c r="I8" s="38">
        <f t="shared" si="1"/>
        <v>-3.0410958897846285E-3</v>
      </c>
    </row>
    <row r="9" spans="1:9" x14ac:dyDescent="0.25">
      <c r="A9" s="6" t="s">
        <v>229</v>
      </c>
      <c r="B9" s="1">
        <f t="shared" si="2"/>
        <v>31</v>
      </c>
      <c r="C9" s="26">
        <f t="shared" si="3"/>
        <v>34680</v>
      </c>
      <c r="D9" s="27">
        <f t="shared" si="4"/>
        <v>23090.010000000002</v>
      </c>
      <c r="E9" s="24">
        <f t="shared" si="5"/>
        <v>11589.99</v>
      </c>
      <c r="F9" s="26">
        <f t="shared" si="6"/>
        <v>909751.9</v>
      </c>
      <c r="G9" s="26">
        <f t="shared" si="7"/>
        <v>886661.89</v>
      </c>
      <c r="H9" s="33">
        <f t="shared" si="0"/>
        <v>11589.989958904109</v>
      </c>
      <c r="I9" s="38">
        <f t="shared" si="1"/>
        <v>-4.1095890992437489E-5</v>
      </c>
    </row>
    <row r="10" spans="1:9" x14ac:dyDescent="0.25">
      <c r="A10" s="6" t="s">
        <v>230</v>
      </c>
      <c r="B10" s="1">
        <f t="shared" si="2"/>
        <v>31</v>
      </c>
      <c r="C10" s="26">
        <f t="shared" si="3"/>
        <v>34680</v>
      </c>
      <c r="D10" s="27">
        <f t="shared" si="4"/>
        <v>23384.17</v>
      </c>
      <c r="E10" s="24">
        <f t="shared" si="5"/>
        <v>11295.83</v>
      </c>
      <c r="F10" s="26">
        <f t="shared" si="6"/>
        <v>886661.89</v>
      </c>
      <c r="G10" s="26">
        <f t="shared" si="7"/>
        <v>863277.72</v>
      </c>
      <c r="H10" s="33">
        <f t="shared" si="0"/>
        <v>11295.829557534245</v>
      </c>
      <c r="I10" s="38">
        <f t="shared" si="1"/>
        <v>-4.4246575453144033E-4</v>
      </c>
    </row>
    <row r="11" spans="1:9" x14ac:dyDescent="0.25">
      <c r="A11" s="6" t="s">
        <v>231</v>
      </c>
      <c r="B11" s="1">
        <f t="shared" si="2"/>
        <v>30</v>
      </c>
      <c r="C11" s="26">
        <f t="shared" si="3"/>
        <v>34680</v>
      </c>
      <c r="D11" s="27">
        <f t="shared" si="4"/>
        <v>24036.85</v>
      </c>
      <c r="E11" s="24">
        <f t="shared" si="5"/>
        <v>10643.15</v>
      </c>
      <c r="F11" s="26">
        <f t="shared" si="6"/>
        <v>863277.72</v>
      </c>
      <c r="G11" s="26">
        <f t="shared" si="7"/>
        <v>839240.87</v>
      </c>
      <c r="H11" s="33">
        <f t="shared" si="0"/>
        <v>10643.14997260274</v>
      </c>
      <c r="I11" s="38">
        <f t="shared" si="1"/>
        <v>-2.7397260055295192E-5</v>
      </c>
    </row>
    <row r="12" spans="1:9" x14ac:dyDescent="0.25">
      <c r="A12" s="6" t="s">
        <v>232</v>
      </c>
      <c r="B12" s="1">
        <f t="shared" si="2"/>
        <v>31</v>
      </c>
      <c r="C12" s="26">
        <f t="shared" si="3"/>
        <v>34680</v>
      </c>
      <c r="D12" s="27">
        <f t="shared" si="4"/>
        <v>23988.3</v>
      </c>
      <c r="E12" s="24">
        <f t="shared" si="5"/>
        <v>10691.7</v>
      </c>
      <c r="F12" s="26">
        <f t="shared" si="6"/>
        <v>839240.87</v>
      </c>
      <c r="G12" s="26">
        <f t="shared" si="7"/>
        <v>815252.57</v>
      </c>
      <c r="H12" s="33">
        <f t="shared" si="0"/>
        <v>10691.698754794521</v>
      </c>
      <c r="I12" s="38">
        <f t="shared" si="1"/>
        <v>-1.2452054797904566E-3</v>
      </c>
    </row>
    <row r="13" spans="1:9" x14ac:dyDescent="0.25">
      <c r="A13" s="6" t="s">
        <v>233</v>
      </c>
      <c r="B13" s="1">
        <f t="shared" si="2"/>
        <v>30</v>
      </c>
      <c r="C13" s="26">
        <f t="shared" si="3"/>
        <v>34680</v>
      </c>
      <c r="D13" s="27">
        <f t="shared" si="4"/>
        <v>24628.940000000002</v>
      </c>
      <c r="E13" s="24">
        <f t="shared" si="5"/>
        <v>10051.06</v>
      </c>
      <c r="F13" s="26">
        <f t="shared" si="6"/>
        <v>815252.57</v>
      </c>
      <c r="G13" s="26">
        <f t="shared" si="7"/>
        <v>790623.62999999989</v>
      </c>
      <c r="H13" s="33">
        <f t="shared" si="0"/>
        <v>10051.059082191779</v>
      </c>
      <c r="I13" s="38">
        <f t="shared" si="1"/>
        <v>-9.1780822003784124E-4</v>
      </c>
    </row>
    <row r="14" spans="1:9" x14ac:dyDescent="0.25">
      <c r="A14" s="6" t="s">
        <v>234</v>
      </c>
      <c r="B14" s="1">
        <f t="shared" si="2"/>
        <v>31</v>
      </c>
      <c r="C14" s="26">
        <f t="shared" si="3"/>
        <v>34680</v>
      </c>
      <c r="D14" s="27">
        <f t="shared" si="4"/>
        <v>24607.67</v>
      </c>
      <c r="E14" s="24">
        <f t="shared" si="5"/>
        <v>10072.33</v>
      </c>
      <c r="F14" s="26">
        <f t="shared" si="6"/>
        <v>790623.62999999989</v>
      </c>
      <c r="G14" s="26">
        <f t="shared" si="7"/>
        <v>766015.95999999985</v>
      </c>
      <c r="H14" s="33">
        <f t="shared" si="0"/>
        <v>10072.328436986299</v>
      </c>
      <c r="I14" s="38">
        <f t="shared" si="1"/>
        <v>-1.5630137004336575E-3</v>
      </c>
    </row>
    <row r="15" spans="1:9" x14ac:dyDescent="0.25">
      <c r="A15" s="6" t="s">
        <v>235</v>
      </c>
      <c r="B15" s="1">
        <f t="shared" si="2"/>
        <v>31</v>
      </c>
      <c r="C15" s="26">
        <f t="shared" si="3"/>
        <v>34680</v>
      </c>
      <c r="D15" s="27">
        <f t="shared" si="4"/>
        <v>24921.17</v>
      </c>
      <c r="E15" s="24">
        <f t="shared" si="5"/>
        <v>9758.83</v>
      </c>
      <c r="F15" s="26">
        <f t="shared" si="6"/>
        <v>766015.95999999985</v>
      </c>
      <c r="G15" s="26">
        <f t="shared" si="7"/>
        <v>741094.7899999998</v>
      </c>
      <c r="H15" s="33">
        <f t="shared" si="0"/>
        <v>9758.833463013696</v>
      </c>
      <c r="I15" s="38">
        <f t="shared" si="1"/>
        <v>3.463013696091366E-3</v>
      </c>
    </row>
    <row r="16" spans="1:9" x14ac:dyDescent="0.25">
      <c r="A16" s="6" t="s">
        <v>200</v>
      </c>
      <c r="B16" s="1">
        <f t="shared" si="2"/>
        <v>28</v>
      </c>
      <c r="C16" s="26">
        <f t="shared" si="3"/>
        <v>34680</v>
      </c>
      <c r="D16" s="27">
        <f t="shared" si="4"/>
        <v>26152.33</v>
      </c>
      <c r="E16" s="24">
        <f t="shared" si="5"/>
        <v>8527.67</v>
      </c>
      <c r="F16" s="26">
        <f t="shared" si="6"/>
        <v>741094.7899999998</v>
      </c>
      <c r="G16" s="26">
        <f t="shared" si="7"/>
        <v>714942.45999999985</v>
      </c>
      <c r="H16" s="33">
        <f t="shared" si="0"/>
        <v>8527.6660767123267</v>
      </c>
      <c r="I16" s="38">
        <f t="shared" si="1"/>
        <v>-3.9232876733876765E-3</v>
      </c>
    </row>
    <row r="17" spans="1:9" x14ac:dyDescent="0.25">
      <c r="A17" s="6" t="s">
        <v>236</v>
      </c>
      <c r="B17" s="1">
        <f t="shared" si="2"/>
        <v>31</v>
      </c>
      <c r="C17" s="26">
        <f t="shared" si="3"/>
        <v>34680</v>
      </c>
      <c r="D17" s="27">
        <f t="shared" si="4"/>
        <v>25571.83</v>
      </c>
      <c r="E17" s="24">
        <f t="shared" si="5"/>
        <v>9108.17</v>
      </c>
      <c r="F17" s="26">
        <f t="shared" si="6"/>
        <v>714942.45999999985</v>
      </c>
      <c r="G17" s="26">
        <f t="shared" si="7"/>
        <v>689370.62999999989</v>
      </c>
      <c r="H17" s="33">
        <f t="shared" si="0"/>
        <v>9108.1710657534222</v>
      </c>
      <c r="I17" s="38">
        <f t="shared" si="1"/>
        <v>1.065753422153648E-3</v>
      </c>
    </row>
    <row r="18" spans="1:9" x14ac:dyDescent="0.25">
      <c r="A18" s="6" t="s">
        <v>237</v>
      </c>
      <c r="B18" s="1">
        <f t="shared" si="2"/>
        <v>30</v>
      </c>
      <c r="C18" s="26">
        <f t="shared" si="3"/>
        <v>34680</v>
      </c>
      <c r="D18" s="27">
        <f t="shared" si="4"/>
        <v>26180.91</v>
      </c>
      <c r="E18" s="24">
        <f t="shared" si="5"/>
        <v>8499.09</v>
      </c>
      <c r="F18" s="26">
        <f t="shared" si="6"/>
        <v>689370.62999999989</v>
      </c>
      <c r="G18" s="26">
        <f t="shared" si="7"/>
        <v>663189.71999999986</v>
      </c>
      <c r="H18" s="33">
        <f t="shared" si="0"/>
        <v>8499.0899589041073</v>
      </c>
      <c r="I18" s="38">
        <f t="shared" si="1"/>
        <v>-4.1095892811426893E-5</v>
      </c>
    </row>
    <row r="19" spans="1:9" x14ac:dyDescent="0.25">
      <c r="A19" s="6" t="s">
        <v>238</v>
      </c>
      <c r="B19" s="1">
        <f t="shared" si="2"/>
        <v>31</v>
      </c>
      <c r="C19" s="26">
        <f t="shared" si="3"/>
        <v>34680</v>
      </c>
      <c r="D19" s="27">
        <f t="shared" si="4"/>
        <v>26231.14</v>
      </c>
      <c r="E19" s="24">
        <f t="shared" si="5"/>
        <v>8448.86</v>
      </c>
      <c r="F19" s="26">
        <f t="shared" si="6"/>
        <v>663189.71999999986</v>
      </c>
      <c r="G19" s="26">
        <f t="shared" si="7"/>
        <v>636958.57999999984</v>
      </c>
      <c r="H19" s="33">
        <f t="shared" si="0"/>
        <v>8448.8553369862984</v>
      </c>
      <c r="I19" s="38">
        <f t="shared" si="1"/>
        <v>-4.6630137021566043E-3</v>
      </c>
    </row>
    <row r="20" spans="1:9" x14ac:dyDescent="0.25">
      <c r="A20" s="6" t="s">
        <v>239</v>
      </c>
      <c r="B20" s="1">
        <f t="shared" si="2"/>
        <v>30</v>
      </c>
      <c r="C20" s="26">
        <f t="shared" si="3"/>
        <v>34680</v>
      </c>
      <c r="D20" s="27">
        <f t="shared" si="4"/>
        <v>26827.09</v>
      </c>
      <c r="E20" s="24">
        <f t="shared" si="5"/>
        <v>7852.91</v>
      </c>
      <c r="F20" s="26">
        <f t="shared" si="6"/>
        <v>636958.57999999984</v>
      </c>
      <c r="G20" s="26">
        <f t="shared" si="7"/>
        <v>610131.48999999987</v>
      </c>
      <c r="H20" s="33">
        <f t="shared" si="0"/>
        <v>7852.913999999997</v>
      </c>
      <c r="I20" s="38">
        <f t="shared" si="1"/>
        <v>3.9999999971769284E-3</v>
      </c>
    </row>
    <row r="21" spans="1:9" x14ac:dyDescent="0.25">
      <c r="A21" s="6" t="s">
        <v>240</v>
      </c>
      <c r="B21" s="1">
        <f t="shared" si="2"/>
        <v>31</v>
      </c>
      <c r="C21" s="26">
        <f t="shared" si="3"/>
        <v>34680</v>
      </c>
      <c r="D21" s="27">
        <f t="shared" si="4"/>
        <v>26907.09</v>
      </c>
      <c r="E21" s="24">
        <f t="shared" si="5"/>
        <v>7772.91</v>
      </c>
      <c r="F21" s="26">
        <f t="shared" si="6"/>
        <v>610131.48999999987</v>
      </c>
      <c r="G21" s="26">
        <f t="shared" si="7"/>
        <v>583224.39999999991</v>
      </c>
      <c r="H21" s="33">
        <f t="shared" si="0"/>
        <v>7772.9080232876695</v>
      </c>
      <c r="I21" s="38">
        <f t="shared" si="1"/>
        <v>-1.9767123303608969E-3</v>
      </c>
    </row>
    <row r="22" spans="1:9" x14ac:dyDescent="0.25">
      <c r="A22" s="6" t="s">
        <v>241</v>
      </c>
      <c r="B22" s="1">
        <f t="shared" si="2"/>
        <v>31</v>
      </c>
      <c r="C22" s="26">
        <f t="shared" si="3"/>
        <v>34680</v>
      </c>
      <c r="D22" s="27">
        <f t="shared" si="4"/>
        <v>27249.88</v>
      </c>
      <c r="E22" s="24">
        <f t="shared" si="5"/>
        <v>7430.12</v>
      </c>
      <c r="F22" s="26">
        <f t="shared" si="6"/>
        <v>583224.39999999991</v>
      </c>
      <c r="G22" s="26">
        <f t="shared" si="7"/>
        <v>555974.5199999999</v>
      </c>
      <c r="H22" s="33">
        <f t="shared" si="0"/>
        <v>7430.1190684931489</v>
      </c>
      <c r="I22" s="38">
        <f t="shared" si="1"/>
        <v>-9.3150685097498354E-4</v>
      </c>
    </row>
    <row r="23" spans="1:9" x14ac:dyDescent="0.25">
      <c r="A23" s="6" t="s">
        <v>242</v>
      </c>
      <c r="B23" s="1">
        <f t="shared" si="2"/>
        <v>30</v>
      </c>
      <c r="C23" s="26">
        <f t="shared" si="3"/>
        <v>34680</v>
      </c>
      <c r="D23" s="27">
        <f t="shared" si="4"/>
        <v>27825.52</v>
      </c>
      <c r="E23" s="24">
        <f t="shared" si="5"/>
        <v>6854.48</v>
      </c>
      <c r="F23" s="26">
        <f t="shared" si="6"/>
        <v>555974.5199999999</v>
      </c>
      <c r="G23" s="26">
        <f t="shared" si="7"/>
        <v>528148.99999999988</v>
      </c>
      <c r="H23" s="33">
        <f t="shared" si="0"/>
        <v>6854.4803835616422</v>
      </c>
      <c r="I23" s="38">
        <f t="shared" si="1"/>
        <v>3.8356164259312209E-4</v>
      </c>
    </row>
    <row r="24" spans="1:9" x14ac:dyDescent="0.25">
      <c r="A24" s="6" t="s">
        <v>243</v>
      </c>
      <c r="B24" s="1">
        <f t="shared" si="2"/>
        <v>31</v>
      </c>
      <c r="C24" s="26">
        <f t="shared" si="3"/>
        <v>34680</v>
      </c>
      <c r="D24" s="27">
        <f t="shared" si="4"/>
        <v>27951.53</v>
      </c>
      <c r="E24" s="24">
        <f t="shared" si="5"/>
        <v>6728.47</v>
      </c>
      <c r="F24" s="26">
        <f t="shared" si="6"/>
        <v>528148.99999999988</v>
      </c>
      <c r="G24" s="26">
        <f t="shared" si="7"/>
        <v>500197.46999999986</v>
      </c>
      <c r="H24" s="33">
        <f t="shared" si="0"/>
        <v>6728.4735616438329</v>
      </c>
      <c r="I24" s="38">
        <f t="shared" si="1"/>
        <v>3.5616438326542266E-3</v>
      </c>
    </row>
    <row r="25" spans="1:9" x14ac:dyDescent="0.25">
      <c r="A25" s="6" t="s">
        <v>244</v>
      </c>
      <c r="B25" s="1">
        <f t="shared" si="2"/>
        <v>30</v>
      </c>
      <c r="C25" s="26">
        <f t="shared" si="3"/>
        <v>34680</v>
      </c>
      <c r="D25" s="27">
        <f t="shared" si="4"/>
        <v>28513.18</v>
      </c>
      <c r="E25" s="24">
        <f t="shared" si="5"/>
        <v>6166.82</v>
      </c>
      <c r="F25" s="26">
        <f t="shared" si="6"/>
        <v>500197.46999999986</v>
      </c>
      <c r="G25" s="26">
        <f t="shared" si="7"/>
        <v>471684.28999999986</v>
      </c>
      <c r="H25" s="33">
        <f t="shared" si="0"/>
        <v>6166.8181232876696</v>
      </c>
      <c r="I25" s="38">
        <f t="shared" si="1"/>
        <v>-1.8767123301586253E-3</v>
      </c>
    </row>
    <row r="26" spans="1:9" x14ac:dyDescent="0.25">
      <c r="A26" s="6" t="s">
        <v>245</v>
      </c>
      <c r="B26" s="1">
        <f t="shared" si="2"/>
        <v>31</v>
      </c>
      <c r="C26" s="26">
        <f t="shared" si="3"/>
        <v>34680</v>
      </c>
      <c r="D26" s="27">
        <f t="shared" si="4"/>
        <v>28670.87</v>
      </c>
      <c r="E26" s="24">
        <f t="shared" si="5"/>
        <v>6009.13</v>
      </c>
      <c r="F26" s="26">
        <f t="shared" si="6"/>
        <v>471684.28999999986</v>
      </c>
      <c r="G26" s="26">
        <f t="shared" si="7"/>
        <v>443013.41999999987</v>
      </c>
      <c r="H26" s="33">
        <f t="shared" si="0"/>
        <v>6009.1286260273955</v>
      </c>
      <c r="I26" s="38">
        <f t="shared" si="1"/>
        <v>-1.3739726045969292E-3</v>
      </c>
    </row>
    <row r="27" spans="1:9" x14ac:dyDescent="0.25">
      <c r="A27" s="6" t="s">
        <v>246</v>
      </c>
      <c r="B27" s="1">
        <f t="shared" si="2"/>
        <v>31</v>
      </c>
      <c r="C27" s="26">
        <f t="shared" si="3"/>
        <v>34680</v>
      </c>
      <c r="D27" s="27">
        <f t="shared" si="4"/>
        <v>29036.13</v>
      </c>
      <c r="E27" s="24">
        <f t="shared" si="5"/>
        <v>5643.87</v>
      </c>
      <c r="F27" s="26">
        <f t="shared" si="6"/>
        <v>443013.41999999987</v>
      </c>
      <c r="G27" s="26">
        <f t="shared" si="7"/>
        <v>413977.28999999986</v>
      </c>
      <c r="H27" s="33">
        <f t="shared" si="0"/>
        <v>5643.8695972602718</v>
      </c>
      <c r="I27" s="38">
        <f t="shared" si="1"/>
        <v>-4.0273972808790859E-4</v>
      </c>
    </row>
    <row r="28" spans="1:9" x14ac:dyDescent="0.25">
      <c r="A28" s="6" t="s">
        <v>212</v>
      </c>
      <c r="B28" s="1">
        <f t="shared" si="2"/>
        <v>28</v>
      </c>
      <c r="C28" s="26">
        <f t="shared" si="3"/>
        <v>34680</v>
      </c>
      <c r="D28" s="27">
        <f t="shared" si="4"/>
        <v>29916.43</v>
      </c>
      <c r="E28" s="24">
        <f t="shared" si="5"/>
        <v>4763.57</v>
      </c>
      <c r="F28" s="26">
        <f t="shared" si="6"/>
        <v>413977.28999999986</v>
      </c>
      <c r="G28" s="26">
        <f t="shared" si="7"/>
        <v>384060.85999999987</v>
      </c>
      <c r="H28" s="33">
        <f t="shared" si="0"/>
        <v>4763.5742958904093</v>
      </c>
      <c r="I28" s="38">
        <f t="shared" si="1"/>
        <v>4.2958904095939943E-3</v>
      </c>
    </row>
    <row r="29" spans="1:9" x14ac:dyDescent="0.25">
      <c r="A29" s="6" t="s">
        <v>247</v>
      </c>
      <c r="B29" s="1">
        <f t="shared" si="2"/>
        <v>31</v>
      </c>
      <c r="C29" s="26">
        <f t="shared" si="3"/>
        <v>34680</v>
      </c>
      <c r="D29" s="27">
        <f t="shared" si="4"/>
        <v>29787.17</v>
      </c>
      <c r="E29" s="24">
        <f t="shared" si="5"/>
        <v>4892.83</v>
      </c>
      <c r="F29" s="26">
        <f t="shared" si="6"/>
        <v>384060.85999999987</v>
      </c>
      <c r="G29" s="26">
        <f t="shared" si="7"/>
        <v>354273.68999999989</v>
      </c>
      <c r="H29" s="33">
        <f t="shared" si="0"/>
        <v>4892.8301342465738</v>
      </c>
      <c r="I29" s="38">
        <f t="shared" si="1"/>
        <v>1.3424657390714856E-4</v>
      </c>
    </row>
    <row r="30" spans="1:9" x14ac:dyDescent="0.25">
      <c r="A30" s="6" t="s">
        <v>248</v>
      </c>
      <c r="B30" s="1">
        <f t="shared" si="2"/>
        <v>30</v>
      </c>
      <c r="C30" s="26">
        <f t="shared" si="3"/>
        <v>34680</v>
      </c>
      <c r="D30" s="27">
        <f t="shared" si="4"/>
        <v>30312.239999999998</v>
      </c>
      <c r="E30" s="24">
        <f t="shared" si="5"/>
        <v>4367.76</v>
      </c>
      <c r="F30" s="26">
        <f t="shared" si="6"/>
        <v>354273.68999999989</v>
      </c>
      <c r="G30" s="26">
        <f t="shared" si="7"/>
        <v>323961.4499999999</v>
      </c>
      <c r="H30" s="33">
        <f t="shared" si="0"/>
        <v>4367.7578219178067</v>
      </c>
      <c r="I30" s="38">
        <f t="shared" si="1"/>
        <v>-2.1780821934953565E-3</v>
      </c>
    </row>
    <row r="31" spans="1:9" x14ac:dyDescent="0.25">
      <c r="A31" s="6" t="s">
        <v>249</v>
      </c>
      <c r="B31" s="1">
        <f t="shared" si="2"/>
        <v>31</v>
      </c>
      <c r="C31" s="26">
        <f t="shared" si="3"/>
        <v>34680</v>
      </c>
      <c r="D31" s="27">
        <f t="shared" si="4"/>
        <v>30552.82</v>
      </c>
      <c r="E31" s="24">
        <f t="shared" si="5"/>
        <v>4127.18</v>
      </c>
      <c r="F31" s="26">
        <f t="shared" si="6"/>
        <v>323961.4499999999</v>
      </c>
      <c r="G31" s="26">
        <f t="shared" si="7"/>
        <v>293408.62999999989</v>
      </c>
      <c r="H31" s="33">
        <f t="shared" si="0"/>
        <v>4127.1801164383551</v>
      </c>
      <c r="I31" s="38">
        <f t="shared" si="1"/>
        <v>1.1643835478025721E-4</v>
      </c>
    </row>
    <row r="32" spans="1:9" x14ac:dyDescent="0.25">
      <c r="A32" s="6" t="s">
        <v>250</v>
      </c>
      <c r="B32" s="1">
        <f t="shared" si="2"/>
        <v>30</v>
      </c>
      <c r="C32" s="26">
        <f t="shared" si="3"/>
        <v>34680</v>
      </c>
      <c r="D32" s="27">
        <f t="shared" si="4"/>
        <v>31062.63</v>
      </c>
      <c r="E32" s="24">
        <f t="shared" si="5"/>
        <v>3617.37</v>
      </c>
      <c r="F32" s="26">
        <f t="shared" si="6"/>
        <v>293408.62999999989</v>
      </c>
      <c r="G32" s="26">
        <f t="shared" si="7"/>
        <v>262345.99999999988</v>
      </c>
      <c r="H32" s="33">
        <f t="shared" si="0"/>
        <v>3617.3666712328754</v>
      </c>
      <c r="I32" s="38">
        <f t="shared" si="1"/>
        <v>-3.3287671244579542E-3</v>
      </c>
    </row>
    <row r="33" spans="1:9" x14ac:dyDescent="0.25">
      <c r="A33" s="6" t="s">
        <v>251</v>
      </c>
      <c r="B33" s="1">
        <f t="shared" si="2"/>
        <v>31</v>
      </c>
      <c r="C33" s="26">
        <f t="shared" si="3"/>
        <v>34680</v>
      </c>
      <c r="D33" s="27">
        <f t="shared" si="4"/>
        <v>31337.78</v>
      </c>
      <c r="E33" s="24">
        <f t="shared" si="5"/>
        <v>3342.22</v>
      </c>
      <c r="F33" s="26">
        <f t="shared" si="6"/>
        <v>262345.99999999988</v>
      </c>
      <c r="G33" s="26">
        <f t="shared" si="7"/>
        <v>231008.21999999988</v>
      </c>
      <c r="H33" s="33">
        <f t="shared" si="0"/>
        <v>3342.2161643835602</v>
      </c>
      <c r="I33" s="38">
        <f t="shared" si="1"/>
        <v>-3.8356164395736414E-3</v>
      </c>
    </row>
    <row r="34" spans="1:9" x14ac:dyDescent="0.25">
      <c r="A34" s="6" t="s">
        <v>252</v>
      </c>
      <c r="B34" s="1">
        <f t="shared" si="2"/>
        <v>31</v>
      </c>
      <c r="C34" s="26">
        <f t="shared" si="3"/>
        <v>34680</v>
      </c>
      <c r="D34" s="27">
        <f t="shared" si="4"/>
        <v>31737.02</v>
      </c>
      <c r="E34" s="24">
        <f t="shared" si="5"/>
        <v>2942.98</v>
      </c>
      <c r="F34" s="26">
        <f t="shared" si="6"/>
        <v>231008.21999999988</v>
      </c>
      <c r="G34" s="26">
        <f t="shared" si="7"/>
        <v>199271.1999999999</v>
      </c>
      <c r="H34" s="33">
        <f t="shared" si="0"/>
        <v>2942.9814328767102</v>
      </c>
      <c r="I34" s="38">
        <f t="shared" si="1"/>
        <v>1.4328767101687845E-3</v>
      </c>
    </row>
    <row r="35" spans="1:9" x14ac:dyDescent="0.25">
      <c r="A35" s="6" t="s">
        <v>253</v>
      </c>
      <c r="B35" s="1">
        <f t="shared" si="2"/>
        <v>30</v>
      </c>
      <c r="C35" s="26">
        <f t="shared" si="3"/>
        <v>34680</v>
      </c>
      <c r="D35" s="27">
        <f t="shared" si="4"/>
        <v>32223.23</v>
      </c>
      <c r="E35" s="24">
        <f t="shared" si="5"/>
        <v>2456.77</v>
      </c>
      <c r="F35" s="26">
        <f t="shared" si="6"/>
        <v>199271.1999999999</v>
      </c>
      <c r="G35" s="26">
        <f t="shared" si="7"/>
        <v>167047.96999999988</v>
      </c>
      <c r="H35" s="33">
        <f t="shared" si="0"/>
        <v>2456.7682191780805</v>
      </c>
      <c r="I35" s="38">
        <f t="shared" si="1"/>
        <v>-1.7808219195103447E-3</v>
      </c>
    </row>
    <row r="36" spans="1:9" x14ac:dyDescent="0.25">
      <c r="A36" s="6" t="s">
        <v>254</v>
      </c>
      <c r="B36" s="1">
        <f t="shared" si="2"/>
        <v>31</v>
      </c>
      <c r="C36" s="26">
        <f t="shared" si="3"/>
        <v>34680</v>
      </c>
      <c r="D36" s="27">
        <f t="shared" si="4"/>
        <v>32551.85</v>
      </c>
      <c r="E36" s="24">
        <f t="shared" si="5"/>
        <v>2128.15</v>
      </c>
      <c r="F36" s="26">
        <f t="shared" si="6"/>
        <v>167047.96999999988</v>
      </c>
      <c r="G36" s="26">
        <f t="shared" si="7"/>
        <v>134496.11999999988</v>
      </c>
      <c r="H36" s="33">
        <f t="shared" si="0"/>
        <v>2128.1453712328753</v>
      </c>
      <c r="I36" s="38">
        <f t="shared" si="1"/>
        <v>-4.6287671248137485E-3</v>
      </c>
    </row>
    <row r="37" spans="1:9" x14ac:dyDescent="0.25">
      <c r="A37" s="6" t="s">
        <v>255</v>
      </c>
      <c r="B37" s="1">
        <f t="shared" si="2"/>
        <v>30</v>
      </c>
      <c r="C37" s="26">
        <f t="shared" si="3"/>
        <v>34680</v>
      </c>
      <c r="D37" s="27">
        <f t="shared" si="4"/>
        <v>33021.83</v>
      </c>
      <c r="E37" s="24">
        <f t="shared" si="5"/>
        <v>1658.17</v>
      </c>
      <c r="F37" s="26">
        <f t="shared" si="6"/>
        <v>134496.11999999988</v>
      </c>
      <c r="G37" s="26">
        <f t="shared" si="7"/>
        <v>101474.28999999988</v>
      </c>
      <c r="H37" s="33">
        <f t="shared" si="0"/>
        <v>1658.1713424657516</v>
      </c>
      <c r="I37" s="38">
        <f t="shared" si="1"/>
        <v>1.3424657515770377E-3</v>
      </c>
    </row>
    <row r="38" spans="1:9" x14ac:dyDescent="0.25">
      <c r="A38" s="6" t="s">
        <v>256</v>
      </c>
      <c r="B38" s="1">
        <f t="shared" si="2"/>
        <v>31</v>
      </c>
      <c r="C38" s="26">
        <f t="shared" si="3"/>
        <v>34680</v>
      </c>
      <c r="D38" s="27">
        <f t="shared" si="4"/>
        <v>33387.25</v>
      </c>
      <c r="E38" s="24">
        <f t="shared" si="5"/>
        <v>1292.75</v>
      </c>
      <c r="F38" s="26">
        <f t="shared" si="6"/>
        <v>101474.28999999988</v>
      </c>
      <c r="G38" s="26">
        <f t="shared" si="7"/>
        <v>68087.039999999877</v>
      </c>
      <c r="H38" s="33">
        <f t="shared" si="0"/>
        <v>1292.7546534246558</v>
      </c>
      <c r="I38" s="38">
        <f t="shared" si="1"/>
        <v>4.6534246557712322E-3</v>
      </c>
    </row>
    <row r="39" spans="1:9" x14ac:dyDescent="0.25">
      <c r="A39" s="6" t="s">
        <v>257</v>
      </c>
      <c r="B39" s="1">
        <f t="shared" si="2"/>
        <v>31</v>
      </c>
      <c r="C39" s="26">
        <f t="shared" si="3"/>
        <v>34680</v>
      </c>
      <c r="D39" s="27">
        <f t="shared" si="4"/>
        <v>33812.589999999997</v>
      </c>
      <c r="E39" s="24">
        <f t="shared" si="5"/>
        <v>867.41</v>
      </c>
      <c r="F39" s="26">
        <f t="shared" si="6"/>
        <v>68087.039999999877</v>
      </c>
      <c r="G39" s="26">
        <f t="shared" si="7"/>
        <v>34274.449999999881</v>
      </c>
      <c r="H39" s="33">
        <f t="shared" si="0"/>
        <v>867.41023561643669</v>
      </c>
      <c r="I39" s="38">
        <f t="shared" si="1"/>
        <v>2.3561643672564969E-4</v>
      </c>
    </row>
    <row r="40" spans="1:9" x14ac:dyDescent="0.25">
      <c r="A40" s="6" t="s">
        <v>266</v>
      </c>
      <c r="B40" s="1">
        <f t="shared" si="2"/>
        <v>28</v>
      </c>
      <c r="C40" s="26">
        <f t="shared" si="3"/>
        <v>34680</v>
      </c>
      <c r="D40" s="27">
        <f t="shared" si="4"/>
        <v>34274.449999999997</v>
      </c>
      <c r="E40" s="24">
        <f>ROUND(405.55000000012,2)</f>
        <v>405.55</v>
      </c>
      <c r="F40" s="26">
        <f t="shared" si="6"/>
        <v>34274.449999999881</v>
      </c>
      <c r="G40" s="26">
        <f t="shared" si="7"/>
        <v>-1.1641532182693481E-10</v>
      </c>
      <c r="H40" s="33">
        <f t="shared" si="0"/>
        <v>394.39093150684795</v>
      </c>
      <c r="I40" s="38">
        <f t="shared" si="1"/>
        <v>-11.159068493152063</v>
      </c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900C7-731D-43DD-A0A3-9454034AFE6F}">
  <dimension ref="A1:I40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0.28515625" bestFit="1" customWidth="1"/>
    <col min="5" max="5" width="9.42578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7.140625" bestFit="1" customWidth="1"/>
  </cols>
  <sheetData>
    <row r="1" spans="1:9" x14ac:dyDescent="0.25">
      <c r="A1" s="41" t="s">
        <v>267</v>
      </c>
      <c r="B1" s="42" t="s">
        <v>273</v>
      </c>
      <c r="C1" s="37" t="s">
        <v>274</v>
      </c>
      <c r="D1" s="39">
        <f>ROUNDUP(34677.7606955582,0)</f>
        <v>34678</v>
      </c>
    </row>
    <row r="2" spans="1:9" x14ac:dyDescent="0.25">
      <c r="A2" s="41" t="s">
        <v>268</v>
      </c>
      <c r="B2" s="43">
        <v>0.15</v>
      </c>
    </row>
    <row r="3" spans="1:9" x14ac:dyDescent="0.25">
      <c r="A3" s="5" t="s">
        <v>23</v>
      </c>
      <c r="B3" s="5" t="s">
        <v>24</v>
      </c>
      <c r="C3" s="5" t="s">
        <v>15</v>
      </c>
      <c r="D3" s="5" t="s">
        <v>28</v>
      </c>
      <c r="E3" s="5" t="s">
        <v>27</v>
      </c>
      <c r="F3" s="5" t="s">
        <v>25</v>
      </c>
      <c r="G3" s="5" t="s">
        <v>26</v>
      </c>
      <c r="H3" s="31" t="s">
        <v>271</v>
      </c>
      <c r="I3" s="31" t="s">
        <v>272</v>
      </c>
    </row>
    <row r="4" spans="1:9" x14ac:dyDescent="0.25">
      <c r="A4" s="6" t="s">
        <v>224</v>
      </c>
      <c r="B4" s="1">
        <f>DAYS360(B1,A4,TRUE)</f>
        <v>29</v>
      </c>
      <c r="C4" s="26" t="s">
        <v>73</v>
      </c>
      <c r="D4" s="30" t="s">
        <v>21</v>
      </c>
      <c r="E4" s="24">
        <f>ROUNDUP(F4*$B$2*B4/360,0)</f>
        <v>12084</v>
      </c>
      <c r="F4" s="26">
        <v>1000000</v>
      </c>
      <c r="G4" s="26">
        <v>1000000</v>
      </c>
      <c r="H4" s="33">
        <f>F4*$B$2*B4/360</f>
        <v>12083.333333333334</v>
      </c>
      <c r="I4" s="38">
        <f>H4-E4</f>
        <v>-0.66666666666606034</v>
      </c>
    </row>
    <row r="5" spans="1:9" x14ac:dyDescent="0.25">
      <c r="A5" s="6" t="s">
        <v>225</v>
      </c>
      <c r="B5" s="1">
        <f>DAYS360(A4,A5,TRUE)</f>
        <v>31</v>
      </c>
      <c r="C5" s="26">
        <f>$D$1</f>
        <v>34678</v>
      </c>
      <c r="D5" s="27">
        <f>C5-E5</f>
        <v>21761.33</v>
      </c>
      <c r="E5" s="24">
        <f>ROUND(F5*$B$2*B5/360,2)</f>
        <v>12916.67</v>
      </c>
      <c r="F5" s="26">
        <f>G4</f>
        <v>1000000</v>
      </c>
      <c r="G5" s="26">
        <f>F5-D5</f>
        <v>978238.67</v>
      </c>
      <c r="H5" s="33">
        <f t="shared" ref="H5:H40" si="0">F5*$B$2*B5/360</f>
        <v>12916.666666666666</v>
      </c>
      <c r="I5" s="38">
        <f t="shared" ref="I5:I39" si="1">H5-E5</f>
        <v>-3.3333333340124227E-3</v>
      </c>
    </row>
    <row r="6" spans="1:9" x14ac:dyDescent="0.25">
      <c r="A6" s="6" t="s">
        <v>226</v>
      </c>
      <c r="B6" s="1">
        <f t="shared" ref="B6:B40" si="2">DAYS360(A5,A6,TRUE)</f>
        <v>30</v>
      </c>
      <c r="C6" s="26">
        <f t="shared" ref="C6:C40" si="3">$D$1</f>
        <v>34678</v>
      </c>
      <c r="D6" s="27">
        <f t="shared" ref="D6:D40" si="4">C6-E6</f>
        <v>22450.02</v>
      </c>
      <c r="E6" s="24">
        <f t="shared" ref="E6:E39" si="5">ROUND(F6*$B$2*B6/360,2)</f>
        <v>12227.98</v>
      </c>
      <c r="F6" s="26">
        <f t="shared" ref="F6:F40" si="6">G5</f>
        <v>978238.67</v>
      </c>
      <c r="G6" s="26">
        <f t="shared" ref="G6:G40" si="7">F6-D6</f>
        <v>955788.65</v>
      </c>
      <c r="H6" s="33">
        <f t="shared" si="0"/>
        <v>12227.983375000002</v>
      </c>
      <c r="I6" s="38">
        <f t="shared" si="1"/>
        <v>3.37500000205182E-3</v>
      </c>
    </row>
    <row r="7" spans="1:9" x14ac:dyDescent="0.25">
      <c r="A7" s="6" t="s">
        <v>227</v>
      </c>
      <c r="B7" s="1">
        <f t="shared" si="2"/>
        <v>30</v>
      </c>
      <c r="C7" s="26">
        <f t="shared" si="3"/>
        <v>34678</v>
      </c>
      <c r="D7" s="27">
        <f t="shared" si="4"/>
        <v>22730.639999999999</v>
      </c>
      <c r="E7" s="24">
        <f t="shared" si="5"/>
        <v>11947.36</v>
      </c>
      <c r="F7" s="26">
        <f t="shared" si="6"/>
        <v>955788.65</v>
      </c>
      <c r="G7" s="26">
        <f t="shared" si="7"/>
        <v>933058.01</v>
      </c>
      <c r="H7" s="33">
        <f t="shared" si="0"/>
        <v>11947.358124999999</v>
      </c>
      <c r="I7" s="38">
        <f t="shared" si="1"/>
        <v>-1.8750000017462298E-3</v>
      </c>
    </row>
    <row r="8" spans="1:9" x14ac:dyDescent="0.25">
      <c r="A8" s="6" t="s">
        <v>228</v>
      </c>
      <c r="B8" s="1">
        <f t="shared" si="2"/>
        <v>30</v>
      </c>
      <c r="C8" s="26">
        <f t="shared" si="3"/>
        <v>34678</v>
      </c>
      <c r="D8" s="27">
        <f t="shared" si="4"/>
        <v>23014.77</v>
      </c>
      <c r="E8" s="24">
        <f t="shared" si="5"/>
        <v>11663.23</v>
      </c>
      <c r="F8" s="26">
        <f t="shared" si="6"/>
        <v>933058.01</v>
      </c>
      <c r="G8" s="26">
        <f t="shared" si="7"/>
        <v>910043.24</v>
      </c>
      <c r="H8" s="33">
        <f t="shared" si="0"/>
        <v>11663.225124999999</v>
      </c>
      <c r="I8" s="38">
        <f t="shared" si="1"/>
        <v>-4.8750000005384209E-3</v>
      </c>
    </row>
    <row r="9" spans="1:9" x14ac:dyDescent="0.25">
      <c r="A9" s="6" t="s">
        <v>229</v>
      </c>
      <c r="B9" s="1">
        <f t="shared" si="2"/>
        <v>30</v>
      </c>
      <c r="C9" s="26">
        <f t="shared" si="3"/>
        <v>34678</v>
      </c>
      <c r="D9" s="27">
        <f t="shared" si="4"/>
        <v>23302.46</v>
      </c>
      <c r="E9" s="24">
        <f t="shared" si="5"/>
        <v>11375.54</v>
      </c>
      <c r="F9" s="26">
        <f t="shared" si="6"/>
        <v>910043.24</v>
      </c>
      <c r="G9" s="26">
        <f t="shared" si="7"/>
        <v>886740.78</v>
      </c>
      <c r="H9" s="33">
        <f t="shared" si="0"/>
        <v>11375.540500000001</v>
      </c>
      <c r="I9" s="38">
        <f t="shared" si="1"/>
        <v>5.0000000010186341E-4</v>
      </c>
    </row>
    <row r="10" spans="1:9" x14ac:dyDescent="0.25">
      <c r="A10" s="6" t="s">
        <v>230</v>
      </c>
      <c r="B10" s="1">
        <f t="shared" si="2"/>
        <v>30</v>
      </c>
      <c r="C10" s="26">
        <f t="shared" si="3"/>
        <v>34678</v>
      </c>
      <c r="D10" s="27">
        <f t="shared" si="4"/>
        <v>23593.739999999998</v>
      </c>
      <c r="E10" s="24">
        <f t="shared" si="5"/>
        <v>11084.26</v>
      </c>
      <c r="F10" s="26">
        <f t="shared" si="6"/>
        <v>886740.78</v>
      </c>
      <c r="G10" s="26">
        <f t="shared" si="7"/>
        <v>863147.04</v>
      </c>
      <c r="H10" s="33">
        <f t="shared" si="0"/>
        <v>11084.259749999999</v>
      </c>
      <c r="I10" s="38">
        <f t="shared" si="1"/>
        <v>-2.5000000096042641E-4</v>
      </c>
    </row>
    <row r="11" spans="1:9" x14ac:dyDescent="0.25">
      <c r="A11" s="6" t="s">
        <v>231</v>
      </c>
      <c r="B11" s="1">
        <f t="shared" si="2"/>
        <v>30</v>
      </c>
      <c r="C11" s="26">
        <f t="shared" si="3"/>
        <v>34678</v>
      </c>
      <c r="D11" s="27">
        <f t="shared" si="4"/>
        <v>23888.66</v>
      </c>
      <c r="E11" s="24">
        <f t="shared" si="5"/>
        <v>10789.34</v>
      </c>
      <c r="F11" s="26">
        <f t="shared" si="6"/>
        <v>863147.04</v>
      </c>
      <c r="G11" s="26">
        <f t="shared" si="7"/>
        <v>839258.38</v>
      </c>
      <c r="H11" s="33">
        <f t="shared" si="0"/>
        <v>10789.338</v>
      </c>
      <c r="I11" s="38">
        <f t="shared" si="1"/>
        <v>-2.0000000004074536E-3</v>
      </c>
    </row>
    <row r="12" spans="1:9" x14ac:dyDescent="0.25">
      <c r="A12" s="6" t="s">
        <v>232</v>
      </c>
      <c r="B12" s="1">
        <f t="shared" si="2"/>
        <v>30</v>
      </c>
      <c r="C12" s="26">
        <f t="shared" si="3"/>
        <v>34678</v>
      </c>
      <c r="D12" s="27">
        <f t="shared" si="4"/>
        <v>24187.27</v>
      </c>
      <c r="E12" s="24">
        <f t="shared" si="5"/>
        <v>10490.73</v>
      </c>
      <c r="F12" s="26">
        <f t="shared" si="6"/>
        <v>839258.38</v>
      </c>
      <c r="G12" s="26">
        <f t="shared" si="7"/>
        <v>815071.11</v>
      </c>
      <c r="H12" s="33">
        <f t="shared" si="0"/>
        <v>10490.72975</v>
      </c>
      <c r="I12" s="38">
        <f t="shared" si="1"/>
        <v>-2.49999999141437E-4</v>
      </c>
    </row>
    <row r="13" spans="1:9" x14ac:dyDescent="0.25">
      <c r="A13" s="6" t="s">
        <v>233</v>
      </c>
      <c r="B13" s="1">
        <f t="shared" si="2"/>
        <v>30</v>
      </c>
      <c r="C13" s="26">
        <f t="shared" si="3"/>
        <v>34678</v>
      </c>
      <c r="D13" s="27">
        <f t="shared" si="4"/>
        <v>24489.61</v>
      </c>
      <c r="E13" s="24">
        <f t="shared" si="5"/>
        <v>10188.39</v>
      </c>
      <c r="F13" s="26">
        <f t="shared" si="6"/>
        <v>815071.11</v>
      </c>
      <c r="G13" s="26">
        <f t="shared" si="7"/>
        <v>790581.5</v>
      </c>
      <c r="H13" s="33">
        <f t="shared" si="0"/>
        <v>10188.388874999999</v>
      </c>
      <c r="I13" s="38">
        <f t="shared" si="1"/>
        <v>-1.12500000068394E-3</v>
      </c>
    </row>
    <row r="14" spans="1:9" x14ac:dyDescent="0.25">
      <c r="A14" s="6" t="s">
        <v>234</v>
      </c>
      <c r="B14" s="1">
        <f t="shared" si="2"/>
        <v>30</v>
      </c>
      <c r="C14" s="26">
        <f t="shared" si="3"/>
        <v>34678</v>
      </c>
      <c r="D14" s="27">
        <f t="shared" si="4"/>
        <v>24795.73</v>
      </c>
      <c r="E14" s="24">
        <f t="shared" si="5"/>
        <v>9882.27</v>
      </c>
      <c r="F14" s="26">
        <f t="shared" si="6"/>
        <v>790581.5</v>
      </c>
      <c r="G14" s="26">
        <f t="shared" si="7"/>
        <v>765785.77</v>
      </c>
      <c r="H14" s="33">
        <f t="shared" si="0"/>
        <v>9882.2687499999993</v>
      </c>
      <c r="I14" s="38">
        <f t="shared" si="1"/>
        <v>-1.2500000011641532E-3</v>
      </c>
    </row>
    <row r="15" spans="1:9" x14ac:dyDescent="0.25">
      <c r="A15" s="6" t="s">
        <v>235</v>
      </c>
      <c r="B15" s="1">
        <f t="shared" si="2"/>
        <v>30</v>
      </c>
      <c r="C15" s="26">
        <f t="shared" si="3"/>
        <v>34678</v>
      </c>
      <c r="D15" s="27">
        <f t="shared" si="4"/>
        <v>25105.68</v>
      </c>
      <c r="E15" s="24">
        <f t="shared" si="5"/>
        <v>9572.32</v>
      </c>
      <c r="F15" s="26">
        <f t="shared" si="6"/>
        <v>765785.77</v>
      </c>
      <c r="G15" s="26">
        <f t="shared" si="7"/>
        <v>740680.09</v>
      </c>
      <c r="H15" s="33">
        <f t="shared" si="0"/>
        <v>9572.3221249999988</v>
      </c>
      <c r="I15" s="38">
        <f t="shared" si="1"/>
        <v>2.1249999990686774E-3</v>
      </c>
    </row>
    <row r="16" spans="1:9" x14ac:dyDescent="0.25">
      <c r="A16" s="6" t="s">
        <v>200</v>
      </c>
      <c r="B16" s="1">
        <f t="shared" si="2"/>
        <v>28</v>
      </c>
      <c r="C16" s="26">
        <f t="shared" si="3"/>
        <v>34678</v>
      </c>
      <c r="D16" s="27">
        <f t="shared" si="4"/>
        <v>26036.73</v>
      </c>
      <c r="E16" s="24">
        <f t="shared" si="5"/>
        <v>8641.27</v>
      </c>
      <c r="F16" s="26">
        <f t="shared" si="6"/>
        <v>740680.09</v>
      </c>
      <c r="G16" s="26">
        <f t="shared" si="7"/>
        <v>714643.36</v>
      </c>
      <c r="H16" s="33">
        <f t="shared" si="0"/>
        <v>8641.2677166666654</v>
      </c>
      <c r="I16" s="38">
        <f t="shared" si="1"/>
        <v>-2.2833333350718021E-3</v>
      </c>
    </row>
    <row r="17" spans="1:9" x14ac:dyDescent="0.25">
      <c r="A17" s="6" t="s">
        <v>236</v>
      </c>
      <c r="B17" s="1">
        <f t="shared" si="2"/>
        <v>32</v>
      </c>
      <c r="C17" s="26">
        <f t="shared" si="3"/>
        <v>34678</v>
      </c>
      <c r="D17" s="27">
        <f t="shared" si="4"/>
        <v>25149.42</v>
      </c>
      <c r="E17" s="24">
        <f t="shared" si="5"/>
        <v>9528.58</v>
      </c>
      <c r="F17" s="26">
        <f t="shared" si="6"/>
        <v>714643.36</v>
      </c>
      <c r="G17" s="26">
        <f t="shared" si="7"/>
        <v>689493.94</v>
      </c>
      <c r="H17" s="33">
        <f t="shared" si="0"/>
        <v>9528.5781333333325</v>
      </c>
      <c r="I17" s="38">
        <f t="shared" si="1"/>
        <v>-1.8666666674107546E-3</v>
      </c>
    </row>
    <row r="18" spans="1:9" x14ac:dyDescent="0.25">
      <c r="A18" s="6" t="s">
        <v>237</v>
      </c>
      <c r="B18" s="1">
        <f t="shared" si="2"/>
        <v>30</v>
      </c>
      <c r="C18" s="26">
        <f t="shared" si="3"/>
        <v>34678</v>
      </c>
      <c r="D18" s="27">
        <f t="shared" si="4"/>
        <v>26059.33</v>
      </c>
      <c r="E18" s="24">
        <f t="shared" si="5"/>
        <v>8618.67</v>
      </c>
      <c r="F18" s="26">
        <f t="shared" si="6"/>
        <v>689493.94</v>
      </c>
      <c r="G18" s="26">
        <f t="shared" si="7"/>
        <v>663434.61</v>
      </c>
      <c r="H18" s="33">
        <f t="shared" si="0"/>
        <v>8618.6742499999982</v>
      </c>
      <c r="I18" s="38">
        <f t="shared" si="1"/>
        <v>4.2499999981373549E-3</v>
      </c>
    </row>
    <row r="19" spans="1:9" x14ac:dyDescent="0.25">
      <c r="A19" s="6" t="s">
        <v>238</v>
      </c>
      <c r="B19" s="1">
        <f t="shared" si="2"/>
        <v>30</v>
      </c>
      <c r="C19" s="26">
        <f t="shared" si="3"/>
        <v>34678</v>
      </c>
      <c r="D19" s="27">
        <f t="shared" si="4"/>
        <v>26385.07</v>
      </c>
      <c r="E19" s="24">
        <f t="shared" si="5"/>
        <v>8292.93</v>
      </c>
      <c r="F19" s="26">
        <f t="shared" si="6"/>
        <v>663434.61</v>
      </c>
      <c r="G19" s="26">
        <f t="shared" si="7"/>
        <v>637049.54</v>
      </c>
      <c r="H19" s="33">
        <f t="shared" si="0"/>
        <v>8292.9326249999995</v>
      </c>
      <c r="I19" s="38">
        <f t="shared" si="1"/>
        <v>2.6249999991705408E-3</v>
      </c>
    </row>
    <row r="20" spans="1:9" x14ac:dyDescent="0.25">
      <c r="A20" s="6" t="s">
        <v>239</v>
      </c>
      <c r="B20" s="1">
        <f t="shared" si="2"/>
        <v>30</v>
      </c>
      <c r="C20" s="26">
        <f t="shared" si="3"/>
        <v>34678</v>
      </c>
      <c r="D20" s="27">
        <f t="shared" si="4"/>
        <v>26714.880000000001</v>
      </c>
      <c r="E20" s="24">
        <f t="shared" si="5"/>
        <v>7963.12</v>
      </c>
      <c r="F20" s="26">
        <f t="shared" si="6"/>
        <v>637049.54</v>
      </c>
      <c r="G20" s="26">
        <f t="shared" si="7"/>
        <v>610334.66</v>
      </c>
      <c r="H20" s="33">
        <f t="shared" si="0"/>
        <v>7963.1192499999988</v>
      </c>
      <c r="I20" s="38">
        <f t="shared" si="1"/>
        <v>-7.5000000106228981E-4</v>
      </c>
    </row>
    <row r="21" spans="1:9" x14ac:dyDescent="0.25">
      <c r="A21" s="6" t="s">
        <v>240</v>
      </c>
      <c r="B21" s="1">
        <f t="shared" si="2"/>
        <v>30</v>
      </c>
      <c r="C21" s="26">
        <f t="shared" si="3"/>
        <v>34678</v>
      </c>
      <c r="D21" s="27">
        <f t="shared" si="4"/>
        <v>27048.82</v>
      </c>
      <c r="E21" s="24">
        <f t="shared" si="5"/>
        <v>7629.18</v>
      </c>
      <c r="F21" s="26">
        <f t="shared" si="6"/>
        <v>610334.66</v>
      </c>
      <c r="G21" s="26">
        <f t="shared" si="7"/>
        <v>583285.84000000008</v>
      </c>
      <c r="H21" s="33">
        <f t="shared" si="0"/>
        <v>7629.183250000001</v>
      </c>
      <c r="I21" s="38">
        <f t="shared" si="1"/>
        <v>3.2500000006621121E-3</v>
      </c>
    </row>
    <row r="22" spans="1:9" x14ac:dyDescent="0.25">
      <c r="A22" s="6" t="s">
        <v>241</v>
      </c>
      <c r="B22" s="1">
        <f t="shared" si="2"/>
        <v>30</v>
      </c>
      <c r="C22" s="26">
        <f t="shared" si="3"/>
        <v>34678</v>
      </c>
      <c r="D22" s="27">
        <f t="shared" si="4"/>
        <v>27386.93</v>
      </c>
      <c r="E22" s="24">
        <f t="shared" si="5"/>
        <v>7291.07</v>
      </c>
      <c r="F22" s="26">
        <f t="shared" si="6"/>
        <v>583285.84000000008</v>
      </c>
      <c r="G22" s="26">
        <f t="shared" si="7"/>
        <v>555898.91</v>
      </c>
      <c r="H22" s="33">
        <f t="shared" si="0"/>
        <v>7291.0730000000003</v>
      </c>
      <c r="I22" s="38">
        <f t="shared" si="1"/>
        <v>3.0000000006111804E-3</v>
      </c>
    </row>
    <row r="23" spans="1:9" x14ac:dyDescent="0.25">
      <c r="A23" s="6" t="s">
        <v>242</v>
      </c>
      <c r="B23" s="1">
        <f t="shared" si="2"/>
        <v>30</v>
      </c>
      <c r="C23" s="26">
        <f t="shared" si="3"/>
        <v>34678</v>
      </c>
      <c r="D23" s="27">
        <f t="shared" si="4"/>
        <v>27729.260000000002</v>
      </c>
      <c r="E23" s="24">
        <f t="shared" si="5"/>
        <v>6948.74</v>
      </c>
      <c r="F23" s="26">
        <f t="shared" si="6"/>
        <v>555898.91</v>
      </c>
      <c r="G23" s="26">
        <f t="shared" si="7"/>
        <v>528169.65</v>
      </c>
      <c r="H23" s="33">
        <f t="shared" si="0"/>
        <v>6948.7363750000004</v>
      </c>
      <c r="I23" s="38">
        <f t="shared" si="1"/>
        <v>-3.6249999993742676E-3</v>
      </c>
    </row>
    <row r="24" spans="1:9" x14ac:dyDescent="0.25">
      <c r="A24" s="6" t="s">
        <v>243</v>
      </c>
      <c r="B24" s="1">
        <f t="shared" si="2"/>
        <v>30</v>
      </c>
      <c r="C24" s="26">
        <f t="shared" si="3"/>
        <v>34678</v>
      </c>
      <c r="D24" s="27">
        <f t="shared" si="4"/>
        <v>28075.88</v>
      </c>
      <c r="E24" s="24">
        <f t="shared" si="5"/>
        <v>6602.12</v>
      </c>
      <c r="F24" s="26">
        <f t="shared" si="6"/>
        <v>528169.65</v>
      </c>
      <c r="G24" s="26">
        <f t="shared" si="7"/>
        <v>500093.77</v>
      </c>
      <c r="H24" s="33">
        <f t="shared" si="0"/>
        <v>6602.1206249999996</v>
      </c>
      <c r="I24" s="38">
        <f t="shared" si="1"/>
        <v>6.2499999967258191E-4</v>
      </c>
    </row>
    <row r="25" spans="1:9" x14ac:dyDescent="0.25">
      <c r="A25" s="6" t="s">
        <v>244</v>
      </c>
      <c r="B25" s="1">
        <f t="shared" si="2"/>
        <v>30</v>
      </c>
      <c r="C25" s="26">
        <f t="shared" si="3"/>
        <v>34678</v>
      </c>
      <c r="D25" s="27">
        <f t="shared" si="4"/>
        <v>28426.83</v>
      </c>
      <c r="E25" s="24">
        <f t="shared" si="5"/>
        <v>6251.17</v>
      </c>
      <c r="F25" s="26">
        <f t="shared" si="6"/>
        <v>500093.77</v>
      </c>
      <c r="G25" s="26">
        <f t="shared" si="7"/>
        <v>471666.94</v>
      </c>
      <c r="H25" s="33">
        <f t="shared" si="0"/>
        <v>6251.1721249999991</v>
      </c>
      <c r="I25" s="38">
        <f t="shared" si="1"/>
        <v>2.1249999990686774E-3</v>
      </c>
    </row>
    <row r="26" spans="1:9" x14ac:dyDescent="0.25">
      <c r="A26" s="6" t="s">
        <v>245</v>
      </c>
      <c r="B26" s="1">
        <f t="shared" si="2"/>
        <v>30</v>
      </c>
      <c r="C26" s="26">
        <f t="shared" si="3"/>
        <v>34678</v>
      </c>
      <c r="D26" s="27">
        <f t="shared" si="4"/>
        <v>28782.16</v>
      </c>
      <c r="E26" s="24">
        <f t="shared" si="5"/>
        <v>5895.84</v>
      </c>
      <c r="F26" s="26">
        <f t="shared" si="6"/>
        <v>471666.94</v>
      </c>
      <c r="G26" s="26">
        <f t="shared" si="7"/>
        <v>442884.78</v>
      </c>
      <c r="H26" s="33">
        <f t="shared" si="0"/>
        <v>5895.8367500000004</v>
      </c>
      <c r="I26" s="38">
        <f t="shared" si="1"/>
        <v>-3.2499999997526174E-3</v>
      </c>
    </row>
    <row r="27" spans="1:9" x14ac:dyDescent="0.25">
      <c r="A27" s="6" t="s">
        <v>246</v>
      </c>
      <c r="B27" s="1">
        <f t="shared" si="2"/>
        <v>30</v>
      </c>
      <c r="C27" s="26">
        <f t="shared" si="3"/>
        <v>34678</v>
      </c>
      <c r="D27" s="27">
        <f t="shared" si="4"/>
        <v>29141.94</v>
      </c>
      <c r="E27" s="24">
        <f t="shared" si="5"/>
        <v>5536.06</v>
      </c>
      <c r="F27" s="26">
        <f t="shared" si="6"/>
        <v>442884.78</v>
      </c>
      <c r="G27" s="26">
        <f t="shared" si="7"/>
        <v>413742.84</v>
      </c>
      <c r="H27" s="33">
        <f t="shared" si="0"/>
        <v>5536.0597500000003</v>
      </c>
      <c r="I27" s="38">
        <f t="shared" si="1"/>
        <v>-2.500000000509317E-4</v>
      </c>
    </row>
    <row r="28" spans="1:9" x14ac:dyDescent="0.25">
      <c r="A28" s="6" t="s">
        <v>212</v>
      </c>
      <c r="B28" s="1">
        <f t="shared" si="2"/>
        <v>28</v>
      </c>
      <c r="C28" s="26">
        <f t="shared" si="3"/>
        <v>34678</v>
      </c>
      <c r="D28" s="27">
        <f t="shared" si="4"/>
        <v>29851</v>
      </c>
      <c r="E28" s="24">
        <f t="shared" si="5"/>
        <v>4827</v>
      </c>
      <c r="F28" s="26">
        <f t="shared" si="6"/>
        <v>413742.84</v>
      </c>
      <c r="G28" s="26">
        <f t="shared" si="7"/>
        <v>383891.84</v>
      </c>
      <c r="H28" s="33">
        <f t="shared" si="0"/>
        <v>4826.9998000000005</v>
      </c>
      <c r="I28" s="38">
        <f t="shared" si="1"/>
        <v>-1.9999999949504854E-4</v>
      </c>
    </row>
    <row r="29" spans="1:9" x14ac:dyDescent="0.25">
      <c r="A29" s="6" t="s">
        <v>247</v>
      </c>
      <c r="B29" s="1">
        <f t="shared" si="2"/>
        <v>32</v>
      </c>
      <c r="C29" s="26">
        <f t="shared" si="3"/>
        <v>34678</v>
      </c>
      <c r="D29" s="27">
        <f t="shared" si="4"/>
        <v>29559.439999999999</v>
      </c>
      <c r="E29" s="24">
        <f t="shared" si="5"/>
        <v>5118.5600000000004</v>
      </c>
      <c r="F29" s="26">
        <f t="shared" si="6"/>
        <v>383891.84</v>
      </c>
      <c r="G29" s="26">
        <f t="shared" si="7"/>
        <v>354332.4</v>
      </c>
      <c r="H29" s="33">
        <f t="shared" si="0"/>
        <v>5118.557866666667</v>
      </c>
      <c r="I29" s="38">
        <f t="shared" si="1"/>
        <v>-2.1333333334041527E-3</v>
      </c>
    </row>
    <row r="30" spans="1:9" x14ac:dyDescent="0.25">
      <c r="A30" s="6" t="s">
        <v>248</v>
      </c>
      <c r="B30" s="1">
        <f t="shared" si="2"/>
        <v>30</v>
      </c>
      <c r="C30" s="26">
        <f t="shared" si="3"/>
        <v>34678</v>
      </c>
      <c r="D30" s="27">
        <f t="shared" si="4"/>
        <v>30248.84</v>
      </c>
      <c r="E30" s="24">
        <f t="shared" si="5"/>
        <v>4429.16</v>
      </c>
      <c r="F30" s="26">
        <f t="shared" si="6"/>
        <v>354332.4</v>
      </c>
      <c r="G30" s="26">
        <f t="shared" si="7"/>
        <v>324083.56</v>
      </c>
      <c r="H30" s="33">
        <f t="shared" si="0"/>
        <v>4429.1549999999997</v>
      </c>
      <c r="I30" s="38">
        <f t="shared" si="1"/>
        <v>-5.0000000001091394E-3</v>
      </c>
    </row>
    <row r="31" spans="1:9" x14ac:dyDescent="0.25">
      <c r="A31" s="6" t="s">
        <v>249</v>
      </c>
      <c r="B31" s="1">
        <f t="shared" si="2"/>
        <v>30</v>
      </c>
      <c r="C31" s="26">
        <f t="shared" si="3"/>
        <v>34678</v>
      </c>
      <c r="D31" s="27">
        <f t="shared" si="4"/>
        <v>30626.959999999999</v>
      </c>
      <c r="E31" s="24">
        <f t="shared" si="5"/>
        <v>4051.04</v>
      </c>
      <c r="F31" s="26">
        <f t="shared" si="6"/>
        <v>324083.56</v>
      </c>
      <c r="G31" s="26">
        <f t="shared" si="7"/>
        <v>293456.59999999998</v>
      </c>
      <c r="H31" s="33">
        <f t="shared" si="0"/>
        <v>4051.0445</v>
      </c>
      <c r="I31" s="38">
        <f t="shared" si="1"/>
        <v>4.500000000007276E-3</v>
      </c>
    </row>
    <row r="32" spans="1:9" x14ac:dyDescent="0.25">
      <c r="A32" s="6" t="s">
        <v>250</v>
      </c>
      <c r="B32" s="1">
        <f t="shared" si="2"/>
        <v>30</v>
      </c>
      <c r="C32" s="26">
        <f t="shared" si="3"/>
        <v>34678</v>
      </c>
      <c r="D32" s="27">
        <f t="shared" si="4"/>
        <v>31009.79</v>
      </c>
      <c r="E32" s="24">
        <f t="shared" si="5"/>
        <v>3668.21</v>
      </c>
      <c r="F32" s="26">
        <f t="shared" si="6"/>
        <v>293456.59999999998</v>
      </c>
      <c r="G32" s="26">
        <f t="shared" si="7"/>
        <v>262446.81</v>
      </c>
      <c r="H32" s="33">
        <f t="shared" si="0"/>
        <v>3668.2075</v>
      </c>
      <c r="I32" s="38">
        <f t="shared" si="1"/>
        <v>-2.5000000000545697E-3</v>
      </c>
    </row>
    <row r="33" spans="1:9" x14ac:dyDescent="0.25">
      <c r="A33" s="6" t="s">
        <v>251</v>
      </c>
      <c r="B33" s="1">
        <f t="shared" si="2"/>
        <v>30</v>
      </c>
      <c r="C33" s="26">
        <f t="shared" si="3"/>
        <v>34678</v>
      </c>
      <c r="D33" s="27">
        <f t="shared" si="4"/>
        <v>31397.41</v>
      </c>
      <c r="E33" s="24">
        <f t="shared" si="5"/>
        <v>3280.59</v>
      </c>
      <c r="F33" s="26">
        <f t="shared" si="6"/>
        <v>262446.81</v>
      </c>
      <c r="G33" s="26">
        <f t="shared" si="7"/>
        <v>231049.4</v>
      </c>
      <c r="H33" s="33">
        <f t="shared" si="0"/>
        <v>3280.5851249999996</v>
      </c>
      <c r="I33" s="38">
        <f t="shared" si="1"/>
        <v>-4.8750000005384209E-3</v>
      </c>
    </row>
    <row r="34" spans="1:9" x14ac:dyDescent="0.25">
      <c r="A34" s="6" t="s">
        <v>252</v>
      </c>
      <c r="B34" s="1">
        <f t="shared" si="2"/>
        <v>30</v>
      </c>
      <c r="C34" s="26">
        <f t="shared" si="3"/>
        <v>34678</v>
      </c>
      <c r="D34" s="27">
        <f t="shared" si="4"/>
        <v>31789.88</v>
      </c>
      <c r="E34" s="24">
        <f t="shared" si="5"/>
        <v>2888.12</v>
      </c>
      <c r="F34" s="26">
        <f t="shared" si="6"/>
        <v>231049.4</v>
      </c>
      <c r="G34" s="26">
        <f t="shared" si="7"/>
        <v>199259.51999999999</v>
      </c>
      <c r="H34" s="33">
        <f t="shared" si="0"/>
        <v>2888.1174999999998</v>
      </c>
      <c r="I34" s="38">
        <f t="shared" si="1"/>
        <v>-2.5000000000545697E-3</v>
      </c>
    </row>
    <row r="35" spans="1:9" x14ac:dyDescent="0.25">
      <c r="A35" s="6" t="s">
        <v>253</v>
      </c>
      <c r="B35" s="1">
        <f t="shared" si="2"/>
        <v>30</v>
      </c>
      <c r="C35" s="26">
        <f t="shared" si="3"/>
        <v>34678</v>
      </c>
      <c r="D35" s="27">
        <f t="shared" si="4"/>
        <v>32187.260000000002</v>
      </c>
      <c r="E35" s="24">
        <f t="shared" si="5"/>
        <v>2490.7399999999998</v>
      </c>
      <c r="F35" s="26">
        <f t="shared" si="6"/>
        <v>199259.51999999999</v>
      </c>
      <c r="G35" s="26">
        <f t="shared" si="7"/>
        <v>167072.25999999998</v>
      </c>
      <c r="H35" s="33">
        <f t="shared" si="0"/>
        <v>2490.7439999999997</v>
      </c>
      <c r="I35" s="38">
        <f t="shared" si="1"/>
        <v>3.9999999999054126E-3</v>
      </c>
    </row>
    <row r="36" spans="1:9" x14ac:dyDescent="0.25">
      <c r="A36" s="6" t="s">
        <v>254</v>
      </c>
      <c r="B36" s="1">
        <f t="shared" si="2"/>
        <v>30</v>
      </c>
      <c r="C36" s="26">
        <f t="shared" si="3"/>
        <v>34678</v>
      </c>
      <c r="D36" s="27">
        <f t="shared" si="4"/>
        <v>32589.599999999999</v>
      </c>
      <c r="E36" s="24">
        <f t="shared" si="5"/>
        <v>2088.4</v>
      </c>
      <c r="F36" s="26">
        <f t="shared" si="6"/>
        <v>167072.25999999998</v>
      </c>
      <c r="G36" s="26">
        <f t="shared" si="7"/>
        <v>134482.65999999997</v>
      </c>
      <c r="H36" s="33">
        <f t="shared" si="0"/>
        <v>2088.4032499999998</v>
      </c>
      <c r="I36" s="38">
        <f t="shared" si="1"/>
        <v>3.2499999997526174E-3</v>
      </c>
    </row>
    <row r="37" spans="1:9" x14ac:dyDescent="0.25">
      <c r="A37" s="6" t="s">
        <v>255</v>
      </c>
      <c r="B37" s="1">
        <f t="shared" si="2"/>
        <v>30</v>
      </c>
      <c r="C37" s="26">
        <f t="shared" si="3"/>
        <v>34678</v>
      </c>
      <c r="D37" s="27">
        <f t="shared" si="4"/>
        <v>32996.97</v>
      </c>
      <c r="E37" s="24">
        <f t="shared" si="5"/>
        <v>1681.03</v>
      </c>
      <c r="F37" s="26">
        <f t="shared" si="6"/>
        <v>134482.65999999997</v>
      </c>
      <c r="G37" s="26">
        <f t="shared" si="7"/>
        <v>101485.68999999997</v>
      </c>
      <c r="H37" s="33">
        <f t="shared" si="0"/>
        <v>1681.0332499999995</v>
      </c>
      <c r="I37" s="38">
        <f t="shared" si="1"/>
        <v>3.2499999995252438E-3</v>
      </c>
    </row>
    <row r="38" spans="1:9" x14ac:dyDescent="0.25">
      <c r="A38" s="6" t="s">
        <v>256</v>
      </c>
      <c r="B38" s="1">
        <f t="shared" si="2"/>
        <v>30</v>
      </c>
      <c r="C38" s="26">
        <f t="shared" si="3"/>
        <v>34678</v>
      </c>
      <c r="D38" s="27">
        <f t="shared" si="4"/>
        <v>33409.43</v>
      </c>
      <c r="E38" s="24">
        <f t="shared" si="5"/>
        <v>1268.57</v>
      </c>
      <c r="F38" s="26">
        <f t="shared" si="6"/>
        <v>101485.68999999997</v>
      </c>
      <c r="G38" s="26">
        <f t="shared" si="7"/>
        <v>68076.25999999998</v>
      </c>
      <c r="H38" s="33">
        <f t="shared" si="0"/>
        <v>1268.5711249999997</v>
      </c>
      <c r="I38" s="38">
        <f t="shared" si="1"/>
        <v>1.1249999997744453E-3</v>
      </c>
    </row>
    <row r="39" spans="1:9" x14ac:dyDescent="0.25">
      <c r="A39" s="6" t="s">
        <v>257</v>
      </c>
      <c r="B39" s="1">
        <f t="shared" si="2"/>
        <v>30</v>
      </c>
      <c r="C39" s="26">
        <f t="shared" si="3"/>
        <v>34678</v>
      </c>
      <c r="D39" s="27">
        <f t="shared" si="4"/>
        <v>33827.050000000003</v>
      </c>
      <c r="E39" s="24">
        <f t="shared" si="5"/>
        <v>850.95</v>
      </c>
      <c r="F39" s="26">
        <f t="shared" si="6"/>
        <v>68076.25999999998</v>
      </c>
      <c r="G39" s="26">
        <f t="shared" si="7"/>
        <v>34249.209999999977</v>
      </c>
      <c r="H39" s="33">
        <f t="shared" si="0"/>
        <v>850.9532499999998</v>
      </c>
      <c r="I39" s="38">
        <f t="shared" si="1"/>
        <v>3.2499999997526174E-3</v>
      </c>
    </row>
    <row r="40" spans="1:9" x14ac:dyDescent="0.25">
      <c r="A40" s="6" t="s">
        <v>266</v>
      </c>
      <c r="B40" s="1">
        <f t="shared" si="2"/>
        <v>28</v>
      </c>
      <c r="C40" s="26">
        <f t="shared" si="3"/>
        <v>34678</v>
      </c>
      <c r="D40" s="27">
        <f t="shared" si="4"/>
        <v>34249.21</v>
      </c>
      <c r="E40" s="24">
        <f>ROUND(428.790000000023,2)</f>
        <v>428.79</v>
      </c>
      <c r="F40" s="26">
        <f t="shared" si="6"/>
        <v>34249.209999999977</v>
      </c>
      <c r="G40" s="26">
        <f t="shared" si="7"/>
        <v>0</v>
      </c>
      <c r="H40" s="33">
        <f t="shared" si="0"/>
        <v>399.57411666666644</v>
      </c>
      <c r="I40" s="38">
        <f t="shared" ref="I40" si="8">H40-E40</f>
        <v>-29.215883333333579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FFCA7-5659-4809-9F6D-8D3B1133F281}">
  <dimension ref="A1:N3"/>
  <sheetViews>
    <sheetView workbookViewId="0">
      <selection activeCell="N2" sqref="N2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14.5703125" bestFit="1" customWidth="1"/>
  </cols>
  <sheetData>
    <row r="1" spans="1:14" x14ac:dyDescent="0.25">
      <c r="A1" s="13" t="s">
        <v>75</v>
      </c>
      <c r="B1" s="7" t="s">
        <v>1</v>
      </c>
      <c r="C1" s="7" t="s">
        <v>2</v>
      </c>
      <c r="D1" s="7" t="s">
        <v>11</v>
      </c>
      <c r="E1" s="7" t="s">
        <v>12</v>
      </c>
      <c r="F1" s="7" t="s">
        <v>13</v>
      </c>
      <c r="G1" s="7" t="s">
        <v>22</v>
      </c>
      <c r="H1" s="7" t="s">
        <v>3</v>
      </c>
      <c r="I1" s="7" t="s">
        <v>4</v>
      </c>
      <c r="J1" s="7" t="s">
        <v>5</v>
      </c>
      <c r="K1" s="7" t="s">
        <v>6</v>
      </c>
      <c r="L1" s="7" t="s">
        <v>7</v>
      </c>
      <c r="M1" s="7" t="s">
        <v>8</v>
      </c>
      <c r="N1" s="7" t="s">
        <v>168</v>
      </c>
    </row>
    <row r="2" spans="1:14" x14ac:dyDescent="0.25">
      <c r="A2" s="28" t="s">
        <v>0</v>
      </c>
      <c r="B2" s="8" t="s">
        <v>9</v>
      </c>
      <c r="C2" s="8" t="s">
        <v>10</v>
      </c>
      <c r="D2" s="9" t="s">
        <v>17</v>
      </c>
      <c r="E2" s="9" t="s">
        <v>186</v>
      </c>
      <c r="F2" s="9" t="s">
        <v>187</v>
      </c>
      <c r="G2" s="10" t="s">
        <v>20</v>
      </c>
      <c r="H2" s="10" t="s">
        <v>14</v>
      </c>
      <c r="I2" s="10" t="s">
        <v>74</v>
      </c>
      <c r="J2" s="10" t="s">
        <v>18</v>
      </c>
      <c r="K2" s="10" t="s">
        <v>69</v>
      </c>
      <c r="L2" s="10" t="s">
        <v>70</v>
      </c>
      <c r="M2" s="10" t="s">
        <v>71</v>
      </c>
      <c r="N2" s="10" t="s">
        <v>269</v>
      </c>
    </row>
    <row r="3" spans="1:14" x14ac:dyDescent="0.25">
      <c r="A3" s="28" t="s">
        <v>0</v>
      </c>
      <c r="B3" s="8" t="s">
        <v>9</v>
      </c>
      <c r="C3" s="8" t="s">
        <v>10</v>
      </c>
      <c r="D3" s="9" t="s">
        <v>17</v>
      </c>
      <c r="E3" s="9" t="s">
        <v>186</v>
      </c>
      <c r="F3" s="9" t="s">
        <v>187</v>
      </c>
      <c r="G3" s="10" t="s">
        <v>20</v>
      </c>
      <c r="H3" s="10" t="s">
        <v>14</v>
      </c>
      <c r="I3" s="10" t="s">
        <v>74</v>
      </c>
      <c r="J3" s="10" t="s">
        <v>18</v>
      </c>
      <c r="K3" s="10" t="s">
        <v>76</v>
      </c>
      <c r="L3" s="10" t="s">
        <v>70</v>
      </c>
      <c r="M3" s="10" t="s">
        <v>71</v>
      </c>
      <c r="N3" s="10" t="s">
        <v>270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7729F-4000-403F-8103-520EEA138C33}">
  <dimension ref="A1:I39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0.28515625" bestFit="1" customWidth="1"/>
    <col min="5" max="5" width="9.42578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7.140625" bestFit="1" customWidth="1"/>
  </cols>
  <sheetData>
    <row r="1" spans="1:9" x14ac:dyDescent="0.25">
      <c r="A1" s="41" t="s">
        <v>267</v>
      </c>
      <c r="B1" s="42" t="s">
        <v>273</v>
      </c>
      <c r="C1" s="37" t="s">
        <v>274</v>
      </c>
      <c r="D1" s="39">
        <f>ROUNDUP(35053.7606955582,0)</f>
        <v>35054</v>
      </c>
    </row>
    <row r="2" spans="1:9" x14ac:dyDescent="0.25">
      <c r="A2" s="41" t="s">
        <v>268</v>
      </c>
      <c r="B2" s="43">
        <v>0.15</v>
      </c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32" t="s">
        <v>189</v>
      </c>
      <c r="B4" s="25">
        <f>_xlfn.DAYS(A4,B1)</f>
        <v>57</v>
      </c>
      <c r="C4" s="33">
        <f>$D$1</f>
        <v>35054</v>
      </c>
      <c r="D4" s="35">
        <f>C4-E4</f>
        <v>11629.34</v>
      </c>
      <c r="E4" s="24">
        <f>ROUND(F4*$B$2*B4/365,2)</f>
        <v>23424.66</v>
      </c>
      <c r="F4" s="33">
        <v>1000000</v>
      </c>
      <c r="G4" s="33">
        <v>988370.65753424657</v>
      </c>
      <c r="H4" s="33">
        <f>F4*$B$2*B4/365</f>
        <v>23424.657534246577</v>
      </c>
      <c r="I4" s="38">
        <f>H4-E4</f>
        <v>-2.4657534231664613E-3</v>
      </c>
    </row>
    <row r="5" spans="1:9" x14ac:dyDescent="0.25">
      <c r="A5" s="32" t="s">
        <v>190</v>
      </c>
      <c r="B5" s="1">
        <f>_xlfn.DAYS(A5,A4)</f>
        <v>31</v>
      </c>
      <c r="C5" s="33">
        <f t="shared" ref="C5:C39" si="0">$D$1</f>
        <v>35054</v>
      </c>
      <c r="D5" s="35">
        <f t="shared" ref="D5:D39" si="1">C5-E5</f>
        <v>22462.43</v>
      </c>
      <c r="E5" s="24">
        <f t="shared" ref="E5:E38" si="2">ROUND(F5*$B$2*B5/365,2)</f>
        <v>12591.57</v>
      </c>
      <c r="F5" s="33">
        <f t="shared" ref="F5" si="3">G4</f>
        <v>988370.65753424657</v>
      </c>
      <c r="G5" s="33">
        <f t="shared" ref="G5" si="4">F5-D5</f>
        <v>965908.22753424651</v>
      </c>
      <c r="H5" s="33">
        <f t="shared" ref="H5:H39" si="5">F5*$B$2*B5/365</f>
        <v>12591.571390504785</v>
      </c>
      <c r="I5" s="38">
        <f t="shared" ref="I5:I39" si="6">H5-E5</f>
        <v>1.3905047853768338E-3</v>
      </c>
    </row>
    <row r="6" spans="1:9" x14ac:dyDescent="0.25">
      <c r="A6" s="32" t="s">
        <v>191</v>
      </c>
      <c r="B6" s="1">
        <f t="shared" ref="B6:B39" si="7">_xlfn.DAYS(A6,A5)</f>
        <v>30</v>
      </c>
      <c r="C6" s="33">
        <f t="shared" si="0"/>
        <v>35054</v>
      </c>
      <c r="D6" s="35">
        <f t="shared" si="1"/>
        <v>23145.54</v>
      </c>
      <c r="E6" s="24">
        <f t="shared" si="2"/>
        <v>11908.46</v>
      </c>
      <c r="F6" s="33">
        <f t="shared" ref="F6:F39" si="8">G5</f>
        <v>965908.22753424651</v>
      </c>
      <c r="G6" s="33">
        <f t="shared" ref="G6:G39" si="9">F6-D6</f>
        <v>942762.68753424648</v>
      </c>
      <c r="H6" s="33">
        <f t="shared" si="5"/>
        <v>11908.457599737283</v>
      </c>
      <c r="I6" s="38">
        <f t="shared" si="6"/>
        <v>-2.4002627160371048E-3</v>
      </c>
    </row>
    <row r="7" spans="1:9" x14ac:dyDescent="0.25">
      <c r="A7" s="32" t="s">
        <v>192</v>
      </c>
      <c r="B7" s="1">
        <f t="shared" si="7"/>
        <v>31</v>
      </c>
      <c r="C7" s="33">
        <f t="shared" si="0"/>
        <v>35054</v>
      </c>
      <c r="D7" s="35">
        <f t="shared" si="1"/>
        <v>23043.46</v>
      </c>
      <c r="E7" s="24">
        <f t="shared" si="2"/>
        <v>12010.54</v>
      </c>
      <c r="F7" s="33">
        <f t="shared" si="8"/>
        <v>942762.68753424648</v>
      </c>
      <c r="G7" s="33">
        <f t="shared" si="9"/>
        <v>919719.22753424651</v>
      </c>
      <c r="H7" s="33">
        <f t="shared" si="5"/>
        <v>12010.538348039028</v>
      </c>
      <c r="I7" s="38">
        <f t="shared" si="6"/>
        <v>-1.6519609725946793E-3</v>
      </c>
    </row>
    <row r="8" spans="1:9" x14ac:dyDescent="0.25">
      <c r="A8" s="32" t="s">
        <v>193</v>
      </c>
      <c r="B8" s="1">
        <f t="shared" si="7"/>
        <v>30</v>
      </c>
      <c r="C8" s="33">
        <f t="shared" si="0"/>
        <v>35054</v>
      </c>
      <c r="D8" s="35">
        <f t="shared" si="1"/>
        <v>23715</v>
      </c>
      <c r="E8" s="24">
        <f t="shared" si="2"/>
        <v>11339</v>
      </c>
      <c r="F8" s="33">
        <f t="shared" si="8"/>
        <v>919719.22753424651</v>
      </c>
      <c r="G8" s="33">
        <f t="shared" si="9"/>
        <v>896004.22753424651</v>
      </c>
      <c r="H8" s="33">
        <f t="shared" si="5"/>
        <v>11339.004175079752</v>
      </c>
      <c r="I8" s="38">
        <f t="shared" si="6"/>
        <v>4.1750797518034233E-3</v>
      </c>
    </row>
    <row r="9" spans="1:9" x14ac:dyDescent="0.25">
      <c r="A9" s="32" t="s">
        <v>194</v>
      </c>
      <c r="B9" s="1">
        <f t="shared" si="7"/>
        <v>31</v>
      </c>
      <c r="C9" s="33">
        <f t="shared" si="0"/>
        <v>35054</v>
      </c>
      <c r="D9" s="35">
        <f t="shared" si="1"/>
        <v>23639.15</v>
      </c>
      <c r="E9" s="24">
        <f t="shared" si="2"/>
        <v>11414.85</v>
      </c>
      <c r="F9" s="33">
        <f t="shared" si="8"/>
        <v>896004.22753424651</v>
      </c>
      <c r="G9" s="33">
        <f t="shared" si="9"/>
        <v>872365.07753424649</v>
      </c>
      <c r="H9" s="33">
        <f t="shared" si="5"/>
        <v>11414.848378176017</v>
      </c>
      <c r="I9" s="38">
        <f t="shared" si="6"/>
        <v>-1.6218239834415726E-3</v>
      </c>
    </row>
    <row r="10" spans="1:9" x14ac:dyDescent="0.25">
      <c r="A10" s="32" t="s">
        <v>195</v>
      </c>
      <c r="B10" s="1">
        <f t="shared" si="7"/>
        <v>31</v>
      </c>
      <c r="C10" s="33">
        <f t="shared" si="0"/>
        <v>35054</v>
      </c>
      <c r="D10" s="35">
        <f t="shared" si="1"/>
        <v>23940.309999999998</v>
      </c>
      <c r="E10" s="24">
        <f t="shared" si="2"/>
        <v>11113.69</v>
      </c>
      <c r="F10" s="33">
        <f t="shared" si="8"/>
        <v>872365.07753424649</v>
      </c>
      <c r="G10" s="33">
        <f t="shared" si="9"/>
        <v>848424.76753424644</v>
      </c>
      <c r="H10" s="33">
        <f t="shared" si="5"/>
        <v>11113.692083655469</v>
      </c>
      <c r="I10" s="38">
        <f t="shared" si="6"/>
        <v>2.0836554685956798E-3</v>
      </c>
    </row>
    <row r="11" spans="1:9" x14ac:dyDescent="0.25">
      <c r="A11" s="32" t="s">
        <v>196</v>
      </c>
      <c r="B11" s="1">
        <f t="shared" si="7"/>
        <v>30</v>
      </c>
      <c r="C11" s="33">
        <f t="shared" si="0"/>
        <v>35054</v>
      </c>
      <c r="D11" s="35">
        <f t="shared" si="1"/>
        <v>24593.97</v>
      </c>
      <c r="E11" s="24">
        <f t="shared" si="2"/>
        <v>10460.030000000001</v>
      </c>
      <c r="F11" s="33">
        <f t="shared" si="8"/>
        <v>848424.76753424644</v>
      </c>
      <c r="G11" s="33">
        <f t="shared" si="9"/>
        <v>823830.79753424646</v>
      </c>
      <c r="H11" s="33">
        <f t="shared" si="5"/>
        <v>10460.031380559201</v>
      </c>
      <c r="I11" s="38">
        <f t="shared" si="6"/>
        <v>1.3805592006974621E-3</v>
      </c>
    </row>
    <row r="12" spans="1:9" x14ac:dyDescent="0.25">
      <c r="A12" s="32" t="s">
        <v>197</v>
      </c>
      <c r="B12" s="1">
        <f t="shared" si="7"/>
        <v>31</v>
      </c>
      <c r="C12" s="33">
        <f t="shared" si="0"/>
        <v>35054</v>
      </c>
      <c r="D12" s="35">
        <f t="shared" si="1"/>
        <v>24558.620000000003</v>
      </c>
      <c r="E12" s="24">
        <f t="shared" si="2"/>
        <v>10495.38</v>
      </c>
      <c r="F12" s="33">
        <f t="shared" si="8"/>
        <v>823830.79753424646</v>
      </c>
      <c r="G12" s="33">
        <f t="shared" si="9"/>
        <v>799272.17753424647</v>
      </c>
      <c r="H12" s="33">
        <f t="shared" si="5"/>
        <v>10495.378653518481</v>
      </c>
      <c r="I12" s="38">
        <f t="shared" si="6"/>
        <v>-1.346481518339715E-3</v>
      </c>
    </row>
    <row r="13" spans="1:9" x14ac:dyDescent="0.25">
      <c r="A13" s="32" t="s">
        <v>198</v>
      </c>
      <c r="B13" s="1">
        <f t="shared" si="7"/>
        <v>30</v>
      </c>
      <c r="C13" s="33">
        <f t="shared" si="0"/>
        <v>35054</v>
      </c>
      <c r="D13" s="35">
        <f t="shared" si="1"/>
        <v>25199.96</v>
      </c>
      <c r="E13" s="24">
        <f t="shared" si="2"/>
        <v>9854.0400000000009</v>
      </c>
      <c r="F13" s="33">
        <f t="shared" si="8"/>
        <v>799272.17753424647</v>
      </c>
      <c r="G13" s="33">
        <f t="shared" si="9"/>
        <v>774072.21753424651</v>
      </c>
      <c r="H13" s="33">
        <f t="shared" si="5"/>
        <v>9854.0405449427635</v>
      </c>
      <c r="I13" s="38">
        <f t="shared" si="6"/>
        <v>5.4494276264449582E-4</v>
      </c>
    </row>
    <row r="14" spans="1:9" x14ac:dyDescent="0.25">
      <c r="A14" s="32" t="s">
        <v>199</v>
      </c>
      <c r="B14" s="1">
        <f t="shared" si="7"/>
        <v>31</v>
      </c>
      <c r="C14" s="33">
        <f t="shared" si="0"/>
        <v>35054</v>
      </c>
      <c r="D14" s="35">
        <f t="shared" si="1"/>
        <v>25192.53</v>
      </c>
      <c r="E14" s="24">
        <f t="shared" si="2"/>
        <v>9861.4699999999993</v>
      </c>
      <c r="F14" s="33">
        <f t="shared" si="8"/>
        <v>774072.21753424651</v>
      </c>
      <c r="G14" s="33">
        <f t="shared" si="9"/>
        <v>748879.68753424648</v>
      </c>
      <c r="H14" s="33">
        <f t="shared" si="5"/>
        <v>9861.4679768061542</v>
      </c>
      <c r="I14" s="38">
        <f t="shared" si="6"/>
        <v>-2.0231938451615861E-3</v>
      </c>
    </row>
    <row r="15" spans="1:9" x14ac:dyDescent="0.25">
      <c r="A15" s="32" t="s">
        <v>200</v>
      </c>
      <c r="B15" s="1">
        <f t="shared" si="7"/>
        <v>31</v>
      </c>
      <c r="C15" s="33">
        <f t="shared" si="0"/>
        <v>35054</v>
      </c>
      <c r="D15" s="35">
        <f t="shared" si="1"/>
        <v>25513.48</v>
      </c>
      <c r="E15" s="24">
        <f t="shared" si="2"/>
        <v>9540.52</v>
      </c>
      <c r="F15" s="33">
        <f t="shared" si="8"/>
        <v>748879.68753424648</v>
      </c>
      <c r="G15" s="33">
        <f t="shared" si="9"/>
        <v>723366.2075342465</v>
      </c>
      <c r="H15" s="33">
        <f t="shared" si="5"/>
        <v>9540.5220466691662</v>
      </c>
      <c r="I15" s="38">
        <f t="shared" si="6"/>
        <v>2.0466691657929914E-3</v>
      </c>
    </row>
    <row r="16" spans="1:9" x14ac:dyDescent="0.25">
      <c r="A16" s="32" t="s">
        <v>201</v>
      </c>
      <c r="B16" s="1">
        <f t="shared" si="7"/>
        <v>28</v>
      </c>
      <c r="C16" s="33">
        <f t="shared" si="0"/>
        <v>35054</v>
      </c>
      <c r="D16" s="35">
        <f t="shared" si="1"/>
        <v>26730.33</v>
      </c>
      <c r="E16" s="24">
        <f t="shared" si="2"/>
        <v>8323.67</v>
      </c>
      <c r="F16" s="33">
        <f t="shared" si="8"/>
        <v>723366.2075342465</v>
      </c>
      <c r="G16" s="33">
        <f t="shared" si="9"/>
        <v>696635.87753424654</v>
      </c>
      <c r="H16" s="33">
        <f t="shared" si="5"/>
        <v>8323.6659497091387</v>
      </c>
      <c r="I16" s="38">
        <f t="shared" si="6"/>
        <v>-4.0502908614143962E-3</v>
      </c>
    </row>
    <row r="17" spans="1:9" x14ac:dyDescent="0.25">
      <c r="A17" s="32" t="s">
        <v>202</v>
      </c>
      <c r="B17" s="1">
        <f t="shared" si="7"/>
        <v>31</v>
      </c>
      <c r="C17" s="33">
        <f t="shared" si="0"/>
        <v>35054</v>
      </c>
      <c r="D17" s="35">
        <f t="shared" si="1"/>
        <v>26179.05</v>
      </c>
      <c r="E17" s="24">
        <f t="shared" si="2"/>
        <v>8874.9500000000007</v>
      </c>
      <c r="F17" s="33">
        <f t="shared" si="8"/>
        <v>696635.87753424654</v>
      </c>
      <c r="G17" s="33">
        <f t="shared" si="9"/>
        <v>670456.82753424649</v>
      </c>
      <c r="H17" s="33">
        <f t="shared" si="5"/>
        <v>8874.950220641771</v>
      </c>
      <c r="I17" s="38">
        <f t="shared" si="6"/>
        <v>2.2064177028369159E-4</v>
      </c>
    </row>
    <row r="18" spans="1:9" x14ac:dyDescent="0.25">
      <c r="A18" s="32" t="s">
        <v>203</v>
      </c>
      <c r="B18" s="1">
        <f t="shared" si="7"/>
        <v>30</v>
      </c>
      <c r="C18" s="33">
        <f t="shared" si="0"/>
        <v>35054</v>
      </c>
      <c r="D18" s="35">
        <f t="shared" si="1"/>
        <v>26788.09</v>
      </c>
      <c r="E18" s="24">
        <f t="shared" si="2"/>
        <v>8265.91</v>
      </c>
      <c r="F18" s="33">
        <f t="shared" si="8"/>
        <v>670456.82753424649</v>
      </c>
      <c r="G18" s="33">
        <f t="shared" si="9"/>
        <v>643668.73753424652</v>
      </c>
      <c r="H18" s="33">
        <f t="shared" si="5"/>
        <v>8265.9060928879699</v>
      </c>
      <c r="I18" s="38">
        <f t="shared" si="6"/>
        <v>-3.9071120299922768E-3</v>
      </c>
    </row>
    <row r="19" spans="1:9" x14ac:dyDescent="0.25">
      <c r="A19" s="32" t="s">
        <v>204</v>
      </c>
      <c r="B19" s="1">
        <f t="shared" si="7"/>
        <v>31</v>
      </c>
      <c r="C19" s="33">
        <f t="shared" si="0"/>
        <v>35054</v>
      </c>
      <c r="D19" s="35">
        <f t="shared" si="1"/>
        <v>26853.84</v>
      </c>
      <c r="E19" s="24">
        <f t="shared" si="2"/>
        <v>8200.16</v>
      </c>
      <c r="F19" s="33">
        <f t="shared" si="8"/>
        <v>643668.73753424652</v>
      </c>
      <c r="G19" s="33">
        <f t="shared" si="9"/>
        <v>616814.89753424656</v>
      </c>
      <c r="H19" s="33">
        <f t="shared" si="5"/>
        <v>8200.1633685869747</v>
      </c>
      <c r="I19" s="38">
        <f t="shared" si="6"/>
        <v>3.3685869748296682E-3</v>
      </c>
    </row>
    <row r="20" spans="1:9" x14ac:dyDescent="0.25">
      <c r="A20" s="32" t="s">
        <v>205</v>
      </c>
      <c r="B20" s="1">
        <f t="shared" si="7"/>
        <v>30</v>
      </c>
      <c r="C20" s="33">
        <f t="shared" si="0"/>
        <v>35054</v>
      </c>
      <c r="D20" s="35">
        <f t="shared" si="1"/>
        <v>27449.43</v>
      </c>
      <c r="E20" s="24">
        <f t="shared" si="2"/>
        <v>7604.57</v>
      </c>
      <c r="F20" s="33">
        <f t="shared" si="8"/>
        <v>616814.89753424656</v>
      </c>
      <c r="G20" s="33">
        <f t="shared" si="9"/>
        <v>589365.46753424651</v>
      </c>
      <c r="H20" s="33">
        <f t="shared" si="5"/>
        <v>7604.5672298742729</v>
      </c>
      <c r="I20" s="38">
        <f t="shared" si="6"/>
        <v>-2.7701257267835899E-3</v>
      </c>
    </row>
    <row r="21" spans="1:9" x14ac:dyDescent="0.25">
      <c r="A21" s="32" t="s">
        <v>206</v>
      </c>
      <c r="B21" s="1">
        <f t="shared" si="7"/>
        <v>31</v>
      </c>
      <c r="C21" s="33">
        <f t="shared" si="0"/>
        <v>35054</v>
      </c>
      <c r="D21" s="35">
        <f t="shared" si="1"/>
        <v>27545.65</v>
      </c>
      <c r="E21" s="24">
        <f t="shared" si="2"/>
        <v>7508.35</v>
      </c>
      <c r="F21" s="33">
        <f t="shared" si="8"/>
        <v>589365.46753424651</v>
      </c>
      <c r="G21" s="33">
        <f t="shared" si="9"/>
        <v>561819.81753424648</v>
      </c>
      <c r="H21" s="33">
        <f t="shared" si="5"/>
        <v>7508.3545863951949</v>
      </c>
      <c r="I21" s="38">
        <f t="shared" si="6"/>
        <v>4.5863951945648296E-3</v>
      </c>
    </row>
    <row r="22" spans="1:9" x14ac:dyDescent="0.25">
      <c r="A22" s="32" t="s">
        <v>207</v>
      </c>
      <c r="B22" s="1">
        <f t="shared" si="7"/>
        <v>31</v>
      </c>
      <c r="C22" s="33">
        <f t="shared" si="0"/>
        <v>35054</v>
      </c>
      <c r="D22" s="35">
        <f t="shared" si="1"/>
        <v>27896.57</v>
      </c>
      <c r="E22" s="24">
        <f t="shared" si="2"/>
        <v>7157.43</v>
      </c>
      <c r="F22" s="33">
        <f t="shared" si="8"/>
        <v>561819.81753424648</v>
      </c>
      <c r="G22" s="33">
        <f t="shared" si="9"/>
        <v>533923.24753424653</v>
      </c>
      <c r="H22" s="33">
        <f t="shared" si="5"/>
        <v>7157.4305521486185</v>
      </c>
      <c r="I22" s="38">
        <f t="shared" si="6"/>
        <v>5.5214861822605599E-4</v>
      </c>
    </row>
    <row r="23" spans="1:9" x14ac:dyDescent="0.25">
      <c r="A23" s="32" t="s">
        <v>208</v>
      </c>
      <c r="B23" s="1">
        <f t="shared" si="7"/>
        <v>30</v>
      </c>
      <c r="C23" s="33">
        <f t="shared" si="0"/>
        <v>35054</v>
      </c>
      <c r="D23" s="35">
        <f t="shared" si="1"/>
        <v>28471.38</v>
      </c>
      <c r="E23" s="24">
        <f t="shared" si="2"/>
        <v>6582.62</v>
      </c>
      <c r="F23" s="33">
        <f t="shared" si="8"/>
        <v>533923.24753424653</v>
      </c>
      <c r="G23" s="33">
        <f t="shared" si="9"/>
        <v>505451.86753424653</v>
      </c>
      <c r="H23" s="33">
        <f t="shared" si="5"/>
        <v>6582.615380559203</v>
      </c>
      <c r="I23" s="38">
        <f t="shared" si="6"/>
        <v>-4.61944079688692E-3</v>
      </c>
    </row>
    <row r="24" spans="1:9" x14ac:dyDescent="0.25">
      <c r="A24" s="32" t="s">
        <v>209</v>
      </c>
      <c r="B24" s="1">
        <f t="shared" si="7"/>
        <v>31</v>
      </c>
      <c r="C24" s="33">
        <f t="shared" si="0"/>
        <v>35054</v>
      </c>
      <c r="D24" s="35">
        <f t="shared" si="1"/>
        <v>28614.68</v>
      </c>
      <c r="E24" s="24">
        <f t="shared" si="2"/>
        <v>6439.32</v>
      </c>
      <c r="F24" s="33">
        <f t="shared" si="8"/>
        <v>505451.86753424653</v>
      </c>
      <c r="G24" s="33">
        <f t="shared" si="9"/>
        <v>476837.18753424654</v>
      </c>
      <c r="H24" s="33">
        <f t="shared" si="5"/>
        <v>6439.3183124225934</v>
      </c>
      <c r="I24" s="38">
        <f t="shared" si="6"/>
        <v>-1.6875774063009885E-3</v>
      </c>
    </row>
    <row r="25" spans="1:9" x14ac:dyDescent="0.25">
      <c r="A25" s="32" t="s">
        <v>210</v>
      </c>
      <c r="B25" s="1">
        <f t="shared" si="7"/>
        <v>30</v>
      </c>
      <c r="C25" s="33">
        <f t="shared" si="0"/>
        <v>35054</v>
      </c>
      <c r="D25" s="35">
        <f t="shared" si="1"/>
        <v>29175.19</v>
      </c>
      <c r="E25" s="24">
        <f t="shared" si="2"/>
        <v>5878.81</v>
      </c>
      <c r="F25" s="33">
        <f t="shared" si="8"/>
        <v>476837.18753424654</v>
      </c>
      <c r="G25" s="33">
        <f t="shared" si="9"/>
        <v>447661.99753424653</v>
      </c>
      <c r="H25" s="33">
        <f t="shared" si="5"/>
        <v>5878.8146408331759</v>
      </c>
      <c r="I25" s="38">
        <f t="shared" si="6"/>
        <v>4.6408331754719256E-3</v>
      </c>
    </row>
    <row r="26" spans="1:9" x14ac:dyDescent="0.25">
      <c r="A26" s="32" t="s">
        <v>211</v>
      </c>
      <c r="B26" s="1">
        <f t="shared" si="7"/>
        <v>31</v>
      </c>
      <c r="C26" s="33">
        <f t="shared" si="0"/>
        <v>35054</v>
      </c>
      <c r="D26" s="35">
        <f t="shared" si="1"/>
        <v>29350.91</v>
      </c>
      <c r="E26" s="24">
        <f t="shared" si="2"/>
        <v>5703.09</v>
      </c>
      <c r="F26" s="33">
        <f t="shared" si="8"/>
        <v>447661.99753424653</v>
      </c>
      <c r="G26" s="33">
        <f t="shared" si="9"/>
        <v>418311.08753424656</v>
      </c>
      <c r="H26" s="33">
        <f t="shared" si="5"/>
        <v>5703.0912014636879</v>
      </c>
      <c r="I26" s="38">
        <f t="shared" si="6"/>
        <v>1.201463687721116E-3</v>
      </c>
    </row>
    <row r="27" spans="1:9" x14ac:dyDescent="0.25">
      <c r="A27" s="32" t="s">
        <v>212</v>
      </c>
      <c r="B27" s="1">
        <f t="shared" si="7"/>
        <v>31</v>
      </c>
      <c r="C27" s="33">
        <f t="shared" si="0"/>
        <v>35054</v>
      </c>
      <c r="D27" s="35">
        <f t="shared" si="1"/>
        <v>29724.83</v>
      </c>
      <c r="E27" s="24">
        <f t="shared" si="2"/>
        <v>5329.17</v>
      </c>
      <c r="F27" s="33">
        <f t="shared" si="8"/>
        <v>418311.08753424656</v>
      </c>
      <c r="G27" s="33">
        <f t="shared" si="9"/>
        <v>388586.25753424654</v>
      </c>
      <c r="H27" s="33">
        <f t="shared" si="5"/>
        <v>5329.1686494088945</v>
      </c>
      <c r="I27" s="38">
        <f t="shared" si="6"/>
        <v>-1.3505911056199693E-3</v>
      </c>
    </row>
    <row r="28" spans="1:9" x14ac:dyDescent="0.25">
      <c r="A28" s="32" t="s">
        <v>213</v>
      </c>
      <c r="B28" s="1">
        <f t="shared" si="7"/>
        <v>28</v>
      </c>
      <c r="C28" s="33">
        <f t="shared" si="0"/>
        <v>35054</v>
      </c>
      <c r="D28" s="35">
        <f t="shared" si="1"/>
        <v>30582.6</v>
      </c>
      <c r="E28" s="24">
        <f t="shared" si="2"/>
        <v>4471.3999999999996</v>
      </c>
      <c r="F28" s="33">
        <f t="shared" si="8"/>
        <v>388586.25753424654</v>
      </c>
      <c r="G28" s="33">
        <f t="shared" si="9"/>
        <v>358003.65753424657</v>
      </c>
      <c r="H28" s="33">
        <f t="shared" si="5"/>
        <v>4471.4035113529735</v>
      </c>
      <c r="I28" s="38">
        <f t="shared" si="6"/>
        <v>3.511352973873727E-3</v>
      </c>
    </row>
    <row r="29" spans="1:9" x14ac:dyDescent="0.25">
      <c r="A29" s="32" t="s">
        <v>214</v>
      </c>
      <c r="B29" s="1">
        <f t="shared" si="7"/>
        <v>31</v>
      </c>
      <c r="C29" s="33">
        <f t="shared" si="0"/>
        <v>35054</v>
      </c>
      <c r="D29" s="35">
        <f t="shared" si="1"/>
        <v>30493.13</v>
      </c>
      <c r="E29" s="24">
        <f t="shared" si="2"/>
        <v>4560.87</v>
      </c>
      <c r="F29" s="33">
        <f t="shared" si="8"/>
        <v>358003.65753424657</v>
      </c>
      <c r="G29" s="33">
        <f t="shared" si="9"/>
        <v>327510.52753424656</v>
      </c>
      <c r="H29" s="33">
        <f t="shared" si="5"/>
        <v>4560.8685137924558</v>
      </c>
      <c r="I29" s="38">
        <f t="shared" si="6"/>
        <v>-1.4862075440760236E-3</v>
      </c>
    </row>
    <row r="30" spans="1:9" x14ac:dyDescent="0.25">
      <c r="A30" s="32" t="s">
        <v>215</v>
      </c>
      <c r="B30" s="1">
        <f t="shared" si="7"/>
        <v>30</v>
      </c>
      <c r="C30" s="33">
        <f t="shared" si="0"/>
        <v>35054</v>
      </c>
      <c r="D30" s="35">
        <f t="shared" si="1"/>
        <v>31016.2</v>
      </c>
      <c r="E30" s="24">
        <f t="shared" si="2"/>
        <v>4037.8</v>
      </c>
      <c r="F30" s="33">
        <f t="shared" si="8"/>
        <v>327510.52753424656</v>
      </c>
      <c r="G30" s="33">
        <f t="shared" si="9"/>
        <v>296494.32753424655</v>
      </c>
      <c r="H30" s="33">
        <f t="shared" si="5"/>
        <v>4037.8010243948206</v>
      </c>
      <c r="I30" s="38">
        <f t="shared" si="6"/>
        <v>1.0243948204333719E-3</v>
      </c>
    </row>
    <row r="31" spans="1:9" x14ac:dyDescent="0.25">
      <c r="A31" s="32" t="s">
        <v>216</v>
      </c>
      <c r="B31" s="1">
        <f t="shared" si="7"/>
        <v>31</v>
      </c>
      <c r="C31" s="33">
        <f t="shared" si="0"/>
        <v>35054</v>
      </c>
      <c r="D31" s="35">
        <f t="shared" si="1"/>
        <v>31276.739999999998</v>
      </c>
      <c r="E31" s="24">
        <f t="shared" si="2"/>
        <v>3777.26</v>
      </c>
      <c r="F31" s="33">
        <f t="shared" si="8"/>
        <v>296494.32753424655</v>
      </c>
      <c r="G31" s="33">
        <f t="shared" si="9"/>
        <v>265217.58753424656</v>
      </c>
      <c r="H31" s="33">
        <f t="shared" si="5"/>
        <v>3777.2565014636889</v>
      </c>
      <c r="I31" s="38">
        <f t="shared" si="6"/>
        <v>-3.4985363113264611E-3</v>
      </c>
    </row>
    <row r="32" spans="1:9" x14ac:dyDescent="0.25">
      <c r="A32" s="32" t="s">
        <v>217</v>
      </c>
      <c r="B32" s="1">
        <f t="shared" si="7"/>
        <v>30</v>
      </c>
      <c r="C32" s="33">
        <f t="shared" si="0"/>
        <v>35054</v>
      </c>
      <c r="D32" s="35">
        <f t="shared" si="1"/>
        <v>31784.19</v>
      </c>
      <c r="E32" s="24">
        <f t="shared" si="2"/>
        <v>3269.81</v>
      </c>
      <c r="F32" s="33">
        <f t="shared" si="8"/>
        <v>265217.58753424656</v>
      </c>
      <c r="G32" s="33">
        <f t="shared" si="9"/>
        <v>233433.39753424656</v>
      </c>
      <c r="H32" s="33">
        <f t="shared" si="5"/>
        <v>3269.8058737098891</v>
      </c>
      <c r="I32" s="38">
        <f t="shared" si="6"/>
        <v>-4.1262901108893857E-3</v>
      </c>
    </row>
    <row r="33" spans="1:9" x14ac:dyDescent="0.25">
      <c r="A33" s="32" t="s">
        <v>218</v>
      </c>
      <c r="B33" s="1">
        <f t="shared" si="7"/>
        <v>31</v>
      </c>
      <c r="C33" s="33">
        <f t="shared" si="0"/>
        <v>35054</v>
      </c>
      <c r="D33" s="35">
        <f t="shared" si="1"/>
        <v>32080.12</v>
      </c>
      <c r="E33" s="24">
        <f t="shared" si="2"/>
        <v>2973.88</v>
      </c>
      <c r="F33" s="33">
        <f t="shared" si="8"/>
        <v>233433.39753424656</v>
      </c>
      <c r="G33" s="33">
        <f t="shared" si="9"/>
        <v>201353.27753424656</v>
      </c>
      <c r="H33" s="33">
        <f t="shared" si="5"/>
        <v>2973.8775302308127</v>
      </c>
      <c r="I33" s="38">
        <f t="shared" si="6"/>
        <v>-2.4697691874280281E-3</v>
      </c>
    </row>
    <row r="34" spans="1:9" x14ac:dyDescent="0.25">
      <c r="A34" s="32" t="s">
        <v>219</v>
      </c>
      <c r="B34" s="1">
        <f t="shared" si="7"/>
        <v>31</v>
      </c>
      <c r="C34" s="33">
        <f t="shared" si="0"/>
        <v>35054</v>
      </c>
      <c r="D34" s="35">
        <f t="shared" si="1"/>
        <v>32488.81</v>
      </c>
      <c r="E34" s="24">
        <f t="shared" si="2"/>
        <v>2565.19</v>
      </c>
      <c r="F34" s="33">
        <f t="shared" si="8"/>
        <v>201353.27753424656</v>
      </c>
      <c r="G34" s="33">
        <f t="shared" si="9"/>
        <v>168864.46753424656</v>
      </c>
      <c r="H34" s="33">
        <f t="shared" si="5"/>
        <v>2565.1855905047846</v>
      </c>
      <c r="I34" s="38">
        <f t="shared" si="6"/>
        <v>-4.4094952154409839E-3</v>
      </c>
    </row>
    <row r="35" spans="1:9" x14ac:dyDescent="0.25">
      <c r="A35" s="32" t="s">
        <v>220</v>
      </c>
      <c r="B35" s="1">
        <f t="shared" si="7"/>
        <v>30</v>
      </c>
      <c r="C35" s="33">
        <f t="shared" si="0"/>
        <v>35054</v>
      </c>
      <c r="D35" s="35">
        <f t="shared" si="1"/>
        <v>32972.11</v>
      </c>
      <c r="E35" s="24">
        <f t="shared" si="2"/>
        <v>2081.89</v>
      </c>
      <c r="F35" s="33">
        <f t="shared" si="8"/>
        <v>168864.46753424656</v>
      </c>
      <c r="G35" s="33">
        <f t="shared" si="9"/>
        <v>135892.35753424658</v>
      </c>
      <c r="H35" s="33">
        <f t="shared" si="5"/>
        <v>2081.8906956276969</v>
      </c>
      <c r="I35" s="38">
        <f t="shared" si="6"/>
        <v>6.9562769704134553E-4</v>
      </c>
    </row>
    <row r="36" spans="1:9" x14ac:dyDescent="0.25">
      <c r="A36" s="32" t="s">
        <v>221</v>
      </c>
      <c r="B36" s="1">
        <f t="shared" si="7"/>
        <v>31</v>
      </c>
      <c r="C36" s="33">
        <f t="shared" si="0"/>
        <v>35054</v>
      </c>
      <c r="D36" s="35">
        <f t="shared" si="1"/>
        <v>33322.769999999997</v>
      </c>
      <c r="E36" s="24">
        <f t="shared" si="2"/>
        <v>1731.23</v>
      </c>
      <c r="F36" s="33">
        <f t="shared" si="8"/>
        <v>135892.35753424658</v>
      </c>
      <c r="G36" s="33">
        <f t="shared" si="9"/>
        <v>102569.58753424659</v>
      </c>
      <c r="H36" s="33">
        <f t="shared" si="5"/>
        <v>1731.2314042034154</v>
      </c>
      <c r="I36" s="38">
        <f t="shared" si="6"/>
        <v>1.4042034154044813E-3</v>
      </c>
    </row>
    <row r="37" spans="1:9" x14ac:dyDescent="0.25">
      <c r="A37" s="32" t="s">
        <v>222</v>
      </c>
      <c r="B37" s="1">
        <f t="shared" si="7"/>
        <v>30</v>
      </c>
      <c r="C37" s="33">
        <f t="shared" si="0"/>
        <v>35054</v>
      </c>
      <c r="D37" s="35">
        <f t="shared" si="1"/>
        <v>33789.440000000002</v>
      </c>
      <c r="E37" s="24">
        <f t="shared" si="2"/>
        <v>1264.56</v>
      </c>
      <c r="F37" s="33">
        <f t="shared" si="8"/>
        <v>102569.58753424659</v>
      </c>
      <c r="G37" s="33">
        <f t="shared" si="9"/>
        <v>68780.147534246586</v>
      </c>
      <c r="H37" s="33">
        <f t="shared" si="5"/>
        <v>1264.5565586413961</v>
      </c>
      <c r="I37" s="38">
        <f t="shared" si="6"/>
        <v>-3.441358603822664E-3</v>
      </c>
    </row>
    <row r="38" spans="1:9" x14ac:dyDescent="0.25">
      <c r="A38" s="32" t="s">
        <v>223</v>
      </c>
      <c r="B38" s="1">
        <f t="shared" si="7"/>
        <v>31</v>
      </c>
      <c r="C38" s="33">
        <f t="shared" si="0"/>
        <v>35054</v>
      </c>
      <c r="D38" s="35">
        <f t="shared" si="1"/>
        <v>34177.760000000002</v>
      </c>
      <c r="E38" s="24">
        <f t="shared" si="2"/>
        <v>876.24</v>
      </c>
      <c r="F38" s="33">
        <f t="shared" si="8"/>
        <v>68780.147534246586</v>
      </c>
      <c r="G38" s="33">
        <f t="shared" si="9"/>
        <v>34602.387534246584</v>
      </c>
      <c r="H38" s="33">
        <f t="shared" si="5"/>
        <v>876.24023571026476</v>
      </c>
      <c r="I38" s="38">
        <f t="shared" si="6"/>
        <v>2.357102647465581E-4</v>
      </c>
    </row>
    <row r="39" spans="1:9" x14ac:dyDescent="0.25">
      <c r="A39" s="32" t="s">
        <v>266</v>
      </c>
      <c r="B39" s="1">
        <f t="shared" si="7"/>
        <v>31</v>
      </c>
      <c r="C39" s="33">
        <f t="shared" si="0"/>
        <v>35054</v>
      </c>
      <c r="D39" s="35">
        <f t="shared" si="1"/>
        <v>34602.39</v>
      </c>
      <c r="E39" s="24">
        <f>ROUND(451.612465753417,2)</f>
        <v>451.61</v>
      </c>
      <c r="F39" s="33">
        <f t="shared" si="8"/>
        <v>34602.387534246584</v>
      </c>
      <c r="G39" s="33">
        <f t="shared" si="9"/>
        <v>-2.4657534158905037E-3</v>
      </c>
      <c r="H39" s="33">
        <f t="shared" si="5"/>
        <v>440.82493708012771</v>
      </c>
      <c r="I39" s="38">
        <f t="shared" si="6"/>
        <v>-10.785062919872303</v>
      </c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244CC-0B39-4AFE-B8F6-A9FF75FA74B6}">
  <dimension ref="A1:I39"/>
  <sheetViews>
    <sheetView workbookViewId="0">
      <pane ySplit="1" topLeftCell="A2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0.28515625" bestFit="1" customWidth="1"/>
    <col min="5" max="5" width="9.42578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7.140625" bestFit="1" customWidth="1"/>
  </cols>
  <sheetData>
    <row r="1" spans="1:9" x14ac:dyDescent="0.25">
      <c r="A1" s="41" t="s">
        <v>267</v>
      </c>
      <c r="B1" s="42" t="s">
        <v>273</v>
      </c>
      <c r="C1" s="37" t="s">
        <v>274</v>
      </c>
      <c r="D1" s="39">
        <f>ROUNDUP(35064.7643881931,0)</f>
        <v>35065</v>
      </c>
    </row>
    <row r="2" spans="1:9" x14ac:dyDescent="0.25">
      <c r="A2" s="41" t="s">
        <v>268</v>
      </c>
      <c r="B2" s="43">
        <v>0.15</v>
      </c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32" t="s">
        <v>189</v>
      </c>
      <c r="B4" s="40">
        <f>DAYS360(B1,A4,TRUE)</f>
        <v>58</v>
      </c>
      <c r="C4" s="26">
        <f>$D$1</f>
        <v>35065</v>
      </c>
      <c r="D4" s="35">
        <f>C4-E4</f>
        <v>10898.330000000002</v>
      </c>
      <c r="E4" s="24">
        <f>ROUND(F4*$B$2*B4/360,2)</f>
        <v>24166.67</v>
      </c>
      <c r="F4" s="33">
        <v>1000000</v>
      </c>
      <c r="G4" s="33">
        <v>989101.66666666663</v>
      </c>
      <c r="H4" s="33">
        <f>F4*$B$2*B4/360</f>
        <v>24166.666666666668</v>
      </c>
      <c r="I4" s="38">
        <f t="shared" ref="I4:I39" si="0">H4-E4</f>
        <v>-3.3333333303744439E-3</v>
      </c>
    </row>
    <row r="5" spans="1:9" x14ac:dyDescent="0.25">
      <c r="A5" s="32" t="s">
        <v>190</v>
      </c>
      <c r="B5" s="40">
        <f>DAYS360(A4,A5,TRUE)</f>
        <v>30</v>
      </c>
      <c r="C5" s="26">
        <f t="shared" ref="C5:C39" si="1">$D$1</f>
        <v>35065</v>
      </c>
      <c r="D5" s="35">
        <f t="shared" ref="D5:D39" si="2">C5-E5</f>
        <v>22701.23</v>
      </c>
      <c r="E5" s="24">
        <f t="shared" ref="E5:E38" si="3">ROUND(F5*$B$2*B5/360,2)</f>
        <v>12363.77</v>
      </c>
      <c r="F5" s="33">
        <f t="shared" ref="F5" si="4">G4</f>
        <v>989101.66666666663</v>
      </c>
      <c r="G5" s="33">
        <f t="shared" ref="G5" si="5">F5-D5</f>
        <v>966400.43666666665</v>
      </c>
      <c r="H5" s="33">
        <f t="shared" ref="H5:H39" si="6">F5*$B$2*B5/360</f>
        <v>12363.770833333334</v>
      </c>
      <c r="I5" s="38">
        <f t="shared" si="0"/>
        <v>8.3333333350310568E-4</v>
      </c>
    </row>
    <row r="6" spans="1:9" x14ac:dyDescent="0.25">
      <c r="A6" s="32" t="s">
        <v>191</v>
      </c>
      <c r="B6" s="40">
        <f t="shared" ref="B6:B39" si="7">DAYS360(A5,A6,TRUE)</f>
        <v>30</v>
      </c>
      <c r="C6" s="26">
        <f t="shared" si="1"/>
        <v>35065</v>
      </c>
      <c r="D6" s="35">
        <f t="shared" si="2"/>
        <v>22984.989999999998</v>
      </c>
      <c r="E6" s="24">
        <f t="shared" si="3"/>
        <v>12080.01</v>
      </c>
      <c r="F6" s="33">
        <f t="shared" ref="F6:F39" si="8">G5</f>
        <v>966400.43666666665</v>
      </c>
      <c r="G6" s="33">
        <f t="shared" ref="G6:G39" si="9">F6-D6</f>
        <v>943415.44666666666</v>
      </c>
      <c r="H6" s="33">
        <f t="shared" si="6"/>
        <v>12080.005458333333</v>
      </c>
      <c r="I6" s="38">
        <f t="shared" si="0"/>
        <v>-4.5416666671371786E-3</v>
      </c>
    </row>
    <row r="7" spans="1:9" x14ac:dyDescent="0.25">
      <c r="A7" s="32" t="s">
        <v>192</v>
      </c>
      <c r="B7" s="40">
        <f t="shared" si="7"/>
        <v>30</v>
      </c>
      <c r="C7" s="26">
        <f t="shared" si="1"/>
        <v>35065</v>
      </c>
      <c r="D7" s="35">
        <f t="shared" si="2"/>
        <v>23272.309999999998</v>
      </c>
      <c r="E7" s="24">
        <f t="shared" si="3"/>
        <v>11792.69</v>
      </c>
      <c r="F7" s="33">
        <f t="shared" si="8"/>
        <v>943415.44666666666</v>
      </c>
      <c r="G7" s="33">
        <f t="shared" si="9"/>
        <v>920143.13666666672</v>
      </c>
      <c r="H7" s="33">
        <f t="shared" si="6"/>
        <v>11792.693083333334</v>
      </c>
      <c r="I7" s="38">
        <f t="shared" si="0"/>
        <v>3.0833333330519963E-3</v>
      </c>
    </row>
    <row r="8" spans="1:9" x14ac:dyDescent="0.25">
      <c r="A8" s="32" t="s">
        <v>193</v>
      </c>
      <c r="B8" s="40">
        <f t="shared" si="7"/>
        <v>30</v>
      </c>
      <c r="C8" s="26">
        <f t="shared" si="1"/>
        <v>35065</v>
      </c>
      <c r="D8" s="35">
        <f t="shared" si="2"/>
        <v>23563.21</v>
      </c>
      <c r="E8" s="24">
        <f t="shared" si="3"/>
        <v>11501.79</v>
      </c>
      <c r="F8" s="33">
        <f t="shared" si="8"/>
        <v>920143.13666666672</v>
      </c>
      <c r="G8" s="33">
        <f t="shared" si="9"/>
        <v>896579.92666666675</v>
      </c>
      <c r="H8" s="33">
        <f t="shared" si="6"/>
        <v>11501.789208333332</v>
      </c>
      <c r="I8" s="38">
        <f t="shared" si="0"/>
        <v>-7.9166666910168715E-4</v>
      </c>
    </row>
    <row r="9" spans="1:9" x14ac:dyDescent="0.25">
      <c r="A9" s="32" t="s">
        <v>194</v>
      </c>
      <c r="B9" s="40">
        <f t="shared" si="7"/>
        <v>30</v>
      </c>
      <c r="C9" s="26">
        <f t="shared" si="1"/>
        <v>35065</v>
      </c>
      <c r="D9" s="35">
        <f t="shared" si="2"/>
        <v>23857.75</v>
      </c>
      <c r="E9" s="24">
        <f t="shared" si="3"/>
        <v>11207.25</v>
      </c>
      <c r="F9" s="33">
        <f t="shared" si="8"/>
        <v>896579.92666666675</v>
      </c>
      <c r="G9" s="33">
        <f t="shared" si="9"/>
        <v>872722.17666666675</v>
      </c>
      <c r="H9" s="33">
        <f t="shared" si="6"/>
        <v>11207.249083333332</v>
      </c>
      <c r="I9" s="38">
        <f t="shared" si="0"/>
        <v>-9.1666666776291095E-4</v>
      </c>
    </row>
    <row r="10" spans="1:9" x14ac:dyDescent="0.25">
      <c r="A10" s="32" t="s">
        <v>195</v>
      </c>
      <c r="B10" s="40">
        <f t="shared" si="7"/>
        <v>30</v>
      </c>
      <c r="C10" s="26">
        <f t="shared" si="1"/>
        <v>35065</v>
      </c>
      <c r="D10" s="35">
        <f t="shared" si="2"/>
        <v>24155.97</v>
      </c>
      <c r="E10" s="24">
        <f t="shared" si="3"/>
        <v>10909.03</v>
      </c>
      <c r="F10" s="33">
        <f t="shared" si="8"/>
        <v>872722.17666666675</v>
      </c>
      <c r="G10" s="33">
        <f t="shared" si="9"/>
        <v>848566.20666666678</v>
      </c>
      <c r="H10" s="33">
        <f t="shared" si="6"/>
        <v>10909.027208333335</v>
      </c>
      <c r="I10" s="38">
        <f t="shared" si="0"/>
        <v>-2.791666665871162E-3</v>
      </c>
    </row>
    <row r="11" spans="1:9" x14ac:dyDescent="0.25">
      <c r="A11" s="32" t="s">
        <v>196</v>
      </c>
      <c r="B11" s="40">
        <f t="shared" si="7"/>
        <v>30</v>
      </c>
      <c r="C11" s="26">
        <f t="shared" si="1"/>
        <v>35065</v>
      </c>
      <c r="D11" s="35">
        <f t="shared" si="2"/>
        <v>24457.919999999998</v>
      </c>
      <c r="E11" s="24">
        <f t="shared" si="3"/>
        <v>10607.08</v>
      </c>
      <c r="F11" s="33">
        <f t="shared" si="8"/>
        <v>848566.20666666678</v>
      </c>
      <c r="G11" s="33">
        <f t="shared" si="9"/>
        <v>824108.28666666674</v>
      </c>
      <c r="H11" s="33">
        <f t="shared" si="6"/>
        <v>10607.077583333334</v>
      </c>
      <c r="I11" s="38">
        <f t="shared" si="0"/>
        <v>-2.4166666662495118E-3</v>
      </c>
    </row>
    <row r="12" spans="1:9" x14ac:dyDescent="0.25">
      <c r="A12" s="32" t="s">
        <v>197</v>
      </c>
      <c r="B12" s="40">
        <f t="shared" si="7"/>
        <v>30</v>
      </c>
      <c r="C12" s="26">
        <f t="shared" si="1"/>
        <v>35065</v>
      </c>
      <c r="D12" s="35">
        <f t="shared" si="2"/>
        <v>24763.65</v>
      </c>
      <c r="E12" s="24">
        <f t="shared" si="3"/>
        <v>10301.35</v>
      </c>
      <c r="F12" s="33">
        <f t="shared" si="8"/>
        <v>824108.28666666674</v>
      </c>
      <c r="G12" s="33">
        <f t="shared" si="9"/>
        <v>799344.63666666672</v>
      </c>
      <c r="H12" s="33">
        <f t="shared" si="6"/>
        <v>10301.353583333334</v>
      </c>
      <c r="I12" s="38">
        <f t="shared" si="0"/>
        <v>3.5833333331538597E-3</v>
      </c>
    </row>
    <row r="13" spans="1:9" x14ac:dyDescent="0.25">
      <c r="A13" s="32" t="s">
        <v>198</v>
      </c>
      <c r="B13" s="40">
        <f t="shared" si="7"/>
        <v>30</v>
      </c>
      <c r="C13" s="26">
        <f t="shared" si="1"/>
        <v>35065</v>
      </c>
      <c r="D13" s="35">
        <f t="shared" si="2"/>
        <v>25073.190000000002</v>
      </c>
      <c r="E13" s="24">
        <f t="shared" si="3"/>
        <v>9991.81</v>
      </c>
      <c r="F13" s="33">
        <f t="shared" si="8"/>
        <v>799344.63666666672</v>
      </c>
      <c r="G13" s="33">
        <f t="shared" si="9"/>
        <v>774271.44666666677</v>
      </c>
      <c r="H13" s="33">
        <f t="shared" si="6"/>
        <v>9991.8079583333347</v>
      </c>
      <c r="I13" s="38">
        <f t="shared" si="0"/>
        <v>-2.0416666648088722E-3</v>
      </c>
    </row>
    <row r="14" spans="1:9" x14ac:dyDescent="0.25">
      <c r="A14" s="32" t="s">
        <v>199</v>
      </c>
      <c r="B14" s="40">
        <f t="shared" si="7"/>
        <v>30</v>
      </c>
      <c r="C14" s="26">
        <f t="shared" si="1"/>
        <v>35065</v>
      </c>
      <c r="D14" s="35">
        <f t="shared" si="2"/>
        <v>25386.61</v>
      </c>
      <c r="E14" s="24">
        <f t="shared" si="3"/>
        <v>9678.39</v>
      </c>
      <c r="F14" s="33">
        <f t="shared" si="8"/>
        <v>774271.44666666677</v>
      </c>
      <c r="G14" s="33">
        <f t="shared" si="9"/>
        <v>748884.83666666679</v>
      </c>
      <c r="H14" s="33">
        <f t="shared" si="6"/>
        <v>9678.3930833333361</v>
      </c>
      <c r="I14" s="38">
        <f t="shared" si="0"/>
        <v>3.0833333366899751E-3</v>
      </c>
    </row>
    <row r="15" spans="1:9" x14ac:dyDescent="0.25">
      <c r="A15" s="32" t="s">
        <v>200</v>
      </c>
      <c r="B15" s="40">
        <f t="shared" si="7"/>
        <v>30</v>
      </c>
      <c r="C15" s="26">
        <f t="shared" si="1"/>
        <v>35065</v>
      </c>
      <c r="D15" s="35">
        <f t="shared" si="2"/>
        <v>25703.940000000002</v>
      </c>
      <c r="E15" s="24">
        <f t="shared" si="3"/>
        <v>9361.06</v>
      </c>
      <c r="F15" s="33">
        <f t="shared" si="8"/>
        <v>748884.83666666679</v>
      </c>
      <c r="G15" s="33">
        <f t="shared" si="9"/>
        <v>723180.89666666673</v>
      </c>
      <c r="H15" s="33">
        <f t="shared" si="6"/>
        <v>9361.0604583333352</v>
      </c>
      <c r="I15" s="38">
        <f t="shared" si="0"/>
        <v>4.5833333570044488E-4</v>
      </c>
    </row>
    <row r="16" spans="1:9" x14ac:dyDescent="0.25">
      <c r="A16" s="32" t="s">
        <v>201</v>
      </c>
      <c r="B16" s="40">
        <f t="shared" si="7"/>
        <v>30</v>
      </c>
      <c r="C16" s="26">
        <f t="shared" si="1"/>
        <v>35065</v>
      </c>
      <c r="D16" s="35">
        <f t="shared" si="2"/>
        <v>26025.239999999998</v>
      </c>
      <c r="E16" s="24">
        <f t="shared" si="3"/>
        <v>9039.76</v>
      </c>
      <c r="F16" s="33">
        <f t="shared" si="8"/>
        <v>723180.89666666673</v>
      </c>
      <c r="G16" s="33">
        <f t="shared" si="9"/>
        <v>697155.65666666673</v>
      </c>
      <c r="H16" s="33">
        <f t="shared" si="6"/>
        <v>9039.7612083333333</v>
      </c>
      <c r="I16" s="38">
        <f t="shared" si="0"/>
        <v>1.2083333331247559E-3</v>
      </c>
    </row>
    <row r="17" spans="1:9" x14ac:dyDescent="0.25">
      <c r="A17" s="32" t="s">
        <v>202</v>
      </c>
      <c r="B17" s="40">
        <f t="shared" si="7"/>
        <v>30</v>
      </c>
      <c r="C17" s="26">
        <f t="shared" si="1"/>
        <v>35065</v>
      </c>
      <c r="D17" s="35">
        <f t="shared" si="2"/>
        <v>26350.55</v>
      </c>
      <c r="E17" s="24">
        <f t="shared" si="3"/>
        <v>8714.4500000000007</v>
      </c>
      <c r="F17" s="33">
        <f t="shared" si="8"/>
        <v>697155.65666666673</v>
      </c>
      <c r="G17" s="33">
        <f t="shared" si="9"/>
        <v>670805.10666666669</v>
      </c>
      <c r="H17" s="33">
        <f t="shared" si="6"/>
        <v>8714.4457083333327</v>
      </c>
      <c r="I17" s="38">
        <f t="shared" si="0"/>
        <v>-4.2916666679957416E-3</v>
      </c>
    </row>
    <row r="18" spans="1:9" x14ac:dyDescent="0.25">
      <c r="A18" s="32" t="s">
        <v>203</v>
      </c>
      <c r="B18" s="40">
        <f t="shared" si="7"/>
        <v>30</v>
      </c>
      <c r="C18" s="26">
        <f t="shared" si="1"/>
        <v>35065</v>
      </c>
      <c r="D18" s="35">
        <f t="shared" si="2"/>
        <v>26679.940000000002</v>
      </c>
      <c r="E18" s="24">
        <f t="shared" si="3"/>
        <v>8385.06</v>
      </c>
      <c r="F18" s="33">
        <f t="shared" si="8"/>
        <v>670805.10666666669</v>
      </c>
      <c r="G18" s="33">
        <f t="shared" si="9"/>
        <v>644125.16666666674</v>
      </c>
      <c r="H18" s="33">
        <f t="shared" si="6"/>
        <v>8385.0638333333336</v>
      </c>
      <c r="I18" s="38">
        <f t="shared" si="0"/>
        <v>3.8333333341142861E-3</v>
      </c>
    </row>
    <row r="19" spans="1:9" x14ac:dyDescent="0.25">
      <c r="A19" s="32" t="s">
        <v>204</v>
      </c>
      <c r="B19" s="40">
        <f t="shared" si="7"/>
        <v>30</v>
      </c>
      <c r="C19" s="26">
        <f t="shared" si="1"/>
        <v>35065</v>
      </c>
      <c r="D19" s="35">
        <f t="shared" si="2"/>
        <v>27013.439999999999</v>
      </c>
      <c r="E19" s="24">
        <f t="shared" si="3"/>
        <v>8051.56</v>
      </c>
      <c r="F19" s="33">
        <f t="shared" si="8"/>
        <v>644125.16666666674</v>
      </c>
      <c r="G19" s="33">
        <f t="shared" si="9"/>
        <v>617111.7266666668</v>
      </c>
      <c r="H19" s="33">
        <f t="shared" si="6"/>
        <v>8051.5645833333347</v>
      </c>
      <c r="I19" s="38">
        <f t="shared" si="0"/>
        <v>4.5833333342670812E-3</v>
      </c>
    </row>
    <row r="20" spans="1:9" x14ac:dyDescent="0.25">
      <c r="A20" s="32" t="s">
        <v>205</v>
      </c>
      <c r="B20" s="40">
        <f t="shared" si="7"/>
        <v>30</v>
      </c>
      <c r="C20" s="26">
        <f t="shared" si="1"/>
        <v>35065</v>
      </c>
      <c r="D20" s="35">
        <f t="shared" si="2"/>
        <v>27351.1</v>
      </c>
      <c r="E20" s="24">
        <f t="shared" si="3"/>
        <v>7713.9</v>
      </c>
      <c r="F20" s="33">
        <f t="shared" si="8"/>
        <v>617111.7266666668</v>
      </c>
      <c r="G20" s="33">
        <f t="shared" si="9"/>
        <v>589760.62666666682</v>
      </c>
      <c r="H20" s="33">
        <f t="shared" si="6"/>
        <v>7713.896583333335</v>
      </c>
      <c r="I20" s="38">
        <f t="shared" si="0"/>
        <v>-3.4166666646342492E-3</v>
      </c>
    </row>
    <row r="21" spans="1:9" x14ac:dyDescent="0.25">
      <c r="A21" s="32" t="s">
        <v>206</v>
      </c>
      <c r="B21" s="40">
        <f t="shared" si="7"/>
        <v>30</v>
      </c>
      <c r="C21" s="26">
        <f t="shared" si="1"/>
        <v>35065</v>
      </c>
      <c r="D21" s="35">
        <f t="shared" si="2"/>
        <v>27692.989999999998</v>
      </c>
      <c r="E21" s="24">
        <f t="shared" si="3"/>
        <v>7372.01</v>
      </c>
      <c r="F21" s="33">
        <f t="shared" si="8"/>
        <v>589760.62666666682</v>
      </c>
      <c r="G21" s="33">
        <f t="shared" si="9"/>
        <v>562067.63666666683</v>
      </c>
      <c r="H21" s="33">
        <f t="shared" si="6"/>
        <v>7372.0078333333358</v>
      </c>
      <c r="I21" s="38">
        <f t="shared" si="0"/>
        <v>-2.1666666643795907E-3</v>
      </c>
    </row>
    <row r="22" spans="1:9" x14ac:dyDescent="0.25">
      <c r="A22" s="32" t="s">
        <v>207</v>
      </c>
      <c r="B22" s="40">
        <f t="shared" si="7"/>
        <v>30</v>
      </c>
      <c r="C22" s="26">
        <f t="shared" si="1"/>
        <v>35065</v>
      </c>
      <c r="D22" s="35">
        <f t="shared" si="2"/>
        <v>28039.15</v>
      </c>
      <c r="E22" s="24">
        <f t="shared" si="3"/>
        <v>7025.85</v>
      </c>
      <c r="F22" s="33">
        <f t="shared" si="8"/>
        <v>562067.63666666683</v>
      </c>
      <c r="G22" s="33">
        <f t="shared" si="9"/>
        <v>534028.48666666681</v>
      </c>
      <c r="H22" s="33">
        <f t="shared" si="6"/>
        <v>7025.845458333335</v>
      </c>
      <c r="I22" s="38">
        <f t="shared" si="0"/>
        <v>-4.5416666653181892E-3</v>
      </c>
    </row>
    <row r="23" spans="1:9" x14ac:dyDescent="0.25">
      <c r="A23" s="32" t="s">
        <v>208</v>
      </c>
      <c r="B23" s="40">
        <f t="shared" si="7"/>
        <v>30</v>
      </c>
      <c r="C23" s="26">
        <f t="shared" si="1"/>
        <v>35065</v>
      </c>
      <c r="D23" s="35">
        <f t="shared" si="2"/>
        <v>28389.64</v>
      </c>
      <c r="E23" s="24">
        <f t="shared" si="3"/>
        <v>6675.36</v>
      </c>
      <c r="F23" s="33">
        <f t="shared" si="8"/>
        <v>534028.48666666681</v>
      </c>
      <c r="G23" s="33">
        <f t="shared" si="9"/>
        <v>505638.8466666668</v>
      </c>
      <c r="H23" s="33">
        <f t="shared" si="6"/>
        <v>6675.356083333334</v>
      </c>
      <c r="I23" s="38">
        <f t="shared" si="0"/>
        <v>-3.9166666656456073E-3</v>
      </c>
    </row>
    <row r="24" spans="1:9" x14ac:dyDescent="0.25">
      <c r="A24" s="32" t="s">
        <v>209</v>
      </c>
      <c r="B24" s="40">
        <f t="shared" si="7"/>
        <v>30</v>
      </c>
      <c r="C24" s="26">
        <f t="shared" si="1"/>
        <v>35065</v>
      </c>
      <c r="D24" s="35">
        <f t="shared" si="2"/>
        <v>28744.510000000002</v>
      </c>
      <c r="E24" s="24">
        <f t="shared" si="3"/>
        <v>6320.49</v>
      </c>
      <c r="F24" s="33">
        <f t="shared" si="8"/>
        <v>505638.8466666668</v>
      </c>
      <c r="G24" s="33">
        <f t="shared" si="9"/>
        <v>476894.33666666679</v>
      </c>
      <c r="H24" s="33">
        <f t="shared" si="6"/>
        <v>6320.4855833333349</v>
      </c>
      <c r="I24" s="38">
        <f t="shared" si="0"/>
        <v>-4.416666664837976E-3</v>
      </c>
    </row>
    <row r="25" spans="1:9" x14ac:dyDescent="0.25">
      <c r="A25" s="32" t="s">
        <v>210</v>
      </c>
      <c r="B25" s="40">
        <f t="shared" si="7"/>
        <v>30</v>
      </c>
      <c r="C25" s="26">
        <f t="shared" si="1"/>
        <v>35065</v>
      </c>
      <c r="D25" s="35">
        <f t="shared" si="2"/>
        <v>29103.82</v>
      </c>
      <c r="E25" s="24">
        <f t="shared" si="3"/>
        <v>5961.18</v>
      </c>
      <c r="F25" s="33">
        <f t="shared" si="8"/>
        <v>476894.33666666679</v>
      </c>
      <c r="G25" s="33">
        <f t="shared" si="9"/>
        <v>447790.51666666678</v>
      </c>
      <c r="H25" s="33">
        <f t="shared" si="6"/>
        <v>5961.1792083333348</v>
      </c>
      <c r="I25" s="38">
        <f t="shared" si="0"/>
        <v>-7.9166666546370834E-4</v>
      </c>
    </row>
    <row r="26" spans="1:9" x14ac:dyDescent="0.25">
      <c r="A26" s="32" t="s">
        <v>211</v>
      </c>
      <c r="B26" s="40">
        <f t="shared" si="7"/>
        <v>30</v>
      </c>
      <c r="C26" s="26">
        <f t="shared" si="1"/>
        <v>35065</v>
      </c>
      <c r="D26" s="35">
        <f t="shared" si="2"/>
        <v>29467.62</v>
      </c>
      <c r="E26" s="24">
        <f t="shared" si="3"/>
        <v>5597.38</v>
      </c>
      <c r="F26" s="33">
        <f t="shared" si="8"/>
        <v>447790.51666666678</v>
      </c>
      <c r="G26" s="33">
        <f t="shared" si="9"/>
        <v>418322.89666666678</v>
      </c>
      <c r="H26" s="33">
        <f t="shared" si="6"/>
        <v>5597.3814583333342</v>
      </c>
      <c r="I26" s="38">
        <f t="shared" si="0"/>
        <v>1.4583333340851823E-3</v>
      </c>
    </row>
    <row r="27" spans="1:9" x14ac:dyDescent="0.25">
      <c r="A27" s="32" t="s">
        <v>212</v>
      </c>
      <c r="B27" s="40">
        <f t="shared" si="7"/>
        <v>30</v>
      </c>
      <c r="C27" s="26">
        <f t="shared" si="1"/>
        <v>35065</v>
      </c>
      <c r="D27" s="35">
        <f t="shared" si="2"/>
        <v>29835.96</v>
      </c>
      <c r="E27" s="24">
        <f t="shared" si="3"/>
        <v>5229.04</v>
      </c>
      <c r="F27" s="33">
        <f t="shared" si="8"/>
        <v>418322.89666666678</v>
      </c>
      <c r="G27" s="33">
        <f t="shared" si="9"/>
        <v>388486.93666666676</v>
      </c>
      <c r="H27" s="33">
        <f t="shared" si="6"/>
        <v>5229.0362083333348</v>
      </c>
      <c r="I27" s="38">
        <f t="shared" si="0"/>
        <v>-3.7916666651653941E-3</v>
      </c>
    </row>
    <row r="28" spans="1:9" x14ac:dyDescent="0.25">
      <c r="A28" s="32" t="s">
        <v>213</v>
      </c>
      <c r="B28" s="40">
        <f t="shared" si="7"/>
        <v>30</v>
      </c>
      <c r="C28" s="26">
        <f t="shared" si="1"/>
        <v>35065</v>
      </c>
      <c r="D28" s="35">
        <f t="shared" si="2"/>
        <v>30208.91</v>
      </c>
      <c r="E28" s="24">
        <f t="shared" si="3"/>
        <v>4856.09</v>
      </c>
      <c r="F28" s="33">
        <f t="shared" si="8"/>
        <v>388486.93666666676</v>
      </c>
      <c r="G28" s="33">
        <f t="shared" si="9"/>
        <v>358278.02666666679</v>
      </c>
      <c r="H28" s="33">
        <f t="shared" si="6"/>
        <v>4856.0867083333342</v>
      </c>
      <c r="I28" s="38">
        <f t="shared" si="0"/>
        <v>-3.2916666659730254E-3</v>
      </c>
    </row>
    <row r="29" spans="1:9" x14ac:dyDescent="0.25">
      <c r="A29" s="32" t="s">
        <v>214</v>
      </c>
      <c r="B29" s="40">
        <f t="shared" si="7"/>
        <v>30</v>
      </c>
      <c r="C29" s="26">
        <f t="shared" si="1"/>
        <v>35065</v>
      </c>
      <c r="D29" s="35">
        <f t="shared" si="2"/>
        <v>30586.52</v>
      </c>
      <c r="E29" s="24">
        <f t="shared" si="3"/>
        <v>4478.4799999999996</v>
      </c>
      <c r="F29" s="33">
        <f t="shared" si="8"/>
        <v>358278.02666666679</v>
      </c>
      <c r="G29" s="33">
        <f t="shared" si="9"/>
        <v>327691.50666666677</v>
      </c>
      <c r="H29" s="33">
        <f t="shared" si="6"/>
        <v>4478.4753333333347</v>
      </c>
      <c r="I29" s="38">
        <f t="shared" si="0"/>
        <v>-4.6666666648889077E-3</v>
      </c>
    </row>
    <row r="30" spans="1:9" x14ac:dyDescent="0.25">
      <c r="A30" s="32" t="s">
        <v>215</v>
      </c>
      <c r="B30" s="40">
        <f t="shared" si="7"/>
        <v>30</v>
      </c>
      <c r="C30" s="26">
        <f t="shared" si="1"/>
        <v>35065</v>
      </c>
      <c r="D30" s="35">
        <f t="shared" si="2"/>
        <v>30968.86</v>
      </c>
      <c r="E30" s="24">
        <f t="shared" si="3"/>
        <v>4096.1400000000003</v>
      </c>
      <c r="F30" s="33">
        <f t="shared" si="8"/>
        <v>327691.50666666677</v>
      </c>
      <c r="G30" s="33">
        <f t="shared" si="9"/>
        <v>296722.64666666678</v>
      </c>
      <c r="H30" s="33">
        <f t="shared" si="6"/>
        <v>4096.1438333333344</v>
      </c>
      <c r="I30" s="38">
        <f t="shared" si="0"/>
        <v>3.8333333341142861E-3</v>
      </c>
    </row>
    <row r="31" spans="1:9" x14ac:dyDescent="0.25">
      <c r="A31" s="32" t="s">
        <v>216</v>
      </c>
      <c r="B31" s="40">
        <f t="shared" si="7"/>
        <v>30</v>
      </c>
      <c r="C31" s="26">
        <f t="shared" si="1"/>
        <v>35065</v>
      </c>
      <c r="D31" s="35">
        <f t="shared" si="2"/>
        <v>31355.97</v>
      </c>
      <c r="E31" s="24">
        <f t="shared" si="3"/>
        <v>3709.03</v>
      </c>
      <c r="F31" s="33">
        <f t="shared" si="8"/>
        <v>296722.64666666678</v>
      </c>
      <c r="G31" s="33">
        <f t="shared" si="9"/>
        <v>265366.67666666675</v>
      </c>
      <c r="H31" s="33">
        <f t="shared" si="6"/>
        <v>3709.0330833333351</v>
      </c>
      <c r="I31" s="38">
        <f t="shared" si="0"/>
        <v>3.0833333348709857E-3</v>
      </c>
    </row>
    <row r="32" spans="1:9" x14ac:dyDescent="0.25">
      <c r="A32" s="32" t="s">
        <v>217</v>
      </c>
      <c r="B32" s="40">
        <f t="shared" si="7"/>
        <v>30</v>
      </c>
      <c r="C32" s="26">
        <f t="shared" si="1"/>
        <v>35065</v>
      </c>
      <c r="D32" s="35">
        <f t="shared" si="2"/>
        <v>31747.919999999998</v>
      </c>
      <c r="E32" s="24">
        <f t="shared" si="3"/>
        <v>3317.08</v>
      </c>
      <c r="F32" s="33">
        <f t="shared" si="8"/>
        <v>265366.67666666675</v>
      </c>
      <c r="G32" s="33">
        <f t="shared" si="9"/>
        <v>233618.75666666677</v>
      </c>
      <c r="H32" s="33">
        <f t="shared" si="6"/>
        <v>3317.0834583333344</v>
      </c>
      <c r="I32" s="38">
        <f t="shared" si="0"/>
        <v>3.4583333344926359E-3</v>
      </c>
    </row>
    <row r="33" spans="1:9" x14ac:dyDescent="0.25">
      <c r="A33" s="32" t="s">
        <v>218</v>
      </c>
      <c r="B33" s="40">
        <f t="shared" si="7"/>
        <v>30</v>
      </c>
      <c r="C33" s="26">
        <f t="shared" si="1"/>
        <v>35065</v>
      </c>
      <c r="D33" s="35">
        <f t="shared" si="2"/>
        <v>32144.77</v>
      </c>
      <c r="E33" s="24">
        <f t="shared" si="3"/>
        <v>2920.23</v>
      </c>
      <c r="F33" s="33">
        <f t="shared" si="8"/>
        <v>233618.75666666677</v>
      </c>
      <c r="G33" s="33">
        <f t="shared" si="9"/>
        <v>201473.98666666678</v>
      </c>
      <c r="H33" s="33">
        <f t="shared" si="6"/>
        <v>2920.2344583333343</v>
      </c>
      <c r="I33" s="38">
        <f t="shared" si="0"/>
        <v>4.4583333342416154E-3</v>
      </c>
    </row>
    <row r="34" spans="1:9" x14ac:dyDescent="0.25">
      <c r="A34" s="32" t="s">
        <v>219</v>
      </c>
      <c r="B34" s="40">
        <f t="shared" si="7"/>
        <v>30</v>
      </c>
      <c r="C34" s="26">
        <f t="shared" si="1"/>
        <v>35065</v>
      </c>
      <c r="D34" s="35">
        <f t="shared" si="2"/>
        <v>32546.58</v>
      </c>
      <c r="E34" s="24">
        <f t="shared" si="3"/>
        <v>2518.42</v>
      </c>
      <c r="F34" s="33">
        <f t="shared" si="8"/>
        <v>201473.98666666678</v>
      </c>
      <c r="G34" s="33">
        <f t="shared" si="9"/>
        <v>168927.40666666679</v>
      </c>
      <c r="H34" s="33">
        <f t="shared" si="6"/>
        <v>2518.4248333333348</v>
      </c>
      <c r="I34" s="38">
        <f t="shared" si="0"/>
        <v>4.8333333347727603E-3</v>
      </c>
    </row>
    <row r="35" spans="1:9" x14ac:dyDescent="0.25">
      <c r="A35" s="32" t="s">
        <v>220</v>
      </c>
      <c r="B35" s="40">
        <f t="shared" si="7"/>
        <v>30</v>
      </c>
      <c r="C35" s="26">
        <f t="shared" si="1"/>
        <v>35065</v>
      </c>
      <c r="D35" s="35">
        <f t="shared" si="2"/>
        <v>32953.410000000003</v>
      </c>
      <c r="E35" s="24">
        <f t="shared" si="3"/>
        <v>2111.59</v>
      </c>
      <c r="F35" s="33">
        <f t="shared" si="8"/>
        <v>168927.40666666679</v>
      </c>
      <c r="G35" s="33">
        <f t="shared" si="9"/>
        <v>135973.99666666679</v>
      </c>
      <c r="H35" s="33">
        <f t="shared" si="6"/>
        <v>2111.5925833333349</v>
      </c>
      <c r="I35" s="38">
        <f t="shared" si="0"/>
        <v>2.5833333347691223E-3</v>
      </c>
    </row>
    <row r="36" spans="1:9" x14ac:dyDescent="0.25">
      <c r="A36" s="32" t="s">
        <v>221</v>
      </c>
      <c r="B36" s="40">
        <f t="shared" si="7"/>
        <v>30</v>
      </c>
      <c r="C36" s="26">
        <f t="shared" si="1"/>
        <v>35065</v>
      </c>
      <c r="D36" s="35">
        <f t="shared" si="2"/>
        <v>33365.33</v>
      </c>
      <c r="E36" s="24">
        <f t="shared" si="3"/>
        <v>1699.67</v>
      </c>
      <c r="F36" s="33">
        <f t="shared" si="8"/>
        <v>135973.99666666679</v>
      </c>
      <c r="G36" s="33">
        <f t="shared" si="9"/>
        <v>102608.66666666679</v>
      </c>
      <c r="H36" s="33">
        <f t="shared" si="6"/>
        <v>1699.6749583333349</v>
      </c>
      <c r="I36" s="38">
        <f t="shared" si="0"/>
        <v>4.9583333347982261E-3</v>
      </c>
    </row>
    <row r="37" spans="1:9" x14ac:dyDescent="0.25">
      <c r="A37" s="32" t="s">
        <v>222</v>
      </c>
      <c r="B37" s="40">
        <f t="shared" si="7"/>
        <v>30</v>
      </c>
      <c r="C37" s="26">
        <f t="shared" si="1"/>
        <v>35065</v>
      </c>
      <c r="D37" s="35">
        <f t="shared" si="2"/>
        <v>33782.39</v>
      </c>
      <c r="E37" s="24">
        <f t="shared" si="3"/>
        <v>1282.6099999999999</v>
      </c>
      <c r="F37" s="33">
        <f t="shared" si="8"/>
        <v>102608.66666666679</v>
      </c>
      <c r="G37" s="33">
        <f t="shared" si="9"/>
        <v>68826.276666666789</v>
      </c>
      <c r="H37" s="33">
        <f t="shared" si="6"/>
        <v>1282.6083333333347</v>
      </c>
      <c r="I37" s="38">
        <f t="shared" si="0"/>
        <v>-1.666666665187222E-3</v>
      </c>
    </row>
    <row r="38" spans="1:9" x14ac:dyDescent="0.25">
      <c r="A38" s="32" t="s">
        <v>223</v>
      </c>
      <c r="B38" s="40">
        <f t="shared" si="7"/>
        <v>30</v>
      </c>
      <c r="C38" s="26">
        <f t="shared" si="1"/>
        <v>35065</v>
      </c>
      <c r="D38" s="35">
        <f t="shared" si="2"/>
        <v>34204.67</v>
      </c>
      <c r="E38" s="24">
        <f t="shared" si="3"/>
        <v>860.33</v>
      </c>
      <c r="F38" s="33">
        <f t="shared" si="8"/>
        <v>68826.276666666789</v>
      </c>
      <c r="G38" s="33">
        <f t="shared" si="9"/>
        <v>34621.60666666679</v>
      </c>
      <c r="H38" s="33">
        <f t="shared" si="6"/>
        <v>860.32845833333477</v>
      </c>
      <c r="I38" s="38">
        <f t="shared" si="0"/>
        <v>-1.5416666652754429E-3</v>
      </c>
    </row>
    <row r="39" spans="1:9" x14ac:dyDescent="0.25">
      <c r="A39" s="32" t="s">
        <v>266</v>
      </c>
      <c r="B39" s="40">
        <f t="shared" si="7"/>
        <v>30</v>
      </c>
      <c r="C39" s="26">
        <f t="shared" si="1"/>
        <v>35065</v>
      </c>
      <c r="D39" s="35">
        <f t="shared" si="2"/>
        <v>34621.61</v>
      </c>
      <c r="E39" s="24">
        <f>ROUND(443.393333333213,2)</f>
        <v>443.39</v>
      </c>
      <c r="F39" s="33">
        <f t="shared" si="8"/>
        <v>34621.60666666679</v>
      </c>
      <c r="G39" s="33">
        <f t="shared" si="9"/>
        <v>-3.3333332103211433E-3</v>
      </c>
      <c r="H39" s="33">
        <f t="shared" si="6"/>
        <v>432.77008333333481</v>
      </c>
      <c r="I39" s="38">
        <f t="shared" si="0"/>
        <v>-10.619916666665176</v>
      </c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DDDBA-6B2F-4956-A0C2-5E165A5FE88C}">
  <dimension ref="A1:N3"/>
  <sheetViews>
    <sheetView workbookViewId="0">
      <selection activeCell="C5" sqref="C5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04.42578125" bestFit="1" customWidth="1"/>
  </cols>
  <sheetData>
    <row r="1" spans="1:14" x14ac:dyDescent="0.25">
      <c r="A1" s="13" t="s">
        <v>75</v>
      </c>
      <c r="B1" s="7" t="s">
        <v>1</v>
      </c>
      <c r="C1" s="7" t="s">
        <v>2</v>
      </c>
      <c r="D1" s="7" t="s">
        <v>11</v>
      </c>
      <c r="E1" s="7" t="s">
        <v>12</v>
      </c>
      <c r="F1" s="7" t="s">
        <v>13</v>
      </c>
      <c r="G1" s="7" t="s">
        <v>22</v>
      </c>
      <c r="H1" s="7" t="s">
        <v>3</v>
      </c>
      <c r="I1" s="7" t="s">
        <v>4</v>
      </c>
      <c r="J1" s="7" t="s">
        <v>5</v>
      </c>
      <c r="K1" s="7" t="s">
        <v>6</v>
      </c>
      <c r="L1" s="7" t="s">
        <v>7</v>
      </c>
      <c r="M1" s="7" t="s">
        <v>8</v>
      </c>
      <c r="N1" s="7" t="s">
        <v>168</v>
      </c>
    </row>
    <row r="2" spans="1:14" x14ac:dyDescent="0.25">
      <c r="A2" s="28" t="s">
        <v>0</v>
      </c>
      <c r="B2" s="8" t="s">
        <v>9</v>
      </c>
      <c r="C2" s="8" t="s">
        <v>10</v>
      </c>
      <c r="D2" s="9" t="s">
        <v>186</v>
      </c>
      <c r="E2" s="9" t="s">
        <v>66</v>
      </c>
      <c r="F2" s="9" t="s">
        <v>81</v>
      </c>
      <c r="G2" s="10" t="s">
        <v>186</v>
      </c>
      <c r="H2" s="10" t="s">
        <v>14</v>
      </c>
      <c r="I2" s="10" t="s">
        <v>0</v>
      </c>
      <c r="J2" s="10" t="s">
        <v>9</v>
      </c>
      <c r="K2" s="10" t="s">
        <v>69</v>
      </c>
      <c r="L2" s="10" t="s">
        <v>70</v>
      </c>
      <c r="M2" s="10" t="s">
        <v>71</v>
      </c>
      <c r="N2" s="308" t="s">
        <v>808</v>
      </c>
    </row>
    <row r="3" spans="1:14" x14ac:dyDescent="0.25">
      <c r="A3" s="28" t="s">
        <v>0</v>
      </c>
      <c r="B3" s="8" t="s">
        <v>9</v>
      </c>
      <c r="C3" s="8" t="s">
        <v>10</v>
      </c>
      <c r="D3" s="9" t="s">
        <v>186</v>
      </c>
      <c r="E3" s="9" t="s">
        <v>66</v>
      </c>
      <c r="F3" s="9" t="s">
        <v>81</v>
      </c>
      <c r="G3" s="10" t="s">
        <v>186</v>
      </c>
      <c r="H3" s="10" t="s">
        <v>14</v>
      </c>
      <c r="I3" s="10" t="s">
        <v>0</v>
      </c>
      <c r="J3" s="10" t="s">
        <v>9</v>
      </c>
      <c r="K3" s="10" t="s">
        <v>76</v>
      </c>
      <c r="L3" s="10" t="s">
        <v>70</v>
      </c>
      <c r="M3" s="10" t="s">
        <v>71</v>
      </c>
      <c r="N3" s="308" t="s">
        <v>809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D6A4F-C4C8-4184-B5DE-56F331FE3CF3}">
  <dimension ref="A1:I39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0.28515625" bestFit="1" customWidth="1"/>
    <col min="5" max="5" width="9.42578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7.140625" bestFit="1" customWidth="1"/>
  </cols>
  <sheetData>
    <row r="1" spans="1:9" x14ac:dyDescent="0.25">
      <c r="A1" s="41" t="s">
        <v>267</v>
      </c>
      <c r="B1" s="42" t="s">
        <v>281</v>
      </c>
      <c r="C1" s="37" t="s">
        <v>274</v>
      </c>
      <c r="D1" s="39">
        <f>ROUNDUP(34673.5343079289,0)</f>
        <v>34674</v>
      </c>
    </row>
    <row r="2" spans="1:9" x14ac:dyDescent="0.25">
      <c r="A2" s="41" t="s">
        <v>268</v>
      </c>
      <c r="B2" s="43">
        <v>0.15</v>
      </c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6" t="s">
        <v>282</v>
      </c>
      <c r="B4" s="1">
        <f>_xlfn.DAYS(A4,B1)</f>
        <v>31</v>
      </c>
      <c r="C4" s="33">
        <f t="shared" ref="C4:C39" si="0">$D$1</f>
        <v>34674</v>
      </c>
      <c r="D4" s="35">
        <f t="shared" ref="D4:D39" si="1">C4-E4</f>
        <v>21934.27</v>
      </c>
      <c r="E4" s="24">
        <f>ROUND(F4*$B$2*B4/365,2)</f>
        <v>12739.73</v>
      </c>
      <c r="F4" s="33">
        <v>1000000</v>
      </c>
      <c r="G4" s="33">
        <f t="shared" ref="G4:G5" si="2">F4-D4</f>
        <v>978065.73</v>
      </c>
      <c r="H4" s="33">
        <f t="shared" ref="H4:H38" si="3">F4*$B$2*B4/365</f>
        <v>12739.726027397261</v>
      </c>
      <c r="I4" s="38">
        <f t="shared" ref="I4:I38" si="4">H4-E4</f>
        <v>-3.9726027389406227E-3</v>
      </c>
    </row>
    <row r="5" spans="1:9" x14ac:dyDescent="0.25">
      <c r="A5" s="6" t="s">
        <v>283</v>
      </c>
      <c r="B5" s="1">
        <f t="shared" ref="B5:B38" si="5">_xlfn.DAYS(A5,A4)</f>
        <v>30</v>
      </c>
      <c r="C5" s="33">
        <f t="shared" si="0"/>
        <v>34674</v>
      </c>
      <c r="D5" s="35">
        <f t="shared" si="1"/>
        <v>22615.66</v>
      </c>
      <c r="E5" s="24">
        <f t="shared" ref="E5:E38" si="6">ROUND(F5*$B$2*B5/365,2)</f>
        <v>12058.34</v>
      </c>
      <c r="F5" s="33">
        <f t="shared" ref="F5" si="7">G4</f>
        <v>978065.73</v>
      </c>
      <c r="G5" s="33">
        <f t="shared" si="2"/>
        <v>955450.07</v>
      </c>
      <c r="H5" s="33">
        <f t="shared" si="3"/>
        <v>12058.344616438357</v>
      </c>
      <c r="I5" s="38">
        <f t="shared" si="4"/>
        <v>4.6164383566065226E-3</v>
      </c>
    </row>
    <row r="6" spans="1:9" x14ac:dyDescent="0.25">
      <c r="A6" s="6" t="s">
        <v>284</v>
      </c>
      <c r="B6" s="1">
        <f t="shared" si="5"/>
        <v>31</v>
      </c>
      <c r="C6" s="33">
        <f t="shared" si="0"/>
        <v>34674</v>
      </c>
      <c r="D6" s="35">
        <f t="shared" si="1"/>
        <v>22501.83</v>
      </c>
      <c r="E6" s="24">
        <f t="shared" si="6"/>
        <v>12172.17</v>
      </c>
      <c r="F6" s="33">
        <f t="shared" ref="F6:F39" si="8">G5</f>
        <v>955450.07</v>
      </c>
      <c r="G6" s="33">
        <f t="shared" ref="G6:G39" si="9">F6-D6</f>
        <v>932948.24</v>
      </c>
      <c r="H6" s="33">
        <f t="shared" si="3"/>
        <v>12172.172124657533</v>
      </c>
      <c r="I6" s="38">
        <f t="shared" si="4"/>
        <v>2.1246575324767036E-3</v>
      </c>
    </row>
    <row r="7" spans="1:9" x14ac:dyDescent="0.25">
      <c r="A7" s="6" t="s">
        <v>285</v>
      </c>
      <c r="B7" s="1">
        <f t="shared" si="5"/>
        <v>30</v>
      </c>
      <c r="C7" s="33">
        <f t="shared" si="0"/>
        <v>34674</v>
      </c>
      <c r="D7" s="35">
        <f t="shared" si="1"/>
        <v>23171.9</v>
      </c>
      <c r="E7" s="24">
        <f t="shared" si="6"/>
        <v>11502.1</v>
      </c>
      <c r="F7" s="33">
        <f t="shared" si="8"/>
        <v>932948.24</v>
      </c>
      <c r="G7" s="33">
        <f t="shared" si="9"/>
        <v>909776.34</v>
      </c>
      <c r="H7" s="33">
        <f t="shared" si="3"/>
        <v>11502.101589041096</v>
      </c>
      <c r="I7" s="38">
        <f t="shared" si="4"/>
        <v>1.5890410959400469E-3</v>
      </c>
    </row>
    <row r="8" spans="1:9" x14ac:dyDescent="0.25">
      <c r="A8" s="6" t="s">
        <v>286</v>
      </c>
      <c r="B8" s="1">
        <f t="shared" si="5"/>
        <v>31</v>
      </c>
      <c r="C8" s="33">
        <f t="shared" si="0"/>
        <v>34674</v>
      </c>
      <c r="D8" s="35">
        <f t="shared" si="1"/>
        <v>23083.7</v>
      </c>
      <c r="E8" s="24">
        <f t="shared" si="6"/>
        <v>11590.3</v>
      </c>
      <c r="F8" s="33">
        <f t="shared" si="8"/>
        <v>909776.34</v>
      </c>
      <c r="G8" s="33">
        <f t="shared" si="9"/>
        <v>886692.64</v>
      </c>
      <c r="H8" s="33">
        <f t="shared" si="3"/>
        <v>11590.301317808218</v>
      </c>
      <c r="I8" s="38">
        <f t="shared" si="4"/>
        <v>1.3178082190279383E-3</v>
      </c>
    </row>
    <row r="9" spans="1:9" x14ac:dyDescent="0.25">
      <c r="A9" s="6" t="s">
        <v>287</v>
      </c>
      <c r="B9" s="1">
        <f t="shared" si="5"/>
        <v>31</v>
      </c>
      <c r="C9" s="33">
        <f t="shared" si="0"/>
        <v>34674</v>
      </c>
      <c r="D9" s="35">
        <f t="shared" si="1"/>
        <v>23377.78</v>
      </c>
      <c r="E9" s="24">
        <f t="shared" si="6"/>
        <v>11296.22</v>
      </c>
      <c r="F9" s="33">
        <f t="shared" si="8"/>
        <v>886692.64</v>
      </c>
      <c r="G9" s="33">
        <f t="shared" si="9"/>
        <v>863314.86</v>
      </c>
      <c r="H9" s="33">
        <f t="shared" si="3"/>
        <v>11296.221304109589</v>
      </c>
      <c r="I9" s="38">
        <f t="shared" si="4"/>
        <v>1.3041095899097854E-3</v>
      </c>
    </row>
    <row r="10" spans="1:9" x14ac:dyDescent="0.25">
      <c r="A10" s="6" t="s">
        <v>288</v>
      </c>
      <c r="B10" s="1">
        <f t="shared" si="5"/>
        <v>28</v>
      </c>
      <c r="C10" s="33">
        <f t="shared" si="0"/>
        <v>34674</v>
      </c>
      <c r="D10" s="35">
        <f t="shared" si="1"/>
        <v>24739.97</v>
      </c>
      <c r="E10" s="24">
        <f t="shared" si="6"/>
        <v>9934.0300000000007</v>
      </c>
      <c r="F10" s="33">
        <f t="shared" si="8"/>
        <v>863314.86</v>
      </c>
      <c r="G10" s="33">
        <f t="shared" si="9"/>
        <v>838574.89</v>
      </c>
      <c r="H10" s="33">
        <f t="shared" si="3"/>
        <v>9934.0340054794506</v>
      </c>
      <c r="I10" s="38">
        <f t="shared" si="4"/>
        <v>4.0054794499155832E-3</v>
      </c>
    </row>
    <row r="11" spans="1:9" x14ac:dyDescent="0.25">
      <c r="A11" s="6" t="s">
        <v>289</v>
      </c>
      <c r="B11" s="1">
        <f t="shared" si="5"/>
        <v>31</v>
      </c>
      <c r="C11" s="33">
        <f t="shared" si="0"/>
        <v>34674</v>
      </c>
      <c r="D11" s="35">
        <f t="shared" si="1"/>
        <v>23990.79</v>
      </c>
      <c r="E11" s="24">
        <f t="shared" si="6"/>
        <v>10683.21</v>
      </c>
      <c r="F11" s="33">
        <f t="shared" si="8"/>
        <v>838574.89</v>
      </c>
      <c r="G11" s="33">
        <f t="shared" si="9"/>
        <v>814584.1</v>
      </c>
      <c r="H11" s="33">
        <f t="shared" si="3"/>
        <v>10683.214352054794</v>
      </c>
      <c r="I11" s="38">
        <f t="shared" si="4"/>
        <v>4.3520547951629851E-3</v>
      </c>
    </row>
    <row r="12" spans="1:9" x14ac:dyDescent="0.25">
      <c r="A12" s="6" t="s">
        <v>290</v>
      </c>
      <c r="B12" s="1">
        <f t="shared" si="5"/>
        <v>30</v>
      </c>
      <c r="C12" s="33">
        <f t="shared" si="0"/>
        <v>34674</v>
      </c>
      <c r="D12" s="35">
        <f t="shared" si="1"/>
        <v>24631.18</v>
      </c>
      <c r="E12" s="24">
        <f t="shared" si="6"/>
        <v>10042.82</v>
      </c>
      <c r="F12" s="33">
        <f t="shared" si="8"/>
        <v>814584.1</v>
      </c>
      <c r="G12" s="33">
        <f t="shared" si="9"/>
        <v>789952.91999999993</v>
      </c>
      <c r="H12" s="33">
        <f t="shared" si="3"/>
        <v>10042.817671232877</v>
      </c>
      <c r="I12" s="38">
        <f t="shared" si="4"/>
        <v>-2.3287671228899853E-3</v>
      </c>
    </row>
    <row r="13" spans="1:9" x14ac:dyDescent="0.25">
      <c r="A13" s="6" t="s">
        <v>291</v>
      </c>
      <c r="B13" s="1">
        <f t="shared" si="5"/>
        <v>31</v>
      </c>
      <c r="C13" s="33">
        <f t="shared" si="0"/>
        <v>34674</v>
      </c>
      <c r="D13" s="35">
        <f t="shared" si="1"/>
        <v>24610.22</v>
      </c>
      <c r="E13" s="24">
        <f t="shared" si="6"/>
        <v>10063.780000000001</v>
      </c>
      <c r="F13" s="33">
        <f t="shared" si="8"/>
        <v>789952.91999999993</v>
      </c>
      <c r="G13" s="33">
        <f t="shared" si="9"/>
        <v>765342.7</v>
      </c>
      <c r="H13" s="33">
        <f t="shared" si="3"/>
        <v>10063.783775342465</v>
      </c>
      <c r="I13" s="38">
        <f t="shared" si="4"/>
        <v>3.7753424639959121E-3</v>
      </c>
    </row>
    <row r="14" spans="1:9" x14ac:dyDescent="0.25">
      <c r="A14" s="6" t="s">
        <v>292</v>
      </c>
      <c r="B14" s="1">
        <f t="shared" si="5"/>
        <v>30</v>
      </c>
      <c r="C14" s="33">
        <f t="shared" si="0"/>
        <v>34674</v>
      </c>
      <c r="D14" s="35">
        <f t="shared" si="1"/>
        <v>25238.27</v>
      </c>
      <c r="E14" s="24">
        <f t="shared" si="6"/>
        <v>9435.73</v>
      </c>
      <c r="F14" s="33">
        <f t="shared" si="8"/>
        <v>765342.7</v>
      </c>
      <c r="G14" s="33">
        <f t="shared" si="9"/>
        <v>740104.42999999993</v>
      </c>
      <c r="H14" s="33">
        <f t="shared" si="3"/>
        <v>9435.731917808218</v>
      </c>
      <c r="I14" s="38">
        <f t="shared" si="4"/>
        <v>1.9178082184225786E-3</v>
      </c>
    </row>
    <row r="15" spans="1:9" x14ac:dyDescent="0.25">
      <c r="A15" s="6" t="s">
        <v>293</v>
      </c>
      <c r="B15" s="1">
        <f t="shared" si="5"/>
        <v>31</v>
      </c>
      <c r="C15" s="33">
        <f t="shared" si="0"/>
        <v>34674</v>
      </c>
      <c r="D15" s="35">
        <f t="shared" si="1"/>
        <v>25245.27</v>
      </c>
      <c r="E15" s="24">
        <f t="shared" si="6"/>
        <v>9428.73</v>
      </c>
      <c r="F15" s="33">
        <f t="shared" si="8"/>
        <v>740104.42999999993</v>
      </c>
      <c r="G15" s="33">
        <f t="shared" si="9"/>
        <v>714859.15999999992</v>
      </c>
      <c r="H15" s="33">
        <f t="shared" si="3"/>
        <v>9428.7276698630121</v>
      </c>
      <c r="I15" s="38">
        <f t="shared" si="4"/>
        <v>-2.3301369874388911E-3</v>
      </c>
    </row>
    <row r="16" spans="1:9" x14ac:dyDescent="0.25">
      <c r="A16" s="6" t="s">
        <v>294</v>
      </c>
      <c r="B16" s="1">
        <f t="shared" si="5"/>
        <v>31</v>
      </c>
      <c r="C16" s="33">
        <f t="shared" si="0"/>
        <v>34674</v>
      </c>
      <c r="D16" s="35">
        <f t="shared" si="1"/>
        <v>25566.89</v>
      </c>
      <c r="E16" s="24">
        <f t="shared" si="6"/>
        <v>9107.11</v>
      </c>
      <c r="F16" s="33">
        <f t="shared" si="8"/>
        <v>714859.15999999992</v>
      </c>
      <c r="G16" s="33">
        <f t="shared" si="9"/>
        <v>689292.2699999999</v>
      </c>
      <c r="H16" s="33">
        <f t="shared" si="3"/>
        <v>9107.1098465753421</v>
      </c>
      <c r="I16" s="38">
        <f t="shared" si="4"/>
        <v>-1.5342465849244036E-4</v>
      </c>
    </row>
    <row r="17" spans="1:9" x14ac:dyDescent="0.25">
      <c r="A17" s="6" t="s">
        <v>295</v>
      </c>
      <c r="B17" s="1">
        <f t="shared" si="5"/>
        <v>30</v>
      </c>
      <c r="C17" s="33">
        <f t="shared" si="0"/>
        <v>34674</v>
      </c>
      <c r="D17" s="35">
        <f t="shared" si="1"/>
        <v>26175.879999999997</v>
      </c>
      <c r="E17" s="24">
        <f t="shared" si="6"/>
        <v>8498.1200000000008</v>
      </c>
      <c r="F17" s="33">
        <f t="shared" si="8"/>
        <v>689292.2699999999</v>
      </c>
      <c r="G17" s="33">
        <f t="shared" si="9"/>
        <v>663116.3899999999</v>
      </c>
      <c r="H17" s="33">
        <f t="shared" si="3"/>
        <v>8498.1238767123268</v>
      </c>
      <c r="I17" s="38">
        <f t="shared" si="4"/>
        <v>3.8767123260186054E-3</v>
      </c>
    </row>
    <row r="18" spans="1:9" x14ac:dyDescent="0.25">
      <c r="A18" s="6" t="s">
        <v>296</v>
      </c>
      <c r="B18" s="1">
        <f t="shared" si="5"/>
        <v>31</v>
      </c>
      <c r="C18" s="33">
        <f t="shared" si="0"/>
        <v>34674</v>
      </c>
      <c r="D18" s="35">
        <f t="shared" si="1"/>
        <v>26226.080000000002</v>
      </c>
      <c r="E18" s="24">
        <f t="shared" si="6"/>
        <v>8447.92</v>
      </c>
      <c r="F18" s="33">
        <f t="shared" si="8"/>
        <v>663116.3899999999</v>
      </c>
      <c r="G18" s="33">
        <f t="shared" si="9"/>
        <v>636890.30999999994</v>
      </c>
      <c r="H18" s="33">
        <f t="shared" si="3"/>
        <v>8447.9211328767105</v>
      </c>
      <c r="I18" s="38">
        <f t="shared" si="4"/>
        <v>1.1328767104714643E-3</v>
      </c>
    </row>
    <row r="19" spans="1:9" x14ac:dyDescent="0.25">
      <c r="A19" s="6" t="s">
        <v>297</v>
      </c>
      <c r="B19" s="1">
        <f t="shared" si="5"/>
        <v>30</v>
      </c>
      <c r="C19" s="33">
        <f t="shared" si="0"/>
        <v>34674</v>
      </c>
      <c r="D19" s="35">
        <f t="shared" si="1"/>
        <v>26821.93</v>
      </c>
      <c r="E19" s="24">
        <f t="shared" si="6"/>
        <v>7852.07</v>
      </c>
      <c r="F19" s="33">
        <f t="shared" si="8"/>
        <v>636890.30999999994</v>
      </c>
      <c r="G19" s="33">
        <f t="shared" si="9"/>
        <v>610068.37999999989</v>
      </c>
      <c r="H19" s="33">
        <f t="shared" si="3"/>
        <v>7852.0723150684917</v>
      </c>
      <c r="I19" s="38">
        <f t="shared" si="4"/>
        <v>2.315068491952843E-3</v>
      </c>
    </row>
    <row r="20" spans="1:9" x14ac:dyDescent="0.25">
      <c r="A20" s="6" t="s">
        <v>298</v>
      </c>
      <c r="B20" s="1">
        <f t="shared" si="5"/>
        <v>31</v>
      </c>
      <c r="C20" s="33">
        <f t="shared" si="0"/>
        <v>34674</v>
      </c>
      <c r="D20" s="35">
        <f t="shared" si="1"/>
        <v>26901.9</v>
      </c>
      <c r="E20" s="24">
        <f t="shared" si="6"/>
        <v>7772.1</v>
      </c>
      <c r="F20" s="33">
        <f t="shared" si="8"/>
        <v>610068.37999999989</v>
      </c>
      <c r="G20" s="33">
        <f t="shared" si="9"/>
        <v>583166.47999999986</v>
      </c>
      <c r="H20" s="33">
        <f t="shared" si="3"/>
        <v>7772.1040191780803</v>
      </c>
      <c r="I20" s="38">
        <f t="shared" si="4"/>
        <v>4.0191780799432308E-3</v>
      </c>
    </row>
    <row r="21" spans="1:9" x14ac:dyDescent="0.25">
      <c r="A21" s="6" t="s">
        <v>299</v>
      </c>
      <c r="B21" s="1">
        <f t="shared" si="5"/>
        <v>31</v>
      </c>
      <c r="C21" s="33">
        <f t="shared" si="0"/>
        <v>34674</v>
      </c>
      <c r="D21" s="35">
        <f t="shared" si="1"/>
        <v>27244.62</v>
      </c>
      <c r="E21" s="24">
        <f t="shared" si="6"/>
        <v>7429.38</v>
      </c>
      <c r="F21" s="33">
        <f t="shared" si="8"/>
        <v>583166.47999999986</v>
      </c>
      <c r="G21" s="33">
        <f t="shared" si="9"/>
        <v>555921.85999999987</v>
      </c>
      <c r="H21" s="33">
        <f t="shared" si="3"/>
        <v>7429.3811835616416</v>
      </c>
      <c r="I21" s="38">
        <f t="shared" si="4"/>
        <v>1.183561641482811E-3</v>
      </c>
    </row>
    <row r="22" spans="1:9" x14ac:dyDescent="0.25">
      <c r="A22" s="6" t="s">
        <v>300</v>
      </c>
      <c r="B22" s="1">
        <f t="shared" si="5"/>
        <v>29</v>
      </c>
      <c r="C22" s="33">
        <f t="shared" si="0"/>
        <v>34674</v>
      </c>
      <c r="D22" s="35">
        <f t="shared" si="1"/>
        <v>28048.63</v>
      </c>
      <c r="E22" s="24">
        <f t="shared" si="6"/>
        <v>6625.37</v>
      </c>
      <c r="F22" s="33">
        <f t="shared" si="8"/>
        <v>555921.85999999987</v>
      </c>
      <c r="G22" s="33">
        <f t="shared" si="9"/>
        <v>527873.22999999986</v>
      </c>
      <c r="H22" s="33">
        <f t="shared" si="3"/>
        <v>6625.3701123287656</v>
      </c>
      <c r="I22" s="38">
        <f t="shared" si="4"/>
        <v>1.1232876568101346E-4</v>
      </c>
    </row>
    <row r="23" spans="1:9" x14ac:dyDescent="0.25">
      <c r="A23" s="6" t="s">
        <v>301</v>
      </c>
      <c r="B23" s="1">
        <f t="shared" si="5"/>
        <v>31</v>
      </c>
      <c r="C23" s="33">
        <f t="shared" si="0"/>
        <v>34674</v>
      </c>
      <c r="D23" s="35">
        <f t="shared" si="1"/>
        <v>27949.040000000001</v>
      </c>
      <c r="E23" s="24">
        <f t="shared" si="6"/>
        <v>6724.96</v>
      </c>
      <c r="F23" s="33">
        <f t="shared" si="8"/>
        <v>527873.22999999986</v>
      </c>
      <c r="G23" s="33">
        <f t="shared" si="9"/>
        <v>499924.18999999989</v>
      </c>
      <c r="H23" s="33">
        <f t="shared" si="3"/>
        <v>6724.9603273972589</v>
      </c>
      <c r="I23" s="38">
        <f t="shared" si="4"/>
        <v>3.2739725884312065E-4</v>
      </c>
    </row>
    <row r="24" spans="1:9" x14ac:dyDescent="0.25">
      <c r="A24" s="6" t="s">
        <v>302</v>
      </c>
      <c r="B24" s="1">
        <f t="shared" si="5"/>
        <v>30</v>
      </c>
      <c r="C24" s="33">
        <f t="shared" si="0"/>
        <v>34674</v>
      </c>
      <c r="D24" s="35">
        <f t="shared" si="1"/>
        <v>28510.55</v>
      </c>
      <c r="E24" s="24">
        <f t="shared" si="6"/>
        <v>6163.45</v>
      </c>
      <c r="F24" s="33">
        <f t="shared" si="8"/>
        <v>499924.18999999989</v>
      </c>
      <c r="G24" s="33">
        <f t="shared" si="9"/>
        <v>471413.6399999999</v>
      </c>
      <c r="H24" s="33">
        <f t="shared" si="3"/>
        <v>6163.4489178082176</v>
      </c>
      <c r="I24" s="38">
        <f t="shared" si="4"/>
        <v>-1.0821917821886018E-3</v>
      </c>
    </row>
    <row r="25" spans="1:9" x14ac:dyDescent="0.25">
      <c r="A25" s="6" t="s">
        <v>303</v>
      </c>
      <c r="B25" s="1">
        <f t="shared" si="5"/>
        <v>31</v>
      </c>
      <c r="C25" s="33">
        <f t="shared" si="0"/>
        <v>34674</v>
      </c>
      <c r="D25" s="35">
        <f t="shared" si="1"/>
        <v>28668.32</v>
      </c>
      <c r="E25" s="24">
        <f t="shared" si="6"/>
        <v>6005.68</v>
      </c>
      <c r="F25" s="33">
        <f t="shared" si="8"/>
        <v>471413.6399999999</v>
      </c>
      <c r="G25" s="33">
        <f t="shared" si="9"/>
        <v>442745.31999999989</v>
      </c>
      <c r="H25" s="33">
        <f t="shared" si="3"/>
        <v>6005.6806191780806</v>
      </c>
      <c r="I25" s="38">
        <f t="shared" si="4"/>
        <v>6.1917808034195332E-4</v>
      </c>
    </row>
    <row r="26" spans="1:9" x14ac:dyDescent="0.25">
      <c r="A26" s="6" t="s">
        <v>304</v>
      </c>
      <c r="B26" s="1">
        <f t="shared" si="5"/>
        <v>30</v>
      </c>
      <c r="C26" s="33">
        <f t="shared" si="0"/>
        <v>34674</v>
      </c>
      <c r="D26" s="35">
        <f t="shared" si="1"/>
        <v>29215.5</v>
      </c>
      <c r="E26" s="24">
        <f t="shared" si="6"/>
        <v>5458.5</v>
      </c>
      <c r="F26" s="33">
        <f t="shared" si="8"/>
        <v>442745.31999999989</v>
      </c>
      <c r="G26" s="33">
        <f t="shared" si="9"/>
        <v>413529.81999999989</v>
      </c>
      <c r="H26" s="33">
        <f t="shared" si="3"/>
        <v>5458.503945205478</v>
      </c>
      <c r="I26" s="38">
        <f t="shared" si="4"/>
        <v>3.9452054779758328E-3</v>
      </c>
    </row>
    <row r="27" spans="1:9" x14ac:dyDescent="0.25">
      <c r="A27" s="6" t="s">
        <v>305</v>
      </c>
      <c r="B27" s="1">
        <f t="shared" si="5"/>
        <v>31</v>
      </c>
      <c r="C27" s="33">
        <f t="shared" si="0"/>
        <v>34674</v>
      </c>
      <c r="D27" s="35">
        <f t="shared" si="1"/>
        <v>29405.739999999998</v>
      </c>
      <c r="E27" s="24">
        <f t="shared" si="6"/>
        <v>5268.26</v>
      </c>
      <c r="F27" s="33">
        <f t="shared" si="8"/>
        <v>413529.81999999989</v>
      </c>
      <c r="G27" s="33">
        <f t="shared" si="9"/>
        <v>384124.0799999999</v>
      </c>
      <c r="H27" s="33">
        <f t="shared" si="3"/>
        <v>5268.2566109589025</v>
      </c>
      <c r="I27" s="38">
        <f t="shared" si="4"/>
        <v>-3.3890410977619467E-3</v>
      </c>
    </row>
    <row r="28" spans="1:9" x14ac:dyDescent="0.25">
      <c r="A28" s="6" t="s">
        <v>306</v>
      </c>
      <c r="B28" s="1">
        <f t="shared" si="5"/>
        <v>31</v>
      </c>
      <c r="C28" s="33">
        <f t="shared" si="0"/>
        <v>34674</v>
      </c>
      <c r="D28" s="35">
        <f t="shared" si="1"/>
        <v>29780.36</v>
      </c>
      <c r="E28" s="24">
        <f t="shared" si="6"/>
        <v>4893.6400000000003</v>
      </c>
      <c r="F28" s="33">
        <f t="shared" si="8"/>
        <v>384124.0799999999</v>
      </c>
      <c r="G28" s="33">
        <f t="shared" si="9"/>
        <v>354343.71999999991</v>
      </c>
      <c r="H28" s="33">
        <f t="shared" si="3"/>
        <v>4893.6355397260259</v>
      </c>
      <c r="I28" s="38">
        <f t="shared" si="4"/>
        <v>-4.4602739744732389E-3</v>
      </c>
    </row>
    <row r="29" spans="1:9" x14ac:dyDescent="0.25">
      <c r="A29" s="6" t="s">
        <v>307</v>
      </c>
      <c r="B29" s="1">
        <f t="shared" si="5"/>
        <v>30</v>
      </c>
      <c r="C29" s="33">
        <f t="shared" si="0"/>
        <v>34674</v>
      </c>
      <c r="D29" s="35">
        <f t="shared" si="1"/>
        <v>30305.38</v>
      </c>
      <c r="E29" s="24">
        <f t="shared" si="6"/>
        <v>4368.62</v>
      </c>
      <c r="F29" s="33">
        <f t="shared" si="8"/>
        <v>354343.71999999991</v>
      </c>
      <c r="G29" s="33">
        <f t="shared" si="9"/>
        <v>324038.33999999991</v>
      </c>
      <c r="H29" s="33">
        <f t="shared" si="3"/>
        <v>4368.6212054794505</v>
      </c>
      <c r="I29" s="38">
        <f t="shared" si="4"/>
        <v>1.2054794506184408E-3</v>
      </c>
    </row>
    <row r="30" spans="1:9" x14ac:dyDescent="0.25">
      <c r="A30" s="6" t="s">
        <v>308</v>
      </c>
      <c r="B30" s="1">
        <f t="shared" si="5"/>
        <v>31</v>
      </c>
      <c r="C30" s="33">
        <f t="shared" si="0"/>
        <v>34674</v>
      </c>
      <c r="D30" s="35">
        <f t="shared" si="1"/>
        <v>30545.84</v>
      </c>
      <c r="E30" s="24">
        <f t="shared" si="6"/>
        <v>4128.16</v>
      </c>
      <c r="F30" s="33">
        <f t="shared" si="8"/>
        <v>324038.33999999991</v>
      </c>
      <c r="G30" s="33">
        <f t="shared" si="9"/>
        <v>293492.49999999988</v>
      </c>
      <c r="H30" s="33">
        <f t="shared" si="3"/>
        <v>4128.159673972601</v>
      </c>
      <c r="I30" s="38">
        <f t="shared" si="4"/>
        <v>-3.2602739884168841E-4</v>
      </c>
    </row>
    <row r="31" spans="1:9" x14ac:dyDescent="0.25">
      <c r="A31" s="6" t="s">
        <v>309</v>
      </c>
      <c r="B31" s="1">
        <f t="shared" si="5"/>
        <v>30</v>
      </c>
      <c r="C31" s="33">
        <f t="shared" si="0"/>
        <v>34674</v>
      </c>
      <c r="D31" s="35">
        <f t="shared" si="1"/>
        <v>31055.599999999999</v>
      </c>
      <c r="E31" s="24">
        <f t="shared" si="6"/>
        <v>3618.4</v>
      </c>
      <c r="F31" s="33">
        <f t="shared" si="8"/>
        <v>293492.49999999988</v>
      </c>
      <c r="G31" s="33">
        <f t="shared" si="9"/>
        <v>262436.89999999991</v>
      </c>
      <c r="H31" s="33">
        <f t="shared" si="3"/>
        <v>3618.4006849315051</v>
      </c>
      <c r="I31" s="38">
        <f t="shared" si="4"/>
        <v>6.849315050203586E-4</v>
      </c>
    </row>
    <row r="32" spans="1:9" x14ac:dyDescent="0.25">
      <c r="A32" s="6" t="s">
        <v>310</v>
      </c>
      <c r="B32" s="1">
        <f t="shared" si="5"/>
        <v>31</v>
      </c>
      <c r="C32" s="33">
        <f t="shared" si="0"/>
        <v>34674</v>
      </c>
      <c r="D32" s="35">
        <f t="shared" si="1"/>
        <v>31330.63</v>
      </c>
      <c r="E32" s="24">
        <f t="shared" si="6"/>
        <v>3343.37</v>
      </c>
      <c r="F32" s="33">
        <f t="shared" si="8"/>
        <v>262436.89999999991</v>
      </c>
      <c r="G32" s="33">
        <f t="shared" si="9"/>
        <v>231106.2699999999</v>
      </c>
      <c r="H32" s="33">
        <f t="shared" si="3"/>
        <v>3343.3742054794507</v>
      </c>
      <c r="I32" s="38">
        <f t="shared" si="4"/>
        <v>4.2054794507748738E-3</v>
      </c>
    </row>
    <row r="33" spans="1:9" x14ac:dyDescent="0.25">
      <c r="A33" s="6" t="s">
        <v>311</v>
      </c>
      <c r="B33" s="1">
        <f t="shared" si="5"/>
        <v>31</v>
      </c>
      <c r="C33" s="33">
        <f t="shared" si="0"/>
        <v>34674</v>
      </c>
      <c r="D33" s="35">
        <f t="shared" si="1"/>
        <v>31729.77</v>
      </c>
      <c r="E33" s="24">
        <f t="shared" si="6"/>
        <v>2944.23</v>
      </c>
      <c r="F33" s="33">
        <f t="shared" si="8"/>
        <v>231106.2699999999</v>
      </c>
      <c r="G33" s="33">
        <f t="shared" si="9"/>
        <v>199376.49999999991</v>
      </c>
      <c r="H33" s="33">
        <f t="shared" si="3"/>
        <v>2944.2305630136971</v>
      </c>
      <c r="I33" s="38">
        <f t="shared" si="4"/>
        <v>5.6301369704669924E-4</v>
      </c>
    </row>
    <row r="34" spans="1:9" x14ac:dyDescent="0.25">
      <c r="A34" s="6" t="s">
        <v>312</v>
      </c>
      <c r="B34" s="1">
        <f t="shared" si="5"/>
        <v>28</v>
      </c>
      <c r="C34" s="33">
        <f t="shared" si="0"/>
        <v>34674</v>
      </c>
      <c r="D34" s="35">
        <f t="shared" si="1"/>
        <v>32379.8</v>
      </c>
      <c r="E34" s="24">
        <f t="shared" si="6"/>
        <v>2294.1999999999998</v>
      </c>
      <c r="F34" s="33">
        <f t="shared" si="8"/>
        <v>199376.49999999991</v>
      </c>
      <c r="G34" s="33">
        <f t="shared" si="9"/>
        <v>166996.69999999992</v>
      </c>
      <c r="H34" s="33">
        <f t="shared" si="3"/>
        <v>2294.1953424657522</v>
      </c>
      <c r="I34" s="38">
        <f t="shared" si="4"/>
        <v>-4.6575342475989601E-3</v>
      </c>
    </row>
    <row r="35" spans="1:9" x14ac:dyDescent="0.25">
      <c r="A35" s="6" t="s">
        <v>313</v>
      </c>
      <c r="B35" s="1">
        <f t="shared" si="5"/>
        <v>31</v>
      </c>
      <c r="C35" s="33">
        <f t="shared" si="0"/>
        <v>34674</v>
      </c>
      <c r="D35" s="35">
        <f t="shared" si="1"/>
        <v>32546.510000000002</v>
      </c>
      <c r="E35" s="24">
        <f t="shared" si="6"/>
        <v>2127.4899999999998</v>
      </c>
      <c r="F35" s="33">
        <f t="shared" si="8"/>
        <v>166996.69999999992</v>
      </c>
      <c r="G35" s="33">
        <f t="shared" si="9"/>
        <v>134450.18999999992</v>
      </c>
      <c r="H35" s="33">
        <f t="shared" si="3"/>
        <v>2127.4922054794511</v>
      </c>
      <c r="I35" s="38">
        <f t="shared" si="4"/>
        <v>2.2054794512769149E-3</v>
      </c>
    </row>
    <row r="36" spans="1:9" x14ac:dyDescent="0.25">
      <c r="A36" s="6" t="s">
        <v>314</v>
      </c>
      <c r="B36" s="1">
        <f t="shared" si="5"/>
        <v>30</v>
      </c>
      <c r="C36" s="33">
        <f t="shared" si="0"/>
        <v>34674</v>
      </c>
      <c r="D36" s="35">
        <f t="shared" si="1"/>
        <v>33016.39</v>
      </c>
      <c r="E36" s="24">
        <f t="shared" si="6"/>
        <v>1657.61</v>
      </c>
      <c r="F36" s="33">
        <f t="shared" si="8"/>
        <v>134450.18999999992</v>
      </c>
      <c r="G36" s="33">
        <f t="shared" si="9"/>
        <v>101433.79999999992</v>
      </c>
      <c r="H36" s="33">
        <f t="shared" si="3"/>
        <v>1657.6050821917795</v>
      </c>
      <c r="I36" s="38">
        <f t="shared" si="4"/>
        <v>-4.9178082203980011E-3</v>
      </c>
    </row>
    <row r="37" spans="1:9" x14ac:dyDescent="0.25">
      <c r="A37" s="6" t="s">
        <v>315</v>
      </c>
      <c r="B37" s="1">
        <f t="shared" si="5"/>
        <v>31</v>
      </c>
      <c r="C37" s="33">
        <f t="shared" si="0"/>
        <v>34674</v>
      </c>
      <c r="D37" s="35">
        <f t="shared" si="1"/>
        <v>33381.760000000002</v>
      </c>
      <c r="E37" s="24">
        <f t="shared" si="6"/>
        <v>1292.24</v>
      </c>
      <c r="F37" s="33">
        <f t="shared" si="8"/>
        <v>101433.79999999992</v>
      </c>
      <c r="G37" s="33">
        <f t="shared" si="9"/>
        <v>68052.039999999921</v>
      </c>
      <c r="H37" s="33">
        <f t="shared" si="3"/>
        <v>1292.2388219178069</v>
      </c>
      <c r="I37" s="38">
        <f t="shared" si="4"/>
        <v>-1.178082193064256E-3</v>
      </c>
    </row>
    <row r="38" spans="1:9" x14ac:dyDescent="0.25">
      <c r="A38" s="6" t="s">
        <v>316</v>
      </c>
      <c r="B38" s="1">
        <f t="shared" si="5"/>
        <v>30</v>
      </c>
      <c r="C38" s="33">
        <f t="shared" si="0"/>
        <v>34674</v>
      </c>
      <c r="D38" s="35">
        <f t="shared" si="1"/>
        <v>33835</v>
      </c>
      <c r="E38" s="24">
        <f t="shared" si="6"/>
        <v>839</v>
      </c>
      <c r="F38" s="33">
        <f t="shared" si="8"/>
        <v>68052.039999999921</v>
      </c>
      <c r="G38" s="33">
        <f t="shared" si="9"/>
        <v>34217.039999999921</v>
      </c>
      <c r="H38" s="33">
        <f t="shared" si="3"/>
        <v>838.99775342465659</v>
      </c>
      <c r="I38" s="38">
        <f t="shared" si="4"/>
        <v>-2.2465753434062208E-3</v>
      </c>
    </row>
    <row r="39" spans="1:9" x14ac:dyDescent="0.25">
      <c r="A39" s="6" t="s">
        <v>317</v>
      </c>
      <c r="B39" s="1">
        <f t="shared" ref="B39" si="10">_xlfn.DAYS(A39,A38)</f>
        <v>31</v>
      </c>
      <c r="C39" s="33">
        <f t="shared" si="0"/>
        <v>34674</v>
      </c>
      <c r="D39" s="35">
        <f t="shared" si="1"/>
        <v>34217.040000000001</v>
      </c>
      <c r="E39" s="24">
        <f>ROUND(456.960000000081,2)</f>
        <v>456.96</v>
      </c>
      <c r="F39" s="33">
        <f t="shared" si="8"/>
        <v>34217.039999999921</v>
      </c>
      <c r="G39" s="33">
        <f t="shared" si="9"/>
        <v>-8.0035533756017685E-11</v>
      </c>
      <c r="H39" s="33">
        <f t="shared" ref="H39" si="11">F39*$B$2*B39/365</f>
        <v>435.91571506849215</v>
      </c>
      <c r="I39" s="38">
        <f t="shared" ref="I39" si="12">H39-E39</f>
        <v>-21.044284931507832</v>
      </c>
    </row>
  </sheetData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D4116-044E-4993-9969-836739EC831A}">
  <dimension ref="A1:I39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0.28515625" bestFit="1" customWidth="1"/>
    <col min="5" max="5" width="9.42578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8.140625" bestFit="1" customWidth="1"/>
  </cols>
  <sheetData>
    <row r="1" spans="1:9" x14ac:dyDescent="0.25">
      <c r="A1" s="41" t="s">
        <v>267</v>
      </c>
      <c r="B1" s="42" t="s">
        <v>281</v>
      </c>
      <c r="C1" s="37" t="s">
        <v>274</v>
      </c>
      <c r="D1" s="39">
        <f>ROUNDUP(34665.3285041941,0)</f>
        <v>34666</v>
      </c>
    </row>
    <row r="2" spans="1:9" x14ac:dyDescent="0.25">
      <c r="A2" s="41" t="s">
        <v>268</v>
      </c>
      <c r="B2" s="43">
        <v>0.15</v>
      </c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6" t="s">
        <v>282</v>
      </c>
      <c r="B4" s="1">
        <f>DAYS360(B1,A4,TRUE)</f>
        <v>30</v>
      </c>
      <c r="C4" s="33">
        <f t="shared" ref="C4:C39" si="0">$D$1</f>
        <v>34666</v>
      </c>
      <c r="D4" s="35">
        <f t="shared" ref="D4:D39" si="1">C4-E4</f>
        <v>22166</v>
      </c>
      <c r="E4" s="24">
        <f>ROUND(F4*$B$2*B4/360,2)</f>
        <v>12500</v>
      </c>
      <c r="F4" s="33">
        <v>1000000</v>
      </c>
      <c r="G4" s="33">
        <f t="shared" ref="G4:G5" si="2">F4-D4</f>
        <v>977834</v>
      </c>
      <c r="H4" s="33">
        <f>F4*$B$2*B4/360</f>
        <v>12500</v>
      </c>
      <c r="I4" s="38">
        <f t="shared" ref="I4:I39" si="3">H4-E4</f>
        <v>0</v>
      </c>
    </row>
    <row r="5" spans="1:9" x14ac:dyDescent="0.25">
      <c r="A5" s="6" t="s">
        <v>283</v>
      </c>
      <c r="B5" s="1">
        <f>DAYS360(A4,A5,TRUE)</f>
        <v>30</v>
      </c>
      <c r="C5" s="33">
        <f t="shared" si="0"/>
        <v>34666</v>
      </c>
      <c r="D5" s="35">
        <f t="shared" si="1"/>
        <v>22443.07</v>
      </c>
      <c r="E5" s="24">
        <f t="shared" ref="E5:E38" si="4">ROUND(F5*$B$2*B5/360,2)</f>
        <v>12222.93</v>
      </c>
      <c r="F5" s="33">
        <f t="shared" ref="F5" si="5">G4</f>
        <v>977834</v>
      </c>
      <c r="G5" s="33">
        <f t="shared" si="2"/>
        <v>955390.93</v>
      </c>
      <c r="H5" s="33">
        <f t="shared" ref="H5:H39" si="6">F5*$B$2*B5/360</f>
        <v>12222.924999999999</v>
      </c>
      <c r="I5" s="38">
        <f t="shared" si="3"/>
        <v>-5.0000000010186341E-3</v>
      </c>
    </row>
    <row r="6" spans="1:9" x14ac:dyDescent="0.25">
      <c r="A6" s="6" t="s">
        <v>284</v>
      </c>
      <c r="B6" s="1">
        <f t="shared" ref="B6:B39" si="7">DAYS360(A5,A6,TRUE)</f>
        <v>30</v>
      </c>
      <c r="C6" s="33">
        <f t="shared" si="0"/>
        <v>34666</v>
      </c>
      <c r="D6" s="35">
        <f t="shared" si="1"/>
        <v>22723.61</v>
      </c>
      <c r="E6" s="24">
        <f t="shared" si="4"/>
        <v>11942.39</v>
      </c>
      <c r="F6" s="33">
        <f t="shared" ref="F6:F39" si="8">G5</f>
        <v>955390.93</v>
      </c>
      <c r="G6" s="33">
        <f t="shared" ref="G6:G39" si="9">F6-D6</f>
        <v>932667.32000000007</v>
      </c>
      <c r="H6" s="33">
        <f t="shared" si="6"/>
        <v>11942.386624999999</v>
      </c>
      <c r="I6" s="38">
        <f t="shared" si="3"/>
        <v>-3.3750000002328306E-3</v>
      </c>
    </row>
    <row r="7" spans="1:9" x14ac:dyDescent="0.25">
      <c r="A7" s="6" t="s">
        <v>285</v>
      </c>
      <c r="B7" s="1">
        <f t="shared" si="7"/>
        <v>30</v>
      </c>
      <c r="C7" s="33">
        <f t="shared" si="0"/>
        <v>34666</v>
      </c>
      <c r="D7" s="35">
        <f t="shared" si="1"/>
        <v>23007.66</v>
      </c>
      <c r="E7" s="24">
        <f t="shared" si="4"/>
        <v>11658.34</v>
      </c>
      <c r="F7" s="33">
        <f t="shared" si="8"/>
        <v>932667.32000000007</v>
      </c>
      <c r="G7" s="33">
        <f t="shared" si="9"/>
        <v>909659.66</v>
      </c>
      <c r="H7" s="33">
        <f t="shared" si="6"/>
        <v>11658.341499999999</v>
      </c>
      <c r="I7" s="38">
        <f t="shared" si="3"/>
        <v>1.4999999984866008E-3</v>
      </c>
    </row>
    <row r="8" spans="1:9" x14ac:dyDescent="0.25">
      <c r="A8" s="6" t="s">
        <v>286</v>
      </c>
      <c r="B8" s="1">
        <f t="shared" si="7"/>
        <v>30</v>
      </c>
      <c r="C8" s="33">
        <f t="shared" si="0"/>
        <v>34666</v>
      </c>
      <c r="D8" s="35">
        <f t="shared" si="1"/>
        <v>23295.25</v>
      </c>
      <c r="E8" s="24">
        <f t="shared" si="4"/>
        <v>11370.75</v>
      </c>
      <c r="F8" s="33">
        <f t="shared" si="8"/>
        <v>909659.66</v>
      </c>
      <c r="G8" s="33">
        <f t="shared" si="9"/>
        <v>886364.41</v>
      </c>
      <c r="H8" s="33">
        <f t="shared" si="6"/>
        <v>11370.74575</v>
      </c>
      <c r="I8" s="38">
        <f t="shared" si="3"/>
        <v>-4.2499999999563443E-3</v>
      </c>
    </row>
    <row r="9" spans="1:9" x14ac:dyDescent="0.25">
      <c r="A9" s="6" t="s">
        <v>287</v>
      </c>
      <c r="B9" s="1">
        <f t="shared" si="7"/>
        <v>30</v>
      </c>
      <c r="C9" s="33">
        <f t="shared" si="0"/>
        <v>34666</v>
      </c>
      <c r="D9" s="35">
        <f t="shared" si="1"/>
        <v>23586.440000000002</v>
      </c>
      <c r="E9" s="24">
        <f t="shared" si="4"/>
        <v>11079.56</v>
      </c>
      <c r="F9" s="33">
        <f t="shared" si="8"/>
        <v>886364.41</v>
      </c>
      <c r="G9" s="33">
        <f t="shared" si="9"/>
        <v>862777.97</v>
      </c>
      <c r="H9" s="33">
        <f t="shared" si="6"/>
        <v>11079.555124999999</v>
      </c>
      <c r="I9" s="38">
        <f t="shared" si="3"/>
        <v>-4.8750000005384209E-3</v>
      </c>
    </row>
    <row r="10" spans="1:9" x14ac:dyDescent="0.25">
      <c r="A10" s="6" t="s">
        <v>288</v>
      </c>
      <c r="B10" s="1">
        <f t="shared" si="7"/>
        <v>30</v>
      </c>
      <c r="C10" s="33">
        <f t="shared" si="0"/>
        <v>34666</v>
      </c>
      <c r="D10" s="35">
        <f t="shared" si="1"/>
        <v>23881.279999999999</v>
      </c>
      <c r="E10" s="24">
        <f t="shared" si="4"/>
        <v>10784.72</v>
      </c>
      <c r="F10" s="33">
        <f t="shared" si="8"/>
        <v>862777.97</v>
      </c>
      <c r="G10" s="33">
        <f t="shared" si="9"/>
        <v>838896.69</v>
      </c>
      <c r="H10" s="33">
        <f t="shared" si="6"/>
        <v>10784.724624999999</v>
      </c>
      <c r="I10" s="38">
        <f t="shared" si="3"/>
        <v>4.6249999995779945E-3</v>
      </c>
    </row>
    <row r="11" spans="1:9" x14ac:dyDescent="0.25">
      <c r="A11" s="6" t="s">
        <v>289</v>
      </c>
      <c r="B11" s="1">
        <f t="shared" si="7"/>
        <v>30</v>
      </c>
      <c r="C11" s="33">
        <f t="shared" si="0"/>
        <v>34666</v>
      </c>
      <c r="D11" s="35">
        <f t="shared" si="1"/>
        <v>24179.79</v>
      </c>
      <c r="E11" s="24">
        <f t="shared" si="4"/>
        <v>10486.21</v>
      </c>
      <c r="F11" s="33">
        <f t="shared" si="8"/>
        <v>838896.69</v>
      </c>
      <c r="G11" s="33">
        <f t="shared" si="9"/>
        <v>814716.89999999991</v>
      </c>
      <c r="H11" s="33">
        <f t="shared" si="6"/>
        <v>10486.208624999999</v>
      </c>
      <c r="I11" s="38">
        <f t="shared" si="3"/>
        <v>-1.374999999825377E-3</v>
      </c>
    </row>
    <row r="12" spans="1:9" x14ac:dyDescent="0.25">
      <c r="A12" s="6" t="s">
        <v>290</v>
      </c>
      <c r="B12" s="1">
        <f t="shared" si="7"/>
        <v>30</v>
      </c>
      <c r="C12" s="33">
        <f t="shared" si="0"/>
        <v>34666</v>
      </c>
      <c r="D12" s="35">
        <f t="shared" si="1"/>
        <v>24482.04</v>
      </c>
      <c r="E12" s="24">
        <f t="shared" si="4"/>
        <v>10183.959999999999</v>
      </c>
      <c r="F12" s="33">
        <f t="shared" si="8"/>
        <v>814716.89999999991</v>
      </c>
      <c r="G12" s="33">
        <f t="shared" si="9"/>
        <v>790234.85999999987</v>
      </c>
      <c r="H12" s="33">
        <f t="shared" si="6"/>
        <v>10183.961249999998</v>
      </c>
      <c r="I12" s="38">
        <f t="shared" si="3"/>
        <v>1.2499999993451638E-3</v>
      </c>
    </row>
    <row r="13" spans="1:9" x14ac:dyDescent="0.25">
      <c r="A13" s="6" t="s">
        <v>291</v>
      </c>
      <c r="B13" s="1">
        <f t="shared" si="7"/>
        <v>30</v>
      </c>
      <c r="C13" s="33">
        <f t="shared" si="0"/>
        <v>34666</v>
      </c>
      <c r="D13" s="35">
        <f t="shared" si="1"/>
        <v>24788.059999999998</v>
      </c>
      <c r="E13" s="24">
        <f t="shared" si="4"/>
        <v>9877.94</v>
      </c>
      <c r="F13" s="33">
        <f t="shared" si="8"/>
        <v>790234.85999999987</v>
      </c>
      <c r="G13" s="33">
        <f t="shared" si="9"/>
        <v>765446.79999999981</v>
      </c>
      <c r="H13" s="33">
        <f t="shared" si="6"/>
        <v>9877.9357499999969</v>
      </c>
      <c r="I13" s="38">
        <f t="shared" si="3"/>
        <v>-4.2500000035943231E-3</v>
      </c>
    </row>
    <row r="14" spans="1:9" x14ac:dyDescent="0.25">
      <c r="A14" s="6" t="s">
        <v>292</v>
      </c>
      <c r="B14" s="1">
        <f t="shared" si="7"/>
        <v>30</v>
      </c>
      <c r="C14" s="33">
        <f t="shared" si="0"/>
        <v>34666</v>
      </c>
      <c r="D14" s="35">
        <f t="shared" si="1"/>
        <v>25097.91</v>
      </c>
      <c r="E14" s="24">
        <f t="shared" si="4"/>
        <v>9568.09</v>
      </c>
      <c r="F14" s="33">
        <f t="shared" si="8"/>
        <v>765446.79999999981</v>
      </c>
      <c r="G14" s="33">
        <f t="shared" si="9"/>
        <v>740348.88999999978</v>
      </c>
      <c r="H14" s="33">
        <f t="shared" si="6"/>
        <v>9568.0849999999973</v>
      </c>
      <c r="I14" s="38">
        <f t="shared" si="3"/>
        <v>-5.0000000028376235E-3</v>
      </c>
    </row>
    <row r="15" spans="1:9" x14ac:dyDescent="0.25">
      <c r="A15" s="6" t="s">
        <v>293</v>
      </c>
      <c r="B15" s="1">
        <f t="shared" si="7"/>
        <v>30</v>
      </c>
      <c r="C15" s="33">
        <f t="shared" si="0"/>
        <v>34666</v>
      </c>
      <c r="D15" s="35">
        <f t="shared" si="1"/>
        <v>25411.64</v>
      </c>
      <c r="E15" s="24">
        <f t="shared" si="4"/>
        <v>9254.36</v>
      </c>
      <c r="F15" s="33">
        <f t="shared" si="8"/>
        <v>740348.88999999978</v>
      </c>
      <c r="G15" s="33">
        <f t="shared" si="9"/>
        <v>714937.24999999977</v>
      </c>
      <c r="H15" s="33">
        <f t="shared" si="6"/>
        <v>9254.3611249999976</v>
      </c>
      <c r="I15" s="38">
        <f t="shared" si="3"/>
        <v>1.1249999970459612E-3</v>
      </c>
    </row>
    <row r="16" spans="1:9" x14ac:dyDescent="0.25">
      <c r="A16" s="6" t="s">
        <v>294</v>
      </c>
      <c r="B16" s="1">
        <f t="shared" si="7"/>
        <v>30</v>
      </c>
      <c r="C16" s="33">
        <f t="shared" si="0"/>
        <v>34666</v>
      </c>
      <c r="D16" s="35">
        <f t="shared" si="1"/>
        <v>25729.279999999999</v>
      </c>
      <c r="E16" s="24">
        <f t="shared" si="4"/>
        <v>8936.7199999999993</v>
      </c>
      <c r="F16" s="33">
        <f t="shared" si="8"/>
        <v>714937.24999999977</v>
      </c>
      <c r="G16" s="33">
        <f t="shared" si="9"/>
        <v>689207.96999999974</v>
      </c>
      <c r="H16" s="33">
        <f t="shared" si="6"/>
        <v>8936.7156249999971</v>
      </c>
      <c r="I16" s="38">
        <f t="shared" si="3"/>
        <v>-4.3750000022555469E-3</v>
      </c>
    </row>
    <row r="17" spans="1:9" x14ac:dyDescent="0.25">
      <c r="A17" s="6" t="s">
        <v>295</v>
      </c>
      <c r="B17" s="1">
        <f t="shared" si="7"/>
        <v>30</v>
      </c>
      <c r="C17" s="33">
        <f t="shared" si="0"/>
        <v>34666</v>
      </c>
      <c r="D17" s="35">
        <f t="shared" si="1"/>
        <v>26050.9</v>
      </c>
      <c r="E17" s="24">
        <f t="shared" si="4"/>
        <v>8615.1</v>
      </c>
      <c r="F17" s="33">
        <f t="shared" si="8"/>
        <v>689207.96999999974</v>
      </c>
      <c r="G17" s="33">
        <f t="shared" si="9"/>
        <v>663157.06999999972</v>
      </c>
      <c r="H17" s="33">
        <f t="shared" si="6"/>
        <v>8615.0996249999971</v>
      </c>
      <c r="I17" s="38">
        <f t="shared" si="3"/>
        <v>-3.7500000325962901E-4</v>
      </c>
    </row>
    <row r="18" spans="1:9" x14ac:dyDescent="0.25">
      <c r="A18" s="6" t="s">
        <v>296</v>
      </c>
      <c r="B18" s="1">
        <f t="shared" si="7"/>
        <v>30</v>
      </c>
      <c r="C18" s="33">
        <f t="shared" si="0"/>
        <v>34666</v>
      </c>
      <c r="D18" s="35">
        <f t="shared" si="1"/>
        <v>26376.54</v>
      </c>
      <c r="E18" s="24">
        <f t="shared" si="4"/>
        <v>8289.4599999999991</v>
      </c>
      <c r="F18" s="33">
        <f t="shared" si="8"/>
        <v>663157.06999999972</v>
      </c>
      <c r="G18" s="33">
        <f t="shared" si="9"/>
        <v>636780.52999999968</v>
      </c>
      <c r="H18" s="33">
        <f t="shared" si="6"/>
        <v>8289.4633749999957</v>
      </c>
      <c r="I18" s="38">
        <f t="shared" si="3"/>
        <v>3.3749999965948518E-3</v>
      </c>
    </row>
    <row r="19" spans="1:9" x14ac:dyDescent="0.25">
      <c r="A19" s="6" t="s">
        <v>297</v>
      </c>
      <c r="B19" s="1">
        <f t="shared" si="7"/>
        <v>30</v>
      </c>
      <c r="C19" s="33">
        <f t="shared" si="0"/>
        <v>34666</v>
      </c>
      <c r="D19" s="35">
        <f t="shared" si="1"/>
        <v>26706.239999999998</v>
      </c>
      <c r="E19" s="24">
        <f t="shared" si="4"/>
        <v>7959.76</v>
      </c>
      <c r="F19" s="33">
        <f t="shared" si="8"/>
        <v>636780.52999999968</v>
      </c>
      <c r="G19" s="33">
        <f t="shared" si="9"/>
        <v>610074.28999999969</v>
      </c>
      <c r="H19" s="33">
        <f t="shared" si="6"/>
        <v>7959.7566249999954</v>
      </c>
      <c r="I19" s="38">
        <f t="shared" si="3"/>
        <v>-3.3750000047803042E-3</v>
      </c>
    </row>
    <row r="20" spans="1:9" x14ac:dyDescent="0.25">
      <c r="A20" s="6" t="s">
        <v>298</v>
      </c>
      <c r="B20" s="1">
        <f t="shared" si="7"/>
        <v>30</v>
      </c>
      <c r="C20" s="33">
        <f t="shared" si="0"/>
        <v>34666</v>
      </c>
      <c r="D20" s="35">
        <f t="shared" si="1"/>
        <v>27040.07</v>
      </c>
      <c r="E20" s="24">
        <f t="shared" si="4"/>
        <v>7625.93</v>
      </c>
      <c r="F20" s="33">
        <f t="shared" si="8"/>
        <v>610074.28999999969</v>
      </c>
      <c r="G20" s="33">
        <f t="shared" si="9"/>
        <v>583034.21999999974</v>
      </c>
      <c r="H20" s="33">
        <f t="shared" si="6"/>
        <v>7625.928624999995</v>
      </c>
      <c r="I20" s="38">
        <f t="shared" si="3"/>
        <v>-1.3750000052823452E-3</v>
      </c>
    </row>
    <row r="21" spans="1:9" x14ac:dyDescent="0.25">
      <c r="A21" s="6" t="s">
        <v>299</v>
      </c>
      <c r="B21" s="1">
        <f t="shared" si="7"/>
        <v>30</v>
      </c>
      <c r="C21" s="33">
        <f t="shared" si="0"/>
        <v>34666</v>
      </c>
      <c r="D21" s="35">
        <f t="shared" si="1"/>
        <v>27378.07</v>
      </c>
      <c r="E21" s="24">
        <f t="shared" si="4"/>
        <v>7287.93</v>
      </c>
      <c r="F21" s="33">
        <f t="shared" si="8"/>
        <v>583034.21999999974</v>
      </c>
      <c r="G21" s="33">
        <f t="shared" si="9"/>
        <v>555656.14999999979</v>
      </c>
      <c r="H21" s="33">
        <f t="shared" si="6"/>
        <v>7287.9277499999971</v>
      </c>
      <c r="I21" s="38">
        <f t="shared" si="3"/>
        <v>-2.2500000031868694E-3</v>
      </c>
    </row>
    <row r="22" spans="1:9" x14ac:dyDescent="0.25">
      <c r="A22" s="6" t="s">
        <v>300</v>
      </c>
      <c r="B22" s="1">
        <f t="shared" si="7"/>
        <v>30</v>
      </c>
      <c r="C22" s="33">
        <f t="shared" si="0"/>
        <v>34666</v>
      </c>
      <c r="D22" s="35">
        <f t="shared" si="1"/>
        <v>27720.3</v>
      </c>
      <c r="E22" s="24">
        <f t="shared" si="4"/>
        <v>6945.7</v>
      </c>
      <c r="F22" s="33">
        <f t="shared" si="8"/>
        <v>555656.14999999979</v>
      </c>
      <c r="G22" s="33">
        <f t="shared" si="9"/>
        <v>527935.84999999974</v>
      </c>
      <c r="H22" s="33">
        <f t="shared" si="6"/>
        <v>6945.7018749999979</v>
      </c>
      <c r="I22" s="38">
        <f t="shared" si="3"/>
        <v>1.874999998108251E-3</v>
      </c>
    </row>
    <row r="23" spans="1:9" x14ac:dyDescent="0.25">
      <c r="A23" s="6" t="s">
        <v>301</v>
      </c>
      <c r="B23" s="1">
        <f t="shared" si="7"/>
        <v>30</v>
      </c>
      <c r="C23" s="33">
        <f t="shared" si="0"/>
        <v>34666</v>
      </c>
      <c r="D23" s="35">
        <f t="shared" si="1"/>
        <v>28066.799999999999</v>
      </c>
      <c r="E23" s="24">
        <f t="shared" si="4"/>
        <v>6599.2</v>
      </c>
      <c r="F23" s="33">
        <f t="shared" si="8"/>
        <v>527935.84999999974</v>
      </c>
      <c r="G23" s="33">
        <f t="shared" si="9"/>
        <v>499869.04999999976</v>
      </c>
      <c r="H23" s="33">
        <f t="shared" si="6"/>
        <v>6599.1981249999963</v>
      </c>
      <c r="I23" s="38">
        <f t="shared" si="3"/>
        <v>-1.8750000035652192E-3</v>
      </c>
    </row>
    <row r="24" spans="1:9" x14ac:dyDescent="0.25">
      <c r="A24" s="6" t="s">
        <v>302</v>
      </c>
      <c r="B24" s="1">
        <f t="shared" si="7"/>
        <v>30</v>
      </c>
      <c r="C24" s="33">
        <f t="shared" si="0"/>
        <v>34666</v>
      </c>
      <c r="D24" s="35">
        <f t="shared" si="1"/>
        <v>28417.64</v>
      </c>
      <c r="E24" s="24">
        <f t="shared" si="4"/>
        <v>6248.36</v>
      </c>
      <c r="F24" s="33">
        <f t="shared" si="8"/>
        <v>499869.04999999976</v>
      </c>
      <c r="G24" s="33">
        <f t="shared" si="9"/>
        <v>471451.40999999974</v>
      </c>
      <c r="H24" s="33">
        <f t="shared" si="6"/>
        <v>6248.3631249999962</v>
      </c>
      <c r="I24" s="38">
        <f t="shared" si="3"/>
        <v>3.1249999965439201E-3</v>
      </c>
    </row>
    <row r="25" spans="1:9" x14ac:dyDescent="0.25">
      <c r="A25" s="6" t="s">
        <v>303</v>
      </c>
      <c r="B25" s="1">
        <f t="shared" si="7"/>
        <v>30</v>
      </c>
      <c r="C25" s="33">
        <f t="shared" si="0"/>
        <v>34666</v>
      </c>
      <c r="D25" s="35">
        <f t="shared" si="1"/>
        <v>28772.86</v>
      </c>
      <c r="E25" s="24">
        <f t="shared" si="4"/>
        <v>5893.14</v>
      </c>
      <c r="F25" s="33">
        <f t="shared" si="8"/>
        <v>471451.40999999974</v>
      </c>
      <c r="G25" s="33">
        <f t="shared" si="9"/>
        <v>442678.54999999976</v>
      </c>
      <c r="H25" s="33">
        <f t="shared" si="6"/>
        <v>5893.1426249999968</v>
      </c>
      <c r="I25" s="38">
        <f t="shared" si="3"/>
        <v>2.6249999964420567E-3</v>
      </c>
    </row>
    <row r="26" spans="1:9" x14ac:dyDescent="0.25">
      <c r="A26" s="6" t="s">
        <v>304</v>
      </c>
      <c r="B26" s="1">
        <f t="shared" si="7"/>
        <v>30</v>
      </c>
      <c r="C26" s="33">
        <f t="shared" si="0"/>
        <v>34666</v>
      </c>
      <c r="D26" s="35">
        <f t="shared" si="1"/>
        <v>29132.52</v>
      </c>
      <c r="E26" s="24">
        <f t="shared" si="4"/>
        <v>5533.48</v>
      </c>
      <c r="F26" s="33">
        <f t="shared" si="8"/>
        <v>442678.54999999976</v>
      </c>
      <c r="G26" s="33">
        <f t="shared" si="9"/>
        <v>413546.02999999974</v>
      </c>
      <c r="H26" s="33">
        <f t="shared" si="6"/>
        <v>5533.4818749999968</v>
      </c>
      <c r="I26" s="38">
        <f t="shared" si="3"/>
        <v>1.8749999971987563E-3</v>
      </c>
    </row>
    <row r="27" spans="1:9" x14ac:dyDescent="0.25">
      <c r="A27" s="6" t="s">
        <v>305</v>
      </c>
      <c r="B27" s="1">
        <f t="shared" si="7"/>
        <v>30</v>
      </c>
      <c r="C27" s="33">
        <f t="shared" si="0"/>
        <v>34666</v>
      </c>
      <c r="D27" s="35">
        <f t="shared" si="1"/>
        <v>29496.67</v>
      </c>
      <c r="E27" s="24">
        <f t="shared" si="4"/>
        <v>5169.33</v>
      </c>
      <c r="F27" s="33">
        <f t="shared" si="8"/>
        <v>413546.02999999974</v>
      </c>
      <c r="G27" s="33">
        <f t="shared" si="9"/>
        <v>384049.35999999975</v>
      </c>
      <c r="H27" s="33">
        <f t="shared" si="6"/>
        <v>5169.3253749999967</v>
      </c>
      <c r="I27" s="38">
        <f t="shared" si="3"/>
        <v>-4.6250000032159733E-3</v>
      </c>
    </row>
    <row r="28" spans="1:9" x14ac:dyDescent="0.25">
      <c r="A28" s="6" t="s">
        <v>306</v>
      </c>
      <c r="B28" s="1">
        <f t="shared" si="7"/>
        <v>30</v>
      </c>
      <c r="C28" s="33">
        <f t="shared" si="0"/>
        <v>34666</v>
      </c>
      <c r="D28" s="35">
        <f t="shared" si="1"/>
        <v>29865.38</v>
      </c>
      <c r="E28" s="24">
        <f t="shared" si="4"/>
        <v>4800.62</v>
      </c>
      <c r="F28" s="33">
        <f t="shared" si="8"/>
        <v>384049.35999999975</v>
      </c>
      <c r="G28" s="33">
        <f t="shared" si="9"/>
        <v>354183.97999999975</v>
      </c>
      <c r="H28" s="33">
        <f t="shared" si="6"/>
        <v>4800.6169999999966</v>
      </c>
      <c r="I28" s="38">
        <f t="shared" si="3"/>
        <v>-3.0000000033396645E-3</v>
      </c>
    </row>
    <row r="29" spans="1:9" x14ac:dyDescent="0.25">
      <c r="A29" s="6" t="s">
        <v>307</v>
      </c>
      <c r="B29" s="1">
        <f t="shared" si="7"/>
        <v>30</v>
      </c>
      <c r="C29" s="33">
        <f t="shared" si="0"/>
        <v>34666</v>
      </c>
      <c r="D29" s="35">
        <f t="shared" si="1"/>
        <v>30238.7</v>
      </c>
      <c r="E29" s="24">
        <f t="shared" si="4"/>
        <v>4427.3</v>
      </c>
      <c r="F29" s="33">
        <f t="shared" si="8"/>
        <v>354183.97999999975</v>
      </c>
      <c r="G29" s="33">
        <f t="shared" si="9"/>
        <v>323945.27999999974</v>
      </c>
      <c r="H29" s="33">
        <f t="shared" si="6"/>
        <v>4427.2997499999965</v>
      </c>
      <c r="I29" s="38">
        <f t="shared" si="3"/>
        <v>-2.5000000368891051E-4</v>
      </c>
    </row>
    <row r="30" spans="1:9" x14ac:dyDescent="0.25">
      <c r="A30" s="6" t="s">
        <v>308</v>
      </c>
      <c r="B30" s="1">
        <f t="shared" si="7"/>
        <v>30</v>
      </c>
      <c r="C30" s="33">
        <f t="shared" si="0"/>
        <v>34666</v>
      </c>
      <c r="D30" s="35">
        <f t="shared" si="1"/>
        <v>30616.68</v>
      </c>
      <c r="E30" s="24">
        <f t="shared" si="4"/>
        <v>4049.32</v>
      </c>
      <c r="F30" s="33">
        <f t="shared" si="8"/>
        <v>323945.27999999974</v>
      </c>
      <c r="G30" s="33">
        <f t="shared" si="9"/>
        <v>293328.59999999974</v>
      </c>
      <c r="H30" s="33">
        <f t="shared" si="6"/>
        <v>4049.3159999999966</v>
      </c>
      <c r="I30" s="38">
        <f t="shared" si="3"/>
        <v>-4.0000000035433914E-3</v>
      </c>
    </row>
    <row r="31" spans="1:9" x14ac:dyDescent="0.25">
      <c r="A31" s="6" t="s">
        <v>309</v>
      </c>
      <c r="B31" s="1">
        <f t="shared" si="7"/>
        <v>30</v>
      </c>
      <c r="C31" s="33">
        <f t="shared" si="0"/>
        <v>34666</v>
      </c>
      <c r="D31" s="35">
        <f t="shared" si="1"/>
        <v>30999.39</v>
      </c>
      <c r="E31" s="24">
        <f t="shared" si="4"/>
        <v>3666.61</v>
      </c>
      <c r="F31" s="33">
        <f t="shared" si="8"/>
        <v>293328.59999999974</v>
      </c>
      <c r="G31" s="33">
        <f t="shared" si="9"/>
        <v>262329.20999999973</v>
      </c>
      <c r="H31" s="33">
        <f t="shared" si="6"/>
        <v>3666.6074999999964</v>
      </c>
      <c r="I31" s="38">
        <f t="shared" si="3"/>
        <v>-2.5000000036925485E-3</v>
      </c>
    </row>
    <row r="32" spans="1:9" x14ac:dyDescent="0.25">
      <c r="A32" s="6" t="s">
        <v>310</v>
      </c>
      <c r="B32" s="1">
        <f t="shared" si="7"/>
        <v>30</v>
      </c>
      <c r="C32" s="33">
        <f t="shared" si="0"/>
        <v>34666</v>
      </c>
      <c r="D32" s="35">
        <f t="shared" si="1"/>
        <v>31386.880000000001</v>
      </c>
      <c r="E32" s="24">
        <f t="shared" si="4"/>
        <v>3279.12</v>
      </c>
      <c r="F32" s="33">
        <f t="shared" si="8"/>
        <v>262329.20999999973</v>
      </c>
      <c r="G32" s="33">
        <f t="shared" si="9"/>
        <v>230942.32999999973</v>
      </c>
      <c r="H32" s="33">
        <f t="shared" si="6"/>
        <v>3279.1151249999971</v>
      </c>
      <c r="I32" s="38">
        <f t="shared" si="3"/>
        <v>-4.8750000028121576E-3</v>
      </c>
    </row>
    <row r="33" spans="1:9" x14ac:dyDescent="0.25">
      <c r="A33" s="6" t="s">
        <v>311</v>
      </c>
      <c r="B33" s="1">
        <f t="shared" si="7"/>
        <v>30</v>
      </c>
      <c r="C33" s="33">
        <f t="shared" si="0"/>
        <v>34666</v>
      </c>
      <c r="D33" s="35">
        <f t="shared" si="1"/>
        <v>31779.22</v>
      </c>
      <c r="E33" s="24">
        <f t="shared" si="4"/>
        <v>2886.78</v>
      </c>
      <c r="F33" s="33">
        <f t="shared" si="8"/>
        <v>230942.32999999973</v>
      </c>
      <c r="G33" s="33">
        <f t="shared" si="9"/>
        <v>199163.10999999972</v>
      </c>
      <c r="H33" s="33">
        <f t="shared" si="6"/>
        <v>2886.7791249999968</v>
      </c>
      <c r="I33" s="38">
        <f t="shared" si="3"/>
        <v>-8.7500000336149242E-4</v>
      </c>
    </row>
    <row r="34" spans="1:9" x14ac:dyDescent="0.25">
      <c r="A34" s="6" t="s">
        <v>312</v>
      </c>
      <c r="B34" s="1">
        <f t="shared" si="7"/>
        <v>30</v>
      </c>
      <c r="C34" s="33">
        <f t="shared" si="0"/>
        <v>34666</v>
      </c>
      <c r="D34" s="35">
        <f t="shared" si="1"/>
        <v>32176.46</v>
      </c>
      <c r="E34" s="24">
        <f t="shared" si="4"/>
        <v>2489.54</v>
      </c>
      <c r="F34" s="33">
        <f t="shared" si="8"/>
        <v>199163.10999999972</v>
      </c>
      <c r="G34" s="33">
        <f t="shared" si="9"/>
        <v>166986.64999999973</v>
      </c>
      <c r="H34" s="33">
        <f t="shared" si="6"/>
        <v>2489.5388749999966</v>
      </c>
      <c r="I34" s="38">
        <f t="shared" si="3"/>
        <v>-1.1250000034124241E-3</v>
      </c>
    </row>
    <row r="35" spans="1:9" x14ac:dyDescent="0.25">
      <c r="A35" s="6" t="s">
        <v>313</v>
      </c>
      <c r="B35" s="1">
        <f t="shared" si="7"/>
        <v>30</v>
      </c>
      <c r="C35" s="33">
        <f t="shared" si="0"/>
        <v>34666</v>
      </c>
      <c r="D35" s="35">
        <f t="shared" si="1"/>
        <v>32578.67</v>
      </c>
      <c r="E35" s="24">
        <f t="shared" si="4"/>
        <v>2087.33</v>
      </c>
      <c r="F35" s="33">
        <f t="shared" si="8"/>
        <v>166986.64999999973</v>
      </c>
      <c r="G35" s="33">
        <f t="shared" si="9"/>
        <v>134407.97999999975</v>
      </c>
      <c r="H35" s="33">
        <f t="shared" si="6"/>
        <v>2087.3331249999965</v>
      </c>
      <c r="I35" s="38">
        <f t="shared" si="3"/>
        <v>3.1249999965439201E-3</v>
      </c>
    </row>
    <row r="36" spans="1:9" x14ac:dyDescent="0.25">
      <c r="A36" s="6" t="s">
        <v>314</v>
      </c>
      <c r="B36" s="1">
        <f t="shared" si="7"/>
        <v>30</v>
      </c>
      <c r="C36" s="33">
        <f t="shared" si="0"/>
        <v>34666</v>
      </c>
      <c r="D36" s="35">
        <f t="shared" si="1"/>
        <v>32985.9</v>
      </c>
      <c r="E36" s="24">
        <f t="shared" si="4"/>
        <v>1680.1</v>
      </c>
      <c r="F36" s="33">
        <f t="shared" si="8"/>
        <v>134407.97999999975</v>
      </c>
      <c r="G36" s="33">
        <f t="shared" si="9"/>
        <v>101422.07999999975</v>
      </c>
      <c r="H36" s="33">
        <f t="shared" si="6"/>
        <v>1680.0997499999964</v>
      </c>
      <c r="I36" s="38">
        <f t="shared" si="3"/>
        <v>-2.5000000346153683E-4</v>
      </c>
    </row>
    <row r="37" spans="1:9" x14ac:dyDescent="0.25">
      <c r="A37" s="6" t="s">
        <v>315</v>
      </c>
      <c r="B37" s="1">
        <f t="shared" si="7"/>
        <v>30</v>
      </c>
      <c r="C37" s="33">
        <f t="shared" si="0"/>
        <v>34666</v>
      </c>
      <c r="D37" s="35">
        <f t="shared" si="1"/>
        <v>33398.22</v>
      </c>
      <c r="E37" s="24">
        <f t="shared" si="4"/>
        <v>1267.78</v>
      </c>
      <c r="F37" s="33">
        <f t="shared" si="8"/>
        <v>101422.07999999975</v>
      </c>
      <c r="G37" s="33">
        <f t="shared" si="9"/>
        <v>68023.859999999753</v>
      </c>
      <c r="H37" s="33">
        <f t="shared" si="6"/>
        <v>1267.7759999999967</v>
      </c>
      <c r="I37" s="38">
        <f t="shared" si="3"/>
        <v>-4.0000000033160177E-3</v>
      </c>
    </row>
    <row r="38" spans="1:9" x14ac:dyDescent="0.25">
      <c r="A38" s="6" t="s">
        <v>316</v>
      </c>
      <c r="B38" s="1">
        <f t="shared" si="7"/>
        <v>30</v>
      </c>
      <c r="C38" s="33">
        <f t="shared" si="0"/>
        <v>34666</v>
      </c>
      <c r="D38" s="35">
        <f t="shared" si="1"/>
        <v>33815.699999999997</v>
      </c>
      <c r="E38" s="24">
        <f t="shared" si="4"/>
        <v>850.3</v>
      </c>
      <c r="F38" s="33">
        <f t="shared" si="8"/>
        <v>68023.859999999753</v>
      </c>
      <c r="G38" s="33">
        <f t="shared" si="9"/>
        <v>34208.159999999756</v>
      </c>
      <c r="H38" s="33">
        <f t="shared" si="6"/>
        <v>850.29824999999687</v>
      </c>
      <c r="I38" s="38">
        <f t="shared" si="3"/>
        <v>-1.750000003085006E-3</v>
      </c>
    </row>
    <row r="39" spans="1:9" x14ac:dyDescent="0.25">
      <c r="A39" s="6" t="s">
        <v>317</v>
      </c>
      <c r="B39" s="1">
        <f t="shared" si="7"/>
        <v>30</v>
      </c>
      <c r="C39" s="33">
        <f t="shared" si="0"/>
        <v>34666</v>
      </c>
      <c r="D39" s="35">
        <f t="shared" si="1"/>
        <v>34208.160000000003</v>
      </c>
      <c r="E39" s="24">
        <f>ROUND(457.840000000245,2)</f>
        <v>457.84</v>
      </c>
      <c r="F39" s="33">
        <f t="shared" si="8"/>
        <v>34208.159999999756</v>
      </c>
      <c r="G39" s="33">
        <f t="shared" si="9"/>
        <v>-2.4738255888223648E-10</v>
      </c>
      <c r="H39" s="33">
        <f t="shared" si="6"/>
        <v>427.60199999999691</v>
      </c>
      <c r="I39" s="38">
        <f t="shared" si="3"/>
        <v>-30.238000000003069</v>
      </c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7D926-C1BD-4D5C-8995-BCDE32D278E3}">
  <dimension ref="A1:N7"/>
  <sheetViews>
    <sheetView workbookViewId="0">
      <selection activeCell="N7" sqref="N7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86.42578125" bestFit="1" customWidth="1"/>
  </cols>
  <sheetData>
    <row r="1" spans="1:14" x14ac:dyDescent="0.25">
      <c r="A1" s="13" t="s">
        <v>75</v>
      </c>
      <c r="B1" s="7" t="s">
        <v>1</v>
      </c>
      <c r="C1" s="7" t="s">
        <v>2</v>
      </c>
      <c r="D1" s="7" t="s">
        <v>11</v>
      </c>
      <c r="E1" s="7" t="s">
        <v>12</v>
      </c>
      <c r="F1" s="7" t="s">
        <v>13</v>
      </c>
      <c r="G1" s="7" t="s">
        <v>22</v>
      </c>
      <c r="H1" s="7" t="s">
        <v>3</v>
      </c>
      <c r="I1" s="7" t="s">
        <v>4</v>
      </c>
      <c r="J1" s="7" t="s">
        <v>5</v>
      </c>
      <c r="K1" s="7" t="s">
        <v>6</v>
      </c>
      <c r="L1" s="7" t="s">
        <v>7</v>
      </c>
      <c r="M1" s="7" t="s">
        <v>8</v>
      </c>
      <c r="N1" s="7" t="s">
        <v>168</v>
      </c>
    </row>
    <row r="2" spans="1:14" x14ac:dyDescent="0.25">
      <c r="A2" s="28" t="s">
        <v>0</v>
      </c>
      <c r="B2" s="8" t="s">
        <v>9</v>
      </c>
      <c r="C2" s="8" t="s">
        <v>10</v>
      </c>
      <c r="D2" s="9" t="s">
        <v>119</v>
      </c>
      <c r="E2" s="9" t="s">
        <v>66</v>
      </c>
      <c r="F2" s="9" t="s">
        <v>318</v>
      </c>
      <c r="G2" s="10" t="s">
        <v>119</v>
      </c>
      <c r="H2" s="10" t="s">
        <v>14</v>
      </c>
      <c r="I2" s="10" t="s">
        <v>74</v>
      </c>
      <c r="J2" s="10" t="s">
        <v>9</v>
      </c>
      <c r="K2" s="10" t="s">
        <v>69</v>
      </c>
      <c r="L2" s="10" t="s">
        <v>70</v>
      </c>
      <c r="M2" s="10" t="s">
        <v>71</v>
      </c>
      <c r="N2" s="10" t="s">
        <v>319</v>
      </c>
    </row>
    <row r="3" spans="1:14" x14ac:dyDescent="0.25">
      <c r="A3" s="28" t="s">
        <v>0</v>
      </c>
      <c r="B3" s="8" t="s">
        <v>9</v>
      </c>
      <c r="C3" s="8" t="s">
        <v>10</v>
      </c>
      <c r="D3" s="9" t="s">
        <v>119</v>
      </c>
      <c r="E3" s="9" t="s">
        <v>66</v>
      </c>
      <c r="F3" s="9" t="s">
        <v>318</v>
      </c>
      <c r="G3" s="10" t="s">
        <v>119</v>
      </c>
      <c r="H3" s="10" t="s">
        <v>14</v>
      </c>
      <c r="I3" s="10" t="s">
        <v>74</v>
      </c>
      <c r="J3" s="10" t="s">
        <v>9</v>
      </c>
      <c r="K3" s="10" t="s">
        <v>76</v>
      </c>
      <c r="L3" s="10" t="s">
        <v>70</v>
      </c>
      <c r="M3" s="10" t="s">
        <v>71</v>
      </c>
      <c r="N3" s="10" t="s">
        <v>320</v>
      </c>
    </row>
    <row r="4" spans="1:14" x14ac:dyDescent="0.25">
      <c r="A4" s="28" t="s">
        <v>0</v>
      </c>
      <c r="B4" s="8" t="s">
        <v>9</v>
      </c>
      <c r="C4" s="8" t="s">
        <v>10</v>
      </c>
      <c r="D4" s="9" t="s">
        <v>79</v>
      </c>
      <c r="E4" s="9" t="s">
        <v>66</v>
      </c>
      <c r="F4" s="9" t="s">
        <v>318</v>
      </c>
      <c r="G4" s="10" t="s">
        <v>119</v>
      </c>
      <c r="H4" s="10" t="s">
        <v>14</v>
      </c>
      <c r="I4" s="10" t="s">
        <v>0</v>
      </c>
      <c r="J4" s="10" t="s">
        <v>9</v>
      </c>
      <c r="K4" s="10" t="s">
        <v>69</v>
      </c>
      <c r="L4" s="10" t="s">
        <v>70</v>
      </c>
      <c r="M4" s="10" t="s">
        <v>71</v>
      </c>
      <c r="N4" s="10" t="s">
        <v>321</v>
      </c>
    </row>
    <row r="5" spans="1:14" x14ac:dyDescent="0.25">
      <c r="A5" s="28" t="s">
        <v>0</v>
      </c>
      <c r="B5" s="8" t="s">
        <v>9</v>
      </c>
      <c r="C5" s="8" t="s">
        <v>10</v>
      </c>
      <c r="D5" s="9" t="s">
        <v>79</v>
      </c>
      <c r="E5" s="9" t="s">
        <v>66</v>
      </c>
      <c r="F5" s="9" t="s">
        <v>318</v>
      </c>
      <c r="G5" s="10" t="s">
        <v>119</v>
      </c>
      <c r="H5" s="10" t="s">
        <v>14</v>
      </c>
      <c r="I5" s="10" t="s">
        <v>0</v>
      </c>
      <c r="J5" s="10" t="s">
        <v>9</v>
      </c>
      <c r="K5" s="10" t="s">
        <v>76</v>
      </c>
      <c r="L5" s="10" t="s">
        <v>70</v>
      </c>
      <c r="M5" s="10" t="s">
        <v>71</v>
      </c>
      <c r="N5" s="10" t="s">
        <v>321</v>
      </c>
    </row>
    <row r="6" spans="1:14" x14ac:dyDescent="0.25">
      <c r="A6" s="28" t="s">
        <v>0</v>
      </c>
      <c r="B6" s="8" t="s">
        <v>9</v>
      </c>
      <c r="C6" s="8" t="s">
        <v>10</v>
      </c>
      <c r="D6" s="9" t="s">
        <v>322</v>
      </c>
      <c r="E6" s="9" t="s">
        <v>66</v>
      </c>
      <c r="F6" s="9" t="s">
        <v>318</v>
      </c>
      <c r="G6" s="10" t="s">
        <v>119</v>
      </c>
      <c r="H6" s="10" t="s">
        <v>14</v>
      </c>
      <c r="I6" s="10" t="s">
        <v>0</v>
      </c>
      <c r="J6" s="10" t="s">
        <v>9</v>
      </c>
      <c r="K6" s="10" t="s">
        <v>69</v>
      </c>
      <c r="L6" s="10" t="s">
        <v>70</v>
      </c>
      <c r="M6" s="10" t="s">
        <v>71</v>
      </c>
      <c r="N6" t="s">
        <v>801</v>
      </c>
    </row>
    <row r="7" spans="1:14" x14ac:dyDescent="0.25">
      <c r="A7" s="28" t="s">
        <v>0</v>
      </c>
      <c r="B7" s="8" t="s">
        <v>9</v>
      </c>
      <c r="C7" s="8" t="s">
        <v>10</v>
      </c>
      <c r="D7" s="9" t="s">
        <v>322</v>
      </c>
      <c r="E7" s="9" t="s">
        <v>66</v>
      </c>
      <c r="F7" s="9" t="s">
        <v>318</v>
      </c>
      <c r="G7" s="10" t="s">
        <v>119</v>
      </c>
      <c r="H7" s="10" t="s">
        <v>14</v>
      </c>
      <c r="I7" s="10" t="s">
        <v>0</v>
      </c>
      <c r="J7" s="10" t="s">
        <v>9</v>
      </c>
      <c r="K7" s="10" t="s">
        <v>76</v>
      </c>
      <c r="L7" s="10" t="s">
        <v>70</v>
      </c>
      <c r="M7" s="10" t="s">
        <v>71</v>
      </c>
      <c r="N7" t="s">
        <v>801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C7835-62E6-4603-81AC-2483A7C042B2}">
  <dimension ref="A1:I39"/>
  <sheetViews>
    <sheetView workbookViewId="0">
      <pane ySplit="3" topLeftCell="A25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0.28515625" bestFit="1" customWidth="1"/>
    <col min="5" max="5" width="9.42578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7.140625" bestFit="1" customWidth="1"/>
  </cols>
  <sheetData>
    <row r="1" spans="1:9" x14ac:dyDescent="0.25">
      <c r="A1" s="41" t="s">
        <v>267</v>
      </c>
      <c r="B1" s="46">
        <v>44413</v>
      </c>
      <c r="C1" s="37" t="s">
        <v>274</v>
      </c>
      <c r="D1" s="39">
        <f>ROUNDUP(34669.6762249113,0)</f>
        <v>34670</v>
      </c>
    </row>
    <row r="2" spans="1:9" x14ac:dyDescent="0.25">
      <c r="A2" s="41" t="s">
        <v>268</v>
      </c>
      <c r="B2" s="43">
        <v>0.15</v>
      </c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45">
        <v>44444</v>
      </c>
      <c r="B4" s="1">
        <f>_xlfn.DAYS(A4,B1)</f>
        <v>31</v>
      </c>
      <c r="C4" s="33">
        <f t="shared" ref="C4:C39" si="0">$D$1</f>
        <v>34670</v>
      </c>
      <c r="D4" s="35">
        <f t="shared" ref="D4:D39" si="1">C4-E4</f>
        <v>21930.27</v>
      </c>
      <c r="E4" s="24">
        <f>ROUND(F4*$B$2*B4/365,2)</f>
        <v>12739.73</v>
      </c>
      <c r="F4" s="33">
        <v>1000000</v>
      </c>
      <c r="G4" s="33">
        <f t="shared" ref="G4:G5" si="2">F4-D4</f>
        <v>978069.73</v>
      </c>
      <c r="H4" s="33">
        <f t="shared" ref="H4:H39" si="3">F4*$B$2*B4/365</f>
        <v>12739.726027397261</v>
      </c>
      <c r="I4" s="38">
        <f t="shared" ref="I4:I39" si="4">H4-E4</f>
        <v>-3.9726027389406227E-3</v>
      </c>
    </row>
    <row r="5" spans="1:9" x14ac:dyDescent="0.25">
      <c r="A5" s="45">
        <v>44474</v>
      </c>
      <c r="B5" s="1">
        <f t="shared" ref="B5:B39" si="5">_xlfn.DAYS(A5,A4)</f>
        <v>30</v>
      </c>
      <c r="C5" s="33">
        <f t="shared" si="0"/>
        <v>34670</v>
      </c>
      <c r="D5" s="35">
        <f t="shared" si="1"/>
        <v>22611.61</v>
      </c>
      <c r="E5" s="24">
        <f t="shared" ref="E5:E38" si="6">ROUND(F5*$B$2*B5/365,2)</f>
        <v>12058.39</v>
      </c>
      <c r="F5" s="33">
        <f t="shared" ref="F5" si="7">G4</f>
        <v>978069.73</v>
      </c>
      <c r="G5" s="33">
        <f t="shared" si="2"/>
        <v>955458.12</v>
      </c>
      <c r="H5" s="33">
        <f t="shared" si="3"/>
        <v>12058.393931506849</v>
      </c>
      <c r="I5" s="38">
        <f t="shared" si="4"/>
        <v>3.9315068497671746E-3</v>
      </c>
    </row>
    <row r="6" spans="1:9" x14ac:dyDescent="0.25">
      <c r="A6" s="45">
        <v>44505</v>
      </c>
      <c r="B6" s="1">
        <f t="shared" si="5"/>
        <v>31</v>
      </c>
      <c r="C6" s="33">
        <f t="shared" si="0"/>
        <v>34670</v>
      </c>
      <c r="D6" s="35">
        <f t="shared" si="1"/>
        <v>22497.73</v>
      </c>
      <c r="E6" s="24">
        <f t="shared" si="6"/>
        <v>12172.27</v>
      </c>
      <c r="F6" s="33">
        <f t="shared" ref="F6:F39" si="8">G5</f>
        <v>955458.12</v>
      </c>
      <c r="G6" s="33">
        <f t="shared" ref="G6:G39" si="9">F6-D6</f>
        <v>932960.39</v>
      </c>
      <c r="H6" s="33">
        <f t="shared" si="3"/>
        <v>12172.274679452054</v>
      </c>
      <c r="I6" s="38">
        <f t="shared" si="4"/>
        <v>4.6794520530966111E-3</v>
      </c>
    </row>
    <row r="7" spans="1:9" x14ac:dyDescent="0.25">
      <c r="A7" s="45">
        <v>44535</v>
      </c>
      <c r="B7" s="1">
        <f t="shared" si="5"/>
        <v>30</v>
      </c>
      <c r="C7" s="33">
        <f t="shared" si="0"/>
        <v>34670</v>
      </c>
      <c r="D7" s="35">
        <f t="shared" si="1"/>
        <v>23167.75</v>
      </c>
      <c r="E7" s="24">
        <f t="shared" si="6"/>
        <v>11502.25</v>
      </c>
      <c r="F7" s="33">
        <f t="shared" si="8"/>
        <v>932960.39</v>
      </c>
      <c r="G7" s="33">
        <f t="shared" si="9"/>
        <v>909792.64</v>
      </c>
      <c r="H7" s="33">
        <f t="shared" si="3"/>
        <v>11502.251383561643</v>
      </c>
      <c r="I7" s="38">
        <f t="shared" si="4"/>
        <v>1.3835616427968489E-3</v>
      </c>
    </row>
    <row r="8" spans="1:9" x14ac:dyDescent="0.25">
      <c r="A8" s="45">
        <v>44566</v>
      </c>
      <c r="B8" s="1">
        <f t="shared" si="5"/>
        <v>31</v>
      </c>
      <c r="C8" s="33">
        <f t="shared" si="0"/>
        <v>34670</v>
      </c>
      <c r="D8" s="35">
        <f t="shared" si="1"/>
        <v>23079.489999999998</v>
      </c>
      <c r="E8" s="24">
        <f t="shared" si="6"/>
        <v>11590.51</v>
      </c>
      <c r="F8" s="33">
        <f t="shared" si="8"/>
        <v>909792.64</v>
      </c>
      <c r="G8" s="33">
        <f t="shared" si="9"/>
        <v>886713.15</v>
      </c>
      <c r="H8" s="33">
        <f t="shared" si="3"/>
        <v>11590.508975342467</v>
      </c>
      <c r="I8" s="38">
        <f t="shared" si="4"/>
        <v>-1.0246575329801999E-3</v>
      </c>
    </row>
    <row r="9" spans="1:9" x14ac:dyDescent="0.25">
      <c r="A9" s="45">
        <v>44597</v>
      </c>
      <c r="B9" s="1">
        <f t="shared" si="5"/>
        <v>31</v>
      </c>
      <c r="C9" s="33">
        <f t="shared" si="0"/>
        <v>34670</v>
      </c>
      <c r="D9" s="35">
        <f t="shared" si="1"/>
        <v>23373.52</v>
      </c>
      <c r="E9" s="24">
        <f t="shared" si="6"/>
        <v>11296.48</v>
      </c>
      <c r="F9" s="33">
        <f t="shared" si="8"/>
        <v>886713.15</v>
      </c>
      <c r="G9" s="33">
        <f t="shared" si="9"/>
        <v>863339.63</v>
      </c>
      <c r="H9" s="33">
        <f t="shared" si="3"/>
        <v>11296.482595890411</v>
      </c>
      <c r="I9" s="38">
        <f t="shared" si="4"/>
        <v>2.5958904116123449E-3</v>
      </c>
    </row>
    <row r="10" spans="1:9" x14ac:dyDescent="0.25">
      <c r="A10" s="45">
        <v>44625</v>
      </c>
      <c r="B10" s="1">
        <f t="shared" si="5"/>
        <v>28</v>
      </c>
      <c r="C10" s="33">
        <f t="shared" si="0"/>
        <v>34670</v>
      </c>
      <c r="D10" s="35">
        <f t="shared" si="1"/>
        <v>24735.68</v>
      </c>
      <c r="E10" s="24">
        <f t="shared" si="6"/>
        <v>9934.32</v>
      </c>
      <c r="F10" s="33">
        <f t="shared" si="8"/>
        <v>863339.63</v>
      </c>
      <c r="G10" s="33">
        <f t="shared" si="9"/>
        <v>838603.95</v>
      </c>
      <c r="H10" s="33">
        <f t="shared" si="3"/>
        <v>9934.3190301369868</v>
      </c>
      <c r="I10" s="38">
        <f t="shared" si="4"/>
        <v>-9.6986301286960952E-4</v>
      </c>
    </row>
    <row r="11" spans="1:9" x14ac:dyDescent="0.25">
      <c r="A11" s="45">
        <v>44656</v>
      </c>
      <c r="B11" s="1">
        <f t="shared" si="5"/>
        <v>31</v>
      </c>
      <c r="C11" s="33">
        <f t="shared" si="0"/>
        <v>34670</v>
      </c>
      <c r="D11" s="35">
        <f t="shared" si="1"/>
        <v>23986.42</v>
      </c>
      <c r="E11" s="24">
        <f t="shared" si="6"/>
        <v>10683.58</v>
      </c>
      <c r="F11" s="33">
        <f t="shared" si="8"/>
        <v>838603.95</v>
      </c>
      <c r="G11" s="33">
        <f t="shared" si="9"/>
        <v>814617.52999999991</v>
      </c>
      <c r="H11" s="33">
        <f t="shared" si="3"/>
        <v>10683.58456849315</v>
      </c>
      <c r="I11" s="38">
        <f t="shared" si="4"/>
        <v>4.5684931501455139E-3</v>
      </c>
    </row>
    <row r="12" spans="1:9" x14ac:dyDescent="0.25">
      <c r="A12" s="45">
        <v>44686</v>
      </c>
      <c r="B12" s="1">
        <f t="shared" si="5"/>
        <v>30</v>
      </c>
      <c r="C12" s="33">
        <f t="shared" si="0"/>
        <v>34670</v>
      </c>
      <c r="D12" s="35">
        <f t="shared" si="1"/>
        <v>24626.77</v>
      </c>
      <c r="E12" s="24">
        <f t="shared" si="6"/>
        <v>10043.23</v>
      </c>
      <c r="F12" s="33">
        <f t="shared" si="8"/>
        <v>814617.52999999991</v>
      </c>
      <c r="G12" s="33">
        <f t="shared" si="9"/>
        <v>789990.75999999989</v>
      </c>
      <c r="H12" s="33">
        <f t="shared" si="3"/>
        <v>10043.229821917806</v>
      </c>
      <c r="I12" s="38">
        <f t="shared" si="4"/>
        <v>-1.7808219308790285E-4</v>
      </c>
    </row>
    <row r="13" spans="1:9" x14ac:dyDescent="0.25">
      <c r="A13" s="45">
        <v>44717</v>
      </c>
      <c r="B13" s="1">
        <f t="shared" si="5"/>
        <v>31</v>
      </c>
      <c r="C13" s="33">
        <f t="shared" si="0"/>
        <v>34670</v>
      </c>
      <c r="D13" s="35">
        <f t="shared" si="1"/>
        <v>24605.73</v>
      </c>
      <c r="E13" s="24">
        <f t="shared" si="6"/>
        <v>10064.27</v>
      </c>
      <c r="F13" s="33">
        <f t="shared" si="8"/>
        <v>789990.75999999989</v>
      </c>
      <c r="G13" s="33">
        <f t="shared" si="9"/>
        <v>765385.02999999991</v>
      </c>
      <c r="H13" s="33">
        <f t="shared" si="3"/>
        <v>10064.265846575339</v>
      </c>
      <c r="I13" s="38">
        <f t="shared" si="4"/>
        <v>-4.153424661126337E-3</v>
      </c>
    </row>
    <row r="14" spans="1:9" x14ac:dyDescent="0.25">
      <c r="A14" s="45">
        <v>44747</v>
      </c>
      <c r="B14" s="1">
        <f t="shared" si="5"/>
        <v>30</v>
      </c>
      <c r="C14" s="33">
        <f t="shared" si="0"/>
        <v>34670</v>
      </c>
      <c r="D14" s="35">
        <f t="shared" si="1"/>
        <v>25233.75</v>
      </c>
      <c r="E14" s="24">
        <f t="shared" si="6"/>
        <v>9436.25</v>
      </c>
      <c r="F14" s="33">
        <f t="shared" si="8"/>
        <v>765385.02999999991</v>
      </c>
      <c r="G14" s="33">
        <f t="shared" si="9"/>
        <v>740151.27999999991</v>
      </c>
      <c r="H14" s="33">
        <f t="shared" si="3"/>
        <v>9436.2537945205459</v>
      </c>
      <c r="I14" s="38">
        <f t="shared" si="4"/>
        <v>3.7945205458527198E-3</v>
      </c>
    </row>
    <row r="15" spans="1:9" x14ac:dyDescent="0.25">
      <c r="A15" s="45">
        <v>44778</v>
      </c>
      <c r="B15" s="1">
        <f t="shared" si="5"/>
        <v>31</v>
      </c>
      <c r="C15" s="33">
        <f t="shared" si="0"/>
        <v>34670</v>
      </c>
      <c r="D15" s="35">
        <f t="shared" si="1"/>
        <v>25240.68</v>
      </c>
      <c r="E15" s="24">
        <f t="shared" si="6"/>
        <v>9429.32</v>
      </c>
      <c r="F15" s="33">
        <f t="shared" si="8"/>
        <v>740151.27999999991</v>
      </c>
      <c r="G15" s="33">
        <f t="shared" si="9"/>
        <v>714910.59999999986</v>
      </c>
      <c r="H15" s="33">
        <f t="shared" si="3"/>
        <v>9429.3245260273961</v>
      </c>
      <c r="I15" s="38">
        <f t="shared" si="4"/>
        <v>4.5260273964231601E-3</v>
      </c>
    </row>
    <row r="16" spans="1:9" x14ac:dyDescent="0.25">
      <c r="A16" s="45">
        <v>44809</v>
      </c>
      <c r="B16" s="1">
        <f t="shared" si="5"/>
        <v>31</v>
      </c>
      <c r="C16" s="33">
        <f t="shared" si="0"/>
        <v>34670</v>
      </c>
      <c r="D16" s="35">
        <f t="shared" si="1"/>
        <v>25562.23</v>
      </c>
      <c r="E16" s="24">
        <f t="shared" si="6"/>
        <v>9107.77</v>
      </c>
      <c r="F16" s="33">
        <f t="shared" si="8"/>
        <v>714910.59999999986</v>
      </c>
      <c r="G16" s="33">
        <f t="shared" si="9"/>
        <v>689348.36999999988</v>
      </c>
      <c r="H16" s="33">
        <f t="shared" si="3"/>
        <v>9107.7651780821907</v>
      </c>
      <c r="I16" s="38">
        <f t="shared" si="4"/>
        <v>-4.8219178097497206E-3</v>
      </c>
    </row>
    <row r="17" spans="1:9" x14ac:dyDescent="0.25">
      <c r="A17" s="45">
        <v>44839</v>
      </c>
      <c r="B17" s="1">
        <f t="shared" si="5"/>
        <v>30</v>
      </c>
      <c r="C17" s="33">
        <f t="shared" si="0"/>
        <v>34670</v>
      </c>
      <c r="D17" s="35">
        <f t="shared" si="1"/>
        <v>26171.18</v>
      </c>
      <c r="E17" s="24">
        <f t="shared" si="6"/>
        <v>8498.82</v>
      </c>
      <c r="F17" s="33">
        <f t="shared" si="8"/>
        <v>689348.36999999988</v>
      </c>
      <c r="G17" s="33">
        <f t="shared" si="9"/>
        <v>663177.18999999983</v>
      </c>
      <c r="H17" s="33">
        <f t="shared" si="3"/>
        <v>8498.8155205479434</v>
      </c>
      <c r="I17" s="38">
        <f t="shared" si="4"/>
        <v>-4.4794520563300466E-3</v>
      </c>
    </row>
    <row r="18" spans="1:9" x14ac:dyDescent="0.25">
      <c r="A18" s="45">
        <v>44870</v>
      </c>
      <c r="B18" s="1">
        <f t="shared" si="5"/>
        <v>31</v>
      </c>
      <c r="C18" s="33">
        <f t="shared" si="0"/>
        <v>34670</v>
      </c>
      <c r="D18" s="35">
        <f t="shared" si="1"/>
        <v>26221.3</v>
      </c>
      <c r="E18" s="24">
        <f t="shared" si="6"/>
        <v>8448.7000000000007</v>
      </c>
      <c r="F18" s="33">
        <f t="shared" si="8"/>
        <v>663177.18999999983</v>
      </c>
      <c r="G18" s="33">
        <f t="shared" si="9"/>
        <v>636955.88999999978</v>
      </c>
      <c r="H18" s="33">
        <f t="shared" si="3"/>
        <v>8448.6957082191766</v>
      </c>
      <c r="I18" s="38">
        <f t="shared" si="4"/>
        <v>-4.2917808241327293E-3</v>
      </c>
    </row>
    <row r="19" spans="1:9" x14ac:dyDescent="0.25">
      <c r="A19" s="45">
        <v>44900</v>
      </c>
      <c r="B19" s="1">
        <f t="shared" si="5"/>
        <v>30</v>
      </c>
      <c r="C19" s="33">
        <f t="shared" si="0"/>
        <v>34670</v>
      </c>
      <c r="D19" s="35">
        <f t="shared" si="1"/>
        <v>26817.119999999999</v>
      </c>
      <c r="E19" s="24">
        <f t="shared" si="6"/>
        <v>7852.88</v>
      </c>
      <c r="F19" s="33">
        <f t="shared" si="8"/>
        <v>636955.88999999978</v>
      </c>
      <c r="G19" s="33">
        <f t="shared" si="9"/>
        <v>610138.76999999979</v>
      </c>
      <c r="H19" s="33">
        <f t="shared" si="3"/>
        <v>7852.8808356164354</v>
      </c>
      <c r="I19" s="38">
        <f t="shared" si="4"/>
        <v>8.3561643532448215E-4</v>
      </c>
    </row>
    <row r="20" spans="1:9" x14ac:dyDescent="0.25">
      <c r="A20" s="45">
        <v>44931</v>
      </c>
      <c r="B20" s="1">
        <f t="shared" si="5"/>
        <v>31</v>
      </c>
      <c r="C20" s="33">
        <f t="shared" si="0"/>
        <v>34670</v>
      </c>
      <c r="D20" s="35">
        <f t="shared" si="1"/>
        <v>26897</v>
      </c>
      <c r="E20" s="24">
        <f t="shared" si="6"/>
        <v>7773</v>
      </c>
      <c r="F20" s="33">
        <f t="shared" si="8"/>
        <v>610138.76999999979</v>
      </c>
      <c r="G20" s="33">
        <f t="shared" si="9"/>
        <v>583241.76999999979</v>
      </c>
      <c r="H20" s="33">
        <f t="shared" si="3"/>
        <v>7773.0007684931479</v>
      </c>
      <c r="I20" s="38">
        <f t="shared" si="4"/>
        <v>7.6849314791616052E-4</v>
      </c>
    </row>
    <row r="21" spans="1:9" x14ac:dyDescent="0.25">
      <c r="A21" s="45">
        <v>44962</v>
      </c>
      <c r="B21" s="1">
        <f t="shared" si="5"/>
        <v>31</v>
      </c>
      <c r="C21" s="33">
        <f t="shared" si="0"/>
        <v>34670</v>
      </c>
      <c r="D21" s="35">
        <f t="shared" si="1"/>
        <v>27239.66</v>
      </c>
      <c r="E21" s="24">
        <f t="shared" si="6"/>
        <v>7430.34</v>
      </c>
      <c r="F21" s="33">
        <f t="shared" si="8"/>
        <v>583241.76999999979</v>
      </c>
      <c r="G21" s="33">
        <f t="shared" si="9"/>
        <v>556002.10999999975</v>
      </c>
      <c r="H21" s="33">
        <f t="shared" si="3"/>
        <v>7430.3403575342445</v>
      </c>
      <c r="I21" s="38">
        <f t="shared" si="4"/>
        <v>3.5753424435824854E-4</v>
      </c>
    </row>
    <row r="22" spans="1:9" x14ac:dyDescent="0.25">
      <c r="A22" s="45">
        <v>44990</v>
      </c>
      <c r="B22" s="1">
        <f t="shared" si="5"/>
        <v>28</v>
      </c>
      <c r="C22" s="33">
        <f t="shared" si="0"/>
        <v>34670</v>
      </c>
      <c r="D22" s="35">
        <f t="shared" si="1"/>
        <v>28272.17</v>
      </c>
      <c r="E22" s="24">
        <f t="shared" si="6"/>
        <v>6397.83</v>
      </c>
      <c r="F22" s="33">
        <f t="shared" si="8"/>
        <v>556002.10999999975</v>
      </c>
      <c r="G22" s="33">
        <f t="shared" si="9"/>
        <v>527729.93999999971</v>
      </c>
      <c r="H22" s="33">
        <f t="shared" si="3"/>
        <v>6397.8324986301341</v>
      </c>
      <c r="I22" s="38">
        <f t="shared" si="4"/>
        <v>2.4986301341414219E-3</v>
      </c>
    </row>
    <row r="23" spans="1:9" x14ac:dyDescent="0.25">
      <c r="A23" s="45">
        <v>45021</v>
      </c>
      <c r="B23" s="1">
        <f t="shared" si="5"/>
        <v>31</v>
      </c>
      <c r="C23" s="33">
        <f t="shared" si="0"/>
        <v>34670</v>
      </c>
      <c r="D23" s="35">
        <f t="shared" si="1"/>
        <v>27946.87</v>
      </c>
      <c r="E23" s="24">
        <f t="shared" si="6"/>
        <v>6723.13</v>
      </c>
      <c r="F23" s="33">
        <f t="shared" si="8"/>
        <v>527729.93999999971</v>
      </c>
      <c r="G23" s="33">
        <f t="shared" si="9"/>
        <v>499783.06999999972</v>
      </c>
      <c r="H23" s="33">
        <f t="shared" si="3"/>
        <v>6723.1348520547908</v>
      </c>
      <c r="I23" s="38">
        <f t="shared" si="4"/>
        <v>4.852054790717375E-3</v>
      </c>
    </row>
    <row r="24" spans="1:9" x14ac:dyDescent="0.25">
      <c r="A24" s="45">
        <v>45051</v>
      </c>
      <c r="B24" s="1">
        <f t="shared" si="5"/>
        <v>30</v>
      </c>
      <c r="C24" s="33">
        <f t="shared" si="0"/>
        <v>34670</v>
      </c>
      <c r="D24" s="35">
        <f t="shared" si="1"/>
        <v>28508.29</v>
      </c>
      <c r="E24" s="24">
        <f t="shared" si="6"/>
        <v>6161.71</v>
      </c>
      <c r="F24" s="33">
        <f t="shared" si="8"/>
        <v>499783.06999999972</v>
      </c>
      <c r="G24" s="33">
        <f t="shared" si="9"/>
        <v>471274.77999999974</v>
      </c>
      <c r="H24" s="33">
        <f t="shared" si="3"/>
        <v>6161.7090821917773</v>
      </c>
      <c r="I24" s="38">
        <f t="shared" si="4"/>
        <v>-9.1780822276632534E-4</v>
      </c>
    </row>
    <row r="25" spans="1:9" x14ac:dyDescent="0.25">
      <c r="A25" s="45">
        <v>45082</v>
      </c>
      <c r="B25" s="1">
        <f t="shared" si="5"/>
        <v>31</v>
      </c>
      <c r="C25" s="33">
        <f t="shared" si="0"/>
        <v>34670</v>
      </c>
      <c r="D25" s="35">
        <f t="shared" si="1"/>
        <v>28666.09</v>
      </c>
      <c r="E25" s="24">
        <f t="shared" si="6"/>
        <v>6003.91</v>
      </c>
      <c r="F25" s="33">
        <f t="shared" si="8"/>
        <v>471274.77999999974</v>
      </c>
      <c r="G25" s="33">
        <f t="shared" si="9"/>
        <v>442608.68999999971</v>
      </c>
      <c r="H25" s="33">
        <f t="shared" si="3"/>
        <v>6003.911580821914</v>
      </c>
      <c r="I25" s="38">
        <f t="shared" si="4"/>
        <v>1.5808219141035806E-3</v>
      </c>
    </row>
    <row r="26" spans="1:9" x14ac:dyDescent="0.25">
      <c r="A26" s="45">
        <v>45112</v>
      </c>
      <c r="B26" s="1">
        <f t="shared" si="5"/>
        <v>30</v>
      </c>
      <c r="C26" s="33">
        <f t="shared" si="0"/>
        <v>34670</v>
      </c>
      <c r="D26" s="35">
        <f t="shared" si="1"/>
        <v>29213.18</v>
      </c>
      <c r="E26" s="24">
        <f t="shared" si="6"/>
        <v>5456.82</v>
      </c>
      <c r="F26" s="33">
        <f t="shared" si="8"/>
        <v>442608.68999999971</v>
      </c>
      <c r="G26" s="33">
        <f t="shared" si="9"/>
        <v>413395.50999999972</v>
      </c>
      <c r="H26" s="33">
        <f t="shared" si="3"/>
        <v>5456.8194657534204</v>
      </c>
      <c r="I26" s="38">
        <f t="shared" si="4"/>
        <v>-5.3424657926370855E-4</v>
      </c>
    </row>
    <row r="27" spans="1:9" x14ac:dyDescent="0.25">
      <c r="A27" s="45">
        <v>45143</v>
      </c>
      <c r="B27" s="1">
        <f t="shared" si="5"/>
        <v>31</v>
      </c>
      <c r="C27" s="33">
        <f t="shared" si="0"/>
        <v>34670</v>
      </c>
      <c r="D27" s="35">
        <f t="shared" si="1"/>
        <v>29403.45</v>
      </c>
      <c r="E27" s="24">
        <f t="shared" si="6"/>
        <v>5266.55</v>
      </c>
      <c r="F27" s="33">
        <f t="shared" si="8"/>
        <v>413395.50999999972</v>
      </c>
      <c r="G27" s="33">
        <f t="shared" si="9"/>
        <v>383992.05999999971</v>
      </c>
      <c r="H27" s="33">
        <f t="shared" si="3"/>
        <v>5266.5455383561603</v>
      </c>
      <c r="I27" s="38">
        <f t="shared" si="4"/>
        <v>-4.4616438399316394E-3</v>
      </c>
    </row>
    <row r="28" spans="1:9" x14ac:dyDescent="0.25">
      <c r="A28" s="45">
        <v>45174</v>
      </c>
      <c r="B28" s="1">
        <f t="shared" si="5"/>
        <v>31</v>
      </c>
      <c r="C28" s="33">
        <f t="shared" si="0"/>
        <v>34670</v>
      </c>
      <c r="D28" s="35">
        <f t="shared" si="1"/>
        <v>29778.05</v>
      </c>
      <c r="E28" s="24">
        <f t="shared" si="6"/>
        <v>4891.95</v>
      </c>
      <c r="F28" s="33">
        <f t="shared" si="8"/>
        <v>383992.05999999971</v>
      </c>
      <c r="G28" s="33">
        <f t="shared" si="9"/>
        <v>354214.00999999972</v>
      </c>
      <c r="H28" s="33">
        <f t="shared" si="3"/>
        <v>4891.9536410958872</v>
      </c>
      <c r="I28" s="38">
        <f t="shared" si="4"/>
        <v>3.6410958873602794E-3</v>
      </c>
    </row>
    <row r="29" spans="1:9" x14ac:dyDescent="0.25">
      <c r="A29" s="45">
        <v>45204</v>
      </c>
      <c r="B29" s="1">
        <f t="shared" si="5"/>
        <v>30</v>
      </c>
      <c r="C29" s="33">
        <f t="shared" si="0"/>
        <v>34670</v>
      </c>
      <c r="D29" s="35">
        <f t="shared" si="1"/>
        <v>30302.98</v>
      </c>
      <c r="E29" s="24">
        <f t="shared" si="6"/>
        <v>4367.0200000000004</v>
      </c>
      <c r="F29" s="33">
        <f t="shared" si="8"/>
        <v>354214.00999999972</v>
      </c>
      <c r="G29" s="33">
        <f t="shared" si="9"/>
        <v>323911.02999999974</v>
      </c>
      <c r="H29" s="33">
        <f t="shared" si="3"/>
        <v>4367.0220410958864</v>
      </c>
      <c r="I29" s="38">
        <f t="shared" si="4"/>
        <v>2.0410958859429229E-3</v>
      </c>
    </row>
    <row r="30" spans="1:9" x14ac:dyDescent="0.25">
      <c r="A30" s="45">
        <v>45235</v>
      </c>
      <c r="B30" s="1">
        <f t="shared" si="5"/>
        <v>31</v>
      </c>
      <c r="C30" s="33">
        <f t="shared" si="0"/>
        <v>34670</v>
      </c>
      <c r="D30" s="35">
        <f t="shared" si="1"/>
        <v>30543.46</v>
      </c>
      <c r="E30" s="24">
        <f t="shared" si="6"/>
        <v>4126.54</v>
      </c>
      <c r="F30" s="33">
        <f t="shared" si="8"/>
        <v>323911.02999999974</v>
      </c>
      <c r="G30" s="33">
        <f t="shared" si="9"/>
        <v>293367.56999999972</v>
      </c>
      <c r="H30" s="33">
        <f t="shared" si="3"/>
        <v>4126.5377794520518</v>
      </c>
      <c r="I30" s="38">
        <f t="shared" si="4"/>
        <v>-2.220547948127205E-3</v>
      </c>
    </row>
    <row r="31" spans="1:9" x14ac:dyDescent="0.25">
      <c r="A31" s="45">
        <v>45265</v>
      </c>
      <c r="B31" s="1">
        <f t="shared" si="5"/>
        <v>30</v>
      </c>
      <c r="C31" s="33">
        <f t="shared" si="0"/>
        <v>34670</v>
      </c>
      <c r="D31" s="35">
        <f t="shared" si="1"/>
        <v>31053.14</v>
      </c>
      <c r="E31" s="24">
        <f t="shared" si="6"/>
        <v>3616.86</v>
      </c>
      <c r="F31" s="33">
        <f t="shared" si="8"/>
        <v>293367.56999999972</v>
      </c>
      <c r="G31" s="33">
        <f t="shared" si="9"/>
        <v>262314.4299999997</v>
      </c>
      <c r="H31" s="33">
        <f t="shared" si="3"/>
        <v>3616.8604520547906</v>
      </c>
      <c r="I31" s="38">
        <f t="shared" si="4"/>
        <v>4.5205479045762331E-4</v>
      </c>
    </row>
    <row r="32" spans="1:9" x14ac:dyDescent="0.25">
      <c r="A32" s="45">
        <v>45296</v>
      </c>
      <c r="B32" s="1">
        <f t="shared" si="5"/>
        <v>31</v>
      </c>
      <c r="C32" s="33">
        <f t="shared" si="0"/>
        <v>34670</v>
      </c>
      <c r="D32" s="35">
        <f t="shared" si="1"/>
        <v>31328.19</v>
      </c>
      <c r="E32" s="24">
        <f t="shared" si="6"/>
        <v>3341.81</v>
      </c>
      <c r="F32" s="33">
        <f t="shared" si="8"/>
        <v>262314.4299999997</v>
      </c>
      <c r="G32" s="33">
        <f t="shared" si="9"/>
        <v>230986.2399999997</v>
      </c>
      <c r="H32" s="33">
        <f t="shared" si="3"/>
        <v>3341.813971232873</v>
      </c>
      <c r="I32" s="38">
        <f t="shared" si="4"/>
        <v>3.9712328730274749E-3</v>
      </c>
    </row>
    <row r="33" spans="1:9" x14ac:dyDescent="0.25">
      <c r="A33" s="45">
        <v>45327</v>
      </c>
      <c r="B33" s="1">
        <f t="shared" si="5"/>
        <v>31</v>
      </c>
      <c r="C33" s="33">
        <f t="shared" si="0"/>
        <v>34670</v>
      </c>
      <c r="D33" s="35">
        <f t="shared" si="1"/>
        <v>31727.3</v>
      </c>
      <c r="E33" s="24">
        <f t="shared" si="6"/>
        <v>2942.7</v>
      </c>
      <c r="F33" s="33">
        <f t="shared" si="8"/>
        <v>230986.2399999997</v>
      </c>
      <c r="G33" s="33">
        <f t="shared" si="9"/>
        <v>199258.93999999971</v>
      </c>
      <c r="H33" s="33">
        <f t="shared" si="3"/>
        <v>2942.7014136986259</v>
      </c>
      <c r="I33" s="38">
        <f t="shared" si="4"/>
        <v>1.41369862603824E-3</v>
      </c>
    </row>
    <row r="34" spans="1:9" x14ac:dyDescent="0.25">
      <c r="A34" s="45">
        <v>45356</v>
      </c>
      <c r="B34" s="1">
        <f t="shared" si="5"/>
        <v>29</v>
      </c>
      <c r="C34" s="33">
        <f t="shared" si="0"/>
        <v>34670</v>
      </c>
      <c r="D34" s="35">
        <f t="shared" si="1"/>
        <v>32295.27</v>
      </c>
      <c r="E34" s="24">
        <f t="shared" si="6"/>
        <v>2374.73</v>
      </c>
      <c r="F34" s="33">
        <f t="shared" si="8"/>
        <v>199258.93999999971</v>
      </c>
      <c r="G34" s="33">
        <f t="shared" si="9"/>
        <v>166963.66999999972</v>
      </c>
      <c r="H34" s="33">
        <f t="shared" si="3"/>
        <v>2374.7298328767092</v>
      </c>
      <c r="I34" s="38">
        <f t="shared" si="4"/>
        <v>-1.6712329079382471E-4</v>
      </c>
    </row>
    <row r="35" spans="1:9" x14ac:dyDescent="0.25">
      <c r="A35" s="45">
        <v>45387</v>
      </c>
      <c r="B35" s="1">
        <f t="shared" si="5"/>
        <v>31</v>
      </c>
      <c r="C35" s="33">
        <f t="shared" si="0"/>
        <v>34670</v>
      </c>
      <c r="D35" s="35">
        <f t="shared" si="1"/>
        <v>32542.93</v>
      </c>
      <c r="E35" s="24">
        <f t="shared" si="6"/>
        <v>2127.0700000000002</v>
      </c>
      <c r="F35" s="33">
        <f t="shared" si="8"/>
        <v>166963.66999999972</v>
      </c>
      <c r="G35" s="33">
        <f t="shared" si="9"/>
        <v>134420.73999999973</v>
      </c>
      <c r="H35" s="33">
        <f t="shared" si="3"/>
        <v>2127.0714123287635</v>
      </c>
      <c r="I35" s="38">
        <f t="shared" si="4"/>
        <v>1.4123287633083237E-3</v>
      </c>
    </row>
    <row r="36" spans="1:9" x14ac:dyDescent="0.25">
      <c r="A36" s="45">
        <v>45417</v>
      </c>
      <c r="B36" s="1">
        <f t="shared" si="5"/>
        <v>30</v>
      </c>
      <c r="C36" s="33">
        <f t="shared" si="0"/>
        <v>34670</v>
      </c>
      <c r="D36" s="35">
        <f t="shared" si="1"/>
        <v>33012.76</v>
      </c>
      <c r="E36" s="24">
        <f t="shared" si="6"/>
        <v>1657.24</v>
      </c>
      <c r="F36" s="33">
        <f t="shared" si="8"/>
        <v>134420.73999999973</v>
      </c>
      <c r="G36" s="33">
        <f t="shared" si="9"/>
        <v>101407.97999999972</v>
      </c>
      <c r="H36" s="33">
        <f t="shared" si="3"/>
        <v>1657.2419999999963</v>
      </c>
      <c r="I36" s="38">
        <f t="shared" si="4"/>
        <v>1.9999999963147275E-3</v>
      </c>
    </row>
    <row r="37" spans="1:9" x14ac:dyDescent="0.25">
      <c r="A37" s="45">
        <v>45448</v>
      </c>
      <c r="B37" s="1">
        <f t="shared" si="5"/>
        <v>31</v>
      </c>
      <c r="C37" s="33">
        <f t="shared" si="0"/>
        <v>34670</v>
      </c>
      <c r="D37" s="35">
        <f t="shared" si="1"/>
        <v>33378.089999999997</v>
      </c>
      <c r="E37" s="24">
        <f t="shared" si="6"/>
        <v>1291.9100000000001</v>
      </c>
      <c r="F37" s="33">
        <f t="shared" si="8"/>
        <v>101407.97999999972</v>
      </c>
      <c r="G37" s="33">
        <f t="shared" si="9"/>
        <v>68029.889999999723</v>
      </c>
      <c r="H37" s="33">
        <f t="shared" si="3"/>
        <v>1291.9098821917771</v>
      </c>
      <c r="I37" s="38">
        <f t="shared" si="4"/>
        <v>-1.1780822296714177E-4</v>
      </c>
    </row>
    <row r="38" spans="1:9" x14ac:dyDescent="0.25">
      <c r="A38" s="45">
        <v>45478</v>
      </c>
      <c r="B38" s="1">
        <f t="shared" si="5"/>
        <v>30</v>
      </c>
      <c r="C38" s="33">
        <f t="shared" si="0"/>
        <v>34670</v>
      </c>
      <c r="D38" s="35">
        <f t="shared" si="1"/>
        <v>33831.279999999999</v>
      </c>
      <c r="E38" s="24">
        <f t="shared" si="6"/>
        <v>838.72</v>
      </c>
      <c r="F38" s="33">
        <f t="shared" si="8"/>
        <v>68029.889999999723</v>
      </c>
      <c r="G38" s="33">
        <f t="shared" si="9"/>
        <v>34198.609999999724</v>
      </c>
      <c r="H38" s="33">
        <f t="shared" si="3"/>
        <v>838.72467123287322</v>
      </c>
      <c r="I38" s="38">
        <f t="shared" si="4"/>
        <v>4.671232873192821E-3</v>
      </c>
    </row>
    <row r="39" spans="1:9" x14ac:dyDescent="0.25">
      <c r="A39" s="45">
        <v>45509</v>
      </c>
      <c r="B39" s="1">
        <f t="shared" si="5"/>
        <v>31</v>
      </c>
      <c r="C39" s="33">
        <f t="shared" si="0"/>
        <v>34670</v>
      </c>
      <c r="D39" s="35">
        <f t="shared" si="1"/>
        <v>34198.61</v>
      </c>
      <c r="E39" s="24">
        <f>ROUND(471.390000000276,2)</f>
        <v>471.39</v>
      </c>
      <c r="F39" s="33">
        <f t="shared" si="8"/>
        <v>34198.609999999724</v>
      </c>
      <c r="G39" s="33">
        <f t="shared" si="9"/>
        <v>-2.7648638933897018E-10</v>
      </c>
      <c r="H39" s="33">
        <f t="shared" si="3"/>
        <v>435.68092191780465</v>
      </c>
      <c r="I39" s="38">
        <f t="shared" si="4"/>
        <v>-35.709078082195333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22428-15F2-44F0-86DE-BFBBB32C4434}">
  <dimension ref="A1:I39"/>
  <sheetViews>
    <sheetView workbookViewId="0">
      <pane ySplit="3" topLeftCell="A19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0.28515625" bestFit="1" customWidth="1"/>
    <col min="5" max="5" width="9.42578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8.140625" bestFit="1" customWidth="1"/>
  </cols>
  <sheetData>
    <row r="1" spans="1:9" x14ac:dyDescent="0.25">
      <c r="A1" s="41" t="s">
        <v>267</v>
      </c>
      <c r="B1" s="46">
        <v>44413</v>
      </c>
      <c r="C1" s="37" t="s">
        <v>274</v>
      </c>
      <c r="D1" s="39">
        <f>ROUNDUP(34665.3285041941,0)</f>
        <v>34666</v>
      </c>
    </row>
    <row r="2" spans="1:9" x14ac:dyDescent="0.25">
      <c r="A2" s="41" t="s">
        <v>268</v>
      </c>
      <c r="B2" s="43">
        <v>0.15</v>
      </c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45">
        <v>44444</v>
      </c>
      <c r="B4" s="1">
        <f>DAYS360(B1,A4,TRUE)</f>
        <v>30</v>
      </c>
      <c r="C4" s="33">
        <f t="shared" ref="C4:C39" si="0">$D$1</f>
        <v>34666</v>
      </c>
      <c r="D4" s="35">
        <f t="shared" ref="D4:D39" si="1">C4-E4</f>
        <v>22166</v>
      </c>
      <c r="E4" s="24">
        <f>ROUND(F4*$B$2*B4/360,2)</f>
        <v>12500</v>
      </c>
      <c r="F4" s="33">
        <v>1000000</v>
      </c>
      <c r="G4" s="33">
        <f t="shared" ref="G4:G5" si="2">F4-D4</f>
        <v>977834</v>
      </c>
      <c r="H4" s="33">
        <f>F4*$B$2*B4/360</f>
        <v>12500</v>
      </c>
      <c r="I4" s="38">
        <f t="shared" ref="I4:I39" si="3">H4-E4</f>
        <v>0</v>
      </c>
    </row>
    <row r="5" spans="1:9" x14ac:dyDescent="0.25">
      <c r="A5" s="45">
        <v>44474</v>
      </c>
      <c r="B5" s="1">
        <f>DAYS360(A4,A5,TRUE)</f>
        <v>30</v>
      </c>
      <c r="C5" s="33">
        <f t="shared" si="0"/>
        <v>34666</v>
      </c>
      <c r="D5" s="35">
        <f t="shared" si="1"/>
        <v>22443.07</v>
      </c>
      <c r="E5" s="24">
        <f t="shared" ref="E5:E38" si="4">ROUND(F5*$B$2*B5/360,2)</f>
        <v>12222.93</v>
      </c>
      <c r="F5" s="33">
        <f t="shared" ref="F5" si="5">G4</f>
        <v>977834</v>
      </c>
      <c r="G5" s="33">
        <f t="shared" si="2"/>
        <v>955390.93</v>
      </c>
      <c r="H5" s="33">
        <f t="shared" ref="H5:H39" si="6">F5*$B$2*B5/360</f>
        <v>12222.924999999999</v>
      </c>
      <c r="I5" s="38">
        <f t="shared" si="3"/>
        <v>-5.0000000010186341E-3</v>
      </c>
    </row>
    <row r="6" spans="1:9" x14ac:dyDescent="0.25">
      <c r="A6" s="45">
        <v>44505</v>
      </c>
      <c r="B6" s="1">
        <f t="shared" ref="B6:B39" si="7">DAYS360(A5,A6,TRUE)</f>
        <v>30</v>
      </c>
      <c r="C6" s="33">
        <f t="shared" si="0"/>
        <v>34666</v>
      </c>
      <c r="D6" s="35">
        <f t="shared" si="1"/>
        <v>22723.61</v>
      </c>
      <c r="E6" s="24">
        <f t="shared" si="4"/>
        <v>11942.39</v>
      </c>
      <c r="F6" s="33">
        <f t="shared" ref="F6:F39" si="8">G5</f>
        <v>955390.93</v>
      </c>
      <c r="G6" s="33">
        <f t="shared" ref="G6:G39" si="9">F6-D6</f>
        <v>932667.32000000007</v>
      </c>
      <c r="H6" s="33">
        <f t="shared" si="6"/>
        <v>11942.386624999999</v>
      </c>
      <c r="I6" s="38">
        <f t="shared" si="3"/>
        <v>-3.3750000002328306E-3</v>
      </c>
    </row>
    <row r="7" spans="1:9" x14ac:dyDescent="0.25">
      <c r="A7" s="45">
        <v>44535</v>
      </c>
      <c r="B7" s="1">
        <f t="shared" si="7"/>
        <v>30</v>
      </c>
      <c r="C7" s="33">
        <f t="shared" si="0"/>
        <v>34666</v>
      </c>
      <c r="D7" s="35">
        <f t="shared" si="1"/>
        <v>23007.66</v>
      </c>
      <c r="E7" s="24">
        <f t="shared" si="4"/>
        <v>11658.34</v>
      </c>
      <c r="F7" s="33">
        <f t="shared" si="8"/>
        <v>932667.32000000007</v>
      </c>
      <c r="G7" s="33">
        <f t="shared" si="9"/>
        <v>909659.66</v>
      </c>
      <c r="H7" s="33">
        <f t="shared" si="6"/>
        <v>11658.341499999999</v>
      </c>
      <c r="I7" s="38">
        <f t="shared" si="3"/>
        <v>1.4999999984866008E-3</v>
      </c>
    </row>
    <row r="8" spans="1:9" x14ac:dyDescent="0.25">
      <c r="A8" s="45">
        <v>44566</v>
      </c>
      <c r="B8" s="1">
        <f t="shared" si="7"/>
        <v>30</v>
      </c>
      <c r="C8" s="33">
        <f t="shared" si="0"/>
        <v>34666</v>
      </c>
      <c r="D8" s="35">
        <f t="shared" si="1"/>
        <v>23295.25</v>
      </c>
      <c r="E8" s="24">
        <f t="shared" si="4"/>
        <v>11370.75</v>
      </c>
      <c r="F8" s="33">
        <f t="shared" si="8"/>
        <v>909659.66</v>
      </c>
      <c r="G8" s="33">
        <f t="shared" si="9"/>
        <v>886364.41</v>
      </c>
      <c r="H8" s="33">
        <f t="shared" si="6"/>
        <v>11370.74575</v>
      </c>
      <c r="I8" s="38">
        <f t="shared" si="3"/>
        <v>-4.2499999999563443E-3</v>
      </c>
    </row>
    <row r="9" spans="1:9" x14ac:dyDescent="0.25">
      <c r="A9" s="45">
        <v>44597</v>
      </c>
      <c r="B9" s="1">
        <f t="shared" si="7"/>
        <v>30</v>
      </c>
      <c r="C9" s="33">
        <f t="shared" si="0"/>
        <v>34666</v>
      </c>
      <c r="D9" s="35">
        <f t="shared" si="1"/>
        <v>23586.440000000002</v>
      </c>
      <c r="E9" s="24">
        <f t="shared" si="4"/>
        <v>11079.56</v>
      </c>
      <c r="F9" s="33">
        <f t="shared" si="8"/>
        <v>886364.41</v>
      </c>
      <c r="G9" s="33">
        <f t="shared" si="9"/>
        <v>862777.97</v>
      </c>
      <c r="H9" s="33">
        <f t="shared" si="6"/>
        <v>11079.555124999999</v>
      </c>
      <c r="I9" s="38">
        <f t="shared" si="3"/>
        <v>-4.8750000005384209E-3</v>
      </c>
    </row>
    <row r="10" spans="1:9" x14ac:dyDescent="0.25">
      <c r="A10" s="45">
        <v>44625</v>
      </c>
      <c r="B10" s="1">
        <f t="shared" si="7"/>
        <v>30</v>
      </c>
      <c r="C10" s="33">
        <f t="shared" si="0"/>
        <v>34666</v>
      </c>
      <c r="D10" s="35">
        <f t="shared" si="1"/>
        <v>23881.279999999999</v>
      </c>
      <c r="E10" s="24">
        <f t="shared" si="4"/>
        <v>10784.72</v>
      </c>
      <c r="F10" s="33">
        <f t="shared" si="8"/>
        <v>862777.97</v>
      </c>
      <c r="G10" s="33">
        <f t="shared" si="9"/>
        <v>838896.69</v>
      </c>
      <c r="H10" s="33">
        <f t="shared" si="6"/>
        <v>10784.724624999999</v>
      </c>
      <c r="I10" s="38">
        <f t="shared" si="3"/>
        <v>4.6249999995779945E-3</v>
      </c>
    </row>
    <row r="11" spans="1:9" x14ac:dyDescent="0.25">
      <c r="A11" s="45">
        <v>44656</v>
      </c>
      <c r="B11" s="1">
        <f t="shared" si="7"/>
        <v>30</v>
      </c>
      <c r="C11" s="33">
        <f t="shared" si="0"/>
        <v>34666</v>
      </c>
      <c r="D11" s="35">
        <f t="shared" si="1"/>
        <v>24179.79</v>
      </c>
      <c r="E11" s="24">
        <f t="shared" si="4"/>
        <v>10486.21</v>
      </c>
      <c r="F11" s="33">
        <f t="shared" si="8"/>
        <v>838896.69</v>
      </c>
      <c r="G11" s="33">
        <f t="shared" si="9"/>
        <v>814716.89999999991</v>
      </c>
      <c r="H11" s="33">
        <f t="shared" si="6"/>
        <v>10486.208624999999</v>
      </c>
      <c r="I11" s="38">
        <f t="shared" si="3"/>
        <v>-1.374999999825377E-3</v>
      </c>
    </row>
    <row r="12" spans="1:9" x14ac:dyDescent="0.25">
      <c r="A12" s="45">
        <v>44686</v>
      </c>
      <c r="B12" s="1">
        <f t="shared" si="7"/>
        <v>30</v>
      </c>
      <c r="C12" s="33">
        <f t="shared" si="0"/>
        <v>34666</v>
      </c>
      <c r="D12" s="35">
        <f t="shared" si="1"/>
        <v>24482.04</v>
      </c>
      <c r="E12" s="24">
        <f t="shared" si="4"/>
        <v>10183.959999999999</v>
      </c>
      <c r="F12" s="33">
        <f t="shared" si="8"/>
        <v>814716.89999999991</v>
      </c>
      <c r="G12" s="33">
        <f t="shared" si="9"/>
        <v>790234.85999999987</v>
      </c>
      <c r="H12" s="33">
        <f t="shared" si="6"/>
        <v>10183.961249999998</v>
      </c>
      <c r="I12" s="38">
        <f t="shared" si="3"/>
        <v>1.2499999993451638E-3</v>
      </c>
    </row>
    <row r="13" spans="1:9" x14ac:dyDescent="0.25">
      <c r="A13" s="45">
        <v>44717</v>
      </c>
      <c r="B13" s="1">
        <f t="shared" si="7"/>
        <v>30</v>
      </c>
      <c r="C13" s="33">
        <f t="shared" si="0"/>
        <v>34666</v>
      </c>
      <c r="D13" s="35">
        <f t="shared" si="1"/>
        <v>24788.059999999998</v>
      </c>
      <c r="E13" s="24">
        <f t="shared" si="4"/>
        <v>9877.94</v>
      </c>
      <c r="F13" s="33">
        <f t="shared" si="8"/>
        <v>790234.85999999987</v>
      </c>
      <c r="G13" s="33">
        <f t="shared" si="9"/>
        <v>765446.79999999981</v>
      </c>
      <c r="H13" s="33">
        <f t="shared" si="6"/>
        <v>9877.9357499999969</v>
      </c>
      <c r="I13" s="38">
        <f t="shared" si="3"/>
        <v>-4.2500000035943231E-3</v>
      </c>
    </row>
    <row r="14" spans="1:9" x14ac:dyDescent="0.25">
      <c r="A14" s="45">
        <v>44747</v>
      </c>
      <c r="B14" s="1">
        <f t="shared" si="7"/>
        <v>30</v>
      </c>
      <c r="C14" s="33">
        <f t="shared" si="0"/>
        <v>34666</v>
      </c>
      <c r="D14" s="35">
        <f t="shared" si="1"/>
        <v>25097.91</v>
      </c>
      <c r="E14" s="24">
        <f t="shared" si="4"/>
        <v>9568.09</v>
      </c>
      <c r="F14" s="33">
        <f t="shared" si="8"/>
        <v>765446.79999999981</v>
      </c>
      <c r="G14" s="33">
        <f t="shared" si="9"/>
        <v>740348.88999999978</v>
      </c>
      <c r="H14" s="33">
        <f t="shared" si="6"/>
        <v>9568.0849999999973</v>
      </c>
      <c r="I14" s="38">
        <f t="shared" si="3"/>
        <v>-5.0000000028376235E-3</v>
      </c>
    </row>
    <row r="15" spans="1:9" x14ac:dyDescent="0.25">
      <c r="A15" s="45">
        <v>44778</v>
      </c>
      <c r="B15" s="1">
        <f t="shared" si="7"/>
        <v>30</v>
      </c>
      <c r="C15" s="33">
        <f t="shared" si="0"/>
        <v>34666</v>
      </c>
      <c r="D15" s="35">
        <f t="shared" si="1"/>
        <v>25411.64</v>
      </c>
      <c r="E15" s="24">
        <f t="shared" si="4"/>
        <v>9254.36</v>
      </c>
      <c r="F15" s="33">
        <f t="shared" si="8"/>
        <v>740348.88999999978</v>
      </c>
      <c r="G15" s="33">
        <f t="shared" si="9"/>
        <v>714937.24999999977</v>
      </c>
      <c r="H15" s="33">
        <f t="shared" si="6"/>
        <v>9254.3611249999976</v>
      </c>
      <c r="I15" s="38">
        <f t="shared" si="3"/>
        <v>1.1249999970459612E-3</v>
      </c>
    </row>
    <row r="16" spans="1:9" x14ac:dyDescent="0.25">
      <c r="A16" s="45">
        <v>44809</v>
      </c>
      <c r="B16" s="1">
        <f t="shared" si="7"/>
        <v>30</v>
      </c>
      <c r="C16" s="33">
        <f t="shared" si="0"/>
        <v>34666</v>
      </c>
      <c r="D16" s="35">
        <f t="shared" si="1"/>
        <v>25729.279999999999</v>
      </c>
      <c r="E16" s="24">
        <f t="shared" si="4"/>
        <v>8936.7199999999993</v>
      </c>
      <c r="F16" s="33">
        <f t="shared" si="8"/>
        <v>714937.24999999977</v>
      </c>
      <c r="G16" s="33">
        <f t="shared" si="9"/>
        <v>689207.96999999974</v>
      </c>
      <c r="H16" s="33">
        <f t="shared" si="6"/>
        <v>8936.7156249999971</v>
      </c>
      <c r="I16" s="38">
        <f t="shared" si="3"/>
        <v>-4.3750000022555469E-3</v>
      </c>
    </row>
    <row r="17" spans="1:9" x14ac:dyDescent="0.25">
      <c r="A17" s="45">
        <v>44839</v>
      </c>
      <c r="B17" s="1">
        <f t="shared" si="7"/>
        <v>30</v>
      </c>
      <c r="C17" s="33">
        <f t="shared" si="0"/>
        <v>34666</v>
      </c>
      <c r="D17" s="35">
        <f t="shared" si="1"/>
        <v>26050.9</v>
      </c>
      <c r="E17" s="24">
        <f t="shared" si="4"/>
        <v>8615.1</v>
      </c>
      <c r="F17" s="33">
        <f t="shared" si="8"/>
        <v>689207.96999999974</v>
      </c>
      <c r="G17" s="33">
        <f t="shared" si="9"/>
        <v>663157.06999999972</v>
      </c>
      <c r="H17" s="33">
        <f t="shared" si="6"/>
        <v>8615.0996249999971</v>
      </c>
      <c r="I17" s="38">
        <f t="shared" si="3"/>
        <v>-3.7500000325962901E-4</v>
      </c>
    </row>
    <row r="18" spans="1:9" x14ac:dyDescent="0.25">
      <c r="A18" s="45">
        <v>44870</v>
      </c>
      <c r="B18" s="1">
        <f t="shared" si="7"/>
        <v>30</v>
      </c>
      <c r="C18" s="33">
        <f t="shared" si="0"/>
        <v>34666</v>
      </c>
      <c r="D18" s="35">
        <f t="shared" si="1"/>
        <v>26376.54</v>
      </c>
      <c r="E18" s="24">
        <f t="shared" si="4"/>
        <v>8289.4599999999991</v>
      </c>
      <c r="F18" s="33">
        <f t="shared" si="8"/>
        <v>663157.06999999972</v>
      </c>
      <c r="G18" s="33">
        <f t="shared" si="9"/>
        <v>636780.52999999968</v>
      </c>
      <c r="H18" s="33">
        <f t="shared" si="6"/>
        <v>8289.4633749999957</v>
      </c>
      <c r="I18" s="38">
        <f t="shared" si="3"/>
        <v>3.3749999965948518E-3</v>
      </c>
    </row>
    <row r="19" spans="1:9" x14ac:dyDescent="0.25">
      <c r="A19" s="45">
        <v>44900</v>
      </c>
      <c r="B19" s="1">
        <f t="shared" si="7"/>
        <v>30</v>
      </c>
      <c r="C19" s="33">
        <f t="shared" si="0"/>
        <v>34666</v>
      </c>
      <c r="D19" s="35">
        <f t="shared" si="1"/>
        <v>26706.239999999998</v>
      </c>
      <c r="E19" s="24">
        <f t="shared" si="4"/>
        <v>7959.76</v>
      </c>
      <c r="F19" s="33">
        <f t="shared" si="8"/>
        <v>636780.52999999968</v>
      </c>
      <c r="G19" s="33">
        <f t="shared" si="9"/>
        <v>610074.28999999969</v>
      </c>
      <c r="H19" s="33">
        <f t="shared" si="6"/>
        <v>7959.7566249999954</v>
      </c>
      <c r="I19" s="38">
        <f t="shared" si="3"/>
        <v>-3.3750000047803042E-3</v>
      </c>
    </row>
    <row r="20" spans="1:9" x14ac:dyDescent="0.25">
      <c r="A20" s="45">
        <v>44931</v>
      </c>
      <c r="B20" s="1">
        <f t="shared" si="7"/>
        <v>30</v>
      </c>
      <c r="C20" s="33">
        <f t="shared" si="0"/>
        <v>34666</v>
      </c>
      <c r="D20" s="35">
        <f t="shared" si="1"/>
        <v>27040.07</v>
      </c>
      <c r="E20" s="24">
        <f t="shared" si="4"/>
        <v>7625.93</v>
      </c>
      <c r="F20" s="33">
        <f t="shared" si="8"/>
        <v>610074.28999999969</v>
      </c>
      <c r="G20" s="33">
        <f t="shared" si="9"/>
        <v>583034.21999999974</v>
      </c>
      <c r="H20" s="33">
        <f t="shared" si="6"/>
        <v>7625.928624999995</v>
      </c>
      <c r="I20" s="38">
        <f t="shared" si="3"/>
        <v>-1.3750000052823452E-3</v>
      </c>
    </row>
    <row r="21" spans="1:9" x14ac:dyDescent="0.25">
      <c r="A21" s="45">
        <v>44962</v>
      </c>
      <c r="B21" s="1">
        <f t="shared" si="7"/>
        <v>30</v>
      </c>
      <c r="C21" s="33">
        <f t="shared" si="0"/>
        <v>34666</v>
      </c>
      <c r="D21" s="35">
        <f t="shared" si="1"/>
        <v>27378.07</v>
      </c>
      <c r="E21" s="24">
        <f t="shared" si="4"/>
        <v>7287.93</v>
      </c>
      <c r="F21" s="33">
        <f t="shared" si="8"/>
        <v>583034.21999999974</v>
      </c>
      <c r="G21" s="33">
        <f t="shared" si="9"/>
        <v>555656.14999999979</v>
      </c>
      <c r="H21" s="33">
        <f t="shared" si="6"/>
        <v>7287.9277499999971</v>
      </c>
      <c r="I21" s="38">
        <f t="shared" si="3"/>
        <v>-2.2500000031868694E-3</v>
      </c>
    </row>
    <row r="22" spans="1:9" x14ac:dyDescent="0.25">
      <c r="A22" s="45">
        <v>44990</v>
      </c>
      <c r="B22" s="1">
        <f t="shared" si="7"/>
        <v>30</v>
      </c>
      <c r="C22" s="33">
        <f t="shared" si="0"/>
        <v>34666</v>
      </c>
      <c r="D22" s="35">
        <f t="shared" si="1"/>
        <v>27720.3</v>
      </c>
      <c r="E22" s="24">
        <f t="shared" si="4"/>
        <v>6945.7</v>
      </c>
      <c r="F22" s="33">
        <f t="shared" si="8"/>
        <v>555656.14999999979</v>
      </c>
      <c r="G22" s="33">
        <f t="shared" si="9"/>
        <v>527935.84999999974</v>
      </c>
      <c r="H22" s="33">
        <f t="shared" si="6"/>
        <v>6945.7018749999979</v>
      </c>
      <c r="I22" s="38">
        <f t="shared" si="3"/>
        <v>1.874999998108251E-3</v>
      </c>
    </row>
    <row r="23" spans="1:9" x14ac:dyDescent="0.25">
      <c r="A23" s="45">
        <v>45021</v>
      </c>
      <c r="B23" s="1">
        <f t="shared" si="7"/>
        <v>30</v>
      </c>
      <c r="C23" s="33">
        <f t="shared" si="0"/>
        <v>34666</v>
      </c>
      <c r="D23" s="35">
        <f t="shared" si="1"/>
        <v>28066.799999999999</v>
      </c>
      <c r="E23" s="24">
        <f t="shared" si="4"/>
        <v>6599.2</v>
      </c>
      <c r="F23" s="33">
        <f t="shared" si="8"/>
        <v>527935.84999999974</v>
      </c>
      <c r="G23" s="33">
        <f t="shared" si="9"/>
        <v>499869.04999999976</v>
      </c>
      <c r="H23" s="33">
        <f t="shared" si="6"/>
        <v>6599.1981249999963</v>
      </c>
      <c r="I23" s="38">
        <f t="shared" si="3"/>
        <v>-1.8750000035652192E-3</v>
      </c>
    </row>
    <row r="24" spans="1:9" x14ac:dyDescent="0.25">
      <c r="A24" s="45">
        <v>45051</v>
      </c>
      <c r="B24" s="1">
        <f t="shared" si="7"/>
        <v>30</v>
      </c>
      <c r="C24" s="33">
        <f t="shared" si="0"/>
        <v>34666</v>
      </c>
      <c r="D24" s="35">
        <f t="shared" si="1"/>
        <v>28417.64</v>
      </c>
      <c r="E24" s="24">
        <f t="shared" si="4"/>
        <v>6248.36</v>
      </c>
      <c r="F24" s="33">
        <f t="shared" si="8"/>
        <v>499869.04999999976</v>
      </c>
      <c r="G24" s="33">
        <f t="shared" si="9"/>
        <v>471451.40999999974</v>
      </c>
      <c r="H24" s="33">
        <f t="shared" si="6"/>
        <v>6248.3631249999962</v>
      </c>
      <c r="I24" s="38">
        <f t="shared" si="3"/>
        <v>3.1249999965439201E-3</v>
      </c>
    </row>
    <row r="25" spans="1:9" x14ac:dyDescent="0.25">
      <c r="A25" s="45">
        <v>45082</v>
      </c>
      <c r="B25" s="1">
        <f t="shared" si="7"/>
        <v>30</v>
      </c>
      <c r="C25" s="33">
        <f t="shared" si="0"/>
        <v>34666</v>
      </c>
      <c r="D25" s="35">
        <f t="shared" si="1"/>
        <v>28772.86</v>
      </c>
      <c r="E25" s="24">
        <f t="shared" si="4"/>
        <v>5893.14</v>
      </c>
      <c r="F25" s="33">
        <f t="shared" si="8"/>
        <v>471451.40999999974</v>
      </c>
      <c r="G25" s="33">
        <f t="shared" si="9"/>
        <v>442678.54999999976</v>
      </c>
      <c r="H25" s="33">
        <f t="shared" si="6"/>
        <v>5893.1426249999968</v>
      </c>
      <c r="I25" s="38">
        <f t="shared" si="3"/>
        <v>2.6249999964420567E-3</v>
      </c>
    </row>
    <row r="26" spans="1:9" x14ac:dyDescent="0.25">
      <c r="A26" s="45">
        <v>45112</v>
      </c>
      <c r="B26" s="1">
        <f t="shared" si="7"/>
        <v>30</v>
      </c>
      <c r="C26" s="33">
        <f t="shared" si="0"/>
        <v>34666</v>
      </c>
      <c r="D26" s="35">
        <f t="shared" si="1"/>
        <v>29132.52</v>
      </c>
      <c r="E26" s="24">
        <f t="shared" si="4"/>
        <v>5533.48</v>
      </c>
      <c r="F26" s="33">
        <f t="shared" si="8"/>
        <v>442678.54999999976</v>
      </c>
      <c r="G26" s="33">
        <f t="shared" si="9"/>
        <v>413546.02999999974</v>
      </c>
      <c r="H26" s="33">
        <f t="shared" si="6"/>
        <v>5533.4818749999968</v>
      </c>
      <c r="I26" s="38">
        <f t="shared" si="3"/>
        <v>1.8749999971987563E-3</v>
      </c>
    </row>
    <row r="27" spans="1:9" x14ac:dyDescent="0.25">
      <c r="A27" s="45">
        <v>45143</v>
      </c>
      <c r="B27" s="1">
        <f t="shared" si="7"/>
        <v>30</v>
      </c>
      <c r="C27" s="33">
        <f t="shared" si="0"/>
        <v>34666</v>
      </c>
      <c r="D27" s="35">
        <f t="shared" si="1"/>
        <v>29496.67</v>
      </c>
      <c r="E27" s="24">
        <f t="shared" si="4"/>
        <v>5169.33</v>
      </c>
      <c r="F27" s="33">
        <f t="shared" si="8"/>
        <v>413546.02999999974</v>
      </c>
      <c r="G27" s="33">
        <f t="shared" si="9"/>
        <v>384049.35999999975</v>
      </c>
      <c r="H27" s="33">
        <f t="shared" si="6"/>
        <v>5169.3253749999967</v>
      </c>
      <c r="I27" s="38">
        <f t="shared" si="3"/>
        <v>-4.6250000032159733E-3</v>
      </c>
    </row>
    <row r="28" spans="1:9" x14ac:dyDescent="0.25">
      <c r="A28" s="45">
        <v>45174</v>
      </c>
      <c r="B28" s="1">
        <f t="shared" si="7"/>
        <v>30</v>
      </c>
      <c r="C28" s="33">
        <f t="shared" si="0"/>
        <v>34666</v>
      </c>
      <c r="D28" s="35">
        <f t="shared" si="1"/>
        <v>29865.38</v>
      </c>
      <c r="E28" s="24">
        <f t="shared" si="4"/>
        <v>4800.62</v>
      </c>
      <c r="F28" s="33">
        <f t="shared" si="8"/>
        <v>384049.35999999975</v>
      </c>
      <c r="G28" s="33">
        <f t="shared" si="9"/>
        <v>354183.97999999975</v>
      </c>
      <c r="H28" s="33">
        <f t="shared" si="6"/>
        <v>4800.6169999999966</v>
      </c>
      <c r="I28" s="38">
        <f t="shared" si="3"/>
        <v>-3.0000000033396645E-3</v>
      </c>
    </row>
    <row r="29" spans="1:9" x14ac:dyDescent="0.25">
      <c r="A29" s="45">
        <v>45204</v>
      </c>
      <c r="B29" s="1">
        <f t="shared" si="7"/>
        <v>30</v>
      </c>
      <c r="C29" s="33">
        <f t="shared" si="0"/>
        <v>34666</v>
      </c>
      <c r="D29" s="35">
        <f t="shared" si="1"/>
        <v>30238.7</v>
      </c>
      <c r="E29" s="24">
        <f t="shared" si="4"/>
        <v>4427.3</v>
      </c>
      <c r="F29" s="33">
        <f t="shared" si="8"/>
        <v>354183.97999999975</v>
      </c>
      <c r="G29" s="33">
        <f t="shared" si="9"/>
        <v>323945.27999999974</v>
      </c>
      <c r="H29" s="33">
        <f t="shared" si="6"/>
        <v>4427.2997499999965</v>
      </c>
      <c r="I29" s="38">
        <f t="shared" si="3"/>
        <v>-2.5000000368891051E-4</v>
      </c>
    </row>
    <row r="30" spans="1:9" x14ac:dyDescent="0.25">
      <c r="A30" s="45">
        <v>45235</v>
      </c>
      <c r="B30" s="1">
        <f t="shared" si="7"/>
        <v>30</v>
      </c>
      <c r="C30" s="33">
        <f t="shared" si="0"/>
        <v>34666</v>
      </c>
      <c r="D30" s="35">
        <f t="shared" si="1"/>
        <v>30616.68</v>
      </c>
      <c r="E30" s="24">
        <f t="shared" si="4"/>
        <v>4049.32</v>
      </c>
      <c r="F30" s="33">
        <f t="shared" si="8"/>
        <v>323945.27999999974</v>
      </c>
      <c r="G30" s="33">
        <f t="shared" si="9"/>
        <v>293328.59999999974</v>
      </c>
      <c r="H30" s="33">
        <f t="shared" si="6"/>
        <v>4049.3159999999966</v>
      </c>
      <c r="I30" s="38">
        <f t="shared" si="3"/>
        <v>-4.0000000035433914E-3</v>
      </c>
    </row>
    <row r="31" spans="1:9" x14ac:dyDescent="0.25">
      <c r="A31" s="45">
        <v>45265</v>
      </c>
      <c r="B31" s="1">
        <f t="shared" si="7"/>
        <v>30</v>
      </c>
      <c r="C31" s="33">
        <f t="shared" si="0"/>
        <v>34666</v>
      </c>
      <c r="D31" s="35">
        <f t="shared" si="1"/>
        <v>30999.39</v>
      </c>
      <c r="E31" s="24">
        <f t="shared" si="4"/>
        <v>3666.61</v>
      </c>
      <c r="F31" s="33">
        <f t="shared" si="8"/>
        <v>293328.59999999974</v>
      </c>
      <c r="G31" s="33">
        <f t="shared" si="9"/>
        <v>262329.20999999973</v>
      </c>
      <c r="H31" s="33">
        <f t="shared" si="6"/>
        <v>3666.6074999999964</v>
      </c>
      <c r="I31" s="38">
        <f t="shared" si="3"/>
        <v>-2.5000000036925485E-3</v>
      </c>
    </row>
    <row r="32" spans="1:9" x14ac:dyDescent="0.25">
      <c r="A32" s="45">
        <v>45296</v>
      </c>
      <c r="B32" s="1">
        <f t="shared" si="7"/>
        <v>30</v>
      </c>
      <c r="C32" s="33">
        <f t="shared" si="0"/>
        <v>34666</v>
      </c>
      <c r="D32" s="35">
        <f t="shared" si="1"/>
        <v>31386.880000000001</v>
      </c>
      <c r="E32" s="24">
        <f t="shared" si="4"/>
        <v>3279.12</v>
      </c>
      <c r="F32" s="33">
        <f t="shared" si="8"/>
        <v>262329.20999999973</v>
      </c>
      <c r="G32" s="33">
        <f t="shared" si="9"/>
        <v>230942.32999999973</v>
      </c>
      <c r="H32" s="33">
        <f t="shared" si="6"/>
        <v>3279.1151249999971</v>
      </c>
      <c r="I32" s="38">
        <f t="shared" si="3"/>
        <v>-4.8750000028121576E-3</v>
      </c>
    </row>
    <row r="33" spans="1:9" x14ac:dyDescent="0.25">
      <c r="A33" s="45">
        <v>45327</v>
      </c>
      <c r="B33" s="1">
        <f t="shared" si="7"/>
        <v>30</v>
      </c>
      <c r="C33" s="33">
        <f t="shared" si="0"/>
        <v>34666</v>
      </c>
      <c r="D33" s="35">
        <f t="shared" si="1"/>
        <v>31779.22</v>
      </c>
      <c r="E33" s="24">
        <f t="shared" si="4"/>
        <v>2886.78</v>
      </c>
      <c r="F33" s="33">
        <f t="shared" si="8"/>
        <v>230942.32999999973</v>
      </c>
      <c r="G33" s="33">
        <f t="shared" si="9"/>
        <v>199163.10999999972</v>
      </c>
      <c r="H33" s="33">
        <f t="shared" si="6"/>
        <v>2886.7791249999968</v>
      </c>
      <c r="I33" s="38">
        <f t="shared" si="3"/>
        <v>-8.7500000336149242E-4</v>
      </c>
    </row>
    <row r="34" spans="1:9" x14ac:dyDescent="0.25">
      <c r="A34" s="45">
        <v>45356</v>
      </c>
      <c r="B34" s="1">
        <f t="shared" si="7"/>
        <v>30</v>
      </c>
      <c r="C34" s="33">
        <f t="shared" si="0"/>
        <v>34666</v>
      </c>
      <c r="D34" s="35">
        <f t="shared" si="1"/>
        <v>32176.46</v>
      </c>
      <c r="E34" s="24">
        <f t="shared" si="4"/>
        <v>2489.54</v>
      </c>
      <c r="F34" s="33">
        <f t="shared" si="8"/>
        <v>199163.10999999972</v>
      </c>
      <c r="G34" s="33">
        <f t="shared" si="9"/>
        <v>166986.64999999973</v>
      </c>
      <c r="H34" s="33">
        <f t="shared" si="6"/>
        <v>2489.5388749999966</v>
      </c>
      <c r="I34" s="38">
        <f t="shared" si="3"/>
        <v>-1.1250000034124241E-3</v>
      </c>
    </row>
    <row r="35" spans="1:9" x14ac:dyDescent="0.25">
      <c r="A35" s="45">
        <v>45387</v>
      </c>
      <c r="B35" s="1">
        <f t="shared" si="7"/>
        <v>30</v>
      </c>
      <c r="C35" s="33">
        <f t="shared" si="0"/>
        <v>34666</v>
      </c>
      <c r="D35" s="35">
        <f t="shared" si="1"/>
        <v>32578.67</v>
      </c>
      <c r="E35" s="24">
        <f t="shared" si="4"/>
        <v>2087.33</v>
      </c>
      <c r="F35" s="33">
        <f t="shared" si="8"/>
        <v>166986.64999999973</v>
      </c>
      <c r="G35" s="33">
        <f t="shared" si="9"/>
        <v>134407.97999999975</v>
      </c>
      <c r="H35" s="33">
        <f t="shared" si="6"/>
        <v>2087.3331249999965</v>
      </c>
      <c r="I35" s="38">
        <f t="shared" si="3"/>
        <v>3.1249999965439201E-3</v>
      </c>
    </row>
    <row r="36" spans="1:9" x14ac:dyDescent="0.25">
      <c r="A36" s="45">
        <v>45417</v>
      </c>
      <c r="B36" s="1">
        <f t="shared" si="7"/>
        <v>30</v>
      </c>
      <c r="C36" s="33">
        <f t="shared" si="0"/>
        <v>34666</v>
      </c>
      <c r="D36" s="35">
        <f t="shared" si="1"/>
        <v>32985.9</v>
      </c>
      <c r="E36" s="24">
        <f t="shared" si="4"/>
        <v>1680.1</v>
      </c>
      <c r="F36" s="33">
        <f t="shared" si="8"/>
        <v>134407.97999999975</v>
      </c>
      <c r="G36" s="33">
        <f t="shared" si="9"/>
        <v>101422.07999999975</v>
      </c>
      <c r="H36" s="33">
        <f t="shared" si="6"/>
        <v>1680.0997499999964</v>
      </c>
      <c r="I36" s="38">
        <f t="shared" si="3"/>
        <v>-2.5000000346153683E-4</v>
      </c>
    </row>
    <row r="37" spans="1:9" x14ac:dyDescent="0.25">
      <c r="A37" s="45">
        <v>45448</v>
      </c>
      <c r="B37" s="1">
        <f t="shared" si="7"/>
        <v>30</v>
      </c>
      <c r="C37" s="33">
        <f t="shared" si="0"/>
        <v>34666</v>
      </c>
      <c r="D37" s="35">
        <f t="shared" si="1"/>
        <v>33398.22</v>
      </c>
      <c r="E37" s="24">
        <f t="shared" si="4"/>
        <v>1267.78</v>
      </c>
      <c r="F37" s="33">
        <f t="shared" si="8"/>
        <v>101422.07999999975</v>
      </c>
      <c r="G37" s="33">
        <f t="shared" si="9"/>
        <v>68023.859999999753</v>
      </c>
      <c r="H37" s="33">
        <f t="shared" si="6"/>
        <v>1267.7759999999967</v>
      </c>
      <c r="I37" s="38">
        <f t="shared" si="3"/>
        <v>-4.0000000033160177E-3</v>
      </c>
    </row>
    <row r="38" spans="1:9" x14ac:dyDescent="0.25">
      <c r="A38" s="45">
        <v>45478</v>
      </c>
      <c r="B38" s="1">
        <f t="shared" si="7"/>
        <v>30</v>
      </c>
      <c r="C38" s="33">
        <f t="shared" si="0"/>
        <v>34666</v>
      </c>
      <c r="D38" s="35">
        <f t="shared" si="1"/>
        <v>33815.699999999997</v>
      </c>
      <c r="E38" s="24">
        <f t="shared" si="4"/>
        <v>850.3</v>
      </c>
      <c r="F38" s="33">
        <f t="shared" si="8"/>
        <v>68023.859999999753</v>
      </c>
      <c r="G38" s="33">
        <f t="shared" si="9"/>
        <v>34208.159999999756</v>
      </c>
      <c r="H38" s="33">
        <f t="shared" si="6"/>
        <v>850.29824999999687</v>
      </c>
      <c r="I38" s="38">
        <f t="shared" si="3"/>
        <v>-1.750000003085006E-3</v>
      </c>
    </row>
    <row r="39" spans="1:9" x14ac:dyDescent="0.25">
      <c r="A39" s="45">
        <v>45509</v>
      </c>
      <c r="B39" s="1">
        <f t="shared" si="7"/>
        <v>30</v>
      </c>
      <c r="C39" s="33">
        <f t="shared" si="0"/>
        <v>34666</v>
      </c>
      <c r="D39" s="35">
        <f t="shared" si="1"/>
        <v>34208.160000000003</v>
      </c>
      <c r="E39" s="24">
        <f>ROUND(457.840000000245,2)</f>
        <v>457.84</v>
      </c>
      <c r="F39" s="33">
        <f t="shared" si="8"/>
        <v>34208.159999999756</v>
      </c>
      <c r="G39" s="33">
        <f t="shared" si="9"/>
        <v>-2.4738255888223648E-10</v>
      </c>
      <c r="H39" s="33">
        <f t="shared" si="6"/>
        <v>427.60199999999691</v>
      </c>
      <c r="I39" s="38">
        <f t="shared" si="3"/>
        <v>-30.238000000003069</v>
      </c>
    </row>
  </sheetData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79051-ECC8-493A-8EC1-2C3FEBD3EE62}">
  <dimension ref="A1:I40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0.28515625" bestFit="1" customWidth="1"/>
    <col min="5" max="5" width="9.42578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8.140625" bestFit="1" customWidth="1"/>
  </cols>
  <sheetData>
    <row r="1" spans="1:9" x14ac:dyDescent="0.25">
      <c r="A1" s="41" t="s">
        <v>267</v>
      </c>
      <c r="B1" s="46">
        <v>44433</v>
      </c>
      <c r="C1" s="37" t="s">
        <v>274</v>
      </c>
      <c r="D1" s="39">
        <f>ROUNDUP(34661.2590135192,0)</f>
        <v>34662</v>
      </c>
    </row>
    <row r="2" spans="1:9" x14ac:dyDescent="0.25">
      <c r="A2" s="41" t="s">
        <v>268</v>
      </c>
      <c r="B2" s="43">
        <v>0.15</v>
      </c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45">
        <v>44444</v>
      </c>
      <c r="B4" s="1">
        <f>_xlfn.DAYS(A4,B1)</f>
        <v>11</v>
      </c>
      <c r="C4" s="47" t="s">
        <v>21</v>
      </c>
      <c r="D4" s="34" t="s">
        <v>21</v>
      </c>
      <c r="E4" s="24">
        <f>ROUNDUP(F4*$B$2*B4/365,0)</f>
        <v>4521</v>
      </c>
      <c r="F4" s="33">
        <v>1000000</v>
      </c>
      <c r="G4" s="33">
        <f t="shared" ref="G4:G5" si="0">F4-D4</f>
        <v>1000000</v>
      </c>
      <c r="H4" s="33">
        <f>F4*$B$2*B4/360</f>
        <v>4583.333333333333</v>
      </c>
      <c r="I4" s="38">
        <f t="shared" ref="I4:I39" si="1">H4-E4</f>
        <v>62.33333333333303</v>
      </c>
    </row>
    <row r="5" spans="1:9" x14ac:dyDescent="0.25">
      <c r="A5" s="45">
        <v>44474</v>
      </c>
      <c r="B5" s="1">
        <f>_xlfn.DAYS(A5,A4)</f>
        <v>30</v>
      </c>
      <c r="C5" s="33">
        <f t="shared" ref="C5:C40" si="2">$D$1</f>
        <v>34662</v>
      </c>
      <c r="D5" s="35">
        <f t="shared" ref="D5:D40" si="3">C5-E5</f>
        <v>22333.23</v>
      </c>
      <c r="E5" s="24">
        <f>ROUND(F5*$B$2*B5/365,2)</f>
        <v>12328.77</v>
      </c>
      <c r="F5" s="33">
        <f t="shared" ref="F5" si="4">G4</f>
        <v>1000000</v>
      </c>
      <c r="G5" s="33">
        <f t="shared" si="0"/>
        <v>977666.77</v>
      </c>
      <c r="H5" s="33">
        <f t="shared" ref="H5:H39" si="5">F5*$B$2*B5/360</f>
        <v>12500</v>
      </c>
      <c r="I5" s="38">
        <f t="shared" si="1"/>
        <v>171.22999999999956</v>
      </c>
    </row>
    <row r="6" spans="1:9" x14ac:dyDescent="0.25">
      <c r="A6" s="45">
        <v>44505</v>
      </c>
      <c r="B6" s="1">
        <f t="shared" ref="B6:B40" si="6">_xlfn.DAYS(A6,A5)</f>
        <v>31</v>
      </c>
      <c r="C6" s="33">
        <f t="shared" si="2"/>
        <v>34662</v>
      </c>
      <c r="D6" s="35">
        <f t="shared" si="3"/>
        <v>22206.79</v>
      </c>
      <c r="E6" s="24">
        <f t="shared" ref="E6:E39" si="7">ROUND(F6*$B$2*B6/365,2)</f>
        <v>12455.21</v>
      </c>
      <c r="F6" s="33">
        <f t="shared" ref="F6:F40" si="8">G5</f>
        <v>977666.77</v>
      </c>
      <c r="G6" s="33">
        <f t="shared" ref="G6:G40" si="9">F6-D6</f>
        <v>955459.98</v>
      </c>
      <c r="H6" s="33">
        <f t="shared" si="5"/>
        <v>12628.195779166668</v>
      </c>
      <c r="I6" s="38">
        <f t="shared" si="1"/>
        <v>172.98577916666909</v>
      </c>
    </row>
    <row r="7" spans="1:9" x14ac:dyDescent="0.25">
      <c r="A7" s="45">
        <v>44535</v>
      </c>
      <c r="B7" s="1">
        <f t="shared" si="6"/>
        <v>30</v>
      </c>
      <c r="C7" s="33">
        <f t="shared" si="2"/>
        <v>34662</v>
      </c>
      <c r="D7" s="35">
        <f t="shared" si="3"/>
        <v>22882.36</v>
      </c>
      <c r="E7" s="24">
        <f t="shared" si="7"/>
        <v>11779.64</v>
      </c>
      <c r="F7" s="33">
        <f t="shared" si="8"/>
        <v>955459.98</v>
      </c>
      <c r="G7" s="33">
        <f t="shared" si="9"/>
        <v>932577.62</v>
      </c>
      <c r="H7" s="33">
        <f t="shared" si="5"/>
        <v>11943.249750000001</v>
      </c>
      <c r="I7" s="38">
        <f t="shared" si="1"/>
        <v>163.60975000000144</v>
      </c>
    </row>
    <row r="8" spans="1:9" x14ac:dyDescent="0.25">
      <c r="A8" s="45">
        <v>44566</v>
      </c>
      <c r="B8" s="1">
        <f t="shared" si="6"/>
        <v>31</v>
      </c>
      <c r="C8" s="33">
        <f t="shared" si="2"/>
        <v>34662</v>
      </c>
      <c r="D8" s="35">
        <f t="shared" si="3"/>
        <v>22781.22</v>
      </c>
      <c r="E8" s="24">
        <f t="shared" si="7"/>
        <v>11880.78</v>
      </c>
      <c r="F8" s="33">
        <f t="shared" si="8"/>
        <v>932577.62</v>
      </c>
      <c r="G8" s="33">
        <f t="shared" si="9"/>
        <v>909796.4</v>
      </c>
      <c r="H8" s="33">
        <f t="shared" si="5"/>
        <v>12045.794258333332</v>
      </c>
      <c r="I8" s="38">
        <f t="shared" si="1"/>
        <v>165.01425833333087</v>
      </c>
    </row>
    <row r="9" spans="1:9" x14ac:dyDescent="0.25">
      <c r="A9" s="45">
        <v>44597</v>
      </c>
      <c r="B9" s="1">
        <f t="shared" si="6"/>
        <v>31</v>
      </c>
      <c r="C9" s="33">
        <f t="shared" si="2"/>
        <v>34662</v>
      </c>
      <c r="D9" s="35">
        <f t="shared" si="3"/>
        <v>23071.440000000002</v>
      </c>
      <c r="E9" s="24">
        <f t="shared" si="7"/>
        <v>11590.56</v>
      </c>
      <c r="F9" s="33">
        <f t="shared" si="8"/>
        <v>909796.4</v>
      </c>
      <c r="G9" s="33">
        <f t="shared" si="9"/>
        <v>886724.96</v>
      </c>
      <c r="H9" s="33">
        <f t="shared" si="5"/>
        <v>11751.536833333334</v>
      </c>
      <c r="I9" s="38">
        <f t="shared" si="1"/>
        <v>160.97683333333407</v>
      </c>
    </row>
    <row r="10" spans="1:9" x14ac:dyDescent="0.25">
      <c r="A10" s="45">
        <v>44625</v>
      </c>
      <c r="B10" s="1">
        <f t="shared" si="6"/>
        <v>28</v>
      </c>
      <c r="C10" s="33">
        <f t="shared" si="2"/>
        <v>34662</v>
      </c>
      <c r="D10" s="35">
        <f t="shared" si="3"/>
        <v>24458.59</v>
      </c>
      <c r="E10" s="24">
        <f t="shared" si="7"/>
        <v>10203.41</v>
      </c>
      <c r="F10" s="33">
        <f t="shared" si="8"/>
        <v>886724.96</v>
      </c>
      <c r="G10" s="33">
        <f t="shared" si="9"/>
        <v>862266.37</v>
      </c>
      <c r="H10" s="33">
        <f t="shared" si="5"/>
        <v>10345.124533333332</v>
      </c>
      <c r="I10" s="38">
        <f t="shared" si="1"/>
        <v>141.71453333333193</v>
      </c>
    </row>
    <row r="11" spans="1:9" x14ac:dyDescent="0.25">
      <c r="A11" s="45">
        <v>44656</v>
      </c>
      <c r="B11" s="1">
        <f t="shared" si="6"/>
        <v>31</v>
      </c>
      <c r="C11" s="33">
        <f t="shared" si="2"/>
        <v>34662</v>
      </c>
      <c r="D11" s="35">
        <f t="shared" si="3"/>
        <v>23676.959999999999</v>
      </c>
      <c r="E11" s="24">
        <f t="shared" si="7"/>
        <v>10985.04</v>
      </c>
      <c r="F11" s="33">
        <f t="shared" si="8"/>
        <v>862266.37</v>
      </c>
      <c r="G11" s="33">
        <f t="shared" si="9"/>
        <v>838589.41</v>
      </c>
      <c r="H11" s="33">
        <f t="shared" si="5"/>
        <v>11137.607279166667</v>
      </c>
      <c r="I11" s="38">
        <f t="shared" si="1"/>
        <v>152.56727916666568</v>
      </c>
    </row>
    <row r="12" spans="1:9" x14ac:dyDescent="0.25">
      <c r="A12" s="45">
        <v>44686</v>
      </c>
      <c r="B12" s="1">
        <f t="shared" si="6"/>
        <v>30</v>
      </c>
      <c r="C12" s="33">
        <f t="shared" si="2"/>
        <v>34662</v>
      </c>
      <c r="D12" s="35">
        <f t="shared" si="3"/>
        <v>24323.23</v>
      </c>
      <c r="E12" s="24">
        <f t="shared" si="7"/>
        <v>10338.77</v>
      </c>
      <c r="F12" s="33">
        <f t="shared" si="8"/>
        <v>838589.41</v>
      </c>
      <c r="G12" s="33">
        <f t="shared" si="9"/>
        <v>814266.18</v>
      </c>
      <c r="H12" s="33">
        <f t="shared" si="5"/>
        <v>10482.367625000001</v>
      </c>
      <c r="I12" s="38">
        <f t="shared" si="1"/>
        <v>143.59762500000033</v>
      </c>
    </row>
    <row r="13" spans="1:9" x14ac:dyDescent="0.25">
      <c r="A13" s="45">
        <v>44717</v>
      </c>
      <c r="B13" s="1">
        <f t="shared" si="6"/>
        <v>31</v>
      </c>
      <c r="C13" s="33">
        <f t="shared" si="2"/>
        <v>34662</v>
      </c>
      <c r="D13" s="35">
        <f t="shared" si="3"/>
        <v>24288.47</v>
      </c>
      <c r="E13" s="24">
        <f t="shared" si="7"/>
        <v>10373.530000000001</v>
      </c>
      <c r="F13" s="33">
        <f t="shared" si="8"/>
        <v>814266.18</v>
      </c>
      <c r="G13" s="33">
        <f t="shared" si="9"/>
        <v>789977.71000000008</v>
      </c>
      <c r="H13" s="33">
        <f t="shared" si="5"/>
        <v>10517.604824999999</v>
      </c>
      <c r="I13" s="38">
        <f t="shared" si="1"/>
        <v>144.07482499999787</v>
      </c>
    </row>
    <row r="14" spans="1:9" x14ac:dyDescent="0.25">
      <c r="A14" s="45">
        <v>44747</v>
      </c>
      <c r="B14" s="1">
        <f t="shared" si="6"/>
        <v>30</v>
      </c>
      <c r="C14" s="33">
        <f t="shared" si="2"/>
        <v>34662</v>
      </c>
      <c r="D14" s="35">
        <f t="shared" si="3"/>
        <v>24922.55</v>
      </c>
      <c r="E14" s="24">
        <f t="shared" si="7"/>
        <v>9739.4500000000007</v>
      </c>
      <c r="F14" s="33">
        <f t="shared" si="8"/>
        <v>789977.71000000008</v>
      </c>
      <c r="G14" s="33">
        <f t="shared" si="9"/>
        <v>765055.16</v>
      </c>
      <c r="H14" s="33">
        <f t="shared" si="5"/>
        <v>9874.721375000001</v>
      </c>
      <c r="I14" s="38">
        <f t="shared" si="1"/>
        <v>135.27137500000026</v>
      </c>
    </row>
    <row r="15" spans="1:9" x14ac:dyDescent="0.25">
      <c r="A15" s="45">
        <v>44778</v>
      </c>
      <c r="B15" s="1">
        <f t="shared" si="6"/>
        <v>31</v>
      </c>
      <c r="C15" s="33">
        <f t="shared" si="2"/>
        <v>34662</v>
      </c>
      <c r="D15" s="35">
        <f t="shared" si="3"/>
        <v>24915.41</v>
      </c>
      <c r="E15" s="24">
        <f t="shared" si="7"/>
        <v>9746.59</v>
      </c>
      <c r="F15" s="33">
        <f t="shared" si="8"/>
        <v>765055.16</v>
      </c>
      <c r="G15" s="33">
        <f t="shared" si="9"/>
        <v>740139.75</v>
      </c>
      <c r="H15" s="33">
        <f t="shared" si="5"/>
        <v>9881.9624833333328</v>
      </c>
      <c r="I15" s="38">
        <f t="shared" si="1"/>
        <v>135.37248333333264</v>
      </c>
    </row>
    <row r="16" spans="1:9" x14ac:dyDescent="0.25">
      <c r="A16" s="45">
        <v>44809</v>
      </c>
      <c r="B16" s="1">
        <f t="shared" si="6"/>
        <v>31</v>
      </c>
      <c r="C16" s="33">
        <f t="shared" si="2"/>
        <v>34662</v>
      </c>
      <c r="D16" s="35">
        <f t="shared" si="3"/>
        <v>25232.82</v>
      </c>
      <c r="E16" s="24">
        <f t="shared" si="7"/>
        <v>9429.18</v>
      </c>
      <c r="F16" s="33">
        <f t="shared" si="8"/>
        <v>740139.75</v>
      </c>
      <c r="G16" s="33">
        <f t="shared" si="9"/>
        <v>714906.93</v>
      </c>
      <c r="H16" s="33">
        <f t="shared" si="5"/>
        <v>9560.1384374999998</v>
      </c>
      <c r="I16" s="38">
        <f t="shared" si="1"/>
        <v>130.95843749999949</v>
      </c>
    </row>
    <row r="17" spans="1:9" x14ac:dyDescent="0.25">
      <c r="A17" s="45">
        <v>44839</v>
      </c>
      <c r="B17" s="1">
        <f t="shared" si="6"/>
        <v>30</v>
      </c>
      <c r="C17" s="33">
        <f t="shared" si="2"/>
        <v>34662</v>
      </c>
      <c r="D17" s="35">
        <f t="shared" si="3"/>
        <v>25848.080000000002</v>
      </c>
      <c r="E17" s="24">
        <f t="shared" si="7"/>
        <v>8813.92</v>
      </c>
      <c r="F17" s="33">
        <f t="shared" si="8"/>
        <v>714906.93</v>
      </c>
      <c r="G17" s="33">
        <f t="shared" si="9"/>
        <v>689058.85000000009</v>
      </c>
      <c r="H17" s="33">
        <f t="shared" si="5"/>
        <v>8936.3366249999999</v>
      </c>
      <c r="I17" s="38">
        <f t="shared" si="1"/>
        <v>122.41662499999984</v>
      </c>
    </row>
    <row r="18" spans="1:9" x14ac:dyDescent="0.25">
      <c r="A18" s="45">
        <v>44870</v>
      </c>
      <c r="B18" s="1">
        <f t="shared" si="6"/>
        <v>31</v>
      </c>
      <c r="C18" s="33">
        <f t="shared" si="2"/>
        <v>34662</v>
      </c>
      <c r="D18" s="35">
        <f t="shared" si="3"/>
        <v>25883.58</v>
      </c>
      <c r="E18" s="24">
        <f t="shared" si="7"/>
        <v>8778.42</v>
      </c>
      <c r="F18" s="33">
        <f t="shared" si="8"/>
        <v>689058.85000000009</v>
      </c>
      <c r="G18" s="33">
        <f t="shared" si="9"/>
        <v>663175.27000000014</v>
      </c>
      <c r="H18" s="33">
        <f t="shared" si="5"/>
        <v>8900.3434791666677</v>
      </c>
      <c r="I18" s="38">
        <f t="shared" si="1"/>
        <v>121.92347916666768</v>
      </c>
    </row>
    <row r="19" spans="1:9" x14ac:dyDescent="0.25">
      <c r="A19" s="45">
        <v>44900</v>
      </c>
      <c r="B19" s="1">
        <f t="shared" si="6"/>
        <v>30</v>
      </c>
      <c r="C19" s="33">
        <f t="shared" si="2"/>
        <v>34662</v>
      </c>
      <c r="D19" s="35">
        <f t="shared" si="3"/>
        <v>26485.87</v>
      </c>
      <c r="E19" s="24">
        <f t="shared" si="7"/>
        <v>8176.13</v>
      </c>
      <c r="F19" s="33">
        <f t="shared" si="8"/>
        <v>663175.27000000014</v>
      </c>
      <c r="G19" s="33">
        <f t="shared" si="9"/>
        <v>636689.40000000014</v>
      </c>
      <c r="H19" s="33">
        <f t="shared" si="5"/>
        <v>8289.6908750000002</v>
      </c>
      <c r="I19" s="38">
        <f t="shared" si="1"/>
        <v>113.56087500000012</v>
      </c>
    </row>
    <row r="20" spans="1:9" x14ac:dyDescent="0.25">
      <c r="A20" s="45">
        <v>44931</v>
      </c>
      <c r="B20" s="1">
        <f t="shared" si="6"/>
        <v>31</v>
      </c>
      <c r="C20" s="33">
        <f t="shared" si="2"/>
        <v>34662</v>
      </c>
      <c r="D20" s="35">
        <f t="shared" si="3"/>
        <v>26550.75</v>
      </c>
      <c r="E20" s="24">
        <f t="shared" si="7"/>
        <v>8111.25</v>
      </c>
      <c r="F20" s="33">
        <f t="shared" si="8"/>
        <v>636689.40000000014</v>
      </c>
      <c r="G20" s="33">
        <f t="shared" si="9"/>
        <v>610138.65000000014</v>
      </c>
      <c r="H20" s="33">
        <f t="shared" si="5"/>
        <v>8223.9047500000015</v>
      </c>
      <c r="I20" s="38">
        <f t="shared" si="1"/>
        <v>112.65475000000151</v>
      </c>
    </row>
    <row r="21" spans="1:9" x14ac:dyDescent="0.25">
      <c r="A21" s="45">
        <v>44962</v>
      </c>
      <c r="B21" s="1">
        <f t="shared" si="6"/>
        <v>31</v>
      </c>
      <c r="C21" s="33">
        <f t="shared" si="2"/>
        <v>34662</v>
      </c>
      <c r="D21" s="35">
        <f t="shared" si="3"/>
        <v>26889</v>
      </c>
      <c r="E21" s="24">
        <f t="shared" si="7"/>
        <v>7773</v>
      </c>
      <c r="F21" s="33">
        <f t="shared" si="8"/>
        <v>610138.65000000014</v>
      </c>
      <c r="G21" s="33">
        <f t="shared" si="9"/>
        <v>583249.65000000014</v>
      </c>
      <c r="H21" s="33">
        <f t="shared" si="5"/>
        <v>7880.9575625000016</v>
      </c>
      <c r="I21" s="38">
        <f t="shared" si="1"/>
        <v>107.95756250000159</v>
      </c>
    </row>
    <row r="22" spans="1:9" x14ac:dyDescent="0.25">
      <c r="A22" s="45">
        <v>44990</v>
      </c>
      <c r="B22" s="1">
        <f t="shared" si="6"/>
        <v>28</v>
      </c>
      <c r="C22" s="33">
        <f t="shared" si="2"/>
        <v>34662</v>
      </c>
      <c r="D22" s="35">
        <f t="shared" si="3"/>
        <v>27950.63</v>
      </c>
      <c r="E22" s="24">
        <f t="shared" si="7"/>
        <v>6711.37</v>
      </c>
      <c r="F22" s="33">
        <f t="shared" si="8"/>
        <v>583249.65000000014</v>
      </c>
      <c r="G22" s="33">
        <f t="shared" si="9"/>
        <v>555299.02000000014</v>
      </c>
      <c r="H22" s="33">
        <f t="shared" si="5"/>
        <v>6804.5792500000016</v>
      </c>
      <c r="I22" s="38">
        <f t="shared" si="1"/>
        <v>93.209250000001703</v>
      </c>
    </row>
    <row r="23" spans="1:9" x14ac:dyDescent="0.25">
      <c r="A23" s="45">
        <v>45021</v>
      </c>
      <c r="B23" s="1">
        <f t="shared" si="6"/>
        <v>31</v>
      </c>
      <c r="C23" s="33">
        <f t="shared" si="2"/>
        <v>34662</v>
      </c>
      <c r="D23" s="35">
        <f t="shared" si="3"/>
        <v>27587.64</v>
      </c>
      <c r="E23" s="24">
        <f t="shared" si="7"/>
        <v>7074.36</v>
      </c>
      <c r="F23" s="33">
        <f t="shared" si="8"/>
        <v>555299.02000000014</v>
      </c>
      <c r="G23" s="33">
        <f t="shared" si="9"/>
        <v>527711.38000000012</v>
      </c>
      <c r="H23" s="33">
        <f t="shared" si="5"/>
        <v>7172.6123416666678</v>
      </c>
      <c r="I23" s="38">
        <f t="shared" si="1"/>
        <v>98.252341666668144</v>
      </c>
    </row>
    <row r="24" spans="1:9" x14ac:dyDescent="0.25">
      <c r="A24" s="45">
        <v>45051</v>
      </c>
      <c r="B24" s="1">
        <f t="shared" si="6"/>
        <v>30</v>
      </c>
      <c r="C24" s="33">
        <f t="shared" si="2"/>
        <v>34662</v>
      </c>
      <c r="D24" s="35">
        <f t="shared" si="3"/>
        <v>28155.97</v>
      </c>
      <c r="E24" s="24">
        <f t="shared" si="7"/>
        <v>6506.03</v>
      </c>
      <c r="F24" s="33">
        <f t="shared" si="8"/>
        <v>527711.38000000012</v>
      </c>
      <c r="G24" s="33">
        <f t="shared" si="9"/>
        <v>499555.41000000015</v>
      </c>
      <c r="H24" s="33">
        <f t="shared" si="5"/>
        <v>6596.3922500000008</v>
      </c>
      <c r="I24" s="38">
        <f t="shared" si="1"/>
        <v>90.36225000000104</v>
      </c>
    </row>
    <row r="25" spans="1:9" x14ac:dyDescent="0.25">
      <c r="A25" s="45">
        <v>45082</v>
      </c>
      <c r="B25" s="1">
        <f t="shared" si="6"/>
        <v>31</v>
      </c>
      <c r="C25" s="33">
        <f t="shared" si="2"/>
        <v>34662</v>
      </c>
      <c r="D25" s="35">
        <f t="shared" si="3"/>
        <v>28297.8</v>
      </c>
      <c r="E25" s="24">
        <f t="shared" si="7"/>
        <v>6364.2</v>
      </c>
      <c r="F25" s="33">
        <f t="shared" si="8"/>
        <v>499555.41000000015</v>
      </c>
      <c r="G25" s="33">
        <f t="shared" si="9"/>
        <v>471257.61000000016</v>
      </c>
      <c r="H25" s="33">
        <f t="shared" si="5"/>
        <v>6452.5907125000031</v>
      </c>
      <c r="I25" s="38">
        <f t="shared" si="1"/>
        <v>88.390712500003247</v>
      </c>
    </row>
    <row r="26" spans="1:9" x14ac:dyDescent="0.25">
      <c r="A26" s="45">
        <v>45112</v>
      </c>
      <c r="B26" s="1">
        <f t="shared" si="6"/>
        <v>30</v>
      </c>
      <c r="C26" s="33">
        <f t="shared" si="2"/>
        <v>34662</v>
      </c>
      <c r="D26" s="35">
        <f t="shared" si="3"/>
        <v>28851.97</v>
      </c>
      <c r="E26" s="24">
        <f t="shared" si="7"/>
        <v>5810.03</v>
      </c>
      <c r="F26" s="33">
        <f t="shared" si="8"/>
        <v>471257.61000000016</v>
      </c>
      <c r="G26" s="33">
        <f t="shared" si="9"/>
        <v>442405.64000000013</v>
      </c>
      <c r="H26" s="33">
        <f t="shared" si="5"/>
        <v>5890.7201250000026</v>
      </c>
      <c r="I26" s="38">
        <f t="shared" si="1"/>
        <v>80.690125000002809</v>
      </c>
    </row>
    <row r="27" spans="1:9" x14ac:dyDescent="0.25">
      <c r="A27" s="45">
        <v>45143</v>
      </c>
      <c r="B27" s="1">
        <f t="shared" si="6"/>
        <v>31</v>
      </c>
      <c r="C27" s="33">
        <f t="shared" si="2"/>
        <v>34662</v>
      </c>
      <c r="D27" s="35">
        <f t="shared" si="3"/>
        <v>29025.87</v>
      </c>
      <c r="E27" s="24">
        <f t="shared" si="7"/>
        <v>5636.13</v>
      </c>
      <c r="F27" s="33">
        <f t="shared" si="8"/>
        <v>442405.64000000013</v>
      </c>
      <c r="G27" s="33">
        <f t="shared" si="9"/>
        <v>413379.77000000014</v>
      </c>
      <c r="H27" s="33">
        <f t="shared" si="5"/>
        <v>5714.4061833333353</v>
      </c>
      <c r="I27" s="38">
        <f t="shared" si="1"/>
        <v>78.276183333335212</v>
      </c>
    </row>
    <row r="28" spans="1:9" x14ac:dyDescent="0.25">
      <c r="A28" s="45">
        <v>45174</v>
      </c>
      <c r="B28" s="1">
        <f t="shared" si="6"/>
        <v>31</v>
      </c>
      <c r="C28" s="33">
        <f t="shared" si="2"/>
        <v>34662</v>
      </c>
      <c r="D28" s="35">
        <f t="shared" si="3"/>
        <v>29395.65</v>
      </c>
      <c r="E28" s="24">
        <f t="shared" si="7"/>
        <v>5266.35</v>
      </c>
      <c r="F28" s="33">
        <f t="shared" si="8"/>
        <v>413379.77000000014</v>
      </c>
      <c r="G28" s="33">
        <f t="shared" si="9"/>
        <v>383984.12000000011</v>
      </c>
      <c r="H28" s="33">
        <f t="shared" si="5"/>
        <v>5339.4886958333354</v>
      </c>
      <c r="I28" s="38">
        <f t="shared" si="1"/>
        <v>73.138695833335078</v>
      </c>
    </row>
    <row r="29" spans="1:9" x14ac:dyDescent="0.25">
      <c r="A29" s="45">
        <v>45204</v>
      </c>
      <c r="B29" s="1">
        <f t="shared" si="6"/>
        <v>30</v>
      </c>
      <c r="C29" s="33">
        <f t="shared" si="2"/>
        <v>34662</v>
      </c>
      <c r="D29" s="35">
        <f t="shared" si="3"/>
        <v>29927.95</v>
      </c>
      <c r="E29" s="24">
        <f t="shared" si="7"/>
        <v>4734.05</v>
      </c>
      <c r="F29" s="33">
        <f t="shared" si="8"/>
        <v>383984.12000000011</v>
      </c>
      <c r="G29" s="33">
        <f t="shared" si="9"/>
        <v>354056.1700000001</v>
      </c>
      <c r="H29" s="33">
        <f t="shared" si="5"/>
        <v>4799.8015000000014</v>
      </c>
      <c r="I29" s="38">
        <f t="shared" si="1"/>
        <v>65.751500000001215</v>
      </c>
    </row>
    <row r="30" spans="1:9" x14ac:dyDescent="0.25">
      <c r="A30" s="45">
        <v>45235</v>
      </c>
      <c r="B30" s="1">
        <f t="shared" si="6"/>
        <v>31</v>
      </c>
      <c r="C30" s="33">
        <f t="shared" si="2"/>
        <v>34662</v>
      </c>
      <c r="D30" s="35">
        <f t="shared" si="3"/>
        <v>30151.42</v>
      </c>
      <c r="E30" s="24">
        <f t="shared" si="7"/>
        <v>4510.58</v>
      </c>
      <c r="F30" s="33">
        <f t="shared" si="8"/>
        <v>354056.1700000001</v>
      </c>
      <c r="G30" s="33">
        <f t="shared" si="9"/>
        <v>323904.75000000012</v>
      </c>
      <c r="H30" s="33">
        <f t="shared" si="5"/>
        <v>4573.2255291666679</v>
      </c>
      <c r="I30" s="38">
        <f t="shared" si="1"/>
        <v>62.645529166667984</v>
      </c>
    </row>
    <row r="31" spans="1:9" x14ac:dyDescent="0.25">
      <c r="A31" s="45">
        <v>45265</v>
      </c>
      <c r="B31" s="1">
        <f t="shared" si="6"/>
        <v>30</v>
      </c>
      <c r="C31" s="33">
        <f t="shared" si="2"/>
        <v>34662</v>
      </c>
      <c r="D31" s="35">
        <f t="shared" si="3"/>
        <v>30668.65</v>
      </c>
      <c r="E31" s="24">
        <f t="shared" si="7"/>
        <v>3993.35</v>
      </c>
      <c r="F31" s="33">
        <f t="shared" si="8"/>
        <v>323904.75000000012</v>
      </c>
      <c r="G31" s="33">
        <f t="shared" si="9"/>
        <v>293236.10000000009</v>
      </c>
      <c r="H31" s="33">
        <f t="shared" si="5"/>
        <v>4048.8093750000012</v>
      </c>
      <c r="I31" s="38">
        <f t="shared" si="1"/>
        <v>55.459375000001273</v>
      </c>
    </row>
    <row r="32" spans="1:9" x14ac:dyDescent="0.25">
      <c r="A32" s="45">
        <v>45296</v>
      </c>
      <c r="B32" s="1">
        <f t="shared" si="6"/>
        <v>31</v>
      </c>
      <c r="C32" s="33">
        <f t="shared" si="2"/>
        <v>34662</v>
      </c>
      <c r="D32" s="35">
        <f t="shared" si="3"/>
        <v>30926.25</v>
      </c>
      <c r="E32" s="24">
        <f t="shared" si="7"/>
        <v>3735.75</v>
      </c>
      <c r="F32" s="33">
        <f t="shared" si="8"/>
        <v>293236.10000000009</v>
      </c>
      <c r="G32" s="33">
        <f t="shared" si="9"/>
        <v>262309.85000000009</v>
      </c>
      <c r="H32" s="33">
        <f t="shared" si="5"/>
        <v>3787.6329583333345</v>
      </c>
      <c r="I32" s="38">
        <f t="shared" si="1"/>
        <v>51.8829583333345</v>
      </c>
    </row>
    <row r="33" spans="1:9" x14ac:dyDescent="0.25">
      <c r="A33" s="45">
        <v>45327</v>
      </c>
      <c r="B33" s="1">
        <f t="shared" si="6"/>
        <v>31</v>
      </c>
      <c r="C33" s="33">
        <f t="shared" si="2"/>
        <v>34662</v>
      </c>
      <c r="D33" s="35">
        <f t="shared" si="3"/>
        <v>31320.239999999998</v>
      </c>
      <c r="E33" s="24">
        <f t="shared" si="7"/>
        <v>3341.76</v>
      </c>
      <c r="F33" s="33">
        <f t="shared" si="8"/>
        <v>262309.85000000009</v>
      </c>
      <c r="G33" s="33">
        <f t="shared" si="9"/>
        <v>230989.6100000001</v>
      </c>
      <c r="H33" s="33">
        <f t="shared" si="5"/>
        <v>3388.1688958333348</v>
      </c>
      <c r="I33" s="38">
        <f t="shared" si="1"/>
        <v>46.408895833334554</v>
      </c>
    </row>
    <row r="34" spans="1:9" x14ac:dyDescent="0.25">
      <c r="A34" s="45">
        <v>45356</v>
      </c>
      <c r="B34" s="1">
        <f t="shared" si="6"/>
        <v>29</v>
      </c>
      <c r="C34" s="33">
        <f t="shared" si="2"/>
        <v>34662</v>
      </c>
      <c r="D34" s="35">
        <f t="shared" si="3"/>
        <v>31909.11</v>
      </c>
      <c r="E34" s="24">
        <f t="shared" si="7"/>
        <v>2752.89</v>
      </c>
      <c r="F34" s="33">
        <f t="shared" si="8"/>
        <v>230989.6100000001</v>
      </c>
      <c r="G34" s="33">
        <f t="shared" si="9"/>
        <v>199080.50000000012</v>
      </c>
      <c r="H34" s="33">
        <f t="shared" si="5"/>
        <v>2791.1244541666679</v>
      </c>
      <c r="I34" s="38">
        <f t="shared" si="1"/>
        <v>38.234454166668002</v>
      </c>
    </row>
    <row r="35" spans="1:9" x14ac:dyDescent="0.25">
      <c r="A35" s="45">
        <v>45387</v>
      </c>
      <c r="B35" s="1">
        <f t="shared" si="6"/>
        <v>31</v>
      </c>
      <c r="C35" s="33">
        <f t="shared" si="2"/>
        <v>34662</v>
      </c>
      <c r="D35" s="35">
        <f t="shared" si="3"/>
        <v>32125.77</v>
      </c>
      <c r="E35" s="24">
        <f t="shared" si="7"/>
        <v>2536.23</v>
      </c>
      <c r="F35" s="33">
        <f t="shared" si="8"/>
        <v>199080.50000000012</v>
      </c>
      <c r="G35" s="33">
        <f t="shared" si="9"/>
        <v>166954.73000000013</v>
      </c>
      <c r="H35" s="33">
        <f t="shared" si="5"/>
        <v>2571.4564583333345</v>
      </c>
      <c r="I35" s="38">
        <f t="shared" si="1"/>
        <v>35.226458333334449</v>
      </c>
    </row>
    <row r="36" spans="1:9" x14ac:dyDescent="0.25">
      <c r="A36" s="45">
        <v>45417</v>
      </c>
      <c r="B36" s="1">
        <f t="shared" si="6"/>
        <v>30</v>
      </c>
      <c r="C36" s="33">
        <f t="shared" si="2"/>
        <v>34662</v>
      </c>
      <c r="D36" s="35">
        <f t="shared" si="3"/>
        <v>32603.65</v>
      </c>
      <c r="E36" s="24">
        <f t="shared" si="7"/>
        <v>2058.35</v>
      </c>
      <c r="F36" s="33">
        <f t="shared" si="8"/>
        <v>166954.73000000013</v>
      </c>
      <c r="G36" s="33">
        <f t="shared" si="9"/>
        <v>134351.08000000013</v>
      </c>
      <c r="H36" s="33">
        <f t="shared" si="5"/>
        <v>2086.9341250000016</v>
      </c>
      <c r="I36" s="38">
        <f t="shared" si="1"/>
        <v>28.584125000001677</v>
      </c>
    </row>
    <row r="37" spans="1:9" x14ac:dyDescent="0.25">
      <c r="A37" s="45">
        <v>45448</v>
      </c>
      <c r="B37" s="1">
        <f t="shared" si="6"/>
        <v>31</v>
      </c>
      <c r="C37" s="33">
        <f t="shared" si="2"/>
        <v>34662</v>
      </c>
      <c r="D37" s="35">
        <f t="shared" si="3"/>
        <v>32950.400000000001</v>
      </c>
      <c r="E37" s="24">
        <f t="shared" si="7"/>
        <v>1711.6</v>
      </c>
      <c r="F37" s="33">
        <f t="shared" si="8"/>
        <v>134351.08000000013</v>
      </c>
      <c r="G37" s="33">
        <f t="shared" si="9"/>
        <v>101400.68000000014</v>
      </c>
      <c r="H37" s="33">
        <f t="shared" si="5"/>
        <v>1735.3681166666684</v>
      </c>
      <c r="I37" s="38">
        <f t="shared" si="1"/>
        <v>23.768116666668448</v>
      </c>
    </row>
    <row r="38" spans="1:9" x14ac:dyDescent="0.25">
      <c r="A38" s="45">
        <v>45478</v>
      </c>
      <c r="B38" s="1">
        <f t="shared" si="6"/>
        <v>30</v>
      </c>
      <c r="C38" s="33">
        <f t="shared" si="2"/>
        <v>34662</v>
      </c>
      <c r="D38" s="35">
        <f t="shared" si="3"/>
        <v>33411.85</v>
      </c>
      <c r="E38" s="24">
        <f t="shared" si="7"/>
        <v>1250.1500000000001</v>
      </c>
      <c r="F38" s="33">
        <f t="shared" si="8"/>
        <v>101400.68000000014</v>
      </c>
      <c r="G38" s="33">
        <f t="shared" si="9"/>
        <v>67988.830000000133</v>
      </c>
      <c r="H38" s="33">
        <f t="shared" si="5"/>
        <v>1267.5085000000017</v>
      </c>
      <c r="I38" s="38">
        <f t="shared" si="1"/>
        <v>17.358500000001641</v>
      </c>
    </row>
    <row r="39" spans="1:9" x14ac:dyDescent="0.25">
      <c r="A39" s="45">
        <v>45509</v>
      </c>
      <c r="B39" s="1">
        <f t="shared" si="6"/>
        <v>31</v>
      </c>
      <c r="C39" s="33">
        <f t="shared" si="2"/>
        <v>34662</v>
      </c>
      <c r="D39" s="35">
        <f t="shared" si="3"/>
        <v>33795.839999999997</v>
      </c>
      <c r="E39" s="24">
        <f t="shared" si="7"/>
        <v>866.16</v>
      </c>
      <c r="F39" s="33">
        <f t="shared" si="8"/>
        <v>67988.830000000133</v>
      </c>
      <c r="G39" s="33">
        <f t="shared" si="9"/>
        <v>34192.990000000136</v>
      </c>
      <c r="H39" s="33">
        <f t="shared" si="5"/>
        <v>878.18905416666826</v>
      </c>
      <c r="I39" s="38">
        <f t="shared" si="1"/>
        <v>12.029054166668288</v>
      </c>
    </row>
    <row r="40" spans="1:9" x14ac:dyDescent="0.25">
      <c r="A40" s="45">
        <v>45540</v>
      </c>
      <c r="B40" s="1">
        <f t="shared" si="6"/>
        <v>31</v>
      </c>
      <c r="C40" s="33">
        <f t="shared" si="2"/>
        <v>34662</v>
      </c>
      <c r="D40" s="35">
        <f t="shared" si="3"/>
        <v>34192.99</v>
      </c>
      <c r="E40" s="24">
        <f>ROUND(469.009999999863,2)</f>
        <v>469.01</v>
      </c>
      <c r="F40" s="33">
        <f t="shared" si="8"/>
        <v>34192.990000000136</v>
      </c>
      <c r="G40" s="33">
        <f t="shared" si="9"/>
        <v>1.3824319466948509E-10</v>
      </c>
      <c r="H40" s="33">
        <f t="shared" ref="H40" si="10">F40*$B$2*B40/360</f>
        <v>441.65945416666841</v>
      </c>
      <c r="I40" s="38">
        <f t="shared" ref="I40" si="11">H40-E40</f>
        <v>-27.35054583333158</v>
      </c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0BF75-2D2E-4BFE-A8AB-AAAA8F1BA042}">
  <dimension ref="A1:I40"/>
  <sheetViews>
    <sheetView workbookViewId="0">
      <pane ySplit="3" topLeftCell="A28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0.28515625" bestFit="1" customWidth="1"/>
    <col min="5" max="5" width="9.42578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8.140625" bestFit="1" customWidth="1"/>
  </cols>
  <sheetData>
    <row r="1" spans="1:9" x14ac:dyDescent="0.25">
      <c r="A1" s="41" t="s">
        <v>267</v>
      </c>
      <c r="B1" s="46">
        <v>44433</v>
      </c>
      <c r="C1" s="37" t="s">
        <v>274</v>
      </c>
      <c r="D1" s="39">
        <f>ROUNDUP(34665.3285041941,0)</f>
        <v>34666</v>
      </c>
    </row>
    <row r="2" spans="1:9" x14ac:dyDescent="0.25">
      <c r="A2" s="41" t="s">
        <v>268</v>
      </c>
      <c r="B2" s="43">
        <v>0.15</v>
      </c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45">
        <v>44444</v>
      </c>
      <c r="B4" s="1">
        <f>DAYS360(B1,A4,TRUE)</f>
        <v>10</v>
      </c>
      <c r="C4" s="47" t="s">
        <v>21</v>
      </c>
      <c r="D4" s="34" t="s">
        <v>21</v>
      </c>
      <c r="E4" s="24">
        <f>ROUNDUP(F4*$B$2*B4/360,0)</f>
        <v>4167</v>
      </c>
      <c r="F4" s="33">
        <v>1000000</v>
      </c>
      <c r="G4" s="33">
        <f t="shared" ref="G4:G5" si="0">F4-D4</f>
        <v>1000000</v>
      </c>
      <c r="H4" s="33">
        <f>F4*$B$2*B4/360</f>
        <v>4166.666666666667</v>
      </c>
      <c r="I4" s="38">
        <f t="shared" ref="I4:I39" si="1">H4-E4</f>
        <v>-0.33333333333303017</v>
      </c>
    </row>
    <row r="5" spans="1:9" x14ac:dyDescent="0.25">
      <c r="A5" s="45">
        <v>44474</v>
      </c>
      <c r="B5" s="1">
        <f>DAYS360(A4,A5,TRUE)</f>
        <v>30</v>
      </c>
      <c r="C5" s="33">
        <f t="shared" ref="C5:C40" si="2">$D$1</f>
        <v>34666</v>
      </c>
      <c r="D5" s="35">
        <f t="shared" ref="D5:D40" si="3">C5-E5</f>
        <v>22166</v>
      </c>
      <c r="E5" s="24">
        <f>ROUND(F5*$B$2*B5/360,2)</f>
        <v>12500</v>
      </c>
      <c r="F5" s="33">
        <f t="shared" ref="F5" si="4">G4</f>
        <v>1000000</v>
      </c>
      <c r="G5" s="33">
        <f t="shared" si="0"/>
        <v>977834</v>
      </c>
      <c r="H5" s="33">
        <f t="shared" ref="H5:H39" si="5">F5*$B$2*B5/360</f>
        <v>12500</v>
      </c>
      <c r="I5" s="38">
        <f t="shared" si="1"/>
        <v>0</v>
      </c>
    </row>
    <row r="6" spans="1:9" x14ac:dyDescent="0.25">
      <c r="A6" s="45">
        <v>44505</v>
      </c>
      <c r="B6" s="1">
        <f t="shared" ref="B6:B39" si="6">DAYS360(A5,A6,TRUE)</f>
        <v>30</v>
      </c>
      <c r="C6" s="33">
        <f t="shared" si="2"/>
        <v>34666</v>
      </c>
      <c r="D6" s="35">
        <f t="shared" si="3"/>
        <v>22443.07</v>
      </c>
      <c r="E6" s="24">
        <f t="shared" ref="E6:E39" si="7">ROUND(F6*$B$2*B6/360,2)</f>
        <v>12222.93</v>
      </c>
      <c r="F6" s="33">
        <f t="shared" ref="F6:F40" si="8">G5</f>
        <v>977834</v>
      </c>
      <c r="G6" s="33">
        <f t="shared" ref="G6:G40" si="9">F6-D6</f>
        <v>955390.93</v>
      </c>
      <c r="H6" s="33">
        <f t="shared" si="5"/>
        <v>12222.924999999999</v>
      </c>
      <c r="I6" s="38">
        <f t="shared" si="1"/>
        <v>-5.0000000010186341E-3</v>
      </c>
    </row>
    <row r="7" spans="1:9" x14ac:dyDescent="0.25">
      <c r="A7" s="45">
        <v>44535</v>
      </c>
      <c r="B7" s="1">
        <f t="shared" si="6"/>
        <v>30</v>
      </c>
      <c r="C7" s="33">
        <f t="shared" si="2"/>
        <v>34666</v>
      </c>
      <c r="D7" s="35">
        <f t="shared" si="3"/>
        <v>22723.61</v>
      </c>
      <c r="E7" s="24">
        <f t="shared" si="7"/>
        <v>11942.39</v>
      </c>
      <c r="F7" s="33">
        <f t="shared" si="8"/>
        <v>955390.93</v>
      </c>
      <c r="G7" s="33">
        <f t="shared" si="9"/>
        <v>932667.32000000007</v>
      </c>
      <c r="H7" s="33">
        <f t="shared" si="5"/>
        <v>11942.386624999999</v>
      </c>
      <c r="I7" s="38">
        <f t="shared" si="1"/>
        <v>-3.3750000002328306E-3</v>
      </c>
    </row>
    <row r="8" spans="1:9" x14ac:dyDescent="0.25">
      <c r="A8" s="45">
        <v>44566</v>
      </c>
      <c r="B8" s="1">
        <f t="shared" si="6"/>
        <v>30</v>
      </c>
      <c r="C8" s="33">
        <f t="shared" si="2"/>
        <v>34666</v>
      </c>
      <c r="D8" s="35">
        <f t="shared" si="3"/>
        <v>23007.66</v>
      </c>
      <c r="E8" s="24">
        <f t="shared" si="7"/>
        <v>11658.34</v>
      </c>
      <c r="F8" s="33">
        <f t="shared" si="8"/>
        <v>932667.32000000007</v>
      </c>
      <c r="G8" s="33">
        <f t="shared" si="9"/>
        <v>909659.66</v>
      </c>
      <c r="H8" s="33">
        <f t="shared" si="5"/>
        <v>11658.341499999999</v>
      </c>
      <c r="I8" s="38">
        <f t="shared" si="1"/>
        <v>1.4999999984866008E-3</v>
      </c>
    </row>
    <row r="9" spans="1:9" x14ac:dyDescent="0.25">
      <c r="A9" s="45">
        <v>44597</v>
      </c>
      <c r="B9" s="1">
        <f t="shared" si="6"/>
        <v>30</v>
      </c>
      <c r="C9" s="33">
        <f t="shared" si="2"/>
        <v>34666</v>
      </c>
      <c r="D9" s="35">
        <f t="shared" si="3"/>
        <v>23295.25</v>
      </c>
      <c r="E9" s="24">
        <f t="shared" si="7"/>
        <v>11370.75</v>
      </c>
      <c r="F9" s="33">
        <f t="shared" si="8"/>
        <v>909659.66</v>
      </c>
      <c r="G9" s="33">
        <f t="shared" si="9"/>
        <v>886364.41</v>
      </c>
      <c r="H9" s="33">
        <f t="shared" si="5"/>
        <v>11370.74575</v>
      </c>
      <c r="I9" s="38">
        <f t="shared" si="1"/>
        <v>-4.2499999999563443E-3</v>
      </c>
    </row>
    <row r="10" spans="1:9" x14ac:dyDescent="0.25">
      <c r="A10" s="45">
        <v>44625</v>
      </c>
      <c r="B10" s="1">
        <f t="shared" si="6"/>
        <v>30</v>
      </c>
      <c r="C10" s="33">
        <f t="shared" si="2"/>
        <v>34666</v>
      </c>
      <c r="D10" s="35">
        <f t="shared" si="3"/>
        <v>23586.440000000002</v>
      </c>
      <c r="E10" s="24">
        <f t="shared" si="7"/>
        <v>11079.56</v>
      </c>
      <c r="F10" s="33">
        <f t="shared" si="8"/>
        <v>886364.41</v>
      </c>
      <c r="G10" s="33">
        <f t="shared" si="9"/>
        <v>862777.97</v>
      </c>
      <c r="H10" s="33">
        <f t="shared" si="5"/>
        <v>11079.555124999999</v>
      </c>
      <c r="I10" s="38">
        <f t="shared" si="1"/>
        <v>-4.8750000005384209E-3</v>
      </c>
    </row>
    <row r="11" spans="1:9" x14ac:dyDescent="0.25">
      <c r="A11" s="45">
        <v>44656</v>
      </c>
      <c r="B11" s="1">
        <f t="shared" si="6"/>
        <v>30</v>
      </c>
      <c r="C11" s="33">
        <f t="shared" si="2"/>
        <v>34666</v>
      </c>
      <c r="D11" s="35">
        <f t="shared" si="3"/>
        <v>23881.279999999999</v>
      </c>
      <c r="E11" s="24">
        <f t="shared" si="7"/>
        <v>10784.72</v>
      </c>
      <c r="F11" s="33">
        <f t="shared" si="8"/>
        <v>862777.97</v>
      </c>
      <c r="G11" s="33">
        <f t="shared" si="9"/>
        <v>838896.69</v>
      </c>
      <c r="H11" s="33">
        <f t="shared" si="5"/>
        <v>10784.724624999999</v>
      </c>
      <c r="I11" s="38">
        <f t="shared" si="1"/>
        <v>4.6249999995779945E-3</v>
      </c>
    </row>
    <row r="12" spans="1:9" x14ac:dyDescent="0.25">
      <c r="A12" s="45">
        <v>44686</v>
      </c>
      <c r="B12" s="1">
        <f t="shared" si="6"/>
        <v>30</v>
      </c>
      <c r="C12" s="33">
        <f t="shared" si="2"/>
        <v>34666</v>
      </c>
      <c r="D12" s="35">
        <f t="shared" si="3"/>
        <v>24179.79</v>
      </c>
      <c r="E12" s="24">
        <f t="shared" si="7"/>
        <v>10486.21</v>
      </c>
      <c r="F12" s="33">
        <f t="shared" si="8"/>
        <v>838896.69</v>
      </c>
      <c r="G12" s="33">
        <f t="shared" si="9"/>
        <v>814716.89999999991</v>
      </c>
      <c r="H12" s="33">
        <f t="shared" si="5"/>
        <v>10486.208624999999</v>
      </c>
      <c r="I12" s="38">
        <f t="shared" si="1"/>
        <v>-1.374999999825377E-3</v>
      </c>
    </row>
    <row r="13" spans="1:9" x14ac:dyDescent="0.25">
      <c r="A13" s="45">
        <v>44717</v>
      </c>
      <c r="B13" s="1">
        <f t="shared" si="6"/>
        <v>30</v>
      </c>
      <c r="C13" s="33">
        <f t="shared" si="2"/>
        <v>34666</v>
      </c>
      <c r="D13" s="35">
        <f t="shared" si="3"/>
        <v>24482.04</v>
      </c>
      <c r="E13" s="24">
        <f t="shared" si="7"/>
        <v>10183.959999999999</v>
      </c>
      <c r="F13" s="33">
        <f t="shared" si="8"/>
        <v>814716.89999999991</v>
      </c>
      <c r="G13" s="33">
        <f t="shared" si="9"/>
        <v>790234.85999999987</v>
      </c>
      <c r="H13" s="33">
        <f t="shared" si="5"/>
        <v>10183.961249999998</v>
      </c>
      <c r="I13" s="38">
        <f t="shared" si="1"/>
        <v>1.2499999993451638E-3</v>
      </c>
    </row>
    <row r="14" spans="1:9" x14ac:dyDescent="0.25">
      <c r="A14" s="45">
        <v>44747</v>
      </c>
      <c r="B14" s="1">
        <f t="shared" si="6"/>
        <v>30</v>
      </c>
      <c r="C14" s="33">
        <f t="shared" si="2"/>
        <v>34666</v>
      </c>
      <c r="D14" s="35">
        <f t="shared" si="3"/>
        <v>24788.059999999998</v>
      </c>
      <c r="E14" s="24">
        <f t="shared" si="7"/>
        <v>9877.94</v>
      </c>
      <c r="F14" s="33">
        <f t="shared" si="8"/>
        <v>790234.85999999987</v>
      </c>
      <c r="G14" s="33">
        <f t="shared" si="9"/>
        <v>765446.79999999981</v>
      </c>
      <c r="H14" s="33">
        <f t="shared" si="5"/>
        <v>9877.9357499999969</v>
      </c>
      <c r="I14" s="38">
        <f t="shared" si="1"/>
        <v>-4.2500000035943231E-3</v>
      </c>
    </row>
    <row r="15" spans="1:9" x14ac:dyDescent="0.25">
      <c r="A15" s="45">
        <v>44778</v>
      </c>
      <c r="B15" s="1">
        <f t="shared" si="6"/>
        <v>30</v>
      </c>
      <c r="C15" s="33">
        <f t="shared" si="2"/>
        <v>34666</v>
      </c>
      <c r="D15" s="35">
        <f t="shared" si="3"/>
        <v>25097.91</v>
      </c>
      <c r="E15" s="24">
        <f t="shared" si="7"/>
        <v>9568.09</v>
      </c>
      <c r="F15" s="33">
        <f t="shared" si="8"/>
        <v>765446.79999999981</v>
      </c>
      <c r="G15" s="33">
        <f t="shared" si="9"/>
        <v>740348.88999999978</v>
      </c>
      <c r="H15" s="33">
        <f t="shared" si="5"/>
        <v>9568.0849999999973</v>
      </c>
      <c r="I15" s="38">
        <f t="shared" si="1"/>
        <v>-5.0000000028376235E-3</v>
      </c>
    </row>
    <row r="16" spans="1:9" x14ac:dyDescent="0.25">
      <c r="A16" s="45">
        <v>44809</v>
      </c>
      <c r="B16" s="1">
        <f t="shared" si="6"/>
        <v>30</v>
      </c>
      <c r="C16" s="33">
        <f t="shared" si="2"/>
        <v>34666</v>
      </c>
      <c r="D16" s="35">
        <f t="shared" si="3"/>
        <v>25411.64</v>
      </c>
      <c r="E16" s="24">
        <f t="shared" si="7"/>
        <v>9254.36</v>
      </c>
      <c r="F16" s="33">
        <f t="shared" si="8"/>
        <v>740348.88999999978</v>
      </c>
      <c r="G16" s="33">
        <f t="shared" si="9"/>
        <v>714937.24999999977</v>
      </c>
      <c r="H16" s="33">
        <f t="shared" si="5"/>
        <v>9254.3611249999976</v>
      </c>
      <c r="I16" s="38">
        <f t="shared" si="1"/>
        <v>1.1249999970459612E-3</v>
      </c>
    </row>
    <row r="17" spans="1:9" x14ac:dyDescent="0.25">
      <c r="A17" s="45">
        <v>44839</v>
      </c>
      <c r="B17" s="1">
        <f t="shared" si="6"/>
        <v>30</v>
      </c>
      <c r="C17" s="33">
        <f t="shared" si="2"/>
        <v>34666</v>
      </c>
      <c r="D17" s="35">
        <f t="shared" si="3"/>
        <v>25729.279999999999</v>
      </c>
      <c r="E17" s="24">
        <f t="shared" si="7"/>
        <v>8936.7199999999993</v>
      </c>
      <c r="F17" s="33">
        <f t="shared" si="8"/>
        <v>714937.24999999977</v>
      </c>
      <c r="G17" s="33">
        <f t="shared" si="9"/>
        <v>689207.96999999974</v>
      </c>
      <c r="H17" s="33">
        <f t="shared" si="5"/>
        <v>8936.7156249999971</v>
      </c>
      <c r="I17" s="38">
        <f t="shared" si="1"/>
        <v>-4.3750000022555469E-3</v>
      </c>
    </row>
    <row r="18" spans="1:9" x14ac:dyDescent="0.25">
      <c r="A18" s="45">
        <v>44870</v>
      </c>
      <c r="B18" s="1">
        <f t="shared" si="6"/>
        <v>30</v>
      </c>
      <c r="C18" s="33">
        <f t="shared" si="2"/>
        <v>34666</v>
      </c>
      <c r="D18" s="35">
        <f t="shared" si="3"/>
        <v>26050.9</v>
      </c>
      <c r="E18" s="24">
        <f t="shared" si="7"/>
        <v>8615.1</v>
      </c>
      <c r="F18" s="33">
        <f t="shared" si="8"/>
        <v>689207.96999999974</v>
      </c>
      <c r="G18" s="33">
        <f t="shared" si="9"/>
        <v>663157.06999999972</v>
      </c>
      <c r="H18" s="33">
        <f t="shared" si="5"/>
        <v>8615.0996249999971</v>
      </c>
      <c r="I18" s="38">
        <f t="shared" si="1"/>
        <v>-3.7500000325962901E-4</v>
      </c>
    </row>
    <row r="19" spans="1:9" x14ac:dyDescent="0.25">
      <c r="A19" s="45">
        <v>44900</v>
      </c>
      <c r="B19" s="1">
        <f t="shared" si="6"/>
        <v>30</v>
      </c>
      <c r="C19" s="33">
        <f t="shared" si="2"/>
        <v>34666</v>
      </c>
      <c r="D19" s="35">
        <f t="shared" si="3"/>
        <v>26376.54</v>
      </c>
      <c r="E19" s="24">
        <f t="shared" si="7"/>
        <v>8289.4599999999991</v>
      </c>
      <c r="F19" s="33">
        <f t="shared" si="8"/>
        <v>663157.06999999972</v>
      </c>
      <c r="G19" s="33">
        <f t="shared" si="9"/>
        <v>636780.52999999968</v>
      </c>
      <c r="H19" s="33">
        <f t="shared" si="5"/>
        <v>8289.4633749999957</v>
      </c>
      <c r="I19" s="38">
        <f t="shared" si="1"/>
        <v>3.3749999965948518E-3</v>
      </c>
    </row>
    <row r="20" spans="1:9" x14ac:dyDescent="0.25">
      <c r="A20" s="45">
        <v>44931</v>
      </c>
      <c r="B20" s="1">
        <f t="shared" si="6"/>
        <v>30</v>
      </c>
      <c r="C20" s="33">
        <f t="shared" si="2"/>
        <v>34666</v>
      </c>
      <c r="D20" s="35">
        <f t="shared" si="3"/>
        <v>26706.239999999998</v>
      </c>
      <c r="E20" s="24">
        <f t="shared" si="7"/>
        <v>7959.76</v>
      </c>
      <c r="F20" s="33">
        <f t="shared" si="8"/>
        <v>636780.52999999968</v>
      </c>
      <c r="G20" s="33">
        <f t="shared" si="9"/>
        <v>610074.28999999969</v>
      </c>
      <c r="H20" s="33">
        <f t="shared" si="5"/>
        <v>7959.7566249999954</v>
      </c>
      <c r="I20" s="38">
        <f t="shared" si="1"/>
        <v>-3.3750000047803042E-3</v>
      </c>
    </row>
    <row r="21" spans="1:9" x14ac:dyDescent="0.25">
      <c r="A21" s="45">
        <v>44962</v>
      </c>
      <c r="B21" s="1">
        <f t="shared" si="6"/>
        <v>30</v>
      </c>
      <c r="C21" s="33">
        <f t="shared" si="2"/>
        <v>34666</v>
      </c>
      <c r="D21" s="35">
        <f t="shared" si="3"/>
        <v>27040.07</v>
      </c>
      <c r="E21" s="24">
        <f t="shared" si="7"/>
        <v>7625.93</v>
      </c>
      <c r="F21" s="33">
        <f t="shared" si="8"/>
        <v>610074.28999999969</v>
      </c>
      <c r="G21" s="33">
        <f t="shared" si="9"/>
        <v>583034.21999999974</v>
      </c>
      <c r="H21" s="33">
        <f t="shared" si="5"/>
        <v>7625.928624999995</v>
      </c>
      <c r="I21" s="38">
        <f t="shared" si="1"/>
        <v>-1.3750000052823452E-3</v>
      </c>
    </row>
    <row r="22" spans="1:9" x14ac:dyDescent="0.25">
      <c r="A22" s="45">
        <v>44990</v>
      </c>
      <c r="B22" s="1">
        <f t="shared" si="6"/>
        <v>30</v>
      </c>
      <c r="C22" s="33">
        <f t="shared" si="2"/>
        <v>34666</v>
      </c>
      <c r="D22" s="35">
        <f t="shared" si="3"/>
        <v>27378.07</v>
      </c>
      <c r="E22" s="24">
        <f t="shared" si="7"/>
        <v>7287.93</v>
      </c>
      <c r="F22" s="33">
        <f t="shared" si="8"/>
        <v>583034.21999999974</v>
      </c>
      <c r="G22" s="33">
        <f t="shared" si="9"/>
        <v>555656.14999999979</v>
      </c>
      <c r="H22" s="33">
        <f t="shared" si="5"/>
        <v>7287.9277499999971</v>
      </c>
      <c r="I22" s="38">
        <f t="shared" si="1"/>
        <v>-2.2500000031868694E-3</v>
      </c>
    </row>
    <row r="23" spans="1:9" x14ac:dyDescent="0.25">
      <c r="A23" s="45">
        <v>45021</v>
      </c>
      <c r="B23" s="1">
        <f t="shared" si="6"/>
        <v>30</v>
      </c>
      <c r="C23" s="33">
        <f t="shared" si="2"/>
        <v>34666</v>
      </c>
      <c r="D23" s="35">
        <f t="shared" si="3"/>
        <v>27720.3</v>
      </c>
      <c r="E23" s="24">
        <f t="shared" si="7"/>
        <v>6945.7</v>
      </c>
      <c r="F23" s="33">
        <f t="shared" si="8"/>
        <v>555656.14999999979</v>
      </c>
      <c r="G23" s="33">
        <f t="shared" si="9"/>
        <v>527935.84999999974</v>
      </c>
      <c r="H23" s="33">
        <f t="shared" si="5"/>
        <v>6945.7018749999979</v>
      </c>
      <c r="I23" s="38">
        <f t="shared" si="1"/>
        <v>1.874999998108251E-3</v>
      </c>
    </row>
    <row r="24" spans="1:9" x14ac:dyDescent="0.25">
      <c r="A24" s="45">
        <v>45051</v>
      </c>
      <c r="B24" s="1">
        <f t="shared" si="6"/>
        <v>30</v>
      </c>
      <c r="C24" s="33">
        <f t="shared" si="2"/>
        <v>34666</v>
      </c>
      <c r="D24" s="35">
        <f t="shared" si="3"/>
        <v>28066.799999999999</v>
      </c>
      <c r="E24" s="24">
        <f t="shared" si="7"/>
        <v>6599.2</v>
      </c>
      <c r="F24" s="33">
        <f t="shared" si="8"/>
        <v>527935.84999999974</v>
      </c>
      <c r="G24" s="33">
        <f t="shared" si="9"/>
        <v>499869.04999999976</v>
      </c>
      <c r="H24" s="33">
        <f t="shared" si="5"/>
        <v>6599.1981249999963</v>
      </c>
      <c r="I24" s="38">
        <f t="shared" si="1"/>
        <v>-1.8750000035652192E-3</v>
      </c>
    </row>
    <row r="25" spans="1:9" x14ac:dyDescent="0.25">
      <c r="A25" s="45">
        <v>45082</v>
      </c>
      <c r="B25" s="1">
        <f t="shared" si="6"/>
        <v>30</v>
      </c>
      <c r="C25" s="33">
        <f t="shared" si="2"/>
        <v>34666</v>
      </c>
      <c r="D25" s="35">
        <f t="shared" si="3"/>
        <v>28417.64</v>
      </c>
      <c r="E25" s="24">
        <f t="shared" si="7"/>
        <v>6248.36</v>
      </c>
      <c r="F25" s="33">
        <f t="shared" si="8"/>
        <v>499869.04999999976</v>
      </c>
      <c r="G25" s="33">
        <f t="shared" si="9"/>
        <v>471451.40999999974</v>
      </c>
      <c r="H25" s="33">
        <f t="shared" si="5"/>
        <v>6248.3631249999962</v>
      </c>
      <c r="I25" s="38">
        <f t="shared" si="1"/>
        <v>3.1249999965439201E-3</v>
      </c>
    </row>
    <row r="26" spans="1:9" x14ac:dyDescent="0.25">
      <c r="A26" s="45">
        <v>45112</v>
      </c>
      <c r="B26" s="1">
        <f t="shared" si="6"/>
        <v>30</v>
      </c>
      <c r="C26" s="33">
        <f t="shared" si="2"/>
        <v>34666</v>
      </c>
      <c r="D26" s="35">
        <f t="shared" si="3"/>
        <v>28772.86</v>
      </c>
      <c r="E26" s="24">
        <f t="shared" si="7"/>
        <v>5893.14</v>
      </c>
      <c r="F26" s="33">
        <f t="shared" si="8"/>
        <v>471451.40999999974</v>
      </c>
      <c r="G26" s="33">
        <f t="shared" si="9"/>
        <v>442678.54999999976</v>
      </c>
      <c r="H26" s="33">
        <f t="shared" si="5"/>
        <v>5893.1426249999968</v>
      </c>
      <c r="I26" s="38">
        <f t="shared" si="1"/>
        <v>2.6249999964420567E-3</v>
      </c>
    </row>
    <row r="27" spans="1:9" x14ac:dyDescent="0.25">
      <c r="A27" s="45">
        <v>45143</v>
      </c>
      <c r="B27" s="1">
        <f t="shared" si="6"/>
        <v>30</v>
      </c>
      <c r="C27" s="33">
        <f t="shared" si="2"/>
        <v>34666</v>
      </c>
      <c r="D27" s="35">
        <f t="shared" si="3"/>
        <v>29132.52</v>
      </c>
      <c r="E27" s="24">
        <f t="shared" si="7"/>
        <v>5533.48</v>
      </c>
      <c r="F27" s="33">
        <f t="shared" si="8"/>
        <v>442678.54999999976</v>
      </c>
      <c r="G27" s="33">
        <f t="shared" si="9"/>
        <v>413546.02999999974</v>
      </c>
      <c r="H27" s="33">
        <f t="shared" si="5"/>
        <v>5533.4818749999968</v>
      </c>
      <c r="I27" s="38">
        <f t="shared" si="1"/>
        <v>1.8749999971987563E-3</v>
      </c>
    </row>
    <row r="28" spans="1:9" x14ac:dyDescent="0.25">
      <c r="A28" s="45">
        <v>45174</v>
      </c>
      <c r="B28" s="1">
        <f t="shared" si="6"/>
        <v>30</v>
      </c>
      <c r="C28" s="33">
        <f t="shared" si="2"/>
        <v>34666</v>
      </c>
      <c r="D28" s="35">
        <f t="shared" si="3"/>
        <v>29496.67</v>
      </c>
      <c r="E28" s="24">
        <f t="shared" si="7"/>
        <v>5169.33</v>
      </c>
      <c r="F28" s="33">
        <f t="shared" si="8"/>
        <v>413546.02999999974</v>
      </c>
      <c r="G28" s="33">
        <f t="shared" si="9"/>
        <v>384049.35999999975</v>
      </c>
      <c r="H28" s="33">
        <f t="shared" si="5"/>
        <v>5169.3253749999967</v>
      </c>
      <c r="I28" s="38">
        <f t="shared" si="1"/>
        <v>-4.6250000032159733E-3</v>
      </c>
    </row>
    <row r="29" spans="1:9" x14ac:dyDescent="0.25">
      <c r="A29" s="45">
        <v>45204</v>
      </c>
      <c r="B29" s="1">
        <f t="shared" si="6"/>
        <v>30</v>
      </c>
      <c r="C29" s="33">
        <f t="shared" si="2"/>
        <v>34666</v>
      </c>
      <c r="D29" s="35">
        <f t="shared" si="3"/>
        <v>29865.38</v>
      </c>
      <c r="E29" s="24">
        <f t="shared" si="7"/>
        <v>4800.62</v>
      </c>
      <c r="F29" s="33">
        <f t="shared" si="8"/>
        <v>384049.35999999975</v>
      </c>
      <c r="G29" s="33">
        <f t="shared" si="9"/>
        <v>354183.97999999975</v>
      </c>
      <c r="H29" s="33">
        <f t="shared" si="5"/>
        <v>4800.6169999999966</v>
      </c>
      <c r="I29" s="38">
        <f t="shared" si="1"/>
        <v>-3.0000000033396645E-3</v>
      </c>
    </row>
    <row r="30" spans="1:9" x14ac:dyDescent="0.25">
      <c r="A30" s="45">
        <v>45235</v>
      </c>
      <c r="B30" s="1">
        <f t="shared" si="6"/>
        <v>30</v>
      </c>
      <c r="C30" s="33">
        <f t="shared" si="2"/>
        <v>34666</v>
      </c>
      <c r="D30" s="35">
        <f t="shared" si="3"/>
        <v>30238.7</v>
      </c>
      <c r="E30" s="24">
        <f t="shared" si="7"/>
        <v>4427.3</v>
      </c>
      <c r="F30" s="33">
        <f t="shared" si="8"/>
        <v>354183.97999999975</v>
      </c>
      <c r="G30" s="33">
        <f t="shared" si="9"/>
        <v>323945.27999999974</v>
      </c>
      <c r="H30" s="33">
        <f t="shared" si="5"/>
        <v>4427.2997499999965</v>
      </c>
      <c r="I30" s="38">
        <f t="shared" si="1"/>
        <v>-2.5000000368891051E-4</v>
      </c>
    </row>
    <row r="31" spans="1:9" x14ac:dyDescent="0.25">
      <c r="A31" s="45">
        <v>45265</v>
      </c>
      <c r="B31" s="1">
        <f t="shared" si="6"/>
        <v>30</v>
      </c>
      <c r="C31" s="33">
        <f t="shared" si="2"/>
        <v>34666</v>
      </c>
      <c r="D31" s="35">
        <f t="shared" si="3"/>
        <v>30616.68</v>
      </c>
      <c r="E31" s="24">
        <f t="shared" si="7"/>
        <v>4049.32</v>
      </c>
      <c r="F31" s="33">
        <f t="shared" si="8"/>
        <v>323945.27999999974</v>
      </c>
      <c r="G31" s="33">
        <f t="shared" si="9"/>
        <v>293328.59999999974</v>
      </c>
      <c r="H31" s="33">
        <f t="shared" si="5"/>
        <v>4049.3159999999966</v>
      </c>
      <c r="I31" s="38">
        <f t="shared" si="1"/>
        <v>-4.0000000035433914E-3</v>
      </c>
    </row>
    <row r="32" spans="1:9" x14ac:dyDescent="0.25">
      <c r="A32" s="45">
        <v>45296</v>
      </c>
      <c r="B32" s="1">
        <f t="shared" si="6"/>
        <v>30</v>
      </c>
      <c r="C32" s="33">
        <f t="shared" si="2"/>
        <v>34666</v>
      </c>
      <c r="D32" s="35">
        <f t="shared" si="3"/>
        <v>30999.39</v>
      </c>
      <c r="E32" s="24">
        <f t="shared" si="7"/>
        <v>3666.61</v>
      </c>
      <c r="F32" s="33">
        <f t="shared" si="8"/>
        <v>293328.59999999974</v>
      </c>
      <c r="G32" s="33">
        <f t="shared" si="9"/>
        <v>262329.20999999973</v>
      </c>
      <c r="H32" s="33">
        <f t="shared" si="5"/>
        <v>3666.6074999999964</v>
      </c>
      <c r="I32" s="38">
        <f t="shared" si="1"/>
        <v>-2.5000000036925485E-3</v>
      </c>
    </row>
    <row r="33" spans="1:9" x14ac:dyDescent="0.25">
      <c r="A33" s="45">
        <v>45327</v>
      </c>
      <c r="B33" s="1">
        <f t="shared" si="6"/>
        <v>30</v>
      </c>
      <c r="C33" s="33">
        <f t="shared" si="2"/>
        <v>34666</v>
      </c>
      <c r="D33" s="35">
        <f t="shared" si="3"/>
        <v>31386.880000000001</v>
      </c>
      <c r="E33" s="24">
        <f t="shared" si="7"/>
        <v>3279.12</v>
      </c>
      <c r="F33" s="33">
        <f t="shared" si="8"/>
        <v>262329.20999999973</v>
      </c>
      <c r="G33" s="33">
        <f t="shared" si="9"/>
        <v>230942.32999999973</v>
      </c>
      <c r="H33" s="33">
        <f t="shared" si="5"/>
        <v>3279.1151249999971</v>
      </c>
      <c r="I33" s="38">
        <f t="shared" si="1"/>
        <v>-4.8750000028121576E-3</v>
      </c>
    </row>
    <row r="34" spans="1:9" x14ac:dyDescent="0.25">
      <c r="A34" s="45">
        <v>45356</v>
      </c>
      <c r="B34" s="1">
        <f t="shared" si="6"/>
        <v>30</v>
      </c>
      <c r="C34" s="33">
        <f t="shared" si="2"/>
        <v>34666</v>
      </c>
      <c r="D34" s="35">
        <f t="shared" si="3"/>
        <v>31779.22</v>
      </c>
      <c r="E34" s="24">
        <f t="shared" si="7"/>
        <v>2886.78</v>
      </c>
      <c r="F34" s="33">
        <f t="shared" si="8"/>
        <v>230942.32999999973</v>
      </c>
      <c r="G34" s="33">
        <f t="shared" si="9"/>
        <v>199163.10999999972</v>
      </c>
      <c r="H34" s="33">
        <f t="shared" si="5"/>
        <v>2886.7791249999968</v>
      </c>
      <c r="I34" s="38">
        <f t="shared" si="1"/>
        <v>-8.7500000336149242E-4</v>
      </c>
    </row>
    <row r="35" spans="1:9" x14ac:dyDescent="0.25">
      <c r="A35" s="45">
        <v>45387</v>
      </c>
      <c r="B35" s="1">
        <f t="shared" si="6"/>
        <v>30</v>
      </c>
      <c r="C35" s="33">
        <f t="shared" si="2"/>
        <v>34666</v>
      </c>
      <c r="D35" s="35">
        <f t="shared" si="3"/>
        <v>32176.46</v>
      </c>
      <c r="E35" s="24">
        <f t="shared" si="7"/>
        <v>2489.54</v>
      </c>
      <c r="F35" s="33">
        <f t="shared" si="8"/>
        <v>199163.10999999972</v>
      </c>
      <c r="G35" s="33">
        <f t="shared" si="9"/>
        <v>166986.64999999973</v>
      </c>
      <c r="H35" s="33">
        <f t="shared" si="5"/>
        <v>2489.5388749999966</v>
      </c>
      <c r="I35" s="38">
        <f t="shared" si="1"/>
        <v>-1.1250000034124241E-3</v>
      </c>
    </row>
    <row r="36" spans="1:9" x14ac:dyDescent="0.25">
      <c r="A36" s="45">
        <v>45417</v>
      </c>
      <c r="B36" s="1">
        <f t="shared" si="6"/>
        <v>30</v>
      </c>
      <c r="C36" s="33">
        <f t="shared" si="2"/>
        <v>34666</v>
      </c>
      <c r="D36" s="35">
        <f t="shared" si="3"/>
        <v>32578.67</v>
      </c>
      <c r="E36" s="24">
        <f t="shared" si="7"/>
        <v>2087.33</v>
      </c>
      <c r="F36" s="33">
        <f t="shared" si="8"/>
        <v>166986.64999999973</v>
      </c>
      <c r="G36" s="33">
        <f t="shared" si="9"/>
        <v>134407.97999999975</v>
      </c>
      <c r="H36" s="33">
        <f t="shared" si="5"/>
        <v>2087.3331249999965</v>
      </c>
      <c r="I36" s="38">
        <f t="shared" si="1"/>
        <v>3.1249999965439201E-3</v>
      </c>
    </row>
    <row r="37" spans="1:9" x14ac:dyDescent="0.25">
      <c r="A37" s="45">
        <v>45448</v>
      </c>
      <c r="B37" s="1">
        <f t="shared" si="6"/>
        <v>30</v>
      </c>
      <c r="C37" s="33">
        <f t="shared" si="2"/>
        <v>34666</v>
      </c>
      <c r="D37" s="35">
        <f t="shared" si="3"/>
        <v>32985.9</v>
      </c>
      <c r="E37" s="24">
        <f t="shared" si="7"/>
        <v>1680.1</v>
      </c>
      <c r="F37" s="33">
        <f t="shared" si="8"/>
        <v>134407.97999999975</v>
      </c>
      <c r="G37" s="33">
        <f t="shared" si="9"/>
        <v>101422.07999999975</v>
      </c>
      <c r="H37" s="33">
        <f t="shared" si="5"/>
        <v>1680.0997499999964</v>
      </c>
      <c r="I37" s="38">
        <f t="shared" si="1"/>
        <v>-2.5000000346153683E-4</v>
      </c>
    </row>
    <row r="38" spans="1:9" x14ac:dyDescent="0.25">
      <c r="A38" s="45">
        <v>45478</v>
      </c>
      <c r="B38" s="1">
        <f t="shared" si="6"/>
        <v>30</v>
      </c>
      <c r="C38" s="33">
        <f t="shared" si="2"/>
        <v>34666</v>
      </c>
      <c r="D38" s="35">
        <f t="shared" si="3"/>
        <v>33398.22</v>
      </c>
      <c r="E38" s="24">
        <f t="shared" si="7"/>
        <v>1267.78</v>
      </c>
      <c r="F38" s="33">
        <f t="shared" si="8"/>
        <v>101422.07999999975</v>
      </c>
      <c r="G38" s="33">
        <f t="shared" si="9"/>
        <v>68023.859999999753</v>
      </c>
      <c r="H38" s="33">
        <f t="shared" si="5"/>
        <v>1267.7759999999967</v>
      </c>
      <c r="I38" s="38">
        <f t="shared" si="1"/>
        <v>-4.0000000033160177E-3</v>
      </c>
    </row>
    <row r="39" spans="1:9" x14ac:dyDescent="0.25">
      <c r="A39" s="45">
        <v>45509</v>
      </c>
      <c r="B39" s="1">
        <f t="shared" si="6"/>
        <v>30</v>
      </c>
      <c r="C39" s="33">
        <f t="shared" si="2"/>
        <v>34666</v>
      </c>
      <c r="D39" s="35">
        <f t="shared" si="3"/>
        <v>33815.699999999997</v>
      </c>
      <c r="E39" s="24">
        <f t="shared" si="7"/>
        <v>850.3</v>
      </c>
      <c r="F39" s="33">
        <f t="shared" si="8"/>
        <v>68023.859999999753</v>
      </c>
      <c r="G39" s="33">
        <f t="shared" si="9"/>
        <v>34208.159999999756</v>
      </c>
      <c r="H39" s="33">
        <f t="shared" si="5"/>
        <v>850.29824999999687</v>
      </c>
      <c r="I39" s="38">
        <f t="shared" si="1"/>
        <v>-1.750000003085006E-3</v>
      </c>
    </row>
    <row r="40" spans="1:9" x14ac:dyDescent="0.25">
      <c r="A40" s="45">
        <v>45540</v>
      </c>
      <c r="B40" s="1">
        <f t="shared" ref="B40" si="10">DAYS360(A39,A40,TRUE)</f>
        <v>30</v>
      </c>
      <c r="C40" s="33">
        <f t="shared" si="2"/>
        <v>34666</v>
      </c>
      <c r="D40" s="35">
        <f t="shared" si="3"/>
        <v>34208.160000000003</v>
      </c>
      <c r="E40" s="24">
        <f>ROUND(457.840000000245,2)</f>
        <v>457.84</v>
      </c>
      <c r="F40" s="33">
        <f t="shared" si="8"/>
        <v>34208.159999999756</v>
      </c>
      <c r="G40" s="33">
        <f t="shared" si="9"/>
        <v>-2.4738255888223648E-10</v>
      </c>
      <c r="H40" s="33">
        <f t="shared" ref="H40" si="11">F40*$B$2*B40/360</f>
        <v>427.60199999999691</v>
      </c>
      <c r="I40" s="38">
        <f t="shared" ref="I40" si="12">H40-E40</f>
        <v>-30.238000000003069</v>
      </c>
    </row>
  </sheetData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91044-8128-42CD-B99F-734F000D0E70}">
  <dimension ref="A1:I40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0.28515625" bestFit="1" customWidth="1"/>
    <col min="5" max="5" width="9.42578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8.140625" bestFit="1" customWidth="1"/>
  </cols>
  <sheetData>
    <row r="1" spans="1:9" x14ac:dyDescent="0.25">
      <c r="A1" s="41" t="s">
        <v>267</v>
      </c>
      <c r="B1" s="46">
        <v>44410</v>
      </c>
      <c r="C1" s="37" t="s">
        <v>274</v>
      </c>
      <c r="D1" s="39">
        <f>ROUNDUP(34669.2093602737,0)</f>
        <v>34670</v>
      </c>
    </row>
    <row r="2" spans="1:9" x14ac:dyDescent="0.25">
      <c r="A2" s="41" t="s">
        <v>268</v>
      </c>
      <c r="B2" s="43">
        <v>0.15</v>
      </c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45">
        <v>44413</v>
      </c>
      <c r="B4" s="1">
        <f>_xlfn.DAYS(A4,B1)</f>
        <v>3</v>
      </c>
      <c r="C4" s="47" t="s">
        <v>21</v>
      </c>
      <c r="D4" s="34" t="s">
        <v>21</v>
      </c>
      <c r="E4" s="24">
        <f>ROUNDUP(F4*$B$2*B4/365,0)</f>
        <v>1233</v>
      </c>
      <c r="F4" s="33">
        <v>1000000</v>
      </c>
      <c r="G4" s="33">
        <f t="shared" ref="G4:G5" si="0">F4-D4</f>
        <v>1000000</v>
      </c>
      <c r="H4" s="33">
        <f>F4*$B$2*B4/365</f>
        <v>1232.8767123287671</v>
      </c>
      <c r="I4" s="38">
        <f t="shared" ref="I4:I40" si="1">H4-E4</f>
        <v>-0.12328767123290163</v>
      </c>
    </row>
    <row r="5" spans="1:9" x14ac:dyDescent="0.25">
      <c r="A5" s="45">
        <v>44444</v>
      </c>
      <c r="B5" s="1">
        <f>_xlfn.DAYS(A5,A4)</f>
        <v>31</v>
      </c>
      <c r="C5" s="33">
        <f t="shared" ref="C5:C40" si="2">$D$1</f>
        <v>34670</v>
      </c>
      <c r="D5" s="35">
        <f t="shared" ref="D5:D40" si="3">C5-E5</f>
        <v>21930.27</v>
      </c>
      <c r="E5" s="24">
        <f>ROUND(F5*$B$2*B5/365,2)</f>
        <v>12739.73</v>
      </c>
      <c r="F5" s="33">
        <f t="shared" ref="F5" si="4">G4</f>
        <v>1000000</v>
      </c>
      <c r="G5" s="33">
        <f t="shared" si="0"/>
        <v>978069.73</v>
      </c>
      <c r="H5" s="33">
        <f t="shared" ref="H5:H40" si="5">F5*$B$2*B5/365</f>
        <v>12739.726027397261</v>
      </c>
      <c r="I5" s="38">
        <f t="shared" si="1"/>
        <v>-3.9726027389406227E-3</v>
      </c>
    </row>
    <row r="6" spans="1:9" x14ac:dyDescent="0.25">
      <c r="A6" s="45">
        <v>44474</v>
      </c>
      <c r="B6" s="1">
        <f t="shared" ref="B6:B40" si="6">_xlfn.DAYS(A6,A5)</f>
        <v>30</v>
      </c>
      <c r="C6" s="33">
        <f t="shared" si="2"/>
        <v>34670</v>
      </c>
      <c r="D6" s="35">
        <f t="shared" si="3"/>
        <v>22611.61</v>
      </c>
      <c r="E6" s="24">
        <f t="shared" ref="E6:E39" si="7">ROUND(F6*$B$2*B6/365,2)</f>
        <v>12058.39</v>
      </c>
      <c r="F6" s="33">
        <f t="shared" ref="F6:F40" si="8">G5</f>
        <v>978069.73</v>
      </c>
      <c r="G6" s="33">
        <f t="shared" ref="G6:G40" si="9">F6-D6</f>
        <v>955458.12</v>
      </c>
      <c r="H6" s="33">
        <f t="shared" si="5"/>
        <v>12058.393931506849</v>
      </c>
      <c r="I6" s="38">
        <f t="shared" si="1"/>
        <v>3.9315068497671746E-3</v>
      </c>
    </row>
    <row r="7" spans="1:9" x14ac:dyDescent="0.25">
      <c r="A7" s="45">
        <v>44505</v>
      </c>
      <c r="B7" s="1">
        <f t="shared" si="6"/>
        <v>31</v>
      </c>
      <c r="C7" s="33">
        <f t="shared" si="2"/>
        <v>34670</v>
      </c>
      <c r="D7" s="35">
        <f t="shared" si="3"/>
        <v>22497.73</v>
      </c>
      <c r="E7" s="24">
        <f t="shared" si="7"/>
        <v>12172.27</v>
      </c>
      <c r="F7" s="33">
        <f t="shared" si="8"/>
        <v>955458.12</v>
      </c>
      <c r="G7" s="33">
        <f t="shared" si="9"/>
        <v>932960.39</v>
      </c>
      <c r="H7" s="33">
        <f t="shared" si="5"/>
        <v>12172.274679452054</v>
      </c>
      <c r="I7" s="38">
        <f t="shared" si="1"/>
        <v>4.6794520530966111E-3</v>
      </c>
    </row>
    <row r="8" spans="1:9" x14ac:dyDescent="0.25">
      <c r="A8" s="45">
        <v>44535</v>
      </c>
      <c r="B8" s="1">
        <f t="shared" si="6"/>
        <v>30</v>
      </c>
      <c r="C8" s="33">
        <f t="shared" si="2"/>
        <v>34670</v>
      </c>
      <c r="D8" s="35">
        <f t="shared" si="3"/>
        <v>23167.75</v>
      </c>
      <c r="E8" s="24">
        <f t="shared" si="7"/>
        <v>11502.25</v>
      </c>
      <c r="F8" s="33">
        <f t="shared" si="8"/>
        <v>932960.39</v>
      </c>
      <c r="G8" s="33">
        <f t="shared" si="9"/>
        <v>909792.64</v>
      </c>
      <c r="H8" s="33">
        <f t="shared" si="5"/>
        <v>11502.251383561643</v>
      </c>
      <c r="I8" s="38">
        <f t="shared" si="1"/>
        <v>1.3835616427968489E-3</v>
      </c>
    </row>
    <row r="9" spans="1:9" x14ac:dyDescent="0.25">
      <c r="A9" s="45">
        <v>44566</v>
      </c>
      <c r="B9" s="1">
        <f t="shared" si="6"/>
        <v>31</v>
      </c>
      <c r="C9" s="33">
        <f t="shared" si="2"/>
        <v>34670</v>
      </c>
      <c r="D9" s="35">
        <f t="shared" si="3"/>
        <v>23079.489999999998</v>
      </c>
      <c r="E9" s="24">
        <f t="shared" si="7"/>
        <v>11590.51</v>
      </c>
      <c r="F9" s="33">
        <f t="shared" si="8"/>
        <v>909792.64</v>
      </c>
      <c r="G9" s="33">
        <f t="shared" si="9"/>
        <v>886713.15</v>
      </c>
      <c r="H9" s="33">
        <f t="shared" si="5"/>
        <v>11590.508975342467</v>
      </c>
      <c r="I9" s="38">
        <f t="shared" si="1"/>
        <v>-1.0246575329801999E-3</v>
      </c>
    </row>
    <row r="10" spans="1:9" x14ac:dyDescent="0.25">
      <c r="A10" s="45">
        <v>44597</v>
      </c>
      <c r="B10" s="1">
        <f t="shared" si="6"/>
        <v>31</v>
      </c>
      <c r="C10" s="33">
        <f t="shared" si="2"/>
        <v>34670</v>
      </c>
      <c r="D10" s="35">
        <f t="shared" si="3"/>
        <v>23373.52</v>
      </c>
      <c r="E10" s="24">
        <f t="shared" si="7"/>
        <v>11296.48</v>
      </c>
      <c r="F10" s="33">
        <f t="shared" si="8"/>
        <v>886713.15</v>
      </c>
      <c r="G10" s="33">
        <f t="shared" si="9"/>
        <v>863339.63</v>
      </c>
      <c r="H10" s="33">
        <f t="shared" si="5"/>
        <v>11296.482595890411</v>
      </c>
      <c r="I10" s="38">
        <f t="shared" si="1"/>
        <v>2.5958904116123449E-3</v>
      </c>
    </row>
    <row r="11" spans="1:9" x14ac:dyDescent="0.25">
      <c r="A11" s="45">
        <v>44625</v>
      </c>
      <c r="B11" s="1">
        <f t="shared" si="6"/>
        <v>28</v>
      </c>
      <c r="C11" s="33">
        <f t="shared" si="2"/>
        <v>34670</v>
      </c>
      <c r="D11" s="35">
        <f t="shared" si="3"/>
        <v>24735.68</v>
      </c>
      <c r="E11" s="24">
        <f t="shared" si="7"/>
        <v>9934.32</v>
      </c>
      <c r="F11" s="33">
        <f t="shared" si="8"/>
        <v>863339.63</v>
      </c>
      <c r="G11" s="33">
        <f t="shared" si="9"/>
        <v>838603.95</v>
      </c>
      <c r="H11" s="33">
        <f t="shared" si="5"/>
        <v>9934.3190301369868</v>
      </c>
      <c r="I11" s="38">
        <f t="shared" si="1"/>
        <v>-9.6986301286960952E-4</v>
      </c>
    </row>
    <row r="12" spans="1:9" x14ac:dyDescent="0.25">
      <c r="A12" s="45">
        <v>44656</v>
      </c>
      <c r="B12" s="1">
        <f t="shared" si="6"/>
        <v>31</v>
      </c>
      <c r="C12" s="33">
        <f t="shared" si="2"/>
        <v>34670</v>
      </c>
      <c r="D12" s="35">
        <f t="shared" si="3"/>
        <v>23986.42</v>
      </c>
      <c r="E12" s="24">
        <f t="shared" si="7"/>
        <v>10683.58</v>
      </c>
      <c r="F12" s="33">
        <f t="shared" si="8"/>
        <v>838603.95</v>
      </c>
      <c r="G12" s="33">
        <f t="shared" si="9"/>
        <v>814617.52999999991</v>
      </c>
      <c r="H12" s="33">
        <f t="shared" si="5"/>
        <v>10683.58456849315</v>
      </c>
      <c r="I12" s="38">
        <f t="shared" si="1"/>
        <v>4.5684931501455139E-3</v>
      </c>
    </row>
    <row r="13" spans="1:9" x14ac:dyDescent="0.25">
      <c r="A13" s="45">
        <v>44686</v>
      </c>
      <c r="B13" s="1">
        <f t="shared" si="6"/>
        <v>30</v>
      </c>
      <c r="C13" s="33">
        <f t="shared" si="2"/>
        <v>34670</v>
      </c>
      <c r="D13" s="35">
        <f t="shared" si="3"/>
        <v>24626.77</v>
      </c>
      <c r="E13" s="24">
        <f t="shared" si="7"/>
        <v>10043.23</v>
      </c>
      <c r="F13" s="33">
        <f t="shared" si="8"/>
        <v>814617.52999999991</v>
      </c>
      <c r="G13" s="33">
        <f t="shared" si="9"/>
        <v>789990.75999999989</v>
      </c>
      <c r="H13" s="33">
        <f t="shared" si="5"/>
        <v>10043.229821917806</v>
      </c>
      <c r="I13" s="38">
        <f t="shared" si="1"/>
        <v>-1.7808219308790285E-4</v>
      </c>
    </row>
    <row r="14" spans="1:9" x14ac:dyDescent="0.25">
      <c r="A14" s="45">
        <v>44717</v>
      </c>
      <c r="B14" s="1">
        <f t="shared" si="6"/>
        <v>31</v>
      </c>
      <c r="C14" s="33">
        <f t="shared" si="2"/>
        <v>34670</v>
      </c>
      <c r="D14" s="35">
        <f t="shared" si="3"/>
        <v>24605.73</v>
      </c>
      <c r="E14" s="24">
        <f t="shared" si="7"/>
        <v>10064.27</v>
      </c>
      <c r="F14" s="33">
        <f t="shared" si="8"/>
        <v>789990.75999999989</v>
      </c>
      <c r="G14" s="33">
        <f t="shared" si="9"/>
        <v>765385.02999999991</v>
      </c>
      <c r="H14" s="33">
        <f t="shared" si="5"/>
        <v>10064.265846575339</v>
      </c>
      <c r="I14" s="38">
        <f t="shared" si="1"/>
        <v>-4.153424661126337E-3</v>
      </c>
    </row>
    <row r="15" spans="1:9" x14ac:dyDescent="0.25">
      <c r="A15" s="45">
        <v>44747</v>
      </c>
      <c r="B15" s="1">
        <f t="shared" si="6"/>
        <v>30</v>
      </c>
      <c r="C15" s="33">
        <f t="shared" si="2"/>
        <v>34670</v>
      </c>
      <c r="D15" s="35">
        <f t="shared" si="3"/>
        <v>25233.75</v>
      </c>
      <c r="E15" s="24">
        <f t="shared" si="7"/>
        <v>9436.25</v>
      </c>
      <c r="F15" s="33">
        <f t="shared" si="8"/>
        <v>765385.02999999991</v>
      </c>
      <c r="G15" s="33">
        <f t="shared" si="9"/>
        <v>740151.27999999991</v>
      </c>
      <c r="H15" s="33">
        <f t="shared" si="5"/>
        <v>9436.2537945205459</v>
      </c>
      <c r="I15" s="38">
        <f t="shared" si="1"/>
        <v>3.7945205458527198E-3</v>
      </c>
    </row>
    <row r="16" spans="1:9" x14ac:dyDescent="0.25">
      <c r="A16" s="45">
        <v>44778</v>
      </c>
      <c r="B16" s="1">
        <f t="shared" si="6"/>
        <v>31</v>
      </c>
      <c r="C16" s="33">
        <f t="shared" si="2"/>
        <v>34670</v>
      </c>
      <c r="D16" s="35">
        <f t="shared" si="3"/>
        <v>25240.68</v>
      </c>
      <c r="E16" s="24">
        <f t="shared" si="7"/>
        <v>9429.32</v>
      </c>
      <c r="F16" s="33">
        <f t="shared" si="8"/>
        <v>740151.27999999991</v>
      </c>
      <c r="G16" s="33">
        <f t="shared" si="9"/>
        <v>714910.59999999986</v>
      </c>
      <c r="H16" s="33">
        <f t="shared" si="5"/>
        <v>9429.3245260273961</v>
      </c>
      <c r="I16" s="38">
        <f t="shared" si="1"/>
        <v>4.5260273964231601E-3</v>
      </c>
    </row>
    <row r="17" spans="1:9" x14ac:dyDescent="0.25">
      <c r="A17" s="45">
        <v>44809</v>
      </c>
      <c r="B17" s="1">
        <f t="shared" si="6"/>
        <v>31</v>
      </c>
      <c r="C17" s="33">
        <f t="shared" si="2"/>
        <v>34670</v>
      </c>
      <c r="D17" s="35">
        <f t="shared" si="3"/>
        <v>25562.23</v>
      </c>
      <c r="E17" s="24">
        <f t="shared" si="7"/>
        <v>9107.77</v>
      </c>
      <c r="F17" s="33">
        <f t="shared" si="8"/>
        <v>714910.59999999986</v>
      </c>
      <c r="G17" s="33">
        <f t="shared" si="9"/>
        <v>689348.36999999988</v>
      </c>
      <c r="H17" s="33">
        <f t="shared" si="5"/>
        <v>9107.7651780821907</v>
      </c>
      <c r="I17" s="38">
        <f t="shared" si="1"/>
        <v>-4.8219178097497206E-3</v>
      </c>
    </row>
    <row r="18" spans="1:9" x14ac:dyDescent="0.25">
      <c r="A18" s="45">
        <v>44839</v>
      </c>
      <c r="B18" s="1">
        <f t="shared" si="6"/>
        <v>30</v>
      </c>
      <c r="C18" s="33">
        <f t="shared" si="2"/>
        <v>34670</v>
      </c>
      <c r="D18" s="35">
        <f t="shared" si="3"/>
        <v>26171.18</v>
      </c>
      <c r="E18" s="24">
        <f t="shared" si="7"/>
        <v>8498.82</v>
      </c>
      <c r="F18" s="33">
        <f t="shared" si="8"/>
        <v>689348.36999999988</v>
      </c>
      <c r="G18" s="33">
        <f t="shared" si="9"/>
        <v>663177.18999999983</v>
      </c>
      <c r="H18" s="33">
        <f t="shared" si="5"/>
        <v>8498.8155205479434</v>
      </c>
      <c r="I18" s="38">
        <f t="shared" si="1"/>
        <v>-4.4794520563300466E-3</v>
      </c>
    </row>
    <row r="19" spans="1:9" x14ac:dyDescent="0.25">
      <c r="A19" s="45">
        <v>44870</v>
      </c>
      <c r="B19" s="1">
        <f t="shared" si="6"/>
        <v>31</v>
      </c>
      <c r="C19" s="33">
        <f t="shared" si="2"/>
        <v>34670</v>
      </c>
      <c r="D19" s="35">
        <f t="shared" si="3"/>
        <v>26221.3</v>
      </c>
      <c r="E19" s="24">
        <f t="shared" si="7"/>
        <v>8448.7000000000007</v>
      </c>
      <c r="F19" s="33">
        <f t="shared" si="8"/>
        <v>663177.18999999983</v>
      </c>
      <c r="G19" s="33">
        <f t="shared" si="9"/>
        <v>636955.88999999978</v>
      </c>
      <c r="H19" s="33">
        <f t="shared" si="5"/>
        <v>8448.6957082191766</v>
      </c>
      <c r="I19" s="38">
        <f t="shared" si="1"/>
        <v>-4.2917808241327293E-3</v>
      </c>
    </row>
    <row r="20" spans="1:9" x14ac:dyDescent="0.25">
      <c r="A20" s="45">
        <v>44900</v>
      </c>
      <c r="B20" s="1">
        <f t="shared" si="6"/>
        <v>30</v>
      </c>
      <c r="C20" s="33">
        <f t="shared" si="2"/>
        <v>34670</v>
      </c>
      <c r="D20" s="35">
        <f t="shared" si="3"/>
        <v>26817.119999999999</v>
      </c>
      <c r="E20" s="24">
        <f t="shared" si="7"/>
        <v>7852.88</v>
      </c>
      <c r="F20" s="33">
        <f t="shared" si="8"/>
        <v>636955.88999999978</v>
      </c>
      <c r="G20" s="33">
        <f t="shared" si="9"/>
        <v>610138.76999999979</v>
      </c>
      <c r="H20" s="33">
        <f t="shared" si="5"/>
        <v>7852.8808356164354</v>
      </c>
      <c r="I20" s="38">
        <f t="shared" si="1"/>
        <v>8.3561643532448215E-4</v>
      </c>
    </row>
    <row r="21" spans="1:9" x14ac:dyDescent="0.25">
      <c r="A21" s="45">
        <v>44931</v>
      </c>
      <c r="B21" s="1">
        <f t="shared" si="6"/>
        <v>31</v>
      </c>
      <c r="C21" s="33">
        <f t="shared" si="2"/>
        <v>34670</v>
      </c>
      <c r="D21" s="35">
        <f t="shared" si="3"/>
        <v>26897</v>
      </c>
      <c r="E21" s="24">
        <f t="shared" si="7"/>
        <v>7773</v>
      </c>
      <c r="F21" s="33">
        <f t="shared" si="8"/>
        <v>610138.76999999979</v>
      </c>
      <c r="G21" s="33">
        <f t="shared" si="9"/>
        <v>583241.76999999979</v>
      </c>
      <c r="H21" s="33">
        <f t="shared" si="5"/>
        <v>7773.0007684931479</v>
      </c>
      <c r="I21" s="38">
        <f t="shared" si="1"/>
        <v>7.6849314791616052E-4</v>
      </c>
    </row>
    <row r="22" spans="1:9" x14ac:dyDescent="0.25">
      <c r="A22" s="45">
        <v>44962</v>
      </c>
      <c r="B22" s="1">
        <f t="shared" si="6"/>
        <v>31</v>
      </c>
      <c r="C22" s="33">
        <f t="shared" si="2"/>
        <v>34670</v>
      </c>
      <c r="D22" s="35">
        <f t="shared" si="3"/>
        <v>27239.66</v>
      </c>
      <c r="E22" s="24">
        <f t="shared" si="7"/>
        <v>7430.34</v>
      </c>
      <c r="F22" s="33">
        <f t="shared" si="8"/>
        <v>583241.76999999979</v>
      </c>
      <c r="G22" s="33">
        <f t="shared" si="9"/>
        <v>556002.10999999975</v>
      </c>
      <c r="H22" s="33">
        <f t="shared" si="5"/>
        <v>7430.3403575342445</v>
      </c>
      <c r="I22" s="38">
        <f t="shared" si="1"/>
        <v>3.5753424435824854E-4</v>
      </c>
    </row>
    <row r="23" spans="1:9" x14ac:dyDescent="0.25">
      <c r="A23" s="45">
        <v>44990</v>
      </c>
      <c r="B23" s="1">
        <f t="shared" si="6"/>
        <v>28</v>
      </c>
      <c r="C23" s="33">
        <f t="shared" si="2"/>
        <v>34670</v>
      </c>
      <c r="D23" s="35">
        <f t="shared" si="3"/>
        <v>28272.17</v>
      </c>
      <c r="E23" s="24">
        <f t="shared" si="7"/>
        <v>6397.83</v>
      </c>
      <c r="F23" s="33">
        <f t="shared" si="8"/>
        <v>556002.10999999975</v>
      </c>
      <c r="G23" s="33">
        <f t="shared" si="9"/>
        <v>527729.93999999971</v>
      </c>
      <c r="H23" s="33">
        <f t="shared" si="5"/>
        <v>6397.8324986301341</v>
      </c>
      <c r="I23" s="38">
        <f t="shared" si="1"/>
        <v>2.4986301341414219E-3</v>
      </c>
    </row>
    <row r="24" spans="1:9" x14ac:dyDescent="0.25">
      <c r="A24" s="45">
        <v>45021</v>
      </c>
      <c r="B24" s="1">
        <f t="shared" si="6"/>
        <v>31</v>
      </c>
      <c r="C24" s="33">
        <f t="shared" si="2"/>
        <v>34670</v>
      </c>
      <c r="D24" s="35">
        <f t="shared" si="3"/>
        <v>27946.87</v>
      </c>
      <c r="E24" s="24">
        <f t="shared" si="7"/>
        <v>6723.13</v>
      </c>
      <c r="F24" s="33">
        <f t="shared" si="8"/>
        <v>527729.93999999971</v>
      </c>
      <c r="G24" s="33">
        <f t="shared" si="9"/>
        <v>499783.06999999972</v>
      </c>
      <c r="H24" s="33">
        <f t="shared" si="5"/>
        <v>6723.1348520547908</v>
      </c>
      <c r="I24" s="38">
        <f t="shared" si="1"/>
        <v>4.852054790717375E-3</v>
      </c>
    </row>
    <row r="25" spans="1:9" x14ac:dyDescent="0.25">
      <c r="A25" s="45">
        <v>45051</v>
      </c>
      <c r="B25" s="1">
        <f t="shared" si="6"/>
        <v>30</v>
      </c>
      <c r="C25" s="33">
        <f t="shared" si="2"/>
        <v>34670</v>
      </c>
      <c r="D25" s="35">
        <f t="shared" si="3"/>
        <v>28508.29</v>
      </c>
      <c r="E25" s="24">
        <f t="shared" si="7"/>
        <v>6161.71</v>
      </c>
      <c r="F25" s="33">
        <f t="shared" si="8"/>
        <v>499783.06999999972</v>
      </c>
      <c r="G25" s="33">
        <f t="shared" si="9"/>
        <v>471274.77999999974</v>
      </c>
      <c r="H25" s="33">
        <f t="shared" si="5"/>
        <v>6161.7090821917773</v>
      </c>
      <c r="I25" s="38">
        <f t="shared" si="1"/>
        <v>-9.1780822276632534E-4</v>
      </c>
    </row>
    <row r="26" spans="1:9" x14ac:dyDescent="0.25">
      <c r="A26" s="45">
        <v>45082</v>
      </c>
      <c r="B26" s="1">
        <f t="shared" si="6"/>
        <v>31</v>
      </c>
      <c r="C26" s="33">
        <f t="shared" si="2"/>
        <v>34670</v>
      </c>
      <c r="D26" s="35">
        <f t="shared" si="3"/>
        <v>28666.09</v>
      </c>
      <c r="E26" s="24">
        <f t="shared" si="7"/>
        <v>6003.91</v>
      </c>
      <c r="F26" s="33">
        <f t="shared" si="8"/>
        <v>471274.77999999974</v>
      </c>
      <c r="G26" s="33">
        <f t="shared" si="9"/>
        <v>442608.68999999971</v>
      </c>
      <c r="H26" s="33">
        <f t="shared" si="5"/>
        <v>6003.911580821914</v>
      </c>
      <c r="I26" s="38">
        <f t="shared" si="1"/>
        <v>1.5808219141035806E-3</v>
      </c>
    </row>
    <row r="27" spans="1:9" x14ac:dyDescent="0.25">
      <c r="A27" s="45">
        <v>45112</v>
      </c>
      <c r="B27" s="1">
        <f t="shared" si="6"/>
        <v>30</v>
      </c>
      <c r="C27" s="33">
        <f t="shared" si="2"/>
        <v>34670</v>
      </c>
      <c r="D27" s="35">
        <f t="shared" si="3"/>
        <v>29213.18</v>
      </c>
      <c r="E27" s="24">
        <f t="shared" si="7"/>
        <v>5456.82</v>
      </c>
      <c r="F27" s="33">
        <f t="shared" si="8"/>
        <v>442608.68999999971</v>
      </c>
      <c r="G27" s="33">
        <f t="shared" si="9"/>
        <v>413395.50999999972</v>
      </c>
      <c r="H27" s="33">
        <f t="shared" si="5"/>
        <v>5456.8194657534204</v>
      </c>
      <c r="I27" s="38">
        <f t="shared" si="1"/>
        <v>-5.3424657926370855E-4</v>
      </c>
    </row>
    <row r="28" spans="1:9" x14ac:dyDescent="0.25">
      <c r="A28" s="45">
        <v>45143</v>
      </c>
      <c r="B28" s="1">
        <f t="shared" si="6"/>
        <v>31</v>
      </c>
      <c r="C28" s="33">
        <f t="shared" si="2"/>
        <v>34670</v>
      </c>
      <c r="D28" s="35">
        <f t="shared" si="3"/>
        <v>29403.45</v>
      </c>
      <c r="E28" s="24">
        <f t="shared" si="7"/>
        <v>5266.55</v>
      </c>
      <c r="F28" s="33">
        <f t="shared" si="8"/>
        <v>413395.50999999972</v>
      </c>
      <c r="G28" s="33">
        <f t="shared" si="9"/>
        <v>383992.05999999971</v>
      </c>
      <c r="H28" s="33">
        <f t="shared" si="5"/>
        <v>5266.5455383561603</v>
      </c>
      <c r="I28" s="38">
        <f t="shared" si="1"/>
        <v>-4.4616438399316394E-3</v>
      </c>
    </row>
    <row r="29" spans="1:9" x14ac:dyDescent="0.25">
      <c r="A29" s="45">
        <v>45174</v>
      </c>
      <c r="B29" s="1">
        <f t="shared" si="6"/>
        <v>31</v>
      </c>
      <c r="C29" s="33">
        <f t="shared" si="2"/>
        <v>34670</v>
      </c>
      <c r="D29" s="35">
        <f t="shared" si="3"/>
        <v>29778.05</v>
      </c>
      <c r="E29" s="24">
        <f t="shared" si="7"/>
        <v>4891.95</v>
      </c>
      <c r="F29" s="33">
        <f t="shared" si="8"/>
        <v>383992.05999999971</v>
      </c>
      <c r="G29" s="33">
        <f t="shared" si="9"/>
        <v>354214.00999999972</v>
      </c>
      <c r="H29" s="33">
        <f t="shared" si="5"/>
        <v>4891.9536410958872</v>
      </c>
      <c r="I29" s="38">
        <f t="shared" si="1"/>
        <v>3.6410958873602794E-3</v>
      </c>
    </row>
    <row r="30" spans="1:9" x14ac:dyDescent="0.25">
      <c r="A30" s="45">
        <v>45204</v>
      </c>
      <c r="B30" s="1">
        <f t="shared" si="6"/>
        <v>30</v>
      </c>
      <c r="C30" s="33">
        <f t="shared" si="2"/>
        <v>34670</v>
      </c>
      <c r="D30" s="35">
        <f t="shared" si="3"/>
        <v>30302.98</v>
      </c>
      <c r="E30" s="24">
        <f t="shared" si="7"/>
        <v>4367.0200000000004</v>
      </c>
      <c r="F30" s="33">
        <f t="shared" si="8"/>
        <v>354214.00999999972</v>
      </c>
      <c r="G30" s="33">
        <f t="shared" si="9"/>
        <v>323911.02999999974</v>
      </c>
      <c r="H30" s="33">
        <f t="shared" si="5"/>
        <v>4367.0220410958864</v>
      </c>
      <c r="I30" s="38">
        <f t="shared" si="1"/>
        <v>2.0410958859429229E-3</v>
      </c>
    </row>
    <row r="31" spans="1:9" x14ac:dyDescent="0.25">
      <c r="A31" s="45">
        <v>45235</v>
      </c>
      <c r="B31" s="1">
        <f t="shared" si="6"/>
        <v>31</v>
      </c>
      <c r="C31" s="33">
        <f t="shared" si="2"/>
        <v>34670</v>
      </c>
      <c r="D31" s="35">
        <f t="shared" si="3"/>
        <v>30543.46</v>
      </c>
      <c r="E31" s="24">
        <f t="shared" si="7"/>
        <v>4126.54</v>
      </c>
      <c r="F31" s="33">
        <f t="shared" si="8"/>
        <v>323911.02999999974</v>
      </c>
      <c r="G31" s="33">
        <f t="shared" si="9"/>
        <v>293367.56999999972</v>
      </c>
      <c r="H31" s="33">
        <f t="shared" si="5"/>
        <v>4126.5377794520518</v>
      </c>
      <c r="I31" s="38">
        <f t="shared" si="1"/>
        <v>-2.220547948127205E-3</v>
      </c>
    </row>
    <row r="32" spans="1:9" x14ac:dyDescent="0.25">
      <c r="A32" s="45">
        <v>45265</v>
      </c>
      <c r="B32" s="1">
        <f t="shared" si="6"/>
        <v>30</v>
      </c>
      <c r="C32" s="33">
        <f t="shared" si="2"/>
        <v>34670</v>
      </c>
      <c r="D32" s="35">
        <f t="shared" si="3"/>
        <v>31053.14</v>
      </c>
      <c r="E32" s="24">
        <f t="shared" si="7"/>
        <v>3616.86</v>
      </c>
      <c r="F32" s="33">
        <f t="shared" si="8"/>
        <v>293367.56999999972</v>
      </c>
      <c r="G32" s="33">
        <f t="shared" si="9"/>
        <v>262314.4299999997</v>
      </c>
      <c r="H32" s="33">
        <f t="shared" si="5"/>
        <v>3616.8604520547906</v>
      </c>
      <c r="I32" s="38">
        <f t="shared" si="1"/>
        <v>4.5205479045762331E-4</v>
      </c>
    </row>
    <row r="33" spans="1:9" x14ac:dyDescent="0.25">
      <c r="A33" s="45">
        <v>45296</v>
      </c>
      <c r="B33" s="1">
        <f t="shared" si="6"/>
        <v>31</v>
      </c>
      <c r="C33" s="33">
        <f t="shared" si="2"/>
        <v>34670</v>
      </c>
      <c r="D33" s="35">
        <f t="shared" si="3"/>
        <v>31328.19</v>
      </c>
      <c r="E33" s="24">
        <f t="shared" si="7"/>
        <v>3341.81</v>
      </c>
      <c r="F33" s="33">
        <f t="shared" si="8"/>
        <v>262314.4299999997</v>
      </c>
      <c r="G33" s="33">
        <f t="shared" si="9"/>
        <v>230986.2399999997</v>
      </c>
      <c r="H33" s="33">
        <f t="shared" si="5"/>
        <v>3341.813971232873</v>
      </c>
      <c r="I33" s="38">
        <f t="shared" si="1"/>
        <v>3.9712328730274749E-3</v>
      </c>
    </row>
    <row r="34" spans="1:9" x14ac:dyDescent="0.25">
      <c r="A34" s="45">
        <v>45327</v>
      </c>
      <c r="B34" s="1">
        <f t="shared" si="6"/>
        <v>31</v>
      </c>
      <c r="C34" s="33">
        <f t="shared" si="2"/>
        <v>34670</v>
      </c>
      <c r="D34" s="35">
        <f t="shared" si="3"/>
        <v>31727.3</v>
      </c>
      <c r="E34" s="24">
        <f t="shared" si="7"/>
        <v>2942.7</v>
      </c>
      <c r="F34" s="33">
        <f t="shared" si="8"/>
        <v>230986.2399999997</v>
      </c>
      <c r="G34" s="33">
        <f t="shared" si="9"/>
        <v>199258.93999999971</v>
      </c>
      <c r="H34" s="33">
        <f t="shared" si="5"/>
        <v>2942.7014136986259</v>
      </c>
      <c r="I34" s="38">
        <f t="shared" si="1"/>
        <v>1.41369862603824E-3</v>
      </c>
    </row>
    <row r="35" spans="1:9" x14ac:dyDescent="0.25">
      <c r="A35" s="45">
        <v>45356</v>
      </c>
      <c r="B35" s="1">
        <f t="shared" si="6"/>
        <v>29</v>
      </c>
      <c r="C35" s="33">
        <f t="shared" si="2"/>
        <v>34670</v>
      </c>
      <c r="D35" s="35">
        <f t="shared" si="3"/>
        <v>32295.27</v>
      </c>
      <c r="E35" s="24">
        <f t="shared" si="7"/>
        <v>2374.73</v>
      </c>
      <c r="F35" s="33">
        <f t="shared" si="8"/>
        <v>199258.93999999971</v>
      </c>
      <c r="G35" s="33">
        <f t="shared" si="9"/>
        <v>166963.66999999972</v>
      </c>
      <c r="H35" s="33">
        <f t="shared" si="5"/>
        <v>2374.7298328767092</v>
      </c>
      <c r="I35" s="38">
        <f t="shared" si="1"/>
        <v>-1.6712329079382471E-4</v>
      </c>
    </row>
    <row r="36" spans="1:9" x14ac:dyDescent="0.25">
      <c r="A36" s="45">
        <v>45387</v>
      </c>
      <c r="B36" s="1">
        <f t="shared" si="6"/>
        <v>31</v>
      </c>
      <c r="C36" s="33">
        <f t="shared" si="2"/>
        <v>34670</v>
      </c>
      <c r="D36" s="35">
        <f t="shared" si="3"/>
        <v>32542.93</v>
      </c>
      <c r="E36" s="24">
        <f t="shared" si="7"/>
        <v>2127.0700000000002</v>
      </c>
      <c r="F36" s="33">
        <f t="shared" si="8"/>
        <v>166963.66999999972</v>
      </c>
      <c r="G36" s="33">
        <f t="shared" si="9"/>
        <v>134420.73999999973</v>
      </c>
      <c r="H36" s="33">
        <f t="shared" si="5"/>
        <v>2127.0714123287635</v>
      </c>
      <c r="I36" s="38">
        <f t="shared" si="1"/>
        <v>1.4123287633083237E-3</v>
      </c>
    </row>
    <row r="37" spans="1:9" x14ac:dyDescent="0.25">
      <c r="A37" s="45">
        <v>45417</v>
      </c>
      <c r="B37" s="1">
        <f t="shared" si="6"/>
        <v>30</v>
      </c>
      <c r="C37" s="33">
        <f t="shared" si="2"/>
        <v>34670</v>
      </c>
      <c r="D37" s="35">
        <f t="shared" si="3"/>
        <v>33012.76</v>
      </c>
      <c r="E37" s="24">
        <f t="shared" si="7"/>
        <v>1657.24</v>
      </c>
      <c r="F37" s="33">
        <f t="shared" si="8"/>
        <v>134420.73999999973</v>
      </c>
      <c r="G37" s="33">
        <f t="shared" si="9"/>
        <v>101407.97999999972</v>
      </c>
      <c r="H37" s="33">
        <f t="shared" si="5"/>
        <v>1657.2419999999963</v>
      </c>
      <c r="I37" s="38">
        <f t="shared" si="1"/>
        <v>1.9999999963147275E-3</v>
      </c>
    </row>
    <row r="38" spans="1:9" x14ac:dyDescent="0.25">
      <c r="A38" s="45">
        <v>45448</v>
      </c>
      <c r="B38" s="1">
        <f t="shared" si="6"/>
        <v>31</v>
      </c>
      <c r="C38" s="33">
        <f t="shared" si="2"/>
        <v>34670</v>
      </c>
      <c r="D38" s="35">
        <f t="shared" si="3"/>
        <v>33378.089999999997</v>
      </c>
      <c r="E38" s="24">
        <f t="shared" si="7"/>
        <v>1291.9100000000001</v>
      </c>
      <c r="F38" s="33">
        <f t="shared" si="8"/>
        <v>101407.97999999972</v>
      </c>
      <c r="G38" s="33">
        <f t="shared" si="9"/>
        <v>68029.889999999723</v>
      </c>
      <c r="H38" s="33">
        <f t="shared" si="5"/>
        <v>1291.9098821917771</v>
      </c>
      <c r="I38" s="38">
        <f t="shared" si="1"/>
        <v>-1.1780822296714177E-4</v>
      </c>
    </row>
    <row r="39" spans="1:9" x14ac:dyDescent="0.25">
      <c r="A39" s="45">
        <v>45478</v>
      </c>
      <c r="B39" s="1">
        <f t="shared" si="6"/>
        <v>30</v>
      </c>
      <c r="C39" s="33">
        <f t="shared" si="2"/>
        <v>34670</v>
      </c>
      <c r="D39" s="35">
        <f t="shared" si="3"/>
        <v>33831.279999999999</v>
      </c>
      <c r="E39" s="24">
        <f t="shared" si="7"/>
        <v>838.72</v>
      </c>
      <c r="F39" s="33">
        <f t="shared" si="8"/>
        <v>68029.889999999723</v>
      </c>
      <c r="G39" s="33">
        <f t="shared" si="9"/>
        <v>34198.609999999724</v>
      </c>
      <c r="H39" s="33">
        <f t="shared" si="5"/>
        <v>838.72467123287322</v>
      </c>
      <c r="I39" s="38">
        <f t="shared" si="1"/>
        <v>4.671232873192821E-3</v>
      </c>
    </row>
    <row r="40" spans="1:9" x14ac:dyDescent="0.25">
      <c r="A40" s="45">
        <v>45509</v>
      </c>
      <c r="B40" s="1">
        <f t="shared" si="6"/>
        <v>31</v>
      </c>
      <c r="C40" s="33">
        <f t="shared" si="2"/>
        <v>34670</v>
      </c>
      <c r="D40" s="35">
        <f t="shared" si="3"/>
        <v>34198.61</v>
      </c>
      <c r="E40" s="24">
        <f>ROUND(471.390000000276,2)</f>
        <v>471.39</v>
      </c>
      <c r="F40" s="33">
        <f t="shared" si="8"/>
        <v>34198.609999999724</v>
      </c>
      <c r="G40" s="33">
        <f t="shared" si="9"/>
        <v>-2.7648638933897018E-10</v>
      </c>
      <c r="H40" s="33">
        <f t="shared" si="5"/>
        <v>435.68092191780465</v>
      </c>
      <c r="I40" s="38">
        <f t="shared" si="1"/>
        <v>-35.709078082195333</v>
      </c>
    </row>
  </sheetData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F9E59-591C-467F-9EE4-27E3DDA66D01}">
  <dimension ref="A1:I40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0.28515625" bestFit="1" customWidth="1"/>
    <col min="5" max="5" width="9.42578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9.7109375" bestFit="1" customWidth="1"/>
  </cols>
  <sheetData>
    <row r="1" spans="1:9" x14ac:dyDescent="0.25">
      <c r="A1" s="41" t="s">
        <v>267</v>
      </c>
      <c r="B1" s="46">
        <v>44410</v>
      </c>
      <c r="C1" s="37" t="s">
        <v>274</v>
      </c>
      <c r="D1" s="39">
        <f>ROUNDUP(34665.3285041941,0)</f>
        <v>34666</v>
      </c>
    </row>
    <row r="2" spans="1:9" x14ac:dyDescent="0.25">
      <c r="A2" s="41" t="s">
        <v>268</v>
      </c>
      <c r="B2" s="43">
        <v>0.15</v>
      </c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45">
        <v>44413</v>
      </c>
      <c r="B4" s="1">
        <f>DAYS360(B1,A4,TRUE)</f>
        <v>3</v>
      </c>
      <c r="C4" s="47" t="s">
        <v>21</v>
      </c>
      <c r="D4" s="34" t="s">
        <v>21</v>
      </c>
      <c r="E4" s="24">
        <f>ROUNDUP(F4*$B$2*B4/360,0)</f>
        <v>1250</v>
      </c>
      <c r="F4" s="33">
        <v>1000000</v>
      </c>
      <c r="G4" s="33">
        <f t="shared" ref="G4:G5" si="0">F4-D4</f>
        <v>1000000</v>
      </c>
      <c r="H4" s="33">
        <f>F4*$B$2*B4/360</f>
        <v>1250</v>
      </c>
      <c r="I4" s="38">
        <f t="shared" ref="I4:I40" si="1">H4-E4</f>
        <v>0</v>
      </c>
    </row>
    <row r="5" spans="1:9" x14ac:dyDescent="0.25">
      <c r="A5" s="45">
        <v>44444</v>
      </c>
      <c r="B5" s="1">
        <f>DAYS360(A4,A5,TRUE)</f>
        <v>30</v>
      </c>
      <c r="C5" s="33">
        <f t="shared" ref="C5:C40" si="2">$D$1</f>
        <v>34666</v>
      </c>
      <c r="D5" s="35">
        <f t="shared" ref="D5:D40" si="3">C5-E5</f>
        <v>22166</v>
      </c>
      <c r="E5" s="24">
        <f>ROUND(F5*$B$2*B5/360,2)</f>
        <v>12500</v>
      </c>
      <c r="F5" s="33">
        <f t="shared" ref="F5" si="4">G4</f>
        <v>1000000</v>
      </c>
      <c r="G5" s="33">
        <f t="shared" si="0"/>
        <v>977834</v>
      </c>
      <c r="H5" s="33">
        <f t="shared" ref="H5:H40" si="5">F5*$B$2*B5/360</f>
        <v>12500</v>
      </c>
      <c r="I5" s="38">
        <f t="shared" si="1"/>
        <v>0</v>
      </c>
    </row>
    <row r="6" spans="1:9" x14ac:dyDescent="0.25">
      <c r="A6" s="45">
        <v>44474</v>
      </c>
      <c r="B6" s="1">
        <f t="shared" ref="B6:B40" si="6">DAYS360(A5,A6,TRUE)</f>
        <v>30</v>
      </c>
      <c r="C6" s="33">
        <f t="shared" si="2"/>
        <v>34666</v>
      </c>
      <c r="D6" s="35">
        <f t="shared" si="3"/>
        <v>22443.07</v>
      </c>
      <c r="E6" s="24">
        <f t="shared" ref="E6:E39" si="7">ROUND(F6*$B$2*B6/360,2)</f>
        <v>12222.93</v>
      </c>
      <c r="F6" s="33">
        <f t="shared" ref="F6:F40" si="8">G5</f>
        <v>977834</v>
      </c>
      <c r="G6" s="33">
        <f t="shared" ref="G6:G40" si="9">F6-D6</f>
        <v>955390.93</v>
      </c>
      <c r="H6" s="33">
        <f t="shared" si="5"/>
        <v>12222.924999999999</v>
      </c>
      <c r="I6" s="38">
        <f t="shared" si="1"/>
        <v>-5.0000000010186341E-3</v>
      </c>
    </row>
    <row r="7" spans="1:9" x14ac:dyDescent="0.25">
      <c r="A7" s="45">
        <v>44505</v>
      </c>
      <c r="B7" s="1">
        <f t="shared" si="6"/>
        <v>30</v>
      </c>
      <c r="C7" s="33">
        <f t="shared" si="2"/>
        <v>34666</v>
      </c>
      <c r="D7" s="35">
        <f t="shared" si="3"/>
        <v>22723.61</v>
      </c>
      <c r="E7" s="24">
        <f t="shared" si="7"/>
        <v>11942.39</v>
      </c>
      <c r="F7" s="33">
        <f t="shared" si="8"/>
        <v>955390.93</v>
      </c>
      <c r="G7" s="33">
        <f t="shared" si="9"/>
        <v>932667.32000000007</v>
      </c>
      <c r="H7" s="33">
        <f t="shared" si="5"/>
        <v>11942.386624999999</v>
      </c>
      <c r="I7" s="38">
        <f t="shared" si="1"/>
        <v>-3.3750000002328306E-3</v>
      </c>
    </row>
    <row r="8" spans="1:9" x14ac:dyDescent="0.25">
      <c r="A8" s="45">
        <v>44535</v>
      </c>
      <c r="B8" s="1">
        <f t="shared" si="6"/>
        <v>30</v>
      </c>
      <c r="C8" s="33">
        <f t="shared" si="2"/>
        <v>34666</v>
      </c>
      <c r="D8" s="35">
        <f t="shared" si="3"/>
        <v>23007.66</v>
      </c>
      <c r="E8" s="24">
        <f t="shared" si="7"/>
        <v>11658.34</v>
      </c>
      <c r="F8" s="33">
        <f t="shared" si="8"/>
        <v>932667.32000000007</v>
      </c>
      <c r="G8" s="33">
        <f t="shared" si="9"/>
        <v>909659.66</v>
      </c>
      <c r="H8" s="33">
        <f t="shared" si="5"/>
        <v>11658.341499999999</v>
      </c>
      <c r="I8" s="38">
        <f t="shared" si="1"/>
        <v>1.4999999984866008E-3</v>
      </c>
    </row>
    <row r="9" spans="1:9" x14ac:dyDescent="0.25">
      <c r="A9" s="45">
        <v>44566</v>
      </c>
      <c r="B9" s="1">
        <f t="shared" si="6"/>
        <v>30</v>
      </c>
      <c r="C9" s="33">
        <f t="shared" si="2"/>
        <v>34666</v>
      </c>
      <c r="D9" s="35">
        <f t="shared" si="3"/>
        <v>23295.25</v>
      </c>
      <c r="E9" s="24">
        <f t="shared" si="7"/>
        <v>11370.75</v>
      </c>
      <c r="F9" s="33">
        <f t="shared" si="8"/>
        <v>909659.66</v>
      </c>
      <c r="G9" s="33">
        <f t="shared" si="9"/>
        <v>886364.41</v>
      </c>
      <c r="H9" s="33">
        <f t="shared" si="5"/>
        <v>11370.74575</v>
      </c>
      <c r="I9" s="38">
        <f t="shared" si="1"/>
        <v>-4.2499999999563443E-3</v>
      </c>
    </row>
    <row r="10" spans="1:9" x14ac:dyDescent="0.25">
      <c r="A10" s="45">
        <v>44597</v>
      </c>
      <c r="B10" s="1">
        <f t="shared" si="6"/>
        <v>30</v>
      </c>
      <c r="C10" s="33">
        <f t="shared" si="2"/>
        <v>34666</v>
      </c>
      <c r="D10" s="35">
        <f t="shared" si="3"/>
        <v>23586.440000000002</v>
      </c>
      <c r="E10" s="24">
        <f t="shared" si="7"/>
        <v>11079.56</v>
      </c>
      <c r="F10" s="33">
        <f t="shared" si="8"/>
        <v>886364.41</v>
      </c>
      <c r="G10" s="33">
        <f t="shared" si="9"/>
        <v>862777.97</v>
      </c>
      <c r="H10" s="33">
        <f t="shared" si="5"/>
        <v>11079.555124999999</v>
      </c>
      <c r="I10" s="38">
        <f t="shared" si="1"/>
        <v>-4.8750000005384209E-3</v>
      </c>
    </row>
    <row r="11" spans="1:9" x14ac:dyDescent="0.25">
      <c r="A11" s="45">
        <v>44625</v>
      </c>
      <c r="B11" s="1">
        <f t="shared" si="6"/>
        <v>30</v>
      </c>
      <c r="C11" s="33">
        <f t="shared" si="2"/>
        <v>34666</v>
      </c>
      <c r="D11" s="35">
        <f t="shared" si="3"/>
        <v>23881.279999999999</v>
      </c>
      <c r="E11" s="24">
        <f t="shared" si="7"/>
        <v>10784.72</v>
      </c>
      <c r="F11" s="33">
        <f t="shared" si="8"/>
        <v>862777.97</v>
      </c>
      <c r="G11" s="33">
        <f t="shared" si="9"/>
        <v>838896.69</v>
      </c>
      <c r="H11" s="33">
        <f t="shared" si="5"/>
        <v>10784.724624999999</v>
      </c>
      <c r="I11" s="38">
        <f t="shared" si="1"/>
        <v>4.6249999995779945E-3</v>
      </c>
    </row>
    <row r="12" spans="1:9" x14ac:dyDescent="0.25">
      <c r="A12" s="45">
        <v>44656</v>
      </c>
      <c r="B12" s="1">
        <f t="shared" si="6"/>
        <v>30</v>
      </c>
      <c r="C12" s="33">
        <f t="shared" si="2"/>
        <v>34666</v>
      </c>
      <c r="D12" s="35">
        <f t="shared" si="3"/>
        <v>24179.79</v>
      </c>
      <c r="E12" s="24">
        <f t="shared" si="7"/>
        <v>10486.21</v>
      </c>
      <c r="F12" s="33">
        <f t="shared" si="8"/>
        <v>838896.69</v>
      </c>
      <c r="G12" s="33">
        <f t="shared" si="9"/>
        <v>814716.89999999991</v>
      </c>
      <c r="H12" s="33">
        <f t="shared" si="5"/>
        <v>10486.208624999999</v>
      </c>
      <c r="I12" s="38">
        <f t="shared" si="1"/>
        <v>-1.374999999825377E-3</v>
      </c>
    </row>
    <row r="13" spans="1:9" x14ac:dyDescent="0.25">
      <c r="A13" s="45">
        <v>44686</v>
      </c>
      <c r="B13" s="1">
        <f t="shared" si="6"/>
        <v>30</v>
      </c>
      <c r="C13" s="33">
        <f t="shared" si="2"/>
        <v>34666</v>
      </c>
      <c r="D13" s="35">
        <f t="shared" si="3"/>
        <v>24482.04</v>
      </c>
      <c r="E13" s="24">
        <f t="shared" si="7"/>
        <v>10183.959999999999</v>
      </c>
      <c r="F13" s="33">
        <f t="shared" si="8"/>
        <v>814716.89999999991</v>
      </c>
      <c r="G13" s="33">
        <f t="shared" si="9"/>
        <v>790234.85999999987</v>
      </c>
      <c r="H13" s="33">
        <f t="shared" si="5"/>
        <v>10183.961249999998</v>
      </c>
      <c r="I13" s="38">
        <f t="shared" si="1"/>
        <v>1.2499999993451638E-3</v>
      </c>
    </row>
    <row r="14" spans="1:9" x14ac:dyDescent="0.25">
      <c r="A14" s="45">
        <v>44717</v>
      </c>
      <c r="B14" s="1">
        <f t="shared" si="6"/>
        <v>30</v>
      </c>
      <c r="C14" s="33">
        <f t="shared" si="2"/>
        <v>34666</v>
      </c>
      <c r="D14" s="35">
        <f t="shared" si="3"/>
        <v>24788.059999999998</v>
      </c>
      <c r="E14" s="24">
        <f t="shared" si="7"/>
        <v>9877.94</v>
      </c>
      <c r="F14" s="33">
        <f t="shared" si="8"/>
        <v>790234.85999999987</v>
      </c>
      <c r="G14" s="33">
        <f t="shared" si="9"/>
        <v>765446.79999999981</v>
      </c>
      <c r="H14" s="33">
        <f t="shared" si="5"/>
        <v>9877.9357499999969</v>
      </c>
      <c r="I14" s="38">
        <f t="shared" si="1"/>
        <v>-4.2500000035943231E-3</v>
      </c>
    </row>
    <row r="15" spans="1:9" x14ac:dyDescent="0.25">
      <c r="A15" s="45">
        <v>44747</v>
      </c>
      <c r="B15" s="1">
        <f t="shared" si="6"/>
        <v>30</v>
      </c>
      <c r="C15" s="33">
        <f t="shared" si="2"/>
        <v>34666</v>
      </c>
      <c r="D15" s="35">
        <f t="shared" si="3"/>
        <v>25097.91</v>
      </c>
      <c r="E15" s="24">
        <f t="shared" si="7"/>
        <v>9568.09</v>
      </c>
      <c r="F15" s="33">
        <f t="shared" si="8"/>
        <v>765446.79999999981</v>
      </c>
      <c r="G15" s="33">
        <f t="shared" si="9"/>
        <v>740348.88999999978</v>
      </c>
      <c r="H15" s="33">
        <f t="shared" si="5"/>
        <v>9568.0849999999973</v>
      </c>
      <c r="I15" s="38">
        <f t="shared" si="1"/>
        <v>-5.0000000028376235E-3</v>
      </c>
    </row>
    <row r="16" spans="1:9" x14ac:dyDescent="0.25">
      <c r="A16" s="45">
        <v>44778</v>
      </c>
      <c r="B16" s="1">
        <f t="shared" si="6"/>
        <v>30</v>
      </c>
      <c r="C16" s="33">
        <f t="shared" si="2"/>
        <v>34666</v>
      </c>
      <c r="D16" s="35">
        <f t="shared" si="3"/>
        <v>25411.64</v>
      </c>
      <c r="E16" s="24">
        <f t="shared" si="7"/>
        <v>9254.36</v>
      </c>
      <c r="F16" s="33">
        <f t="shared" si="8"/>
        <v>740348.88999999978</v>
      </c>
      <c r="G16" s="33">
        <f t="shared" si="9"/>
        <v>714937.24999999977</v>
      </c>
      <c r="H16" s="33">
        <f t="shared" si="5"/>
        <v>9254.3611249999976</v>
      </c>
      <c r="I16" s="38">
        <f t="shared" si="1"/>
        <v>1.1249999970459612E-3</v>
      </c>
    </row>
    <row r="17" spans="1:9" x14ac:dyDescent="0.25">
      <c r="A17" s="45">
        <v>44809</v>
      </c>
      <c r="B17" s="1">
        <f t="shared" si="6"/>
        <v>30</v>
      </c>
      <c r="C17" s="33">
        <f t="shared" si="2"/>
        <v>34666</v>
      </c>
      <c r="D17" s="35">
        <f t="shared" si="3"/>
        <v>25729.279999999999</v>
      </c>
      <c r="E17" s="24">
        <f t="shared" si="7"/>
        <v>8936.7199999999993</v>
      </c>
      <c r="F17" s="33">
        <f t="shared" si="8"/>
        <v>714937.24999999977</v>
      </c>
      <c r="G17" s="33">
        <f t="shared" si="9"/>
        <v>689207.96999999974</v>
      </c>
      <c r="H17" s="33">
        <f t="shared" si="5"/>
        <v>8936.7156249999971</v>
      </c>
      <c r="I17" s="38">
        <f t="shared" si="1"/>
        <v>-4.3750000022555469E-3</v>
      </c>
    </row>
    <row r="18" spans="1:9" x14ac:dyDescent="0.25">
      <c r="A18" s="45">
        <v>44839</v>
      </c>
      <c r="B18" s="1">
        <f t="shared" si="6"/>
        <v>30</v>
      </c>
      <c r="C18" s="33">
        <f t="shared" si="2"/>
        <v>34666</v>
      </c>
      <c r="D18" s="35">
        <f t="shared" si="3"/>
        <v>26050.9</v>
      </c>
      <c r="E18" s="24">
        <f t="shared" si="7"/>
        <v>8615.1</v>
      </c>
      <c r="F18" s="33">
        <f t="shared" si="8"/>
        <v>689207.96999999974</v>
      </c>
      <c r="G18" s="33">
        <f t="shared" si="9"/>
        <v>663157.06999999972</v>
      </c>
      <c r="H18" s="33">
        <f t="shared" si="5"/>
        <v>8615.0996249999971</v>
      </c>
      <c r="I18" s="38">
        <f t="shared" si="1"/>
        <v>-3.7500000325962901E-4</v>
      </c>
    </row>
    <row r="19" spans="1:9" x14ac:dyDescent="0.25">
      <c r="A19" s="45">
        <v>44870</v>
      </c>
      <c r="B19" s="1">
        <f t="shared" si="6"/>
        <v>30</v>
      </c>
      <c r="C19" s="33">
        <f t="shared" si="2"/>
        <v>34666</v>
      </c>
      <c r="D19" s="35">
        <f t="shared" si="3"/>
        <v>26376.54</v>
      </c>
      <c r="E19" s="24">
        <f t="shared" si="7"/>
        <v>8289.4599999999991</v>
      </c>
      <c r="F19" s="33">
        <f t="shared" si="8"/>
        <v>663157.06999999972</v>
      </c>
      <c r="G19" s="33">
        <f t="shared" si="9"/>
        <v>636780.52999999968</v>
      </c>
      <c r="H19" s="33">
        <f t="shared" si="5"/>
        <v>8289.4633749999957</v>
      </c>
      <c r="I19" s="38">
        <f t="shared" si="1"/>
        <v>3.3749999965948518E-3</v>
      </c>
    </row>
    <row r="20" spans="1:9" x14ac:dyDescent="0.25">
      <c r="A20" s="45">
        <v>44900</v>
      </c>
      <c r="B20" s="1">
        <f t="shared" si="6"/>
        <v>30</v>
      </c>
      <c r="C20" s="33">
        <f t="shared" si="2"/>
        <v>34666</v>
      </c>
      <c r="D20" s="35">
        <f t="shared" si="3"/>
        <v>26706.239999999998</v>
      </c>
      <c r="E20" s="24">
        <f t="shared" si="7"/>
        <v>7959.76</v>
      </c>
      <c r="F20" s="33">
        <f t="shared" si="8"/>
        <v>636780.52999999968</v>
      </c>
      <c r="G20" s="33">
        <f t="shared" si="9"/>
        <v>610074.28999999969</v>
      </c>
      <c r="H20" s="33">
        <f t="shared" si="5"/>
        <v>7959.7566249999954</v>
      </c>
      <c r="I20" s="38">
        <f t="shared" si="1"/>
        <v>-3.3750000047803042E-3</v>
      </c>
    </row>
    <row r="21" spans="1:9" x14ac:dyDescent="0.25">
      <c r="A21" s="45">
        <v>44931</v>
      </c>
      <c r="B21" s="1">
        <f t="shared" si="6"/>
        <v>30</v>
      </c>
      <c r="C21" s="33">
        <f t="shared" si="2"/>
        <v>34666</v>
      </c>
      <c r="D21" s="35">
        <f t="shared" si="3"/>
        <v>27040.07</v>
      </c>
      <c r="E21" s="24">
        <f t="shared" si="7"/>
        <v>7625.93</v>
      </c>
      <c r="F21" s="33">
        <f t="shared" si="8"/>
        <v>610074.28999999969</v>
      </c>
      <c r="G21" s="33">
        <f t="shared" si="9"/>
        <v>583034.21999999974</v>
      </c>
      <c r="H21" s="33">
        <f t="shared" si="5"/>
        <v>7625.928624999995</v>
      </c>
      <c r="I21" s="38">
        <f t="shared" si="1"/>
        <v>-1.3750000052823452E-3</v>
      </c>
    </row>
    <row r="22" spans="1:9" x14ac:dyDescent="0.25">
      <c r="A22" s="45">
        <v>44962</v>
      </c>
      <c r="B22" s="1">
        <f t="shared" si="6"/>
        <v>30</v>
      </c>
      <c r="C22" s="33">
        <f t="shared" si="2"/>
        <v>34666</v>
      </c>
      <c r="D22" s="35">
        <f t="shared" si="3"/>
        <v>27378.07</v>
      </c>
      <c r="E22" s="24">
        <f t="shared" si="7"/>
        <v>7287.93</v>
      </c>
      <c r="F22" s="33">
        <f t="shared" si="8"/>
        <v>583034.21999999974</v>
      </c>
      <c r="G22" s="33">
        <f t="shared" si="9"/>
        <v>555656.14999999979</v>
      </c>
      <c r="H22" s="33">
        <f t="shared" si="5"/>
        <v>7287.9277499999971</v>
      </c>
      <c r="I22" s="38">
        <f t="shared" si="1"/>
        <v>-2.2500000031868694E-3</v>
      </c>
    </row>
    <row r="23" spans="1:9" x14ac:dyDescent="0.25">
      <c r="A23" s="45">
        <v>44990</v>
      </c>
      <c r="B23" s="1">
        <f t="shared" si="6"/>
        <v>30</v>
      </c>
      <c r="C23" s="33">
        <f t="shared" si="2"/>
        <v>34666</v>
      </c>
      <c r="D23" s="35">
        <f t="shared" si="3"/>
        <v>27720.3</v>
      </c>
      <c r="E23" s="24">
        <f t="shared" si="7"/>
        <v>6945.7</v>
      </c>
      <c r="F23" s="33">
        <f t="shared" si="8"/>
        <v>555656.14999999979</v>
      </c>
      <c r="G23" s="33">
        <f t="shared" si="9"/>
        <v>527935.84999999974</v>
      </c>
      <c r="H23" s="33">
        <f t="shared" si="5"/>
        <v>6945.7018749999979</v>
      </c>
      <c r="I23" s="38">
        <f t="shared" si="1"/>
        <v>1.874999998108251E-3</v>
      </c>
    </row>
    <row r="24" spans="1:9" x14ac:dyDescent="0.25">
      <c r="A24" s="45">
        <v>45021</v>
      </c>
      <c r="B24" s="1">
        <f t="shared" si="6"/>
        <v>30</v>
      </c>
      <c r="C24" s="33">
        <f t="shared" si="2"/>
        <v>34666</v>
      </c>
      <c r="D24" s="35">
        <f t="shared" si="3"/>
        <v>28066.799999999999</v>
      </c>
      <c r="E24" s="24">
        <f t="shared" si="7"/>
        <v>6599.2</v>
      </c>
      <c r="F24" s="33">
        <f t="shared" si="8"/>
        <v>527935.84999999974</v>
      </c>
      <c r="G24" s="33">
        <f t="shared" si="9"/>
        <v>499869.04999999976</v>
      </c>
      <c r="H24" s="33">
        <f t="shared" si="5"/>
        <v>6599.1981249999963</v>
      </c>
      <c r="I24" s="38">
        <f t="shared" si="1"/>
        <v>-1.8750000035652192E-3</v>
      </c>
    </row>
    <row r="25" spans="1:9" x14ac:dyDescent="0.25">
      <c r="A25" s="45">
        <v>45051</v>
      </c>
      <c r="B25" s="1">
        <f t="shared" si="6"/>
        <v>30</v>
      </c>
      <c r="C25" s="33">
        <f t="shared" si="2"/>
        <v>34666</v>
      </c>
      <c r="D25" s="35">
        <f t="shared" si="3"/>
        <v>28417.64</v>
      </c>
      <c r="E25" s="24">
        <f t="shared" si="7"/>
        <v>6248.36</v>
      </c>
      <c r="F25" s="33">
        <f t="shared" si="8"/>
        <v>499869.04999999976</v>
      </c>
      <c r="G25" s="33">
        <f t="shared" si="9"/>
        <v>471451.40999999974</v>
      </c>
      <c r="H25" s="33">
        <f t="shared" si="5"/>
        <v>6248.3631249999962</v>
      </c>
      <c r="I25" s="38">
        <f t="shared" si="1"/>
        <v>3.1249999965439201E-3</v>
      </c>
    </row>
    <row r="26" spans="1:9" x14ac:dyDescent="0.25">
      <c r="A26" s="45">
        <v>45082</v>
      </c>
      <c r="B26" s="1">
        <f t="shared" si="6"/>
        <v>30</v>
      </c>
      <c r="C26" s="33">
        <f t="shared" si="2"/>
        <v>34666</v>
      </c>
      <c r="D26" s="35">
        <f t="shared" si="3"/>
        <v>28772.86</v>
      </c>
      <c r="E26" s="24">
        <f t="shared" si="7"/>
        <v>5893.14</v>
      </c>
      <c r="F26" s="33">
        <f t="shared" si="8"/>
        <v>471451.40999999974</v>
      </c>
      <c r="G26" s="33">
        <f t="shared" si="9"/>
        <v>442678.54999999976</v>
      </c>
      <c r="H26" s="33">
        <f t="shared" si="5"/>
        <v>5893.1426249999968</v>
      </c>
      <c r="I26" s="38">
        <f t="shared" si="1"/>
        <v>2.6249999964420567E-3</v>
      </c>
    </row>
    <row r="27" spans="1:9" x14ac:dyDescent="0.25">
      <c r="A27" s="45">
        <v>45112</v>
      </c>
      <c r="B27" s="1">
        <f t="shared" si="6"/>
        <v>30</v>
      </c>
      <c r="C27" s="33">
        <f t="shared" si="2"/>
        <v>34666</v>
      </c>
      <c r="D27" s="35">
        <f t="shared" si="3"/>
        <v>29132.52</v>
      </c>
      <c r="E27" s="24">
        <f t="shared" si="7"/>
        <v>5533.48</v>
      </c>
      <c r="F27" s="33">
        <f t="shared" si="8"/>
        <v>442678.54999999976</v>
      </c>
      <c r="G27" s="33">
        <f t="shared" si="9"/>
        <v>413546.02999999974</v>
      </c>
      <c r="H27" s="33">
        <f t="shared" si="5"/>
        <v>5533.4818749999968</v>
      </c>
      <c r="I27" s="38">
        <f t="shared" si="1"/>
        <v>1.8749999971987563E-3</v>
      </c>
    </row>
    <row r="28" spans="1:9" x14ac:dyDescent="0.25">
      <c r="A28" s="45">
        <v>45143</v>
      </c>
      <c r="B28" s="1">
        <f t="shared" si="6"/>
        <v>30</v>
      </c>
      <c r="C28" s="33">
        <f t="shared" si="2"/>
        <v>34666</v>
      </c>
      <c r="D28" s="35">
        <f t="shared" si="3"/>
        <v>29496.67</v>
      </c>
      <c r="E28" s="24">
        <f t="shared" si="7"/>
        <v>5169.33</v>
      </c>
      <c r="F28" s="33">
        <f t="shared" si="8"/>
        <v>413546.02999999974</v>
      </c>
      <c r="G28" s="33">
        <f t="shared" si="9"/>
        <v>384049.35999999975</v>
      </c>
      <c r="H28" s="33">
        <f t="shared" si="5"/>
        <v>5169.3253749999967</v>
      </c>
      <c r="I28" s="38">
        <f t="shared" si="1"/>
        <v>-4.6250000032159733E-3</v>
      </c>
    </row>
    <row r="29" spans="1:9" x14ac:dyDescent="0.25">
      <c r="A29" s="45">
        <v>45174</v>
      </c>
      <c r="B29" s="1">
        <f t="shared" si="6"/>
        <v>30</v>
      </c>
      <c r="C29" s="33">
        <f t="shared" si="2"/>
        <v>34666</v>
      </c>
      <c r="D29" s="35">
        <f t="shared" si="3"/>
        <v>29865.38</v>
      </c>
      <c r="E29" s="24">
        <f t="shared" si="7"/>
        <v>4800.62</v>
      </c>
      <c r="F29" s="33">
        <f t="shared" si="8"/>
        <v>384049.35999999975</v>
      </c>
      <c r="G29" s="33">
        <f t="shared" si="9"/>
        <v>354183.97999999975</v>
      </c>
      <c r="H29" s="33">
        <f t="shared" si="5"/>
        <v>4800.6169999999966</v>
      </c>
      <c r="I29" s="38">
        <f t="shared" si="1"/>
        <v>-3.0000000033396645E-3</v>
      </c>
    </row>
    <row r="30" spans="1:9" x14ac:dyDescent="0.25">
      <c r="A30" s="45">
        <v>45204</v>
      </c>
      <c r="B30" s="1">
        <f t="shared" si="6"/>
        <v>30</v>
      </c>
      <c r="C30" s="33">
        <f t="shared" si="2"/>
        <v>34666</v>
      </c>
      <c r="D30" s="35">
        <f t="shared" si="3"/>
        <v>30238.7</v>
      </c>
      <c r="E30" s="24">
        <f t="shared" si="7"/>
        <v>4427.3</v>
      </c>
      <c r="F30" s="33">
        <f t="shared" si="8"/>
        <v>354183.97999999975</v>
      </c>
      <c r="G30" s="33">
        <f t="shared" si="9"/>
        <v>323945.27999999974</v>
      </c>
      <c r="H30" s="33">
        <f t="shared" si="5"/>
        <v>4427.2997499999965</v>
      </c>
      <c r="I30" s="38">
        <f t="shared" si="1"/>
        <v>-2.5000000368891051E-4</v>
      </c>
    </row>
    <row r="31" spans="1:9" x14ac:dyDescent="0.25">
      <c r="A31" s="45">
        <v>45235</v>
      </c>
      <c r="B31" s="1">
        <f t="shared" si="6"/>
        <v>30</v>
      </c>
      <c r="C31" s="33">
        <f t="shared" si="2"/>
        <v>34666</v>
      </c>
      <c r="D31" s="35">
        <f t="shared" si="3"/>
        <v>30616.68</v>
      </c>
      <c r="E31" s="24">
        <f t="shared" si="7"/>
        <v>4049.32</v>
      </c>
      <c r="F31" s="33">
        <f t="shared" si="8"/>
        <v>323945.27999999974</v>
      </c>
      <c r="G31" s="33">
        <f t="shared" si="9"/>
        <v>293328.59999999974</v>
      </c>
      <c r="H31" s="33">
        <f t="shared" si="5"/>
        <v>4049.3159999999966</v>
      </c>
      <c r="I31" s="38">
        <f t="shared" si="1"/>
        <v>-4.0000000035433914E-3</v>
      </c>
    </row>
    <row r="32" spans="1:9" x14ac:dyDescent="0.25">
      <c r="A32" s="45">
        <v>45265</v>
      </c>
      <c r="B32" s="1">
        <f t="shared" si="6"/>
        <v>30</v>
      </c>
      <c r="C32" s="33">
        <f t="shared" si="2"/>
        <v>34666</v>
      </c>
      <c r="D32" s="35">
        <f t="shared" si="3"/>
        <v>30999.39</v>
      </c>
      <c r="E32" s="24">
        <f t="shared" si="7"/>
        <v>3666.61</v>
      </c>
      <c r="F32" s="33">
        <f t="shared" si="8"/>
        <v>293328.59999999974</v>
      </c>
      <c r="G32" s="33">
        <f t="shared" si="9"/>
        <v>262329.20999999973</v>
      </c>
      <c r="H32" s="33">
        <f t="shared" si="5"/>
        <v>3666.6074999999964</v>
      </c>
      <c r="I32" s="38">
        <f t="shared" si="1"/>
        <v>-2.5000000036925485E-3</v>
      </c>
    </row>
    <row r="33" spans="1:9" x14ac:dyDescent="0.25">
      <c r="A33" s="45">
        <v>45296</v>
      </c>
      <c r="B33" s="1">
        <f t="shared" si="6"/>
        <v>30</v>
      </c>
      <c r="C33" s="33">
        <f t="shared" si="2"/>
        <v>34666</v>
      </c>
      <c r="D33" s="35">
        <f t="shared" si="3"/>
        <v>31386.880000000001</v>
      </c>
      <c r="E33" s="24">
        <f t="shared" si="7"/>
        <v>3279.12</v>
      </c>
      <c r="F33" s="33">
        <f t="shared" si="8"/>
        <v>262329.20999999973</v>
      </c>
      <c r="G33" s="33">
        <f t="shared" si="9"/>
        <v>230942.32999999973</v>
      </c>
      <c r="H33" s="33">
        <f t="shared" si="5"/>
        <v>3279.1151249999971</v>
      </c>
      <c r="I33" s="38">
        <f t="shared" si="1"/>
        <v>-4.8750000028121576E-3</v>
      </c>
    </row>
    <row r="34" spans="1:9" x14ac:dyDescent="0.25">
      <c r="A34" s="45">
        <v>45327</v>
      </c>
      <c r="B34" s="1">
        <f t="shared" si="6"/>
        <v>30</v>
      </c>
      <c r="C34" s="33">
        <f t="shared" si="2"/>
        <v>34666</v>
      </c>
      <c r="D34" s="35">
        <f t="shared" si="3"/>
        <v>31779.22</v>
      </c>
      <c r="E34" s="24">
        <f t="shared" si="7"/>
        <v>2886.78</v>
      </c>
      <c r="F34" s="33">
        <f t="shared" si="8"/>
        <v>230942.32999999973</v>
      </c>
      <c r="G34" s="33">
        <f t="shared" si="9"/>
        <v>199163.10999999972</v>
      </c>
      <c r="H34" s="33">
        <f t="shared" si="5"/>
        <v>2886.7791249999968</v>
      </c>
      <c r="I34" s="38">
        <f t="shared" si="1"/>
        <v>-8.7500000336149242E-4</v>
      </c>
    </row>
    <row r="35" spans="1:9" x14ac:dyDescent="0.25">
      <c r="A35" s="45">
        <v>45356</v>
      </c>
      <c r="B35" s="1">
        <f t="shared" si="6"/>
        <v>30</v>
      </c>
      <c r="C35" s="33">
        <f t="shared" si="2"/>
        <v>34666</v>
      </c>
      <c r="D35" s="35">
        <f t="shared" si="3"/>
        <v>32176.46</v>
      </c>
      <c r="E35" s="24">
        <f t="shared" si="7"/>
        <v>2489.54</v>
      </c>
      <c r="F35" s="33">
        <f t="shared" si="8"/>
        <v>199163.10999999972</v>
      </c>
      <c r="G35" s="33">
        <f t="shared" si="9"/>
        <v>166986.64999999973</v>
      </c>
      <c r="H35" s="33">
        <f t="shared" si="5"/>
        <v>2489.5388749999966</v>
      </c>
      <c r="I35" s="38">
        <f t="shared" si="1"/>
        <v>-1.1250000034124241E-3</v>
      </c>
    </row>
    <row r="36" spans="1:9" x14ac:dyDescent="0.25">
      <c r="A36" s="45">
        <v>45387</v>
      </c>
      <c r="B36" s="1">
        <f t="shared" si="6"/>
        <v>30</v>
      </c>
      <c r="C36" s="33">
        <f t="shared" si="2"/>
        <v>34666</v>
      </c>
      <c r="D36" s="35">
        <f t="shared" si="3"/>
        <v>32578.67</v>
      </c>
      <c r="E36" s="24">
        <f t="shared" si="7"/>
        <v>2087.33</v>
      </c>
      <c r="F36" s="33">
        <f t="shared" si="8"/>
        <v>166986.64999999973</v>
      </c>
      <c r="G36" s="33">
        <f t="shared" si="9"/>
        <v>134407.97999999975</v>
      </c>
      <c r="H36" s="33">
        <f t="shared" si="5"/>
        <v>2087.3331249999965</v>
      </c>
      <c r="I36" s="38">
        <f t="shared" si="1"/>
        <v>3.1249999965439201E-3</v>
      </c>
    </row>
    <row r="37" spans="1:9" x14ac:dyDescent="0.25">
      <c r="A37" s="45">
        <v>45417</v>
      </c>
      <c r="B37" s="1">
        <f t="shared" si="6"/>
        <v>30</v>
      </c>
      <c r="C37" s="33">
        <f t="shared" si="2"/>
        <v>34666</v>
      </c>
      <c r="D37" s="35">
        <f t="shared" si="3"/>
        <v>32985.9</v>
      </c>
      <c r="E37" s="24">
        <f t="shared" si="7"/>
        <v>1680.1</v>
      </c>
      <c r="F37" s="33">
        <f t="shared" si="8"/>
        <v>134407.97999999975</v>
      </c>
      <c r="G37" s="33">
        <f t="shared" si="9"/>
        <v>101422.07999999975</v>
      </c>
      <c r="H37" s="33">
        <f t="shared" si="5"/>
        <v>1680.0997499999964</v>
      </c>
      <c r="I37" s="38">
        <f t="shared" si="1"/>
        <v>-2.5000000346153683E-4</v>
      </c>
    </row>
    <row r="38" spans="1:9" x14ac:dyDescent="0.25">
      <c r="A38" s="45">
        <v>45448</v>
      </c>
      <c r="B38" s="1">
        <f t="shared" si="6"/>
        <v>30</v>
      </c>
      <c r="C38" s="33">
        <f t="shared" si="2"/>
        <v>34666</v>
      </c>
      <c r="D38" s="35">
        <f t="shared" si="3"/>
        <v>33398.22</v>
      </c>
      <c r="E38" s="24">
        <f t="shared" si="7"/>
        <v>1267.78</v>
      </c>
      <c r="F38" s="33">
        <f t="shared" si="8"/>
        <v>101422.07999999975</v>
      </c>
      <c r="G38" s="33">
        <f t="shared" si="9"/>
        <v>68023.859999999753</v>
      </c>
      <c r="H38" s="33">
        <f t="shared" si="5"/>
        <v>1267.7759999999967</v>
      </c>
      <c r="I38" s="38">
        <f t="shared" si="1"/>
        <v>-4.0000000033160177E-3</v>
      </c>
    </row>
    <row r="39" spans="1:9" x14ac:dyDescent="0.25">
      <c r="A39" s="45">
        <v>45478</v>
      </c>
      <c r="B39" s="1">
        <f t="shared" si="6"/>
        <v>30</v>
      </c>
      <c r="C39" s="33">
        <f t="shared" si="2"/>
        <v>34666</v>
      </c>
      <c r="D39" s="35">
        <f t="shared" si="3"/>
        <v>33815.699999999997</v>
      </c>
      <c r="E39" s="24">
        <f t="shared" si="7"/>
        <v>850.3</v>
      </c>
      <c r="F39" s="33">
        <f t="shared" si="8"/>
        <v>68023.859999999753</v>
      </c>
      <c r="G39" s="33">
        <f t="shared" si="9"/>
        <v>34208.159999999756</v>
      </c>
      <c r="H39" s="33">
        <f t="shared" si="5"/>
        <v>850.29824999999687</v>
      </c>
      <c r="I39" s="38">
        <f t="shared" si="1"/>
        <v>-1.750000003085006E-3</v>
      </c>
    </row>
    <row r="40" spans="1:9" x14ac:dyDescent="0.25">
      <c r="A40" s="45">
        <v>45509</v>
      </c>
      <c r="B40" s="1">
        <f t="shared" si="6"/>
        <v>30</v>
      </c>
      <c r="C40" s="33">
        <f t="shared" si="2"/>
        <v>34666</v>
      </c>
      <c r="D40" s="35">
        <f t="shared" si="3"/>
        <v>34208.160000000003</v>
      </c>
      <c r="E40" s="24">
        <f>ROUND(457.840000000245,2)</f>
        <v>457.84</v>
      </c>
      <c r="F40" s="33">
        <f t="shared" si="8"/>
        <v>34208.159999999756</v>
      </c>
      <c r="G40" s="33">
        <f t="shared" si="9"/>
        <v>-2.4738255888223648E-10</v>
      </c>
      <c r="H40" s="33">
        <f t="shared" si="5"/>
        <v>427.60199999999691</v>
      </c>
      <c r="I40" s="38">
        <f t="shared" si="1"/>
        <v>-30.238000000003069</v>
      </c>
    </row>
  </sheetData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D5BB3-F8EB-4662-999F-F3D67D741A12}">
  <dimension ref="A1:N4"/>
  <sheetViews>
    <sheetView workbookViewId="0">
      <selection activeCell="B23" sqref="B23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86.42578125" bestFit="1" customWidth="1"/>
  </cols>
  <sheetData>
    <row r="1" spans="1:14" x14ac:dyDescent="0.25">
      <c r="A1" s="13" t="s">
        <v>75</v>
      </c>
      <c r="B1" s="7" t="s">
        <v>1</v>
      </c>
      <c r="C1" s="7" t="s">
        <v>2</v>
      </c>
      <c r="D1" s="7" t="s">
        <v>11</v>
      </c>
      <c r="E1" s="7" t="s">
        <v>12</v>
      </c>
      <c r="F1" s="7" t="s">
        <v>13</v>
      </c>
      <c r="G1" s="7" t="s">
        <v>22</v>
      </c>
      <c r="H1" s="7" t="s">
        <v>3</v>
      </c>
      <c r="I1" s="7" t="s">
        <v>4</v>
      </c>
      <c r="J1" s="7" t="s">
        <v>5</v>
      </c>
      <c r="K1" s="7" t="s">
        <v>6</v>
      </c>
      <c r="L1" s="7" t="s">
        <v>7</v>
      </c>
      <c r="M1" s="7" t="s">
        <v>8</v>
      </c>
      <c r="N1" s="7" t="s">
        <v>168</v>
      </c>
    </row>
    <row r="2" spans="1:14" x14ac:dyDescent="0.25">
      <c r="A2" s="28" t="s">
        <v>0</v>
      </c>
      <c r="B2" s="8" t="s">
        <v>9</v>
      </c>
      <c r="C2" s="8" t="s">
        <v>10</v>
      </c>
      <c r="D2" s="9" t="s">
        <v>20</v>
      </c>
      <c r="E2" s="9" t="s">
        <v>65</v>
      </c>
      <c r="F2" s="9" t="s">
        <v>67</v>
      </c>
      <c r="G2" s="10" t="s">
        <v>20</v>
      </c>
      <c r="H2" s="10" t="s">
        <v>14</v>
      </c>
      <c r="I2" s="10" t="s">
        <v>74</v>
      </c>
      <c r="J2" s="10" t="s">
        <v>9</v>
      </c>
      <c r="K2" s="10" t="s">
        <v>69</v>
      </c>
      <c r="L2" s="10" t="s">
        <v>70</v>
      </c>
      <c r="M2" s="10" t="s">
        <v>71</v>
      </c>
      <c r="N2" s="10" t="s">
        <v>323</v>
      </c>
    </row>
    <row r="3" spans="1:14" x14ac:dyDescent="0.25">
      <c r="A3" s="28" t="s">
        <v>0</v>
      </c>
      <c r="B3" s="8" t="s">
        <v>9</v>
      </c>
      <c r="C3" s="8" t="s">
        <v>10</v>
      </c>
      <c r="D3" s="9" t="s">
        <v>20</v>
      </c>
      <c r="E3" s="9" t="s">
        <v>65</v>
      </c>
      <c r="F3" s="9" t="s">
        <v>67</v>
      </c>
      <c r="G3" s="10" t="s">
        <v>20</v>
      </c>
      <c r="H3" s="10" t="s">
        <v>14</v>
      </c>
      <c r="I3" s="10" t="s">
        <v>74</v>
      </c>
      <c r="J3" s="10" t="s">
        <v>9</v>
      </c>
      <c r="K3" s="10" t="s">
        <v>76</v>
      </c>
      <c r="L3" s="10" t="s">
        <v>70</v>
      </c>
      <c r="M3" s="10" t="s">
        <v>71</v>
      </c>
      <c r="N3" s="10" t="s">
        <v>324</v>
      </c>
    </row>
    <row r="4" spans="1:14" x14ac:dyDescent="0.25">
      <c r="A4" s="28" t="s">
        <v>0</v>
      </c>
      <c r="B4" s="8" t="s">
        <v>9</v>
      </c>
      <c r="C4" s="8" t="s">
        <v>10</v>
      </c>
      <c r="D4" s="9" t="s">
        <v>20</v>
      </c>
      <c r="E4" s="9" t="s">
        <v>65</v>
      </c>
      <c r="F4" s="9" t="s">
        <v>67</v>
      </c>
      <c r="G4" s="10" t="s">
        <v>20</v>
      </c>
      <c r="H4" s="10" t="s">
        <v>14</v>
      </c>
      <c r="I4" s="10" t="s">
        <v>0</v>
      </c>
      <c r="J4" s="10" t="s">
        <v>9</v>
      </c>
      <c r="K4" s="10" t="s">
        <v>76</v>
      </c>
      <c r="L4" s="10" t="s">
        <v>70</v>
      </c>
      <c r="M4" s="10" t="s">
        <v>71</v>
      </c>
      <c r="N4" t="s">
        <v>325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850E3-165D-43F6-934F-9C3E01562E8A}">
  <dimension ref="A1:I39"/>
  <sheetViews>
    <sheetView workbookViewId="0">
      <pane ySplit="3" topLeftCell="A3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0.28515625" bestFit="1" customWidth="1"/>
    <col min="5" max="5" width="9.42578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7.140625" bestFit="1" customWidth="1"/>
  </cols>
  <sheetData>
    <row r="1" spans="1:9" x14ac:dyDescent="0.25">
      <c r="A1" s="41" t="s">
        <v>267</v>
      </c>
      <c r="B1" s="46">
        <v>43524</v>
      </c>
      <c r="C1" s="37" t="s">
        <v>274</v>
      </c>
      <c r="D1" s="39">
        <f>ROUNDUP(34654.2271579695,0)</f>
        <v>34655</v>
      </c>
    </row>
    <row r="2" spans="1:9" x14ac:dyDescent="0.25">
      <c r="A2" s="41" t="s">
        <v>268</v>
      </c>
      <c r="B2" s="43">
        <v>0.15</v>
      </c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45">
        <v>43552</v>
      </c>
      <c r="B4" s="1">
        <f>_xlfn.DAYS(A4,B1)</f>
        <v>28</v>
      </c>
      <c r="C4" s="33">
        <f t="shared" ref="C4:C39" si="0">$D$1</f>
        <v>34655</v>
      </c>
      <c r="D4" s="35">
        <f t="shared" ref="D4:D39" si="1">C4-E4</f>
        <v>23148.15</v>
      </c>
      <c r="E4" s="24">
        <f>ROUND(F4*$B$2*B4/365,2)</f>
        <v>11506.85</v>
      </c>
      <c r="F4" s="33">
        <v>1000000</v>
      </c>
      <c r="G4" s="33">
        <f t="shared" ref="G4:G5" si="2">F4-D4</f>
        <v>976851.85</v>
      </c>
      <c r="H4" s="33">
        <f t="shared" ref="H4:H39" si="3">F4*$B$2*B4/365</f>
        <v>11506.849315068494</v>
      </c>
      <c r="I4" s="38">
        <f t="shared" ref="I4:I39" si="4">H4-E4</f>
        <v>-6.84931506839348E-4</v>
      </c>
    </row>
    <row r="5" spans="1:9" x14ac:dyDescent="0.25">
      <c r="A5" s="45">
        <v>43583</v>
      </c>
      <c r="B5" s="1">
        <f t="shared" ref="B5:B39" si="5">_xlfn.DAYS(A5,A4)</f>
        <v>31</v>
      </c>
      <c r="C5" s="33">
        <f t="shared" si="0"/>
        <v>34655</v>
      </c>
      <c r="D5" s="35">
        <f t="shared" si="1"/>
        <v>22210.18</v>
      </c>
      <c r="E5" s="24">
        <f t="shared" ref="E5:E38" si="6">ROUND(F5*$B$2*B5/365,2)</f>
        <v>12444.82</v>
      </c>
      <c r="F5" s="33">
        <f t="shared" ref="F5" si="7">G4</f>
        <v>976851.85</v>
      </c>
      <c r="G5" s="33">
        <f t="shared" si="2"/>
        <v>954641.66999999993</v>
      </c>
      <c r="H5" s="33">
        <f t="shared" si="3"/>
        <v>12444.824938356165</v>
      </c>
      <c r="I5" s="38">
        <f t="shared" si="4"/>
        <v>4.9383561654394725E-3</v>
      </c>
    </row>
    <row r="6" spans="1:9" x14ac:dyDescent="0.25">
      <c r="A6" s="45">
        <v>43613</v>
      </c>
      <c r="B6" s="1">
        <f t="shared" si="5"/>
        <v>30</v>
      </c>
      <c r="C6" s="33">
        <f t="shared" si="0"/>
        <v>34655</v>
      </c>
      <c r="D6" s="35">
        <f t="shared" si="1"/>
        <v>22885.45</v>
      </c>
      <c r="E6" s="24">
        <f t="shared" si="6"/>
        <v>11769.55</v>
      </c>
      <c r="F6" s="33">
        <f t="shared" ref="F6:F39" si="8">G5</f>
        <v>954641.66999999993</v>
      </c>
      <c r="G6" s="33">
        <f t="shared" ref="G6:G39" si="9">F6-D6</f>
        <v>931756.22</v>
      </c>
      <c r="H6" s="33">
        <f t="shared" si="3"/>
        <v>11769.554835616438</v>
      </c>
      <c r="I6" s="38">
        <f t="shared" si="4"/>
        <v>4.8356164388678735E-3</v>
      </c>
    </row>
    <row r="7" spans="1:9" x14ac:dyDescent="0.25">
      <c r="A7" s="45">
        <v>43644</v>
      </c>
      <c r="B7" s="1">
        <f t="shared" si="5"/>
        <v>31</v>
      </c>
      <c r="C7" s="33">
        <f t="shared" si="0"/>
        <v>34655</v>
      </c>
      <c r="D7" s="35">
        <f t="shared" si="1"/>
        <v>22784.68</v>
      </c>
      <c r="E7" s="24">
        <f t="shared" si="6"/>
        <v>11870.32</v>
      </c>
      <c r="F7" s="33">
        <f t="shared" si="8"/>
        <v>931756.22</v>
      </c>
      <c r="G7" s="33">
        <f t="shared" si="9"/>
        <v>908971.53999999992</v>
      </c>
      <c r="H7" s="33">
        <f t="shared" si="3"/>
        <v>11870.318967123287</v>
      </c>
      <c r="I7" s="38">
        <f t="shared" si="4"/>
        <v>-1.0328767129976768E-3</v>
      </c>
    </row>
    <row r="8" spans="1:9" x14ac:dyDescent="0.25">
      <c r="A8" s="45">
        <v>43674</v>
      </c>
      <c r="B8" s="1">
        <f t="shared" si="5"/>
        <v>30</v>
      </c>
      <c r="C8" s="33">
        <f t="shared" si="0"/>
        <v>34655</v>
      </c>
      <c r="D8" s="35">
        <f t="shared" si="1"/>
        <v>23448.5</v>
      </c>
      <c r="E8" s="24">
        <f t="shared" si="6"/>
        <v>11206.5</v>
      </c>
      <c r="F8" s="33">
        <f t="shared" si="8"/>
        <v>908971.53999999992</v>
      </c>
      <c r="G8" s="33">
        <f t="shared" si="9"/>
        <v>885523.03999999992</v>
      </c>
      <c r="H8" s="33">
        <f t="shared" si="3"/>
        <v>11206.498438356162</v>
      </c>
      <c r="I8" s="38">
        <f t="shared" si="4"/>
        <v>-1.5616438377037412E-3</v>
      </c>
    </row>
    <row r="9" spans="1:9" x14ac:dyDescent="0.25">
      <c r="A9" s="45">
        <v>43705</v>
      </c>
      <c r="B9" s="1">
        <f t="shared" si="5"/>
        <v>31</v>
      </c>
      <c r="C9" s="33">
        <f t="shared" si="0"/>
        <v>34655</v>
      </c>
      <c r="D9" s="35">
        <f t="shared" si="1"/>
        <v>23373.68</v>
      </c>
      <c r="E9" s="24">
        <f t="shared" si="6"/>
        <v>11281.32</v>
      </c>
      <c r="F9" s="33">
        <f t="shared" si="8"/>
        <v>885523.03999999992</v>
      </c>
      <c r="G9" s="33">
        <f t="shared" si="9"/>
        <v>862149.35999999987</v>
      </c>
      <c r="H9" s="33">
        <f t="shared" si="3"/>
        <v>11281.320920547943</v>
      </c>
      <c r="I9" s="38">
        <f t="shared" si="4"/>
        <v>9.2054794367868453E-4</v>
      </c>
    </row>
    <row r="10" spans="1:9" x14ac:dyDescent="0.25">
      <c r="A10" s="45">
        <v>43736</v>
      </c>
      <c r="B10" s="1">
        <f t="shared" si="5"/>
        <v>31</v>
      </c>
      <c r="C10" s="33">
        <f t="shared" si="0"/>
        <v>34655</v>
      </c>
      <c r="D10" s="35">
        <f t="shared" si="1"/>
        <v>23671.45</v>
      </c>
      <c r="E10" s="24">
        <f t="shared" si="6"/>
        <v>10983.55</v>
      </c>
      <c r="F10" s="33">
        <f t="shared" si="8"/>
        <v>862149.35999999987</v>
      </c>
      <c r="G10" s="33">
        <f t="shared" si="9"/>
        <v>838477.90999999992</v>
      </c>
      <c r="H10" s="33">
        <f t="shared" si="3"/>
        <v>10983.546641095889</v>
      </c>
      <c r="I10" s="38">
        <f t="shared" si="4"/>
        <v>-3.3589041104278294E-3</v>
      </c>
    </row>
    <row r="11" spans="1:9" x14ac:dyDescent="0.25">
      <c r="A11" s="45">
        <v>43766</v>
      </c>
      <c r="B11" s="1">
        <f t="shared" si="5"/>
        <v>30</v>
      </c>
      <c r="C11" s="33">
        <f t="shared" si="0"/>
        <v>34655</v>
      </c>
      <c r="D11" s="35">
        <f t="shared" si="1"/>
        <v>24317.599999999999</v>
      </c>
      <c r="E11" s="24">
        <f t="shared" si="6"/>
        <v>10337.4</v>
      </c>
      <c r="F11" s="33">
        <f t="shared" si="8"/>
        <v>838477.90999999992</v>
      </c>
      <c r="G11" s="33">
        <f t="shared" si="9"/>
        <v>814160.30999999994</v>
      </c>
      <c r="H11" s="33">
        <f t="shared" si="3"/>
        <v>10337.398890410957</v>
      </c>
      <c r="I11" s="38">
        <f t="shared" si="4"/>
        <v>-1.109589042243897E-3</v>
      </c>
    </row>
    <row r="12" spans="1:9" x14ac:dyDescent="0.25">
      <c r="A12" s="45">
        <v>43797</v>
      </c>
      <c r="B12" s="1">
        <f t="shared" si="5"/>
        <v>31</v>
      </c>
      <c r="C12" s="33">
        <f t="shared" si="0"/>
        <v>34655</v>
      </c>
      <c r="D12" s="35">
        <f t="shared" si="1"/>
        <v>24282.82</v>
      </c>
      <c r="E12" s="24">
        <f t="shared" si="6"/>
        <v>10372.18</v>
      </c>
      <c r="F12" s="33">
        <f t="shared" si="8"/>
        <v>814160.30999999994</v>
      </c>
      <c r="G12" s="33">
        <f t="shared" si="9"/>
        <v>789877.49</v>
      </c>
      <c r="H12" s="33">
        <f t="shared" si="3"/>
        <v>10372.17929178082</v>
      </c>
      <c r="I12" s="38">
        <f t="shared" si="4"/>
        <v>-7.0821918052388355E-4</v>
      </c>
    </row>
    <row r="13" spans="1:9" x14ac:dyDescent="0.25">
      <c r="A13" s="45">
        <v>43827</v>
      </c>
      <c r="B13" s="1">
        <f t="shared" si="5"/>
        <v>30</v>
      </c>
      <c r="C13" s="33">
        <f t="shared" si="0"/>
        <v>34655</v>
      </c>
      <c r="D13" s="35">
        <f t="shared" si="1"/>
        <v>24916.78</v>
      </c>
      <c r="E13" s="24">
        <f t="shared" si="6"/>
        <v>9738.2199999999993</v>
      </c>
      <c r="F13" s="33">
        <f t="shared" si="8"/>
        <v>789877.49</v>
      </c>
      <c r="G13" s="33">
        <f t="shared" si="9"/>
        <v>764960.71</v>
      </c>
      <c r="H13" s="33">
        <f t="shared" si="3"/>
        <v>9738.2156301369851</v>
      </c>
      <c r="I13" s="38">
        <f t="shared" si="4"/>
        <v>-4.3698630142898764E-3</v>
      </c>
    </row>
    <row r="14" spans="1:9" x14ac:dyDescent="0.25">
      <c r="A14" s="45">
        <v>43858</v>
      </c>
      <c r="B14" s="1">
        <f t="shared" si="5"/>
        <v>31</v>
      </c>
      <c r="C14" s="33">
        <f t="shared" si="0"/>
        <v>34655</v>
      </c>
      <c r="D14" s="35">
        <f t="shared" si="1"/>
        <v>24909.61</v>
      </c>
      <c r="E14" s="24">
        <f t="shared" si="6"/>
        <v>9745.39</v>
      </c>
      <c r="F14" s="33">
        <f t="shared" si="8"/>
        <v>764960.71</v>
      </c>
      <c r="G14" s="33">
        <f t="shared" si="9"/>
        <v>740051.1</v>
      </c>
      <c r="H14" s="33">
        <f t="shared" si="3"/>
        <v>9745.3898671232873</v>
      </c>
      <c r="I14" s="38">
        <f t="shared" si="4"/>
        <v>-1.3287671208672691E-4</v>
      </c>
    </row>
    <row r="15" spans="1:9" x14ac:dyDescent="0.25">
      <c r="A15" s="45">
        <v>43889</v>
      </c>
      <c r="B15" s="1">
        <f t="shared" si="5"/>
        <v>31</v>
      </c>
      <c r="C15" s="33">
        <f t="shared" si="0"/>
        <v>34655</v>
      </c>
      <c r="D15" s="35">
        <f t="shared" si="1"/>
        <v>25226.95</v>
      </c>
      <c r="E15" s="24">
        <f t="shared" si="6"/>
        <v>9428.0499999999993</v>
      </c>
      <c r="F15" s="33">
        <f t="shared" si="8"/>
        <v>740051.1</v>
      </c>
      <c r="G15" s="33">
        <f t="shared" si="9"/>
        <v>714824.15</v>
      </c>
      <c r="H15" s="33">
        <f t="shared" si="3"/>
        <v>9428.0482602739721</v>
      </c>
      <c r="I15" s="38">
        <f t="shared" si="4"/>
        <v>-1.7397260271536652E-3</v>
      </c>
    </row>
    <row r="16" spans="1:9" x14ac:dyDescent="0.25">
      <c r="A16" s="45">
        <v>43918</v>
      </c>
      <c r="B16" s="1">
        <f t="shared" si="5"/>
        <v>29</v>
      </c>
      <c r="C16" s="33">
        <f t="shared" si="0"/>
        <v>34655</v>
      </c>
      <c r="D16" s="35">
        <f t="shared" si="1"/>
        <v>26135.86</v>
      </c>
      <c r="E16" s="24">
        <f t="shared" si="6"/>
        <v>8519.14</v>
      </c>
      <c r="F16" s="33">
        <f t="shared" si="8"/>
        <v>714824.15</v>
      </c>
      <c r="G16" s="33">
        <f t="shared" si="9"/>
        <v>688688.29</v>
      </c>
      <c r="H16" s="33">
        <f t="shared" si="3"/>
        <v>8519.1371301369854</v>
      </c>
      <c r="I16" s="38">
        <f t="shared" si="4"/>
        <v>-2.8698630139842862E-3</v>
      </c>
    </row>
    <row r="17" spans="1:9" x14ac:dyDescent="0.25">
      <c r="A17" s="45">
        <v>43949</v>
      </c>
      <c r="B17" s="1">
        <f t="shared" si="5"/>
        <v>31</v>
      </c>
      <c r="C17" s="33">
        <f t="shared" si="0"/>
        <v>34655</v>
      </c>
      <c r="D17" s="35">
        <f t="shared" si="1"/>
        <v>25881.3</v>
      </c>
      <c r="E17" s="24">
        <f t="shared" si="6"/>
        <v>8773.7000000000007</v>
      </c>
      <c r="F17" s="33">
        <f t="shared" si="8"/>
        <v>688688.29</v>
      </c>
      <c r="G17" s="33">
        <f t="shared" si="9"/>
        <v>662806.99</v>
      </c>
      <c r="H17" s="33">
        <f t="shared" si="3"/>
        <v>8773.7001328767128</v>
      </c>
      <c r="I17" s="38">
        <f t="shared" si="4"/>
        <v>1.3287671208672691E-4</v>
      </c>
    </row>
    <row r="18" spans="1:9" x14ac:dyDescent="0.25">
      <c r="A18" s="45">
        <v>43979</v>
      </c>
      <c r="B18" s="1">
        <f t="shared" si="5"/>
        <v>30</v>
      </c>
      <c r="C18" s="33">
        <f t="shared" si="0"/>
        <v>34655</v>
      </c>
      <c r="D18" s="35">
        <f t="shared" si="1"/>
        <v>26483.41</v>
      </c>
      <c r="E18" s="24">
        <f t="shared" si="6"/>
        <v>8171.59</v>
      </c>
      <c r="F18" s="33">
        <f t="shared" si="8"/>
        <v>662806.99</v>
      </c>
      <c r="G18" s="33">
        <f t="shared" si="9"/>
        <v>636323.57999999996</v>
      </c>
      <c r="H18" s="33">
        <f t="shared" si="3"/>
        <v>8171.593027397259</v>
      </c>
      <c r="I18" s="38">
        <f t="shared" si="4"/>
        <v>3.0273972588474862E-3</v>
      </c>
    </row>
    <row r="19" spans="1:9" x14ac:dyDescent="0.25">
      <c r="A19" s="45">
        <v>44010</v>
      </c>
      <c r="B19" s="1">
        <f t="shared" si="5"/>
        <v>31</v>
      </c>
      <c r="C19" s="33">
        <f t="shared" si="0"/>
        <v>34655</v>
      </c>
      <c r="D19" s="35">
        <f t="shared" si="1"/>
        <v>26548.41</v>
      </c>
      <c r="E19" s="24">
        <f t="shared" si="6"/>
        <v>8106.59</v>
      </c>
      <c r="F19" s="33">
        <f t="shared" si="8"/>
        <v>636323.57999999996</v>
      </c>
      <c r="G19" s="33">
        <f t="shared" si="9"/>
        <v>609775.16999999993</v>
      </c>
      <c r="H19" s="33">
        <f t="shared" si="3"/>
        <v>8106.5880739726026</v>
      </c>
      <c r="I19" s="38">
        <f t="shared" si="4"/>
        <v>-1.9260273975305608E-3</v>
      </c>
    </row>
    <row r="20" spans="1:9" x14ac:dyDescent="0.25">
      <c r="A20" s="45">
        <v>44040</v>
      </c>
      <c r="B20" s="1">
        <f t="shared" si="5"/>
        <v>30</v>
      </c>
      <c r="C20" s="33">
        <f t="shared" si="0"/>
        <v>34655</v>
      </c>
      <c r="D20" s="35">
        <f t="shared" si="1"/>
        <v>27137.22</v>
      </c>
      <c r="E20" s="24">
        <f t="shared" si="6"/>
        <v>7517.78</v>
      </c>
      <c r="F20" s="33">
        <f t="shared" si="8"/>
        <v>609775.16999999993</v>
      </c>
      <c r="G20" s="33">
        <f t="shared" si="9"/>
        <v>582637.94999999995</v>
      </c>
      <c r="H20" s="33">
        <f t="shared" si="3"/>
        <v>7517.77606849315</v>
      </c>
      <c r="I20" s="38">
        <f t="shared" si="4"/>
        <v>-3.9315068497671746E-3</v>
      </c>
    </row>
    <row r="21" spans="1:9" x14ac:dyDescent="0.25">
      <c r="A21" s="45">
        <v>44071</v>
      </c>
      <c r="B21" s="1">
        <f t="shared" si="5"/>
        <v>31</v>
      </c>
      <c r="C21" s="33">
        <f t="shared" si="0"/>
        <v>34655</v>
      </c>
      <c r="D21" s="35">
        <f t="shared" si="1"/>
        <v>27232.35</v>
      </c>
      <c r="E21" s="24">
        <f t="shared" si="6"/>
        <v>7422.65</v>
      </c>
      <c r="F21" s="33">
        <f t="shared" si="8"/>
        <v>582637.94999999995</v>
      </c>
      <c r="G21" s="33">
        <f t="shared" si="9"/>
        <v>555405.6</v>
      </c>
      <c r="H21" s="33">
        <f t="shared" si="3"/>
        <v>7422.6478561643826</v>
      </c>
      <c r="I21" s="38">
        <f t="shared" si="4"/>
        <v>-2.1438356170619954E-3</v>
      </c>
    </row>
    <row r="22" spans="1:9" x14ac:dyDescent="0.25">
      <c r="A22" s="45">
        <v>44102</v>
      </c>
      <c r="B22" s="1">
        <f t="shared" si="5"/>
        <v>31</v>
      </c>
      <c r="C22" s="33">
        <f t="shared" si="0"/>
        <v>34655</v>
      </c>
      <c r="D22" s="35">
        <f t="shared" si="1"/>
        <v>27579.279999999999</v>
      </c>
      <c r="E22" s="24">
        <f t="shared" si="6"/>
        <v>7075.72</v>
      </c>
      <c r="F22" s="33">
        <f t="shared" si="8"/>
        <v>555405.6</v>
      </c>
      <c r="G22" s="33">
        <f t="shared" si="9"/>
        <v>527826.31999999995</v>
      </c>
      <c r="H22" s="33">
        <f t="shared" si="3"/>
        <v>7075.7151780821923</v>
      </c>
      <c r="I22" s="38">
        <f t="shared" si="4"/>
        <v>-4.8219178079307312E-3</v>
      </c>
    </row>
    <row r="23" spans="1:9" x14ac:dyDescent="0.25">
      <c r="A23" s="45">
        <v>44132</v>
      </c>
      <c r="B23" s="1">
        <f t="shared" si="5"/>
        <v>30</v>
      </c>
      <c r="C23" s="33">
        <f t="shared" si="0"/>
        <v>34655</v>
      </c>
      <c r="D23" s="35">
        <f t="shared" si="1"/>
        <v>28147.55</v>
      </c>
      <c r="E23" s="24">
        <f t="shared" si="6"/>
        <v>6507.45</v>
      </c>
      <c r="F23" s="33">
        <f t="shared" si="8"/>
        <v>527826.31999999995</v>
      </c>
      <c r="G23" s="33">
        <f t="shared" si="9"/>
        <v>499678.76999999996</v>
      </c>
      <c r="H23" s="33">
        <f t="shared" si="3"/>
        <v>6507.4477808219162</v>
      </c>
      <c r="I23" s="38">
        <f t="shared" si="4"/>
        <v>-2.2191780835782993E-3</v>
      </c>
    </row>
    <row r="24" spans="1:9" x14ac:dyDescent="0.25">
      <c r="A24" s="45">
        <v>44163</v>
      </c>
      <c r="B24" s="1">
        <f t="shared" si="5"/>
        <v>31</v>
      </c>
      <c r="C24" s="33">
        <f t="shared" si="0"/>
        <v>34655</v>
      </c>
      <c r="D24" s="35">
        <f t="shared" si="1"/>
        <v>28289.23</v>
      </c>
      <c r="E24" s="24">
        <f t="shared" si="6"/>
        <v>6365.77</v>
      </c>
      <c r="F24" s="33">
        <f t="shared" si="8"/>
        <v>499678.76999999996</v>
      </c>
      <c r="G24" s="33">
        <f t="shared" si="9"/>
        <v>471389.54</v>
      </c>
      <c r="H24" s="33">
        <f t="shared" si="3"/>
        <v>6365.770631506849</v>
      </c>
      <c r="I24" s="38">
        <f t="shared" si="4"/>
        <v>6.3150684854917927E-4</v>
      </c>
    </row>
    <row r="25" spans="1:9" x14ac:dyDescent="0.25">
      <c r="A25" s="45">
        <v>44193</v>
      </c>
      <c r="B25" s="1">
        <f t="shared" si="5"/>
        <v>30</v>
      </c>
      <c r="C25" s="33">
        <f t="shared" si="0"/>
        <v>34655</v>
      </c>
      <c r="D25" s="35">
        <f t="shared" si="1"/>
        <v>28843.35</v>
      </c>
      <c r="E25" s="24">
        <f t="shared" si="6"/>
        <v>5811.65</v>
      </c>
      <c r="F25" s="33">
        <f t="shared" si="8"/>
        <v>471389.54</v>
      </c>
      <c r="G25" s="33">
        <f t="shared" si="9"/>
        <v>442546.19</v>
      </c>
      <c r="H25" s="33">
        <f t="shared" si="3"/>
        <v>5811.6518630136979</v>
      </c>
      <c r="I25" s="38">
        <f t="shared" si="4"/>
        <v>1.8630136983119883E-3</v>
      </c>
    </row>
    <row r="26" spans="1:9" x14ac:dyDescent="0.25">
      <c r="A26" s="45">
        <v>44224</v>
      </c>
      <c r="B26" s="1">
        <f t="shared" si="5"/>
        <v>31</v>
      </c>
      <c r="C26" s="33">
        <f t="shared" si="0"/>
        <v>34655</v>
      </c>
      <c r="D26" s="35">
        <f t="shared" si="1"/>
        <v>29017.08</v>
      </c>
      <c r="E26" s="24">
        <f t="shared" si="6"/>
        <v>5637.92</v>
      </c>
      <c r="F26" s="33">
        <f t="shared" si="8"/>
        <v>442546.19</v>
      </c>
      <c r="G26" s="33">
        <f t="shared" si="9"/>
        <v>413529.11</v>
      </c>
      <c r="H26" s="33">
        <f t="shared" si="3"/>
        <v>5637.9172150684926</v>
      </c>
      <c r="I26" s="38">
        <f t="shared" si="4"/>
        <v>-2.7849315074490733E-3</v>
      </c>
    </row>
    <row r="27" spans="1:9" x14ac:dyDescent="0.25">
      <c r="A27" s="45">
        <v>44255</v>
      </c>
      <c r="B27" s="1">
        <f t="shared" si="5"/>
        <v>31</v>
      </c>
      <c r="C27" s="33">
        <f t="shared" si="0"/>
        <v>34655</v>
      </c>
      <c r="D27" s="35">
        <f t="shared" si="1"/>
        <v>29386.75</v>
      </c>
      <c r="E27" s="24">
        <f t="shared" si="6"/>
        <v>5268.25</v>
      </c>
      <c r="F27" s="33">
        <f t="shared" si="8"/>
        <v>413529.11</v>
      </c>
      <c r="G27" s="33">
        <f t="shared" si="9"/>
        <v>384142.36</v>
      </c>
      <c r="H27" s="33">
        <f t="shared" si="3"/>
        <v>5268.2475657534242</v>
      </c>
      <c r="I27" s="38">
        <f t="shared" si="4"/>
        <v>-2.4342465758309118E-3</v>
      </c>
    </row>
    <row r="28" spans="1:9" x14ac:dyDescent="0.25">
      <c r="A28" s="45">
        <v>44283</v>
      </c>
      <c r="B28" s="1">
        <f t="shared" si="5"/>
        <v>28</v>
      </c>
      <c r="C28" s="33">
        <f t="shared" si="0"/>
        <v>34655</v>
      </c>
      <c r="D28" s="35">
        <f t="shared" si="1"/>
        <v>30234.73</v>
      </c>
      <c r="E28" s="24">
        <f t="shared" si="6"/>
        <v>4420.2700000000004</v>
      </c>
      <c r="F28" s="33">
        <f t="shared" si="8"/>
        <v>384142.36</v>
      </c>
      <c r="G28" s="33">
        <f t="shared" si="9"/>
        <v>353907.63</v>
      </c>
      <c r="H28" s="33">
        <f t="shared" si="3"/>
        <v>4420.2682520547942</v>
      </c>
      <c r="I28" s="38">
        <f t="shared" si="4"/>
        <v>-1.7479452062616474E-3</v>
      </c>
    </row>
    <row r="29" spans="1:9" x14ac:dyDescent="0.25">
      <c r="A29" s="45">
        <v>44314</v>
      </c>
      <c r="B29" s="1">
        <f t="shared" si="5"/>
        <v>31</v>
      </c>
      <c r="C29" s="33">
        <f t="shared" si="0"/>
        <v>34655</v>
      </c>
      <c r="D29" s="35">
        <f t="shared" si="1"/>
        <v>30146.31</v>
      </c>
      <c r="E29" s="24">
        <f t="shared" si="6"/>
        <v>4508.6899999999996</v>
      </c>
      <c r="F29" s="33">
        <f t="shared" si="8"/>
        <v>353907.63</v>
      </c>
      <c r="G29" s="33">
        <f t="shared" si="9"/>
        <v>323761.32</v>
      </c>
      <c r="H29" s="33">
        <f t="shared" si="3"/>
        <v>4508.6862452054802</v>
      </c>
      <c r="I29" s="38">
        <f t="shared" si="4"/>
        <v>-3.7547945194091881E-3</v>
      </c>
    </row>
    <row r="30" spans="1:9" x14ac:dyDescent="0.25">
      <c r="A30" s="45">
        <v>44344</v>
      </c>
      <c r="B30" s="1">
        <f t="shared" si="5"/>
        <v>30</v>
      </c>
      <c r="C30" s="33">
        <f t="shared" si="0"/>
        <v>34655</v>
      </c>
      <c r="D30" s="35">
        <f t="shared" si="1"/>
        <v>30663.42</v>
      </c>
      <c r="E30" s="24">
        <f t="shared" si="6"/>
        <v>3991.58</v>
      </c>
      <c r="F30" s="33">
        <f t="shared" si="8"/>
        <v>323761.32</v>
      </c>
      <c r="G30" s="33">
        <f t="shared" si="9"/>
        <v>293097.90000000002</v>
      </c>
      <c r="H30" s="33">
        <f t="shared" si="3"/>
        <v>3991.5779178082189</v>
      </c>
      <c r="I30" s="38">
        <f t="shared" si="4"/>
        <v>-2.0821917810280866E-3</v>
      </c>
    </row>
    <row r="31" spans="1:9" x14ac:dyDescent="0.25">
      <c r="A31" s="45">
        <v>44375</v>
      </c>
      <c r="B31" s="1">
        <f t="shared" si="5"/>
        <v>31</v>
      </c>
      <c r="C31" s="33">
        <f t="shared" si="0"/>
        <v>34655</v>
      </c>
      <c r="D31" s="35">
        <f t="shared" si="1"/>
        <v>30921.010000000002</v>
      </c>
      <c r="E31" s="24">
        <f t="shared" si="6"/>
        <v>3733.99</v>
      </c>
      <c r="F31" s="33">
        <f t="shared" si="8"/>
        <v>293097.90000000002</v>
      </c>
      <c r="G31" s="33">
        <f t="shared" si="9"/>
        <v>262176.89</v>
      </c>
      <c r="H31" s="33">
        <f t="shared" si="3"/>
        <v>3733.9869452054795</v>
      </c>
      <c r="I31" s="38">
        <f t="shared" si="4"/>
        <v>-3.0547945202670235E-3</v>
      </c>
    </row>
    <row r="32" spans="1:9" x14ac:dyDescent="0.25">
      <c r="A32" s="45">
        <v>44405</v>
      </c>
      <c r="B32" s="1">
        <f t="shared" si="5"/>
        <v>30</v>
      </c>
      <c r="C32" s="33">
        <f t="shared" si="0"/>
        <v>34655</v>
      </c>
      <c r="D32" s="35">
        <f t="shared" si="1"/>
        <v>31422.68</v>
      </c>
      <c r="E32" s="24">
        <f t="shared" si="6"/>
        <v>3232.32</v>
      </c>
      <c r="F32" s="33">
        <f t="shared" si="8"/>
        <v>262176.89</v>
      </c>
      <c r="G32" s="33">
        <f t="shared" si="9"/>
        <v>230754.21000000002</v>
      </c>
      <c r="H32" s="33">
        <f t="shared" si="3"/>
        <v>3232.317821917808</v>
      </c>
      <c r="I32" s="38">
        <f t="shared" si="4"/>
        <v>-2.1780821921311144E-3</v>
      </c>
    </row>
    <row r="33" spans="1:9" x14ac:dyDescent="0.25">
      <c r="A33" s="45">
        <v>44436</v>
      </c>
      <c r="B33" s="1">
        <f t="shared" si="5"/>
        <v>31</v>
      </c>
      <c r="C33" s="33">
        <f t="shared" si="0"/>
        <v>34655</v>
      </c>
      <c r="D33" s="35">
        <f t="shared" si="1"/>
        <v>31715.25</v>
      </c>
      <c r="E33" s="24">
        <f t="shared" si="6"/>
        <v>2939.75</v>
      </c>
      <c r="F33" s="33">
        <f t="shared" si="8"/>
        <v>230754.21000000002</v>
      </c>
      <c r="G33" s="33">
        <f t="shared" si="9"/>
        <v>199038.96000000002</v>
      </c>
      <c r="H33" s="33">
        <f t="shared" si="3"/>
        <v>2939.7454150684939</v>
      </c>
      <c r="I33" s="38">
        <f t="shared" si="4"/>
        <v>-4.5849315060877416E-3</v>
      </c>
    </row>
    <row r="34" spans="1:9" x14ac:dyDescent="0.25">
      <c r="A34" s="45">
        <v>44467</v>
      </c>
      <c r="B34" s="1">
        <f t="shared" si="5"/>
        <v>31</v>
      </c>
      <c r="C34" s="33">
        <f t="shared" si="0"/>
        <v>34655</v>
      </c>
      <c r="D34" s="35">
        <f t="shared" si="1"/>
        <v>32119.3</v>
      </c>
      <c r="E34" s="24">
        <f t="shared" si="6"/>
        <v>2535.6999999999998</v>
      </c>
      <c r="F34" s="33">
        <f t="shared" si="8"/>
        <v>199038.96000000002</v>
      </c>
      <c r="G34" s="33">
        <f t="shared" si="9"/>
        <v>166919.66000000003</v>
      </c>
      <c r="H34" s="33">
        <f t="shared" si="3"/>
        <v>2535.7018191780821</v>
      </c>
      <c r="I34" s="38">
        <f t="shared" si="4"/>
        <v>1.8191780823144654E-3</v>
      </c>
    </row>
    <row r="35" spans="1:9" x14ac:dyDescent="0.25">
      <c r="A35" s="45">
        <v>44497</v>
      </c>
      <c r="B35" s="1">
        <f t="shared" si="5"/>
        <v>30</v>
      </c>
      <c r="C35" s="33">
        <f t="shared" si="0"/>
        <v>34655</v>
      </c>
      <c r="D35" s="35">
        <f t="shared" si="1"/>
        <v>32597.09</v>
      </c>
      <c r="E35" s="24">
        <f t="shared" si="6"/>
        <v>2057.91</v>
      </c>
      <c r="F35" s="33">
        <f t="shared" si="8"/>
        <v>166919.66000000003</v>
      </c>
      <c r="G35" s="33">
        <f t="shared" si="9"/>
        <v>134322.57000000004</v>
      </c>
      <c r="H35" s="33">
        <f t="shared" si="3"/>
        <v>2057.9136164383563</v>
      </c>
      <c r="I35" s="38">
        <f t="shared" si="4"/>
        <v>3.6164383564027958E-3</v>
      </c>
    </row>
    <row r="36" spans="1:9" x14ac:dyDescent="0.25">
      <c r="A36" s="45">
        <v>44528</v>
      </c>
      <c r="B36" s="1">
        <f t="shared" si="5"/>
        <v>31</v>
      </c>
      <c r="C36" s="33">
        <f t="shared" si="0"/>
        <v>34655</v>
      </c>
      <c r="D36" s="35">
        <f t="shared" si="1"/>
        <v>32943.769999999997</v>
      </c>
      <c r="E36" s="24">
        <f t="shared" si="6"/>
        <v>1711.23</v>
      </c>
      <c r="F36" s="33">
        <f t="shared" si="8"/>
        <v>134322.57000000004</v>
      </c>
      <c r="G36" s="33">
        <f t="shared" si="9"/>
        <v>101378.80000000005</v>
      </c>
      <c r="H36" s="33">
        <f t="shared" si="3"/>
        <v>1711.2327410958908</v>
      </c>
      <c r="I36" s="38">
        <f t="shared" si="4"/>
        <v>2.7410958907694294E-3</v>
      </c>
    </row>
    <row r="37" spans="1:9" x14ac:dyDescent="0.25">
      <c r="A37" s="45">
        <v>44558</v>
      </c>
      <c r="B37" s="1">
        <f t="shared" si="5"/>
        <v>30</v>
      </c>
      <c r="C37" s="33">
        <f t="shared" si="0"/>
        <v>34655</v>
      </c>
      <c r="D37" s="35">
        <f t="shared" si="1"/>
        <v>33405.120000000003</v>
      </c>
      <c r="E37" s="24">
        <f t="shared" si="6"/>
        <v>1249.8800000000001</v>
      </c>
      <c r="F37" s="33">
        <f t="shared" si="8"/>
        <v>101378.80000000005</v>
      </c>
      <c r="G37" s="33">
        <f t="shared" si="9"/>
        <v>67973.680000000051</v>
      </c>
      <c r="H37" s="33">
        <f t="shared" si="3"/>
        <v>1249.8756164383567</v>
      </c>
      <c r="I37" s="38">
        <f t="shared" si="4"/>
        <v>-4.3835616434080293E-3</v>
      </c>
    </row>
    <row r="38" spans="1:9" x14ac:dyDescent="0.25">
      <c r="A38" s="45">
        <v>44589</v>
      </c>
      <c r="B38" s="1">
        <f t="shared" si="5"/>
        <v>31</v>
      </c>
      <c r="C38" s="33">
        <f t="shared" si="0"/>
        <v>34655</v>
      </c>
      <c r="D38" s="35">
        <f t="shared" si="1"/>
        <v>33789.03</v>
      </c>
      <c r="E38" s="24">
        <f t="shared" si="6"/>
        <v>865.97</v>
      </c>
      <c r="F38" s="33">
        <f t="shared" si="8"/>
        <v>67973.680000000051</v>
      </c>
      <c r="G38" s="33">
        <f t="shared" si="9"/>
        <v>34184.650000000052</v>
      </c>
      <c r="H38" s="33">
        <f t="shared" si="3"/>
        <v>865.9660602739732</v>
      </c>
      <c r="I38" s="38">
        <f t="shared" si="4"/>
        <v>-3.9397260268287937E-3</v>
      </c>
    </row>
    <row r="39" spans="1:9" x14ac:dyDescent="0.25">
      <c r="A39" s="45">
        <v>44620</v>
      </c>
      <c r="B39" s="1">
        <f t="shared" si="5"/>
        <v>31</v>
      </c>
      <c r="C39" s="33">
        <f t="shared" si="0"/>
        <v>34655</v>
      </c>
      <c r="D39" s="35">
        <f t="shared" si="1"/>
        <v>34184.65</v>
      </c>
      <c r="E39" s="24">
        <f>ROUND(470.349999999948,2)</f>
        <v>470.35</v>
      </c>
      <c r="F39" s="33">
        <f t="shared" si="8"/>
        <v>34184.650000000052</v>
      </c>
      <c r="G39" s="33">
        <f t="shared" si="9"/>
        <v>0</v>
      </c>
      <c r="H39" s="33">
        <f t="shared" si="3"/>
        <v>435.50307534246639</v>
      </c>
      <c r="I39" s="38">
        <f t="shared" si="4"/>
        <v>-34.846924657533634</v>
      </c>
    </row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D0B09-8AC0-4340-B0CB-57577B844CFC}">
  <dimension ref="A1:I39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0.28515625" bestFit="1" customWidth="1"/>
    <col min="5" max="5" width="9.42578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8.140625" bestFit="1" customWidth="1"/>
  </cols>
  <sheetData>
    <row r="1" spans="1:9" x14ac:dyDescent="0.25">
      <c r="A1" s="41" t="s">
        <v>267</v>
      </c>
      <c r="B1" s="46">
        <v>43524</v>
      </c>
      <c r="C1" s="37" t="s">
        <v>274</v>
      </c>
      <c r="D1" s="39">
        <f>ROUNDUP(34665.6518764224,0)</f>
        <v>34666</v>
      </c>
    </row>
    <row r="2" spans="1:9" x14ac:dyDescent="0.25">
      <c r="A2" s="41" t="s">
        <v>268</v>
      </c>
      <c r="B2" s="43">
        <v>0.15</v>
      </c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45">
        <v>43552</v>
      </c>
      <c r="B4" s="1">
        <f>DAYS360(B1,A4,TRUE)</f>
        <v>30</v>
      </c>
      <c r="C4" s="33">
        <f t="shared" ref="C4:C39" si="0">$D$1</f>
        <v>34666</v>
      </c>
      <c r="D4" s="35">
        <f t="shared" ref="D4:D39" si="1">C4-E4</f>
        <v>22166</v>
      </c>
      <c r="E4" s="24">
        <f>ROUND(F4*$B$2*B4/360,2)</f>
        <v>12500</v>
      </c>
      <c r="F4" s="33">
        <v>1000000</v>
      </c>
      <c r="G4" s="33">
        <f t="shared" ref="G4:G5" si="2">F4-D4</f>
        <v>977834</v>
      </c>
      <c r="H4" s="33">
        <f>F4*$B$2*B4/360</f>
        <v>12500</v>
      </c>
      <c r="I4" s="38">
        <f t="shared" ref="I4:I39" si="3">H4-E4</f>
        <v>0</v>
      </c>
    </row>
    <row r="5" spans="1:9" x14ac:dyDescent="0.25">
      <c r="A5" s="45">
        <v>43583</v>
      </c>
      <c r="B5" s="1">
        <f>DAYS360(A4,A5,TRUE)</f>
        <v>30</v>
      </c>
      <c r="C5" s="33">
        <f t="shared" si="0"/>
        <v>34666</v>
      </c>
      <c r="D5" s="35">
        <f t="shared" si="1"/>
        <v>22443.07</v>
      </c>
      <c r="E5" s="24">
        <f t="shared" ref="E5:E38" si="4">ROUND(F5*$B$2*B5/360,2)</f>
        <v>12222.93</v>
      </c>
      <c r="F5" s="33">
        <f t="shared" ref="F5" si="5">G4</f>
        <v>977834</v>
      </c>
      <c r="G5" s="33">
        <f t="shared" si="2"/>
        <v>955390.93</v>
      </c>
      <c r="H5" s="33">
        <f t="shared" ref="H5:H39" si="6">F5*$B$2*B5/360</f>
        <v>12222.924999999999</v>
      </c>
      <c r="I5" s="38">
        <f t="shared" si="3"/>
        <v>-5.0000000010186341E-3</v>
      </c>
    </row>
    <row r="6" spans="1:9" x14ac:dyDescent="0.25">
      <c r="A6" s="45">
        <v>43613</v>
      </c>
      <c r="B6" s="1">
        <f t="shared" ref="B6:B39" si="7">DAYS360(A5,A6,TRUE)</f>
        <v>30</v>
      </c>
      <c r="C6" s="33">
        <f t="shared" si="0"/>
        <v>34666</v>
      </c>
      <c r="D6" s="35">
        <f t="shared" si="1"/>
        <v>22723.61</v>
      </c>
      <c r="E6" s="24">
        <f t="shared" si="4"/>
        <v>11942.39</v>
      </c>
      <c r="F6" s="33">
        <f t="shared" ref="F6:F39" si="8">G5</f>
        <v>955390.93</v>
      </c>
      <c r="G6" s="33">
        <f t="shared" ref="G6:G39" si="9">F6-D6</f>
        <v>932667.32000000007</v>
      </c>
      <c r="H6" s="33">
        <f t="shared" si="6"/>
        <v>11942.386624999999</v>
      </c>
      <c r="I6" s="38">
        <f t="shared" si="3"/>
        <v>-3.3750000002328306E-3</v>
      </c>
    </row>
    <row r="7" spans="1:9" x14ac:dyDescent="0.25">
      <c r="A7" s="45">
        <v>43644</v>
      </c>
      <c r="B7" s="1">
        <f t="shared" si="7"/>
        <v>30</v>
      </c>
      <c r="C7" s="33">
        <f t="shared" si="0"/>
        <v>34666</v>
      </c>
      <c r="D7" s="35">
        <f t="shared" si="1"/>
        <v>23007.66</v>
      </c>
      <c r="E7" s="24">
        <f t="shared" si="4"/>
        <v>11658.34</v>
      </c>
      <c r="F7" s="33">
        <f t="shared" si="8"/>
        <v>932667.32000000007</v>
      </c>
      <c r="G7" s="33">
        <f t="shared" si="9"/>
        <v>909659.66</v>
      </c>
      <c r="H7" s="33">
        <f t="shared" si="6"/>
        <v>11658.341499999999</v>
      </c>
      <c r="I7" s="38">
        <f t="shared" si="3"/>
        <v>1.4999999984866008E-3</v>
      </c>
    </row>
    <row r="8" spans="1:9" x14ac:dyDescent="0.25">
      <c r="A8" s="45">
        <v>43674</v>
      </c>
      <c r="B8" s="1">
        <f t="shared" si="7"/>
        <v>30</v>
      </c>
      <c r="C8" s="33">
        <f t="shared" si="0"/>
        <v>34666</v>
      </c>
      <c r="D8" s="35">
        <f t="shared" si="1"/>
        <v>23295.25</v>
      </c>
      <c r="E8" s="24">
        <f t="shared" si="4"/>
        <v>11370.75</v>
      </c>
      <c r="F8" s="33">
        <f t="shared" si="8"/>
        <v>909659.66</v>
      </c>
      <c r="G8" s="33">
        <f t="shared" si="9"/>
        <v>886364.41</v>
      </c>
      <c r="H8" s="33">
        <f t="shared" si="6"/>
        <v>11370.74575</v>
      </c>
      <c r="I8" s="38">
        <f t="shared" si="3"/>
        <v>-4.2499999999563443E-3</v>
      </c>
    </row>
    <row r="9" spans="1:9" x14ac:dyDescent="0.25">
      <c r="A9" s="45">
        <v>43705</v>
      </c>
      <c r="B9" s="1">
        <f t="shared" si="7"/>
        <v>30</v>
      </c>
      <c r="C9" s="33">
        <f t="shared" si="0"/>
        <v>34666</v>
      </c>
      <c r="D9" s="35">
        <f t="shared" si="1"/>
        <v>23586.440000000002</v>
      </c>
      <c r="E9" s="24">
        <f t="shared" si="4"/>
        <v>11079.56</v>
      </c>
      <c r="F9" s="33">
        <f t="shared" si="8"/>
        <v>886364.41</v>
      </c>
      <c r="G9" s="33">
        <f t="shared" si="9"/>
        <v>862777.97</v>
      </c>
      <c r="H9" s="33">
        <f t="shared" si="6"/>
        <v>11079.555124999999</v>
      </c>
      <c r="I9" s="38">
        <f t="shared" si="3"/>
        <v>-4.8750000005384209E-3</v>
      </c>
    </row>
    <row r="10" spans="1:9" x14ac:dyDescent="0.25">
      <c r="A10" s="45">
        <v>43736</v>
      </c>
      <c r="B10" s="1">
        <f t="shared" si="7"/>
        <v>30</v>
      </c>
      <c r="C10" s="33">
        <f t="shared" si="0"/>
        <v>34666</v>
      </c>
      <c r="D10" s="35">
        <f t="shared" si="1"/>
        <v>23881.279999999999</v>
      </c>
      <c r="E10" s="24">
        <f t="shared" si="4"/>
        <v>10784.72</v>
      </c>
      <c r="F10" s="33">
        <f t="shared" si="8"/>
        <v>862777.97</v>
      </c>
      <c r="G10" s="33">
        <f t="shared" si="9"/>
        <v>838896.69</v>
      </c>
      <c r="H10" s="33">
        <f t="shared" si="6"/>
        <v>10784.724624999999</v>
      </c>
      <c r="I10" s="38">
        <f t="shared" si="3"/>
        <v>4.6249999995779945E-3</v>
      </c>
    </row>
    <row r="11" spans="1:9" x14ac:dyDescent="0.25">
      <c r="A11" s="45">
        <v>43766</v>
      </c>
      <c r="B11" s="1">
        <f t="shared" si="7"/>
        <v>30</v>
      </c>
      <c r="C11" s="33">
        <f t="shared" si="0"/>
        <v>34666</v>
      </c>
      <c r="D11" s="35">
        <f t="shared" si="1"/>
        <v>24179.79</v>
      </c>
      <c r="E11" s="24">
        <f t="shared" si="4"/>
        <v>10486.21</v>
      </c>
      <c r="F11" s="33">
        <f t="shared" si="8"/>
        <v>838896.69</v>
      </c>
      <c r="G11" s="33">
        <f t="shared" si="9"/>
        <v>814716.89999999991</v>
      </c>
      <c r="H11" s="33">
        <f t="shared" si="6"/>
        <v>10486.208624999999</v>
      </c>
      <c r="I11" s="38">
        <f t="shared" si="3"/>
        <v>-1.374999999825377E-3</v>
      </c>
    </row>
    <row r="12" spans="1:9" x14ac:dyDescent="0.25">
      <c r="A12" s="45">
        <v>43797</v>
      </c>
      <c r="B12" s="1">
        <f t="shared" si="7"/>
        <v>30</v>
      </c>
      <c r="C12" s="33">
        <f t="shared" si="0"/>
        <v>34666</v>
      </c>
      <c r="D12" s="35">
        <f t="shared" si="1"/>
        <v>24482.04</v>
      </c>
      <c r="E12" s="24">
        <f t="shared" si="4"/>
        <v>10183.959999999999</v>
      </c>
      <c r="F12" s="33">
        <f t="shared" si="8"/>
        <v>814716.89999999991</v>
      </c>
      <c r="G12" s="33">
        <f t="shared" si="9"/>
        <v>790234.85999999987</v>
      </c>
      <c r="H12" s="33">
        <f t="shared" si="6"/>
        <v>10183.961249999998</v>
      </c>
      <c r="I12" s="38">
        <f t="shared" si="3"/>
        <v>1.2499999993451638E-3</v>
      </c>
    </row>
    <row r="13" spans="1:9" x14ac:dyDescent="0.25">
      <c r="A13" s="45">
        <v>43827</v>
      </c>
      <c r="B13" s="1">
        <f t="shared" si="7"/>
        <v>30</v>
      </c>
      <c r="C13" s="33">
        <f t="shared" si="0"/>
        <v>34666</v>
      </c>
      <c r="D13" s="35">
        <f t="shared" si="1"/>
        <v>24788.059999999998</v>
      </c>
      <c r="E13" s="24">
        <f t="shared" si="4"/>
        <v>9877.94</v>
      </c>
      <c r="F13" s="33">
        <f t="shared" si="8"/>
        <v>790234.85999999987</v>
      </c>
      <c r="G13" s="33">
        <f t="shared" si="9"/>
        <v>765446.79999999981</v>
      </c>
      <c r="H13" s="33">
        <f t="shared" si="6"/>
        <v>9877.9357499999969</v>
      </c>
      <c r="I13" s="38">
        <f t="shared" si="3"/>
        <v>-4.2500000035943231E-3</v>
      </c>
    </row>
    <row r="14" spans="1:9" x14ac:dyDescent="0.25">
      <c r="A14" s="45">
        <v>43858</v>
      </c>
      <c r="B14" s="1">
        <f t="shared" si="7"/>
        <v>30</v>
      </c>
      <c r="C14" s="33">
        <f t="shared" si="0"/>
        <v>34666</v>
      </c>
      <c r="D14" s="35">
        <f t="shared" si="1"/>
        <v>25097.91</v>
      </c>
      <c r="E14" s="24">
        <f t="shared" si="4"/>
        <v>9568.09</v>
      </c>
      <c r="F14" s="33">
        <f t="shared" si="8"/>
        <v>765446.79999999981</v>
      </c>
      <c r="G14" s="33">
        <f t="shared" si="9"/>
        <v>740348.88999999978</v>
      </c>
      <c r="H14" s="33">
        <f t="shared" si="6"/>
        <v>9568.0849999999973</v>
      </c>
      <c r="I14" s="38">
        <f t="shared" si="3"/>
        <v>-5.0000000028376235E-3</v>
      </c>
    </row>
    <row r="15" spans="1:9" x14ac:dyDescent="0.25">
      <c r="A15" s="45">
        <v>43889</v>
      </c>
      <c r="B15" s="1">
        <f t="shared" si="7"/>
        <v>30</v>
      </c>
      <c r="C15" s="33">
        <f t="shared" si="0"/>
        <v>34666</v>
      </c>
      <c r="D15" s="35">
        <f t="shared" si="1"/>
        <v>25411.64</v>
      </c>
      <c r="E15" s="24">
        <f t="shared" si="4"/>
        <v>9254.36</v>
      </c>
      <c r="F15" s="33">
        <f t="shared" si="8"/>
        <v>740348.88999999978</v>
      </c>
      <c r="G15" s="33">
        <f t="shared" si="9"/>
        <v>714937.24999999977</v>
      </c>
      <c r="H15" s="33">
        <f t="shared" si="6"/>
        <v>9254.3611249999976</v>
      </c>
      <c r="I15" s="38">
        <f t="shared" si="3"/>
        <v>1.1249999970459612E-3</v>
      </c>
    </row>
    <row r="16" spans="1:9" x14ac:dyDescent="0.25">
      <c r="A16" s="45">
        <v>43918</v>
      </c>
      <c r="B16" s="1">
        <f t="shared" si="7"/>
        <v>30</v>
      </c>
      <c r="C16" s="33">
        <f t="shared" si="0"/>
        <v>34666</v>
      </c>
      <c r="D16" s="35">
        <f t="shared" si="1"/>
        <v>25729.279999999999</v>
      </c>
      <c r="E16" s="24">
        <f t="shared" si="4"/>
        <v>8936.7199999999993</v>
      </c>
      <c r="F16" s="33">
        <f t="shared" si="8"/>
        <v>714937.24999999977</v>
      </c>
      <c r="G16" s="33">
        <f t="shared" si="9"/>
        <v>689207.96999999974</v>
      </c>
      <c r="H16" s="33">
        <f t="shared" si="6"/>
        <v>8936.7156249999971</v>
      </c>
      <c r="I16" s="38">
        <f t="shared" si="3"/>
        <v>-4.3750000022555469E-3</v>
      </c>
    </row>
    <row r="17" spans="1:9" x14ac:dyDescent="0.25">
      <c r="A17" s="45">
        <v>43949</v>
      </c>
      <c r="B17" s="1">
        <f t="shared" si="7"/>
        <v>30</v>
      </c>
      <c r="C17" s="33">
        <f t="shared" si="0"/>
        <v>34666</v>
      </c>
      <c r="D17" s="35">
        <f t="shared" si="1"/>
        <v>26050.9</v>
      </c>
      <c r="E17" s="24">
        <f t="shared" si="4"/>
        <v>8615.1</v>
      </c>
      <c r="F17" s="33">
        <f t="shared" si="8"/>
        <v>689207.96999999974</v>
      </c>
      <c r="G17" s="33">
        <f t="shared" si="9"/>
        <v>663157.06999999972</v>
      </c>
      <c r="H17" s="33">
        <f t="shared" si="6"/>
        <v>8615.0996249999971</v>
      </c>
      <c r="I17" s="38">
        <f t="shared" si="3"/>
        <v>-3.7500000325962901E-4</v>
      </c>
    </row>
    <row r="18" spans="1:9" x14ac:dyDescent="0.25">
      <c r="A18" s="45">
        <v>43979</v>
      </c>
      <c r="B18" s="1">
        <f t="shared" si="7"/>
        <v>30</v>
      </c>
      <c r="C18" s="33">
        <f t="shared" si="0"/>
        <v>34666</v>
      </c>
      <c r="D18" s="35">
        <f t="shared" si="1"/>
        <v>26376.54</v>
      </c>
      <c r="E18" s="24">
        <f t="shared" si="4"/>
        <v>8289.4599999999991</v>
      </c>
      <c r="F18" s="33">
        <f t="shared" si="8"/>
        <v>663157.06999999972</v>
      </c>
      <c r="G18" s="33">
        <f t="shared" si="9"/>
        <v>636780.52999999968</v>
      </c>
      <c r="H18" s="33">
        <f t="shared" si="6"/>
        <v>8289.4633749999957</v>
      </c>
      <c r="I18" s="38">
        <f t="shared" si="3"/>
        <v>3.3749999965948518E-3</v>
      </c>
    </row>
    <row r="19" spans="1:9" x14ac:dyDescent="0.25">
      <c r="A19" s="45">
        <v>44010</v>
      </c>
      <c r="B19" s="1">
        <f t="shared" si="7"/>
        <v>30</v>
      </c>
      <c r="C19" s="33">
        <f t="shared" si="0"/>
        <v>34666</v>
      </c>
      <c r="D19" s="35">
        <f t="shared" si="1"/>
        <v>26706.239999999998</v>
      </c>
      <c r="E19" s="24">
        <f t="shared" si="4"/>
        <v>7959.76</v>
      </c>
      <c r="F19" s="33">
        <f t="shared" si="8"/>
        <v>636780.52999999968</v>
      </c>
      <c r="G19" s="33">
        <f t="shared" si="9"/>
        <v>610074.28999999969</v>
      </c>
      <c r="H19" s="33">
        <f t="shared" si="6"/>
        <v>7959.7566249999954</v>
      </c>
      <c r="I19" s="38">
        <f t="shared" si="3"/>
        <v>-3.3750000047803042E-3</v>
      </c>
    </row>
    <row r="20" spans="1:9" x14ac:dyDescent="0.25">
      <c r="A20" s="45">
        <v>44040</v>
      </c>
      <c r="B20" s="1">
        <f t="shared" si="7"/>
        <v>30</v>
      </c>
      <c r="C20" s="33">
        <f t="shared" si="0"/>
        <v>34666</v>
      </c>
      <c r="D20" s="35">
        <f t="shared" si="1"/>
        <v>27040.07</v>
      </c>
      <c r="E20" s="24">
        <f t="shared" si="4"/>
        <v>7625.93</v>
      </c>
      <c r="F20" s="33">
        <f t="shared" si="8"/>
        <v>610074.28999999969</v>
      </c>
      <c r="G20" s="33">
        <f t="shared" si="9"/>
        <v>583034.21999999974</v>
      </c>
      <c r="H20" s="33">
        <f t="shared" si="6"/>
        <v>7625.928624999995</v>
      </c>
      <c r="I20" s="38">
        <f t="shared" si="3"/>
        <v>-1.3750000052823452E-3</v>
      </c>
    </row>
    <row r="21" spans="1:9" x14ac:dyDescent="0.25">
      <c r="A21" s="45">
        <v>44071</v>
      </c>
      <c r="B21" s="1">
        <f t="shared" si="7"/>
        <v>30</v>
      </c>
      <c r="C21" s="33">
        <f t="shared" si="0"/>
        <v>34666</v>
      </c>
      <c r="D21" s="35">
        <f t="shared" si="1"/>
        <v>27378.07</v>
      </c>
      <c r="E21" s="24">
        <f t="shared" si="4"/>
        <v>7287.93</v>
      </c>
      <c r="F21" s="33">
        <f t="shared" si="8"/>
        <v>583034.21999999974</v>
      </c>
      <c r="G21" s="33">
        <f t="shared" si="9"/>
        <v>555656.14999999979</v>
      </c>
      <c r="H21" s="33">
        <f t="shared" si="6"/>
        <v>7287.9277499999971</v>
      </c>
      <c r="I21" s="38">
        <f t="shared" si="3"/>
        <v>-2.2500000031868694E-3</v>
      </c>
    </row>
    <row r="22" spans="1:9" x14ac:dyDescent="0.25">
      <c r="A22" s="45">
        <v>44102</v>
      </c>
      <c r="B22" s="1">
        <f t="shared" si="7"/>
        <v>30</v>
      </c>
      <c r="C22" s="33">
        <f t="shared" si="0"/>
        <v>34666</v>
      </c>
      <c r="D22" s="35">
        <f t="shared" si="1"/>
        <v>27720.3</v>
      </c>
      <c r="E22" s="24">
        <f t="shared" si="4"/>
        <v>6945.7</v>
      </c>
      <c r="F22" s="33">
        <f t="shared" si="8"/>
        <v>555656.14999999979</v>
      </c>
      <c r="G22" s="33">
        <f t="shared" si="9"/>
        <v>527935.84999999974</v>
      </c>
      <c r="H22" s="33">
        <f t="shared" si="6"/>
        <v>6945.7018749999979</v>
      </c>
      <c r="I22" s="38">
        <f t="shared" si="3"/>
        <v>1.874999998108251E-3</v>
      </c>
    </row>
    <row r="23" spans="1:9" x14ac:dyDescent="0.25">
      <c r="A23" s="45">
        <v>44132</v>
      </c>
      <c r="B23" s="1">
        <f t="shared" si="7"/>
        <v>30</v>
      </c>
      <c r="C23" s="33">
        <f t="shared" si="0"/>
        <v>34666</v>
      </c>
      <c r="D23" s="35">
        <f t="shared" si="1"/>
        <v>28066.799999999999</v>
      </c>
      <c r="E23" s="24">
        <f t="shared" si="4"/>
        <v>6599.2</v>
      </c>
      <c r="F23" s="33">
        <f t="shared" si="8"/>
        <v>527935.84999999974</v>
      </c>
      <c r="G23" s="33">
        <f t="shared" si="9"/>
        <v>499869.04999999976</v>
      </c>
      <c r="H23" s="33">
        <f t="shared" si="6"/>
        <v>6599.1981249999963</v>
      </c>
      <c r="I23" s="38">
        <f t="shared" si="3"/>
        <v>-1.8750000035652192E-3</v>
      </c>
    </row>
    <row r="24" spans="1:9" x14ac:dyDescent="0.25">
      <c r="A24" s="45">
        <v>44163</v>
      </c>
      <c r="B24" s="1">
        <f t="shared" si="7"/>
        <v>30</v>
      </c>
      <c r="C24" s="33">
        <f t="shared" si="0"/>
        <v>34666</v>
      </c>
      <c r="D24" s="35">
        <f t="shared" si="1"/>
        <v>28417.64</v>
      </c>
      <c r="E24" s="24">
        <f t="shared" si="4"/>
        <v>6248.36</v>
      </c>
      <c r="F24" s="33">
        <f t="shared" si="8"/>
        <v>499869.04999999976</v>
      </c>
      <c r="G24" s="33">
        <f t="shared" si="9"/>
        <v>471451.40999999974</v>
      </c>
      <c r="H24" s="33">
        <f t="shared" si="6"/>
        <v>6248.3631249999962</v>
      </c>
      <c r="I24" s="38">
        <f t="shared" si="3"/>
        <v>3.1249999965439201E-3</v>
      </c>
    </row>
    <row r="25" spans="1:9" x14ac:dyDescent="0.25">
      <c r="A25" s="45">
        <v>44193</v>
      </c>
      <c r="B25" s="1">
        <f t="shared" si="7"/>
        <v>30</v>
      </c>
      <c r="C25" s="33">
        <f t="shared" si="0"/>
        <v>34666</v>
      </c>
      <c r="D25" s="35">
        <f t="shared" si="1"/>
        <v>28772.86</v>
      </c>
      <c r="E25" s="24">
        <f t="shared" si="4"/>
        <v>5893.14</v>
      </c>
      <c r="F25" s="33">
        <f t="shared" si="8"/>
        <v>471451.40999999974</v>
      </c>
      <c r="G25" s="33">
        <f t="shared" si="9"/>
        <v>442678.54999999976</v>
      </c>
      <c r="H25" s="33">
        <f t="shared" si="6"/>
        <v>5893.1426249999968</v>
      </c>
      <c r="I25" s="38">
        <f t="shared" si="3"/>
        <v>2.6249999964420567E-3</v>
      </c>
    </row>
    <row r="26" spans="1:9" x14ac:dyDescent="0.25">
      <c r="A26" s="45">
        <v>44224</v>
      </c>
      <c r="B26" s="1">
        <f t="shared" si="7"/>
        <v>30</v>
      </c>
      <c r="C26" s="33">
        <f t="shared" si="0"/>
        <v>34666</v>
      </c>
      <c r="D26" s="35">
        <f t="shared" si="1"/>
        <v>29132.52</v>
      </c>
      <c r="E26" s="24">
        <f t="shared" si="4"/>
        <v>5533.48</v>
      </c>
      <c r="F26" s="33">
        <f t="shared" si="8"/>
        <v>442678.54999999976</v>
      </c>
      <c r="G26" s="33">
        <f t="shared" si="9"/>
        <v>413546.02999999974</v>
      </c>
      <c r="H26" s="33">
        <f t="shared" si="6"/>
        <v>5533.4818749999968</v>
      </c>
      <c r="I26" s="38">
        <f t="shared" si="3"/>
        <v>1.8749999971987563E-3</v>
      </c>
    </row>
    <row r="27" spans="1:9" x14ac:dyDescent="0.25">
      <c r="A27" s="45">
        <v>44255</v>
      </c>
      <c r="B27" s="1">
        <f t="shared" si="7"/>
        <v>30</v>
      </c>
      <c r="C27" s="33">
        <f t="shared" si="0"/>
        <v>34666</v>
      </c>
      <c r="D27" s="35">
        <f t="shared" si="1"/>
        <v>29496.67</v>
      </c>
      <c r="E27" s="24">
        <f t="shared" si="4"/>
        <v>5169.33</v>
      </c>
      <c r="F27" s="33">
        <f t="shared" si="8"/>
        <v>413546.02999999974</v>
      </c>
      <c r="G27" s="33">
        <f t="shared" si="9"/>
        <v>384049.35999999975</v>
      </c>
      <c r="H27" s="33">
        <f t="shared" si="6"/>
        <v>5169.3253749999967</v>
      </c>
      <c r="I27" s="38">
        <f t="shared" si="3"/>
        <v>-4.6250000032159733E-3</v>
      </c>
    </row>
    <row r="28" spans="1:9" x14ac:dyDescent="0.25">
      <c r="A28" s="45">
        <v>44283</v>
      </c>
      <c r="B28" s="1">
        <f t="shared" si="7"/>
        <v>30</v>
      </c>
      <c r="C28" s="33">
        <f t="shared" si="0"/>
        <v>34666</v>
      </c>
      <c r="D28" s="35">
        <f t="shared" si="1"/>
        <v>29865.38</v>
      </c>
      <c r="E28" s="24">
        <f t="shared" si="4"/>
        <v>4800.62</v>
      </c>
      <c r="F28" s="33">
        <f t="shared" si="8"/>
        <v>384049.35999999975</v>
      </c>
      <c r="G28" s="33">
        <f t="shared" si="9"/>
        <v>354183.97999999975</v>
      </c>
      <c r="H28" s="33">
        <f t="shared" si="6"/>
        <v>4800.6169999999966</v>
      </c>
      <c r="I28" s="38">
        <f t="shared" si="3"/>
        <v>-3.0000000033396645E-3</v>
      </c>
    </row>
    <row r="29" spans="1:9" x14ac:dyDescent="0.25">
      <c r="A29" s="45">
        <v>44314</v>
      </c>
      <c r="B29" s="1">
        <f t="shared" si="7"/>
        <v>30</v>
      </c>
      <c r="C29" s="33">
        <f t="shared" si="0"/>
        <v>34666</v>
      </c>
      <c r="D29" s="35">
        <f t="shared" si="1"/>
        <v>30238.7</v>
      </c>
      <c r="E29" s="24">
        <f t="shared" si="4"/>
        <v>4427.3</v>
      </c>
      <c r="F29" s="33">
        <f t="shared" si="8"/>
        <v>354183.97999999975</v>
      </c>
      <c r="G29" s="33">
        <f t="shared" si="9"/>
        <v>323945.27999999974</v>
      </c>
      <c r="H29" s="33">
        <f t="shared" si="6"/>
        <v>4427.2997499999965</v>
      </c>
      <c r="I29" s="38">
        <f t="shared" si="3"/>
        <v>-2.5000000368891051E-4</v>
      </c>
    </row>
    <row r="30" spans="1:9" x14ac:dyDescent="0.25">
      <c r="A30" s="45">
        <v>44344</v>
      </c>
      <c r="B30" s="1">
        <f t="shared" si="7"/>
        <v>30</v>
      </c>
      <c r="C30" s="33">
        <f t="shared" si="0"/>
        <v>34666</v>
      </c>
      <c r="D30" s="35">
        <f t="shared" si="1"/>
        <v>30616.68</v>
      </c>
      <c r="E30" s="24">
        <f t="shared" si="4"/>
        <v>4049.32</v>
      </c>
      <c r="F30" s="33">
        <f t="shared" si="8"/>
        <v>323945.27999999974</v>
      </c>
      <c r="G30" s="33">
        <f t="shared" si="9"/>
        <v>293328.59999999974</v>
      </c>
      <c r="H30" s="33">
        <f t="shared" si="6"/>
        <v>4049.3159999999966</v>
      </c>
      <c r="I30" s="38">
        <f t="shared" si="3"/>
        <v>-4.0000000035433914E-3</v>
      </c>
    </row>
    <row r="31" spans="1:9" x14ac:dyDescent="0.25">
      <c r="A31" s="45">
        <v>44375</v>
      </c>
      <c r="B31" s="1">
        <f t="shared" si="7"/>
        <v>30</v>
      </c>
      <c r="C31" s="33">
        <f t="shared" si="0"/>
        <v>34666</v>
      </c>
      <c r="D31" s="35">
        <f t="shared" si="1"/>
        <v>30999.39</v>
      </c>
      <c r="E31" s="24">
        <f t="shared" si="4"/>
        <v>3666.61</v>
      </c>
      <c r="F31" s="33">
        <f t="shared" si="8"/>
        <v>293328.59999999974</v>
      </c>
      <c r="G31" s="33">
        <f t="shared" si="9"/>
        <v>262329.20999999973</v>
      </c>
      <c r="H31" s="33">
        <f t="shared" si="6"/>
        <v>3666.6074999999964</v>
      </c>
      <c r="I31" s="38">
        <f t="shared" si="3"/>
        <v>-2.5000000036925485E-3</v>
      </c>
    </row>
    <row r="32" spans="1:9" x14ac:dyDescent="0.25">
      <c r="A32" s="45">
        <v>44405</v>
      </c>
      <c r="B32" s="1">
        <f t="shared" si="7"/>
        <v>30</v>
      </c>
      <c r="C32" s="33">
        <f t="shared" si="0"/>
        <v>34666</v>
      </c>
      <c r="D32" s="35">
        <f t="shared" si="1"/>
        <v>31386.880000000001</v>
      </c>
      <c r="E32" s="24">
        <f t="shared" si="4"/>
        <v>3279.12</v>
      </c>
      <c r="F32" s="33">
        <f t="shared" si="8"/>
        <v>262329.20999999973</v>
      </c>
      <c r="G32" s="33">
        <f t="shared" si="9"/>
        <v>230942.32999999973</v>
      </c>
      <c r="H32" s="33">
        <f t="shared" si="6"/>
        <v>3279.1151249999971</v>
      </c>
      <c r="I32" s="38">
        <f t="shared" si="3"/>
        <v>-4.8750000028121576E-3</v>
      </c>
    </row>
    <row r="33" spans="1:9" x14ac:dyDescent="0.25">
      <c r="A33" s="45">
        <v>44436</v>
      </c>
      <c r="B33" s="1">
        <f t="shared" si="7"/>
        <v>30</v>
      </c>
      <c r="C33" s="33">
        <f t="shared" si="0"/>
        <v>34666</v>
      </c>
      <c r="D33" s="35">
        <f t="shared" si="1"/>
        <v>31779.22</v>
      </c>
      <c r="E33" s="24">
        <f t="shared" si="4"/>
        <v>2886.78</v>
      </c>
      <c r="F33" s="33">
        <f t="shared" si="8"/>
        <v>230942.32999999973</v>
      </c>
      <c r="G33" s="33">
        <f t="shared" si="9"/>
        <v>199163.10999999972</v>
      </c>
      <c r="H33" s="33">
        <f t="shared" si="6"/>
        <v>2886.7791249999968</v>
      </c>
      <c r="I33" s="38">
        <f t="shared" si="3"/>
        <v>-8.7500000336149242E-4</v>
      </c>
    </row>
    <row r="34" spans="1:9" x14ac:dyDescent="0.25">
      <c r="A34" s="45">
        <v>44467</v>
      </c>
      <c r="B34" s="1">
        <f t="shared" si="7"/>
        <v>30</v>
      </c>
      <c r="C34" s="33">
        <f t="shared" si="0"/>
        <v>34666</v>
      </c>
      <c r="D34" s="35">
        <f t="shared" si="1"/>
        <v>32176.46</v>
      </c>
      <c r="E34" s="24">
        <f t="shared" si="4"/>
        <v>2489.54</v>
      </c>
      <c r="F34" s="33">
        <f t="shared" si="8"/>
        <v>199163.10999999972</v>
      </c>
      <c r="G34" s="33">
        <f t="shared" si="9"/>
        <v>166986.64999999973</v>
      </c>
      <c r="H34" s="33">
        <f t="shared" si="6"/>
        <v>2489.5388749999966</v>
      </c>
      <c r="I34" s="38">
        <f t="shared" si="3"/>
        <v>-1.1250000034124241E-3</v>
      </c>
    </row>
    <row r="35" spans="1:9" x14ac:dyDescent="0.25">
      <c r="A35" s="45">
        <v>44497</v>
      </c>
      <c r="B35" s="1">
        <f t="shared" si="7"/>
        <v>30</v>
      </c>
      <c r="C35" s="33">
        <f t="shared" si="0"/>
        <v>34666</v>
      </c>
      <c r="D35" s="35">
        <f t="shared" si="1"/>
        <v>32578.67</v>
      </c>
      <c r="E35" s="24">
        <f t="shared" si="4"/>
        <v>2087.33</v>
      </c>
      <c r="F35" s="33">
        <f t="shared" si="8"/>
        <v>166986.64999999973</v>
      </c>
      <c r="G35" s="33">
        <f t="shared" si="9"/>
        <v>134407.97999999975</v>
      </c>
      <c r="H35" s="33">
        <f t="shared" si="6"/>
        <v>2087.3331249999965</v>
      </c>
      <c r="I35" s="38">
        <f t="shared" si="3"/>
        <v>3.1249999965439201E-3</v>
      </c>
    </row>
    <row r="36" spans="1:9" x14ac:dyDescent="0.25">
      <c r="A36" s="45">
        <v>44528</v>
      </c>
      <c r="B36" s="1">
        <f t="shared" si="7"/>
        <v>30</v>
      </c>
      <c r="C36" s="33">
        <f t="shared" si="0"/>
        <v>34666</v>
      </c>
      <c r="D36" s="35">
        <f t="shared" si="1"/>
        <v>32985.9</v>
      </c>
      <c r="E36" s="24">
        <f t="shared" si="4"/>
        <v>1680.1</v>
      </c>
      <c r="F36" s="33">
        <f t="shared" si="8"/>
        <v>134407.97999999975</v>
      </c>
      <c r="G36" s="33">
        <f t="shared" si="9"/>
        <v>101422.07999999975</v>
      </c>
      <c r="H36" s="33">
        <f t="shared" si="6"/>
        <v>1680.0997499999964</v>
      </c>
      <c r="I36" s="38">
        <f t="shared" si="3"/>
        <v>-2.5000000346153683E-4</v>
      </c>
    </row>
    <row r="37" spans="1:9" x14ac:dyDescent="0.25">
      <c r="A37" s="45">
        <v>44558</v>
      </c>
      <c r="B37" s="1">
        <f t="shared" si="7"/>
        <v>30</v>
      </c>
      <c r="C37" s="33">
        <f t="shared" si="0"/>
        <v>34666</v>
      </c>
      <c r="D37" s="35">
        <f t="shared" si="1"/>
        <v>33398.22</v>
      </c>
      <c r="E37" s="24">
        <f t="shared" si="4"/>
        <v>1267.78</v>
      </c>
      <c r="F37" s="33">
        <f t="shared" si="8"/>
        <v>101422.07999999975</v>
      </c>
      <c r="G37" s="33">
        <f t="shared" si="9"/>
        <v>68023.859999999753</v>
      </c>
      <c r="H37" s="33">
        <f t="shared" si="6"/>
        <v>1267.7759999999967</v>
      </c>
      <c r="I37" s="38">
        <f t="shared" si="3"/>
        <v>-4.0000000033160177E-3</v>
      </c>
    </row>
    <row r="38" spans="1:9" x14ac:dyDescent="0.25">
      <c r="A38" s="45">
        <v>44589</v>
      </c>
      <c r="B38" s="1">
        <f t="shared" si="7"/>
        <v>30</v>
      </c>
      <c r="C38" s="33">
        <f t="shared" si="0"/>
        <v>34666</v>
      </c>
      <c r="D38" s="35">
        <f t="shared" si="1"/>
        <v>33815.699999999997</v>
      </c>
      <c r="E38" s="24">
        <f t="shared" si="4"/>
        <v>850.3</v>
      </c>
      <c r="F38" s="33">
        <f t="shared" si="8"/>
        <v>68023.859999999753</v>
      </c>
      <c r="G38" s="33">
        <f t="shared" si="9"/>
        <v>34208.159999999756</v>
      </c>
      <c r="H38" s="33">
        <f t="shared" si="6"/>
        <v>850.29824999999687</v>
      </c>
      <c r="I38" s="38">
        <f t="shared" si="3"/>
        <v>-1.750000003085006E-3</v>
      </c>
    </row>
    <row r="39" spans="1:9" x14ac:dyDescent="0.25">
      <c r="A39" s="45">
        <v>44620</v>
      </c>
      <c r="B39" s="1">
        <f t="shared" si="7"/>
        <v>30</v>
      </c>
      <c r="C39" s="33">
        <f t="shared" si="0"/>
        <v>34666</v>
      </c>
      <c r="D39" s="35">
        <f t="shared" si="1"/>
        <v>34208.160000000003</v>
      </c>
      <c r="E39" s="24">
        <f>ROUND(457.840000000245,2)</f>
        <v>457.84</v>
      </c>
      <c r="F39" s="33">
        <f t="shared" si="8"/>
        <v>34208.159999999756</v>
      </c>
      <c r="G39" s="33">
        <f t="shared" si="9"/>
        <v>-2.4738255888223648E-10</v>
      </c>
      <c r="H39" s="33">
        <f t="shared" si="6"/>
        <v>427.60199999999691</v>
      </c>
      <c r="I39" s="38">
        <f t="shared" si="3"/>
        <v>-30.238000000003069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3390F-4623-4E15-8B37-8C5C58F3349B}">
  <dimension ref="A1:I39"/>
  <sheetViews>
    <sheetView workbookViewId="0">
      <pane ySplit="3" topLeftCell="A28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0.28515625" bestFit="1" customWidth="1"/>
    <col min="5" max="5" width="9.42578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8.140625" bestFit="1" customWidth="1"/>
  </cols>
  <sheetData>
    <row r="1" spans="1:9" x14ac:dyDescent="0.25">
      <c r="A1" s="41" t="s">
        <v>267</v>
      </c>
      <c r="B1" s="46">
        <v>43524</v>
      </c>
      <c r="C1" s="37" t="s">
        <v>274</v>
      </c>
      <c r="D1" s="39">
        <f>ROUNDUP(34665.6518764224,0)</f>
        <v>34666</v>
      </c>
    </row>
    <row r="2" spans="1:9" x14ac:dyDescent="0.25">
      <c r="A2" s="41" t="s">
        <v>268</v>
      </c>
      <c r="B2" s="43">
        <v>0.15</v>
      </c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45">
        <v>43552</v>
      </c>
      <c r="B4" s="1">
        <f>DAYS360(B1,A4,TRUE)</f>
        <v>30</v>
      </c>
      <c r="C4" s="33">
        <f t="shared" ref="C4:C39" si="0">$D$1</f>
        <v>34666</v>
      </c>
      <c r="D4" s="35">
        <f t="shared" ref="D4:D39" si="1">C4-E4</f>
        <v>22166</v>
      </c>
      <c r="E4" s="24">
        <f>ROUND(F4*$B$2*B4/360,2)</f>
        <v>12500</v>
      </c>
      <c r="F4" s="33">
        <v>1000000</v>
      </c>
      <c r="G4" s="33">
        <f t="shared" ref="G4:G5" si="2">F4-D4</f>
        <v>977834</v>
      </c>
      <c r="H4" s="33">
        <f>F4*$B$2*B4/360</f>
        <v>12500</v>
      </c>
      <c r="I4" s="38">
        <f t="shared" ref="I4:I39" si="3">H4-E4</f>
        <v>0</v>
      </c>
    </row>
    <row r="5" spans="1:9" x14ac:dyDescent="0.25">
      <c r="A5" s="45">
        <v>43583</v>
      </c>
      <c r="B5" s="1">
        <f>DAYS360(A4,A5,TRUE)</f>
        <v>30</v>
      </c>
      <c r="C5" s="33">
        <f t="shared" si="0"/>
        <v>34666</v>
      </c>
      <c r="D5" s="35">
        <f t="shared" si="1"/>
        <v>22443.07</v>
      </c>
      <c r="E5" s="24">
        <f t="shared" ref="E5:E38" si="4">ROUND(F5*$B$2*B5/360,2)</f>
        <v>12222.93</v>
      </c>
      <c r="F5" s="33">
        <f t="shared" ref="F5" si="5">G4</f>
        <v>977834</v>
      </c>
      <c r="G5" s="33">
        <f t="shared" si="2"/>
        <v>955390.93</v>
      </c>
      <c r="H5" s="33">
        <f t="shared" ref="H5:H39" si="6">F5*$B$2*B5/360</f>
        <v>12222.924999999999</v>
      </c>
      <c r="I5" s="38">
        <f t="shared" si="3"/>
        <v>-5.0000000010186341E-3</v>
      </c>
    </row>
    <row r="6" spans="1:9" x14ac:dyDescent="0.25">
      <c r="A6" s="45">
        <v>43613</v>
      </c>
      <c r="B6" s="1">
        <f t="shared" ref="B6:B39" si="7">DAYS360(A5,A6,TRUE)</f>
        <v>30</v>
      </c>
      <c r="C6" s="33">
        <f t="shared" si="0"/>
        <v>34666</v>
      </c>
      <c r="D6" s="35">
        <f t="shared" si="1"/>
        <v>22723.61</v>
      </c>
      <c r="E6" s="24">
        <f t="shared" si="4"/>
        <v>11942.39</v>
      </c>
      <c r="F6" s="33">
        <f t="shared" ref="F6:F39" si="8">G5</f>
        <v>955390.93</v>
      </c>
      <c r="G6" s="33">
        <f t="shared" ref="G6:G39" si="9">F6-D6</f>
        <v>932667.32000000007</v>
      </c>
      <c r="H6" s="33">
        <f t="shared" si="6"/>
        <v>11942.386624999999</v>
      </c>
      <c r="I6" s="38">
        <f t="shared" si="3"/>
        <v>-3.3750000002328306E-3</v>
      </c>
    </row>
    <row r="7" spans="1:9" x14ac:dyDescent="0.25">
      <c r="A7" s="45">
        <v>43644</v>
      </c>
      <c r="B7" s="1">
        <f t="shared" si="7"/>
        <v>30</v>
      </c>
      <c r="C7" s="33">
        <f t="shared" si="0"/>
        <v>34666</v>
      </c>
      <c r="D7" s="35">
        <f t="shared" si="1"/>
        <v>23007.66</v>
      </c>
      <c r="E7" s="24">
        <f t="shared" si="4"/>
        <v>11658.34</v>
      </c>
      <c r="F7" s="33">
        <f t="shared" si="8"/>
        <v>932667.32000000007</v>
      </c>
      <c r="G7" s="33">
        <f t="shared" si="9"/>
        <v>909659.66</v>
      </c>
      <c r="H7" s="33">
        <f t="shared" si="6"/>
        <v>11658.341499999999</v>
      </c>
      <c r="I7" s="38">
        <f t="shared" si="3"/>
        <v>1.4999999984866008E-3</v>
      </c>
    </row>
    <row r="8" spans="1:9" x14ac:dyDescent="0.25">
      <c r="A8" s="45">
        <v>43674</v>
      </c>
      <c r="B8" s="1">
        <f t="shared" si="7"/>
        <v>30</v>
      </c>
      <c r="C8" s="33">
        <f t="shared" si="0"/>
        <v>34666</v>
      </c>
      <c r="D8" s="35">
        <f t="shared" si="1"/>
        <v>23295.25</v>
      </c>
      <c r="E8" s="24">
        <f t="shared" si="4"/>
        <v>11370.75</v>
      </c>
      <c r="F8" s="33">
        <f t="shared" si="8"/>
        <v>909659.66</v>
      </c>
      <c r="G8" s="33">
        <f t="shared" si="9"/>
        <v>886364.41</v>
      </c>
      <c r="H8" s="33">
        <f t="shared" si="6"/>
        <v>11370.74575</v>
      </c>
      <c r="I8" s="38">
        <f t="shared" si="3"/>
        <v>-4.2499999999563443E-3</v>
      </c>
    </row>
    <row r="9" spans="1:9" x14ac:dyDescent="0.25">
      <c r="A9" s="45">
        <v>43705</v>
      </c>
      <c r="B9" s="1">
        <f t="shared" si="7"/>
        <v>30</v>
      </c>
      <c r="C9" s="33">
        <f t="shared" si="0"/>
        <v>34666</v>
      </c>
      <c r="D9" s="35">
        <f t="shared" si="1"/>
        <v>23586.440000000002</v>
      </c>
      <c r="E9" s="24">
        <f t="shared" si="4"/>
        <v>11079.56</v>
      </c>
      <c r="F9" s="33">
        <f t="shared" si="8"/>
        <v>886364.41</v>
      </c>
      <c r="G9" s="33">
        <f t="shared" si="9"/>
        <v>862777.97</v>
      </c>
      <c r="H9" s="33">
        <f t="shared" si="6"/>
        <v>11079.555124999999</v>
      </c>
      <c r="I9" s="38">
        <f t="shared" si="3"/>
        <v>-4.8750000005384209E-3</v>
      </c>
    </row>
    <row r="10" spans="1:9" x14ac:dyDescent="0.25">
      <c r="A10" s="45">
        <v>43736</v>
      </c>
      <c r="B10" s="1">
        <f t="shared" si="7"/>
        <v>30</v>
      </c>
      <c r="C10" s="33">
        <f t="shared" si="0"/>
        <v>34666</v>
      </c>
      <c r="D10" s="35">
        <f t="shared" si="1"/>
        <v>23881.279999999999</v>
      </c>
      <c r="E10" s="24">
        <f t="shared" si="4"/>
        <v>10784.72</v>
      </c>
      <c r="F10" s="33">
        <f t="shared" si="8"/>
        <v>862777.97</v>
      </c>
      <c r="G10" s="33">
        <f t="shared" si="9"/>
        <v>838896.69</v>
      </c>
      <c r="H10" s="33">
        <f t="shared" si="6"/>
        <v>10784.724624999999</v>
      </c>
      <c r="I10" s="38">
        <f t="shared" si="3"/>
        <v>4.6249999995779945E-3</v>
      </c>
    </row>
    <row r="11" spans="1:9" x14ac:dyDescent="0.25">
      <c r="A11" s="45">
        <v>43766</v>
      </c>
      <c r="B11" s="1">
        <f t="shared" si="7"/>
        <v>30</v>
      </c>
      <c r="C11" s="33">
        <f t="shared" si="0"/>
        <v>34666</v>
      </c>
      <c r="D11" s="35">
        <f t="shared" si="1"/>
        <v>24179.79</v>
      </c>
      <c r="E11" s="24">
        <f t="shared" si="4"/>
        <v>10486.21</v>
      </c>
      <c r="F11" s="33">
        <f t="shared" si="8"/>
        <v>838896.69</v>
      </c>
      <c r="G11" s="33">
        <f t="shared" si="9"/>
        <v>814716.89999999991</v>
      </c>
      <c r="H11" s="33">
        <f t="shared" si="6"/>
        <v>10486.208624999999</v>
      </c>
      <c r="I11" s="38">
        <f t="shared" si="3"/>
        <v>-1.374999999825377E-3</v>
      </c>
    </row>
    <row r="12" spans="1:9" x14ac:dyDescent="0.25">
      <c r="A12" s="45">
        <v>43797</v>
      </c>
      <c r="B12" s="1">
        <f t="shared" si="7"/>
        <v>30</v>
      </c>
      <c r="C12" s="33">
        <f t="shared" si="0"/>
        <v>34666</v>
      </c>
      <c r="D12" s="35">
        <f t="shared" si="1"/>
        <v>24482.04</v>
      </c>
      <c r="E12" s="24">
        <f t="shared" si="4"/>
        <v>10183.959999999999</v>
      </c>
      <c r="F12" s="33">
        <f t="shared" si="8"/>
        <v>814716.89999999991</v>
      </c>
      <c r="G12" s="33">
        <f t="shared" si="9"/>
        <v>790234.85999999987</v>
      </c>
      <c r="H12" s="33">
        <f t="shared" si="6"/>
        <v>10183.961249999998</v>
      </c>
      <c r="I12" s="38">
        <f t="shared" si="3"/>
        <v>1.2499999993451638E-3</v>
      </c>
    </row>
    <row r="13" spans="1:9" x14ac:dyDescent="0.25">
      <c r="A13" s="45">
        <v>43827</v>
      </c>
      <c r="B13" s="1">
        <f t="shared" si="7"/>
        <v>30</v>
      </c>
      <c r="C13" s="33">
        <f t="shared" si="0"/>
        <v>34666</v>
      </c>
      <c r="D13" s="35">
        <f t="shared" si="1"/>
        <v>24788.059999999998</v>
      </c>
      <c r="E13" s="24">
        <f t="shared" si="4"/>
        <v>9877.94</v>
      </c>
      <c r="F13" s="33">
        <f t="shared" si="8"/>
        <v>790234.85999999987</v>
      </c>
      <c r="G13" s="33">
        <f t="shared" si="9"/>
        <v>765446.79999999981</v>
      </c>
      <c r="H13" s="33">
        <f t="shared" si="6"/>
        <v>9877.9357499999969</v>
      </c>
      <c r="I13" s="38">
        <f t="shared" si="3"/>
        <v>-4.2500000035943231E-3</v>
      </c>
    </row>
    <row r="14" spans="1:9" x14ac:dyDescent="0.25">
      <c r="A14" s="45">
        <v>43858</v>
      </c>
      <c r="B14" s="1">
        <f t="shared" si="7"/>
        <v>30</v>
      </c>
      <c r="C14" s="33">
        <f t="shared" si="0"/>
        <v>34666</v>
      </c>
      <c r="D14" s="35">
        <f t="shared" si="1"/>
        <v>25097.91</v>
      </c>
      <c r="E14" s="24">
        <f t="shared" si="4"/>
        <v>9568.09</v>
      </c>
      <c r="F14" s="33">
        <f t="shared" si="8"/>
        <v>765446.79999999981</v>
      </c>
      <c r="G14" s="33">
        <f t="shared" si="9"/>
        <v>740348.88999999978</v>
      </c>
      <c r="H14" s="33">
        <f t="shared" si="6"/>
        <v>9568.0849999999973</v>
      </c>
      <c r="I14" s="38">
        <f t="shared" si="3"/>
        <v>-5.0000000028376235E-3</v>
      </c>
    </row>
    <row r="15" spans="1:9" x14ac:dyDescent="0.25">
      <c r="A15" s="45">
        <v>43889</v>
      </c>
      <c r="B15" s="1">
        <f t="shared" si="7"/>
        <v>30</v>
      </c>
      <c r="C15" s="33">
        <f t="shared" si="0"/>
        <v>34666</v>
      </c>
      <c r="D15" s="35">
        <f t="shared" si="1"/>
        <v>25411.64</v>
      </c>
      <c r="E15" s="24">
        <f t="shared" si="4"/>
        <v>9254.36</v>
      </c>
      <c r="F15" s="33">
        <f t="shared" si="8"/>
        <v>740348.88999999978</v>
      </c>
      <c r="G15" s="33">
        <f t="shared" si="9"/>
        <v>714937.24999999977</v>
      </c>
      <c r="H15" s="33">
        <f t="shared" si="6"/>
        <v>9254.3611249999976</v>
      </c>
      <c r="I15" s="38">
        <f t="shared" si="3"/>
        <v>1.1249999970459612E-3</v>
      </c>
    </row>
    <row r="16" spans="1:9" x14ac:dyDescent="0.25">
      <c r="A16" s="45">
        <v>43918</v>
      </c>
      <c r="B16" s="1">
        <f t="shared" si="7"/>
        <v>30</v>
      </c>
      <c r="C16" s="33">
        <f t="shared" si="0"/>
        <v>34666</v>
      </c>
      <c r="D16" s="35">
        <f t="shared" si="1"/>
        <v>25729.279999999999</v>
      </c>
      <c r="E16" s="24">
        <f t="shared" si="4"/>
        <v>8936.7199999999993</v>
      </c>
      <c r="F16" s="33">
        <f t="shared" si="8"/>
        <v>714937.24999999977</v>
      </c>
      <c r="G16" s="33">
        <f t="shared" si="9"/>
        <v>689207.96999999974</v>
      </c>
      <c r="H16" s="33">
        <f t="shared" si="6"/>
        <v>8936.7156249999971</v>
      </c>
      <c r="I16" s="38">
        <f t="shared" si="3"/>
        <v>-4.3750000022555469E-3</v>
      </c>
    </row>
    <row r="17" spans="1:9" x14ac:dyDescent="0.25">
      <c r="A17" s="45">
        <v>43949</v>
      </c>
      <c r="B17" s="1">
        <f t="shared" si="7"/>
        <v>30</v>
      </c>
      <c r="C17" s="33">
        <f t="shared" si="0"/>
        <v>34666</v>
      </c>
      <c r="D17" s="35">
        <f t="shared" si="1"/>
        <v>26050.9</v>
      </c>
      <c r="E17" s="24">
        <f t="shared" si="4"/>
        <v>8615.1</v>
      </c>
      <c r="F17" s="33">
        <f t="shared" si="8"/>
        <v>689207.96999999974</v>
      </c>
      <c r="G17" s="33">
        <f t="shared" si="9"/>
        <v>663157.06999999972</v>
      </c>
      <c r="H17" s="33">
        <f t="shared" si="6"/>
        <v>8615.0996249999971</v>
      </c>
      <c r="I17" s="38">
        <f t="shared" si="3"/>
        <v>-3.7500000325962901E-4</v>
      </c>
    </row>
    <row r="18" spans="1:9" x14ac:dyDescent="0.25">
      <c r="A18" s="45">
        <v>43979</v>
      </c>
      <c r="B18" s="1">
        <f t="shared" si="7"/>
        <v>30</v>
      </c>
      <c r="C18" s="33">
        <f t="shared" si="0"/>
        <v>34666</v>
      </c>
      <c r="D18" s="35">
        <f t="shared" si="1"/>
        <v>26376.54</v>
      </c>
      <c r="E18" s="24">
        <f t="shared" si="4"/>
        <v>8289.4599999999991</v>
      </c>
      <c r="F18" s="33">
        <f t="shared" si="8"/>
        <v>663157.06999999972</v>
      </c>
      <c r="G18" s="33">
        <f t="shared" si="9"/>
        <v>636780.52999999968</v>
      </c>
      <c r="H18" s="33">
        <f t="shared" si="6"/>
        <v>8289.4633749999957</v>
      </c>
      <c r="I18" s="38">
        <f t="shared" si="3"/>
        <v>3.3749999965948518E-3</v>
      </c>
    </row>
    <row r="19" spans="1:9" x14ac:dyDescent="0.25">
      <c r="A19" s="45">
        <v>44010</v>
      </c>
      <c r="B19" s="1">
        <f t="shared" si="7"/>
        <v>30</v>
      </c>
      <c r="C19" s="33">
        <f t="shared" si="0"/>
        <v>34666</v>
      </c>
      <c r="D19" s="35">
        <f t="shared" si="1"/>
        <v>26706.239999999998</v>
      </c>
      <c r="E19" s="24">
        <f t="shared" si="4"/>
        <v>7959.76</v>
      </c>
      <c r="F19" s="33">
        <f t="shared" si="8"/>
        <v>636780.52999999968</v>
      </c>
      <c r="G19" s="33">
        <f t="shared" si="9"/>
        <v>610074.28999999969</v>
      </c>
      <c r="H19" s="33">
        <f t="shared" si="6"/>
        <v>7959.7566249999954</v>
      </c>
      <c r="I19" s="38">
        <f t="shared" si="3"/>
        <v>-3.3750000047803042E-3</v>
      </c>
    </row>
    <row r="20" spans="1:9" x14ac:dyDescent="0.25">
      <c r="A20" s="45">
        <v>44040</v>
      </c>
      <c r="B20" s="1">
        <f t="shared" si="7"/>
        <v>30</v>
      </c>
      <c r="C20" s="33">
        <f t="shared" si="0"/>
        <v>34666</v>
      </c>
      <c r="D20" s="35">
        <f t="shared" si="1"/>
        <v>27040.07</v>
      </c>
      <c r="E20" s="24">
        <f t="shared" si="4"/>
        <v>7625.93</v>
      </c>
      <c r="F20" s="33">
        <f t="shared" si="8"/>
        <v>610074.28999999969</v>
      </c>
      <c r="G20" s="33">
        <f t="shared" si="9"/>
        <v>583034.21999999974</v>
      </c>
      <c r="H20" s="33">
        <f t="shared" si="6"/>
        <v>7625.928624999995</v>
      </c>
      <c r="I20" s="38">
        <f t="shared" si="3"/>
        <v>-1.3750000052823452E-3</v>
      </c>
    </row>
    <row r="21" spans="1:9" x14ac:dyDescent="0.25">
      <c r="A21" s="45">
        <v>44071</v>
      </c>
      <c r="B21" s="1">
        <f t="shared" si="7"/>
        <v>30</v>
      </c>
      <c r="C21" s="33">
        <f t="shared" si="0"/>
        <v>34666</v>
      </c>
      <c r="D21" s="35">
        <f t="shared" si="1"/>
        <v>27378.07</v>
      </c>
      <c r="E21" s="24">
        <f t="shared" si="4"/>
        <v>7287.93</v>
      </c>
      <c r="F21" s="33">
        <f t="shared" si="8"/>
        <v>583034.21999999974</v>
      </c>
      <c r="G21" s="33">
        <f t="shared" si="9"/>
        <v>555656.14999999979</v>
      </c>
      <c r="H21" s="33">
        <f t="shared" si="6"/>
        <v>7287.9277499999971</v>
      </c>
      <c r="I21" s="38">
        <f t="shared" si="3"/>
        <v>-2.2500000031868694E-3</v>
      </c>
    </row>
    <row r="22" spans="1:9" x14ac:dyDescent="0.25">
      <c r="A22" s="45">
        <v>44102</v>
      </c>
      <c r="B22" s="1">
        <f t="shared" si="7"/>
        <v>30</v>
      </c>
      <c r="C22" s="33">
        <f t="shared" si="0"/>
        <v>34666</v>
      </c>
      <c r="D22" s="35">
        <f t="shared" si="1"/>
        <v>27720.3</v>
      </c>
      <c r="E22" s="24">
        <f t="shared" si="4"/>
        <v>6945.7</v>
      </c>
      <c r="F22" s="33">
        <f t="shared" si="8"/>
        <v>555656.14999999979</v>
      </c>
      <c r="G22" s="33">
        <f t="shared" si="9"/>
        <v>527935.84999999974</v>
      </c>
      <c r="H22" s="33">
        <f t="shared" si="6"/>
        <v>6945.7018749999979</v>
      </c>
      <c r="I22" s="38">
        <f t="shared" si="3"/>
        <v>1.874999998108251E-3</v>
      </c>
    </row>
    <row r="23" spans="1:9" x14ac:dyDescent="0.25">
      <c r="A23" s="45">
        <v>44132</v>
      </c>
      <c r="B23" s="1">
        <f t="shared" si="7"/>
        <v>30</v>
      </c>
      <c r="C23" s="33">
        <f t="shared" si="0"/>
        <v>34666</v>
      </c>
      <c r="D23" s="35">
        <f t="shared" si="1"/>
        <v>28066.799999999999</v>
      </c>
      <c r="E23" s="24">
        <f t="shared" si="4"/>
        <v>6599.2</v>
      </c>
      <c r="F23" s="33">
        <f t="shared" si="8"/>
        <v>527935.84999999974</v>
      </c>
      <c r="G23" s="33">
        <f t="shared" si="9"/>
        <v>499869.04999999976</v>
      </c>
      <c r="H23" s="33">
        <f t="shared" si="6"/>
        <v>6599.1981249999963</v>
      </c>
      <c r="I23" s="38">
        <f t="shared" si="3"/>
        <v>-1.8750000035652192E-3</v>
      </c>
    </row>
    <row r="24" spans="1:9" x14ac:dyDescent="0.25">
      <c r="A24" s="45">
        <v>44163</v>
      </c>
      <c r="B24" s="1">
        <f t="shared" si="7"/>
        <v>30</v>
      </c>
      <c r="C24" s="33">
        <f t="shared" si="0"/>
        <v>34666</v>
      </c>
      <c r="D24" s="35">
        <f t="shared" si="1"/>
        <v>28417.64</v>
      </c>
      <c r="E24" s="24">
        <f t="shared" si="4"/>
        <v>6248.36</v>
      </c>
      <c r="F24" s="33">
        <f t="shared" si="8"/>
        <v>499869.04999999976</v>
      </c>
      <c r="G24" s="33">
        <f t="shared" si="9"/>
        <v>471451.40999999974</v>
      </c>
      <c r="H24" s="33">
        <f t="shared" si="6"/>
        <v>6248.3631249999962</v>
      </c>
      <c r="I24" s="38">
        <f t="shared" si="3"/>
        <v>3.1249999965439201E-3</v>
      </c>
    </row>
    <row r="25" spans="1:9" x14ac:dyDescent="0.25">
      <c r="A25" s="45">
        <v>44193</v>
      </c>
      <c r="B25" s="1">
        <f t="shared" si="7"/>
        <v>30</v>
      </c>
      <c r="C25" s="33">
        <f t="shared" si="0"/>
        <v>34666</v>
      </c>
      <c r="D25" s="35">
        <f t="shared" si="1"/>
        <v>28772.86</v>
      </c>
      <c r="E25" s="24">
        <f t="shared" si="4"/>
        <v>5893.14</v>
      </c>
      <c r="F25" s="33">
        <f t="shared" si="8"/>
        <v>471451.40999999974</v>
      </c>
      <c r="G25" s="33">
        <f t="shared" si="9"/>
        <v>442678.54999999976</v>
      </c>
      <c r="H25" s="33">
        <f t="shared" si="6"/>
        <v>5893.1426249999968</v>
      </c>
      <c r="I25" s="38">
        <f t="shared" si="3"/>
        <v>2.6249999964420567E-3</v>
      </c>
    </row>
    <row r="26" spans="1:9" x14ac:dyDescent="0.25">
      <c r="A26" s="45">
        <v>44224</v>
      </c>
      <c r="B26" s="1">
        <f t="shared" si="7"/>
        <v>30</v>
      </c>
      <c r="C26" s="33">
        <f t="shared" si="0"/>
        <v>34666</v>
      </c>
      <c r="D26" s="35">
        <f t="shared" si="1"/>
        <v>29132.52</v>
      </c>
      <c r="E26" s="24">
        <f t="shared" si="4"/>
        <v>5533.48</v>
      </c>
      <c r="F26" s="33">
        <f t="shared" si="8"/>
        <v>442678.54999999976</v>
      </c>
      <c r="G26" s="33">
        <f t="shared" si="9"/>
        <v>413546.02999999974</v>
      </c>
      <c r="H26" s="33">
        <f t="shared" si="6"/>
        <v>5533.4818749999968</v>
      </c>
      <c r="I26" s="38">
        <f t="shared" si="3"/>
        <v>1.8749999971987563E-3</v>
      </c>
    </row>
    <row r="27" spans="1:9" x14ac:dyDescent="0.25">
      <c r="A27" s="45">
        <v>44255</v>
      </c>
      <c r="B27" s="1">
        <f t="shared" si="7"/>
        <v>30</v>
      </c>
      <c r="C27" s="33">
        <f t="shared" si="0"/>
        <v>34666</v>
      </c>
      <c r="D27" s="35">
        <f t="shared" si="1"/>
        <v>29496.67</v>
      </c>
      <c r="E27" s="24">
        <f t="shared" si="4"/>
        <v>5169.33</v>
      </c>
      <c r="F27" s="33">
        <f t="shared" si="8"/>
        <v>413546.02999999974</v>
      </c>
      <c r="G27" s="33">
        <f t="shared" si="9"/>
        <v>384049.35999999975</v>
      </c>
      <c r="H27" s="33">
        <f t="shared" si="6"/>
        <v>5169.3253749999967</v>
      </c>
      <c r="I27" s="38">
        <f t="shared" si="3"/>
        <v>-4.6250000032159733E-3</v>
      </c>
    </row>
    <row r="28" spans="1:9" x14ac:dyDescent="0.25">
      <c r="A28" s="45">
        <v>44283</v>
      </c>
      <c r="B28" s="1">
        <f t="shared" si="7"/>
        <v>30</v>
      </c>
      <c r="C28" s="33">
        <f t="shared" si="0"/>
        <v>34666</v>
      </c>
      <c r="D28" s="35">
        <f t="shared" si="1"/>
        <v>29865.38</v>
      </c>
      <c r="E28" s="24">
        <f t="shared" si="4"/>
        <v>4800.62</v>
      </c>
      <c r="F28" s="33">
        <f t="shared" si="8"/>
        <v>384049.35999999975</v>
      </c>
      <c r="G28" s="33">
        <f t="shared" si="9"/>
        <v>354183.97999999975</v>
      </c>
      <c r="H28" s="33">
        <f t="shared" si="6"/>
        <v>4800.6169999999966</v>
      </c>
      <c r="I28" s="38">
        <f t="shared" si="3"/>
        <v>-3.0000000033396645E-3</v>
      </c>
    </row>
    <row r="29" spans="1:9" x14ac:dyDescent="0.25">
      <c r="A29" s="45">
        <v>44314</v>
      </c>
      <c r="B29" s="1">
        <f t="shared" si="7"/>
        <v>30</v>
      </c>
      <c r="C29" s="33">
        <f t="shared" si="0"/>
        <v>34666</v>
      </c>
      <c r="D29" s="35">
        <f t="shared" si="1"/>
        <v>30238.7</v>
      </c>
      <c r="E29" s="24">
        <f t="shared" si="4"/>
        <v>4427.3</v>
      </c>
      <c r="F29" s="33">
        <f t="shared" si="8"/>
        <v>354183.97999999975</v>
      </c>
      <c r="G29" s="33">
        <f t="shared" si="9"/>
        <v>323945.27999999974</v>
      </c>
      <c r="H29" s="33">
        <f t="shared" si="6"/>
        <v>4427.2997499999965</v>
      </c>
      <c r="I29" s="38">
        <f t="shared" si="3"/>
        <v>-2.5000000368891051E-4</v>
      </c>
    </row>
    <row r="30" spans="1:9" x14ac:dyDescent="0.25">
      <c r="A30" s="45">
        <v>44344</v>
      </c>
      <c r="B30" s="1">
        <f t="shared" si="7"/>
        <v>30</v>
      </c>
      <c r="C30" s="33">
        <f t="shared" si="0"/>
        <v>34666</v>
      </c>
      <c r="D30" s="35">
        <f t="shared" si="1"/>
        <v>30616.68</v>
      </c>
      <c r="E30" s="24">
        <f t="shared" si="4"/>
        <v>4049.32</v>
      </c>
      <c r="F30" s="33">
        <f t="shared" si="8"/>
        <v>323945.27999999974</v>
      </c>
      <c r="G30" s="33">
        <f t="shared" si="9"/>
        <v>293328.59999999974</v>
      </c>
      <c r="H30" s="33">
        <f t="shared" si="6"/>
        <v>4049.3159999999966</v>
      </c>
      <c r="I30" s="38">
        <f t="shared" si="3"/>
        <v>-4.0000000035433914E-3</v>
      </c>
    </row>
    <row r="31" spans="1:9" x14ac:dyDescent="0.25">
      <c r="A31" s="45">
        <v>44375</v>
      </c>
      <c r="B31" s="1">
        <f t="shared" si="7"/>
        <v>30</v>
      </c>
      <c r="C31" s="33">
        <f t="shared" si="0"/>
        <v>34666</v>
      </c>
      <c r="D31" s="35">
        <f t="shared" si="1"/>
        <v>30999.39</v>
      </c>
      <c r="E31" s="24">
        <f t="shared" si="4"/>
        <v>3666.61</v>
      </c>
      <c r="F31" s="33">
        <f t="shared" si="8"/>
        <v>293328.59999999974</v>
      </c>
      <c r="G31" s="33">
        <f t="shared" si="9"/>
        <v>262329.20999999973</v>
      </c>
      <c r="H31" s="33">
        <f t="shared" si="6"/>
        <v>3666.6074999999964</v>
      </c>
      <c r="I31" s="38">
        <f t="shared" si="3"/>
        <v>-2.5000000036925485E-3</v>
      </c>
    </row>
    <row r="32" spans="1:9" x14ac:dyDescent="0.25">
      <c r="A32" s="45">
        <v>44405</v>
      </c>
      <c r="B32" s="1">
        <f t="shared" si="7"/>
        <v>30</v>
      </c>
      <c r="C32" s="33">
        <f t="shared" si="0"/>
        <v>34666</v>
      </c>
      <c r="D32" s="35">
        <f t="shared" si="1"/>
        <v>31386.880000000001</v>
      </c>
      <c r="E32" s="24">
        <f t="shared" si="4"/>
        <v>3279.12</v>
      </c>
      <c r="F32" s="33">
        <f t="shared" si="8"/>
        <v>262329.20999999973</v>
      </c>
      <c r="G32" s="33">
        <f t="shared" si="9"/>
        <v>230942.32999999973</v>
      </c>
      <c r="H32" s="33">
        <f t="shared" si="6"/>
        <v>3279.1151249999971</v>
      </c>
      <c r="I32" s="38">
        <f t="shared" si="3"/>
        <v>-4.8750000028121576E-3</v>
      </c>
    </row>
    <row r="33" spans="1:9" x14ac:dyDescent="0.25">
      <c r="A33" s="45">
        <v>44436</v>
      </c>
      <c r="B33" s="1">
        <f t="shared" si="7"/>
        <v>30</v>
      </c>
      <c r="C33" s="33">
        <f t="shared" si="0"/>
        <v>34666</v>
      </c>
      <c r="D33" s="35">
        <f t="shared" si="1"/>
        <v>31779.22</v>
      </c>
      <c r="E33" s="24">
        <f t="shared" si="4"/>
        <v>2886.78</v>
      </c>
      <c r="F33" s="33">
        <f t="shared" si="8"/>
        <v>230942.32999999973</v>
      </c>
      <c r="G33" s="33">
        <f t="shared" si="9"/>
        <v>199163.10999999972</v>
      </c>
      <c r="H33" s="33">
        <f t="shared" si="6"/>
        <v>2886.7791249999968</v>
      </c>
      <c r="I33" s="38">
        <f t="shared" si="3"/>
        <v>-8.7500000336149242E-4</v>
      </c>
    </row>
    <row r="34" spans="1:9" x14ac:dyDescent="0.25">
      <c r="A34" s="45">
        <v>44467</v>
      </c>
      <c r="B34" s="1">
        <f t="shared" si="7"/>
        <v>30</v>
      </c>
      <c r="C34" s="33">
        <f t="shared" si="0"/>
        <v>34666</v>
      </c>
      <c r="D34" s="35">
        <f t="shared" si="1"/>
        <v>32176.46</v>
      </c>
      <c r="E34" s="24">
        <f t="shared" si="4"/>
        <v>2489.54</v>
      </c>
      <c r="F34" s="33">
        <f t="shared" si="8"/>
        <v>199163.10999999972</v>
      </c>
      <c r="G34" s="33">
        <f t="shared" si="9"/>
        <v>166986.64999999973</v>
      </c>
      <c r="H34" s="33">
        <f t="shared" si="6"/>
        <v>2489.5388749999966</v>
      </c>
      <c r="I34" s="38">
        <f t="shared" si="3"/>
        <v>-1.1250000034124241E-3</v>
      </c>
    </row>
    <row r="35" spans="1:9" x14ac:dyDescent="0.25">
      <c r="A35" s="45">
        <v>44497</v>
      </c>
      <c r="B35" s="1">
        <f t="shared" si="7"/>
        <v>30</v>
      </c>
      <c r="C35" s="33">
        <f t="shared" si="0"/>
        <v>34666</v>
      </c>
      <c r="D35" s="35">
        <f t="shared" si="1"/>
        <v>32578.67</v>
      </c>
      <c r="E35" s="24">
        <f t="shared" si="4"/>
        <v>2087.33</v>
      </c>
      <c r="F35" s="33">
        <f t="shared" si="8"/>
        <v>166986.64999999973</v>
      </c>
      <c r="G35" s="33">
        <f t="shared" si="9"/>
        <v>134407.97999999975</v>
      </c>
      <c r="H35" s="33">
        <f t="shared" si="6"/>
        <v>2087.3331249999965</v>
      </c>
      <c r="I35" s="38">
        <f t="shared" si="3"/>
        <v>3.1249999965439201E-3</v>
      </c>
    </row>
    <row r="36" spans="1:9" x14ac:dyDescent="0.25">
      <c r="A36" s="45">
        <v>44528</v>
      </c>
      <c r="B36" s="1">
        <f t="shared" si="7"/>
        <v>30</v>
      </c>
      <c r="C36" s="33">
        <f t="shared" si="0"/>
        <v>34666</v>
      </c>
      <c r="D36" s="35">
        <f t="shared" si="1"/>
        <v>32985.9</v>
      </c>
      <c r="E36" s="24">
        <f t="shared" si="4"/>
        <v>1680.1</v>
      </c>
      <c r="F36" s="33">
        <f t="shared" si="8"/>
        <v>134407.97999999975</v>
      </c>
      <c r="G36" s="33">
        <f t="shared" si="9"/>
        <v>101422.07999999975</v>
      </c>
      <c r="H36" s="33">
        <f t="shared" si="6"/>
        <v>1680.0997499999964</v>
      </c>
      <c r="I36" s="38">
        <f t="shared" si="3"/>
        <v>-2.5000000346153683E-4</v>
      </c>
    </row>
    <row r="37" spans="1:9" x14ac:dyDescent="0.25">
      <c r="A37" s="45">
        <v>44558</v>
      </c>
      <c r="B37" s="1">
        <f t="shared" si="7"/>
        <v>30</v>
      </c>
      <c r="C37" s="33">
        <f t="shared" si="0"/>
        <v>34666</v>
      </c>
      <c r="D37" s="35">
        <f t="shared" si="1"/>
        <v>33398.22</v>
      </c>
      <c r="E37" s="24">
        <f t="shared" si="4"/>
        <v>1267.78</v>
      </c>
      <c r="F37" s="33">
        <f t="shared" si="8"/>
        <v>101422.07999999975</v>
      </c>
      <c r="G37" s="33">
        <f t="shared" si="9"/>
        <v>68023.859999999753</v>
      </c>
      <c r="H37" s="33">
        <f t="shared" si="6"/>
        <v>1267.7759999999967</v>
      </c>
      <c r="I37" s="38">
        <f t="shared" si="3"/>
        <v>-4.0000000033160177E-3</v>
      </c>
    </row>
    <row r="38" spans="1:9" x14ac:dyDescent="0.25">
      <c r="A38" s="45">
        <v>44589</v>
      </c>
      <c r="B38" s="1">
        <f t="shared" si="7"/>
        <v>30</v>
      </c>
      <c r="C38" s="33">
        <f t="shared" si="0"/>
        <v>34666</v>
      </c>
      <c r="D38" s="35">
        <f t="shared" si="1"/>
        <v>33815.699999999997</v>
      </c>
      <c r="E38" s="24">
        <f t="shared" si="4"/>
        <v>850.3</v>
      </c>
      <c r="F38" s="33">
        <f t="shared" si="8"/>
        <v>68023.859999999753</v>
      </c>
      <c r="G38" s="33">
        <f t="shared" si="9"/>
        <v>34208.159999999756</v>
      </c>
      <c r="H38" s="33">
        <f t="shared" si="6"/>
        <v>850.29824999999687</v>
      </c>
      <c r="I38" s="38">
        <f t="shared" si="3"/>
        <v>-1.750000003085006E-3</v>
      </c>
    </row>
    <row r="39" spans="1:9" x14ac:dyDescent="0.25">
      <c r="A39" s="45">
        <v>44620</v>
      </c>
      <c r="B39" s="1">
        <f t="shared" si="7"/>
        <v>30</v>
      </c>
      <c r="C39" s="33">
        <f t="shared" si="0"/>
        <v>34666</v>
      </c>
      <c r="D39" s="35">
        <f t="shared" si="1"/>
        <v>34208.160000000003</v>
      </c>
      <c r="E39" s="24">
        <f>ROUND(457.840000000245,2)</f>
        <v>457.84</v>
      </c>
      <c r="F39" s="33">
        <f t="shared" si="8"/>
        <v>34208.159999999756</v>
      </c>
      <c r="G39" s="33">
        <f t="shared" si="9"/>
        <v>-2.4738255888223648E-10</v>
      </c>
      <c r="H39" s="33">
        <f t="shared" si="6"/>
        <v>427.60199999999691</v>
      </c>
      <c r="I39" s="38">
        <f t="shared" si="3"/>
        <v>-30.238000000003069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9288A-E5EE-4FB1-95F6-A109CB855E02}">
  <dimension ref="A1:N4"/>
  <sheetViews>
    <sheetView workbookViewId="0">
      <selection activeCell="N2" sqref="N2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86.42578125" bestFit="1" customWidth="1"/>
  </cols>
  <sheetData>
    <row r="1" spans="1:14" x14ac:dyDescent="0.25">
      <c r="A1" s="13" t="s">
        <v>75</v>
      </c>
      <c r="B1" s="7" t="s">
        <v>1</v>
      </c>
      <c r="C1" s="7" t="s">
        <v>2</v>
      </c>
      <c r="D1" s="7" t="s">
        <v>11</v>
      </c>
      <c r="E1" s="7" t="s">
        <v>12</v>
      </c>
      <c r="F1" s="7" t="s">
        <v>13</v>
      </c>
      <c r="G1" s="7" t="s">
        <v>22</v>
      </c>
      <c r="H1" s="7" t="s">
        <v>3</v>
      </c>
      <c r="I1" s="7" t="s">
        <v>4</v>
      </c>
      <c r="J1" s="7" t="s">
        <v>5</v>
      </c>
      <c r="K1" s="7" t="s">
        <v>6</v>
      </c>
      <c r="L1" s="7" t="s">
        <v>7</v>
      </c>
      <c r="M1" s="7" t="s">
        <v>8</v>
      </c>
      <c r="N1" s="7" t="s">
        <v>168</v>
      </c>
    </row>
    <row r="2" spans="1:14" x14ac:dyDescent="0.25">
      <c r="A2" s="28" t="s">
        <v>0</v>
      </c>
      <c r="B2" s="8" t="s">
        <v>9</v>
      </c>
      <c r="C2" s="8" t="s">
        <v>10</v>
      </c>
      <c r="D2" s="9" t="s">
        <v>20</v>
      </c>
      <c r="E2" s="9" t="s">
        <v>65</v>
      </c>
      <c r="F2" s="9" t="s">
        <v>187</v>
      </c>
      <c r="G2" s="10" t="s">
        <v>20</v>
      </c>
      <c r="H2" s="10" t="s">
        <v>14</v>
      </c>
      <c r="I2" s="10" t="s">
        <v>74</v>
      </c>
      <c r="J2" s="10" t="s">
        <v>9</v>
      </c>
      <c r="K2" s="10" t="s">
        <v>69</v>
      </c>
      <c r="L2" s="10" t="s">
        <v>70</v>
      </c>
      <c r="M2" s="10" t="s">
        <v>71</v>
      </c>
      <c r="N2" s="10" t="s">
        <v>711</v>
      </c>
    </row>
    <row r="3" spans="1:14" x14ac:dyDescent="0.25">
      <c r="A3" s="28" t="s">
        <v>0</v>
      </c>
      <c r="B3" s="8" t="s">
        <v>9</v>
      </c>
      <c r="C3" s="8" t="s">
        <v>10</v>
      </c>
      <c r="D3" s="9" t="s">
        <v>19</v>
      </c>
      <c r="E3" s="9" t="s">
        <v>65</v>
      </c>
      <c r="F3" s="9" t="s">
        <v>187</v>
      </c>
      <c r="G3" s="10" t="s">
        <v>20</v>
      </c>
      <c r="H3" s="10" t="s">
        <v>14</v>
      </c>
      <c r="I3" s="10" t="s">
        <v>74</v>
      </c>
      <c r="J3" s="10" t="s">
        <v>9</v>
      </c>
      <c r="K3" s="10" t="s">
        <v>76</v>
      </c>
      <c r="L3" s="10" t="s">
        <v>70</v>
      </c>
      <c r="M3" s="10" t="s">
        <v>71</v>
      </c>
      <c r="N3" s="10" t="s">
        <v>712</v>
      </c>
    </row>
    <row r="4" spans="1:14" x14ac:dyDescent="0.25">
      <c r="A4" s="28" t="s">
        <v>0</v>
      </c>
      <c r="B4" s="8" t="s">
        <v>9</v>
      </c>
      <c r="C4" s="8" t="s">
        <v>10</v>
      </c>
      <c r="D4" s="9" t="s">
        <v>20</v>
      </c>
      <c r="E4" s="9" t="s">
        <v>65</v>
      </c>
      <c r="F4" s="9" t="s">
        <v>187</v>
      </c>
      <c r="G4" s="10" t="s">
        <v>20</v>
      </c>
      <c r="H4" s="10" t="s">
        <v>14</v>
      </c>
      <c r="I4" s="10" t="s">
        <v>0</v>
      </c>
      <c r="J4" s="10" t="s">
        <v>9</v>
      </c>
      <c r="K4" s="10" t="s">
        <v>76</v>
      </c>
      <c r="L4" s="10" t="s">
        <v>70</v>
      </c>
      <c r="M4" s="10" t="s">
        <v>71</v>
      </c>
      <c r="N4" s="10" t="s">
        <v>324</v>
      </c>
    </row>
  </sheetData>
  <phoneticPr fontId="5" type="noConversion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F15D5-88B7-4F59-A8C9-9FFBDF98EE4B}">
  <dimension ref="A1:I39"/>
  <sheetViews>
    <sheetView workbookViewId="0">
      <pane ySplit="3" topLeftCell="A28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0.28515625" bestFit="1" customWidth="1"/>
    <col min="5" max="5" width="9.42578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7.140625" bestFit="1" customWidth="1"/>
  </cols>
  <sheetData>
    <row r="1" spans="1:9" x14ac:dyDescent="0.25">
      <c r="A1" s="41" t="s">
        <v>267</v>
      </c>
      <c r="B1" s="46">
        <v>43889</v>
      </c>
      <c r="C1" s="37" t="s">
        <v>274</v>
      </c>
      <c r="D1" s="39">
        <f>ROUNDUP(34659.6346216154,0)</f>
        <v>34660</v>
      </c>
    </row>
    <row r="2" spans="1:9" x14ac:dyDescent="0.25">
      <c r="A2" s="41" t="s">
        <v>268</v>
      </c>
      <c r="B2" s="43">
        <v>0.15</v>
      </c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45">
        <v>43918</v>
      </c>
      <c r="B4" s="1">
        <f>_xlfn.DAYS(A4,B1)</f>
        <v>29</v>
      </c>
      <c r="C4" s="33">
        <f t="shared" ref="C4:C39" si="0">$D$1</f>
        <v>34660</v>
      </c>
      <c r="D4" s="35">
        <f t="shared" ref="D4:D39" si="1">C4-E4</f>
        <v>22742.190000000002</v>
      </c>
      <c r="E4" s="24">
        <f>ROUND(F4*$B$2*B4/365,2)</f>
        <v>11917.81</v>
      </c>
      <c r="F4" s="33">
        <v>1000000</v>
      </c>
      <c r="G4" s="33">
        <f t="shared" ref="G4:G39" si="2">F4-D4</f>
        <v>977257.81</v>
      </c>
      <c r="H4" s="33">
        <f t="shared" ref="H4:H39" si="3">F4*$B$2*B4/365</f>
        <v>11917.808219178081</v>
      </c>
      <c r="I4" s="38">
        <f t="shared" ref="I4:I39" si="4">H4-E4</f>
        <v>-1.7808219181461027E-3</v>
      </c>
    </row>
    <row r="5" spans="1:9" x14ac:dyDescent="0.25">
      <c r="A5" s="45">
        <v>43949</v>
      </c>
      <c r="B5" s="1">
        <f t="shared" ref="B5:B39" si="5">_xlfn.DAYS(A5,A4)</f>
        <v>31</v>
      </c>
      <c r="C5" s="33">
        <f t="shared" si="0"/>
        <v>34660</v>
      </c>
      <c r="D5" s="35">
        <f t="shared" si="1"/>
        <v>22210</v>
      </c>
      <c r="E5" s="24">
        <f t="shared" ref="E5:E38" si="6">ROUND(F5*$B$2*B5/365,2)</f>
        <v>12450</v>
      </c>
      <c r="F5" s="33">
        <f t="shared" ref="F5:F39" si="7">G4</f>
        <v>977257.81</v>
      </c>
      <c r="G5" s="33">
        <f t="shared" si="2"/>
        <v>955047.81</v>
      </c>
      <c r="H5" s="33">
        <f t="shared" si="3"/>
        <v>12449.996757534245</v>
      </c>
      <c r="I5" s="38">
        <f t="shared" si="4"/>
        <v>-3.2424657547380775E-3</v>
      </c>
    </row>
    <row r="6" spans="1:9" x14ac:dyDescent="0.25">
      <c r="A6" s="45">
        <v>43979</v>
      </c>
      <c r="B6" s="1">
        <f t="shared" si="5"/>
        <v>30</v>
      </c>
      <c r="C6" s="33">
        <f t="shared" si="0"/>
        <v>34660</v>
      </c>
      <c r="D6" s="35">
        <f t="shared" si="1"/>
        <v>22885.440000000002</v>
      </c>
      <c r="E6" s="24">
        <f t="shared" si="6"/>
        <v>11774.56</v>
      </c>
      <c r="F6" s="33">
        <f t="shared" si="7"/>
        <v>955047.81</v>
      </c>
      <c r="G6" s="33">
        <f t="shared" si="2"/>
        <v>932162.37000000011</v>
      </c>
      <c r="H6" s="33">
        <f t="shared" si="3"/>
        <v>11774.562041095889</v>
      </c>
      <c r="I6" s="38">
        <f t="shared" si="4"/>
        <v>2.0410958895809017E-3</v>
      </c>
    </row>
    <row r="7" spans="1:9" x14ac:dyDescent="0.25">
      <c r="A7" s="45">
        <v>44010</v>
      </c>
      <c r="B7" s="1">
        <f t="shared" si="5"/>
        <v>31</v>
      </c>
      <c r="C7" s="33">
        <f t="shared" si="0"/>
        <v>34660</v>
      </c>
      <c r="D7" s="35">
        <f t="shared" si="1"/>
        <v>22784.510000000002</v>
      </c>
      <c r="E7" s="24">
        <f t="shared" si="6"/>
        <v>11875.49</v>
      </c>
      <c r="F7" s="33">
        <f t="shared" si="7"/>
        <v>932162.37000000011</v>
      </c>
      <c r="G7" s="33">
        <f t="shared" si="2"/>
        <v>909377.8600000001</v>
      </c>
      <c r="H7" s="33">
        <f t="shared" si="3"/>
        <v>11875.493206849316</v>
      </c>
      <c r="I7" s="38">
        <f t="shared" si="4"/>
        <v>3.2068493164842948E-3</v>
      </c>
    </row>
    <row r="8" spans="1:9" x14ac:dyDescent="0.25">
      <c r="A8" s="45">
        <v>44040</v>
      </c>
      <c r="B8" s="1">
        <f t="shared" si="5"/>
        <v>30</v>
      </c>
      <c r="C8" s="33">
        <f t="shared" si="0"/>
        <v>34660</v>
      </c>
      <c r="D8" s="35">
        <f t="shared" si="1"/>
        <v>23448.489999999998</v>
      </c>
      <c r="E8" s="24">
        <f t="shared" si="6"/>
        <v>11211.51</v>
      </c>
      <c r="F8" s="33">
        <f t="shared" si="7"/>
        <v>909377.8600000001</v>
      </c>
      <c r="G8" s="33">
        <f t="shared" si="2"/>
        <v>885929.37000000011</v>
      </c>
      <c r="H8" s="33">
        <f t="shared" si="3"/>
        <v>11211.5078630137</v>
      </c>
      <c r="I8" s="38">
        <f t="shared" si="4"/>
        <v>-2.1369863006839296E-3</v>
      </c>
    </row>
    <row r="9" spans="1:9" x14ac:dyDescent="0.25">
      <c r="A9" s="45">
        <v>44071</v>
      </c>
      <c r="B9" s="1">
        <f t="shared" si="5"/>
        <v>31</v>
      </c>
      <c r="C9" s="33">
        <f t="shared" si="0"/>
        <v>34660</v>
      </c>
      <c r="D9" s="35">
        <f t="shared" si="1"/>
        <v>23373.5</v>
      </c>
      <c r="E9" s="24">
        <f t="shared" si="6"/>
        <v>11286.5</v>
      </c>
      <c r="F9" s="33">
        <f t="shared" si="7"/>
        <v>885929.37000000011</v>
      </c>
      <c r="G9" s="33">
        <f t="shared" si="2"/>
        <v>862555.87000000011</v>
      </c>
      <c r="H9" s="33">
        <f t="shared" si="3"/>
        <v>11286.497453424659</v>
      </c>
      <c r="I9" s="38">
        <f t="shared" si="4"/>
        <v>-2.5465753406024305E-3</v>
      </c>
    </row>
    <row r="10" spans="1:9" x14ac:dyDescent="0.25">
      <c r="A10" s="45">
        <v>44102</v>
      </c>
      <c r="B10" s="1">
        <f t="shared" si="5"/>
        <v>31</v>
      </c>
      <c r="C10" s="33">
        <f t="shared" si="0"/>
        <v>34660</v>
      </c>
      <c r="D10" s="35">
        <f t="shared" si="1"/>
        <v>23671.27</v>
      </c>
      <c r="E10" s="24">
        <f t="shared" si="6"/>
        <v>10988.73</v>
      </c>
      <c r="F10" s="33">
        <f t="shared" si="7"/>
        <v>862555.87000000011</v>
      </c>
      <c r="G10" s="33">
        <f t="shared" si="2"/>
        <v>838884.60000000009</v>
      </c>
      <c r="H10" s="33">
        <f t="shared" si="3"/>
        <v>10988.725467123289</v>
      </c>
      <c r="I10" s="38">
        <f t="shared" si="4"/>
        <v>-4.5328767100727418E-3</v>
      </c>
    </row>
    <row r="11" spans="1:9" x14ac:dyDescent="0.25">
      <c r="A11" s="45">
        <v>44132</v>
      </c>
      <c r="B11" s="1">
        <f t="shared" si="5"/>
        <v>30</v>
      </c>
      <c r="C11" s="33">
        <f t="shared" si="0"/>
        <v>34660</v>
      </c>
      <c r="D11" s="35">
        <f t="shared" si="1"/>
        <v>24317.59</v>
      </c>
      <c r="E11" s="24">
        <f t="shared" si="6"/>
        <v>10342.41</v>
      </c>
      <c r="F11" s="33">
        <f t="shared" si="7"/>
        <v>838884.60000000009</v>
      </c>
      <c r="G11" s="33">
        <f t="shared" si="2"/>
        <v>814567.01000000013</v>
      </c>
      <c r="H11" s="33">
        <f t="shared" si="3"/>
        <v>10342.412876712329</v>
      </c>
      <c r="I11" s="38">
        <f t="shared" si="4"/>
        <v>2.8767123294528574E-3</v>
      </c>
    </row>
    <row r="12" spans="1:9" x14ac:dyDescent="0.25">
      <c r="A12" s="45">
        <v>44163</v>
      </c>
      <c r="B12" s="1">
        <f t="shared" si="5"/>
        <v>31</v>
      </c>
      <c r="C12" s="33">
        <f t="shared" si="0"/>
        <v>34660</v>
      </c>
      <c r="D12" s="35">
        <f t="shared" si="1"/>
        <v>24282.639999999999</v>
      </c>
      <c r="E12" s="24">
        <f t="shared" si="6"/>
        <v>10377.36</v>
      </c>
      <c r="F12" s="33">
        <f t="shared" si="7"/>
        <v>814567.01000000013</v>
      </c>
      <c r="G12" s="33">
        <f t="shared" si="2"/>
        <v>790284.37000000011</v>
      </c>
      <c r="H12" s="33">
        <f t="shared" si="3"/>
        <v>10377.360538356166</v>
      </c>
      <c r="I12" s="38">
        <f t="shared" si="4"/>
        <v>5.383561656344682E-4</v>
      </c>
    </row>
    <row r="13" spans="1:9" x14ac:dyDescent="0.25">
      <c r="A13" s="45">
        <v>44193</v>
      </c>
      <c r="B13" s="1">
        <f t="shared" si="5"/>
        <v>30</v>
      </c>
      <c r="C13" s="33">
        <f t="shared" si="0"/>
        <v>34660</v>
      </c>
      <c r="D13" s="35">
        <f t="shared" si="1"/>
        <v>24916.77</v>
      </c>
      <c r="E13" s="24">
        <f t="shared" si="6"/>
        <v>9743.23</v>
      </c>
      <c r="F13" s="33">
        <f t="shared" si="7"/>
        <v>790284.37000000011</v>
      </c>
      <c r="G13" s="33">
        <f t="shared" si="2"/>
        <v>765367.60000000009</v>
      </c>
      <c r="H13" s="33">
        <f t="shared" si="3"/>
        <v>9743.231958904109</v>
      </c>
      <c r="I13" s="38">
        <f t="shared" si="4"/>
        <v>1.9589041094150161E-3</v>
      </c>
    </row>
    <row r="14" spans="1:9" x14ac:dyDescent="0.25">
      <c r="A14" s="45">
        <v>44224</v>
      </c>
      <c r="B14" s="1">
        <f t="shared" si="5"/>
        <v>31</v>
      </c>
      <c r="C14" s="33">
        <f t="shared" si="0"/>
        <v>34660</v>
      </c>
      <c r="D14" s="35">
        <f t="shared" si="1"/>
        <v>24909.43</v>
      </c>
      <c r="E14" s="24">
        <f t="shared" si="6"/>
        <v>9750.57</v>
      </c>
      <c r="F14" s="33">
        <f t="shared" si="7"/>
        <v>765367.60000000009</v>
      </c>
      <c r="G14" s="33">
        <f t="shared" si="2"/>
        <v>740458.17</v>
      </c>
      <c r="H14" s="33">
        <f t="shared" si="3"/>
        <v>9750.5735342465759</v>
      </c>
      <c r="I14" s="38">
        <f t="shared" si="4"/>
        <v>3.5342465762369102E-3</v>
      </c>
    </row>
    <row r="15" spans="1:9" x14ac:dyDescent="0.25">
      <c r="A15" s="45">
        <v>44255</v>
      </c>
      <c r="B15" s="1">
        <f t="shared" si="5"/>
        <v>31</v>
      </c>
      <c r="C15" s="33">
        <f t="shared" si="0"/>
        <v>34660</v>
      </c>
      <c r="D15" s="35">
        <f t="shared" si="1"/>
        <v>25226.77</v>
      </c>
      <c r="E15" s="24">
        <f t="shared" si="6"/>
        <v>9433.23</v>
      </c>
      <c r="F15" s="33">
        <f t="shared" si="7"/>
        <v>740458.17</v>
      </c>
      <c r="G15" s="33">
        <f t="shared" si="2"/>
        <v>715231.4</v>
      </c>
      <c r="H15" s="33">
        <f t="shared" si="3"/>
        <v>9433.2342205479454</v>
      </c>
      <c r="I15" s="38">
        <f t="shared" si="4"/>
        <v>4.2205479458061745E-3</v>
      </c>
    </row>
    <row r="16" spans="1:9" x14ac:dyDescent="0.25">
      <c r="A16" s="45">
        <v>44283</v>
      </c>
      <c r="B16" s="1">
        <f t="shared" si="5"/>
        <v>28</v>
      </c>
      <c r="C16" s="33">
        <f t="shared" si="0"/>
        <v>34660</v>
      </c>
      <c r="D16" s="35">
        <f t="shared" si="1"/>
        <v>26429.940000000002</v>
      </c>
      <c r="E16" s="24">
        <f t="shared" si="6"/>
        <v>8230.06</v>
      </c>
      <c r="F16" s="33">
        <f t="shared" si="7"/>
        <v>715231.4</v>
      </c>
      <c r="G16" s="33">
        <f t="shared" si="2"/>
        <v>688801.46</v>
      </c>
      <c r="H16" s="33">
        <f t="shared" si="3"/>
        <v>8230.0599452054812</v>
      </c>
      <c r="I16" s="38">
        <f t="shared" si="4"/>
        <v>-5.479451829160098E-5</v>
      </c>
    </row>
    <row r="17" spans="1:9" x14ac:dyDescent="0.25">
      <c r="A17" s="45">
        <v>44314</v>
      </c>
      <c r="B17" s="1">
        <f t="shared" si="5"/>
        <v>31</v>
      </c>
      <c r="C17" s="33">
        <f t="shared" si="0"/>
        <v>34660</v>
      </c>
      <c r="D17" s="35">
        <f t="shared" si="1"/>
        <v>25884.86</v>
      </c>
      <c r="E17" s="24">
        <f t="shared" si="6"/>
        <v>8775.14</v>
      </c>
      <c r="F17" s="33">
        <f t="shared" si="7"/>
        <v>688801.46</v>
      </c>
      <c r="G17" s="33">
        <f t="shared" si="2"/>
        <v>662916.6</v>
      </c>
      <c r="H17" s="33">
        <f t="shared" si="3"/>
        <v>8775.1418876712323</v>
      </c>
      <c r="I17" s="38">
        <f t="shared" si="4"/>
        <v>1.8876712329074508E-3</v>
      </c>
    </row>
    <row r="18" spans="1:9" x14ac:dyDescent="0.25">
      <c r="A18" s="45">
        <v>44344</v>
      </c>
      <c r="B18" s="1">
        <f t="shared" si="5"/>
        <v>30</v>
      </c>
      <c r="C18" s="33">
        <f t="shared" si="0"/>
        <v>34660</v>
      </c>
      <c r="D18" s="35">
        <f t="shared" si="1"/>
        <v>26487.06</v>
      </c>
      <c r="E18" s="24">
        <f t="shared" si="6"/>
        <v>8172.94</v>
      </c>
      <c r="F18" s="33">
        <f t="shared" si="7"/>
        <v>662916.6</v>
      </c>
      <c r="G18" s="33">
        <f t="shared" si="2"/>
        <v>636429.53999999992</v>
      </c>
      <c r="H18" s="33">
        <f t="shared" si="3"/>
        <v>8172.944383561643</v>
      </c>
      <c r="I18" s="38">
        <f t="shared" si="4"/>
        <v>4.3835616434080293E-3</v>
      </c>
    </row>
    <row r="19" spans="1:9" x14ac:dyDescent="0.25">
      <c r="A19" s="45">
        <v>44375</v>
      </c>
      <c r="B19" s="1">
        <f t="shared" si="5"/>
        <v>31</v>
      </c>
      <c r="C19" s="33">
        <f t="shared" si="0"/>
        <v>34660</v>
      </c>
      <c r="D19" s="35">
        <f t="shared" si="1"/>
        <v>26552.06</v>
      </c>
      <c r="E19" s="24">
        <f t="shared" si="6"/>
        <v>8107.94</v>
      </c>
      <c r="F19" s="33">
        <f t="shared" si="7"/>
        <v>636429.53999999992</v>
      </c>
      <c r="G19" s="33">
        <f t="shared" si="2"/>
        <v>609877.47999999986</v>
      </c>
      <c r="H19" s="33">
        <f t="shared" si="3"/>
        <v>8107.9379753424646</v>
      </c>
      <c r="I19" s="38">
        <f t="shared" si="4"/>
        <v>-2.0246575350029161E-3</v>
      </c>
    </row>
    <row r="20" spans="1:9" x14ac:dyDescent="0.25">
      <c r="A20" s="45">
        <v>44405</v>
      </c>
      <c r="B20" s="1">
        <f t="shared" si="5"/>
        <v>30</v>
      </c>
      <c r="C20" s="33">
        <f t="shared" si="0"/>
        <v>34660</v>
      </c>
      <c r="D20" s="35">
        <f t="shared" si="1"/>
        <v>27140.959999999999</v>
      </c>
      <c r="E20" s="24">
        <f t="shared" si="6"/>
        <v>7519.04</v>
      </c>
      <c r="F20" s="33">
        <f t="shared" si="7"/>
        <v>609877.47999999986</v>
      </c>
      <c r="G20" s="33">
        <f t="shared" si="2"/>
        <v>582736.5199999999</v>
      </c>
      <c r="H20" s="33">
        <f t="shared" si="3"/>
        <v>7519.037424657532</v>
      </c>
      <c r="I20" s="38">
        <f t="shared" si="4"/>
        <v>-2.5753424679351156E-3</v>
      </c>
    </row>
    <row r="21" spans="1:9" x14ac:dyDescent="0.25">
      <c r="A21" s="45">
        <v>44436</v>
      </c>
      <c r="B21" s="1">
        <f t="shared" si="5"/>
        <v>31</v>
      </c>
      <c r="C21" s="33">
        <f t="shared" si="0"/>
        <v>34660</v>
      </c>
      <c r="D21" s="35">
        <f t="shared" si="1"/>
        <v>27236.1</v>
      </c>
      <c r="E21" s="24">
        <f t="shared" si="6"/>
        <v>7423.9</v>
      </c>
      <c r="F21" s="33">
        <f t="shared" si="7"/>
        <v>582736.5199999999</v>
      </c>
      <c r="G21" s="33">
        <f t="shared" si="2"/>
        <v>555500.41999999993</v>
      </c>
      <c r="H21" s="33">
        <f t="shared" si="3"/>
        <v>7423.9036109589024</v>
      </c>
      <c r="I21" s="38">
        <f t="shared" si="4"/>
        <v>3.6109589027546463E-3</v>
      </c>
    </row>
    <row r="22" spans="1:9" x14ac:dyDescent="0.25">
      <c r="A22" s="45">
        <v>44467</v>
      </c>
      <c r="B22" s="1">
        <f t="shared" si="5"/>
        <v>31</v>
      </c>
      <c r="C22" s="33">
        <f t="shared" si="0"/>
        <v>34660</v>
      </c>
      <c r="D22" s="35">
        <f t="shared" si="1"/>
        <v>27583.08</v>
      </c>
      <c r="E22" s="24">
        <f t="shared" si="6"/>
        <v>7076.92</v>
      </c>
      <c r="F22" s="33">
        <f t="shared" si="7"/>
        <v>555500.41999999993</v>
      </c>
      <c r="G22" s="33">
        <f t="shared" si="2"/>
        <v>527917.34</v>
      </c>
      <c r="H22" s="33">
        <f t="shared" si="3"/>
        <v>7076.9231589041074</v>
      </c>
      <c r="I22" s="38">
        <f t="shared" si="4"/>
        <v>3.1589041072948021E-3</v>
      </c>
    </row>
    <row r="23" spans="1:9" x14ac:dyDescent="0.25">
      <c r="A23" s="45">
        <v>44497</v>
      </c>
      <c r="B23" s="1">
        <f t="shared" si="5"/>
        <v>30</v>
      </c>
      <c r="C23" s="33">
        <f t="shared" si="0"/>
        <v>34660</v>
      </c>
      <c r="D23" s="35">
        <f t="shared" si="1"/>
        <v>28151.43</v>
      </c>
      <c r="E23" s="24">
        <f t="shared" si="6"/>
        <v>6508.57</v>
      </c>
      <c r="F23" s="33">
        <f t="shared" si="7"/>
        <v>527917.34</v>
      </c>
      <c r="G23" s="33">
        <f t="shared" si="2"/>
        <v>499765.91</v>
      </c>
      <c r="H23" s="33">
        <f t="shared" si="3"/>
        <v>6508.5699452054787</v>
      </c>
      <c r="I23" s="38">
        <f t="shared" si="4"/>
        <v>-5.4794521020085085E-5</v>
      </c>
    </row>
    <row r="24" spans="1:9" x14ac:dyDescent="0.25">
      <c r="A24" s="45">
        <v>44528</v>
      </c>
      <c r="B24" s="1">
        <f t="shared" si="5"/>
        <v>31</v>
      </c>
      <c r="C24" s="33">
        <f t="shared" si="0"/>
        <v>34660</v>
      </c>
      <c r="D24" s="35">
        <f t="shared" si="1"/>
        <v>28293.119999999999</v>
      </c>
      <c r="E24" s="24">
        <f t="shared" si="6"/>
        <v>6366.88</v>
      </c>
      <c r="F24" s="33">
        <f t="shared" si="7"/>
        <v>499765.91</v>
      </c>
      <c r="G24" s="33">
        <f t="shared" si="2"/>
        <v>471472.79</v>
      </c>
      <c r="H24" s="33">
        <f t="shared" si="3"/>
        <v>6366.8807712328762</v>
      </c>
      <c r="I24" s="38">
        <f t="shared" si="4"/>
        <v>7.7123287610447733E-4</v>
      </c>
    </row>
    <row r="25" spans="1:9" x14ac:dyDescent="0.25">
      <c r="A25" s="45">
        <v>44558</v>
      </c>
      <c r="B25" s="1">
        <f t="shared" si="5"/>
        <v>30</v>
      </c>
      <c r="C25" s="33">
        <f t="shared" si="0"/>
        <v>34660</v>
      </c>
      <c r="D25" s="35">
        <f t="shared" si="1"/>
        <v>28847.32</v>
      </c>
      <c r="E25" s="24">
        <f t="shared" si="6"/>
        <v>5812.68</v>
      </c>
      <c r="F25" s="33">
        <f t="shared" si="7"/>
        <v>471472.79</v>
      </c>
      <c r="G25" s="33">
        <f t="shared" si="2"/>
        <v>442625.47</v>
      </c>
      <c r="H25" s="33">
        <f t="shared" si="3"/>
        <v>5812.6782328767131</v>
      </c>
      <c r="I25" s="38">
        <f t="shared" si="4"/>
        <v>-1.7671232872089604E-3</v>
      </c>
    </row>
    <row r="26" spans="1:9" x14ac:dyDescent="0.25">
      <c r="A26" s="45">
        <v>44589</v>
      </c>
      <c r="B26" s="1">
        <f t="shared" si="5"/>
        <v>31</v>
      </c>
      <c r="C26" s="33">
        <f t="shared" si="0"/>
        <v>34660</v>
      </c>
      <c r="D26" s="35">
        <f t="shared" si="1"/>
        <v>29021.07</v>
      </c>
      <c r="E26" s="24">
        <f t="shared" si="6"/>
        <v>5638.93</v>
      </c>
      <c r="F26" s="33">
        <f t="shared" si="7"/>
        <v>442625.47</v>
      </c>
      <c r="G26" s="33">
        <f t="shared" si="2"/>
        <v>413604.39999999997</v>
      </c>
      <c r="H26" s="33">
        <f t="shared" si="3"/>
        <v>5638.9272205479447</v>
      </c>
      <c r="I26" s="38">
        <f t="shared" si="4"/>
        <v>-2.7794520556199132E-3</v>
      </c>
    </row>
    <row r="27" spans="1:9" x14ac:dyDescent="0.25">
      <c r="A27" s="45">
        <v>44620</v>
      </c>
      <c r="B27" s="1">
        <f t="shared" si="5"/>
        <v>31</v>
      </c>
      <c r="C27" s="33">
        <f t="shared" si="0"/>
        <v>34660</v>
      </c>
      <c r="D27" s="35">
        <f t="shared" si="1"/>
        <v>29390.79</v>
      </c>
      <c r="E27" s="24">
        <f t="shared" si="6"/>
        <v>5269.21</v>
      </c>
      <c r="F27" s="33">
        <f t="shared" si="7"/>
        <v>413604.39999999997</v>
      </c>
      <c r="G27" s="33">
        <f t="shared" si="2"/>
        <v>384213.61</v>
      </c>
      <c r="H27" s="33">
        <f t="shared" si="3"/>
        <v>5269.2067397260271</v>
      </c>
      <c r="I27" s="38">
        <f t="shared" si="4"/>
        <v>-3.2602739729554742E-3</v>
      </c>
    </row>
    <row r="28" spans="1:9" x14ac:dyDescent="0.25">
      <c r="A28" s="45">
        <v>44648</v>
      </c>
      <c r="B28" s="1">
        <f t="shared" si="5"/>
        <v>28</v>
      </c>
      <c r="C28" s="33">
        <f t="shared" si="0"/>
        <v>34660</v>
      </c>
      <c r="D28" s="35">
        <f t="shared" si="1"/>
        <v>30238.91</v>
      </c>
      <c r="E28" s="24">
        <f t="shared" si="6"/>
        <v>4421.09</v>
      </c>
      <c r="F28" s="33">
        <f t="shared" si="7"/>
        <v>384213.61</v>
      </c>
      <c r="G28" s="33">
        <f t="shared" si="2"/>
        <v>353974.7</v>
      </c>
      <c r="H28" s="33">
        <f t="shared" si="3"/>
        <v>4421.0881150684936</v>
      </c>
      <c r="I28" s="38">
        <f t="shared" si="4"/>
        <v>-1.8849315065381234E-3</v>
      </c>
    </row>
    <row r="29" spans="1:9" x14ac:dyDescent="0.25">
      <c r="A29" s="45">
        <v>44679</v>
      </c>
      <c r="B29" s="1">
        <f t="shared" si="5"/>
        <v>31</v>
      </c>
      <c r="C29" s="33">
        <f t="shared" si="0"/>
        <v>34660</v>
      </c>
      <c r="D29" s="35">
        <f t="shared" si="1"/>
        <v>30150.46</v>
      </c>
      <c r="E29" s="24">
        <f t="shared" si="6"/>
        <v>4509.54</v>
      </c>
      <c r="F29" s="33">
        <f t="shared" si="7"/>
        <v>353974.7</v>
      </c>
      <c r="G29" s="33">
        <f t="shared" si="2"/>
        <v>323824.24</v>
      </c>
      <c r="H29" s="33">
        <f t="shared" si="3"/>
        <v>4509.5406986301368</v>
      </c>
      <c r="I29" s="38">
        <f t="shared" si="4"/>
        <v>6.986301368669956E-4</v>
      </c>
    </row>
    <row r="30" spans="1:9" x14ac:dyDescent="0.25">
      <c r="A30" s="45">
        <v>44709</v>
      </c>
      <c r="B30" s="1">
        <f t="shared" si="5"/>
        <v>30</v>
      </c>
      <c r="C30" s="33">
        <f t="shared" si="0"/>
        <v>34660</v>
      </c>
      <c r="D30" s="35">
        <f t="shared" si="1"/>
        <v>30667.65</v>
      </c>
      <c r="E30" s="24">
        <f t="shared" si="6"/>
        <v>3992.35</v>
      </c>
      <c r="F30" s="33">
        <f t="shared" si="7"/>
        <v>323824.24</v>
      </c>
      <c r="G30" s="33">
        <f t="shared" si="2"/>
        <v>293156.58999999997</v>
      </c>
      <c r="H30" s="33">
        <f t="shared" si="3"/>
        <v>3992.3536438356168</v>
      </c>
      <c r="I30" s="38">
        <f t="shared" si="4"/>
        <v>3.6438356169128383E-3</v>
      </c>
    </row>
    <row r="31" spans="1:9" x14ac:dyDescent="0.25">
      <c r="A31" s="45">
        <v>44740</v>
      </c>
      <c r="B31" s="1">
        <f t="shared" si="5"/>
        <v>31</v>
      </c>
      <c r="C31" s="33">
        <f t="shared" si="0"/>
        <v>34660</v>
      </c>
      <c r="D31" s="35">
        <f t="shared" si="1"/>
        <v>30925.27</v>
      </c>
      <c r="E31" s="24">
        <f t="shared" si="6"/>
        <v>3734.73</v>
      </c>
      <c r="F31" s="33">
        <f t="shared" si="7"/>
        <v>293156.58999999997</v>
      </c>
      <c r="G31" s="33">
        <f t="shared" si="2"/>
        <v>262231.31999999995</v>
      </c>
      <c r="H31" s="33">
        <f t="shared" si="3"/>
        <v>3734.7346397260267</v>
      </c>
      <c r="I31" s="38">
        <f t="shared" si="4"/>
        <v>4.6397260266530793E-3</v>
      </c>
    </row>
    <row r="32" spans="1:9" x14ac:dyDescent="0.25">
      <c r="A32" s="45">
        <v>44770</v>
      </c>
      <c r="B32" s="1">
        <f t="shared" si="5"/>
        <v>30</v>
      </c>
      <c r="C32" s="33">
        <f t="shared" si="0"/>
        <v>34660</v>
      </c>
      <c r="D32" s="35">
        <f t="shared" si="1"/>
        <v>31427.010000000002</v>
      </c>
      <c r="E32" s="24">
        <f t="shared" si="6"/>
        <v>3232.99</v>
      </c>
      <c r="F32" s="33">
        <f t="shared" si="7"/>
        <v>262231.31999999995</v>
      </c>
      <c r="G32" s="33">
        <f t="shared" si="2"/>
        <v>230804.30999999994</v>
      </c>
      <c r="H32" s="33">
        <f t="shared" si="3"/>
        <v>3232.988876712328</v>
      </c>
      <c r="I32" s="38">
        <f t="shared" si="4"/>
        <v>-1.1232876718167972E-3</v>
      </c>
    </row>
    <row r="33" spans="1:9" x14ac:dyDescent="0.25">
      <c r="A33" s="45">
        <v>44801</v>
      </c>
      <c r="B33" s="1">
        <f t="shared" si="5"/>
        <v>31</v>
      </c>
      <c r="C33" s="33">
        <f t="shared" si="0"/>
        <v>34660</v>
      </c>
      <c r="D33" s="35">
        <f t="shared" si="1"/>
        <v>31719.62</v>
      </c>
      <c r="E33" s="24">
        <f t="shared" si="6"/>
        <v>2940.38</v>
      </c>
      <c r="F33" s="33">
        <f t="shared" si="7"/>
        <v>230804.30999999994</v>
      </c>
      <c r="G33" s="33">
        <f t="shared" si="2"/>
        <v>199084.68999999994</v>
      </c>
      <c r="H33" s="33">
        <f t="shared" si="3"/>
        <v>2940.3836753424648</v>
      </c>
      <c r="I33" s="38">
        <f t="shared" si="4"/>
        <v>3.6753424647031352E-3</v>
      </c>
    </row>
    <row r="34" spans="1:9" x14ac:dyDescent="0.25">
      <c r="A34" s="45">
        <v>44832</v>
      </c>
      <c r="B34" s="1">
        <f t="shared" si="5"/>
        <v>31</v>
      </c>
      <c r="C34" s="33">
        <f t="shared" si="0"/>
        <v>34660</v>
      </c>
      <c r="D34" s="35">
        <f t="shared" si="1"/>
        <v>32123.72</v>
      </c>
      <c r="E34" s="24">
        <f t="shared" si="6"/>
        <v>2536.2800000000002</v>
      </c>
      <c r="F34" s="33">
        <f t="shared" si="7"/>
        <v>199084.68999999994</v>
      </c>
      <c r="G34" s="33">
        <f t="shared" si="2"/>
        <v>166960.96999999994</v>
      </c>
      <c r="H34" s="33">
        <f t="shared" si="3"/>
        <v>2536.2844068493141</v>
      </c>
      <c r="I34" s="38">
        <f t="shared" si="4"/>
        <v>4.4068493139093334E-3</v>
      </c>
    </row>
    <row r="35" spans="1:9" x14ac:dyDescent="0.25">
      <c r="A35" s="45">
        <v>44862</v>
      </c>
      <c r="B35" s="1">
        <f t="shared" si="5"/>
        <v>30</v>
      </c>
      <c r="C35" s="33">
        <f t="shared" si="0"/>
        <v>34660</v>
      </c>
      <c r="D35" s="35">
        <f t="shared" si="1"/>
        <v>32601.58</v>
      </c>
      <c r="E35" s="24">
        <f t="shared" si="6"/>
        <v>2058.42</v>
      </c>
      <c r="F35" s="33">
        <f t="shared" si="7"/>
        <v>166960.96999999994</v>
      </c>
      <c r="G35" s="33">
        <f t="shared" si="2"/>
        <v>134359.38999999996</v>
      </c>
      <c r="H35" s="33">
        <f t="shared" si="3"/>
        <v>2058.4229178082187</v>
      </c>
      <c r="I35" s="38">
        <f t="shared" si="4"/>
        <v>2.9178082186263055E-3</v>
      </c>
    </row>
    <row r="36" spans="1:9" x14ac:dyDescent="0.25">
      <c r="A36" s="45">
        <v>44893</v>
      </c>
      <c r="B36" s="1">
        <f t="shared" si="5"/>
        <v>31</v>
      </c>
      <c r="C36" s="33">
        <f t="shared" si="0"/>
        <v>34660</v>
      </c>
      <c r="D36" s="35">
        <f t="shared" si="1"/>
        <v>32948.300000000003</v>
      </c>
      <c r="E36" s="24">
        <f t="shared" si="6"/>
        <v>1711.7</v>
      </c>
      <c r="F36" s="33">
        <f t="shared" si="7"/>
        <v>134359.38999999996</v>
      </c>
      <c r="G36" s="33">
        <f t="shared" si="2"/>
        <v>101411.08999999995</v>
      </c>
      <c r="H36" s="33">
        <f t="shared" si="3"/>
        <v>1711.7018178082185</v>
      </c>
      <c r="I36" s="38">
        <f t="shared" si="4"/>
        <v>1.8178082184476807E-3</v>
      </c>
    </row>
    <row r="37" spans="1:9" x14ac:dyDescent="0.25">
      <c r="A37" s="45">
        <v>44923</v>
      </c>
      <c r="B37" s="1">
        <f t="shared" si="5"/>
        <v>30</v>
      </c>
      <c r="C37" s="33">
        <f t="shared" si="0"/>
        <v>34660</v>
      </c>
      <c r="D37" s="35">
        <f t="shared" si="1"/>
        <v>33409.730000000003</v>
      </c>
      <c r="E37" s="24">
        <f t="shared" si="6"/>
        <v>1250.27</v>
      </c>
      <c r="F37" s="33">
        <f t="shared" si="7"/>
        <v>101411.08999999995</v>
      </c>
      <c r="G37" s="33">
        <f t="shared" si="2"/>
        <v>68001.359999999957</v>
      </c>
      <c r="H37" s="33">
        <f t="shared" si="3"/>
        <v>1250.2737123287664</v>
      </c>
      <c r="I37" s="38">
        <f t="shared" si="4"/>
        <v>3.7123287663689553E-3</v>
      </c>
    </row>
    <row r="38" spans="1:9" x14ac:dyDescent="0.25">
      <c r="A38" s="45">
        <v>44954</v>
      </c>
      <c r="B38" s="1">
        <f t="shared" si="5"/>
        <v>31</v>
      </c>
      <c r="C38" s="33">
        <f t="shared" si="0"/>
        <v>34660</v>
      </c>
      <c r="D38" s="35">
        <f t="shared" si="1"/>
        <v>33793.68</v>
      </c>
      <c r="E38" s="24">
        <f t="shared" si="6"/>
        <v>866.32</v>
      </c>
      <c r="F38" s="33">
        <f t="shared" si="7"/>
        <v>68001.359999999957</v>
      </c>
      <c r="G38" s="33">
        <f t="shared" si="2"/>
        <v>34207.679999999957</v>
      </c>
      <c r="H38" s="33">
        <f t="shared" si="3"/>
        <v>866.31869589041037</v>
      </c>
      <c r="I38" s="38">
        <f t="shared" si="4"/>
        <v>-1.3041095896824118E-3</v>
      </c>
    </row>
    <row r="39" spans="1:9" x14ac:dyDescent="0.25">
      <c r="A39" s="45">
        <v>44985</v>
      </c>
      <c r="B39" s="1">
        <f t="shared" si="5"/>
        <v>31</v>
      </c>
      <c r="C39" s="33">
        <f t="shared" si="0"/>
        <v>34660</v>
      </c>
      <c r="D39" s="35">
        <f t="shared" si="1"/>
        <v>34207.68</v>
      </c>
      <c r="E39" s="24">
        <v>452.32</v>
      </c>
      <c r="F39" s="33">
        <f t="shared" si="7"/>
        <v>34207.679999999957</v>
      </c>
      <c r="G39" s="33">
        <f t="shared" si="2"/>
        <v>0</v>
      </c>
      <c r="H39" s="33">
        <f t="shared" si="3"/>
        <v>435.79647123287617</v>
      </c>
      <c r="I39" s="38">
        <f t="shared" si="4"/>
        <v>-16.523528767123821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C37DF-778B-4A4E-A901-5A4FF7DE4793}">
  <dimension ref="A1:I39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0.28515625" bestFit="1" customWidth="1"/>
    <col min="5" max="5" width="9.42578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8.140625" bestFit="1" customWidth="1"/>
  </cols>
  <sheetData>
    <row r="1" spans="1:9" x14ac:dyDescent="0.25">
      <c r="A1" s="41" t="s">
        <v>267</v>
      </c>
      <c r="B1" s="46">
        <v>43890</v>
      </c>
      <c r="C1" s="37" t="s">
        <v>274</v>
      </c>
      <c r="D1" s="39">
        <f>ROUNDUP(34651.9475752355,0)</f>
        <v>34652</v>
      </c>
    </row>
    <row r="2" spans="1:9" x14ac:dyDescent="0.25">
      <c r="A2" s="41" t="s">
        <v>268</v>
      </c>
      <c r="B2" s="43">
        <v>0.15</v>
      </c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45">
        <v>43918</v>
      </c>
      <c r="B4" s="1">
        <f>DAYS360(B1,A4,TRUE)</f>
        <v>29</v>
      </c>
      <c r="C4" s="33">
        <f t="shared" ref="C4:C39" si="0">$D$1</f>
        <v>34652</v>
      </c>
      <c r="D4" s="35">
        <f t="shared" ref="D4:D39" si="1">C4-E4</f>
        <v>22568.67</v>
      </c>
      <c r="E4" s="24">
        <f>ROUND(F4*$B$2*B4/360,2)</f>
        <v>12083.33</v>
      </c>
      <c r="F4" s="33">
        <v>1000000</v>
      </c>
      <c r="G4" s="33">
        <f t="shared" ref="G4:G39" si="2">F4-D4</f>
        <v>977431.33</v>
      </c>
      <c r="H4" s="33">
        <f>F4*$B$2*B4/360</f>
        <v>12083.333333333334</v>
      </c>
      <c r="I4" s="38">
        <f t="shared" ref="I4:I39" si="3">H4-E4</f>
        <v>3.3333333340124227E-3</v>
      </c>
    </row>
    <row r="5" spans="1:9" x14ac:dyDescent="0.25">
      <c r="A5" s="45">
        <v>43949</v>
      </c>
      <c r="B5" s="1">
        <f>DAYS360(A4,A5,TRUE)</f>
        <v>30</v>
      </c>
      <c r="C5" s="33">
        <f t="shared" si="0"/>
        <v>34652</v>
      </c>
      <c r="D5" s="35">
        <f t="shared" si="1"/>
        <v>22434.11</v>
      </c>
      <c r="E5" s="24">
        <f t="shared" ref="E5:E38" si="4">ROUND(F5*$B$2*B5/360,2)</f>
        <v>12217.89</v>
      </c>
      <c r="F5" s="33">
        <f t="shared" ref="F5:F39" si="5">G4</f>
        <v>977431.33</v>
      </c>
      <c r="G5" s="33">
        <f t="shared" si="2"/>
        <v>954997.22</v>
      </c>
      <c r="H5" s="33">
        <f t="shared" ref="H5:H39" si="6">F5*$B$2*B5/360</f>
        <v>12217.891624999998</v>
      </c>
      <c r="I5" s="38">
        <f t="shared" si="3"/>
        <v>1.624999998966814E-3</v>
      </c>
    </row>
    <row r="6" spans="1:9" x14ac:dyDescent="0.25">
      <c r="A6" s="45">
        <v>43979</v>
      </c>
      <c r="B6" s="1">
        <f t="shared" ref="B6:B39" si="7">DAYS360(A5,A6,TRUE)</f>
        <v>30</v>
      </c>
      <c r="C6" s="33">
        <f t="shared" si="0"/>
        <v>34652</v>
      </c>
      <c r="D6" s="35">
        <f t="shared" si="1"/>
        <v>22714.53</v>
      </c>
      <c r="E6" s="24">
        <f t="shared" si="4"/>
        <v>11937.47</v>
      </c>
      <c r="F6" s="33">
        <f t="shared" si="5"/>
        <v>954997.22</v>
      </c>
      <c r="G6" s="33">
        <f t="shared" si="2"/>
        <v>932282.69</v>
      </c>
      <c r="H6" s="33">
        <f t="shared" si="6"/>
        <v>11937.465249999997</v>
      </c>
      <c r="I6" s="38">
        <f t="shared" si="3"/>
        <v>-4.7500000018771971E-3</v>
      </c>
    </row>
    <row r="7" spans="1:9" x14ac:dyDescent="0.25">
      <c r="A7" s="45">
        <v>44010</v>
      </c>
      <c r="B7" s="1">
        <f t="shared" si="7"/>
        <v>30</v>
      </c>
      <c r="C7" s="33">
        <f t="shared" si="0"/>
        <v>34652</v>
      </c>
      <c r="D7" s="35">
        <f t="shared" si="1"/>
        <v>22998.47</v>
      </c>
      <c r="E7" s="24">
        <f t="shared" si="4"/>
        <v>11653.53</v>
      </c>
      <c r="F7" s="33">
        <f t="shared" si="5"/>
        <v>932282.69</v>
      </c>
      <c r="G7" s="33">
        <f t="shared" si="2"/>
        <v>909284.22</v>
      </c>
      <c r="H7" s="33">
        <f t="shared" si="6"/>
        <v>11653.533624999998</v>
      </c>
      <c r="I7" s="38">
        <f t="shared" si="3"/>
        <v>3.6249999975552782E-3</v>
      </c>
    </row>
    <row r="8" spans="1:9" x14ac:dyDescent="0.25">
      <c r="A8" s="45">
        <v>44040</v>
      </c>
      <c r="B8" s="1">
        <f t="shared" si="7"/>
        <v>30</v>
      </c>
      <c r="C8" s="33">
        <f t="shared" si="0"/>
        <v>34652</v>
      </c>
      <c r="D8" s="35">
        <f t="shared" si="1"/>
        <v>23285.95</v>
      </c>
      <c r="E8" s="24">
        <f t="shared" si="4"/>
        <v>11366.05</v>
      </c>
      <c r="F8" s="33">
        <f t="shared" si="5"/>
        <v>909284.22</v>
      </c>
      <c r="G8" s="33">
        <f t="shared" si="2"/>
        <v>885998.27</v>
      </c>
      <c r="H8" s="33">
        <f t="shared" si="6"/>
        <v>11366.052750000001</v>
      </c>
      <c r="I8" s="38">
        <f t="shared" si="3"/>
        <v>2.7500000014697434E-3</v>
      </c>
    </row>
    <row r="9" spans="1:9" x14ac:dyDescent="0.25">
      <c r="A9" s="45">
        <v>44071</v>
      </c>
      <c r="B9" s="1">
        <f t="shared" si="7"/>
        <v>30</v>
      </c>
      <c r="C9" s="33">
        <f t="shared" si="0"/>
        <v>34652</v>
      </c>
      <c r="D9" s="35">
        <f t="shared" si="1"/>
        <v>23577.02</v>
      </c>
      <c r="E9" s="24">
        <f t="shared" si="4"/>
        <v>11074.98</v>
      </c>
      <c r="F9" s="33">
        <f t="shared" si="5"/>
        <v>885998.27</v>
      </c>
      <c r="G9" s="33">
        <f t="shared" si="2"/>
        <v>862421.25</v>
      </c>
      <c r="H9" s="33">
        <f t="shared" si="6"/>
        <v>11074.978374999999</v>
      </c>
      <c r="I9" s="38">
        <f t="shared" si="3"/>
        <v>-1.6250000007858034E-3</v>
      </c>
    </row>
    <row r="10" spans="1:9" x14ac:dyDescent="0.25">
      <c r="A10" s="45">
        <v>44102</v>
      </c>
      <c r="B10" s="1">
        <f t="shared" si="7"/>
        <v>30</v>
      </c>
      <c r="C10" s="33">
        <f t="shared" si="0"/>
        <v>34652</v>
      </c>
      <c r="D10" s="35">
        <f t="shared" si="1"/>
        <v>23871.73</v>
      </c>
      <c r="E10" s="24">
        <f t="shared" si="4"/>
        <v>10780.27</v>
      </c>
      <c r="F10" s="33">
        <f t="shared" si="5"/>
        <v>862421.25</v>
      </c>
      <c r="G10" s="33">
        <f t="shared" si="2"/>
        <v>838549.52</v>
      </c>
      <c r="H10" s="33">
        <f t="shared" si="6"/>
        <v>10780.265625</v>
      </c>
      <c r="I10" s="38">
        <f t="shared" si="3"/>
        <v>-4.3750000004365575E-3</v>
      </c>
    </row>
    <row r="11" spans="1:9" x14ac:dyDescent="0.25">
      <c r="A11" s="45">
        <v>44132</v>
      </c>
      <c r="B11" s="1">
        <f t="shared" si="7"/>
        <v>30</v>
      </c>
      <c r="C11" s="33">
        <f t="shared" si="0"/>
        <v>34652</v>
      </c>
      <c r="D11" s="35">
        <f t="shared" si="1"/>
        <v>24170.129999999997</v>
      </c>
      <c r="E11" s="24">
        <f t="shared" si="4"/>
        <v>10481.870000000001</v>
      </c>
      <c r="F11" s="33">
        <f t="shared" si="5"/>
        <v>838549.52</v>
      </c>
      <c r="G11" s="33">
        <f t="shared" si="2"/>
        <v>814379.39</v>
      </c>
      <c r="H11" s="33">
        <f t="shared" si="6"/>
        <v>10481.868999999999</v>
      </c>
      <c r="I11" s="38">
        <f t="shared" si="3"/>
        <v>-1.0000000020227162E-3</v>
      </c>
    </row>
    <row r="12" spans="1:9" x14ac:dyDescent="0.25">
      <c r="A12" s="45">
        <v>44163</v>
      </c>
      <c r="B12" s="1">
        <f t="shared" si="7"/>
        <v>30</v>
      </c>
      <c r="C12" s="33">
        <f t="shared" si="0"/>
        <v>34652</v>
      </c>
      <c r="D12" s="35">
        <f t="shared" si="1"/>
        <v>24472.260000000002</v>
      </c>
      <c r="E12" s="24">
        <f t="shared" si="4"/>
        <v>10179.74</v>
      </c>
      <c r="F12" s="33">
        <f t="shared" si="5"/>
        <v>814379.39</v>
      </c>
      <c r="G12" s="33">
        <f t="shared" si="2"/>
        <v>789907.13</v>
      </c>
      <c r="H12" s="33">
        <f t="shared" si="6"/>
        <v>10179.742375</v>
      </c>
      <c r="I12" s="38">
        <f t="shared" si="3"/>
        <v>2.3750000000291038E-3</v>
      </c>
    </row>
    <row r="13" spans="1:9" x14ac:dyDescent="0.25">
      <c r="A13" s="45">
        <v>44193</v>
      </c>
      <c r="B13" s="1">
        <f t="shared" si="7"/>
        <v>30</v>
      </c>
      <c r="C13" s="33">
        <f t="shared" si="0"/>
        <v>34652</v>
      </c>
      <c r="D13" s="35">
        <f t="shared" si="1"/>
        <v>24778.16</v>
      </c>
      <c r="E13" s="24">
        <f t="shared" si="4"/>
        <v>9873.84</v>
      </c>
      <c r="F13" s="33">
        <f t="shared" si="5"/>
        <v>789907.13</v>
      </c>
      <c r="G13" s="33">
        <f t="shared" si="2"/>
        <v>765128.97</v>
      </c>
      <c r="H13" s="33">
        <f t="shared" si="6"/>
        <v>9873.8391250000004</v>
      </c>
      <c r="I13" s="38">
        <f t="shared" si="3"/>
        <v>-8.7499999972351361E-4</v>
      </c>
    </row>
    <row r="14" spans="1:9" x14ac:dyDescent="0.25">
      <c r="A14" s="45">
        <v>44224</v>
      </c>
      <c r="B14" s="1">
        <f t="shared" si="7"/>
        <v>30</v>
      </c>
      <c r="C14" s="33">
        <f t="shared" si="0"/>
        <v>34652</v>
      </c>
      <c r="D14" s="35">
        <f t="shared" si="1"/>
        <v>25087.89</v>
      </c>
      <c r="E14" s="24">
        <f t="shared" si="4"/>
        <v>9564.11</v>
      </c>
      <c r="F14" s="33">
        <f t="shared" si="5"/>
        <v>765128.97</v>
      </c>
      <c r="G14" s="33">
        <f t="shared" si="2"/>
        <v>740041.08</v>
      </c>
      <c r="H14" s="33">
        <f t="shared" si="6"/>
        <v>9564.1121249999997</v>
      </c>
      <c r="I14" s="38">
        <f t="shared" si="3"/>
        <v>2.1249999990686774E-3</v>
      </c>
    </row>
    <row r="15" spans="1:9" x14ac:dyDescent="0.25">
      <c r="A15" s="45">
        <v>44255</v>
      </c>
      <c r="B15" s="1">
        <f t="shared" si="7"/>
        <v>30</v>
      </c>
      <c r="C15" s="33">
        <f t="shared" si="0"/>
        <v>34652</v>
      </c>
      <c r="D15" s="35">
        <f t="shared" si="1"/>
        <v>25401.489999999998</v>
      </c>
      <c r="E15" s="24">
        <f t="shared" si="4"/>
        <v>9250.51</v>
      </c>
      <c r="F15" s="33">
        <f t="shared" si="5"/>
        <v>740041.08</v>
      </c>
      <c r="G15" s="33">
        <f t="shared" si="2"/>
        <v>714639.59</v>
      </c>
      <c r="H15" s="33">
        <f t="shared" si="6"/>
        <v>9250.5134999999991</v>
      </c>
      <c r="I15" s="38">
        <f t="shared" si="3"/>
        <v>3.4999999988940544E-3</v>
      </c>
    </row>
    <row r="16" spans="1:9" x14ac:dyDescent="0.25">
      <c r="A16" s="45">
        <v>44283</v>
      </c>
      <c r="B16" s="1">
        <f t="shared" si="7"/>
        <v>30</v>
      </c>
      <c r="C16" s="33">
        <f t="shared" si="0"/>
        <v>34652</v>
      </c>
      <c r="D16" s="35">
        <f t="shared" si="1"/>
        <v>25719.010000000002</v>
      </c>
      <c r="E16" s="24">
        <f t="shared" si="4"/>
        <v>8932.99</v>
      </c>
      <c r="F16" s="33">
        <f t="shared" si="5"/>
        <v>714639.59</v>
      </c>
      <c r="G16" s="33">
        <f t="shared" si="2"/>
        <v>688920.58</v>
      </c>
      <c r="H16" s="33">
        <f t="shared" si="6"/>
        <v>8932.9948750000003</v>
      </c>
      <c r="I16" s="38">
        <f t="shared" si="3"/>
        <v>4.8750000005384209E-3</v>
      </c>
    </row>
    <row r="17" spans="1:9" x14ac:dyDescent="0.25">
      <c r="A17" s="45">
        <v>44314</v>
      </c>
      <c r="B17" s="1">
        <f t="shared" si="7"/>
        <v>30</v>
      </c>
      <c r="C17" s="33">
        <f t="shared" si="0"/>
        <v>34652</v>
      </c>
      <c r="D17" s="35">
        <f t="shared" si="1"/>
        <v>26040.489999999998</v>
      </c>
      <c r="E17" s="24">
        <f t="shared" si="4"/>
        <v>8611.51</v>
      </c>
      <c r="F17" s="33">
        <f t="shared" si="5"/>
        <v>688920.58</v>
      </c>
      <c r="G17" s="33">
        <f t="shared" si="2"/>
        <v>662880.09</v>
      </c>
      <c r="H17" s="33">
        <f t="shared" si="6"/>
        <v>8611.5072499999987</v>
      </c>
      <c r="I17" s="38">
        <f t="shared" si="3"/>
        <v>-2.7500000014697434E-3</v>
      </c>
    </row>
    <row r="18" spans="1:9" x14ac:dyDescent="0.25">
      <c r="A18" s="45">
        <v>44344</v>
      </c>
      <c r="B18" s="1">
        <f t="shared" si="7"/>
        <v>30</v>
      </c>
      <c r="C18" s="33">
        <f t="shared" si="0"/>
        <v>34652</v>
      </c>
      <c r="D18" s="35">
        <f t="shared" si="1"/>
        <v>26366</v>
      </c>
      <c r="E18" s="24">
        <f t="shared" si="4"/>
        <v>8286</v>
      </c>
      <c r="F18" s="33">
        <f t="shared" si="5"/>
        <v>662880.09</v>
      </c>
      <c r="G18" s="33">
        <f t="shared" si="2"/>
        <v>636514.09</v>
      </c>
      <c r="H18" s="33">
        <f t="shared" si="6"/>
        <v>8286.0011249999989</v>
      </c>
      <c r="I18" s="38">
        <f t="shared" si="3"/>
        <v>1.1249999988649506E-3</v>
      </c>
    </row>
    <row r="19" spans="1:9" x14ac:dyDescent="0.25">
      <c r="A19" s="45">
        <v>44375</v>
      </c>
      <c r="B19" s="1">
        <f t="shared" si="7"/>
        <v>30</v>
      </c>
      <c r="C19" s="33">
        <f t="shared" si="0"/>
        <v>34652</v>
      </c>
      <c r="D19" s="35">
        <f t="shared" si="1"/>
        <v>26695.57</v>
      </c>
      <c r="E19" s="24">
        <f t="shared" si="4"/>
        <v>7956.43</v>
      </c>
      <c r="F19" s="33">
        <f t="shared" si="5"/>
        <v>636514.09</v>
      </c>
      <c r="G19" s="33">
        <f t="shared" si="2"/>
        <v>609818.52</v>
      </c>
      <c r="H19" s="33">
        <f t="shared" si="6"/>
        <v>7956.426124999999</v>
      </c>
      <c r="I19" s="38">
        <f t="shared" si="3"/>
        <v>-3.8750000012441888E-3</v>
      </c>
    </row>
    <row r="20" spans="1:9" x14ac:dyDescent="0.25">
      <c r="A20" s="45">
        <v>44405</v>
      </c>
      <c r="B20" s="1">
        <f t="shared" si="7"/>
        <v>30</v>
      </c>
      <c r="C20" s="33">
        <f t="shared" si="0"/>
        <v>34652</v>
      </c>
      <c r="D20" s="35">
        <f t="shared" si="1"/>
        <v>27029.27</v>
      </c>
      <c r="E20" s="24">
        <f t="shared" si="4"/>
        <v>7622.73</v>
      </c>
      <c r="F20" s="33">
        <f t="shared" si="5"/>
        <v>609818.52</v>
      </c>
      <c r="G20" s="33">
        <f t="shared" si="2"/>
        <v>582789.25</v>
      </c>
      <c r="H20" s="33">
        <f t="shared" si="6"/>
        <v>7622.7315000000008</v>
      </c>
      <c r="I20" s="38">
        <f t="shared" si="3"/>
        <v>1.5000000012150849E-3</v>
      </c>
    </row>
    <row r="21" spans="1:9" x14ac:dyDescent="0.25">
      <c r="A21" s="45">
        <v>44436</v>
      </c>
      <c r="B21" s="1">
        <f t="shared" si="7"/>
        <v>30</v>
      </c>
      <c r="C21" s="33">
        <f t="shared" si="0"/>
        <v>34652</v>
      </c>
      <c r="D21" s="35">
        <f t="shared" si="1"/>
        <v>27367.13</v>
      </c>
      <c r="E21" s="24">
        <f t="shared" si="4"/>
        <v>7284.87</v>
      </c>
      <c r="F21" s="33">
        <f t="shared" si="5"/>
        <v>582789.25</v>
      </c>
      <c r="G21" s="33">
        <f t="shared" si="2"/>
        <v>555422.12</v>
      </c>
      <c r="H21" s="33">
        <f t="shared" si="6"/>
        <v>7284.8656250000004</v>
      </c>
      <c r="I21" s="38">
        <f t="shared" si="3"/>
        <v>-4.3749999995270628E-3</v>
      </c>
    </row>
    <row r="22" spans="1:9" x14ac:dyDescent="0.25">
      <c r="A22" s="45">
        <v>44467</v>
      </c>
      <c r="B22" s="1">
        <f t="shared" si="7"/>
        <v>30</v>
      </c>
      <c r="C22" s="33">
        <f t="shared" si="0"/>
        <v>34652</v>
      </c>
      <c r="D22" s="35">
        <f t="shared" si="1"/>
        <v>27709.22</v>
      </c>
      <c r="E22" s="24">
        <f t="shared" si="4"/>
        <v>6942.78</v>
      </c>
      <c r="F22" s="33">
        <f t="shared" si="5"/>
        <v>555422.12</v>
      </c>
      <c r="G22" s="33">
        <f t="shared" si="2"/>
        <v>527712.9</v>
      </c>
      <c r="H22" s="33">
        <f t="shared" si="6"/>
        <v>6942.7764999999999</v>
      </c>
      <c r="I22" s="38">
        <f t="shared" si="3"/>
        <v>-3.4999999998035491E-3</v>
      </c>
    </row>
    <row r="23" spans="1:9" x14ac:dyDescent="0.25">
      <c r="A23" s="45">
        <v>44497</v>
      </c>
      <c r="B23" s="1">
        <f t="shared" si="7"/>
        <v>30</v>
      </c>
      <c r="C23" s="33">
        <f t="shared" si="0"/>
        <v>34652</v>
      </c>
      <c r="D23" s="35">
        <f t="shared" si="1"/>
        <v>28055.59</v>
      </c>
      <c r="E23" s="24">
        <f t="shared" si="4"/>
        <v>6596.41</v>
      </c>
      <c r="F23" s="33">
        <f t="shared" si="5"/>
        <v>527712.9</v>
      </c>
      <c r="G23" s="33">
        <f t="shared" si="2"/>
        <v>499657.31</v>
      </c>
      <c r="H23" s="33">
        <f t="shared" si="6"/>
        <v>6596.4112499999992</v>
      </c>
      <c r="I23" s="38">
        <f t="shared" si="3"/>
        <v>1.2499999993451638E-3</v>
      </c>
    </row>
    <row r="24" spans="1:9" x14ac:dyDescent="0.25">
      <c r="A24" s="45">
        <v>44528</v>
      </c>
      <c r="B24" s="1">
        <f t="shared" si="7"/>
        <v>30</v>
      </c>
      <c r="C24" s="33">
        <f t="shared" si="0"/>
        <v>34652</v>
      </c>
      <c r="D24" s="35">
        <f t="shared" si="1"/>
        <v>28406.28</v>
      </c>
      <c r="E24" s="24">
        <f t="shared" si="4"/>
        <v>6245.72</v>
      </c>
      <c r="F24" s="33">
        <f t="shared" si="5"/>
        <v>499657.31</v>
      </c>
      <c r="G24" s="33">
        <f t="shared" si="2"/>
        <v>471251.03</v>
      </c>
      <c r="H24" s="33">
        <f t="shared" si="6"/>
        <v>6245.716375</v>
      </c>
      <c r="I24" s="38">
        <f t="shared" si="3"/>
        <v>-3.6250000002837623E-3</v>
      </c>
    </row>
    <row r="25" spans="1:9" x14ac:dyDescent="0.25">
      <c r="A25" s="45">
        <v>44558</v>
      </c>
      <c r="B25" s="1">
        <f t="shared" si="7"/>
        <v>30</v>
      </c>
      <c r="C25" s="33">
        <f t="shared" si="0"/>
        <v>34652</v>
      </c>
      <c r="D25" s="35">
        <f t="shared" si="1"/>
        <v>28761.360000000001</v>
      </c>
      <c r="E25" s="24">
        <f t="shared" si="4"/>
        <v>5890.64</v>
      </c>
      <c r="F25" s="33">
        <f t="shared" si="5"/>
        <v>471251.03</v>
      </c>
      <c r="G25" s="33">
        <f t="shared" si="2"/>
        <v>442489.67000000004</v>
      </c>
      <c r="H25" s="33">
        <f t="shared" si="6"/>
        <v>5890.6378750000003</v>
      </c>
      <c r="I25" s="38">
        <f t="shared" si="3"/>
        <v>-2.1249999999781721E-3</v>
      </c>
    </row>
    <row r="26" spans="1:9" x14ac:dyDescent="0.25">
      <c r="A26" s="45">
        <v>44589</v>
      </c>
      <c r="B26" s="1">
        <f t="shared" si="7"/>
        <v>30</v>
      </c>
      <c r="C26" s="33">
        <f t="shared" si="0"/>
        <v>34652</v>
      </c>
      <c r="D26" s="35">
        <f t="shared" si="1"/>
        <v>29120.880000000001</v>
      </c>
      <c r="E26" s="24">
        <f t="shared" si="4"/>
        <v>5531.12</v>
      </c>
      <c r="F26" s="33">
        <f t="shared" si="5"/>
        <v>442489.67000000004</v>
      </c>
      <c r="G26" s="33">
        <f t="shared" si="2"/>
        <v>413368.79000000004</v>
      </c>
      <c r="H26" s="33">
        <f t="shared" si="6"/>
        <v>5531.1208750000005</v>
      </c>
      <c r="I26" s="38">
        <f t="shared" si="3"/>
        <v>8.7500000063300831E-4</v>
      </c>
    </row>
    <row r="27" spans="1:9" x14ac:dyDescent="0.25">
      <c r="A27" s="45">
        <v>44620</v>
      </c>
      <c r="B27" s="1">
        <f t="shared" si="7"/>
        <v>30</v>
      </c>
      <c r="C27" s="33">
        <f t="shared" si="0"/>
        <v>34652</v>
      </c>
      <c r="D27" s="35">
        <f t="shared" si="1"/>
        <v>29484.89</v>
      </c>
      <c r="E27" s="24">
        <f t="shared" si="4"/>
        <v>5167.1099999999997</v>
      </c>
      <c r="F27" s="33">
        <f t="shared" si="5"/>
        <v>413368.79000000004</v>
      </c>
      <c r="G27" s="33">
        <f t="shared" si="2"/>
        <v>383883.9</v>
      </c>
      <c r="H27" s="33">
        <f t="shared" si="6"/>
        <v>5167.1098750000001</v>
      </c>
      <c r="I27" s="38">
        <f t="shared" si="3"/>
        <v>-1.249999995707185E-4</v>
      </c>
    </row>
    <row r="28" spans="1:9" x14ac:dyDescent="0.25">
      <c r="A28" s="45">
        <v>44648</v>
      </c>
      <c r="B28" s="1">
        <f t="shared" si="7"/>
        <v>30</v>
      </c>
      <c r="C28" s="33">
        <f t="shared" si="0"/>
        <v>34652</v>
      </c>
      <c r="D28" s="35">
        <f t="shared" si="1"/>
        <v>29853.45</v>
      </c>
      <c r="E28" s="24">
        <f t="shared" si="4"/>
        <v>4798.55</v>
      </c>
      <c r="F28" s="33">
        <f t="shared" si="5"/>
        <v>383883.9</v>
      </c>
      <c r="G28" s="33">
        <f t="shared" si="2"/>
        <v>354030.45</v>
      </c>
      <c r="H28" s="33">
        <f t="shared" si="6"/>
        <v>4798.5487499999999</v>
      </c>
      <c r="I28" s="38">
        <f t="shared" si="3"/>
        <v>-1.2500000002546585E-3</v>
      </c>
    </row>
    <row r="29" spans="1:9" x14ac:dyDescent="0.25">
      <c r="A29" s="45">
        <v>44679</v>
      </c>
      <c r="B29" s="1">
        <f t="shared" si="7"/>
        <v>30</v>
      </c>
      <c r="C29" s="33">
        <f t="shared" si="0"/>
        <v>34652</v>
      </c>
      <c r="D29" s="35">
        <f t="shared" si="1"/>
        <v>30226.62</v>
      </c>
      <c r="E29" s="24">
        <f t="shared" si="4"/>
        <v>4425.38</v>
      </c>
      <c r="F29" s="33">
        <f t="shared" si="5"/>
        <v>354030.45</v>
      </c>
      <c r="G29" s="33">
        <f t="shared" si="2"/>
        <v>323803.83</v>
      </c>
      <c r="H29" s="33">
        <f t="shared" si="6"/>
        <v>4425.3806249999998</v>
      </c>
      <c r="I29" s="38">
        <f t="shared" si="3"/>
        <v>6.2499999967258191E-4</v>
      </c>
    </row>
    <row r="30" spans="1:9" x14ac:dyDescent="0.25">
      <c r="A30" s="45">
        <v>44709</v>
      </c>
      <c r="B30" s="1">
        <f t="shared" si="7"/>
        <v>30</v>
      </c>
      <c r="C30" s="33">
        <f t="shared" si="0"/>
        <v>34652</v>
      </c>
      <c r="D30" s="35">
        <f t="shared" si="1"/>
        <v>30604.45</v>
      </c>
      <c r="E30" s="24">
        <f t="shared" si="4"/>
        <v>4047.55</v>
      </c>
      <c r="F30" s="33">
        <f t="shared" si="5"/>
        <v>323803.83</v>
      </c>
      <c r="G30" s="33">
        <f t="shared" si="2"/>
        <v>293199.38</v>
      </c>
      <c r="H30" s="33">
        <f t="shared" si="6"/>
        <v>4047.5478750000002</v>
      </c>
      <c r="I30" s="38">
        <f t="shared" si="3"/>
        <v>-2.1249999999781721E-3</v>
      </c>
    </row>
    <row r="31" spans="1:9" x14ac:dyDescent="0.25">
      <c r="A31" s="45">
        <v>44740</v>
      </c>
      <c r="B31" s="1">
        <f t="shared" si="7"/>
        <v>30</v>
      </c>
      <c r="C31" s="33">
        <f t="shared" si="0"/>
        <v>34652</v>
      </c>
      <c r="D31" s="35">
        <f t="shared" si="1"/>
        <v>30987.010000000002</v>
      </c>
      <c r="E31" s="24">
        <f t="shared" si="4"/>
        <v>3664.99</v>
      </c>
      <c r="F31" s="33">
        <f t="shared" si="5"/>
        <v>293199.38</v>
      </c>
      <c r="G31" s="33">
        <f t="shared" si="2"/>
        <v>262212.37</v>
      </c>
      <c r="H31" s="33">
        <f t="shared" si="6"/>
        <v>3664.9922499999998</v>
      </c>
      <c r="I31" s="38">
        <f t="shared" si="3"/>
        <v>2.250000000003638E-3</v>
      </c>
    </row>
    <row r="32" spans="1:9" x14ac:dyDescent="0.25">
      <c r="A32" s="45">
        <v>44770</v>
      </c>
      <c r="B32" s="1">
        <f t="shared" si="7"/>
        <v>30</v>
      </c>
      <c r="C32" s="33">
        <f t="shared" si="0"/>
        <v>34652</v>
      </c>
      <c r="D32" s="35">
        <f t="shared" si="1"/>
        <v>31374.35</v>
      </c>
      <c r="E32" s="24">
        <f t="shared" si="4"/>
        <v>3277.65</v>
      </c>
      <c r="F32" s="33">
        <f t="shared" si="5"/>
        <v>262212.37</v>
      </c>
      <c r="G32" s="33">
        <f t="shared" si="2"/>
        <v>230838.02</v>
      </c>
      <c r="H32" s="33">
        <f t="shared" si="6"/>
        <v>3277.6546250000001</v>
      </c>
      <c r="I32" s="38">
        <f t="shared" si="3"/>
        <v>4.6250000000327418E-3</v>
      </c>
    </row>
    <row r="33" spans="1:9" x14ac:dyDescent="0.25">
      <c r="A33" s="45">
        <v>44801</v>
      </c>
      <c r="B33" s="1">
        <f t="shared" si="7"/>
        <v>30</v>
      </c>
      <c r="C33" s="33">
        <f t="shared" si="0"/>
        <v>34652</v>
      </c>
      <c r="D33" s="35">
        <f t="shared" si="1"/>
        <v>31766.52</v>
      </c>
      <c r="E33" s="24">
        <f t="shared" si="4"/>
        <v>2885.48</v>
      </c>
      <c r="F33" s="33">
        <f t="shared" si="5"/>
        <v>230838.02</v>
      </c>
      <c r="G33" s="33">
        <f t="shared" si="2"/>
        <v>199071.5</v>
      </c>
      <c r="H33" s="33">
        <f t="shared" si="6"/>
        <v>2885.4752499999995</v>
      </c>
      <c r="I33" s="38">
        <f t="shared" si="3"/>
        <v>-4.750000000512955E-3</v>
      </c>
    </row>
    <row r="34" spans="1:9" x14ac:dyDescent="0.25">
      <c r="A34" s="45">
        <v>44832</v>
      </c>
      <c r="B34" s="1">
        <f t="shared" si="7"/>
        <v>30</v>
      </c>
      <c r="C34" s="33">
        <f t="shared" si="0"/>
        <v>34652</v>
      </c>
      <c r="D34" s="35">
        <f t="shared" si="1"/>
        <v>32163.61</v>
      </c>
      <c r="E34" s="24">
        <f t="shared" si="4"/>
        <v>2488.39</v>
      </c>
      <c r="F34" s="33">
        <f t="shared" si="5"/>
        <v>199071.5</v>
      </c>
      <c r="G34" s="33">
        <f t="shared" si="2"/>
        <v>166907.89000000001</v>
      </c>
      <c r="H34" s="33">
        <f t="shared" si="6"/>
        <v>2488.3937500000002</v>
      </c>
      <c r="I34" s="38">
        <f t="shared" si="3"/>
        <v>3.7500000003092282E-3</v>
      </c>
    </row>
    <row r="35" spans="1:9" x14ac:dyDescent="0.25">
      <c r="A35" s="45">
        <v>44862</v>
      </c>
      <c r="B35" s="1">
        <f t="shared" si="7"/>
        <v>30</v>
      </c>
      <c r="C35" s="33">
        <f t="shared" si="0"/>
        <v>34652</v>
      </c>
      <c r="D35" s="35">
        <f t="shared" si="1"/>
        <v>32565.65</v>
      </c>
      <c r="E35" s="24">
        <f t="shared" si="4"/>
        <v>2086.35</v>
      </c>
      <c r="F35" s="33">
        <f t="shared" si="5"/>
        <v>166907.89000000001</v>
      </c>
      <c r="G35" s="33">
        <f t="shared" si="2"/>
        <v>134342.24000000002</v>
      </c>
      <c r="H35" s="33">
        <f t="shared" si="6"/>
        <v>2086.3486250000005</v>
      </c>
      <c r="I35" s="38">
        <f t="shared" si="3"/>
        <v>-1.3749999993706297E-3</v>
      </c>
    </row>
    <row r="36" spans="1:9" x14ac:dyDescent="0.25">
      <c r="A36" s="45">
        <v>44893</v>
      </c>
      <c r="B36" s="1">
        <f t="shared" si="7"/>
        <v>30</v>
      </c>
      <c r="C36" s="33">
        <f t="shared" si="0"/>
        <v>34652</v>
      </c>
      <c r="D36" s="35">
        <f t="shared" si="1"/>
        <v>32972.720000000001</v>
      </c>
      <c r="E36" s="24">
        <f t="shared" si="4"/>
        <v>1679.28</v>
      </c>
      <c r="F36" s="33">
        <f t="shared" si="5"/>
        <v>134342.24000000002</v>
      </c>
      <c r="G36" s="33">
        <f t="shared" si="2"/>
        <v>101369.52000000002</v>
      </c>
      <c r="H36" s="33">
        <f t="shared" si="6"/>
        <v>1679.2780000000002</v>
      </c>
      <c r="I36" s="38">
        <f t="shared" si="3"/>
        <v>-1.9999999997253326E-3</v>
      </c>
    </row>
    <row r="37" spans="1:9" x14ac:dyDescent="0.25">
      <c r="A37" s="45">
        <v>44923</v>
      </c>
      <c r="B37" s="1">
        <f t="shared" si="7"/>
        <v>30</v>
      </c>
      <c r="C37" s="33">
        <f t="shared" si="0"/>
        <v>34652</v>
      </c>
      <c r="D37" s="35">
        <f t="shared" si="1"/>
        <v>33384.879999999997</v>
      </c>
      <c r="E37" s="24">
        <f t="shared" si="4"/>
        <v>1267.1199999999999</v>
      </c>
      <c r="F37" s="33">
        <f t="shared" si="5"/>
        <v>101369.52000000002</v>
      </c>
      <c r="G37" s="33">
        <f t="shared" si="2"/>
        <v>67984.640000000014</v>
      </c>
      <c r="H37" s="33">
        <f t="shared" si="6"/>
        <v>1267.1190000000001</v>
      </c>
      <c r="I37" s="38">
        <f t="shared" si="3"/>
        <v>-9.9999999974897946E-4</v>
      </c>
    </row>
    <row r="38" spans="1:9" x14ac:dyDescent="0.25">
      <c r="A38" s="45">
        <v>44954</v>
      </c>
      <c r="B38" s="1">
        <f t="shared" si="7"/>
        <v>30</v>
      </c>
      <c r="C38" s="33">
        <f t="shared" si="0"/>
        <v>34652</v>
      </c>
      <c r="D38" s="35">
        <f t="shared" si="1"/>
        <v>33802.19</v>
      </c>
      <c r="E38" s="24">
        <f t="shared" si="4"/>
        <v>849.81</v>
      </c>
      <c r="F38" s="33">
        <f t="shared" si="5"/>
        <v>67984.640000000014</v>
      </c>
      <c r="G38" s="33">
        <f t="shared" si="2"/>
        <v>34182.450000000012</v>
      </c>
      <c r="H38" s="33">
        <f t="shared" si="6"/>
        <v>849.80800000000022</v>
      </c>
      <c r="I38" s="38">
        <f t="shared" si="3"/>
        <v>-1.9999999997253326E-3</v>
      </c>
    </row>
    <row r="39" spans="1:9" x14ac:dyDescent="0.25">
      <c r="A39" s="45">
        <v>44985</v>
      </c>
      <c r="B39" s="1">
        <f t="shared" si="7"/>
        <v>30</v>
      </c>
      <c r="C39" s="33">
        <f t="shared" si="0"/>
        <v>34652</v>
      </c>
      <c r="D39" s="35">
        <f t="shared" si="1"/>
        <v>34182.449999999997</v>
      </c>
      <c r="E39" s="26">
        <f>469.55</f>
        <v>469.55</v>
      </c>
      <c r="F39" s="33">
        <f t="shared" si="5"/>
        <v>34182.450000000012</v>
      </c>
      <c r="G39" s="33">
        <f t="shared" si="2"/>
        <v>0</v>
      </c>
      <c r="H39" s="33">
        <f t="shared" si="6"/>
        <v>427.28062500000004</v>
      </c>
      <c r="I39" s="38">
        <f t="shared" si="3"/>
        <v>-42.269374999999968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6F5FE-982E-45A8-A11A-6AEA09D48E84}">
  <dimension ref="A1:I39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2.28515625" bestFit="1" customWidth="1"/>
    <col min="3" max="3" width="23" bestFit="1" customWidth="1"/>
    <col min="4" max="4" width="10.7109375" bestFit="1" customWidth="1"/>
    <col min="5" max="5" width="10.285156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9.7109375" bestFit="1" customWidth="1"/>
  </cols>
  <sheetData>
    <row r="1" spans="1:9" x14ac:dyDescent="0.25">
      <c r="A1" s="41" t="s">
        <v>267</v>
      </c>
      <c r="B1" s="46">
        <v>43889</v>
      </c>
      <c r="C1" s="37" t="s">
        <v>274</v>
      </c>
      <c r="D1" s="39">
        <f>ROUNDUP(34665.3285041941,0)</f>
        <v>34666</v>
      </c>
    </row>
    <row r="2" spans="1:9" x14ac:dyDescent="0.25">
      <c r="A2" s="41" t="s">
        <v>268</v>
      </c>
      <c r="B2" s="43">
        <v>0.15</v>
      </c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45">
        <v>43918</v>
      </c>
      <c r="B4" s="1">
        <f>DAYS360(B1,A4,TRUE)</f>
        <v>30</v>
      </c>
      <c r="C4" s="33">
        <f t="shared" ref="C4:C39" si="0">$D$1</f>
        <v>34666</v>
      </c>
      <c r="D4" s="35">
        <f t="shared" ref="D4:D39" si="1">C4-E4</f>
        <v>22166</v>
      </c>
      <c r="E4" s="24">
        <f>ROUND(F4*$B$2*B4/360,2)</f>
        <v>12500</v>
      </c>
      <c r="F4" s="33">
        <v>1000000</v>
      </c>
      <c r="G4" s="33">
        <f t="shared" ref="G4:G39" si="2">F4-D4</f>
        <v>977834</v>
      </c>
      <c r="H4" s="33">
        <f>F4*$B$2*B4/360</f>
        <v>12500</v>
      </c>
      <c r="I4" s="38">
        <f t="shared" ref="I4:I39" si="3">H4-E4</f>
        <v>0</v>
      </c>
    </row>
    <row r="5" spans="1:9" x14ac:dyDescent="0.25">
      <c r="A5" s="45">
        <v>43949</v>
      </c>
      <c r="B5" s="1">
        <f>DAYS360(A4,A5,TRUE)</f>
        <v>30</v>
      </c>
      <c r="C5" s="33">
        <f t="shared" si="0"/>
        <v>34666</v>
      </c>
      <c r="D5" s="35">
        <f t="shared" si="1"/>
        <v>22443.07</v>
      </c>
      <c r="E5" s="24">
        <f t="shared" ref="E5:E38" si="4">ROUND(F5*$B$2*B5/360,2)</f>
        <v>12222.93</v>
      </c>
      <c r="F5" s="33">
        <f t="shared" ref="F5:F39" si="5">G4</f>
        <v>977834</v>
      </c>
      <c r="G5" s="33">
        <f t="shared" si="2"/>
        <v>955390.93</v>
      </c>
      <c r="H5" s="33">
        <f t="shared" ref="H5:H39" si="6">F5*$B$2*B5/360</f>
        <v>12222.924999999999</v>
      </c>
      <c r="I5" s="38">
        <f t="shared" si="3"/>
        <v>-5.0000000010186341E-3</v>
      </c>
    </row>
    <row r="6" spans="1:9" x14ac:dyDescent="0.25">
      <c r="A6" s="45">
        <v>43979</v>
      </c>
      <c r="B6" s="1">
        <f t="shared" ref="B6:B39" si="7">DAYS360(A5,A6,TRUE)</f>
        <v>30</v>
      </c>
      <c r="C6" s="33">
        <f t="shared" si="0"/>
        <v>34666</v>
      </c>
      <c r="D6" s="35">
        <f t="shared" si="1"/>
        <v>22723.61</v>
      </c>
      <c r="E6" s="24">
        <f t="shared" si="4"/>
        <v>11942.39</v>
      </c>
      <c r="F6" s="33">
        <f t="shared" si="5"/>
        <v>955390.93</v>
      </c>
      <c r="G6" s="33">
        <f t="shared" si="2"/>
        <v>932667.32000000007</v>
      </c>
      <c r="H6" s="33">
        <f t="shared" si="6"/>
        <v>11942.386624999999</v>
      </c>
      <c r="I6" s="38">
        <f t="shared" si="3"/>
        <v>-3.3750000002328306E-3</v>
      </c>
    </row>
    <row r="7" spans="1:9" x14ac:dyDescent="0.25">
      <c r="A7" s="45">
        <v>44010</v>
      </c>
      <c r="B7" s="1">
        <f t="shared" si="7"/>
        <v>30</v>
      </c>
      <c r="C7" s="33">
        <f t="shared" si="0"/>
        <v>34666</v>
      </c>
      <c r="D7" s="35">
        <f t="shared" si="1"/>
        <v>23007.66</v>
      </c>
      <c r="E7" s="24">
        <f t="shared" si="4"/>
        <v>11658.34</v>
      </c>
      <c r="F7" s="33">
        <f t="shared" si="5"/>
        <v>932667.32000000007</v>
      </c>
      <c r="G7" s="33">
        <f t="shared" si="2"/>
        <v>909659.66</v>
      </c>
      <c r="H7" s="33">
        <f t="shared" si="6"/>
        <v>11658.341499999999</v>
      </c>
      <c r="I7" s="38">
        <f t="shared" si="3"/>
        <v>1.4999999984866008E-3</v>
      </c>
    </row>
    <row r="8" spans="1:9" x14ac:dyDescent="0.25">
      <c r="A8" s="45">
        <v>44040</v>
      </c>
      <c r="B8" s="1">
        <f t="shared" si="7"/>
        <v>30</v>
      </c>
      <c r="C8" s="33">
        <f t="shared" si="0"/>
        <v>34666</v>
      </c>
      <c r="D8" s="35">
        <f t="shared" si="1"/>
        <v>23295.25</v>
      </c>
      <c r="E8" s="24">
        <f t="shared" si="4"/>
        <v>11370.75</v>
      </c>
      <c r="F8" s="33">
        <f t="shared" si="5"/>
        <v>909659.66</v>
      </c>
      <c r="G8" s="33">
        <f t="shared" si="2"/>
        <v>886364.41</v>
      </c>
      <c r="H8" s="33">
        <f t="shared" si="6"/>
        <v>11370.74575</v>
      </c>
      <c r="I8" s="38">
        <f t="shared" si="3"/>
        <v>-4.2499999999563443E-3</v>
      </c>
    </row>
    <row r="9" spans="1:9" x14ac:dyDescent="0.25">
      <c r="A9" s="45">
        <v>44071</v>
      </c>
      <c r="B9" s="1">
        <f t="shared" si="7"/>
        <v>30</v>
      </c>
      <c r="C9" s="33">
        <f t="shared" si="0"/>
        <v>34666</v>
      </c>
      <c r="D9" s="35">
        <f t="shared" si="1"/>
        <v>23586.440000000002</v>
      </c>
      <c r="E9" s="24">
        <f t="shared" si="4"/>
        <v>11079.56</v>
      </c>
      <c r="F9" s="33">
        <f t="shared" si="5"/>
        <v>886364.41</v>
      </c>
      <c r="G9" s="33">
        <f t="shared" si="2"/>
        <v>862777.97</v>
      </c>
      <c r="H9" s="33">
        <f t="shared" si="6"/>
        <v>11079.555124999999</v>
      </c>
      <c r="I9" s="38">
        <f t="shared" si="3"/>
        <v>-4.8750000005384209E-3</v>
      </c>
    </row>
    <row r="10" spans="1:9" x14ac:dyDescent="0.25">
      <c r="A10" s="45">
        <v>44102</v>
      </c>
      <c r="B10" s="1">
        <f t="shared" si="7"/>
        <v>30</v>
      </c>
      <c r="C10" s="33">
        <f t="shared" si="0"/>
        <v>34666</v>
      </c>
      <c r="D10" s="35">
        <f t="shared" si="1"/>
        <v>23881.279999999999</v>
      </c>
      <c r="E10" s="24">
        <f t="shared" si="4"/>
        <v>10784.72</v>
      </c>
      <c r="F10" s="33">
        <f t="shared" si="5"/>
        <v>862777.97</v>
      </c>
      <c r="G10" s="33">
        <f t="shared" si="2"/>
        <v>838896.69</v>
      </c>
      <c r="H10" s="33">
        <f t="shared" si="6"/>
        <v>10784.724624999999</v>
      </c>
      <c r="I10" s="38">
        <f t="shared" si="3"/>
        <v>4.6249999995779945E-3</v>
      </c>
    </row>
    <row r="11" spans="1:9" x14ac:dyDescent="0.25">
      <c r="A11" s="45">
        <v>44132</v>
      </c>
      <c r="B11" s="1">
        <f t="shared" si="7"/>
        <v>30</v>
      </c>
      <c r="C11" s="33">
        <f t="shared" si="0"/>
        <v>34666</v>
      </c>
      <c r="D11" s="35">
        <f t="shared" si="1"/>
        <v>24179.79</v>
      </c>
      <c r="E11" s="24">
        <f t="shared" si="4"/>
        <v>10486.21</v>
      </c>
      <c r="F11" s="33">
        <f t="shared" si="5"/>
        <v>838896.69</v>
      </c>
      <c r="G11" s="33">
        <f t="shared" si="2"/>
        <v>814716.89999999991</v>
      </c>
      <c r="H11" s="33">
        <f t="shared" si="6"/>
        <v>10486.208624999999</v>
      </c>
      <c r="I11" s="38">
        <f t="shared" si="3"/>
        <v>-1.374999999825377E-3</v>
      </c>
    </row>
    <row r="12" spans="1:9" x14ac:dyDescent="0.25">
      <c r="A12" s="45">
        <v>44163</v>
      </c>
      <c r="B12" s="1">
        <f t="shared" si="7"/>
        <v>30</v>
      </c>
      <c r="C12" s="33">
        <f t="shared" si="0"/>
        <v>34666</v>
      </c>
      <c r="D12" s="35">
        <f t="shared" si="1"/>
        <v>24482.04</v>
      </c>
      <c r="E12" s="24">
        <f t="shared" si="4"/>
        <v>10183.959999999999</v>
      </c>
      <c r="F12" s="33">
        <f t="shared" si="5"/>
        <v>814716.89999999991</v>
      </c>
      <c r="G12" s="33">
        <f t="shared" si="2"/>
        <v>790234.85999999987</v>
      </c>
      <c r="H12" s="33">
        <f t="shared" si="6"/>
        <v>10183.961249999998</v>
      </c>
      <c r="I12" s="38">
        <f t="shared" si="3"/>
        <v>1.2499999993451638E-3</v>
      </c>
    </row>
    <row r="13" spans="1:9" x14ac:dyDescent="0.25">
      <c r="A13" s="45">
        <v>44193</v>
      </c>
      <c r="B13" s="1">
        <f t="shared" si="7"/>
        <v>30</v>
      </c>
      <c r="C13" s="33">
        <f t="shared" si="0"/>
        <v>34666</v>
      </c>
      <c r="D13" s="35">
        <f t="shared" si="1"/>
        <v>24788.059999999998</v>
      </c>
      <c r="E13" s="24">
        <f t="shared" si="4"/>
        <v>9877.94</v>
      </c>
      <c r="F13" s="33">
        <f t="shared" si="5"/>
        <v>790234.85999999987</v>
      </c>
      <c r="G13" s="33">
        <f t="shared" si="2"/>
        <v>765446.79999999981</v>
      </c>
      <c r="H13" s="33">
        <f t="shared" si="6"/>
        <v>9877.9357499999969</v>
      </c>
      <c r="I13" s="38">
        <f t="shared" si="3"/>
        <v>-4.2500000035943231E-3</v>
      </c>
    </row>
    <row r="14" spans="1:9" x14ac:dyDescent="0.25">
      <c r="A14" s="45">
        <v>44224</v>
      </c>
      <c r="B14" s="1">
        <f t="shared" si="7"/>
        <v>30</v>
      </c>
      <c r="C14" s="33">
        <f t="shared" si="0"/>
        <v>34666</v>
      </c>
      <c r="D14" s="35">
        <f t="shared" si="1"/>
        <v>25097.91</v>
      </c>
      <c r="E14" s="24">
        <f t="shared" si="4"/>
        <v>9568.09</v>
      </c>
      <c r="F14" s="33">
        <f t="shared" si="5"/>
        <v>765446.79999999981</v>
      </c>
      <c r="G14" s="33">
        <f t="shared" si="2"/>
        <v>740348.88999999978</v>
      </c>
      <c r="H14" s="33">
        <f t="shared" si="6"/>
        <v>9568.0849999999973</v>
      </c>
      <c r="I14" s="38">
        <f t="shared" si="3"/>
        <v>-5.0000000028376235E-3</v>
      </c>
    </row>
    <row r="15" spans="1:9" x14ac:dyDescent="0.25">
      <c r="A15" s="45">
        <v>44255</v>
      </c>
      <c r="B15" s="1">
        <f t="shared" si="7"/>
        <v>30</v>
      </c>
      <c r="C15" s="33">
        <f t="shared" si="0"/>
        <v>34666</v>
      </c>
      <c r="D15" s="35">
        <f t="shared" si="1"/>
        <v>25411.64</v>
      </c>
      <c r="E15" s="24">
        <f t="shared" si="4"/>
        <v>9254.36</v>
      </c>
      <c r="F15" s="33">
        <f t="shared" si="5"/>
        <v>740348.88999999978</v>
      </c>
      <c r="G15" s="33">
        <f t="shared" si="2"/>
        <v>714937.24999999977</v>
      </c>
      <c r="H15" s="33">
        <f t="shared" si="6"/>
        <v>9254.3611249999976</v>
      </c>
      <c r="I15" s="38">
        <f t="shared" si="3"/>
        <v>1.1249999970459612E-3</v>
      </c>
    </row>
    <row r="16" spans="1:9" x14ac:dyDescent="0.25">
      <c r="A16" s="45">
        <v>44283</v>
      </c>
      <c r="B16" s="1">
        <f t="shared" si="7"/>
        <v>30</v>
      </c>
      <c r="C16" s="33">
        <f t="shared" si="0"/>
        <v>34666</v>
      </c>
      <c r="D16" s="35">
        <f t="shared" si="1"/>
        <v>25729.279999999999</v>
      </c>
      <c r="E16" s="24">
        <f t="shared" si="4"/>
        <v>8936.7199999999993</v>
      </c>
      <c r="F16" s="33">
        <f t="shared" si="5"/>
        <v>714937.24999999977</v>
      </c>
      <c r="G16" s="33">
        <f t="shared" si="2"/>
        <v>689207.96999999974</v>
      </c>
      <c r="H16" s="33">
        <f t="shared" si="6"/>
        <v>8936.7156249999971</v>
      </c>
      <c r="I16" s="38">
        <f t="shared" si="3"/>
        <v>-4.3750000022555469E-3</v>
      </c>
    </row>
    <row r="17" spans="1:9" x14ac:dyDescent="0.25">
      <c r="A17" s="45">
        <v>44314</v>
      </c>
      <c r="B17" s="1">
        <f t="shared" si="7"/>
        <v>30</v>
      </c>
      <c r="C17" s="33">
        <f t="shared" si="0"/>
        <v>34666</v>
      </c>
      <c r="D17" s="35">
        <f t="shared" si="1"/>
        <v>26050.9</v>
      </c>
      <c r="E17" s="24">
        <f t="shared" si="4"/>
        <v>8615.1</v>
      </c>
      <c r="F17" s="33">
        <f t="shared" si="5"/>
        <v>689207.96999999974</v>
      </c>
      <c r="G17" s="33">
        <f t="shared" si="2"/>
        <v>663157.06999999972</v>
      </c>
      <c r="H17" s="33">
        <f t="shared" si="6"/>
        <v>8615.0996249999971</v>
      </c>
      <c r="I17" s="38">
        <f t="shared" si="3"/>
        <v>-3.7500000325962901E-4</v>
      </c>
    </row>
    <row r="18" spans="1:9" x14ac:dyDescent="0.25">
      <c r="A18" s="45">
        <v>44344</v>
      </c>
      <c r="B18" s="1">
        <f t="shared" si="7"/>
        <v>30</v>
      </c>
      <c r="C18" s="33">
        <f t="shared" si="0"/>
        <v>34666</v>
      </c>
      <c r="D18" s="35">
        <f t="shared" si="1"/>
        <v>26376.54</v>
      </c>
      <c r="E18" s="24">
        <f t="shared" si="4"/>
        <v>8289.4599999999991</v>
      </c>
      <c r="F18" s="33">
        <f t="shared" si="5"/>
        <v>663157.06999999972</v>
      </c>
      <c r="G18" s="33">
        <f t="shared" si="2"/>
        <v>636780.52999999968</v>
      </c>
      <c r="H18" s="33">
        <f t="shared" si="6"/>
        <v>8289.4633749999957</v>
      </c>
      <c r="I18" s="38">
        <f t="shared" si="3"/>
        <v>3.3749999965948518E-3</v>
      </c>
    </row>
    <row r="19" spans="1:9" x14ac:dyDescent="0.25">
      <c r="A19" s="45">
        <v>44375</v>
      </c>
      <c r="B19" s="1">
        <f t="shared" si="7"/>
        <v>30</v>
      </c>
      <c r="C19" s="33">
        <f t="shared" si="0"/>
        <v>34666</v>
      </c>
      <c r="D19" s="35">
        <f t="shared" si="1"/>
        <v>26706.239999999998</v>
      </c>
      <c r="E19" s="24">
        <f t="shared" si="4"/>
        <v>7959.76</v>
      </c>
      <c r="F19" s="33">
        <f t="shared" si="5"/>
        <v>636780.52999999968</v>
      </c>
      <c r="G19" s="33">
        <f t="shared" si="2"/>
        <v>610074.28999999969</v>
      </c>
      <c r="H19" s="33">
        <f t="shared" si="6"/>
        <v>7959.7566249999954</v>
      </c>
      <c r="I19" s="38">
        <f t="shared" si="3"/>
        <v>-3.3750000047803042E-3</v>
      </c>
    </row>
    <row r="20" spans="1:9" x14ac:dyDescent="0.25">
      <c r="A20" s="45">
        <v>44405</v>
      </c>
      <c r="B20" s="1">
        <f t="shared" si="7"/>
        <v>30</v>
      </c>
      <c r="C20" s="33">
        <f t="shared" si="0"/>
        <v>34666</v>
      </c>
      <c r="D20" s="35">
        <f t="shared" si="1"/>
        <v>27040.07</v>
      </c>
      <c r="E20" s="24">
        <f t="shared" si="4"/>
        <v>7625.93</v>
      </c>
      <c r="F20" s="33">
        <f t="shared" si="5"/>
        <v>610074.28999999969</v>
      </c>
      <c r="G20" s="33">
        <f t="shared" si="2"/>
        <v>583034.21999999974</v>
      </c>
      <c r="H20" s="33">
        <f t="shared" si="6"/>
        <v>7625.928624999995</v>
      </c>
      <c r="I20" s="38">
        <f t="shared" si="3"/>
        <v>-1.3750000052823452E-3</v>
      </c>
    </row>
    <row r="21" spans="1:9" x14ac:dyDescent="0.25">
      <c r="A21" s="45">
        <v>44436</v>
      </c>
      <c r="B21" s="1">
        <f t="shared" si="7"/>
        <v>30</v>
      </c>
      <c r="C21" s="33">
        <f t="shared" si="0"/>
        <v>34666</v>
      </c>
      <c r="D21" s="35">
        <f t="shared" si="1"/>
        <v>27378.07</v>
      </c>
      <c r="E21" s="24">
        <f t="shared" si="4"/>
        <v>7287.93</v>
      </c>
      <c r="F21" s="33">
        <f t="shared" si="5"/>
        <v>583034.21999999974</v>
      </c>
      <c r="G21" s="33">
        <f t="shared" si="2"/>
        <v>555656.14999999979</v>
      </c>
      <c r="H21" s="33">
        <f t="shared" si="6"/>
        <v>7287.9277499999971</v>
      </c>
      <c r="I21" s="38">
        <f t="shared" si="3"/>
        <v>-2.2500000031868694E-3</v>
      </c>
    </row>
    <row r="22" spans="1:9" x14ac:dyDescent="0.25">
      <c r="A22" s="45">
        <v>44467</v>
      </c>
      <c r="B22" s="1">
        <f t="shared" si="7"/>
        <v>30</v>
      </c>
      <c r="C22" s="33">
        <f t="shared" si="0"/>
        <v>34666</v>
      </c>
      <c r="D22" s="35">
        <f t="shared" si="1"/>
        <v>27720.3</v>
      </c>
      <c r="E22" s="24">
        <f t="shared" si="4"/>
        <v>6945.7</v>
      </c>
      <c r="F22" s="33">
        <f t="shared" si="5"/>
        <v>555656.14999999979</v>
      </c>
      <c r="G22" s="33">
        <f t="shared" si="2"/>
        <v>527935.84999999974</v>
      </c>
      <c r="H22" s="33">
        <f t="shared" si="6"/>
        <v>6945.7018749999979</v>
      </c>
      <c r="I22" s="38">
        <f t="shared" si="3"/>
        <v>1.874999998108251E-3</v>
      </c>
    </row>
    <row r="23" spans="1:9" x14ac:dyDescent="0.25">
      <c r="A23" s="45">
        <v>44497</v>
      </c>
      <c r="B23" s="1">
        <f t="shared" si="7"/>
        <v>30</v>
      </c>
      <c r="C23" s="33">
        <f t="shared" si="0"/>
        <v>34666</v>
      </c>
      <c r="D23" s="35">
        <f t="shared" si="1"/>
        <v>28066.799999999999</v>
      </c>
      <c r="E23" s="24">
        <f t="shared" si="4"/>
        <v>6599.2</v>
      </c>
      <c r="F23" s="33">
        <f t="shared" si="5"/>
        <v>527935.84999999974</v>
      </c>
      <c r="G23" s="33">
        <f t="shared" si="2"/>
        <v>499869.04999999976</v>
      </c>
      <c r="H23" s="33">
        <f t="shared" si="6"/>
        <v>6599.1981249999963</v>
      </c>
      <c r="I23" s="38">
        <f t="shared" si="3"/>
        <v>-1.8750000035652192E-3</v>
      </c>
    </row>
    <row r="24" spans="1:9" x14ac:dyDescent="0.25">
      <c r="A24" s="45">
        <v>44528</v>
      </c>
      <c r="B24" s="1">
        <f t="shared" si="7"/>
        <v>30</v>
      </c>
      <c r="C24" s="33">
        <f t="shared" si="0"/>
        <v>34666</v>
      </c>
      <c r="D24" s="35">
        <f t="shared" si="1"/>
        <v>28417.64</v>
      </c>
      <c r="E24" s="24">
        <f t="shared" si="4"/>
        <v>6248.36</v>
      </c>
      <c r="F24" s="33">
        <f t="shared" si="5"/>
        <v>499869.04999999976</v>
      </c>
      <c r="G24" s="33">
        <f t="shared" si="2"/>
        <v>471451.40999999974</v>
      </c>
      <c r="H24" s="33">
        <f t="shared" si="6"/>
        <v>6248.3631249999962</v>
      </c>
      <c r="I24" s="38">
        <f t="shared" si="3"/>
        <v>3.1249999965439201E-3</v>
      </c>
    </row>
    <row r="25" spans="1:9" x14ac:dyDescent="0.25">
      <c r="A25" s="45">
        <v>44558</v>
      </c>
      <c r="B25" s="1">
        <f t="shared" si="7"/>
        <v>30</v>
      </c>
      <c r="C25" s="33">
        <f t="shared" si="0"/>
        <v>34666</v>
      </c>
      <c r="D25" s="35">
        <f t="shared" si="1"/>
        <v>28772.86</v>
      </c>
      <c r="E25" s="24">
        <f t="shared" si="4"/>
        <v>5893.14</v>
      </c>
      <c r="F25" s="33">
        <f t="shared" si="5"/>
        <v>471451.40999999974</v>
      </c>
      <c r="G25" s="33">
        <f t="shared" si="2"/>
        <v>442678.54999999976</v>
      </c>
      <c r="H25" s="33">
        <f t="shared" si="6"/>
        <v>5893.1426249999968</v>
      </c>
      <c r="I25" s="38">
        <f t="shared" si="3"/>
        <v>2.6249999964420567E-3</v>
      </c>
    </row>
    <row r="26" spans="1:9" x14ac:dyDescent="0.25">
      <c r="A26" s="45">
        <v>44589</v>
      </c>
      <c r="B26" s="1">
        <f t="shared" si="7"/>
        <v>30</v>
      </c>
      <c r="C26" s="33">
        <f t="shared" si="0"/>
        <v>34666</v>
      </c>
      <c r="D26" s="35">
        <f t="shared" si="1"/>
        <v>29132.52</v>
      </c>
      <c r="E26" s="24">
        <f t="shared" si="4"/>
        <v>5533.48</v>
      </c>
      <c r="F26" s="33">
        <f t="shared" si="5"/>
        <v>442678.54999999976</v>
      </c>
      <c r="G26" s="33">
        <f t="shared" si="2"/>
        <v>413546.02999999974</v>
      </c>
      <c r="H26" s="33">
        <f t="shared" si="6"/>
        <v>5533.4818749999968</v>
      </c>
      <c r="I26" s="38">
        <f t="shared" si="3"/>
        <v>1.8749999971987563E-3</v>
      </c>
    </row>
    <row r="27" spans="1:9" x14ac:dyDescent="0.25">
      <c r="A27" s="45">
        <v>44620</v>
      </c>
      <c r="B27" s="1">
        <f t="shared" si="7"/>
        <v>30</v>
      </c>
      <c r="C27" s="33">
        <f t="shared" si="0"/>
        <v>34666</v>
      </c>
      <c r="D27" s="35">
        <f t="shared" si="1"/>
        <v>29496.67</v>
      </c>
      <c r="E27" s="24">
        <f t="shared" si="4"/>
        <v>5169.33</v>
      </c>
      <c r="F27" s="33">
        <f t="shared" si="5"/>
        <v>413546.02999999974</v>
      </c>
      <c r="G27" s="33">
        <f t="shared" si="2"/>
        <v>384049.35999999975</v>
      </c>
      <c r="H27" s="33">
        <f t="shared" si="6"/>
        <v>5169.3253749999967</v>
      </c>
      <c r="I27" s="38">
        <f t="shared" si="3"/>
        <v>-4.6250000032159733E-3</v>
      </c>
    </row>
    <row r="28" spans="1:9" x14ac:dyDescent="0.25">
      <c r="A28" s="45">
        <v>44648</v>
      </c>
      <c r="B28" s="1">
        <f t="shared" si="7"/>
        <v>30</v>
      </c>
      <c r="C28" s="33">
        <f t="shared" si="0"/>
        <v>34666</v>
      </c>
      <c r="D28" s="35">
        <f t="shared" si="1"/>
        <v>29865.38</v>
      </c>
      <c r="E28" s="24">
        <f t="shared" si="4"/>
        <v>4800.62</v>
      </c>
      <c r="F28" s="33">
        <f t="shared" si="5"/>
        <v>384049.35999999975</v>
      </c>
      <c r="G28" s="33">
        <f t="shared" si="2"/>
        <v>354183.97999999975</v>
      </c>
      <c r="H28" s="33">
        <f t="shared" si="6"/>
        <v>4800.6169999999966</v>
      </c>
      <c r="I28" s="38">
        <f t="shared" si="3"/>
        <v>-3.0000000033396645E-3</v>
      </c>
    </row>
    <row r="29" spans="1:9" x14ac:dyDescent="0.25">
      <c r="A29" s="45">
        <v>44679</v>
      </c>
      <c r="B29" s="1">
        <f t="shared" si="7"/>
        <v>30</v>
      </c>
      <c r="C29" s="33">
        <f t="shared" si="0"/>
        <v>34666</v>
      </c>
      <c r="D29" s="35">
        <f t="shared" si="1"/>
        <v>30238.7</v>
      </c>
      <c r="E29" s="24">
        <f t="shared" si="4"/>
        <v>4427.3</v>
      </c>
      <c r="F29" s="33">
        <f t="shared" si="5"/>
        <v>354183.97999999975</v>
      </c>
      <c r="G29" s="33">
        <f t="shared" si="2"/>
        <v>323945.27999999974</v>
      </c>
      <c r="H29" s="33">
        <f t="shared" si="6"/>
        <v>4427.2997499999965</v>
      </c>
      <c r="I29" s="38">
        <f t="shared" si="3"/>
        <v>-2.5000000368891051E-4</v>
      </c>
    </row>
    <row r="30" spans="1:9" x14ac:dyDescent="0.25">
      <c r="A30" s="45">
        <v>44709</v>
      </c>
      <c r="B30" s="1">
        <f t="shared" si="7"/>
        <v>30</v>
      </c>
      <c r="C30" s="33">
        <f t="shared" si="0"/>
        <v>34666</v>
      </c>
      <c r="D30" s="35">
        <f t="shared" si="1"/>
        <v>30616.68</v>
      </c>
      <c r="E30" s="24">
        <f t="shared" si="4"/>
        <v>4049.32</v>
      </c>
      <c r="F30" s="33">
        <f t="shared" si="5"/>
        <v>323945.27999999974</v>
      </c>
      <c r="G30" s="33">
        <f t="shared" si="2"/>
        <v>293328.59999999974</v>
      </c>
      <c r="H30" s="33">
        <f t="shared" si="6"/>
        <v>4049.3159999999966</v>
      </c>
      <c r="I30" s="38">
        <f t="shared" si="3"/>
        <v>-4.0000000035433914E-3</v>
      </c>
    </row>
    <row r="31" spans="1:9" x14ac:dyDescent="0.25">
      <c r="A31" s="45">
        <v>44740</v>
      </c>
      <c r="B31" s="1">
        <f t="shared" si="7"/>
        <v>30</v>
      </c>
      <c r="C31" s="33">
        <f t="shared" si="0"/>
        <v>34666</v>
      </c>
      <c r="D31" s="35">
        <f t="shared" si="1"/>
        <v>30999.39</v>
      </c>
      <c r="E31" s="24">
        <f t="shared" si="4"/>
        <v>3666.61</v>
      </c>
      <c r="F31" s="33">
        <f t="shared" si="5"/>
        <v>293328.59999999974</v>
      </c>
      <c r="G31" s="33">
        <f t="shared" si="2"/>
        <v>262329.20999999973</v>
      </c>
      <c r="H31" s="33">
        <f t="shared" si="6"/>
        <v>3666.6074999999964</v>
      </c>
      <c r="I31" s="38">
        <f t="shared" si="3"/>
        <v>-2.5000000036925485E-3</v>
      </c>
    </row>
    <row r="32" spans="1:9" x14ac:dyDescent="0.25">
      <c r="A32" s="45">
        <v>44770</v>
      </c>
      <c r="B32" s="1">
        <f t="shared" si="7"/>
        <v>30</v>
      </c>
      <c r="C32" s="33">
        <f t="shared" si="0"/>
        <v>34666</v>
      </c>
      <c r="D32" s="35">
        <f t="shared" si="1"/>
        <v>31386.880000000001</v>
      </c>
      <c r="E32" s="24">
        <f t="shared" si="4"/>
        <v>3279.12</v>
      </c>
      <c r="F32" s="33">
        <f t="shared" si="5"/>
        <v>262329.20999999973</v>
      </c>
      <c r="G32" s="33">
        <f t="shared" si="2"/>
        <v>230942.32999999973</v>
      </c>
      <c r="H32" s="33">
        <f t="shared" si="6"/>
        <v>3279.1151249999971</v>
      </c>
      <c r="I32" s="38">
        <f t="shared" si="3"/>
        <v>-4.8750000028121576E-3</v>
      </c>
    </row>
    <row r="33" spans="1:9" x14ac:dyDescent="0.25">
      <c r="A33" s="45">
        <v>44801</v>
      </c>
      <c r="B33" s="1">
        <f t="shared" si="7"/>
        <v>30</v>
      </c>
      <c r="C33" s="33">
        <f t="shared" si="0"/>
        <v>34666</v>
      </c>
      <c r="D33" s="35">
        <f t="shared" si="1"/>
        <v>31779.22</v>
      </c>
      <c r="E33" s="24">
        <f t="shared" si="4"/>
        <v>2886.78</v>
      </c>
      <c r="F33" s="33">
        <f t="shared" si="5"/>
        <v>230942.32999999973</v>
      </c>
      <c r="G33" s="33">
        <f t="shared" si="2"/>
        <v>199163.10999999972</v>
      </c>
      <c r="H33" s="33">
        <f t="shared" si="6"/>
        <v>2886.7791249999968</v>
      </c>
      <c r="I33" s="38">
        <f t="shared" si="3"/>
        <v>-8.7500000336149242E-4</v>
      </c>
    </row>
    <row r="34" spans="1:9" x14ac:dyDescent="0.25">
      <c r="A34" s="45">
        <v>44832</v>
      </c>
      <c r="B34" s="1">
        <f t="shared" si="7"/>
        <v>30</v>
      </c>
      <c r="C34" s="33">
        <f t="shared" si="0"/>
        <v>34666</v>
      </c>
      <c r="D34" s="35">
        <f t="shared" si="1"/>
        <v>32176.46</v>
      </c>
      <c r="E34" s="24">
        <f t="shared" si="4"/>
        <v>2489.54</v>
      </c>
      <c r="F34" s="33">
        <f t="shared" si="5"/>
        <v>199163.10999999972</v>
      </c>
      <c r="G34" s="33">
        <f t="shared" si="2"/>
        <v>166986.64999999973</v>
      </c>
      <c r="H34" s="33">
        <f t="shared" si="6"/>
        <v>2489.5388749999966</v>
      </c>
      <c r="I34" s="38">
        <f t="shared" si="3"/>
        <v>-1.1250000034124241E-3</v>
      </c>
    </row>
    <row r="35" spans="1:9" x14ac:dyDescent="0.25">
      <c r="A35" s="45">
        <v>44862</v>
      </c>
      <c r="B35" s="1">
        <f t="shared" si="7"/>
        <v>30</v>
      </c>
      <c r="C35" s="33">
        <f t="shared" si="0"/>
        <v>34666</v>
      </c>
      <c r="D35" s="35">
        <f t="shared" si="1"/>
        <v>32578.67</v>
      </c>
      <c r="E35" s="24">
        <f t="shared" si="4"/>
        <v>2087.33</v>
      </c>
      <c r="F35" s="33">
        <f t="shared" si="5"/>
        <v>166986.64999999973</v>
      </c>
      <c r="G35" s="33">
        <f t="shared" si="2"/>
        <v>134407.97999999975</v>
      </c>
      <c r="H35" s="33">
        <f t="shared" si="6"/>
        <v>2087.3331249999965</v>
      </c>
      <c r="I35" s="38">
        <f t="shared" si="3"/>
        <v>3.1249999965439201E-3</v>
      </c>
    </row>
    <row r="36" spans="1:9" x14ac:dyDescent="0.25">
      <c r="A36" s="45">
        <v>44893</v>
      </c>
      <c r="B36" s="1">
        <f t="shared" si="7"/>
        <v>30</v>
      </c>
      <c r="C36" s="33">
        <f t="shared" si="0"/>
        <v>34666</v>
      </c>
      <c r="D36" s="35">
        <f t="shared" si="1"/>
        <v>32985.9</v>
      </c>
      <c r="E36" s="24">
        <f t="shared" si="4"/>
        <v>1680.1</v>
      </c>
      <c r="F36" s="33">
        <f t="shared" si="5"/>
        <v>134407.97999999975</v>
      </c>
      <c r="G36" s="33">
        <f t="shared" si="2"/>
        <v>101422.07999999975</v>
      </c>
      <c r="H36" s="33">
        <f t="shared" si="6"/>
        <v>1680.0997499999964</v>
      </c>
      <c r="I36" s="38">
        <f t="shared" si="3"/>
        <v>-2.5000000346153683E-4</v>
      </c>
    </row>
    <row r="37" spans="1:9" x14ac:dyDescent="0.25">
      <c r="A37" s="45">
        <v>44923</v>
      </c>
      <c r="B37" s="1">
        <f t="shared" si="7"/>
        <v>30</v>
      </c>
      <c r="C37" s="33">
        <f t="shared" si="0"/>
        <v>34666</v>
      </c>
      <c r="D37" s="35">
        <f t="shared" si="1"/>
        <v>33398.22</v>
      </c>
      <c r="E37" s="24">
        <f t="shared" si="4"/>
        <v>1267.78</v>
      </c>
      <c r="F37" s="33">
        <f t="shared" si="5"/>
        <v>101422.07999999975</v>
      </c>
      <c r="G37" s="33">
        <f t="shared" si="2"/>
        <v>68023.859999999753</v>
      </c>
      <c r="H37" s="33">
        <f t="shared" si="6"/>
        <v>1267.7759999999967</v>
      </c>
      <c r="I37" s="38">
        <f t="shared" si="3"/>
        <v>-4.0000000033160177E-3</v>
      </c>
    </row>
    <row r="38" spans="1:9" x14ac:dyDescent="0.25">
      <c r="A38" s="45">
        <v>44954</v>
      </c>
      <c r="B38" s="1">
        <f t="shared" si="7"/>
        <v>30</v>
      </c>
      <c r="C38" s="33">
        <f t="shared" si="0"/>
        <v>34666</v>
      </c>
      <c r="D38" s="35">
        <f t="shared" si="1"/>
        <v>33815.699999999997</v>
      </c>
      <c r="E38" s="24">
        <f t="shared" si="4"/>
        <v>850.3</v>
      </c>
      <c r="F38" s="33">
        <f t="shared" si="5"/>
        <v>68023.859999999753</v>
      </c>
      <c r="G38" s="33">
        <f t="shared" si="2"/>
        <v>34208.159999999756</v>
      </c>
      <c r="H38" s="33">
        <f t="shared" si="6"/>
        <v>850.29824999999687</v>
      </c>
      <c r="I38" s="38">
        <f t="shared" si="3"/>
        <v>-1.750000003085006E-3</v>
      </c>
    </row>
    <row r="39" spans="1:9" x14ac:dyDescent="0.25">
      <c r="A39" s="45">
        <v>44985</v>
      </c>
      <c r="B39" s="1">
        <f t="shared" si="7"/>
        <v>30</v>
      </c>
      <c r="C39" s="33">
        <f t="shared" si="0"/>
        <v>34666</v>
      </c>
      <c r="D39" s="35">
        <f t="shared" si="1"/>
        <v>34208.160000000003</v>
      </c>
      <c r="E39" s="24">
        <f>ROUND(457.840000000245,2)</f>
        <v>457.84</v>
      </c>
      <c r="F39" s="33">
        <f t="shared" si="5"/>
        <v>34208.159999999756</v>
      </c>
      <c r="G39" s="33">
        <f t="shared" si="2"/>
        <v>-2.4738255888223648E-10</v>
      </c>
      <c r="H39" s="33">
        <f t="shared" si="6"/>
        <v>427.60199999999691</v>
      </c>
      <c r="I39" s="38">
        <f t="shared" si="3"/>
        <v>-30.238000000003069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5E472-DD89-406B-BA88-AAC84A7CD90B}">
  <dimension ref="A1:N3"/>
  <sheetViews>
    <sheetView workbookViewId="0">
      <selection activeCell="N2" sqref="N2"/>
    </sheetView>
  </sheetViews>
  <sheetFormatPr defaultRowHeight="15" x14ac:dyDescent="0.25"/>
  <cols>
    <col min="2" max="2" width="11.5703125" bestFit="1" customWidth="1"/>
    <col min="3" max="3" width="11.85546875" bestFit="1" customWidth="1"/>
    <col min="4" max="4" width="12" bestFit="1" customWidth="1"/>
    <col min="5" max="5" width="14.5703125" bestFit="1" customWidth="1"/>
    <col min="6" max="6" width="12.7109375" bestFit="1" customWidth="1"/>
    <col min="7" max="7" width="7.85546875" bestFit="1" customWidth="1"/>
    <col min="8" max="8" width="6.28515625" bestFit="1" customWidth="1"/>
    <col min="9" max="9" width="7.7109375" bestFit="1" customWidth="1"/>
    <col min="10" max="10" width="21.85546875" bestFit="1" customWidth="1"/>
    <col min="11" max="11" width="14.7109375" bestFit="1" customWidth="1"/>
    <col min="12" max="12" width="9.140625" bestFit="1" customWidth="1"/>
    <col min="13" max="13" width="17.85546875" bestFit="1" customWidth="1"/>
    <col min="14" max="14" width="70.7109375" bestFit="1" customWidth="1"/>
  </cols>
  <sheetData>
    <row r="1" spans="1:14" x14ac:dyDescent="0.25">
      <c r="A1" s="13" t="s">
        <v>75</v>
      </c>
      <c r="B1" s="7" t="s">
        <v>1</v>
      </c>
      <c r="C1" s="7" t="s">
        <v>2</v>
      </c>
      <c r="D1" s="7" t="s">
        <v>11</v>
      </c>
      <c r="E1" s="7" t="s">
        <v>12</v>
      </c>
      <c r="F1" s="7" t="s">
        <v>13</v>
      </c>
      <c r="G1" s="7" t="s">
        <v>22</v>
      </c>
      <c r="H1" s="7" t="s">
        <v>3</v>
      </c>
      <c r="I1" s="7" t="s">
        <v>4</v>
      </c>
      <c r="J1" s="7" t="s">
        <v>5</v>
      </c>
      <c r="K1" s="7" t="s">
        <v>6</v>
      </c>
      <c r="L1" s="7" t="s">
        <v>7</v>
      </c>
      <c r="M1" s="7" t="s">
        <v>8</v>
      </c>
      <c r="N1" s="7" t="s">
        <v>168</v>
      </c>
    </row>
    <row r="2" spans="1:14" x14ac:dyDescent="0.25">
      <c r="A2" s="28" t="s">
        <v>0</v>
      </c>
      <c r="B2" s="8" t="s">
        <v>376</v>
      </c>
      <c r="C2" s="8" t="s">
        <v>10</v>
      </c>
      <c r="D2" s="9" t="s">
        <v>119</v>
      </c>
      <c r="E2" s="9" t="s">
        <v>66</v>
      </c>
      <c r="F2" s="9" t="s">
        <v>81</v>
      </c>
      <c r="G2" s="9" t="s">
        <v>119</v>
      </c>
      <c r="H2" s="9" t="s">
        <v>331</v>
      </c>
      <c r="I2" s="9" t="s">
        <v>74</v>
      </c>
      <c r="J2" s="9" t="s">
        <v>9</v>
      </c>
      <c r="K2" s="9" t="s">
        <v>69</v>
      </c>
      <c r="L2" s="9" t="s">
        <v>70</v>
      </c>
      <c r="M2" s="9" t="s">
        <v>71</v>
      </c>
      <c r="N2" t="s">
        <v>375</v>
      </c>
    </row>
    <row r="3" spans="1:14" x14ac:dyDescent="0.25">
      <c r="A3" s="28" t="s">
        <v>0</v>
      </c>
      <c r="B3" s="8" t="s">
        <v>376</v>
      </c>
      <c r="C3" s="8" t="s">
        <v>10</v>
      </c>
      <c r="D3" s="9" t="s">
        <v>119</v>
      </c>
      <c r="E3" s="9" t="s">
        <v>66</v>
      </c>
      <c r="F3" s="9" t="s">
        <v>81</v>
      </c>
      <c r="G3" s="9" t="s">
        <v>119</v>
      </c>
      <c r="H3" s="9" t="s">
        <v>331</v>
      </c>
      <c r="I3" s="9" t="s">
        <v>74</v>
      </c>
      <c r="J3" s="9" t="s">
        <v>9</v>
      </c>
      <c r="K3" s="9" t="s">
        <v>76</v>
      </c>
      <c r="L3" s="9" t="s">
        <v>70</v>
      </c>
      <c r="M3" s="9" t="s">
        <v>71</v>
      </c>
      <c r="N3" t="s">
        <v>375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E9636-44C3-455B-96B7-4AF518DA2323}">
  <dimension ref="A1:I15"/>
  <sheetViews>
    <sheetView workbookViewId="0">
      <selection activeCell="N2" sqref="N2"/>
    </sheetView>
  </sheetViews>
  <sheetFormatPr defaultRowHeight="15" x14ac:dyDescent="0.25"/>
  <cols>
    <col min="1" max="1" width="15.140625" bestFit="1" customWidth="1"/>
    <col min="2" max="2" width="13.5703125" bestFit="1" customWidth="1"/>
    <col min="3" max="3" width="22.85546875" bestFit="1" customWidth="1"/>
    <col min="4" max="4" width="12.7109375" bestFit="1" customWidth="1"/>
    <col min="5" max="5" width="9.28515625" bestFit="1" customWidth="1"/>
    <col min="6" max="6" width="15.42578125" bestFit="1" customWidth="1"/>
    <col min="7" max="7" width="14.42578125" bestFit="1" customWidth="1"/>
    <col min="8" max="8" width="15" bestFit="1" customWidth="1"/>
    <col min="9" max="9" width="6.5703125" bestFit="1" customWidth="1"/>
  </cols>
  <sheetData>
    <row r="1" spans="1:9" x14ac:dyDescent="0.25">
      <c r="A1" s="41" t="s">
        <v>267</v>
      </c>
      <c r="B1" s="42" t="s">
        <v>160</v>
      </c>
      <c r="C1" s="86" t="s">
        <v>377</v>
      </c>
      <c r="D1" s="86">
        <v>1000000</v>
      </c>
    </row>
    <row r="2" spans="1:9" x14ac:dyDescent="0.25">
      <c r="A2" s="41" t="s">
        <v>268</v>
      </c>
      <c r="B2" s="85">
        <v>0.105</v>
      </c>
      <c r="C2" s="41" t="s">
        <v>336</v>
      </c>
      <c r="D2" s="84">
        <f>ROUNDUP(88152.0114305084,0)</f>
        <v>88153</v>
      </c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6" t="s">
        <v>82</v>
      </c>
      <c r="B4" s="40">
        <f>A4-B1</f>
        <v>31</v>
      </c>
      <c r="C4" s="26">
        <f>$D$2</f>
        <v>88153</v>
      </c>
      <c r="D4" s="27">
        <f t="shared" ref="D4:D15" si="0">C4-E4</f>
        <v>79235.19</v>
      </c>
      <c r="E4" s="26">
        <f>ROUND(F4*$B$2*B4/365,2)</f>
        <v>8917.81</v>
      </c>
      <c r="F4" s="26">
        <f>D1</f>
        <v>1000000</v>
      </c>
      <c r="G4" s="26">
        <f t="shared" ref="G4:G5" si="1">F4-D4</f>
        <v>920764.81</v>
      </c>
      <c r="H4" s="26">
        <f>F4*$B$2*B4/365</f>
        <v>8917.8082191780813</v>
      </c>
    </row>
    <row r="5" spans="1:9" x14ac:dyDescent="0.25">
      <c r="A5" s="6" t="s">
        <v>83</v>
      </c>
      <c r="B5" s="40">
        <f t="shared" ref="B5:B15" si="2">A5-A4</f>
        <v>30</v>
      </c>
      <c r="C5" s="26">
        <f t="shared" ref="C5:C15" si="3">$D$2</f>
        <v>88153</v>
      </c>
      <c r="D5" s="27">
        <f t="shared" si="0"/>
        <v>80206.67</v>
      </c>
      <c r="E5" s="26">
        <f t="shared" ref="E5:E14" si="4">ROUND(F5*$B$2*B5/365,2)</f>
        <v>7946.33</v>
      </c>
      <c r="F5" s="26">
        <f t="shared" ref="F5" si="5">G4</f>
        <v>920764.81</v>
      </c>
      <c r="G5" s="26">
        <f t="shared" si="1"/>
        <v>840558.14</v>
      </c>
      <c r="H5" s="26">
        <f t="shared" ref="H5:H15" si="6">F5*$B$2*B5/365</f>
        <v>7946.3264424657527</v>
      </c>
    </row>
    <row r="6" spans="1:9" x14ac:dyDescent="0.25">
      <c r="A6" s="6" t="s">
        <v>84</v>
      </c>
      <c r="B6" s="40">
        <f t="shared" si="2"/>
        <v>31</v>
      </c>
      <c r="C6" s="26">
        <f t="shared" si="3"/>
        <v>88153</v>
      </c>
      <c r="D6" s="27">
        <f t="shared" si="0"/>
        <v>80657.06</v>
      </c>
      <c r="E6" s="26">
        <f t="shared" si="4"/>
        <v>7495.94</v>
      </c>
      <c r="F6" s="26">
        <f t="shared" ref="F6:F15" si="7">G5</f>
        <v>840558.14</v>
      </c>
      <c r="G6" s="26">
        <f t="shared" ref="G6:G15" si="8">F6-D6</f>
        <v>759901.08000000007</v>
      </c>
      <c r="H6" s="26">
        <f t="shared" si="6"/>
        <v>7495.9362895890408</v>
      </c>
    </row>
    <row r="7" spans="1:9" x14ac:dyDescent="0.25">
      <c r="A7" s="6" t="s">
        <v>85</v>
      </c>
      <c r="B7" s="40">
        <f t="shared" si="2"/>
        <v>30</v>
      </c>
      <c r="C7" s="26">
        <f t="shared" si="3"/>
        <v>88153</v>
      </c>
      <c r="D7" s="27">
        <f t="shared" si="0"/>
        <v>81594.95</v>
      </c>
      <c r="E7" s="26">
        <f t="shared" si="4"/>
        <v>6558.05</v>
      </c>
      <c r="F7" s="26">
        <f t="shared" si="7"/>
        <v>759901.08000000007</v>
      </c>
      <c r="G7" s="26">
        <f t="shared" si="8"/>
        <v>678306.13000000012</v>
      </c>
      <c r="H7" s="26">
        <f t="shared" si="6"/>
        <v>6558.0504164383565</v>
      </c>
    </row>
    <row r="8" spans="1:9" x14ac:dyDescent="0.25">
      <c r="A8" s="6" t="s">
        <v>86</v>
      </c>
      <c r="B8" s="40">
        <f t="shared" si="2"/>
        <v>31</v>
      </c>
      <c r="C8" s="26">
        <f t="shared" si="3"/>
        <v>88153</v>
      </c>
      <c r="D8" s="27">
        <f t="shared" si="0"/>
        <v>82104</v>
      </c>
      <c r="E8" s="26">
        <f t="shared" si="4"/>
        <v>6049</v>
      </c>
      <c r="F8" s="26">
        <f t="shared" si="7"/>
        <v>678306.13000000012</v>
      </c>
      <c r="G8" s="26">
        <f t="shared" si="8"/>
        <v>596202.13000000012</v>
      </c>
      <c r="H8" s="26">
        <f t="shared" si="6"/>
        <v>6049.0039812328778</v>
      </c>
    </row>
    <row r="9" spans="1:9" x14ac:dyDescent="0.25">
      <c r="A9" s="6" t="s">
        <v>87</v>
      </c>
      <c r="B9" s="40">
        <f t="shared" si="2"/>
        <v>31</v>
      </c>
      <c r="C9" s="26">
        <f t="shared" si="3"/>
        <v>88153</v>
      </c>
      <c r="D9" s="27">
        <f t="shared" si="0"/>
        <v>82836.179999999993</v>
      </c>
      <c r="E9" s="26">
        <f t="shared" si="4"/>
        <v>5316.82</v>
      </c>
      <c r="F9" s="26">
        <f t="shared" si="7"/>
        <v>596202.13000000012</v>
      </c>
      <c r="G9" s="26">
        <f t="shared" si="8"/>
        <v>513365.95000000013</v>
      </c>
      <c r="H9" s="26">
        <f t="shared" si="6"/>
        <v>5316.81625520548</v>
      </c>
    </row>
    <row r="10" spans="1:9" x14ac:dyDescent="0.25">
      <c r="A10" s="6" t="s">
        <v>88</v>
      </c>
      <c r="B10" s="40">
        <f t="shared" si="2"/>
        <v>28</v>
      </c>
      <c r="C10" s="26">
        <f t="shared" si="3"/>
        <v>88153</v>
      </c>
      <c r="D10" s="27">
        <f t="shared" si="0"/>
        <v>84017.94</v>
      </c>
      <c r="E10" s="26">
        <f t="shared" si="4"/>
        <v>4135.0600000000004</v>
      </c>
      <c r="F10" s="26">
        <f t="shared" si="7"/>
        <v>513365.95000000013</v>
      </c>
      <c r="G10" s="26">
        <f t="shared" si="8"/>
        <v>429348.01000000013</v>
      </c>
      <c r="H10" s="26">
        <f t="shared" si="6"/>
        <v>4135.0572410958912</v>
      </c>
    </row>
    <row r="11" spans="1:9" x14ac:dyDescent="0.25">
      <c r="A11" s="6" t="s">
        <v>89</v>
      </c>
      <c r="B11" s="40">
        <f t="shared" si="2"/>
        <v>31</v>
      </c>
      <c r="C11" s="26">
        <f t="shared" si="3"/>
        <v>88153</v>
      </c>
      <c r="D11" s="27">
        <f t="shared" si="0"/>
        <v>84324.160000000003</v>
      </c>
      <c r="E11" s="26">
        <f t="shared" si="4"/>
        <v>3828.84</v>
      </c>
      <c r="F11" s="26">
        <f t="shared" si="7"/>
        <v>429348.01000000013</v>
      </c>
      <c r="G11" s="26">
        <f t="shared" si="8"/>
        <v>345023.85000000009</v>
      </c>
      <c r="H11" s="26">
        <f t="shared" si="6"/>
        <v>3828.8432124657543</v>
      </c>
    </row>
    <row r="12" spans="1:9" x14ac:dyDescent="0.25">
      <c r="A12" s="6" t="s">
        <v>115</v>
      </c>
      <c r="B12" s="40">
        <f t="shared" si="2"/>
        <v>30</v>
      </c>
      <c r="C12" s="26">
        <f t="shared" si="3"/>
        <v>88153</v>
      </c>
      <c r="D12" s="27">
        <f t="shared" si="0"/>
        <v>85175.4</v>
      </c>
      <c r="E12" s="26">
        <f t="shared" si="4"/>
        <v>2977.6</v>
      </c>
      <c r="F12" s="26">
        <f t="shared" si="7"/>
        <v>345023.85000000009</v>
      </c>
      <c r="G12" s="26">
        <f t="shared" si="8"/>
        <v>259848.4500000001</v>
      </c>
      <c r="H12" s="26">
        <f t="shared" si="6"/>
        <v>2977.6030890410962</v>
      </c>
    </row>
    <row r="13" spans="1:9" x14ac:dyDescent="0.25">
      <c r="A13" s="6" t="s">
        <v>90</v>
      </c>
      <c r="B13" s="40">
        <f t="shared" si="2"/>
        <v>31</v>
      </c>
      <c r="C13" s="26">
        <f t="shared" si="3"/>
        <v>88153</v>
      </c>
      <c r="D13" s="27">
        <f t="shared" si="0"/>
        <v>85835.72</v>
      </c>
      <c r="E13" s="26">
        <f t="shared" si="4"/>
        <v>2317.2800000000002</v>
      </c>
      <c r="F13" s="26">
        <f t="shared" si="7"/>
        <v>259848.4500000001</v>
      </c>
      <c r="G13" s="26">
        <f t="shared" si="8"/>
        <v>174012.7300000001</v>
      </c>
      <c r="H13" s="26">
        <f t="shared" si="6"/>
        <v>2317.2786431506856</v>
      </c>
    </row>
    <row r="14" spans="1:9" x14ac:dyDescent="0.25">
      <c r="A14" s="6" t="s">
        <v>91</v>
      </c>
      <c r="B14" s="40">
        <f t="shared" si="2"/>
        <v>30</v>
      </c>
      <c r="C14" s="26">
        <f t="shared" si="3"/>
        <v>88153</v>
      </c>
      <c r="D14" s="27">
        <f t="shared" si="0"/>
        <v>86651.25</v>
      </c>
      <c r="E14" s="26">
        <f t="shared" si="4"/>
        <v>1501.75</v>
      </c>
      <c r="F14" s="26">
        <f t="shared" si="7"/>
        <v>174012.7300000001</v>
      </c>
      <c r="G14" s="26">
        <f t="shared" si="8"/>
        <v>87361.480000000098</v>
      </c>
      <c r="H14" s="26">
        <f t="shared" si="6"/>
        <v>1501.7536972602747</v>
      </c>
    </row>
    <row r="15" spans="1:9" x14ac:dyDescent="0.25">
      <c r="A15" s="6" t="s">
        <v>92</v>
      </c>
      <c r="B15" s="40">
        <f t="shared" si="2"/>
        <v>31</v>
      </c>
      <c r="C15" s="26">
        <f t="shared" si="3"/>
        <v>88153</v>
      </c>
      <c r="D15" s="27">
        <f t="shared" si="0"/>
        <v>87361.48</v>
      </c>
      <c r="E15" s="26">
        <f>ROUND(791.519999999968,2)</f>
        <v>791.52</v>
      </c>
      <c r="F15" s="26">
        <f t="shared" si="7"/>
        <v>87361.480000000098</v>
      </c>
      <c r="G15" s="26">
        <f t="shared" si="8"/>
        <v>0</v>
      </c>
      <c r="H15" s="26">
        <f t="shared" si="6"/>
        <v>779.07292438356239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82708-26C3-459D-BC3E-96309F078F09}">
  <dimension ref="A1:I15"/>
  <sheetViews>
    <sheetView workbookViewId="0">
      <selection activeCell="N2" sqref="N2"/>
    </sheetView>
  </sheetViews>
  <sheetFormatPr defaultRowHeight="15" x14ac:dyDescent="0.25"/>
  <cols>
    <col min="1" max="1" width="24.5703125" bestFit="1" customWidth="1"/>
    <col min="2" max="2" width="12.28515625" bestFit="1" customWidth="1"/>
    <col min="3" max="3" width="19.5703125" customWidth="1"/>
    <col min="4" max="4" width="14.28515625" customWidth="1"/>
    <col min="5" max="5" width="13.85546875" bestFit="1" customWidth="1"/>
    <col min="6" max="6" width="12.28515625" bestFit="1" customWidth="1"/>
    <col min="7" max="7" width="14.42578125" bestFit="1" customWidth="1"/>
    <col min="8" max="8" width="14.7109375" bestFit="1" customWidth="1"/>
    <col min="9" max="9" width="13.7109375" bestFit="1" customWidth="1"/>
  </cols>
  <sheetData>
    <row r="1" spans="1:9" x14ac:dyDescent="0.25">
      <c r="A1" s="94" t="s">
        <v>267</v>
      </c>
      <c r="B1" s="96">
        <v>41856</v>
      </c>
      <c r="C1" s="95" t="s">
        <v>377</v>
      </c>
      <c r="D1" s="83">
        <v>1000000</v>
      </c>
      <c r="E1" s="87"/>
      <c r="F1" s="87"/>
      <c r="G1" s="87"/>
      <c r="H1" s="87"/>
      <c r="I1" s="87"/>
    </row>
    <row r="2" spans="1:9" x14ac:dyDescent="0.25">
      <c r="A2" s="94" t="s">
        <v>268</v>
      </c>
      <c r="B2" s="85">
        <v>0.105</v>
      </c>
      <c r="C2" s="93" t="s">
        <v>378</v>
      </c>
      <c r="D2" s="39">
        <f>ROUNDUP(88148.602894246,0)</f>
        <v>88149</v>
      </c>
      <c r="E2" s="87"/>
      <c r="F2" s="87"/>
      <c r="G2" s="87"/>
      <c r="H2" s="87"/>
      <c r="I2" s="87"/>
    </row>
    <row r="3" spans="1:9" x14ac:dyDescent="0.25">
      <c r="A3" s="92" t="s">
        <v>23</v>
      </c>
      <c r="B3" s="92" t="s">
        <v>24</v>
      </c>
      <c r="C3" s="92" t="s">
        <v>15</v>
      </c>
      <c r="D3" s="92" t="s">
        <v>28</v>
      </c>
      <c r="E3" s="92" t="s">
        <v>27</v>
      </c>
      <c r="F3" s="92" t="s">
        <v>25</v>
      </c>
      <c r="G3" s="92" t="s">
        <v>26</v>
      </c>
      <c r="H3" s="92" t="s">
        <v>271</v>
      </c>
      <c r="I3" s="92" t="s">
        <v>272</v>
      </c>
    </row>
    <row r="4" spans="1:9" x14ac:dyDescent="0.25">
      <c r="A4" s="91" t="s">
        <v>82</v>
      </c>
      <c r="B4" s="90">
        <f>30</f>
        <v>30</v>
      </c>
      <c r="C4" s="88">
        <f>$D$2</f>
        <v>88149</v>
      </c>
      <c r="D4" s="89">
        <f t="shared" ref="D4:D15" si="0">C4-E4</f>
        <v>79399</v>
      </c>
      <c r="E4" s="88">
        <f>ROUND(F4*$B$2*B4/360,2)</f>
        <v>8750</v>
      </c>
      <c r="F4" s="88">
        <f>D1</f>
        <v>1000000</v>
      </c>
      <c r="G4" s="88">
        <f t="shared" ref="G4:G5" si="1">F4-D4</f>
        <v>920601</v>
      </c>
      <c r="H4" s="88">
        <f>F4*$B$2*B4/360</f>
        <v>8750</v>
      </c>
      <c r="I4" s="87"/>
    </row>
    <row r="5" spans="1:9" x14ac:dyDescent="0.25">
      <c r="A5" s="91" t="s">
        <v>83</v>
      </c>
      <c r="B5" s="90">
        <f>30</f>
        <v>30</v>
      </c>
      <c r="C5" s="88">
        <f t="shared" ref="C5:C15" si="2">$D$2</f>
        <v>88149</v>
      </c>
      <c r="D5" s="89">
        <f t="shared" si="0"/>
        <v>80093.740000000005</v>
      </c>
      <c r="E5" s="88">
        <f t="shared" ref="E5:E14" si="3">ROUND(F5*$B$2*B5/360,2)</f>
        <v>8055.26</v>
      </c>
      <c r="F5" s="88">
        <f t="shared" ref="F5" si="4">G4</f>
        <v>920601</v>
      </c>
      <c r="G5" s="88">
        <f t="shared" si="1"/>
        <v>840507.26</v>
      </c>
      <c r="H5" s="88">
        <f t="shared" ref="H5:H15" si="5">F5*$B$2*B5/360</f>
        <v>8055.25875</v>
      </c>
      <c r="I5" s="87"/>
    </row>
    <row r="6" spans="1:9" x14ac:dyDescent="0.25">
      <c r="A6" s="91" t="s">
        <v>84</v>
      </c>
      <c r="B6" s="90">
        <f>30</f>
        <v>30</v>
      </c>
      <c r="C6" s="88">
        <f t="shared" si="2"/>
        <v>88149</v>
      </c>
      <c r="D6" s="89">
        <f t="shared" si="0"/>
        <v>80794.559999999998</v>
      </c>
      <c r="E6" s="88">
        <f t="shared" si="3"/>
        <v>7354.44</v>
      </c>
      <c r="F6" s="88">
        <f t="shared" ref="F6:F15" si="6">G5</f>
        <v>840507.26</v>
      </c>
      <c r="G6" s="88">
        <f t="shared" ref="G6:G15" si="7">F6-D6</f>
        <v>759712.7</v>
      </c>
      <c r="H6" s="88">
        <f t="shared" si="5"/>
        <v>7354.4385249999996</v>
      </c>
      <c r="I6" s="87"/>
    </row>
    <row r="7" spans="1:9" x14ac:dyDescent="0.25">
      <c r="A7" s="91" t="s">
        <v>85</v>
      </c>
      <c r="B7" s="90">
        <f>30</f>
        <v>30</v>
      </c>
      <c r="C7" s="88">
        <f t="shared" si="2"/>
        <v>88149</v>
      </c>
      <c r="D7" s="89">
        <f t="shared" si="0"/>
        <v>81501.509999999995</v>
      </c>
      <c r="E7" s="88">
        <f t="shared" si="3"/>
        <v>6647.49</v>
      </c>
      <c r="F7" s="88">
        <f t="shared" si="6"/>
        <v>759712.7</v>
      </c>
      <c r="G7" s="88">
        <f t="shared" si="7"/>
        <v>678211.19</v>
      </c>
      <c r="H7" s="88">
        <f t="shared" si="5"/>
        <v>6647.4861249999994</v>
      </c>
      <c r="I7" s="87"/>
    </row>
    <row r="8" spans="1:9" x14ac:dyDescent="0.25">
      <c r="A8" s="91" t="s">
        <v>86</v>
      </c>
      <c r="B8" s="90">
        <f>30</f>
        <v>30</v>
      </c>
      <c r="C8" s="88">
        <f t="shared" si="2"/>
        <v>88149</v>
      </c>
      <c r="D8" s="89">
        <f t="shared" si="0"/>
        <v>82214.649999999994</v>
      </c>
      <c r="E8" s="88">
        <f t="shared" si="3"/>
        <v>5934.35</v>
      </c>
      <c r="F8" s="88">
        <f t="shared" si="6"/>
        <v>678211.19</v>
      </c>
      <c r="G8" s="88">
        <f t="shared" si="7"/>
        <v>595996.53999999992</v>
      </c>
      <c r="H8" s="88">
        <f t="shared" si="5"/>
        <v>5934.3479124999994</v>
      </c>
      <c r="I8" s="87"/>
    </row>
    <row r="9" spans="1:9" x14ac:dyDescent="0.25">
      <c r="A9" s="91" t="s">
        <v>87</v>
      </c>
      <c r="B9" s="90">
        <f>30</f>
        <v>30</v>
      </c>
      <c r="C9" s="88">
        <f t="shared" si="2"/>
        <v>88149</v>
      </c>
      <c r="D9" s="89">
        <f t="shared" si="0"/>
        <v>82934.03</v>
      </c>
      <c r="E9" s="88">
        <f t="shared" si="3"/>
        <v>5214.97</v>
      </c>
      <c r="F9" s="88">
        <f t="shared" si="6"/>
        <v>595996.53999999992</v>
      </c>
      <c r="G9" s="88">
        <f t="shared" si="7"/>
        <v>513062.50999999989</v>
      </c>
      <c r="H9" s="88">
        <f t="shared" si="5"/>
        <v>5214.969724999999</v>
      </c>
      <c r="I9" s="87"/>
    </row>
    <row r="10" spans="1:9" x14ac:dyDescent="0.25">
      <c r="A10" s="91" t="s">
        <v>88</v>
      </c>
      <c r="B10" s="90">
        <f>30</f>
        <v>30</v>
      </c>
      <c r="C10" s="88">
        <f t="shared" si="2"/>
        <v>88149</v>
      </c>
      <c r="D10" s="89">
        <f t="shared" si="0"/>
        <v>83659.7</v>
      </c>
      <c r="E10" s="88">
        <f t="shared" si="3"/>
        <v>4489.3</v>
      </c>
      <c r="F10" s="88">
        <f t="shared" si="6"/>
        <v>513062.50999999989</v>
      </c>
      <c r="G10" s="88">
        <f t="shared" si="7"/>
        <v>429402.80999999988</v>
      </c>
      <c r="H10" s="88">
        <f t="shared" si="5"/>
        <v>4489.2969624999987</v>
      </c>
      <c r="I10" s="87"/>
    </row>
    <row r="11" spans="1:9" x14ac:dyDescent="0.25">
      <c r="A11" s="91" t="s">
        <v>89</v>
      </c>
      <c r="B11" s="90">
        <f>30</f>
        <v>30</v>
      </c>
      <c r="C11" s="88">
        <f t="shared" si="2"/>
        <v>88149</v>
      </c>
      <c r="D11" s="89">
        <f t="shared" si="0"/>
        <v>84391.73</v>
      </c>
      <c r="E11" s="88">
        <f t="shared" si="3"/>
        <v>3757.27</v>
      </c>
      <c r="F11" s="88">
        <f t="shared" si="6"/>
        <v>429402.80999999988</v>
      </c>
      <c r="G11" s="88">
        <f t="shared" si="7"/>
        <v>345011.0799999999</v>
      </c>
      <c r="H11" s="88">
        <f t="shared" si="5"/>
        <v>3757.2745874999991</v>
      </c>
      <c r="I11" s="87"/>
    </row>
    <row r="12" spans="1:9" x14ac:dyDescent="0.25">
      <c r="A12" s="91" t="s">
        <v>115</v>
      </c>
      <c r="B12" s="90">
        <f>30</f>
        <v>30</v>
      </c>
      <c r="C12" s="88">
        <f t="shared" si="2"/>
        <v>88149</v>
      </c>
      <c r="D12" s="89">
        <f t="shared" si="0"/>
        <v>85130.15</v>
      </c>
      <c r="E12" s="88">
        <f t="shared" si="3"/>
        <v>3018.85</v>
      </c>
      <c r="F12" s="88">
        <f t="shared" si="6"/>
        <v>345011.0799999999</v>
      </c>
      <c r="G12" s="88">
        <f t="shared" si="7"/>
        <v>259880.92999999991</v>
      </c>
      <c r="H12" s="88">
        <f t="shared" si="5"/>
        <v>3018.8469499999992</v>
      </c>
      <c r="I12" s="87"/>
    </row>
    <row r="13" spans="1:9" x14ac:dyDescent="0.25">
      <c r="A13" s="91" t="s">
        <v>90</v>
      </c>
      <c r="B13" s="90">
        <f>30</f>
        <v>30</v>
      </c>
      <c r="C13" s="88">
        <f t="shared" si="2"/>
        <v>88149</v>
      </c>
      <c r="D13" s="89">
        <f t="shared" si="0"/>
        <v>85875.04</v>
      </c>
      <c r="E13" s="88">
        <f t="shared" si="3"/>
        <v>2273.96</v>
      </c>
      <c r="F13" s="88">
        <f t="shared" si="6"/>
        <v>259880.92999999991</v>
      </c>
      <c r="G13" s="88">
        <f t="shared" si="7"/>
        <v>174005.8899999999</v>
      </c>
      <c r="H13" s="88">
        <f t="shared" si="5"/>
        <v>2273.9581374999993</v>
      </c>
      <c r="I13" s="87"/>
    </row>
    <row r="14" spans="1:9" x14ac:dyDescent="0.25">
      <c r="A14" s="91" t="s">
        <v>91</v>
      </c>
      <c r="B14" s="90">
        <f>30</f>
        <v>30</v>
      </c>
      <c r="C14" s="88">
        <f t="shared" si="2"/>
        <v>88149</v>
      </c>
      <c r="D14" s="89">
        <f t="shared" si="0"/>
        <v>86626.45</v>
      </c>
      <c r="E14" s="88">
        <f t="shared" si="3"/>
        <v>1522.55</v>
      </c>
      <c r="F14" s="88">
        <f t="shared" si="6"/>
        <v>174005.8899999999</v>
      </c>
      <c r="G14" s="88">
        <f t="shared" si="7"/>
        <v>87379.4399999999</v>
      </c>
      <c r="H14" s="88">
        <f t="shared" si="5"/>
        <v>1522.5515374999989</v>
      </c>
      <c r="I14" s="87"/>
    </row>
    <row r="15" spans="1:9" x14ac:dyDescent="0.25">
      <c r="A15" s="91" t="s">
        <v>92</v>
      </c>
      <c r="B15" s="90">
        <f>30</f>
        <v>30</v>
      </c>
      <c r="C15" s="88">
        <f t="shared" si="2"/>
        <v>88149</v>
      </c>
      <c r="D15" s="89">
        <f t="shared" si="0"/>
        <v>87379.4399999999</v>
      </c>
      <c r="E15" s="88">
        <v>769.5600000000926</v>
      </c>
      <c r="F15" s="88">
        <f t="shared" si="6"/>
        <v>87379.4399999999</v>
      </c>
      <c r="G15" s="88">
        <f t="shared" si="7"/>
        <v>0</v>
      </c>
      <c r="H15" s="88">
        <f t="shared" si="5"/>
        <v>764.57009999999912</v>
      </c>
      <c r="I15" s="87"/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167AA-D529-4578-A845-64D87E344845}">
  <dimension ref="A1:P3"/>
  <sheetViews>
    <sheetView workbookViewId="0">
      <selection activeCell="N2" sqref="N2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16.7109375" bestFit="1" customWidth="1"/>
    <col min="10" max="10" width="20.42578125" bestFit="1" customWidth="1"/>
    <col min="11" max="11" width="8.42578125" bestFit="1" customWidth="1"/>
    <col min="12" max="12" width="24" bestFit="1" customWidth="1"/>
    <col min="13" max="13" width="15.7109375" bestFit="1" customWidth="1"/>
    <col min="14" max="14" width="10" bestFit="1" customWidth="1"/>
    <col min="15" max="15" width="19.85546875" bestFit="1" customWidth="1"/>
    <col min="16" max="16" width="95.7109375" bestFit="1" customWidth="1"/>
  </cols>
  <sheetData>
    <row r="1" spans="1:16" x14ac:dyDescent="0.25">
      <c r="A1" s="13" t="s">
        <v>75</v>
      </c>
      <c r="B1" s="7" t="s">
        <v>1</v>
      </c>
      <c r="C1" s="7" t="s">
        <v>2</v>
      </c>
      <c r="D1" s="7" t="s">
        <v>11</v>
      </c>
      <c r="E1" s="7" t="s">
        <v>12</v>
      </c>
      <c r="F1" s="7" t="s">
        <v>13</v>
      </c>
      <c r="G1" s="7" t="s">
        <v>22</v>
      </c>
      <c r="H1" s="7" t="s">
        <v>3</v>
      </c>
      <c r="I1" s="98" t="s">
        <v>332</v>
      </c>
      <c r="J1" s="98" t="s">
        <v>333</v>
      </c>
      <c r="K1" s="7" t="s">
        <v>4</v>
      </c>
      <c r="L1" s="7" t="s">
        <v>5</v>
      </c>
      <c r="M1" s="7" t="s">
        <v>6</v>
      </c>
      <c r="N1" s="7" t="s">
        <v>7</v>
      </c>
      <c r="O1" s="7" t="s">
        <v>8</v>
      </c>
      <c r="P1" s="7" t="s">
        <v>168</v>
      </c>
    </row>
    <row r="2" spans="1:16" x14ac:dyDescent="0.25">
      <c r="A2" s="28" t="s">
        <v>0</v>
      </c>
      <c r="B2" s="8" t="s">
        <v>376</v>
      </c>
      <c r="C2" s="8" t="s">
        <v>78</v>
      </c>
      <c r="D2" s="9" t="s">
        <v>79</v>
      </c>
      <c r="E2" s="9" t="s">
        <v>66</v>
      </c>
      <c r="F2" s="9" t="s">
        <v>67</v>
      </c>
      <c r="G2" s="9" t="s">
        <v>119</v>
      </c>
      <c r="H2" s="9" t="s">
        <v>14</v>
      </c>
      <c r="I2" s="97" t="s">
        <v>326</v>
      </c>
      <c r="J2" s="97" t="s">
        <v>328</v>
      </c>
      <c r="K2" s="9" t="s">
        <v>0</v>
      </c>
      <c r="L2" s="9" t="s">
        <v>9</v>
      </c>
      <c r="M2" s="9" t="s">
        <v>76</v>
      </c>
      <c r="N2" s="9" t="s">
        <v>70</v>
      </c>
      <c r="O2" s="9" t="s">
        <v>71</v>
      </c>
      <c r="P2" s="9" t="s">
        <v>380</v>
      </c>
    </row>
    <row r="3" spans="1:16" x14ac:dyDescent="0.25">
      <c r="A3" s="28" t="s">
        <v>0</v>
      </c>
      <c r="B3" s="8" t="s">
        <v>376</v>
      </c>
      <c r="C3" s="8" t="s">
        <v>78</v>
      </c>
      <c r="D3" s="9" t="s">
        <v>79</v>
      </c>
      <c r="E3" s="9" t="s">
        <v>66</v>
      </c>
      <c r="F3" s="9" t="s">
        <v>67</v>
      </c>
      <c r="G3" s="9" t="s">
        <v>119</v>
      </c>
      <c r="H3" s="9" t="s">
        <v>14</v>
      </c>
      <c r="I3" s="97" t="s">
        <v>326</v>
      </c>
      <c r="J3" s="97" t="s">
        <v>328</v>
      </c>
      <c r="K3" s="9" t="s">
        <v>0</v>
      </c>
      <c r="L3" s="9" t="s">
        <v>9</v>
      </c>
      <c r="M3" s="9" t="s">
        <v>69</v>
      </c>
      <c r="N3" s="9" t="s">
        <v>70</v>
      </c>
      <c r="O3" s="9" t="s">
        <v>71</v>
      </c>
      <c r="P3" s="9" t="s">
        <v>379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A4E97-333A-4983-9B9C-EF430D7AA930}">
  <dimension ref="A1:I40"/>
  <sheetViews>
    <sheetView workbookViewId="0">
      <pane ySplit="3" topLeftCell="A22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2.7109375" bestFit="1" customWidth="1"/>
    <col min="2" max="2" width="14.42578125" bestFit="1" customWidth="1"/>
    <col min="3" max="3" width="23.140625" customWidth="1"/>
    <col min="4" max="4" width="13.85546875" bestFit="1" customWidth="1"/>
    <col min="5" max="5" width="11.42578125" bestFit="1" customWidth="1"/>
    <col min="6" max="6" width="13.7109375" bestFit="1" customWidth="1"/>
    <col min="7" max="7" width="14.7109375" bestFit="1" customWidth="1"/>
    <col min="8" max="8" width="13.7109375" bestFit="1" customWidth="1"/>
  </cols>
  <sheetData>
    <row r="1" spans="1:9" x14ac:dyDescent="0.25">
      <c r="A1" s="41" t="s">
        <v>267</v>
      </c>
      <c r="B1" s="96">
        <v>43702</v>
      </c>
      <c r="C1" s="86" t="s">
        <v>377</v>
      </c>
      <c r="D1" s="83">
        <v>9900000</v>
      </c>
    </row>
    <row r="2" spans="1:9" ht="15.75" x14ac:dyDescent="0.25">
      <c r="A2" s="41" t="s">
        <v>268</v>
      </c>
      <c r="B2" s="85">
        <v>0.105</v>
      </c>
      <c r="C2" s="101" t="s">
        <v>381</v>
      </c>
      <c r="D2" s="39">
        <v>86625</v>
      </c>
      <c r="F2" s="100"/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99">
        <v>43713</v>
      </c>
      <c r="B4" s="57">
        <f>DAYS360(B1,A4,TRUE)</f>
        <v>10</v>
      </c>
      <c r="C4" s="68">
        <v>28875</v>
      </c>
      <c r="D4" s="68">
        <v>0</v>
      </c>
      <c r="E4" s="56">
        <f>ROUNDUP(F4*$B$2*B4/360,0)</f>
        <v>28875</v>
      </c>
      <c r="F4" s="56">
        <f>D1</f>
        <v>9900000</v>
      </c>
      <c r="G4" s="56">
        <f t="shared" ref="G4:G39" si="0">F4-D4</f>
        <v>9900000</v>
      </c>
      <c r="H4" s="56">
        <f>F4*$B$2*B4/360</f>
        <v>28875</v>
      </c>
    </row>
    <row r="5" spans="1:9" x14ac:dyDescent="0.25">
      <c r="A5" s="99">
        <v>43743</v>
      </c>
      <c r="B5" s="57">
        <f>DAYS360(A4,A5,TRUE)</f>
        <v>30</v>
      </c>
      <c r="C5" s="56">
        <f>$D$2</f>
        <v>86625</v>
      </c>
      <c r="D5" s="68">
        <v>0</v>
      </c>
      <c r="E5" s="56">
        <v>86625</v>
      </c>
      <c r="F5" s="56">
        <f>D1</f>
        <v>9900000</v>
      </c>
      <c r="G5" s="56">
        <f t="shared" si="0"/>
        <v>9900000</v>
      </c>
      <c r="H5" s="56">
        <f t="shared" ref="H5:H40" si="1">F5*$B$2*B5/360</f>
        <v>86625</v>
      </c>
    </row>
    <row r="6" spans="1:9" x14ac:dyDescent="0.25">
      <c r="A6" s="99">
        <v>43774</v>
      </c>
      <c r="B6" s="57">
        <f t="shared" ref="B6:B40" si="2">DAYS360(A5,A6,TRUE)</f>
        <v>30</v>
      </c>
      <c r="C6" s="56">
        <f t="shared" ref="C6:C39" si="3">$D$2</f>
        <v>86625</v>
      </c>
      <c r="D6" s="68">
        <v>0</v>
      </c>
      <c r="E6" s="56">
        <v>86625</v>
      </c>
      <c r="F6" s="56">
        <f t="shared" ref="F6:F40" si="4">G5</f>
        <v>9900000</v>
      </c>
      <c r="G6" s="56">
        <f t="shared" si="0"/>
        <v>9900000</v>
      </c>
      <c r="H6" s="56">
        <f t="shared" si="1"/>
        <v>86625</v>
      </c>
    </row>
    <row r="7" spans="1:9" x14ac:dyDescent="0.25">
      <c r="A7" s="99">
        <v>43804</v>
      </c>
      <c r="B7" s="57">
        <f t="shared" si="2"/>
        <v>30</v>
      </c>
      <c r="C7" s="56">
        <f t="shared" si="3"/>
        <v>86625</v>
      </c>
      <c r="D7" s="68">
        <v>0</v>
      </c>
      <c r="E7" s="56">
        <v>86625</v>
      </c>
      <c r="F7" s="56">
        <f t="shared" si="4"/>
        <v>9900000</v>
      </c>
      <c r="G7" s="56">
        <f t="shared" si="0"/>
        <v>9900000</v>
      </c>
      <c r="H7" s="56">
        <f t="shared" si="1"/>
        <v>86625</v>
      </c>
    </row>
    <row r="8" spans="1:9" x14ac:dyDescent="0.25">
      <c r="A8" s="99">
        <v>43835</v>
      </c>
      <c r="B8" s="57">
        <f t="shared" si="2"/>
        <v>30</v>
      </c>
      <c r="C8" s="56">
        <f t="shared" si="3"/>
        <v>86625</v>
      </c>
      <c r="D8" s="68">
        <v>0</v>
      </c>
      <c r="E8" s="56">
        <v>86625</v>
      </c>
      <c r="F8" s="56">
        <f t="shared" si="4"/>
        <v>9900000</v>
      </c>
      <c r="G8" s="56">
        <f t="shared" si="0"/>
        <v>9900000</v>
      </c>
      <c r="H8" s="56">
        <f t="shared" si="1"/>
        <v>86625</v>
      </c>
    </row>
    <row r="9" spans="1:9" x14ac:dyDescent="0.25">
      <c r="A9" s="99">
        <v>43866</v>
      </c>
      <c r="B9" s="57">
        <f t="shared" si="2"/>
        <v>30</v>
      </c>
      <c r="C9" s="56">
        <f t="shared" si="3"/>
        <v>86625</v>
      </c>
      <c r="D9" s="68">
        <f>0</f>
        <v>0</v>
      </c>
      <c r="E9" s="56">
        <v>86625</v>
      </c>
      <c r="F9" s="56">
        <f t="shared" si="4"/>
        <v>9900000</v>
      </c>
      <c r="G9" s="56">
        <f t="shared" si="0"/>
        <v>9900000</v>
      </c>
      <c r="H9" s="56">
        <f t="shared" si="1"/>
        <v>86625</v>
      </c>
    </row>
    <row r="10" spans="1:9" x14ac:dyDescent="0.25">
      <c r="A10" s="99">
        <v>43895</v>
      </c>
      <c r="B10" s="57">
        <f t="shared" si="2"/>
        <v>30</v>
      </c>
      <c r="C10" s="56">
        <f t="shared" si="3"/>
        <v>86625</v>
      </c>
      <c r="D10" s="68">
        <f>0</f>
        <v>0</v>
      </c>
      <c r="E10" s="56">
        <v>86625</v>
      </c>
      <c r="F10" s="56">
        <f t="shared" si="4"/>
        <v>9900000</v>
      </c>
      <c r="G10" s="56">
        <f t="shared" si="0"/>
        <v>9900000</v>
      </c>
      <c r="H10" s="56">
        <f t="shared" si="1"/>
        <v>86625</v>
      </c>
    </row>
    <row r="11" spans="1:9" x14ac:dyDescent="0.25">
      <c r="A11" s="99">
        <v>43926</v>
      </c>
      <c r="B11" s="57">
        <f t="shared" si="2"/>
        <v>30</v>
      </c>
      <c r="C11" s="56">
        <f t="shared" si="3"/>
        <v>86625</v>
      </c>
      <c r="D11" s="68">
        <f>0</f>
        <v>0</v>
      </c>
      <c r="E11" s="56">
        <v>86625</v>
      </c>
      <c r="F11" s="56">
        <f t="shared" si="4"/>
        <v>9900000</v>
      </c>
      <c r="G11" s="56">
        <f t="shared" si="0"/>
        <v>9900000</v>
      </c>
      <c r="H11" s="56">
        <f t="shared" si="1"/>
        <v>86625</v>
      </c>
    </row>
    <row r="12" spans="1:9" x14ac:dyDescent="0.25">
      <c r="A12" s="99">
        <v>43956</v>
      </c>
      <c r="B12" s="57">
        <f t="shared" si="2"/>
        <v>30</v>
      </c>
      <c r="C12" s="56">
        <f t="shared" si="3"/>
        <v>86625</v>
      </c>
      <c r="D12" s="68">
        <f>0</f>
        <v>0</v>
      </c>
      <c r="E12" s="56">
        <v>86625</v>
      </c>
      <c r="F12" s="56">
        <f t="shared" si="4"/>
        <v>9900000</v>
      </c>
      <c r="G12" s="56">
        <f t="shared" si="0"/>
        <v>9900000</v>
      </c>
      <c r="H12" s="56">
        <f t="shared" si="1"/>
        <v>86625</v>
      </c>
    </row>
    <row r="13" spans="1:9" x14ac:dyDescent="0.25">
      <c r="A13" s="99">
        <v>43987</v>
      </c>
      <c r="B13" s="57">
        <f t="shared" si="2"/>
        <v>30</v>
      </c>
      <c r="C13" s="56">
        <f t="shared" si="3"/>
        <v>86625</v>
      </c>
      <c r="D13" s="68">
        <f>0</f>
        <v>0</v>
      </c>
      <c r="E13" s="56">
        <v>86625</v>
      </c>
      <c r="F13" s="56">
        <f t="shared" si="4"/>
        <v>9900000</v>
      </c>
      <c r="G13" s="56">
        <f t="shared" si="0"/>
        <v>9900000</v>
      </c>
      <c r="H13" s="56">
        <f t="shared" si="1"/>
        <v>86625</v>
      </c>
    </row>
    <row r="14" spans="1:9" x14ac:dyDescent="0.25">
      <c r="A14" s="99">
        <v>44017</v>
      </c>
      <c r="B14" s="57">
        <f t="shared" si="2"/>
        <v>30</v>
      </c>
      <c r="C14" s="56">
        <f t="shared" si="3"/>
        <v>86625</v>
      </c>
      <c r="D14" s="68">
        <f>0</f>
        <v>0</v>
      </c>
      <c r="E14" s="56">
        <v>86625</v>
      </c>
      <c r="F14" s="56">
        <f t="shared" si="4"/>
        <v>9900000</v>
      </c>
      <c r="G14" s="56">
        <f t="shared" si="0"/>
        <v>9900000</v>
      </c>
      <c r="H14" s="56">
        <f t="shared" si="1"/>
        <v>86625</v>
      </c>
    </row>
    <row r="15" spans="1:9" x14ac:dyDescent="0.25">
      <c r="A15" s="99">
        <v>44048</v>
      </c>
      <c r="B15" s="57">
        <f t="shared" si="2"/>
        <v>30</v>
      </c>
      <c r="C15" s="56">
        <f t="shared" si="3"/>
        <v>86625</v>
      </c>
      <c r="D15" s="68">
        <f>0</f>
        <v>0</v>
      </c>
      <c r="E15" s="56">
        <v>86625</v>
      </c>
      <c r="F15" s="56">
        <f t="shared" si="4"/>
        <v>9900000</v>
      </c>
      <c r="G15" s="56">
        <f t="shared" si="0"/>
        <v>9900000</v>
      </c>
      <c r="H15" s="56">
        <f t="shared" si="1"/>
        <v>86625</v>
      </c>
    </row>
    <row r="16" spans="1:9" x14ac:dyDescent="0.25">
      <c r="A16" s="99">
        <v>44079</v>
      </c>
      <c r="B16" s="57">
        <f t="shared" si="2"/>
        <v>30</v>
      </c>
      <c r="C16" s="56">
        <f t="shared" si="3"/>
        <v>86625</v>
      </c>
      <c r="D16" s="68">
        <f>0</f>
        <v>0</v>
      </c>
      <c r="E16" s="56">
        <v>86625</v>
      </c>
      <c r="F16" s="56">
        <f t="shared" si="4"/>
        <v>9900000</v>
      </c>
      <c r="G16" s="56">
        <f t="shared" si="0"/>
        <v>9900000</v>
      </c>
      <c r="H16" s="56">
        <f t="shared" si="1"/>
        <v>86625</v>
      </c>
    </row>
    <row r="17" spans="1:8" x14ac:dyDescent="0.25">
      <c r="A17" s="99">
        <v>44109</v>
      </c>
      <c r="B17" s="57">
        <f t="shared" si="2"/>
        <v>30</v>
      </c>
      <c r="C17" s="56">
        <f t="shared" si="3"/>
        <v>86625</v>
      </c>
      <c r="D17" s="68">
        <f>0</f>
        <v>0</v>
      </c>
      <c r="E17" s="56">
        <v>86625</v>
      </c>
      <c r="F17" s="56">
        <f t="shared" si="4"/>
        <v>9900000</v>
      </c>
      <c r="G17" s="56">
        <f t="shared" si="0"/>
        <v>9900000</v>
      </c>
      <c r="H17" s="56">
        <f t="shared" si="1"/>
        <v>86625</v>
      </c>
    </row>
    <row r="18" spans="1:8" x14ac:dyDescent="0.25">
      <c r="A18" s="99">
        <v>44140</v>
      </c>
      <c r="B18" s="57">
        <f t="shared" si="2"/>
        <v>30</v>
      </c>
      <c r="C18" s="56">
        <f t="shared" si="3"/>
        <v>86625</v>
      </c>
      <c r="D18" s="68">
        <f>0</f>
        <v>0</v>
      </c>
      <c r="E18" s="56">
        <v>86625</v>
      </c>
      <c r="F18" s="56">
        <f t="shared" si="4"/>
        <v>9900000</v>
      </c>
      <c r="G18" s="56">
        <f t="shared" si="0"/>
        <v>9900000</v>
      </c>
      <c r="H18" s="56">
        <f t="shared" si="1"/>
        <v>86625</v>
      </c>
    </row>
    <row r="19" spans="1:8" x14ac:dyDescent="0.25">
      <c r="A19" s="99">
        <v>44170</v>
      </c>
      <c r="B19" s="57">
        <f t="shared" si="2"/>
        <v>30</v>
      </c>
      <c r="C19" s="56">
        <f t="shared" si="3"/>
        <v>86625</v>
      </c>
      <c r="D19" s="68">
        <f>0</f>
        <v>0</v>
      </c>
      <c r="E19" s="56">
        <v>86625</v>
      </c>
      <c r="F19" s="56">
        <f t="shared" si="4"/>
        <v>9900000</v>
      </c>
      <c r="G19" s="56">
        <f t="shared" si="0"/>
        <v>9900000</v>
      </c>
      <c r="H19" s="56">
        <f t="shared" si="1"/>
        <v>86625</v>
      </c>
    </row>
    <row r="20" spans="1:8" x14ac:dyDescent="0.25">
      <c r="A20" s="99">
        <v>44201</v>
      </c>
      <c r="B20" s="57">
        <f t="shared" si="2"/>
        <v>30</v>
      </c>
      <c r="C20" s="56">
        <f t="shared" si="3"/>
        <v>86625</v>
      </c>
      <c r="D20" s="68">
        <f>0</f>
        <v>0</v>
      </c>
      <c r="E20" s="56">
        <v>86625</v>
      </c>
      <c r="F20" s="56">
        <f t="shared" si="4"/>
        <v>9900000</v>
      </c>
      <c r="G20" s="56">
        <f t="shared" si="0"/>
        <v>9900000</v>
      </c>
      <c r="H20" s="56">
        <f t="shared" si="1"/>
        <v>86625</v>
      </c>
    </row>
    <row r="21" spans="1:8" x14ac:dyDescent="0.25">
      <c r="A21" s="99">
        <v>44232</v>
      </c>
      <c r="B21" s="57">
        <f t="shared" si="2"/>
        <v>30</v>
      </c>
      <c r="C21" s="56">
        <f t="shared" si="3"/>
        <v>86625</v>
      </c>
      <c r="D21" s="68">
        <f>0</f>
        <v>0</v>
      </c>
      <c r="E21" s="56">
        <v>86625</v>
      </c>
      <c r="F21" s="56">
        <f t="shared" si="4"/>
        <v>9900000</v>
      </c>
      <c r="G21" s="56">
        <f t="shared" si="0"/>
        <v>9900000</v>
      </c>
      <c r="H21" s="56">
        <f t="shared" si="1"/>
        <v>86625</v>
      </c>
    </row>
    <row r="22" spans="1:8" x14ac:dyDescent="0.25">
      <c r="A22" s="99">
        <v>44260</v>
      </c>
      <c r="B22" s="57">
        <f t="shared" si="2"/>
        <v>30</v>
      </c>
      <c r="C22" s="56">
        <f t="shared" si="3"/>
        <v>86625</v>
      </c>
      <c r="D22" s="68">
        <f>0</f>
        <v>0</v>
      </c>
      <c r="E22" s="56">
        <v>86625</v>
      </c>
      <c r="F22" s="56">
        <f t="shared" si="4"/>
        <v>9900000</v>
      </c>
      <c r="G22" s="56">
        <f t="shared" si="0"/>
        <v>9900000</v>
      </c>
      <c r="H22" s="56">
        <f t="shared" si="1"/>
        <v>86625</v>
      </c>
    </row>
    <row r="23" spans="1:8" x14ac:dyDescent="0.25">
      <c r="A23" s="99">
        <v>44291</v>
      </c>
      <c r="B23" s="57">
        <f t="shared" si="2"/>
        <v>30</v>
      </c>
      <c r="C23" s="56">
        <f t="shared" si="3"/>
        <v>86625</v>
      </c>
      <c r="D23" s="68">
        <f>0</f>
        <v>0</v>
      </c>
      <c r="E23" s="56">
        <v>86625</v>
      </c>
      <c r="F23" s="56">
        <f t="shared" si="4"/>
        <v>9900000</v>
      </c>
      <c r="G23" s="56">
        <f t="shared" si="0"/>
        <v>9900000</v>
      </c>
      <c r="H23" s="56">
        <f t="shared" si="1"/>
        <v>86625</v>
      </c>
    </row>
    <row r="24" spans="1:8" x14ac:dyDescent="0.25">
      <c r="A24" s="99">
        <v>44321</v>
      </c>
      <c r="B24" s="57">
        <f t="shared" si="2"/>
        <v>30</v>
      </c>
      <c r="C24" s="56">
        <f t="shared" si="3"/>
        <v>86625</v>
      </c>
      <c r="D24" s="68">
        <f>0</f>
        <v>0</v>
      </c>
      <c r="E24" s="56">
        <v>86625</v>
      </c>
      <c r="F24" s="56">
        <f t="shared" si="4"/>
        <v>9900000</v>
      </c>
      <c r="G24" s="56">
        <f t="shared" si="0"/>
        <v>9900000</v>
      </c>
      <c r="H24" s="56">
        <f t="shared" si="1"/>
        <v>86625</v>
      </c>
    </row>
    <row r="25" spans="1:8" x14ac:dyDescent="0.25">
      <c r="A25" s="99">
        <v>44352</v>
      </c>
      <c r="B25" s="57">
        <f t="shared" si="2"/>
        <v>30</v>
      </c>
      <c r="C25" s="56">
        <f t="shared" si="3"/>
        <v>86625</v>
      </c>
      <c r="D25" s="68">
        <f>0</f>
        <v>0</v>
      </c>
      <c r="E25" s="56">
        <v>86625</v>
      </c>
      <c r="F25" s="56">
        <f t="shared" si="4"/>
        <v>9900000</v>
      </c>
      <c r="G25" s="56">
        <f t="shared" si="0"/>
        <v>9900000</v>
      </c>
      <c r="H25" s="56">
        <f t="shared" si="1"/>
        <v>86625</v>
      </c>
    </row>
    <row r="26" spans="1:8" x14ac:dyDescent="0.25">
      <c r="A26" s="99">
        <v>44382</v>
      </c>
      <c r="B26" s="57">
        <f t="shared" si="2"/>
        <v>30</v>
      </c>
      <c r="C26" s="56">
        <f t="shared" si="3"/>
        <v>86625</v>
      </c>
      <c r="D26" s="68">
        <f>0</f>
        <v>0</v>
      </c>
      <c r="E26" s="56">
        <v>86625</v>
      </c>
      <c r="F26" s="56">
        <f t="shared" si="4"/>
        <v>9900000</v>
      </c>
      <c r="G26" s="56">
        <f t="shared" si="0"/>
        <v>9900000</v>
      </c>
      <c r="H26" s="56">
        <f t="shared" si="1"/>
        <v>86625</v>
      </c>
    </row>
    <row r="27" spans="1:8" x14ac:dyDescent="0.25">
      <c r="A27" s="99">
        <v>44413</v>
      </c>
      <c r="B27" s="57">
        <f t="shared" si="2"/>
        <v>30</v>
      </c>
      <c r="C27" s="56">
        <f t="shared" si="3"/>
        <v>86625</v>
      </c>
      <c r="D27" s="68">
        <f>0</f>
        <v>0</v>
      </c>
      <c r="E27" s="56">
        <v>86625</v>
      </c>
      <c r="F27" s="56">
        <f t="shared" si="4"/>
        <v>9900000</v>
      </c>
      <c r="G27" s="56">
        <f t="shared" si="0"/>
        <v>9900000</v>
      </c>
      <c r="H27" s="56">
        <f t="shared" si="1"/>
        <v>86625</v>
      </c>
    </row>
    <row r="28" spans="1:8" x14ac:dyDescent="0.25">
      <c r="A28" s="99">
        <v>44444</v>
      </c>
      <c r="B28" s="57">
        <f t="shared" si="2"/>
        <v>30</v>
      </c>
      <c r="C28" s="56">
        <f t="shared" si="3"/>
        <v>86625</v>
      </c>
      <c r="D28" s="68">
        <f>0</f>
        <v>0</v>
      </c>
      <c r="E28" s="56">
        <v>86625</v>
      </c>
      <c r="F28" s="56">
        <f t="shared" si="4"/>
        <v>9900000</v>
      </c>
      <c r="G28" s="56">
        <f t="shared" si="0"/>
        <v>9900000</v>
      </c>
      <c r="H28" s="56">
        <f t="shared" si="1"/>
        <v>86625</v>
      </c>
    </row>
    <row r="29" spans="1:8" x14ac:dyDescent="0.25">
      <c r="A29" s="99">
        <v>44474</v>
      </c>
      <c r="B29" s="57">
        <f t="shared" si="2"/>
        <v>30</v>
      </c>
      <c r="C29" s="56">
        <f t="shared" si="3"/>
        <v>86625</v>
      </c>
      <c r="D29" s="68">
        <f>0</f>
        <v>0</v>
      </c>
      <c r="E29" s="56">
        <v>86625</v>
      </c>
      <c r="F29" s="56">
        <f t="shared" si="4"/>
        <v>9900000</v>
      </c>
      <c r="G29" s="56">
        <f t="shared" si="0"/>
        <v>9900000</v>
      </c>
      <c r="H29" s="56">
        <f t="shared" si="1"/>
        <v>86625</v>
      </c>
    </row>
    <row r="30" spans="1:8" x14ac:dyDescent="0.25">
      <c r="A30" s="99">
        <v>44505</v>
      </c>
      <c r="B30" s="57">
        <f t="shared" si="2"/>
        <v>30</v>
      </c>
      <c r="C30" s="56">
        <f t="shared" si="3"/>
        <v>86625</v>
      </c>
      <c r="D30" s="68">
        <f>0</f>
        <v>0</v>
      </c>
      <c r="E30" s="56">
        <v>86625</v>
      </c>
      <c r="F30" s="56">
        <f t="shared" si="4"/>
        <v>9900000</v>
      </c>
      <c r="G30" s="56">
        <f t="shared" si="0"/>
        <v>9900000</v>
      </c>
      <c r="H30" s="56">
        <f t="shared" si="1"/>
        <v>86625</v>
      </c>
    </row>
    <row r="31" spans="1:8" x14ac:dyDescent="0.25">
      <c r="A31" s="99">
        <v>44535</v>
      </c>
      <c r="B31" s="57">
        <f t="shared" si="2"/>
        <v>30</v>
      </c>
      <c r="C31" s="56">
        <f t="shared" si="3"/>
        <v>86625</v>
      </c>
      <c r="D31" s="68">
        <f>0</f>
        <v>0</v>
      </c>
      <c r="E31" s="56">
        <v>86625</v>
      </c>
      <c r="F31" s="56">
        <f t="shared" si="4"/>
        <v>9900000</v>
      </c>
      <c r="G31" s="56">
        <f t="shared" si="0"/>
        <v>9900000</v>
      </c>
      <c r="H31" s="56">
        <f t="shared" si="1"/>
        <v>86625</v>
      </c>
    </row>
    <row r="32" spans="1:8" x14ac:dyDescent="0.25">
      <c r="A32" s="99">
        <v>44566</v>
      </c>
      <c r="B32" s="57">
        <f t="shared" si="2"/>
        <v>30</v>
      </c>
      <c r="C32" s="56">
        <f t="shared" si="3"/>
        <v>86625</v>
      </c>
      <c r="D32" s="68">
        <f>0</f>
        <v>0</v>
      </c>
      <c r="E32" s="56">
        <v>86625</v>
      </c>
      <c r="F32" s="56">
        <f t="shared" si="4"/>
        <v>9900000</v>
      </c>
      <c r="G32" s="56">
        <f t="shared" si="0"/>
        <v>9900000</v>
      </c>
      <c r="H32" s="56">
        <f t="shared" si="1"/>
        <v>86625</v>
      </c>
    </row>
    <row r="33" spans="1:8" x14ac:dyDescent="0.25">
      <c r="A33" s="99">
        <v>44597</v>
      </c>
      <c r="B33" s="57">
        <f t="shared" si="2"/>
        <v>30</v>
      </c>
      <c r="C33" s="56">
        <f t="shared" si="3"/>
        <v>86625</v>
      </c>
      <c r="D33" s="68">
        <f>0</f>
        <v>0</v>
      </c>
      <c r="E33" s="56">
        <v>86625</v>
      </c>
      <c r="F33" s="56">
        <f t="shared" si="4"/>
        <v>9900000</v>
      </c>
      <c r="G33" s="56">
        <f t="shared" si="0"/>
        <v>9900000</v>
      </c>
      <c r="H33" s="56">
        <f t="shared" si="1"/>
        <v>86625</v>
      </c>
    </row>
    <row r="34" spans="1:8" x14ac:dyDescent="0.25">
      <c r="A34" s="99">
        <v>44625</v>
      </c>
      <c r="B34" s="57">
        <f t="shared" si="2"/>
        <v>30</v>
      </c>
      <c r="C34" s="56">
        <f t="shared" si="3"/>
        <v>86625</v>
      </c>
      <c r="D34" s="68">
        <f>0</f>
        <v>0</v>
      </c>
      <c r="E34" s="56">
        <v>86625</v>
      </c>
      <c r="F34" s="56">
        <f t="shared" si="4"/>
        <v>9900000</v>
      </c>
      <c r="G34" s="56">
        <f t="shared" si="0"/>
        <v>9900000</v>
      </c>
      <c r="H34" s="56">
        <f t="shared" si="1"/>
        <v>86625</v>
      </c>
    </row>
    <row r="35" spans="1:8" x14ac:dyDescent="0.25">
      <c r="A35" s="99">
        <v>44656</v>
      </c>
      <c r="B35" s="57">
        <f t="shared" si="2"/>
        <v>30</v>
      </c>
      <c r="C35" s="56">
        <f t="shared" si="3"/>
        <v>86625</v>
      </c>
      <c r="D35" s="68">
        <f>0</f>
        <v>0</v>
      </c>
      <c r="E35" s="56">
        <v>86625</v>
      </c>
      <c r="F35" s="56">
        <f t="shared" si="4"/>
        <v>9900000</v>
      </c>
      <c r="G35" s="56">
        <f t="shared" si="0"/>
        <v>9900000</v>
      </c>
      <c r="H35" s="56">
        <f t="shared" si="1"/>
        <v>86625</v>
      </c>
    </row>
    <row r="36" spans="1:8" x14ac:dyDescent="0.25">
      <c r="A36" s="99">
        <v>44686</v>
      </c>
      <c r="B36" s="57">
        <f t="shared" si="2"/>
        <v>30</v>
      </c>
      <c r="C36" s="56">
        <f t="shared" si="3"/>
        <v>86625</v>
      </c>
      <c r="D36" s="68">
        <f>0</f>
        <v>0</v>
      </c>
      <c r="E36" s="56">
        <v>86625</v>
      </c>
      <c r="F36" s="56">
        <f t="shared" si="4"/>
        <v>9900000</v>
      </c>
      <c r="G36" s="56">
        <f t="shared" si="0"/>
        <v>9900000</v>
      </c>
      <c r="H36" s="56">
        <f t="shared" si="1"/>
        <v>86625</v>
      </c>
    </row>
    <row r="37" spans="1:8" x14ac:dyDescent="0.25">
      <c r="A37" s="99">
        <v>44717</v>
      </c>
      <c r="B37" s="57">
        <f t="shared" si="2"/>
        <v>30</v>
      </c>
      <c r="C37" s="56">
        <f t="shared" si="3"/>
        <v>86625</v>
      </c>
      <c r="D37" s="68">
        <f>0</f>
        <v>0</v>
      </c>
      <c r="E37" s="56">
        <v>86625</v>
      </c>
      <c r="F37" s="56">
        <f t="shared" si="4"/>
        <v>9900000</v>
      </c>
      <c r="G37" s="56">
        <f t="shared" si="0"/>
        <v>9900000</v>
      </c>
      <c r="H37" s="56">
        <f t="shared" si="1"/>
        <v>86625</v>
      </c>
    </row>
    <row r="38" spans="1:8" x14ac:dyDescent="0.25">
      <c r="A38" s="99">
        <v>44747</v>
      </c>
      <c r="B38" s="57">
        <f t="shared" si="2"/>
        <v>30</v>
      </c>
      <c r="C38" s="56">
        <f t="shared" si="3"/>
        <v>86625</v>
      </c>
      <c r="D38" s="68">
        <f>0</f>
        <v>0</v>
      </c>
      <c r="E38" s="56">
        <v>86625</v>
      </c>
      <c r="F38" s="56">
        <f t="shared" si="4"/>
        <v>9900000</v>
      </c>
      <c r="G38" s="56">
        <f t="shared" si="0"/>
        <v>9900000</v>
      </c>
      <c r="H38" s="56">
        <f t="shared" si="1"/>
        <v>86625</v>
      </c>
    </row>
    <row r="39" spans="1:8" x14ac:dyDescent="0.25">
      <c r="A39" s="99">
        <v>44778</v>
      </c>
      <c r="B39" s="57">
        <f t="shared" si="2"/>
        <v>30</v>
      </c>
      <c r="C39" s="56">
        <f t="shared" si="3"/>
        <v>86625</v>
      </c>
      <c r="D39" s="68">
        <f>0</f>
        <v>0</v>
      </c>
      <c r="E39" s="56">
        <v>86625</v>
      </c>
      <c r="F39" s="56">
        <f t="shared" si="4"/>
        <v>9900000</v>
      </c>
      <c r="G39" s="56">
        <f t="shared" si="0"/>
        <v>9900000</v>
      </c>
      <c r="H39" s="56">
        <f t="shared" si="1"/>
        <v>86625</v>
      </c>
    </row>
    <row r="40" spans="1:8" x14ac:dyDescent="0.25">
      <c r="A40" s="99">
        <v>44809</v>
      </c>
      <c r="B40" s="57">
        <f t="shared" si="2"/>
        <v>30</v>
      </c>
      <c r="C40" s="56">
        <f>9986625</f>
        <v>9986625</v>
      </c>
      <c r="D40" s="68">
        <f>C40-E40</f>
        <v>9900000</v>
      </c>
      <c r="E40" s="56">
        <v>86625</v>
      </c>
      <c r="F40" s="56">
        <f t="shared" si="4"/>
        <v>9900000</v>
      </c>
      <c r="G40" s="55">
        <f>0</f>
        <v>0</v>
      </c>
      <c r="H40" s="56">
        <f t="shared" si="1"/>
        <v>86625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78B2D-67E4-4554-A732-F3375B4A9341}">
  <dimension ref="A1:I40"/>
  <sheetViews>
    <sheetView workbookViewId="0">
      <selection activeCell="N2" sqref="N2"/>
    </sheetView>
  </sheetViews>
  <sheetFormatPr defaultRowHeight="15" x14ac:dyDescent="0.25"/>
  <cols>
    <col min="1" max="1" width="15.140625" bestFit="1" customWidth="1"/>
    <col min="2" max="2" width="12.28515625" bestFit="1" customWidth="1"/>
    <col min="3" max="3" width="17.85546875" bestFit="1" customWidth="1"/>
    <col min="4" max="4" width="13.85546875" bestFit="1" customWidth="1"/>
    <col min="5" max="5" width="11.42578125" bestFit="1" customWidth="1"/>
    <col min="6" max="6" width="12.28515625" bestFit="1" customWidth="1"/>
    <col min="7" max="7" width="14.7109375" bestFit="1" customWidth="1"/>
    <col min="8" max="8" width="13.7109375" bestFit="1" customWidth="1"/>
  </cols>
  <sheetData>
    <row r="1" spans="1:9" x14ac:dyDescent="0.25">
      <c r="A1" s="41" t="s">
        <v>267</v>
      </c>
      <c r="B1" s="96">
        <v>43702</v>
      </c>
      <c r="C1" s="104" t="s">
        <v>377</v>
      </c>
      <c r="D1" s="86">
        <v>9900000</v>
      </c>
    </row>
    <row r="2" spans="1:9" ht="15.75" x14ac:dyDescent="0.25">
      <c r="A2" s="41" t="s">
        <v>268</v>
      </c>
      <c r="B2" s="85">
        <v>0.105</v>
      </c>
      <c r="C2" s="101" t="s">
        <v>381</v>
      </c>
      <c r="D2" s="36"/>
      <c r="F2" s="100"/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99">
        <v>43713</v>
      </c>
      <c r="B4" s="57">
        <f>(A4-B1)</f>
        <v>11</v>
      </c>
      <c r="C4" s="56"/>
      <c r="D4" s="68">
        <v>0</v>
      </c>
      <c r="E4" s="59">
        <f>F4*$B$2*B4/365</f>
        <v>31327.397260273974</v>
      </c>
      <c r="F4" s="56">
        <f>$D$1</f>
        <v>9900000</v>
      </c>
      <c r="G4" s="56">
        <f t="shared" ref="G4:G40" si="0">F4-D4</f>
        <v>9900000</v>
      </c>
      <c r="H4" s="102"/>
      <c r="I4" s="102"/>
    </row>
    <row r="5" spans="1:9" x14ac:dyDescent="0.25">
      <c r="A5" s="99">
        <v>43743</v>
      </c>
      <c r="B5" s="57">
        <f>A5-A4</f>
        <v>30</v>
      </c>
      <c r="C5" s="56">
        <f>E5</f>
        <v>85439</v>
      </c>
      <c r="D5" s="68">
        <v>0</v>
      </c>
      <c r="E5" s="103">
        <f>ROUNDUP(F5*$B$2*B5/365,0)</f>
        <v>85439</v>
      </c>
      <c r="F5" s="56">
        <f t="shared" ref="F5:F40" si="1">$D$1</f>
        <v>9900000</v>
      </c>
      <c r="G5" s="56">
        <f t="shared" si="0"/>
        <v>9900000</v>
      </c>
      <c r="H5" s="102"/>
      <c r="I5" s="102"/>
    </row>
    <row r="6" spans="1:9" x14ac:dyDescent="0.25">
      <c r="A6" s="99">
        <v>43774</v>
      </c>
      <c r="B6" s="57">
        <f t="shared" ref="B6:B40" si="2">A6-A5</f>
        <v>31</v>
      </c>
      <c r="C6" s="56">
        <f t="shared" ref="C6:C39" si="3">E6</f>
        <v>88287</v>
      </c>
      <c r="D6" s="68">
        <v>0</v>
      </c>
      <c r="E6" s="103">
        <f t="shared" ref="E6:E40" si="4">ROUNDUP(F6*$B$2*B6/365,0)</f>
        <v>88287</v>
      </c>
      <c r="F6" s="56">
        <f t="shared" si="1"/>
        <v>9900000</v>
      </c>
      <c r="G6" s="56">
        <f t="shared" si="0"/>
        <v>9900000</v>
      </c>
      <c r="H6" s="102"/>
      <c r="I6" s="102"/>
    </row>
    <row r="7" spans="1:9" x14ac:dyDescent="0.25">
      <c r="A7" s="99">
        <v>43804</v>
      </c>
      <c r="B7" s="57">
        <f t="shared" si="2"/>
        <v>30</v>
      </c>
      <c r="C7" s="56">
        <f t="shared" si="3"/>
        <v>85439</v>
      </c>
      <c r="D7" s="68">
        <v>0</v>
      </c>
      <c r="E7" s="103">
        <f t="shared" si="4"/>
        <v>85439</v>
      </c>
      <c r="F7" s="56">
        <f t="shared" si="1"/>
        <v>9900000</v>
      </c>
      <c r="G7" s="56">
        <f t="shared" si="0"/>
        <v>9900000</v>
      </c>
      <c r="H7" s="102"/>
      <c r="I7" s="102"/>
    </row>
    <row r="8" spans="1:9" x14ac:dyDescent="0.25">
      <c r="A8" s="99">
        <v>43835</v>
      </c>
      <c r="B8" s="57">
        <f t="shared" si="2"/>
        <v>31</v>
      </c>
      <c r="C8" s="56">
        <f t="shared" si="3"/>
        <v>88287</v>
      </c>
      <c r="D8" s="68">
        <v>0</v>
      </c>
      <c r="E8" s="103">
        <f t="shared" si="4"/>
        <v>88287</v>
      </c>
      <c r="F8" s="56">
        <f t="shared" si="1"/>
        <v>9900000</v>
      </c>
      <c r="G8" s="56">
        <f t="shared" si="0"/>
        <v>9900000</v>
      </c>
      <c r="H8" s="102"/>
      <c r="I8" s="102"/>
    </row>
    <row r="9" spans="1:9" x14ac:dyDescent="0.25">
      <c r="A9" s="99">
        <v>43866</v>
      </c>
      <c r="B9" s="57">
        <f t="shared" si="2"/>
        <v>31</v>
      </c>
      <c r="C9" s="56">
        <f t="shared" si="3"/>
        <v>88287</v>
      </c>
      <c r="D9" s="68">
        <f>0</f>
        <v>0</v>
      </c>
      <c r="E9" s="103">
        <f t="shared" si="4"/>
        <v>88287</v>
      </c>
      <c r="F9" s="56">
        <f t="shared" si="1"/>
        <v>9900000</v>
      </c>
      <c r="G9" s="56">
        <f t="shared" si="0"/>
        <v>9900000</v>
      </c>
      <c r="H9" s="102"/>
      <c r="I9" s="102"/>
    </row>
    <row r="10" spans="1:9" x14ac:dyDescent="0.25">
      <c r="A10" s="99">
        <v>43895</v>
      </c>
      <c r="B10" s="57">
        <f t="shared" si="2"/>
        <v>29</v>
      </c>
      <c r="C10" s="56">
        <f t="shared" si="3"/>
        <v>82591</v>
      </c>
      <c r="D10" s="68">
        <f>0</f>
        <v>0</v>
      </c>
      <c r="E10" s="103">
        <f t="shared" si="4"/>
        <v>82591</v>
      </c>
      <c r="F10" s="56">
        <f t="shared" si="1"/>
        <v>9900000</v>
      </c>
      <c r="G10" s="56">
        <f t="shared" si="0"/>
        <v>9900000</v>
      </c>
      <c r="H10" s="102"/>
      <c r="I10" s="102"/>
    </row>
    <row r="11" spans="1:9" x14ac:dyDescent="0.25">
      <c r="A11" s="99">
        <v>43926</v>
      </c>
      <c r="B11" s="57">
        <f t="shared" si="2"/>
        <v>31</v>
      </c>
      <c r="C11" s="56">
        <f t="shared" si="3"/>
        <v>88287</v>
      </c>
      <c r="D11" s="68">
        <f>0</f>
        <v>0</v>
      </c>
      <c r="E11" s="103">
        <f t="shared" si="4"/>
        <v>88287</v>
      </c>
      <c r="F11" s="56">
        <f t="shared" si="1"/>
        <v>9900000</v>
      </c>
      <c r="G11" s="56">
        <f t="shared" si="0"/>
        <v>9900000</v>
      </c>
      <c r="H11" s="102"/>
      <c r="I11" s="102"/>
    </row>
    <row r="12" spans="1:9" x14ac:dyDescent="0.25">
      <c r="A12" s="99">
        <v>43956</v>
      </c>
      <c r="B12" s="57">
        <f t="shared" si="2"/>
        <v>30</v>
      </c>
      <c r="C12" s="56">
        <f t="shared" si="3"/>
        <v>85439</v>
      </c>
      <c r="D12" s="68">
        <f>0</f>
        <v>0</v>
      </c>
      <c r="E12" s="103">
        <f t="shared" si="4"/>
        <v>85439</v>
      </c>
      <c r="F12" s="56">
        <f t="shared" si="1"/>
        <v>9900000</v>
      </c>
      <c r="G12" s="56">
        <f t="shared" si="0"/>
        <v>9900000</v>
      </c>
      <c r="H12" s="102"/>
      <c r="I12" s="102"/>
    </row>
    <row r="13" spans="1:9" x14ac:dyDescent="0.25">
      <c r="A13" s="99">
        <v>43987</v>
      </c>
      <c r="B13" s="57">
        <f t="shared" si="2"/>
        <v>31</v>
      </c>
      <c r="C13" s="56">
        <f t="shared" si="3"/>
        <v>88287</v>
      </c>
      <c r="D13" s="68">
        <f>0</f>
        <v>0</v>
      </c>
      <c r="E13" s="103">
        <f t="shared" si="4"/>
        <v>88287</v>
      </c>
      <c r="F13" s="56">
        <f t="shared" si="1"/>
        <v>9900000</v>
      </c>
      <c r="G13" s="56">
        <f t="shared" si="0"/>
        <v>9900000</v>
      </c>
      <c r="H13" s="102"/>
      <c r="I13" s="102"/>
    </row>
    <row r="14" spans="1:9" x14ac:dyDescent="0.25">
      <c r="A14" s="99">
        <v>44017</v>
      </c>
      <c r="B14" s="57">
        <f t="shared" si="2"/>
        <v>30</v>
      </c>
      <c r="C14" s="56">
        <f t="shared" si="3"/>
        <v>85439</v>
      </c>
      <c r="D14" s="68">
        <f>0</f>
        <v>0</v>
      </c>
      <c r="E14" s="103">
        <f t="shared" si="4"/>
        <v>85439</v>
      </c>
      <c r="F14" s="56">
        <f t="shared" si="1"/>
        <v>9900000</v>
      </c>
      <c r="G14" s="56">
        <f t="shared" si="0"/>
        <v>9900000</v>
      </c>
      <c r="H14" s="102"/>
      <c r="I14" s="102"/>
    </row>
    <row r="15" spans="1:9" x14ac:dyDescent="0.25">
      <c r="A15" s="99">
        <v>44048</v>
      </c>
      <c r="B15" s="57">
        <f t="shared" si="2"/>
        <v>31</v>
      </c>
      <c r="C15" s="56">
        <f t="shared" si="3"/>
        <v>88287</v>
      </c>
      <c r="D15" s="68">
        <f>0</f>
        <v>0</v>
      </c>
      <c r="E15" s="103">
        <f t="shared" si="4"/>
        <v>88287</v>
      </c>
      <c r="F15" s="56">
        <f t="shared" si="1"/>
        <v>9900000</v>
      </c>
      <c r="G15" s="56">
        <f t="shared" si="0"/>
        <v>9900000</v>
      </c>
      <c r="H15" s="102"/>
      <c r="I15" s="102"/>
    </row>
    <row r="16" spans="1:9" x14ac:dyDescent="0.25">
      <c r="A16" s="99">
        <v>44079</v>
      </c>
      <c r="B16" s="57">
        <f t="shared" si="2"/>
        <v>31</v>
      </c>
      <c r="C16" s="56">
        <f t="shared" si="3"/>
        <v>88287</v>
      </c>
      <c r="D16" s="68">
        <f>0</f>
        <v>0</v>
      </c>
      <c r="E16" s="103">
        <f t="shared" si="4"/>
        <v>88287</v>
      </c>
      <c r="F16" s="56">
        <f t="shared" si="1"/>
        <v>9900000</v>
      </c>
      <c r="G16" s="56">
        <f t="shared" si="0"/>
        <v>9900000</v>
      </c>
      <c r="H16" s="102"/>
      <c r="I16" s="102"/>
    </row>
    <row r="17" spans="1:9" x14ac:dyDescent="0.25">
      <c r="A17" s="99">
        <v>44109</v>
      </c>
      <c r="B17" s="57">
        <f t="shared" si="2"/>
        <v>30</v>
      </c>
      <c r="C17" s="56">
        <f t="shared" si="3"/>
        <v>85439</v>
      </c>
      <c r="D17" s="68">
        <f>0</f>
        <v>0</v>
      </c>
      <c r="E17" s="103">
        <f t="shared" si="4"/>
        <v>85439</v>
      </c>
      <c r="F17" s="56">
        <f t="shared" si="1"/>
        <v>9900000</v>
      </c>
      <c r="G17" s="56">
        <f t="shared" si="0"/>
        <v>9900000</v>
      </c>
      <c r="H17" s="102"/>
      <c r="I17" s="102"/>
    </row>
    <row r="18" spans="1:9" x14ac:dyDescent="0.25">
      <c r="A18" s="99">
        <v>44140</v>
      </c>
      <c r="B18" s="57">
        <f t="shared" si="2"/>
        <v>31</v>
      </c>
      <c r="C18" s="56">
        <f t="shared" si="3"/>
        <v>88287</v>
      </c>
      <c r="D18" s="68">
        <f>0</f>
        <v>0</v>
      </c>
      <c r="E18" s="103">
        <f t="shared" si="4"/>
        <v>88287</v>
      </c>
      <c r="F18" s="56">
        <f t="shared" si="1"/>
        <v>9900000</v>
      </c>
      <c r="G18" s="56">
        <f t="shared" si="0"/>
        <v>9900000</v>
      </c>
      <c r="H18" s="102"/>
      <c r="I18" s="102"/>
    </row>
    <row r="19" spans="1:9" x14ac:dyDescent="0.25">
      <c r="A19" s="99">
        <v>44170</v>
      </c>
      <c r="B19" s="57">
        <f t="shared" si="2"/>
        <v>30</v>
      </c>
      <c r="C19" s="56">
        <f t="shared" si="3"/>
        <v>85439</v>
      </c>
      <c r="D19" s="68">
        <f>0</f>
        <v>0</v>
      </c>
      <c r="E19" s="103">
        <f t="shared" si="4"/>
        <v>85439</v>
      </c>
      <c r="F19" s="56">
        <f t="shared" si="1"/>
        <v>9900000</v>
      </c>
      <c r="G19" s="56">
        <f t="shared" si="0"/>
        <v>9900000</v>
      </c>
      <c r="H19" s="102"/>
      <c r="I19" s="102"/>
    </row>
    <row r="20" spans="1:9" x14ac:dyDescent="0.25">
      <c r="A20" s="99">
        <v>44201</v>
      </c>
      <c r="B20" s="57">
        <f t="shared" si="2"/>
        <v>31</v>
      </c>
      <c r="C20" s="56">
        <f t="shared" si="3"/>
        <v>88287</v>
      </c>
      <c r="D20" s="68">
        <f>0</f>
        <v>0</v>
      </c>
      <c r="E20" s="103">
        <f t="shared" si="4"/>
        <v>88287</v>
      </c>
      <c r="F20" s="56">
        <f t="shared" si="1"/>
        <v>9900000</v>
      </c>
      <c r="G20" s="56">
        <f t="shared" si="0"/>
        <v>9900000</v>
      </c>
      <c r="H20" s="102"/>
      <c r="I20" s="102"/>
    </row>
    <row r="21" spans="1:9" x14ac:dyDescent="0.25">
      <c r="A21" s="99">
        <v>44232</v>
      </c>
      <c r="B21" s="57">
        <f t="shared" si="2"/>
        <v>31</v>
      </c>
      <c r="C21" s="56">
        <f t="shared" si="3"/>
        <v>88287</v>
      </c>
      <c r="D21" s="68">
        <f>0</f>
        <v>0</v>
      </c>
      <c r="E21" s="103">
        <f t="shared" si="4"/>
        <v>88287</v>
      </c>
      <c r="F21" s="56">
        <f t="shared" si="1"/>
        <v>9900000</v>
      </c>
      <c r="G21" s="56">
        <f t="shared" si="0"/>
        <v>9900000</v>
      </c>
      <c r="H21" s="102"/>
      <c r="I21" s="102"/>
    </row>
    <row r="22" spans="1:9" x14ac:dyDescent="0.25">
      <c r="A22" s="99">
        <v>44260</v>
      </c>
      <c r="B22" s="57">
        <f t="shared" si="2"/>
        <v>28</v>
      </c>
      <c r="C22" s="56">
        <f t="shared" si="3"/>
        <v>79743</v>
      </c>
      <c r="D22" s="68">
        <f>0</f>
        <v>0</v>
      </c>
      <c r="E22" s="103">
        <f t="shared" si="4"/>
        <v>79743</v>
      </c>
      <c r="F22" s="56">
        <f t="shared" si="1"/>
        <v>9900000</v>
      </c>
      <c r="G22" s="56">
        <f t="shared" si="0"/>
        <v>9900000</v>
      </c>
      <c r="H22" s="102"/>
      <c r="I22" s="102"/>
    </row>
    <row r="23" spans="1:9" x14ac:dyDescent="0.25">
      <c r="A23" s="99">
        <v>44291</v>
      </c>
      <c r="B23" s="57">
        <f t="shared" si="2"/>
        <v>31</v>
      </c>
      <c r="C23" s="56">
        <f t="shared" si="3"/>
        <v>88287</v>
      </c>
      <c r="D23" s="68">
        <f>0</f>
        <v>0</v>
      </c>
      <c r="E23" s="103">
        <f t="shared" si="4"/>
        <v>88287</v>
      </c>
      <c r="F23" s="56">
        <f t="shared" si="1"/>
        <v>9900000</v>
      </c>
      <c r="G23" s="56">
        <f t="shared" si="0"/>
        <v>9900000</v>
      </c>
      <c r="H23" s="102"/>
      <c r="I23" s="102"/>
    </row>
    <row r="24" spans="1:9" x14ac:dyDescent="0.25">
      <c r="A24" s="99">
        <v>44321</v>
      </c>
      <c r="B24" s="57">
        <f t="shared" si="2"/>
        <v>30</v>
      </c>
      <c r="C24" s="56">
        <f t="shared" si="3"/>
        <v>85439</v>
      </c>
      <c r="D24" s="68">
        <f>0</f>
        <v>0</v>
      </c>
      <c r="E24" s="103">
        <f t="shared" si="4"/>
        <v>85439</v>
      </c>
      <c r="F24" s="56">
        <f t="shared" si="1"/>
        <v>9900000</v>
      </c>
      <c r="G24" s="56">
        <f t="shared" si="0"/>
        <v>9900000</v>
      </c>
      <c r="H24" s="102"/>
      <c r="I24" s="102"/>
    </row>
    <row r="25" spans="1:9" x14ac:dyDescent="0.25">
      <c r="A25" s="99">
        <v>44352</v>
      </c>
      <c r="B25" s="57">
        <f t="shared" si="2"/>
        <v>31</v>
      </c>
      <c r="C25" s="56">
        <f t="shared" si="3"/>
        <v>88287</v>
      </c>
      <c r="D25" s="68">
        <f>0</f>
        <v>0</v>
      </c>
      <c r="E25" s="103">
        <f t="shared" si="4"/>
        <v>88287</v>
      </c>
      <c r="F25" s="56">
        <f t="shared" si="1"/>
        <v>9900000</v>
      </c>
      <c r="G25" s="56">
        <f t="shared" si="0"/>
        <v>9900000</v>
      </c>
      <c r="H25" s="102"/>
      <c r="I25" s="102"/>
    </row>
    <row r="26" spans="1:9" x14ac:dyDescent="0.25">
      <c r="A26" s="99">
        <v>44382</v>
      </c>
      <c r="B26" s="57">
        <f t="shared" si="2"/>
        <v>30</v>
      </c>
      <c r="C26" s="56">
        <f t="shared" si="3"/>
        <v>85439</v>
      </c>
      <c r="D26" s="68">
        <f>0</f>
        <v>0</v>
      </c>
      <c r="E26" s="103">
        <f t="shared" si="4"/>
        <v>85439</v>
      </c>
      <c r="F26" s="56">
        <f t="shared" si="1"/>
        <v>9900000</v>
      </c>
      <c r="G26" s="56">
        <f t="shared" si="0"/>
        <v>9900000</v>
      </c>
      <c r="H26" s="102"/>
      <c r="I26" s="102"/>
    </row>
    <row r="27" spans="1:9" x14ac:dyDescent="0.25">
      <c r="A27" s="99">
        <v>44413</v>
      </c>
      <c r="B27" s="57">
        <f t="shared" si="2"/>
        <v>31</v>
      </c>
      <c r="C27" s="56">
        <f t="shared" si="3"/>
        <v>88287</v>
      </c>
      <c r="D27" s="68">
        <f>0</f>
        <v>0</v>
      </c>
      <c r="E27" s="103">
        <f t="shared" si="4"/>
        <v>88287</v>
      </c>
      <c r="F27" s="56">
        <f t="shared" si="1"/>
        <v>9900000</v>
      </c>
      <c r="G27" s="56">
        <f t="shared" si="0"/>
        <v>9900000</v>
      </c>
      <c r="H27" s="102"/>
      <c r="I27" s="102"/>
    </row>
    <row r="28" spans="1:9" x14ac:dyDescent="0.25">
      <c r="A28" s="99">
        <v>44444</v>
      </c>
      <c r="B28" s="57">
        <f t="shared" si="2"/>
        <v>31</v>
      </c>
      <c r="C28" s="56">
        <f t="shared" si="3"/>
        <v>88287</v>
      </c>
      <c r="D28" s="68">
        <f>0</f>
        <v>0</v>
      </c>
      <c r="E28" s="103">
        <f t="shared" si="4"/>
        <v>88287</v>
      </c>
      <c r="F28" s="56">
        <f t="shared" si="1"/>
        <v>9900000</v>
      </c>
      <c r="G28" s="56">
        <f t="shared" si="0"/>
        <v>9900000</v>
      </c>
      <c r="H28" s="102"/>
      <c r="I28" s="102"/>
    </row>
    <row r="29" spans="1:9" x14ac:dyDescent="0.25">
      <c r="A29" s="99">
        <v>44474</v>
      </c>
      <c r="B29" s="57">
        <f t="shared" si="2"/>
        <v>30</v>
      </c>
      <c r="C29" s="56">
        <f t="shared" si="3"/>
        <v>85439</v>
      </c>
      <c r="D29" s="68">
        <f>0</f>
        <v>0</v>
      </c>
      <c r="E29" s="103">
        <f t="shared" si="4"/>
        <v>85439</v>
      </c>
      <c r="F29" s="56">
        <f t="shared" si="1"/>
        <v>9900000</v>
      </c>
      <c r="G29" s="56">
        <f t="shared" si="0"/>
        <v>9900000</v>
      </c>
      <c r="H29" s="102"/>
      <c r="I29" s="102"/>
    </row>
    <row r="30" spans="1:9" x14ac:dyDescent="0.25">
      <c r="A30" s="99">
        <v>44505</v>
      </c>
      <c r="B30" s="57">
        <f t="shared" si="2"/>
        <v>31</v>
      </c>
      <c r="C30" s="56">
        <f t="shared" si="3"/>
        <v>88287</v>
      </c>
      <c r="D30" s="68">
        <f>0</f>
        <v>0</v>
      </c>
      <c r="E30" s="103">
        <f t="shared" si="4"/>
        <v>88287</v>
      </c>
      <c r="F30" s="56">
        <f t="shared" si="1"/>
        <v>9900000</v>
      </c>
      <c r="G30" s="56">
        <f t="shared" si="0"/>
        <v>9900000</v>
      </c>
      <c r="H30" s="102"/>
      <c r="I30" s="102"/>
    </row>
    <row r="31" spans="1:9" x14ac:dyDescent="0.25">
      <c r="A31" s="99">
        <v>44535</v>
      </c>
      <c r="B31" s="57">
        <f t="shared" si="2"/>
        <v>30</v>
      </c>
      <c r="C31" s="56">
        <f t="shared" si="3"/>
        <v>85439</v>
      </c>
      <c r="D31" s="68">
        <f>0</f>
        <v>0</v>
      </c>
      <c r="E31" s="103">
        <f t="shared" si="4"/>
        <v>85439</v>
      </c>
      <c r="F31" s="56">
        <f t="shared" si="1"/>
        <v>9900000</v>
      </c>
      <c r="G31" s="56">
        <f t="shared" si="0"/>
        <v>9900000</v>
      </c>
      <c r="H31" s="102"/>
      <c r="I31" s="102"/>
    </row>
    <row r="32" spans="1:9" x14ac:dyDescent="0.25">
      <c r="A32" s="99">
        <v>44566</v>
      </c>
      <c r="B32" s="57">
        <f t="shared" si="2"/>
        <v>31</v>
      </c>
      <c r="C32" s="56">
        <f t="shared" si="3"/>
        <v>88287</v>
      </c>
      <c r="D32" s="68">
        <f>0</f>
        <v>0</v>
      </c>
      <c r="E32" s="103">
        <f t="shared" si="4"/>
        <v>88287</v>
      </c>
      <c r="F32" s="56">
        <f t="shared" si="1"/>
        <v>9900000</v>
      </c>
      <c r="G32" s="56">
        <f t="shared" si="0"/>
        <v>9900000</v>
      </c>
      <c r="H32" s="102"/>
      <c r="I32" s="102"/>
    </row>
    <row r="33" spans="1:9" x14ac:dyDescent="0.25">
      <c r="A33" s="99">
        <v>44597</v>
      </c>
      <c r="B33" s="57">
        <f t="shared" si="2"/>
        <v>31</v>
      </c>
      <c r="C33" s="56">
        <f t="shared" si="3"/>
        <v>88287</v>
      </c>
      <c r="D33" s="68">
        <f>0</f>
        <v>0</v>
      </c>
      <c r="E33" s="103">
        <f t="shared" si="4"/>
        <v>88287</v>
      </c>
      <c r="F33" s="56">
        <f t="shared" si="1"/>
        <v>9900000</v>
      </c>
      <c r="G33" s="56">
        <f t="shared" si="0"/>
        <v>9900000</v>
      </c>
      <c r="H33" s="102"/>
      <c r="I33" s="102"/>
    </row>
    <row r="34" spans="1:9" x14ac:dyDescent="0.25">
      <c r="A34" s="99">
        <v>44625</v>
      </c>
      <c r="B34" s="57">
        <f t="shared" si="2"/>
        <v>28</v>
      </c>
      <c r="C34" s="56">
        <f t="shared" si="3"/>
        <v>79743</v>
      </c>
      <c r="D34" s="68">
        <f>0</f>
        <v>0</v>
      </c>
      <c r="E34" s="103">
        <f t="shared" si="4"/>
        <v>79743</v>
      </c>
      <c r="F34" s="56">
        <f t="shared" si="1"/>
        <v>9900000</v>
      </c>
      <c r="G34" s="56">
        <f t="shared" si="0"/>
        <v>9900000</v>
      </c>
      <c r="H34" s="102"/>
      <c r="I34" s="102"/>
    </row>
    <row r="35" spans="1:9" x14ac:dyDescent="0.25">
      <c r="A35" s="99">
        <v>44656</v>
      </c>
      <c r="B35" s="57">
        <f t="shared" si="2"/>
        <v>31</v>
      </c>
      <c r="C35" s="56">
        <f t="shared" si="3"/>
        <v>88287</v>
      </c>
      <c r="D35" s="68">
        <f>0</f>
        <v>0</v>
      </c>
      <c r="E35" s="103">
        <f t="shared" si="4"/>
        <v>88287</v>
      </c>
      <c r="F35" s="56">
        <f t="shared" si="1"/>
        <v>9900000</v>
      </c>
      <c r="G35" s="56">
        <f t="shared" si="0"/>
        <v>9900000</v>
      </c>
      <c r="H35" s="102"/>
      <c r="I35" s="102"/>
    </row>
    <row r="36" spans="1:9" x14ac:dyDescent="0.25">
      <c r="A36" s="99">
        <v>44686</v>
      </c>
      <c r="B36" s="57">
        <f t="shared" si="2"/>
        <v>30</v>
      </c>
      <c r="C36" s="56">
        <f t="shared" si="3"/>
        <v>85439</v>
      </c>
      <c r="D36" s="68">
        <f>0</f>
        <v>0</v>
      </c>
      <c r="E36" s="103">
        <f t="shared" si="4"/>
        <v>85439</v>
      </c>
      <c r="F36" s="56">
        <f t="shared" si="1"/>
        <v>9900000</v>
      </c>
      <c r="G36" s="56">
        <f t="shared" si="0"/>
        <v>9900000</v>
      </c>
      <c r="H36" s="102"/>
      <c r="I36" s="102"/>
    </row>
    <row r="37" spans="1:9" x14ac:dyDescent="0.25">
      <c r="A37" s="99">
        <v>44717</v>
      </c>
      <c r="B37" s="57">
        <f t="shared" si="2"/>
        <v>31</v>
      </c>
      <c r="C37" s="56">
        <f t="shared" si="3"/>
        <v>88287</v>
      </c>
      <c r="D37" s="68">
        <f>0</f>
        <v>0</v>
      </c>
      <c r="E37" s="103">
        <f t="shared" si="4"/>
        <v>88287</v>
      </c>
      <c r="F37" s="56">
        <f t="shared" si="1"/>
        <v>9900000</v>
      </c>
      <c r="G37" s="56">
        <f t="shared" si="0"/>
        <v>9900000</v>
      </c>
      <c r="H37" s="102"/>
      <c r="I37" s="102"/>
    </row>
    <row r="38" spans="1:9" x14ac:dyDescent="0.25">
      <c r="A38" s="99">
        <v>44747</v>
      </c>
      <c r="B38" s="57">
        <f t="shared" si="2"/>
        <v>30</v>
      </c>
      <c r="C38" s="56">
        <f t="shared" si="3"/>
        <v>85439</v>
      </c>
      <c r="D38" s="68">
        <f>0</f>
        <v>0</v>
      </c>
      <c r="E38" s="103">
        <f t="shared" si="4"/>
        <v>85439</v>
      </c>
      <c r="F38" s="56">
        <f t="shared" si="1"/>
        <v>9900000</v>
      </c>
      <c r="G38" s="56">
        <f t="shared" si="0"/>
        <v>9900000</v>
      </c>
      <c r="H38" s="102"/>
      <c r="I38" s="102"/>
    </row>
    <row r="39" spans="1:9" x14ac:dyDescent="0.25">
      <c r="A39" s="99">
        <v>44778</v>
      </c>
      <c r="B39" s="57">
        <f t="shared" si="2"/>
        <v>31</v>
      </c>
      <c r="C39" s="56">
        <f t="shared" si="3"/>
        <v>88287</v>
      </c>
      <c r="D39" s="68">
        <f>0</f>
        <v>0</v>
      </c>
      <c r="E39" s="103">
        <f t="shared" si="4"/>
        <v>88287</v>
      </c>
      <c r="F39" s="56">
        <f t="shared" si="1"/>
        <v>9900000</v>
      </c>
      <c r="G39" s="56">
        <f t="shared" si="0"/>
        <v>9900000</v>
      </c>
      <c r="H39" s="102"/>
      <c r="I39" s="102"/>
    </row>
    <row r="40" spans="1:9" x14ac:dyDescent="0.25">
      <c r="A40" s="99">
        <v>44809</v>
      </c>
      <c r="B40" s="57">
        <f t="shared" si="2"/>
        <v>31</v>
      </c>
      <c r="C40" s="56">
        <f>ROUNDUP(9988286.30136986,0)</f>
        <v>9988287</v>
      </c>
      <c r="D40" s="68">
        <f>C40-E40</f>
        <v>9900000</v>
      </c>
      <c r="E40" s="103">
        <f t="shared" si="4"/>
        <v>88287</v>
      </c>
      <c r="F40" s="56">
        <f t="shared" si="1"/>
        <v>9900000</v>
      </c>
      <c r="G40" s="55">
        <f t="shared" si="0"/>
        <v>0</v>
      </c>
      <c r="H40" s="102"/>
      <c r="I40" s="102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0A131-72F6-4E50-9803-A24283E76CAB}">
  <dimension ref="A1:N3"/>
  <sheetViews>
    <sheetView workbookViewId="0">
      <selection activeCell="N2" sqref="N2"/>
    </sheetView>
  </sheetViews>
  <sheetFormatPr defaultRowHeight="15" x14ac:dyDescent="0.25"/>
  <cols>
    <col min="2" max="2" width="11.5703125" bestFit="1" customWidth="1"/>
    <col min="3" max="3" width="11.85546875" bestFit="1" customWidth="1"/>
    <col min="4" max="4" width="12" bestFit="1" customWidth="1"/>
    <col min="5" max="5" width="14.5703125" bestFit="1" customWidth="1"/>
    <col min="6" max="6" width="12.7109375" bestFit="1" customWidth="1"/>
    <col min="7" max="7" width="7.85546875" bestFit="1" customWidth="1"/>
    <col min="8" max="8" width="6.28515625" bestFit="1" customWidth="1"/>
    <col min="9" max="9" width="7.7109375" bestFit="1" customWidth="1"/>
    <col min="10" max="10" width="21.85546875" bestFit="1" customWidth="1"/>
    <col min="11" max="11" width="14.7109375" bestFit="1" customWidth="1"/>
    <col min="12" max="12" width="9.140625" bestFit="1" customWidth="1"/>
    <col min="13" max="13" width="17.85546875" bestFit="1" customWidth="1"/>
    <col min="14" max="14" width="70.7109375" bestFit="1" customWidth="1"/>
  </cols>
  <sheetData>
    <row r="1" spans="1:14" x14ac:dyDescent="0.25">
      <c r="A1" s="13" t="s">
        <v>75</v>
      </c>
      <c r="B1" s="7" t="s">
        <v>1</v>
      </c>
      <c r="C1" s="7" t="s">
        <v>2</v>
      </c>
      <c r="D1" s="7" t="s">
        <v>11</v>
      </c>
      <c r="E1" s="7" t="s">
        <v>12</v>
      </c>
      <c r="F1" s="7" t="s">
        <v>13</v>
      </c>
      <c r="G1" s="7" t="s">
        <v>22</v>
      </c>
      <c r="H1" s="7" t="s">
        <v>3</v>
      </c>
      <c r="I1" s="7" t="s">
        <v>4</v>
      </c>
      <c r="J1" s="7" t="s">
        <v>5</v>
      </c>
      <c r="K1" s="7" t="s">
        <v>6</v>
      </c>
      <c r="L1" s="7" t="s">
        <v>7</v>
      </c>
      <c r="M1" s="7" t="s">
        <v>8</v>
      </c>
      <c r="N1" s="7" t="s">
        <v>168</v>
      </c>
    </row>
    <row r="2" spans="1:14" x14ac:dyDescent="0.25">
      <c r="A2" s="28" t="s">
        <v>0</v>
      </c>
      <c r="B2" s="8" t="s">
        <v>708</v>
      </c>
      <c r="C2" s="8" t="s">
        <v>10</v>
      </c>
      <c r="D2" s="9" t="s">
        <v>119</v>
      </c>
      <c r="E2" s="9" t="s">
        <v>66</v>
      </c>
      <c r="F2" s="9" t="s">
        <v>81</v>
      </c>
      <c r="G2" s="9" t="s">
        <v>119</v>
      </c>
      <c r="H2" s="9" t="s">
        <v>14</v>
      </c>
      <c r="I2" s="9" t="s">
        <v>74</v>
      </c>
      <c r="J2" s="9" t="s">
        <v>16</v>
      </c>
      <c r="K2" s="9" t="s">
        <v>69</v>
      </c>
      <c r="L2" s="9" t="s">
        <v>70</v>
      </c>
      <c r="M2" s="9" t="s">
        <v>71</v>
      </c>
      <c r="N2" s="9" t="s">
        <v>709</v>
      </c>
    </row>
    <row r="3" spans="1:14" x14ac:dyDescent="0.25">
      <c r="A3" s="28" t="s">
        <v>0</v>
      </c>
      <c r="B3" s="8" t="s">
        <v>708</v>
      </c>
      <c r="C3" s="8" t="s">
        <v>10</v>
      </c>
      <c r="D3" s="9" t="s">
        <v>119</v>
      </c>
      <c r="E3" s="9" t="s">
        <v>66</v>
      </c>
      <c r="F3" s="9" t="s">
        <v>81</v>
      </c>
      <c r="G3" s="9" t="s">
        <v>119</v>
      </c>
      <c r="H3" s="9" t="s">
        <v>14</v>
      </c>
      <c r="I3" s="9" t="s">
        <v>74</v>
      </c>
      <c r="J3" s="9" t="s">
        <v>16</v>
      </c>
      <c r="K3" s="9" t="s">
        <v>76</v>
      </c>
      <c r="L3" s="9" t="s">
        <v>70</v>
      </c>
      <c r="M3" s="9" t="s">
        <v>71</v>
      </c>
      <c r="N3" s="9" t="s">
        <v>710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7B07C-AD32-43E2-885E-58DA1D9C7923}">
  <dimension ref="A1:I39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24.5703125" bestFit="1" customWidth="1"/>
    <col min="2" max="2" width="13.42578125" customWidth="1"/>
    <col min="3" max="3" width="14.42578125" bestFit="1" customWidth="1"/>
    <col min="4" max="4" width="14.5703125" customWidth="1"/>
    <col min="5" max="5" width="17" customWidth="1"/>
    <col min="6" max="6" width="14.140625" customWidth="1"/>
    <col min="7" max="7" width="13.7109375" bestFit="1" customWidth="1"/>
    <col min="8" max="8" width="14.7109375" bestFit="1" customWidth="1"/>
    <col min="9" max="9" width="13.7109375" bestFit="1" customWidth="1"/>
  </cols>
  <sheetData>
    <row r="1" spans="1:9" x14ac:dyDescent="0.25">
      <c r="A1" s="141" t="s">
        <v>267</v>
      </c>
      <c r="B1" s="197">
        <v>41856</v>
      </c>
      <c r="C1" s="142" t="s">
        <v>377</v>
      </c>
      <c r="D1" s="146">
        <v>1000000</v>
      </c>
      <c r="E1" s="137"/>
      <c r="F1" s="137"/>
      <c r="G1" s="137"/>
      <c r="H1" s="137"/>
      <c r="I1" s="137"/>
    </row>
    <row r="2" spans="1:9" x14ac:dyDescent="0.25">
      <c r="A2" s="141" t="s">
        <v>268</v>
      </c>
      <c r="B2" s="140">
        <v>1.01</v>
      </c>
      <c r="C2" s="139" t="s">
        <v>381</v>
      </c>
      <c r="D2" s="145">
        <f>ROUNDUP(89112.3546322175,0)</f>
        <v>89113</v>
      </c>
      <c r="E2" s="137"/>
      <c r="F2" s="137"/>
      <c r="G2" s="137"/>
      <c r="H2" s="137"/>
      <c r="I2" s="137"/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221">
        <v>41887</v>
      </c>
      <c r="B4" s="134">
        <f>_xlfn.DAYS(A4,B1)</f>
        <v>31</v>
      </c>
      <c r="C4" s="132">
        <f>$D$2</f>
        <v>89113</v>
      </c>
      <c r="D4" s="133">
        <f t="shared" ref="D4:D39" si="0">C4-E4</f>
        <v>3332.179999999993</v>
      </c>
      <c r="E4" s="132">
        <f>ROUND(F4*$B$2*B4/365,2)</f>
        <v>85780.82</v>
      </c>
      <c r="F4" s="132">
        <f>D1</f>
        <v>1000000</v>
      </c>
      <c r="G4" s="132">
        <f t="shared" ref="G4:G38" si="1">F4-D4</f>
        <v>996667.82000000007</v>
      </c>
      <c r="H4" s="132">
        <f>F4*$B$2*B4/365</f>
        <v>85780.821917808222</v>
      </c>
      <c r="I4" s="131">
        <f>H4-E4</f>
        <v>1.9178082147845998E-3</v>
      </c>
    </row>
    <row r="5" spans="1:9" x14ac:dyDescent="0.25">
      <c r="A5" s="221">
        <v>41917</v>
      </c>
      <c r="B5" s="134">
        <f>_xlfn.DAYS(A5,A4)</f>
        <v>30</v>
      </c>
      <c r="C5" s="132">
        <f t="shared" ref="C5:C39" si="2">$D$2</f>
        <v>89113</v>
      </c>
      <c r="D5" s="133">
        <f t="shared" si="0"/>
        <v>6375.9199999999983</v>
      </c>
      <c r="E5" s="132">
        <f t="shared" ref="E5:E38" si="3">ROUND(F5*$B$2*B5/365,2)</f>
        <v>82737.08</v>
      </c>
      <c r="F5" s="132">
        <f t="shared" ref="F5:F39" si="4">G4</f>
        <v>996667.82000000007</v>
      </c>
      <c r="G5" s="132">
        <f t="shared" si="1"/>
        <v>990291.9</v>
      </c>
      <c r="H5" s="132">
        <f t="shared" ref="H5:H38" si="5">F5*$B$2*B5/365</f>
        <v>82737.082043835617</v>
      </c>
      <c r="I5" s="131">
        <f t="shared" ref="I5:I39" si="6">H5-E5</f>
        <v>2.0438356150407344E-3</v>
      </c>
    </row>
    <row r="6" spans="1:9" x14ac:dyDescent="0.25">
      <c r="A6" s="221">
        <v>41948</v>
      </c>
      <c r="B6" s="134">
        <f>_xlfn.DAYS(A6,A5)</f>
        <v>31</v>
      </c>
      <c r="C6" s="132">
        <f t="shared" si="2"/>
        <v>89113</v>
      </c>
      <c r="D6" s="133">
        <f t="shared" si="0"/>
        <v>4164.9499999999971</v>
      </c>
      <c r="E6" s="132">
        <f t="shared" si="3"/>
        <v>84948.05</v>
      </c>
      <c r="F6" s="132">
        <f t="shared" si="4"/>
        <v>990291.9</v>
      </c>
      <c r="G6" s="132">
        <f t="shared" si="1"/>
        <v>986126.95000000007</v>
      </c>
      <c r="H6" s="132">
        <f t="shared" si="5"/>
        <v>84948.053120547949</v>
      </c>
      <c r="I6" s="131">
        <f t="shared" si="6"/>
        <v>3.1205479463096708E-3</v>
      </c>
    </row>
    <row r="7" spans="1:9" x14ac:dyDescent="0.25">
      <c r="A7" s="221">
        <v>41978</v>
      </c>
      <c r="B7" s="134">
        <f t="shared" ref="B7:B39" si="7">_xlfn.DAYS(A7,A6)</f>
        <v>30</v>
      </c>
      <c r="C7" s="132">
        <f t="shared" si="2"/>
        <v>89113</v>
      </c>
      <c r="D7" s="133">
        <f t="shared" si="0"/>
        <v>7250.9499999999971</v>
      </c>
      <c r="E7" s="132">
        <f t="shared" si="3"/>
        <v>81862.05</v>
      </c>
      <c r="F7" s="132">
        <f t="shared" si="4"/>
        <v>986126.95000000007</v>
      </c>
      <c r="G7" s="132">
        <f t="shared" si="1"/>
        <v>978876.00000000012</v>
      </c>
      <c r="H7" s="132">
        <f t="shared" si="5"/>
        <v>81862.045438356174</v>
      </c>
      <c r="I7" s="131">
        <f t="shared" si="6"/>
        <v>-4.5616438292199746E-3</v>
      </c>
    </row>
    <row r="8" spans="1:9" x14ac:dyDescent="0.25">
      <c r="A8" s="221">
        <v>42009</v>
      </c>
      <c r="B8" s="134">
        <f t="shared" si="7"/>
        <v>31</v>
      </c>
      <c r="C8" s="132">
        <f t="shared" si="2"/>
        <v>89113</v>
      </c>
      <c r="D8" s="133">
        <f t="shared" si="0"/>
        <v>5144.2100000000064</v>
      </c>
      <c r="E8" s="132">
        <f t="shared" si="3"/>
        <v>83968.79</v>
      </c>
      <c r="F8" s="132">
        <f t="shared" si="4"/>
        <v>978876.00000000012</v>
      </c>
      <c r="G8" s="132">
        <f t="shared" si="1"/>
        <v>973731.79000000015</v>
      </c>
      <c r="H8" s="132">
        <f t="shared" si="5"/>
        <v>83968.787835616444</v>
      </c>
      <c r="I8" s="131">
        <f t="shared" si="6"/>
        <v>-2.1643835498252884E-3</v>
      </c>
    </row>
    <row r="9" spans="1:9" x14ac:dyDescent="0.25">
      <c r="A9" s="221">
        <v>42040</v>
      </c>
      <c r="B9" s="134">
        <f t="shared" si="7"/>
        <v>31</v>
      </c>
      <c r="C9" s="132">
        <f t="shared" si="2"/>
        <v>89113</v>
      </c>
      <c r="D9" s="133">
        <f t="shared" si="0"/>
        <v>5585.4900000000052</v>
      </c>
      <c r="E9" s="132">
        <f t="shared" si="3"/>
        <v>83527.509999999995</v>
      </c>
      <c r="F9" s="132">
        <f t="shared" si="4"/>
        <v>973731.79000000015</v>
      </c>
      <c r="G9" s="132">
        <f t="shared" si="1"/>
        <v>968146.30000000016</v>
      </c>
      <c r="H9" s="132">
        <f t="shared" si="5"/>
        <v>83527.513273698642</v>
      </c>
      <c r="I9" s="131">
        <f t="shared" si="6"/>
        <v>3.2736986468080431E-3</v>
      </c>
    </row>
    <row r="10" spans="1:9" x14ac:dyDescent="0.25">
      <c r="A10" s="221">
        <v>42068</v>
      </c>
      <c r="B10" s="134">
        <f t="shared" si="7"/>
        <v>28</v>
      </c>
      <c r="C10" s="132">
        <f t="shared" si="2"/>
        <v>89113</v>
      </c>
      <c r="D10" s="133">
        <f t="shared" si="0"/>
        <v>14101.559999999998</v>
      </c>
      <c r="E10" s="132">
        <f t="shared" si="3"/>
        <v>75011.44</v>
      </c>
      <c r="F10" s="132">
        <f t="shared" si="4"/>
        <v>968146.30000000016</v>
      </c>
      <c r="G10" s="132">
        <f t="shared" si="1"/>
        <v>954044.74000000022</v>
      </c>
      <c r="H10" s="132">
        <f t="shared" si="5"/>
        <v>75011.444832876718</v>
      </c>
      <c r="I10" s="131">
        <f t="shared" si="6"/>
        <v>4.8328767152270302E-3</v>
      </c>
    </row>
    <row r="11" spans="1:9" x14ac:dyDescent="0.25">
      <c r="A11" s="221">
        <v>42099</v>
      </c>
      <c r="B11" s="134">
        <f t="shared" si="7"/>
        <v>31</v>
      </c>
      <c r="C11" s="132">
        <f t="shared" si="2"/>
        <v>89113</v>
      </c>
      <c r="D11" s="133">
        <f t="shared" si="0"/>
        <v>7274.2599999999948</v>
      </c>
      <c r="E11" s="132">
        <f t="shared" si="3"/>
        <v>81838.740000000005</v>
      </c>
      <c r="F11" s="132">
        <f t="shared" si="4"/>
        <v>954044.74000000022</v>
      </c>
      <c r="G11" s="132">
        <f t="shared" si="1"/>
        <v>946770.48000000021</v>
      </c>
      <c r="H11" s="132">
        <f t="shared" si="5"/>
        <v>81838.741943561661</v>
      </c>
      <c r="I11" s="131">
        <f t="shared" si="6"/>
        <v>1.9435616559349E-3</v>
      </c>
    </row>
    <row r="12" spans="1:9" x14ac:dyDescent="0.25">
      <c r="A12" s="221">
        <v>42129</v>
      </c>
      <c r="B12" s="134">
        <f t="shared" si="7"/>
        <v>30</v>
      </c>
      <c r="C12" s="132">
        <f t="shared" si="2"/>
        <v>89113</v>
      </c>
      <c r="D12" s="133">
        <f t="shared" si="0"/>
        <v>10518.080000000002</v>
      </c>
      <c r="E12" s="132">
        <f t="shared" si="3"/>
        <v>78594.92</v>
      </c>
      <c r="F12" s="132">
        <f t="shared" si="4"/>
        <v>946770.48000000021</v>
      </c>
      <c r="G12" s="132">
        <f t="shared" si="1"/>
        <v>936252.40000000026</v>
      </c>
      <c r="H12" s="132">
        <f t="shared" si="5"/>
        <v>78594.91929863015</v>
      </c>
      <c r="I12" s="131">
        <f t="shared" si="6"/>
        <v>-7.0136984868440777E-4</v>
      </c>
    </row>
    <row r="13" spans="1:9" x14ac:dyDescent="0.25">
      <c r="A13" s="221">
        <v>42160</v>
      </c>
      <c r="B13" s="134">
        <f t="shared" si="7"/>
        <v>31</v>
      </c>
      <c r="C13" s="132">
        <f t="shared" si="2"/>
        <v>89113</v>
      </c>
      <c r="D13" s="133">
        <f t="shared" si="0"/>
        <v>8800.5</v>
      </c>
      <c r="E13" s="132">
        <f t="shared" si="3"/>
        <v>80312.5</v>
      </c>
      <c r="F13" s="132">
        <f t="shared" si="4"/>
        <v>936252.40000000026</v>
      </c>
      <c r="G13" s="132">
        <f t="shared" si="1"/>
        <v>927451.90000000026</v>
      </c>
      <c r="H13" s="132">
        <f t="shared" si="5"/>
        <v>80312.500394520568</v>
      </c>
      <c r="I13" s="131">
        <f t="shared" si="6"/>
        <v>3.9452056807931513E-4</v>
      </c>
    </row>
    <row r="14" spans="1:9" x14ac:dyDescent="0.25">
      <c r="A14" s="221">
        <v>42190</v>
      </c>
      <c r="B14" s="134">
        <f t="shared" si="7"/>
        <v>30</v>
      </c>
      <c r="C14" s="132">
        <f t="shared" si="2"/>
        <v>89113</v>
      </c>
      <c r="D14" s="133">
        <f t="shared" si="0"/>
        <v>12121.789999999994</v>
      </c>
      <c r="E14" s="132">
        <f t="shared" si="3"/>
        <v>76991.210000000006</v>
      </c>
      <c r="F14" s="132">
        <f t="shared" si="4"/>
        <v>927451.90000000026</v>
      </c>
      <c r="G14" s="132">
        <f t="shared" si="1"/>
        <v>915330.11000000022</v>
      </c>
      <c r="H14" s="132">
        <f t="shared" si="5"/>
        <v>76991.212520547968</v>
      </c>
      <c r="I14" s="131">
        <f t="shared" si="6"/>
        <v>2.5205479614669457E-3</v>
      </c>
    </row>
    <row r="15" spans="1:9" x14ac:dyDescent="0.25">
      <c r="A15" s="221">
        <v>42221</v>
      </c>
      <c r="B15" s="134">
        <f t="shared" si="7"/>
        <v>31</v>
      </c>
      <c r="C15" s="132">
        <f t="shared" si="2"/>
        <v>89113</v>
      </c>
      <c r="D15" s="133">
        <f t="shared" si="0"/>
        <v>10595.229999999996</v>
      </c>
      <c r="E15" s="132">
        <f t="shared" si="3"/>
        <v>78517.77</v>
      </c>
      <c r="F15" s="132">
        <f t="shared" si="4"/>
        <v>915330.11000000022</v>
      </c>
      <c r="G15" s="132">
        <f t="shared" si="1"/>
        <v>904734.88000000024</v>
      </c>
      <c r="H15" s="132">
        <f t="shared" si="5"/>
        <v>78517.769161917837</v>
      </c>
      <c r="I15" s="131">
        <f t="shared" si="6"/>
        <v>-8.3808216731995344E-4</v>
      </c>
    </row>
    <row r="16" spans="1:9" x14ac:dyDescent="0.25">
      <c r="A16" s="221">
        <v>42252</v>
      </c>
      <c r="B16" s="134">
        <f t="shared" si="7"/>
        <v>31</v>
      </c>
      <c r="C16" s="132">
        <f t="shared" si="2"/>
        <v>89113</v>
      </c>
      <c r="D16" s="133">
        <f t="shared" si="0"/>
        <v>11504.100000000006</v>
      </c>
      <c r="E16" s="132">
        <f t="shared" si="3"/>
        <v>77608.899999999994</v>
      </c>
      <c r="F16" s="132">
        <f t="shared" si="4"/>
        <v>904734.88000000024</v>
      </c>
      <c r="G16" s="132">
        <f t="shared" si="1"/>
        <v>893230.78000000026</v>
      </c>
      <c r="H16" s="132">
        <f t="shared" si="5"/>
        <v>77608.901624109611</v>
      </c>
      <c r="I16" s="131">
        <f t="shared" si="6"/>
        <v>1.6241096163867041E-3</v>
      </c>
    </row>
    <row r="17" spans="1:9" x14ac:dyDescent="0.25">
      <c r="A17" s="221">
        <v>42282</v>
      </c>
      <c r="B17" s="134">
        <f t="shared" si="7"/>
        <v>30</v>
      </c>
      <c r="C17" s="132">
        <f t="shared" si="2"/>
        <v>89113</v>
      </c>
      <c r="D17" s="133">
        <f t="shared" si="0"/>
        <v>14962.61</v>
      </c>
      <c r="E17" s="132">
        <f t="shared" si="3"/>
        <v>74150.39</v>
      </c>
      <c r="F17" s="132">
        <f t="shared" si="4"/>
        <v>893230.78000000026</v>
      </c>
      <c r="G17" s="132">
        <f t="shared" si="1"/>
        <v>878268.17000000027</v>
      </c>
      <c r="H17" s="132">
        <f t="shared" si="5"/>
        <v>74150.390778082219</v>
      </c>
      <c r="I17" s="131">
        <f t="shared" si="6"/>
        <v>7.7808221976738423E-4</v>
      </c>
    </row>
    <row r="18" spans="1:9" x14ac:dyDescent="0.25">
      <c r="A18" s="221">
        <v>42313</v>
      </c>
      <c r="B18" s="134">
        <f t="shared" si="7"/>
        <v>31</v>
      </c>
      <c r="C18" s="132">
        <f t="shared" si="2"/>
        <v>89113</v>
      </c>
      <c r="D18" s="133">
        <f t="shared" si="0"/>
        <v>13774.429999999993</v>
      </c>
      <c r="E18" s="132">
        <f t="shared" si="3"/>
        <v>75338.570000000007</v>
      </c>
      <c r="F18" s="132">
        <f t="shared" si="4"/>
        <v>878268.17000000027</v>
      </c>
      <c r="G18" s="132">
        <f t="shared" si="1"/>
        <v>864493.74000000022</v>
      </c>
      <c r="H18" s="132">
        <f t="shared" si="5"/>
        <v>75338.565486849329</v>
      </c>
      <c r="I18" s="131">
        <f t="shared" si="6"/>
        <v>-4.5131506776669994E-3</v>
      </c>
    </row>
    <row r="19" spans="1:9" x14ac:dyDescent="0.25">
      <c r="A19" s="221">
        <v>42343</v>
      </c>
      <c r="B19" s="134">
        <f t="shared" si="7"/>
        <v>30</v>
      </c>
      <c r="C19" s="132">
        <f t="shared" si="2"/>
        <v>89113</v>
      </c>
      <c r="D19" s="133">
        <f t="shared" si="0"/>
        <v>17348.179999999993</v>
      </c>
      <c r="E19" s="132">
        <f t="shared" si="3"/>
        <v>71764.820000000007</v>
      </c>
      <c r="F19" s="132">
        <f t="shared" si="4"/>
        <v>864493.74000000022</v>
      </c>
      <c r="G19" s="132">
        <f t="shared" si="1"/>
        <v>847145.56000000029</v>
      </c>
      <c r="H19" s="132">
        <f t="shared" si="5"/>
        <v>71764.822800000024</v>
      </c>
      <c r="I19" s="131">
        <f t="shared" si="6"/>
        <v>2.8000000165775418E-3</v>
      </c>
    </row>
    <row r="20" spans="1:9" x14ac:dyDescent="0.25">
      <c r="A20" s="221">
        <v>42374</v>
      </c>
      <c r="B20" s="134">
        <f t="shared" si="7"/>
        <v>31</v>
      </c>
      <c r="C20" s="132">
        <f t="shared" si="2"/>
        <v>89113</v>
      </c>
      <c r="D20" s="133">
        <f t="shared" si="0"/>
        <v>16444.160000000003</v>
      </c>
      <c r="E20" s="132">
        <f t="shared" si="3"/>
        <v>72668.84</v>
      </c>
      <c r="F20" s="132">
        <f t="shared" si="4"/>
        <v>847145.56000000029</v>
      </c>
      <c r="G20" s="132">
        <f t="shared" si="1"/>
        <v>830701.40000000026</v>
      </c>
      <c r="H20" s="132">
        <f t="shared" si="5"/>
        <v>72668.842420821937</v>
      </c>
      <c r="I20" s="131">
        <f t="shared" si="6"/>
        <v>2.4208219401771203E-3</v>
      </c>
    </row>
    <row r="21" spans="1:9" x14ac:dyDescent="0.25">
      <c r="A21" s="221">
        <v>42405</v>
      </c>
      <c r="B21" s="134">
        <f t="shared" si="7"/>
        <v>31</v>
      </c>
      <c r="C21" s="132">
        <f t="shared" si="2"/>
        <v>89113</v>
      </c>
      <c r="D21" s="133">
        <f t="shared" si="0"/>
        <v>17854.75</v>
      </c>
      <c r="E21" s="132">
        <f t="shared" si="3"/>
        <v>71258.25</v>
      </c>
      <c r="F21" s="132">
        <f t="shared" si="4"/>
        <v>830701.40000000026</v>
      </c>
      <c r="G21" s="132">
        <f t="shared" si="1"/>
        <v>812846.65000000026</v>
      </c>
      <c r="H21" s="132">
        <f t="shared" si="5"/>
        <v>71258.24886027399</v>
      </c>
      <c r="I21" s="131">
        <f t="shared" si="6"/>
        <v>-1.1397260095691308E-3</v>
      </c>
    </row>
    <row r="22" spans="1:9" x14ac:dyDescent="0.25">
      <c r="A22" s="221">
        <v>42434</v>
      </c>
      <c r="B22" s="134">
        <f t="shared" si="7"/>
        <v>29</v>
      </c>
      <c r="C22" s="132">
        <f t="shared" si="2"/>
        <v>89113</v>
      </c>
      <c r="D22" s="133">
        <f t="shared" si="0"/>
        <v>23884.839999999997</v>
      </c>
      <c r="E22" s="132">
        <f t="shared" si="3"/>
        <v>65228.160000000003</v>
      </c>
      <c r="F22" s="132">
        <f t="shared" si="4"/>
        <v>812846.65000000026</v>
      </c>
      <c r="G22" s="132">
        <f t="shared" si="1"/>
        <v>788961.81000000029</v>
      </c>
      <c r="H22" s="132">
        <f t="shared" si="5"/>
        <v>65228.15994109591</v>
      </c>
      <c r="I22" s="131">
        <f t="shared" si="6"/>
        <v>-5.8904093748424202E-5</v>
      </c>
    </row>
    <row r="23" spans="1:9" x14ac:dyDescent="0.25">
      <c r="A23" s="221">
        <v>42465</v>
      </c>
      <c r="B23" s="134">
        <f t="shared" si="7"/>
        <v>31</v>
      </c>
      <c r="C23" s="132">
        <f t="shared" si="2"/>
        <v>89113</v>
      </c>
      <c r="D23" s="133">
        <f t="shared" si="0"/>
        <v>21435.210000000006</v>
      </c>
      <c r="E23" s="132">
        <f t="shared" si="3"/>
        <v>67677.789999999994</v>
      </c>
      <c r="F23" s="132">
        <f t="shared" si="4"/>
        <v>788961.81000000029</v>
      </c>
      <c r="G23" s="132">
        <f t="shared" si="1"/>
        <v>767526.60000000033</v>
      </c>
      <c r="H23" s="132">
        <f t="shared" si="5"/>
        <v>67677.792523561657</v>
      </c>
      <c r="I23" s="131">
        <f t="shared" si="6"/>
        <v>2.5235616631107405E-3</v>
      </c>
    </row>
    <row r="24" spans="1:9" x14ac:dyDescent="0.25">
      <c r="A24" s="221">
        <v>42495</v>
      </c>
      <c r="B24" s="134">
        <f t="shared" si="7"/>
        <v>30</v>
      </c>
      <c r="C24" s="132">
        <f t="shared" si="2"/>
        <v>89113</v>
      </c>
      <c r="D24" s="133">
        <f t="shared" si="0"/>
        <v>25397.78</v>
      </c>
      <c r="E24" s="132">
        <f t="shared" si="3"/>
        <v>63715.22</v>
      </c>
      <c r="F24" s="132">
        <f t="shared" si="4"/>
        <v>767526.60000000033</v>
      </c>
      <c r="G24" s="132">
        <f t="shared" si="1"/>
        <v>742128.8200000003</v>
      </c>
      <c r="H24" s="132">
        <f t="shared" si="5"/>
        <v>63715.221863013729</v>
      </c>
      <c r="I24" s="131">
        <f t="shared" si="6"/>
        <v>1.8630137274158187E-3</v>
      </c>
    </row>
    <row r="25" spans="1:9" x14ac:dyDescent="0.25">
      <c r="A25" s="221">
        <v>42526</v>
      </c>
      <c r="B25" s="134">
        <f t="shared" si="7"/>
        <v>31</v>
      </c>
      <c r="C25" s="132">
        <f t="shared" si="2"/>
        <v>89113</v>
      </c>
      <c r="D25" s="133">
        <f t="shared" si="0"/>
        <v>25452.58</v>
      </c>
      <c r="E25" s="132">
        <f t="shared" si="3"/>
        <v>63660.42</v>
      </c>
      <c r="F25" s="132">
        <f t="shared" si="4"/>
        <v>742128.8200000003</v>
      </c>
      <c r="G25" s="132">
        <f t="shared" si="1"/>
        <v>716676.24000000034</v>
      </c>
      <c r="H25" s="132">
        <f t="shared" si="5"/>
        <v>63660.420148493176</v>
      </c>
      <c r="I25" s="131">
        <f t="shared" si="6"/>
        <v>1.4849317813059315E-4</v>
      </c>
    </row>
    <row r="26" spans="1:9" x14ac:dyDescent="0.25">
      <c r="A26" s="221">
        <v>42556</v>
      </c>
      <c r="B26" s="134">
        <f t="shared" si="7"/>
        <v>30</v>
      </c>
      <c r="C26" s="132">
        <f t="shared" si="2"/>
        <v>89113</v>
      </c>
      <c r="D26" s="133">
        <f t="shared" si="0"/>
        <v>29619.050000000003</v>
      </c>
      <c r="E26" s="132">
        <f t="shared" si="3"/>
        <v>59493.95</v>
      </c>
      <c r="F26" s="132">
        <f t="shared" si="4"/>
        <v>716676.24000000034</v>
      </c>
      <c r="G26" s="132">
        <f t="shared" si="1"/>
        <v>687057.19000000029</v>
      </c>
      <c r="H26" s="132">
        <f t="shared" si="5"/>
        <v>59493.945402739759</v>
      </c>
      <c r="I26" s="131">
        <f t="shared" si="6"/>
        <v>-4.5972602383699268E-3</v>
      </c>
    </row>
    <row r="27" spans="1:9" x14ac:dyDescent="0.25">
      <c r="A27" s="221">
        <v>42587</v>
      </c>
      <c r="B27" s="134">
        <f t="shared" si="7"/>
        <v>31</v>
      </c>
      <c r="C27" s="132">
        <f t="shared" si="2"/>
        <v>89113</v>
      </c>
      <c r="D27" s="133">
        <f t="shared" si="0"/>
        <v>30176.67</v>
      </c>
      <c r="E27" s="132">
        <f t="shared" si="3"/>
        <v>58936.33</v>
      </c>
      <c r="F27" s="132">
        <f t="shared" si="4"/>
        <v>687057.19000000029</v>
      </c>
      <c r="G27" s="132">
        <f t="shared" si="1"/>
        <v>656880.52000000025</v>
      </c>
      <c r="H27" s="132">
        <f t="shared" si="5"/>
        <v>58936.330462739752</v>
      </c>
      <c r="I27" s="131">
        <f t="shared" si="6"/>
        <v>4.6273975021904334E-4</v>
      </c>
    </row>
    <row r="28" spans="1:9" x14ac:dyDescent="0.25">
      <c r="A28" s="221">
        <v>42618</v>
      </c>
      <c r="B28" s="134">
        <f t="shared" si="7"/>
        <v>31</v>
      </c>
      <c r="C28" s="132">
        <f t="shared" si="2"/>
        <v>89113</v>
      </c>
      <c r="D28" s="133">
        <f t="shared" si="0"/>
        <v>32765.25</v>
      </c>
      <c r="E28" s="132">
        <f t="shared" si="3"/>
        <v>56347.75</v>
      </c>
      <c r="F28" s="132">
        <f t="shared" si="4"/>
        <v>656880.52000000025</v>
      </c>
      <c r="G28" s="132">
        <f t="shared" si="1"/>
        <v>624115.27000000025</v>
      </c>
      <c r="H28" s="132">
        <f t="shared" si="5"/>
        <v>56347.750907397291</v>
      </c>
      <c r="I28" s="131">
        <f t="shared" si="6"/>
        <v>9.0739729057531804E-4</v>
      </c>
    </row>
    <row r="29" spans="1:9" x14ac:dyDescent="0.25">
      <c r="A29" s="221">
        <v>42648</v>
      </c>
      <c r="B29" s="134">
        <f t="shared" si="7"/>
        <v>30</v>
      </c>
      <c r="C29" s="132">
        <f t="shared" si="2"/>
        <v>89113</v>
      </c>
      <c r="D29" s="133">
        <f t="shared" si="0"/>
        <v>37302.879999999997</v>
      </c>
      <c r="E29" s="132">
        <f t="shared" si="3"/>
        <v>51810.12</v>
      </c>
      <c r="F29" s="132">
        <f t="shared" si="4"/>
        <v>624115.27000000025</v>
      </c>
      <c r="G29" s="132">
        <f t="shared" si="1"/>
        <v>586812.39000000025</v>
      </c>
      <c r="H29" s="132">
        <f t="shared" si="5"/>
        <v>51810.116934246587</v>
      </c>
      <c r="I29" s="131">
        <f t="shared" si="6"/>
        <v>-3.065753415285144E-3</v>
      </c>
    </row>
    <row r="30" spans="1:9" x14ac:dyDescent="0.25">
      <c r="A30" s="221">
        <v>42679</v>
      </c>
      <c r="B30" s="134">
        <f t="shared" si="7"/>
        <v>31</v>
      </c>
      <c r="C30" s="132">
        <f t="shared" si="2"/>
        <v>89113</v>
      </c>
      <c r="D30" s="133">
        <f t="shared" si="0"/>
        <v>38775.75</v>
      </c>
      <c r="E30" s="132">
        <f t="shared" si="3"/>
        <v>50337.25</v>
      </c>
      <c r="F30" s="132">
        <f t="shared" si="4"/>
        <v>586812.39000000025</v>
      </c>
      <c r="G30" s="132">
        <f t="shared" si="1"/>
        <v>548036.64000000025</v>
      </c>
      <c r="H30" s="132">
        <f t="shared" si="5"/>
        <v>50337.249125753442</v>
      </c>
      <c r="I30" s="131">
        <f t="shared" si="6"/>
        <v>-8.7424655794166028E-4</v>
      </c>
    </row>
    <row r="31" spans="1:9" x14ac:dyDescent="0.25">
      <c r="A31" s="221">
        <v>42709</v>
      </c>
      <c r="B31" s="134">
        <f t="shared" si="7"/>
        <v>30</v>
      </c>
      <c r="C31" s="132">
        <f t="shared" si="2"/>
        <v>89113</v>
      </c>
      <c r="D31" s="133">
        <f t="shared" si="0"/>
        <v>43618.45</v>
      </c>
      <c r="E31" s="132">
        <f t="shared" si="3"/>
        <v>45494.55</v>
      </c>
      <c r="F31" s="132">
        <f t="shared" si="4"/>
        <v>548036.64000000025</v>
      </c>
      <c r="G31" s="132">
        <f t="shared" si="1"/>
        <v>504418.19000000024</v>
      </c>
      <c r="H31" s="132">
        <f t="shared" si="5"/>
        <v>45494.548471232905</v>
      </c>
      <c r="I31" s="131">
        <f t="shared" si="6"/>
        <v>-1.5287670976249501E-3</v>
      </c>
    </row>
    <row r="32" spans="1:9" x14ac:dyDescent="0.25">
      <c r="A32" s="221">
        <v>42740</v>
      </c>
      <c r="B32" s="134">
        <f t="shared" si="7"/>
        <v>31</v>
      </c>
      <c r="C32" s="132">
        <f t="shared" si="2"/>
        <v>89113</v>
      </c>
      <c r="D32" s="133">
        <f t="shared" si="0"/>
        <v>45843.59</v>
      </c>
      <c r="E32" s="132">
        <f t="shared" si="3"/>
        <v>43269.41</v>
      </c>
      <c r="F32" s="132">
        <f t="shared" si="4"/>
        <v>504418.19000000024</v>
      </c>
      <c r="G32" s="132">
        <f t="shared" si="1"/>
        <v>458574.60000000021</v>
      </c>
      <c r="H32" s="132">
        <f t="shared" si="5"/>
        <v>43269.406928493176</v>
      </c>
      <c r="I32" s="131">
        <f t="shared" si="6"/>
        <v>-3.0715068278368562E-3</v>
      </c>
    </row>
    <row r="33" spans="1:9" x14ac:dyDescent="0.25">
      <c r="A33" s="221">
        <v>42771</v>
      </c>
      <c r="B33" s="134">
        <f t="shared" si="7"/>
        <v>31</v>
      </c>
      <c r="C33" s="132">
        <f t="shared" si="2"/>
        <v>89113</v>
      </c>
      <c r="D33" s="133">
        <f t="shared" si="0"/>
        <v>49776.09</v>
      </c>
      <c r="E33" s="132">
        <f t="shared" si="3"/>
        <v>39336.910000000003</v>
      </c>
      <c r="F33" s="132">
        <f t="shared" si="4"/>
        <v>458574.60000000021</v>
      </c>
      <c r="G33" s="132">
        <f t="shared" si="1"/>
        <v>408798.51000000024</v>
      </c>
      <c r="H33" s="132">
        <f t="shared" si="5"/>
        <v>39336.906098630148</v>
      </c>
      <c r="I33" s="131">
        <f t="shared" si="6"/>
        <v>-3.9013698551570997E-3</v>
      </c>
    </row>
    <row r="34" spans="1:9" x14ac:dyDescent="0.25">
      <c r="A34" s="221">
        <v>42799</v>
      </c>
      <c r="B34" s="134">
        <f t="shared" si="7"/>
        <v>28</v>
      </c>
      <c r="C34" s="132">
        <f t="shared" si="2"/>
        <v>89113</v>
      </c>
      <c r="D34" s="133">
        <f t="shared" si="0"/>
        <v>57439.520000000004</v>
      </c>
      <c r="E34" s="132">
        <f t="shared" si="3"/>
        <v>31673.48</v>
      </c>
      <c r="F34" s="132">
        <f t="shared" si="4"/>
        <v>408798.51000000024</v>
      </c>
      <c r="G34" s="132">
        <f t="shared" si="1"/>
        <v>351358.99000000022</v>
      </c>
      <c r="H34" s="132">
        <f t="shared" si="5"/>
        <v>31673.484555616455</v>
      </c>
      <c r="I34" s="131">
        <f t="shared" si="6"/>
        <v>4.5556164550362155E-3</v>
      </c>
    </row>
    <row r="35" spans="1:9" x14ac:dyDescent="0.25">
      <c r="A35" s="221">
        <v>42830</v>
      </c>
      <c r="B35" s="134">
        <f t="shared" si="7"/>
        <v>31</v>
      </c>
      <c r="C35" s="132">
        <f t="shared" si="2"/>
        <v>89113</v>
      </c>
      <c r="D35" s="133">
        <f t="shared" si="0"/>
        <v>58973.14</v>
      </c>
      <c r="E35" s="132">
        <f t="shared" si="3"/>
        <v>30139.86</v>
      </c>
      <c r="F35" s="132">
        <f t="shared" si="4"/>
        <v>351358.99000000022</v>
      </c>
      <c r="G35" s="132">
        <f t="shared" si="1"/>
        <v>292385.85000000021</v>
      </c>
      <c r="H35" s="132">
        <f t="shared" si="5"/>
        <v>30139.862950410981</v>
      </c>
      <c r="I35" s="131">
        <f t="shared" si="6"/>
        <v>2.950410980702145E-3</v>
      </c>
    </row>
    <row r="36" spans="1:9" x14ac:dyDescent="0.25">
      <c r="A36" s="221">
        <v>42860</v>
      </c>
      <c r="B36" s="134">
        <f t="shared" si="7"/>
        <v>30</v>
      </c>
      <c r="C36" s="132">
        <f t="shared" si="2"/>
        <v>89113</v>
      </c>
      <c r="D36" s="133">
        <f t="shared" si="0"/>
        <v>64840.97</v>
      </c>
      <c r="E36" s="132">
        <f t="shared" si="3"/>
        <v>24272.03</v>
      </c>
      <c r="F36" s="132">
        <f t="shared" si="4"/>
        <v>292385.85000000021</v>
      </c>
      <c r="G36" s="132">
        <f t="shared" si="1"/>
        <v>227544.88000000021</v>
      </c>
      <c r="H36" s="132">
        <f t="shared" si="5"/>
        <v>24272.030835616457</v>
      </c>
      <c r="I36" s="131">
        <f t="shared" si="6"/>
        <v>8.356164580618497E-4</v>
      </c>
    </row>
    <row r="37" spans="1:9" x14ac:dyDescent="0.25">
      <c r="A37" s="221">
        <v>42891</v>
      </c>
      <c r="B37" s="134">
        <f t="shared" si="7"/>
        <v>31</v>
      </c>
      <c r="C37" s="132">
        <f t="shared" si="2"/>
        <v>89113</v>
      </c>
      <c r="D37" s="133">
        <f t="shared" si="0"/>
        <v>69594.009999999995</v>
      </c>
      <c r="E37" s="132">
        <f t="shared" si="3"/>
        <v>19518.990000000002</v>
      </c>
      <c r="F37" s="132">
        <f t="shared" si="4"/>
        <v>227544.88000000021</v>
      </c>
      <c r="G37" s="132">
        <f t="shared" si="1"/>
        <v>157950.87000000023</v>
      </c>
      <c r="H37" s="132">
        <f t="shared" si="5"/>
        <v>19518.986829589059</v>
      </c>
      <c r="I37" s="131">
        <f t="shared" si="6"/>
        <v>-3.1704109424026683E-3</v>
      </c>
    </row>
    <row r="38" spans="1:9" x14ac:dyDescent="0.25">
      <c r="A38" s="221">
        <v>42921</v>
      </c>
      <c r="B38" s="134">
        <f t="shared" si="7"/>
        <v>30</v>
      </c>
      <c r="C38" s="132">
        <f t="shared" si="2"/>
        <v>89113</v>
      </c>
      <c r="D38" s="133">
        <f t="shared" si="0"/>
        <v>76000.91</v>
      </c>
      <c r="E38" s="132">
        <f t="shared" si="3"/>
        <v>13112.09</v>
      </c>
      <c r="F38" s="132">
        <f t="shared" si="4"/>
        <v>157950.87000000023</v>
      </c>
      <c r="G38" s="132">
        <f t="shared" si="1"/>
        <v>81949.960000000225</v>
      </c>
      <c r="H38" s="132">
        <f t="shared" si="5"/>
        <v>13112.085920547965</v>
      </c>
      <c r="I38" s="131">
        <f t="shared" si="6"/>
        <v>-4.0794520355120767E-3</v>
      </c>
    </row>
    <row r="39" spans="1:9" x14ac:dyDescent="0.25">
      <c r="A39" s="221">
        <v>42952</v>
      </c>
      <c r="B39" s="134">
        <f t="shared" si="7"/>
        <v>31</v>
      </c>
      <c r="C39" s="132">
        <f t="shared" si="2"/>
        <v>89113</v>
      </c>
      <c r="D39" s="133">
        <f t="shared" si="0"/>
        <v>81949.960000000006</v>
      </c>
      <c r="E39" s="132">
        <f>7163.04</f>
        <v>7163.04</v>
      </c>
      <c r="F39" s="132">
        <f t="shared" si="4"/>
        <v>81949.960000000225</v>
      </c>
      <c r="G39" s="132">
        <f>0</f>
        <v>0</v>
      </c>
      <c r="H39" s="132">
        <f>7163.04</f>
        <v>7163.04</v>
      </c>
      <c r="I39" s="131">
        <f t="shared" si="6"/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F08CF-E3AB-4625-8542-9B6AB26E1E8C}">
  <dimension ref="A1:I39"/>
  <sheetViews>
    <sheetView workbookViewId="0">
      <pane ySplit="3" topLeftCell="A25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24.5703125" bestFit="1" customWidth="1"/>
    <col min="2" max="2" width="12.28515625" bestFit="1" customWidth="1"/>
    <col min="3" max="3" width="14.42578125" bestFit="1" customWidth="1"/>
    <col min="4" max="4" width="12.7109375" bestFit="1" customWidth="1"/>
    <col min="5" max="5" width="13.85546875" bestFit="1" customWidth="1"/>
    <col min="6" max="7" width="12.28515625" bestFit="1" customWidth="1"/>
    <col min="8" max="8" width="14.7109375" bestFit="1" customWidth="1"/>
    <col min="9" max="9" width="13.7109375" bestFit="1" customWidth="1"/>
  </cols>
  <sheetData>
    <row r="1" spans="1:9" x14ac:dyDescent="0.25">
      <c r="A1" s="141" t="s">
        <v>267</v>
      </c>
      <c r="B1" s="197">
        <v>41856</v>
      </c>
      <c r="C1" s="138" t="s">
        <v>377</v>
      </c>
      <c r="D1" s="146">
        <v>1000000</v>
      </c>
      <c r="E1" s="137"/>
      <c r="F1" s="137"/>
      <c r="G1" s="137"/>
      <c r="H1" s="137"/>
      <c r="I1" s="137"/>
    </row>
    <row r="2" spans="1:9" x14ac:dyDescent="0.25">
      <c r="A2" s="141" t="s">
        <v>268</v>
      </c>
      <c r="B2" s="140">
        <v>1.01</v>
      </c>
      <c r="C2" s="139" t="s">
        <v>381</v>
      </c>
      <c r="D2" s="145">
        <f>ROUNDUP(89019.8776826513,0)</f>
        <v>89020</v>
      </c>
      <c r="E2" s="137"/>
      <c r="F2" s="137"/>
      <c r="G2" s="137"/>
      <c r="H2" s="137"/>
      <c r="I2" s="137"/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221">
        <v>41887</v>
      </c>
      <c r="B4" s="134">
        <f>DAYS360(B1,A4)</f>
        <v>30</v>
      </c>
      <c r="C4" s="132">
        <f>$D$2</f>
        <v>89020</v>
      </c>
      <c r="D4" s="133">
        <f t="shared" ref="D4:D39" si="0">C4-E4</f>
        <v>4853.3300000000017</v>
      </c>
      <c r="E4" s="132">
        <f>ROUND(F4*$B$2*B4/360,2)</f>
        <v>84166.67</v>
      </c>
      <c r="F4" s="132">
        <f>D1</f>
        <v>1000000</v>
      </c>
      <c r="G4" s="132">
        <f t="shared" ref="G4:G39" si="1">F4-D4</f>
        <v>995146.67</v>
      </c>
      <c r="H4" s="132">
        <f>ROUND(F4*$B$2*B4/360,2)</f>
        <v>84166.67</v>
      </c>
      <c r="I4" s="131">
        <f>H4-E4</f>
        <v>0</v>
      </c>
    </row>
    <row r="5" spans="1:9" x14ac:dyDescent="0.25">
      <c r="A5" s="221">
        <v>41917</v>
      </c>
      <c r="B5" s="134">
        <f>DAYS360(A4,A5)</f>
        <v>30</v>
      </c>
      <c r="C5" s="132">
        <f t="shared" ref="C5:C39" si="2">$D$2</f>
        <v>89020</v>
      </c>
      <c r="D5" s="133">
        <f t="shared" si="0"/>
        <v>5261.820000000007</v>
      </c>
      <c r="E5" s="132">
        <f t="shared" ref="E5:E38" si="3">ROUND(F5*$B$2*B5/360,2)</f>
        <v>83758.179999999993</v>
      </c>
      <c r="F5" s="132">
        <f t="shared" ref="F5:F39" si="4">G4</f>
        <v>995146.67</v>
      </c>
      <c r="G5" s="132">
        <f t="shared" si="1"/>
        <v>989884.85000000009</v>
      </c>
      <c r="H5" s="132">
        <f t="shared" ref="H5:H38" si="5">ROUND(F5*$B$2*B5/360,2)</f>
        <v>83758.179999999993</v>
      </c>
      <c r="I5" s="131">
        <f t="shared" ref="I5:I39" si="6">H5-E5</f>
        <v>0</v>
      </c>
    </row>
    <row r="6" spans="1:9" x14ac:dyDescent="0.25">
      <c r="A6" s="221">
        <v>41948</v>
      </c>
      <c r="B6" s="134">
        <f t="shared" ref="B6:B39" si="7">DAYS360(A5,A6)</f>
        <v>30</v>
      </c>
      <c r="C6" s="132">
        <f t="shared" si="2"/>
        <v>89020</v>
      </c>
      <c r="D6" s="133">
        <f t="shared" si="0"/>
        <v>5704.6900000000023</v>
      </c>
      <c r="E6" s="132">
        <f t="shared" si="3"/>
        <v>83315.31</v>
      </c>
      <c r="F6" s="132">
        <f t="shared" si="4"/>
        <v>989884.85000000009</v>
      </c>
      <c r="G6" s="132">
        <f t="shared" si="1"/>
        <v>984180.16000000015</v>
      </c>
      <c r="H6" s="132">
        <f t="shared" si="5"/>
        <v>83315.31</v>
      </c>
      <c r="I6" s="131">
        <f t="shared" si="6"/>
        <v>0</v>
      </c>
    </row>
    <row r="7" spans="1:9" x14ac:dyDescent="0.25">
      <c r="A7" s="221">
        <v>41978</v>
      </c>
      <c r="B7" s="134">
        <f t="shared" si="7"/>
        <v>30</v>
      </c>
      <c r="C7" s="132">
        <f t="shared" si="2"/>
        <v>89020</v>
      </c>
      <c r="D7" s="133">
        <f t="shared" si="0"/>
        <v>6184.8399999999965</v>
      </c>
      <c r="E7" s="132">
        <f t="shared" si="3"/>
        <v>82835.16</v>
      </c>
      <c r="F7" s="132">
        <f t="shared" si="4"/>
        <v>984180.16000000015</v>
      </c>
      <c r="G7" s="132">
        <f t="shared" si="1"/>
        <v>977995.32000000018</v>
      </c>
      <c r="H7" s="132">
        <f t="shared" si="5"/>
        <v>82835.16</v>
      </c>
      <c r="I7" s="131">
        <f t="shared" si="6"/>
        <v>0</v>
      </c>
    </row>
    <row r="8" spans="1:9" x14ac:dyDescent="0.25">
      <c r="A8" s="221">
        <v>42009</v>
      </c>
      <c r="B8" s="134">
        <f t="shared" si="7"/>
        <v>30</v>
      </c>
      <c r="C8" s="132">
        <f t="shared" si="2"/>
        <v>89020</v>
      </c>
      <c r="D8" s="133">
        <f t="shared" si="0"/>
        <v>6705.3899999999994</v>
      </c>
      <c r="E8" s="132">
        <f t="shared" si="3"/>
        <v>82314.61</v>
      </c>
      <c r="F8" s="132">
        <f t="shared" si="4"/>
        <v>977995.32000000018</v>
      </c>
      <c r="G8" s="132">
        <f t="shared" si="1"/>
        <v>971289.93000000017</v>
      </c>
      <c r="H8" s="132">
        <f t="shared" si="5"/>
        <v>82314.61</v>
      </c>
      <c r="I8" s="131">
        <f t="shared" si="6"/>
        <v>0</v>
      </c>
    </row>
    <row r="9" spans="1:9" x14ac:dyDescent="0.25">
      <c r="A9" s="221">
        <v>42040</v>
      </c>
      <c r="B9" s="134">
        <f t="shared" si="7"/>
        <v>30</v>
      </c>
      <c r="C9" s="132">
        <f t="shared" si="2"/>
        <v>89020</v>
      </c>
      <c r="D9" s="133">
        <f t="shared" si="0"/>
        <v>7269.7599999999948</v>
      </c>
      <c r="E9" s="132">
        <f t="shared" si="3"/>
        <v>81750.240000000005</v>
      </c>
      <c r="F9" s="132">
        <f t="shared" si="4"/>
        <v>971289.93000000017</v>
      </c>
      <c r="G9" s="132">
        <f t="shared" si="1"/>
        <v>964020.17000000016</v>
      </c>
      <c r="H9" s="132">
        <f t="shared" si="5"/>
        <v>81750.240000000005</v>
      </c>
      <c r="I9" s="131">
        <f t="shared" si="6"/>
        <v>0</v>
      </c>
    </row>
    <row r="10" spans="1:9" x14ac:dyDescent="0.25">
      <c r="A10" s="221">
        <v>42068</v>
      </c>
      <c r="B10" s="134">
        <f t="shared" si="7"/>
        <v>30</v>
      </c>
      <c r="C10" s="132">
        <f t="shared" si="2"/>
        <v>89020</v>
      </c>
      <c r="D10" s="133">
        <f t="shared" si="0"/>
        <v>7881.6399999999994</v>
      </c>
      <c r="E10" s="132">
        <f t="shared" si="3"/>
        <v>81138.36</v>
      </c>
      <c r="F10" s="132">
        <f t="shared" si="4"/>
        <v>964020.17000000016</v>
      </c>
      <c r="G10" s="132">
        <f t="shared" si="1"/>
        <v>956138.53000000014</v>
      </c>
      <c r="H10" s="132">
        <f t="shared" si="5"/>
        <v>81138.36</v>
      </c>
      <c r="I10" s="131">
        <f t="shared" si="6"/>
        <v>0</v>
      </c>
    </row>
    <row r="11" spans="1:9" x14ac:dyDescent="0.25">
      <c r="A11" s="221">
        <v>42099</v>
      </c>
      <c r="B11" s="134">
        <f t="shared" si="7"/>
        <v>30</v>
      </c>
      <c r="C11" s="132">
        <f t="shared" si="2"/>
        <v>89020</v>
      </c>
      <c r="D11" s="133">
        <f t="shared" si="0"/>
        <v>8545.0099999999948</v>
      </c>
      <c r="E11" s="132">
        <f t="shared" si="3"/>
        <v>80474.990000000005</v>
      </c>
      <c r="F11" s="132">
        <f t="shared" si="4"/>
        <v>956138.53000000014</v>
      </c>
      <c r="G11" s="132">
        <f t="shared" si="1"/>
        <v>947593.52000000014</v>
      </c>
      <c r="H11" s="132">
        <f t="shared" si="5"/>
        <v>80474.990000000005</v>
      </c>
      <c r="I11" s="131">
        <f t="shared" si="6"/>
        <v>0</v>
      </c>
    </row>
    <row r="12" spans="1:9" x14ac:dyDescent="0.25">
      <c r="A12" s="221">
        <v>42129</v>
      </c>
      <c r="B12" s="134">
        <f t="shared" si="7"/>
        <v>30</v>
      </c>
      <c r="C12" s="132">
        <f t="shared" si="2"/>
        <v>89020</v>
      </c>
      <c r="D12" s="133">
        <f t="shared" si="0"/>
        <v>9264.2100000000064</v>
      </c>
      <c r="E12" s="132">
        <f t="shared" si="3"/>
        <v>79755.789999999994</v>
      </c>
      <c r="F12" s="132">
        <f t="shared" si="4"/>
        <v>947593.52000000014</v>
      </c>
      <c r="G12" s="132">
        <f t="shared" si="1"/>
        <v>938329.31000000017</v>
      </c>
      <c r="H12" s="132">
        <f t="shared" si="5"/>
        <v>79755.789999999994</v>
      </c>
      <c r="I12" s="131">
        <f t="shared" si="6"/>
        <v>0</v>
      </c>
    </row>
    <row r="13" spans="1:9" x14ac:dyDescent="0.25">
      <c r="A13" s="221">
        <v>42160</v>
      </c>
      <c r="B13" s="134">
        <f t="shared" si="7"/>
        <v>30</v>
      </c>
      <c r="C13" s="132">
        <f t="shared" si="2"/>
        <v>89020</v>
      </c>
      <c r="D13" s="133">
        <f t="shared" si="0"/>
        <v>10043.949999999997</v>
      </c>
      <c r="E13" s="132">
        <f t="shared" si="3"/>
        <v>78976.05</v>
      </c>
      <c r="F13" s="132">
        <f t="shared" si="4"/>
        <v>938329.31000000017</v>
      </c>
      <c r="G13" s="132">
        <f t="shared" si="1"/>
        <v>928285.36000000022</v>
      </c>
      <c r="H13" s="132">
        <f t="shared" si="5"/>
        <v>78976.05</v>
      </c>
      <c r="I13" s="131">
        <f t="shared" si="6"/>
        <v>0</v>
      </c>
    </row>
    <row r="14" spans="1:9" x14ac:dyDescent="0.25">
      <c r="A14" s="221">
        <v>42190</v>
      </c>
      <c r="B14" s="134">
        <f t="shared" si="7"/>
        <v>30</v>
      </c>
      <c r="C14" s="132">
        <f t="shared" si="2"/>
        <v>89020</v>
      </c>
      <c r="D14" s="133">
        <f t="shared" si="0"/>
        <v>10889.320000000007</v>
      </c>
      <c r="E14" s="132">
        <f t="shared" si="3"/>
        <v>78130.679999999993</v>
      </c>
      <c r="F14" s="132">
        <f t="shared" si="4"/>
        <v>928285.36000000022</v>
      </c>
      <c r="G14" s="132">
        <f t="shared" si="1"/>
        <v>917396.04000000027</v>
      </c>
      <c r="H14" s="132">
        <f t="shared" si="5"/>
        <v>78130.679999999993</v>
      </c>
      <c r="I14" s="131">
        <f t="shared" si="6"/>
        <v>0</v>
      </c>
    </row>
    <row r="15" spans="1:9" x14ac:dyDescent="0.25">
      <c r="A15" s="221">
        <v>42221</v>
      </c>
      <c r="B15" s="134">
        <f t="shared" si="7"/>
        <v>30</v>
      </c>
      <c r="C15" s="132">
        <f t="shared" si="2"/>
        <v>89020</v>
      </c>
      <c r="D15" s="133">
        <f t="shared" si="0"/>
        <v>11805.830000000002</v>
      </c>
      <c r="E15" s="132">
        <f t="shared" si="3"/>
        <v>77214.17</v>
      </c>
      <c r="F15" s="132">
        <f t="shared" si="4"/>
        <v>917396.04000000027</v>
      </c>
      <c r="G15" s="132">
        <f t="shared" si="1"/>
        <v>905590.21000000031</v>
      </c>
      <c r="H15" s="132">
        <f t="shared" si="5"/>
        <v>77214.17</v>
      </c>
      <c r="I15" s="131">
        <f t="shared" si="6"/>
        <v>0</v>
      </c>
    </row>
    <row r="16" spans="1:9" x14ac:dyDescent="0.25">
      <c r="A16" s="221">
        <v>42252</v>
      </c>
      <c r="B16" s="134">
        <f t="shared" si="7"/>
        <v>30</v>
      </c>
      <c r="C16" s="132">
        <f t="shared" si="2"/>
        <v>89020</v>
      </c>
      <c r="D16" s="133">
        <f t="shared" si="0"/>
        <v>12799.490000000005</v>
      </c>
      <c r="E16" s="132">
        <f t="shared" si="3"/>
        <v>76220.509999999995</v>
      </c>
      <c r="F16" s="132">
        <f t="shared" si="4"/>
        <v>905590.21000000031</v>
      </c>
      <c r="G16" s="132">
        <f t="shared" si="1"/>
        <v>892790.72000000032</v>
      </c>
      <c r="H16" s="132">
        <f t="shared" si="5"/>
        <v>76220.509999999995</v>
      </c>
      <c r="I16" s="131">
        <f t="shared" si="6"/>
        <v>0</v>
      </c>
    </row>
    <row r="17" spans="1:9" x14ac:dyDescent="0.25">
      <c r="A17" s="221">
        <v>42282</v>
      </c>
      <c r="B17" s="134">
        <f t="shared" si="7"/>
        <v>30</v>
      </c>
      <c r="C17" s="132">
        <f t="shared" si="2"/>
        <v>89020</v>
      </c>
      <c r="D17" s="133">
        <f t="shared" si="0"/>
        <v>13876.779999999999</v>
      </c>
      <c r="E17" s="132">
        <f t="shared" si="3"/>
        <v>75143.22</v>
      </c>
      <c r="F17" s="132">
        <f t="shared" si="4"/>
        <v>892790.72000000032</v>
      </c>
      <c r="G17" s="132">
        <f t="shared" si="1"/>
        <v>878913.94000000029</v>
      </c>
      <c r="H17" s="132">
        <f t="shared" si="5"/>
        <v>75143.22</v>
      </c>
      <c r="I17" s="131">
        <f t="shared" si="6"/>
        <v>0</v>
      </c>
    </row>
    <row r="18" spans="1:9" x14ac:dyDescent="0.25">
      <c r="A18" s="221">
        <v>42313</v>
      </c>
      <c r="B18" s="134">
        <f t="shared" si="7"/>
        <v>30</v>
      </c>
      <c r="C18" s="132">
        <f t="shared" si="2"/>
        <v>89020</v>
      </c>
      <c r="D18" s="133">
        <f t="shared" si="0"/>
        <v>15044.740000000005</v>
      </c>
      <c r="E18" s="132">
        <f t="shared" si="3"/>
        <v>73975.259999999995</v>
      </c>
      <c r="F18" s="132">
        <f t="shared" si="4"/>
        <v>878913.94000000029</v>
      </c>
      <c r="G18" s="132">
        <f t="shared" si="1"/>
        <v>863869.2000000003</v>
      </c>
      <c r="H18" s="132">
        <f t="shared" si="5"/>
        <v>73975.259999999995</v>
      </c>
      <c r="I18" s="131">
        <f t="shared" si="6"/>
        <v>0</v>
      </c>
    </row>
    <row r="19" spans="1:9" x14ac:dyDescent="0.25">
      <c r="A19" s="221">
        <v>42343</v>
      </c>
      <c r="B19" s="134">
        <f t="shared" si="7"/>
        <v>30</v>
      </c>
      <c r="C19" s="132">
        <f t="shared" si="2"/>
        <v>89020</v>
      </c>
      <c r="D19" s="133">
        <f t="shared" si="0"/>
        <v>16311.009999999995</v>
      </c>
      <c r="E19" s="132">
        <f t="shared" si="3"/>
        <v>72708.990000000005</v>
      </c>
      <c r="F19" s="132">
        <f t="shared" si="4"/>
        <v>863869.2000000003</v>
      </c>
      <c r="G19" s="132">
        <f t="shared" si="1"/>
        <v>847558.19000000029</v>
      </c>
      <c r="H19" s="132">
        <f t="shared" si="5"/>
        <v>72708.990000000005</v>
      </c>
      <c r="I19" s="131">
        <f t="shared" si="6"/>
        <v>0</v>
      </c>
    </row>
    <row r="20" spans="1:9" x14ac:dyDescent="0.25">
      <c r="A20" s="221">
        <v>42374</v>
      </c>
      <c r="B20" s="134">
        <f t="shared" si="7"/>
        <v>30</v>
      </c>
      <c r="C20" s="132">
        <f t="shared" si="2"/>
        <v>89020</v>
      </c>
      <c r="D20" s="133">
        <f t="shared" si="0"/>
        <v>17683.850000000006</v>
      </c>
      <c r="E20" s="132">
        <f t="shared" si="3"/>
        <v>71336.149999999994</v>
      </c>
      <c r="F20" s="132">
        <f t="shared" si="4"/>
        <v>847558.19000000029</v>
      </c>
      <c r="G20" s="132">
        <f t="shared" si="1"/>
        <v>829874.34000000032</v>
      </c>
      <c r="H20" s="132">
        <f t="shared" si="5"/>
        <v>71336.149999999994</v>
      </c>
      <c r="I20" s="131">
        <f t="shared" si="6"/>
        <v>0</v>
      </c>
    </row>
    <row r="21" spans="1:9" x14ac:dyDescent="0.25">
      <c r="A21" s="221">
        <v>42405</v>
      </c>
      <c r="B21" s="134">
        <f t="shared" si="7"/>
        <v>30</v>
      </c>
      <c r="C21" s="132">
        <f t="shared" si="2"/>
        <v>89020</v>
      </c>
      <c r="D21" s="133">
        <f t="shared" si="0"/>
        <v>19172.240000000005</v>
      </c>
      <c r="E21" s="132">
        <f t="shared" si="3"/>
        <v>69847.759999999995</v>
      </c>
      <c r="F21" s="132">
        <f t="shared" si="4"/>
        <v>829874.34000000032</v>
      </c>
      <c r="G21" s="132">
        <f t="shared" si="1"/>
        <v>810702.10000000033</v>
      </c>
      <c r="H21" s="132">
        <f t="shared" si="5"/>
        <v>69847.759999999995</v>
      </c>
      <c r="I21" s="131">
        <f t="shared" si="6"/>
        <v>0</v>
      </c>
    </row>
    <row r="22" spans="1:9" x14ac:dyDescent="0.25">
      <c r="A22" s="221">
        <v>42434</v>
      </c>
      <c r="B22" s="134">
        <f t="shared" si="7"/>
        <v>30</v>
      </c>
      <c r="C22" s="132">
        <f t="shared" si="2"/>
        <v>89020</v>
      </c>
      <c r="D22" s="133">
        <f t="shared" si="0"/>
        <v>20785.910000000003</v>
      </c>
      <c r="E22" s="132">
        <f t="shared" si="3"/>
        <v>68234.09</v>
      </c>
      <c r="F22" s="132">
        <f t="shared" si="4"/>
        <v>810702.10000000033</v>
      </c>
      <c r="G22" s="132">
        <f t="shared" si="1"/>
        <v>789916.19000000029</v>
      </c>
      <c r="H22" s="132">
        <f t="shared" si="5"/>
        <v>68234.09</v>
      </c>
      <c r="I22" s="131">
        <f t="shared" si="6"/>
        <v>0</v>
      </c>
    </row>
    <row r="23" spans="1:9" x14ac:dyDescent="0.25">
      <c r="A23" s="221">
        <v>42465</v>
      </c>
      <c r="B23" s="134">
        <f t="shared" si="7"/>
        <v>30</v>
      </c>
      <c r="C23" s="132">
        <f t="shared" si="2"/>
        <v>89020</v>
      </c>
      <c r="D23" s="133">
        <f t="shared" si="0"/>
        <v>22535.39</v>
      </c>
      <c r="E23" s="132">
        <f t="shared" si="3"/>
        <v>66484.61</v>
      </c>
      <c r="F23" s="132">
        <f t="shared" si="4"/>
        <v>789916.19000000029</v>
      </c>
      <c r="G23" s="132">
        <f t="shared" si="1"/>
        <v>767380.80000000028</v>
      </c>
      <c r="H23" s="132">
        <f t="shared" si="5"/>
        <v>66484.61</v>
      </c>
      <c r="I23" s="131">
        <f t="shared" si="6"/>
        <v>0</v>
      </c>
    </row>
    <row r="24" spans="1:9" x14ac:dyDescent="0.25">
      <c r="A24" s="221">
        <v>42495</v>
      </c>
      <c r="B24" s="134">
        <f t="shared" si="7"/>
        <v>30</v>
      </c>
      <c r="C24" s="132">
        <f t="shared" si="2"/>
        <v>89020</v>
      </c>
      <c r="D24" s="133">
        <f t="shared" si="0"/>
        <v>24432.120000000003</v>
      </c>
      <c r="E24" s="132">
        <f t="shared" si="3"/>
        <v>64587.88</v>
      </c>
      <c r="F24" s="132">
        <f t="shared" si="4"/>
        <v>767380.80000000028</v>
      </c>
      <c r="G24" s="132">
        <f t="shared" si="1"/>
        <v>742948.68000000028</v>
      </c>
      <c r="H24" s="132">
        <f t="shared" si="5"/>
        <v>64587.88</v>
      </c>
      <c r="I24" s="131">
        <f t="shared" si="6"/>
        <v>0</v>
      </c>
    </row>
    <row r="25" spans="1:9" x14ac:dyDescent="0.25">
      <c r="A25" s="221">
        <v>42526</v>
      </c>
      <c r="B25" s="134">
        <f t="shared" si="7"/>
        <v>30</v>
      </c>
      <c r="C25" s="132">
        <f t="shared" si="2"/>
        <v>89020</v>
      </c>
      <c r="D25" s="133">
        <f t="shared" si="0"/>
        <v>26488.489999999998</v>
      </c>
      <c r="E25" s="132">
        <f t="shared" si="3"/>
        <v>62531.51</v>
      </c>
      <c r="F25" s="132">
        <f t="shared" si="4"/>
        <v>742948.68000000028</v>
      </c>
      <c r="G25" s="132">
        <f t="shared" si="1"/>
        <v>716460.19000000029</v>
      </c>
      <c r="H25" s="132">
        <f t="shared" si="5"/>
        <v>62531.51</v>
      </c>
      <c r="I25" s="131">
        <f t="shared" si="6"/>
        <v>0</v>
      </c>
    </row>
    <row r="26" spans="1:9" x14ac:dyDescent="0.25">
      <c r="A26" s="221">
        <v>42556</v>
      </c>
      <c r="B26" s="134">
        <f t="shared" si="7"/>
        <v>30</v>
      </c>
      <c r="C26" s="132">
        <f t="shared" si="2"/>
        <v>89020</v>
      </c>
      <c r="D26" s="133">
        <f t="shared" si="0"/>
        <v>28717.93</v>
      </c>
      <c r="E26" s="132">
        <f t="shared" si="3"/>
        <v>60302.07</v>
      </c>
      <c r="F26" s="132">
        <f t="shared" si="4"/>
        <v>716460.19000000029</v>
      </c>
      <c r="G26" s="132">
        <f t="shared" si="1"/>
        <v>687742.26000000024</v>
      </c>
      <c r="H26" s="132">
        <f t="shared" si="5"/>
        <v>60302.07</v>
      </c>
      <c r="I26" s="131">
        <f t="shared" si="6"/>
        <v>0</v>
      </c>
    </row>
    <row r="27" spans="1:9" x14ac:dyDescent="0.25">
      <c r="A27" s="221">
        <v>42587</v>
      </c>
      <c r="B27" s="134">
        <f t="shared" si="7"/>
        <v>30</v>
      </c>
      <c r="C27" s="132">
        <f t="shared" si="2"/>
        <v>89020</v>
      </c>
      <c r="D27" s="133">
        <f t="shared" si="0"/>
        <v>31135.03</v>
      </c>
      <c r="E27" s="132">
        <f t="shared" si="3"/>
        <v>57884.97</v>
      </c>
      <c r="F27" s="132">
        <f t="shared" si="4"/>
        <v>687742.26000000024</v>
      </c>
      <c r="G27" s="132">
        <f t="shared" si="1"/>
        <v>656607.23000000021</v>
      </c>
      <c r="H27" s="132">
        <f t="shared" si="5"/>
        <v>57884.97</v>
      </c>
      <c r="I27" s="131">
        <f t="shared" si="6"/>
        <v>0</v>
      </c>
    </row>
    <row r="28" spans="1:9" x14ac:dyDescent="0.25">
      <c r="A28" s="221">
        <v>42618</v>
      </c>
      <c r="B28" s="134">
        <f t="shared" si="7"/>
        <v>30</v>
      </c>
      <c r="C28" s="132">
        <f t="shared" si="2"/>
        <v>89020</v>
      </c>
      <c r="D28" s="133">
        <f t="shared" si="0"/>
        <v>33755.56</v>
      </c>
      <c r="E28" s="132">
        <f t="shared" si="3"/>
        <v>55264.44</v>
      </c>
      <c r="F28" s="132">
        <f t="shared" si="4"/>
        <v>656607.23000000021</v>
      </c>
      <c r="G28" s="132">
        <f t="shared" si="1"/>
        <v>622851.67000000016</v>
      </c>
      <c r="H28" s="132">
        <f t="shared" si="5"/>
        <v>55264.44</v>
      </c>
      <c r="I28" s="131">
        <f t="shared" si="6"/>
        <v>0</v>
      </c>
    </row>
    <row r="29" spans="1:9" x14ac:dyDescent="0.25">
      <c r="A29" s="221">
        <v>42648</v>
      </c>
      <c r="B29" s="134">
        <f t="shared" si="7"/>
        <v>30</v>
      </c>
      <c r="C29" s="132">
        <f t="shared" si="2"/>
        <v>89020</v>
      </c>
      <c r="D29" s="133">
        <f t="shared" si="0"/>
        <v>36596.65</v>
      </c>
      <c r="E29" s="132">
        <f t="shared" si="3"/>
        <v>52423.35</v>
      </c>
      <c r="F29" s="132">
        <f t="shared" si="4"/>
        <v>622851.67000000016</v>
      </c>
      <c r="G29" s="132">
        <f t="shared" si="1"/>
        <v>586255.02000000014</v>
      </c>
      <c r="H29" s="132">
        <f t="shared" si="5"/>
        <v>52423.35</v>
      </c>
      <c r="I29" s="131">
        <f t="shared" si="6"/>
        <v>0</v>
      </c>
    </row>
    <row r="30" spans="1:9" x14ac:dyDescent="0.25">
      <c r="A30" s="221">
        <v>42679</v>
      </c>
      <c r="B30" s="134">
        <f t="shared" si="7"/>
        <v>30</v>
      </c>
      <c r="C30" s="132">
        <f t="shared" si="2"/>
        <v>89020</v>
      </c>
      <c r="D30" s="133">
        <f t="shared" si="0"/>
        <v>39676.870000000003</v>
      </c>
      <c r="E30" s="132">
        <f t="shared" si="3"/>
        <v>49343.13</v>
      </c>
      <c r="F30" s="132">
        <f t="shared" si="4"/>
        <v>586255.02000000014</v>
      </c>
      <c r="G30" s="132">
        <f t="shared" si="1"/>
        <v>546578.15000000014</v>
      </c>
      <c r="H30" s="132">
        <f t="shared" si="5"/>
        <v>49343.13</v>
      </c>
      <c r="I30" s="131">
        <f t="shared" si="6"/>
        <v>0</v>
      </c>
    </row>
    <row r="31" spans="1:9" x14ac:dyDescent="0.25">
      <c r="A31" s="221">
        <v>42709</v>
      </c>
      <c r="B31" s="134">
        <f t="shared" si="7"/>
        <v>30</v>
      </c>
      <c r="C31" s="132">
        <f t="shared" si="2"/>
        <v>89020</v>
      </c>
      <c r="D31" s="133">
        <f t="shared" si="0"/>
        <v>43016.34</v>
      </c>
      <c r="E31" s="132">
        <f t="shared" si="3"/>
        <v>46003.66</v>
      </c>
      <c r="F31" s="132">
        <f t="shared" si="4"/>
        <v>546578.15000000014</v>
      </c>
      <c r="G31" s="132">
        <f t="shared" si="1"/>
        <v>503561.81000000017</v>
      </c>
      <c r="H31" s="132">
        <f t="shared" si="5"/>
        <v>46003.66</v>
      </c>
      <c r="I31" s="131">
        <f t="shared" si="6"/>
        <v>0</v>
      </c>
    </row>
    <row r="32" spans="1:9" x14ac:dyDescent="0.25">
      <c r="A32" s="221">
        <v>42740</v>
      </c>
      <c r="B32" s="134">
        <f t="shared" si="7"/>
        <v>30</v>
      </c>
      <c r="C32" s="132">
        <f t="shared" si="2"/>
        <v>89020</v>
      </c>
      <c r="D32" s="133">
        <f t="shared" si="0"/>
        <v>46636.88</v>
      </c>
      <c r="E32" s="132">
        <f t="shared" si="3"/>
        <v>42383.12</v>
      </c>
      <c r="F32" s="132">
        <f t="shared" si="4"/>
        <v>503561.81000000017</v>
      </c>
      <c r="G32" s="132">
        <f t="shared" si="1"/>
        <v>456924.93000000017</v>
      </c>
      <c r="H32" s="132">
        <f t="shared" si="5"/>
        <v>42383.12</v>
      </c>
      <c r="I32" s="131">
        <f t="shared" si="6"/>
        <v>0</v>
      </c>
    </row>
    <row r="33" spans="1:9" x14ac:dyDescent="0.25">
      <c r="A33" s="221">
        <v>42771</v>
      </c>
      <c r="B33" s="134">
        <f t="shared" si="7"/>
        <v>30</v>
      </c>
      <c r="C33" s="132">
        <f t="shared" si="2"/>
        <v>89020</v>
      </c>
      <c r="D33" s="133">
        <f t="shared" si="0"/>
        <v>50562.15</v>
      </c>
      <c r="E33" s="132">
        <f t="shared" si="3"/>
        <v>38457.85</v>
      </c>
      <c r="F33" s="132">
        <f t="shared" si="4"/>
        <v>456924.93000000017</v>
      </c>
      <c r="G33" s="132">
        <f t="shared" si="1"/>
        <v>406362.78000000014</v>
      </c>
      <c r="H33" s="132">
        <f t="shared" si="5"/>
        <v>38457.85</v>
      </c>
      <c r="I33" s="131">
        <f t="shared" si="6"/>
        <v>0</v>
      </c>
    </row>
    <row r="34" spans="1:9" x14ac:dyDescent="0.25">
      <c r="A34" s="221">
        <v>42799</v>
      </c>
      <c r="B34" s="134">
        <f t="shared" si="7"/>
        <v>30</v>
      </c>
      <c r="C34" s="132">
        <f t="shared" si="2"/>
        <v>89020</v>
      </c>
      <c r="D34" s="133">
        <f t="shared" si="0"/>
        <v>54817.8</v>
      </c>
      <c r="E34" s="132">
        <f t="shared" si="3"/>
        <v>34202.199999999997</v>
      </c>
      <c r="F34" s="132">
        <f t="shared" si="4"/>
        <v>406362.78000000014</v>
      </c>
      <c r="G34" s="132">
        <f t="shared" si="1"/>
        <v>351544.98000000016</v>
      </c>
      <c r="H34" s="132">
        <f t="shared" si="5"/>
        <v>34202.199999999997</v>
      </c>
      <c r="I34" s="131">
        <f t="shared" si="6"/>
        <v>0</v>
      </c>
    </row>
    <row r="35" spans="1:9" x14ac:dyDescent="0.25">
      <c r="A35" s="221">
        <v>42830</v>
      </c>
      <c r="B35" s="134">
        <f t="shared" si="7"/>
        <v>30</v>
      </c>
      <c r="C35" s="132">
        <f t="shared" si="2"/>
        <v>89020</v>
      </c>
      <c r="D35" s="133">
        <f t="shared" si="0"/>
        <v>59431.630000000005</v>
      </c>
      <c r="E35" s="132">
        <f t="shared" si="3"/>
        <v>29588.37</v>
      </c>
      <c r="F35" s="132">
        <f t="shared" si="4"/>
        <v>351544.98000000016</v>
      </c>
      <c r="G35" s="132">
        <f t="shared" si="1"/>
        <v>292113.35000000015</v>
      </c>
      <c r="H35" s="132">
        <f t="shared" si="5"/>
        <v>29588.37</v>
      </c>
      <c r="I35" s="131">
        <f t="shared" si="6"/>
        <v>0</v>
      </c>
    </row>
    <row r="36" spans="1:9" x14ac:dyDescent="0.25">
      <c r="A36" s="221">
        <v>42860</v>
      </c>
      <c r="B36" s="134">
        <f t="shared" si="7"/>
        <v>30</v>
      </c>
      <c r="C36" s="132">
        <f t="shared" si="2"/>
        <v>89020</v>
      </c>
      <c r="D36" s="133">
        <f t="shared" si="0"/>
        <v>64433.79</v>
      </c>
      <c r="E36" s="132">
        <f t="shared" si="3"/>
        <v>24586.21</v>
      </c>
      <c r="F36" s="132">
        <f t="shared" si="4"/>
        <v>292113.35000000015</v>
      </c>
      <c r="G36" s="132">
        <f t="shared" si="1"/>
        <v>227679.56000000014</v>
      </c>
      <c r="H36" s="132">
        <f t="shared" si="5"/>
        <v>24586.21</v>
      </c>
      <c r="I36" s="131">
        <f t="shared" si="6"/>
        <v>0</v>
      </c>
    </row>
    <row r="37" spans="1:9" x14ac:dyDescent="0.25">
      <c r="A37" s="221">
        <v>42891</v>
      </c>
      <c r="B37" s="134">
        <f t="shared" si="7"/>
        <v>30</v>
      </c>
      <c r="C37" s="132">
        <f t="shared" si="2"/>
        <v>89020</v>
      </c>
      <c r="D37" s="133">
        <f t="shared" si="0"/>
        <v>69856.97</v>
      </c>
      <c r="E37" s="132">
        <f t="shared" si="3"/>
        <v>19163.03</v>
      </c>
      <c r="F37" s="132">
        <f t="shared" si="4"/>
        <v>227679.56000000014</v>
      </c>
      <c r="G37" s="132">
        <f t="shared" si="1"/>
        <v>157822.59000000014</v>
      </c>
      <c r="H37" s="132">
        <f t="shared" si="5"/>
        <v>19163.03</v>
      </c>
      <c r="I37" s="131">
        <f t="shared" si="6"/>
        <v>0</v>
      </c>
    </row>
    <row r="38" spans="1:9" x14ac:dyDescent="0.25">
      <c r="A38" s="221">
        <v>42921</v>
      </c>
      <c r="B38" s="134">
        <f t="shared" si="7"/>
        <v>30</v>
      </c>
      <c r="C38" s="132">
        <f t="shared" si="2"/>
        <v>89020</v>
      </c>
      <c r="D38" s="133">
        <f t="shared" si="0"/>
        <v>75736.600000000006</v>
      </c>
      <c r="E38" s="132">
        <f t="shared" si="3"/>
        <v>13283.4</v>
      </c>
      <c r="F38" s="132">
        <f t="shared" si="4"/>
        <v>157822.59000000014</v>
      </c>
      <c r="G38" s="132">
        <f t="shared" si="1"/>
        <v>82085.990000000136</v>
      </c>
      <c r="H38" s="132">
        <f t="shared" si="5"/>
        <v>13283.4</v>
      </c>
      <c r="I38" s="131">
        <f t="shared" si="6"/>
        <v>0</v>
      </c>
    </row>
    <row r="39" spans="1:9" x14ac:dyDescent="0.25">
      <c r="A39" s="221">
        <v>42952</v>
      </c>
      <c r="B39" s="134">
        <f t="shared" si="7"/>
        <v>30</v>
      </c>
      <c r="C39" s="132">
        <f t="shared" si="2"/>
        <v>89020</v>
      </c>
      <c r="D39" s="133">
        <f t="shared" si="0"/>
        <v>82085.990000000005</v>
      </c>
      <c r="E39" s="132">
        <f>ROUND(6934.00999999987,2)</f>
        <v>6934.01</v>
      </c>
      <c r="F39" s="132">
        <f t="shared" si="4"/>
        <v>82085.990000000136</v>
      </c>
      <c r="G39" s="132">
        <f t="shared" si="1"/>
        <v>1.3096723705530167E-10</v>
      </c>
      <c r="H39" s="132">
        <v>6934.0099999998693</v>
      </c>
      <c r="I39" s="131">
        <f t="shared" si="6"/>
        <v>-1.3096723705530167E-10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B1A5C-C511-4F0B-AA2D-3F745A3D9621}">
  <dimension ref="A1:N3"/>
  <sheetViews>
    <sheetView workbookViewId="0">
      <selection activeCell="N2" sqref="N2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31" bestFit="1" customWidth="1"/>
  </cols>
  <sheetData>
    <row r="1" spans="1:14" x14ac:dyDescent="0.25">
      <c r="A1" s="13" t="s">
        <v>75</v>
      </c>
      <c r="B1" s="7" t="s">
        <v>1</v>
      </c>
      <c r="C1" s="7" t="s">
        <v>2</v>
      </c>
      <c r="D1" s="7" t="s">
        <v>11</v>
      </c>
      <c r="E1" s="7" t="s">
        <v>12</v>
      </c>
      <c r="F1" s="7" t="s">
        <v>13</v>
      </c>
      <c r="G1" s="7" t="s">
        <v>22</v>
      </c>
      <c r="H1" s="7" t="s">
        <v>3</v>
      </c>
      <c r="I1" s="7" t="s">
        <v>4</v>
      </c>
      <c r="J1" s="7" t="s">
        <v>5</v>
      </c>
      <c r="K1" s="7" t="s">
        <v>6</v>
      </c>
      <c r="L1" s="7" t="s">
        <v>7</v>
      </c>
      <c r="M1" s="7" t="s">
        <v>8</v>
      </c>
      <c r="N1" s="7" t="s">
        <v>168</v>
      </c>
    </row>
    <row r="2" spans="1:14" x14ac:dyDescent="0.25">
      <c r="A2" s="28" t="s">
        <v>0</v>
      </c>
      <c r="B2" s="8" t="s">
        <v>715</v>
      </c>
      <c r="C2" s="8" t="s">
        <v>10</v>
      </c>
      <c r="D2" s="9" t="s">
        <v>68</v>
      </c>
      <c r="E2" s="9" t="s">
        <v>66</v>
      </c>
      <c r="F2" s="9" t="s">
        <v>81</v>
      </c>
      <c r="G2" s="9" t="s">
        <v>119</v>
      </c>
      <c r="H2" s="9" t="s">
        <v>14</v>
      </c>
      <c r="I2" s="9" t="s">
        <v>0</v>
      </c>
      <c r="J2" s="9" t="s">
        <v>16</v>
      </c>
      <c r="K2" s="9" t="s">
        <v>69</v>
      </c>
      <c r="L2" s="9" t="s">
        <v>70</v>
      </c>
      <c r="M2" s="9" t="s">
        <v>71</v>
      </c>
      <c r="N2" s="9" t="s">
        <v>713</v>
      </c>
    </row>
    <row r="3" spans="1:14" x14ac:dyDescent="0.25">
      <c r="A3" s="28" t="s">
        <v>0</v>
      </c>
      <c r="B3" s="8" t="s">
        <v>715</v>
      </c>
      <c r="C3" s="8" t="s">
        <v>10</v>
      </c>
      <c r="D3" s="9" t="s">
        <v>68</v>
      </c>
      <c r="E3" s="9" t="s">
        <v>66</v>
      </c>
      <c r="F3" s="9" t="s">
        <v>81</v>
      </c>
      <c r="G3" s="9" t="s">
        <v>119</v>
      </c>
      <c r="H3" s="9" t="s">
        <v>14</v>
      </c>
      <c r="I3" s="9" t="s">
        <v>0</v>
      </c>
      <c r="J3" s="9" t="s">
        <v>16</v>
      </c>
      <c r="K3" s="9" t="s">
        <v>76</v>
      </c>
      <c r="L3" s="9" t="s">
        <v>70</v>
      </c>
      <c r="M3" s="9" t="s">
        <v>71</v>
      </c>
      <c r="N3" s="9" t="s">
        <v>714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78EEF-EADE-4FDE-8D01-2652261117B6}">
  <dimension ref="A1:I39"/>
  <sheetViews>
    <sheetView workbookViewId="0">
      <pane ySplit="3" topLeftCell="A25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2.7109375" bestFit="1" customWidth="1"/>
    <col min="2" max="2" width="14.42578125" bestFit="1" customWidth="1"/>
    <col min="3" max="3" width="23.140625" customWidth="1"/>
    <col min="4" max="4" width="13.85546875" bestFit="1" customWidth="1"/>
    <col min="5" max="5" width="11.42578125" bestFit="1" customWidth="1"/>
    <col min="6" max="6" width="13.7109375" bestFit="1" customWidth="1"/>
    <col min="7" max="7" width="14.7109375" bestFit="1" customWidth="1"/>
    <col min="8" max="8" width="15.140625" bestFit="1" customWidth="1"/>
  </cols>
  <sheetData>
    <row r="1" spans="1:9" x14ac:dyDescent="0.25">
      <c r="A1" s="41" t="s">
        <v>267</v>
      </c>
      <c r="B1" s="46">
        <v>41856</v>
      </c>
      <c r="C1" s="86" t="s">
        <v>377</v>
      </c>
      <c r="D1" s="83">
        <v>1000000</v>
      </c>
    </row>
    <row r="2" spans="1:9" ht="15.75" x14ac:dyDescent="0.25">
      <c r="A2" s="41" t="s">
        <v>268</v>
      </c>
      <c r="B2" s="85">
        <v>0.1056</v>
      </c>
      <c r="C2" s="101" t="s">
        <v>381</v>
      </c>
      <c r="D2" s="39">
        <f>ROUNDUP(32536.2975820363,0)</f>
        <v>32537</v>
      </c>
      <c r="F2" s="100"/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45">
        <v>41887</v>
      </c>
      <c r="B4" s="57">
        <f>_xlfn.DAYS(A4,B1)</f>
        <v>31</v>
      </c>
      <c r="C4" s="56">
        <f>$D$2</f>
        <v>32537</v>
      </c>
      <c r="D4" s="68">
        <f>C4-E4</f>
        <v>23568.23</v>
      </c>
      <c r="E4" s="56">
        <f>ROUND(F4*$B$2*B4/365,2)</f>
        <v>8968.77</v>
      </c>
      <c r="F4" s="56">
        <f>D1</f>
        <v>1000000</v>
      </c>
      <c r="G4" s="56">
        <f t="shared" ref="G4:G6" si="0">F4-D4</f>
        <v>976431.77</v>
      </c>
      <c r="H4" s="56">
        <f>F4*$B$2*B4/365</f>
        <v>8968.767123287671</v>
      </c>
      <c r="I4" s="38">
        <f t="shared" ref="I4:I39" si="1">H4-E4</f>
        <v>-2.8767123294528574E-3</v>
      </c>
    </row>
    <row r="5" spans="1:9" x14ac:dyDescent="0.25">
      <c r="A5" s="45">
        <v>41917</v>
      </c>
      <c r="B5" s="57">
        <f>_xlfn.DAYS(A5,A4)</f>
        <v>30</v>
      </c>
      <c r="C5" s="56">
        <f>$D$2</f>
        <v>32537</v>
      </c>
      <c r="D5" s="68">
        <f t="shared" ref="D5:D39" si="2">C5-E5</f>
        <v>24062.11</v>
      </c>
      <c r="E5" s="56">
        <f t="shared" ref="E5:E38" si="3">ROUND(F5*$B$2*B5/365,2)</f>
        <v>8474.89</v>
      </c>
      <c r="F5" s="56">
        <f>G4</f>
        <v>976431.77</v>
      </c>
      <c r="G5" s="56">
        <f t="shared" si="0"/>
        <v>952369.66</v>
      </c>
      <c r="H5" s="56">
        <f t="shared" ref="H5:H39" si="4">F5*$B$2*B5/365</f>
        <v>8474.8927324931501</v>
      </c>
      <c r="I5" s="38">
        <f t="shared" si="1"/>
        <v>2.7324931506882422E-3</v>
      </c>
    </row>
    <row r="6" spans="1:9" x14ac:dyDescent="0.25">
      <c r="A6" s="45">
        <v>41948</v>
      </c>
      <c r="B6" s="57">
        <f t="shared" ref="B6:B39" si="5">_xlfn.DAYS(A6,A5)</f>
        <v>31</v>
      </c>
      <c r="C6" s="56">
        <f t="shared" ref="C6:C39" si="6">$D$2</f>
        <v>32537</v>
      </c>
      <c r="D6" s="68">
        <f t="shared" si="2"/>
        <v>23995.42</v>
      </c>
      <c r="E6" s="56">
        <f t="shared" si="3"/>
        <v>8541.58</v>
      </c>
      <c r="F6" s="56">
        <f t="shared" ref="F6" si="7">G5</f>
        <v>952369.66</v>
      </c>
      <c r="G6" s="56">
        <f t="shared" si="0"/>
        <v>928374.24</v>
      </c>
      <c r="H6" s="56">
        <f t="shared" si="4"/>
        <v>8541.5816958246578</v>
      </c>
      <c r="I6" s="38">
        <f t="shared" si="1"/>
        <v>1.6958246578724356E-3</v>
      </c>
    </row>
    <row r="7" spans="1:9" x14ac:dyDescent="0.25">
      <c r="A7" s="45">
        <v>41978</v>
      </c>
      <c r="B7" s="57">
        <f t="shared" si="5"/>
        <v>30</v>
      </c>
      <c r="C7" s="56">
        <f t="shared" si="6"/>
        <v>32537</v>
      </c>
      <c r="D7" s="68">
        <f t="shared" si="2"/>
        <v>24479.22</v>
      </c>
      <c r="E7" s="56">
        <f t="shared" si="3"/>
        <v>8057.78</v>
      </c>
      <c r="F7" s="56">
        <f t="shared" ref="F7:F39" si="8">G6</f>
        <v>928374.24</v>
      </c>
      <c r="G7" s="56">
        <f t="shared" ref="G7:G39" si="9">F7-D7</f>
        <v>903895.02</v>
      </c>
      <c r="H7" s="56">
        <f t="shared" si="4"/>
        <v>8057.7797049863011</v>
      </c>
      <c r="I7" s="38">
        <f t="shared" si="1"/>
        <v>-2.9501369863282889E-4</v>
      </c>
    </row>
    <row r="8" spans="1:9" x14ac:dyDescent="0.25">
      <c r="A8" s="45">
        <v>42009</v>
      </c>
      <c r="B8" s="57">
        <f t="shared" si="5"/>
        <v>31</v>
      </c>
      <c r="C8" s="56">
        <f t="shared" si="6"/>
        <v>32537</v>
      </c>
      <c r="D8" s="68">
        <f t="shared" si="2"/>
        <v>24430.18</v>
      </c>
      <c r="E8" s="56">
        <f t="shared" si="3"/>
        <v>8106.82</v>
      </c>
      <c r="F8" s="56">
        <f t="shared" si="8"/>
        <v>903895.02</v>
      </c>
      <c r="G8" s="56">
        <f t="shared" si="9"/>
        <v>879464.84</v>
      </c>
      <c r="H8" s="56">
        <f t="shared" si="4"/>
        <v>8106.8239382794518</v>
      </c>
      <c r="I8" s="38">
        <f t="shared" si="1"/>
        <v>3.9382794520861353E-3</v>
      </c>
    </row>
    <row r="9" spans="1:9" x14ac:dyDescent="0.25">
      <c r="A9" s="45">
        <v>42040</v>
      </c>
      <c r="B9" s="57">
        <f t="shared" si="5"/>
        <v>31</v>
      </c>
      <c r="C9" s="56">
        <f t="shared" si="6"/>
        <v>32537</v>
      </c>
      <c r="D9" s="68">
        <f t="shared" si="2"/>
        <v>24649.279999999999</v>
      </c>
      <c r="E9" s="56">
        <f t="shared" si="3"/>
        <v>7887.72</v>
      </c>
      <c r="F9" s="56">
        <f t="shared" si="8"/>
        <v>879464.84</v>
      </c>
      <c r="G9" s="56">
        <f t="shared" si="9"/>
        <v>854815.55999999994</v>
      </c>
      <c r="H9" s="56">
        <f t="shared" si="4"/>
        <v>7887.7153430794515</v>
      </c>
      <c r="I9" s="38">
        <f t="shared" si="1"/>
        <v>-4.6569205487685394E-3</v>
      </c>
    </row>
    <row r="10" spans="1:9" x14ac:dyDescent="0.25">
      <c r="A10" s="45">
        <v>42068</v>
      </c>
      <c r="B10" s="57">
        <f t="shared" si="5"/>
        <v>28</v>
      </c>
      <c r="C10" s="56">
        <f t="shared" si="6"/>
        <v>32537</v>
      </c>
      <c r="D10" s="68">
        <f t="shared" si="2"/>
        <v>25612.29</v>
      </c>
      <c r="E10" s="56">
        <f t="shared" si="3"/>
        <v>6924.71</v>
      </c>
      <c r="F10" s="56">
        <f t="shared" si="8"/>
        <v>854815.55999999994</v>
      </c>
      <c r="G10" s="56">
        <f t="shared" si="9"/>
        <v>829203.2699999999</v>
      </c>
      <c r="H10" s="56">
        <f t="shared" si="4"/>
        <v>6924.7086241315055</v>
      </c>
      <c r="I10" s="38">
        <f t="shared" si="1"/>
        <v>-1.375868494505994E-3</v>
      </c>
    </row>
    <row r="11" spans="1:9" x14ac:dyDescent="0.25">
      <c r="A11" s="45">
        <v>42099</v>
      </c>
      <c r="B11" s="57">
        <f t="shared" si="5"/>
        <v>31</v>
      </c>
      <c r="C11" s="56">
        <f t="shared" si="6"/>
        <v>32537</v>
      </c>
      <c r="D11" s="68">
        <f t="shared" si="2"/>
        <v>25100.07</v>
      </c>
      <c r="E11" s="56">
        <f t="shared" si="3"/>
        <v>7436.93</v>
      </c>
      <c r="F11" s="56">
        <f t="shared" si="8"/>
        <v>829203.2699999999</v>
      </c>
      <c r="G11" s="56">
        <f t="shared" si="9"/>
        <v>804103.2</v>
      </c>
      <c r="H11" s="56">
        <f t="shared" si="4"/>
        <v>7436.9310264986298</v>
      </c>
      <c r="I11" s="38">
        <f t="shared" si="1"/>
        <v>1.0264986294714618E-3</v>
      </c>
    </row>
    <row r="12" spans="1:9" x14ac:dyDescent="0.25">
      <c r="A12" s="45">
        <v>42129</v>
      </c>
      <c r="B12" s="57">
        <f t="shared" si="5"/>
        <v>30</v>
      </c>
      <c r="C12" s="56">
        <f t="shared" si="6"/>
        <v>32537</v>
      </c>
      <c r="D12" s="68">
        <f t="shared" si="2"/>
        <v>25557.82</v>
      </c>
      <c r="E12" s="56">
        <f t="shared" si="3"/>
        <v>6979.18</v>
      </c>
      <c r="F12" s="56">
        <f t="shared" si="8"/>
        <v>804103.2</v>
      </c>
      <c r="G12" s="56">
        <f t="shared" si="9"/>
        <v>778545.38</v>
      </c>
      <c r="H12" s="56">
        <f t="shared" si="4"/>
        <v>6979.1751715068485</v>
      </c>
      <c r="I12" s="38">
        <f t="shared" si="1"/>
        <v>-4.8284931517628138E-3</v>
      </c>
    </row>
    <row r="13" spans="1:9" x14ac:dyDescent="0.25">
      <c r="A13" s="45">
        <v>42160</v>
      </c>
      <c r="B13" s="57">
        <f t="shared" si="5"/>
        <v>31</v>
      </c>
      <c r="C13" s="56">
        <f t="shared" si="6"/>
        <v>32537</v>
      </c>
      <c r="D13" s="68">
        <f t="shared" si="2"/>
        <v>25554.41</v>
      </c>
      <c r="E13" s="56">
        <f t="shared" si="3"/>
        <v>6982.59</v>
      </c>
      <c r="F13" s="56">
        <f t="shared" si="8"/>
        <v>778545.38</v>
      </c>
      <c r="G13" s="56">
        <f t="shared" si="9"/>
        <v>752990.97</v>
      </c>
      <c r="H13" s="56">
        <f t="shared" si="4"/>
        <v>6982.5922081315075</v>
      </c>
      <c r="I13" s="38">
        <f t="shared" si="1"/>
        <v>2.2081315073592123E-3</v>
      </c>
    </row>
    <row r="14" spans="1:9" x14ac:dyDescent="0.25">
      <c r="A14" s="45">
        <v>42190</v>
      </c>
      <c r="B14" s="57">
        <f t="shared" si="5"/>
        <v>30</v>
      </c>
      <c r="C14" s="56">
        <f t="shared" si="6"/>
        <v>32537</v>
      </c>
      <c r="D14" s="68">
        <f t="shared" si="2"/>
        <v>26001.45</v>
      </c>
      <c r="E14" s="56">
        <f t="shared" si="3"/>
        <v>6535.55</v>
      </c>
      <c r="F14" s="56">
        <f t="shared" si="8"/>
        <v>752990.97</v>
      </c>
      <c r="G14" s="56">
        <f t="shared" si="9"/>
        <v>726989.52</v>
      </c>
      <c r="H14" s="56">
        <f t="shared" si="4"/>
        <v>6535.5490218082186</v>
      </c>
      <c r="I14" s="38">
        <f t="shared" si="1"/>
        <v>-9.7819178154168185E-4</v>
      </c>
    </row>
    <row r="15" spans="1:9" x14ac:dyDescent="0.25">
      <c r="A15" s="45">
        <v>42221</v>
      </c>
      <c r="B15" s="57">
        <f t="shared" si="5"/>
        <v>31</v>
      </c>
      <c r="C15" s="56">
        <f t="shared" si="6"/>
        <v>32537</v>
      </c>
      <c r="D15" s="68">
        <f t="shared" si="2"/>
        <v>26016.799999999999</v>
      </c>
      <c r="E15" s="56">
        <f t="shared" si="3"/>
        <v>6520.2</v>
      </c>
      <c r="F15" s="56">
        <f t="shared" si="8"/>
        <v>726989.52</v>
      </c>
      <c r="G15" s="56">
        <f t="shared" si="9"/>
        <v>700972.72</v>
      </c>
      <c r="H15" s="56">
        <f t="shared" si="4"/>
        <v>6520.1997059506848</v>
      </c>
      <c r="I15" s="38">
        <f t="shared" si="1"/>
        <v>-2.9404931501630927E-4</v>
      </c>
    </row>
    <row r="16" spans="1:9" x14ac:dyDescent="0.25">
      <c r="A16" s="45">
        <v>42252</v>
      </c>
      <c r="B16" s="57">
        <f t="shared" si="5"/>
        <v>31</v>
      </c>
      <c r="C16" s="56">
        <f t="shared" si="6"/>
        <v>32537</v>
      </c>
      <c r="D16" s="68">
        <f t="shared" si="2"/>
        <v>26250.14</v>
      </c>
      <c r="E16" s="56">
        <f t="shared" si="3"/>
        <v>6286.86</v>
      </c>
      <c r="F16" s="56">
        <f t="shared" si="8"/>
        <v>700972.72</v>
      </c>
      <c r="G16" s="56">
        <f t="shared" si="9"/>
        <v>674722.58</v>
      </c>
      <c r="H16" s="56">
        <f t="shared" si="4"/>
        <v>6286.8610854575345</v>
      </c>
      <c r="I16" s="38">
        <f t="shared" si="1"/>
        <v>1.085457534827583E-3</v>
      </c>
    </row>
    <row r="17" spans="1:9" x14ac:dyDescent="0.25">
      <c r="A17" s="45">
        <v>42282</v>
      </c>
      <c r="B17" s="57">
        <f t="shared" si="5"/>
        <v>30</v>
      </c>
      <c r="C17" s="56">
        <f t="shared" si="6"/>
        <v>32537</v>
      </c>
      <c r="D17" s="68">
        <f t="shared" si="2"/>
        <v>26680.78</v>
      </c>
      <c r="E17" s="56">
        <f t="shared" si="3"/>
        <v>5856.22</v>
      </c>
      <c r="F17" s="56">
        <f t="shared" si="8"/>
        <v>674722.58</v>
      </c>
      <c r="G17" s="56">
        <f t="shared" si="9"/>
        <v>648041.79999999993</v>
      </c>
      <c r="H17" s="56">
        <f t="shared" si="4"/>
        <v>5856.2222833972592</v>
      </c>
      <c r="I17" s="38">
        <f t="shared" si="1"/>
        <v>2.2833972589069162E-3</v>
      </c>
    </row>
    <row r="18" spans="1:9" x14ac:dyDescent="0.25">
      <c r="A18" s="45">
        <v>42313</v>
      </c>
      <c r="B18" s="57">
        <f t="shared" si="5"/>
        <v>31</v>
      </c>
      <c r="C18" s="56">
        <f t="shared" si="6"/>
        <v>32537</v>
      </c>
      <c r="D18" s="68">
        <f t="shared" si="2"/>
        <v>26724.86</v>
      </c>
      <c r="E18" s="56">
        <f t="shared" si="3"/>
        <v>5812.14</v>
      </c>
      <c r="F18" s="56">
        <f t="shared" si="8"/>
        <v>648041.79999999993</v>
      </c>
      <c r="G18" s="56">
        <f t="shared" si="9"/>
        <v>621316.93999999994</v>
      </c>
      <c r="H18" s="56">
        <f t="shared" si="4"/>
        <v>5812.1359903561643</v>
      </c>
      <c r="I18" s="38">
        <f t="shared" si="1"/>
        <v>-4.0096438360706088E-3</v>
      </c>
    </row>
    <row r="19" spans="1:9" x14ac:dyDescent="0.25">
      <c r="A19" s="45">
        <v>42343</v>
      </c>
      <c r="B19" s="57">
        <f t="shared" si="5"/>
        <v>30</v>
      </c>
      <c r="C19" s="56">
        <f t="shared" si="6"/>
        <v>32537</v>
      </c>
      <c r="D19" s="68">
        <f t="shared" si="2"/>
        <v>27144.31</v>
      </c>
      <c r="E19" s="56">
        <f t="shared" si="3"/>
        <v>5392.69</v>
      </c>
      <c r="F19" s="56">
        <f t="shared" si="8"/>
        <v>621316.93999999994</v>
      </c>
      <c r="G19" s="56">
        <f t="shared" si="9"/>
        <v>594172.62999999989</v>
      </c>
      <c r="H19" s="56">
        <f t="shared" si="4"/>
        <v>5392.6905915616435</v>
      </c>
      <c r="I19" s="38">
        <f t="shared" si="1"/>
        <v>5.9156164388696197E-4</v>
      </c>
    </row>
    <row r="20" spans="1:9" x14ac:dyDescent="0.25">
      <c r="A20" s="45">
        <v>42374</v>
      </c>
      <c r="B20" s="57">
        <f t="shared" si="5"/>
        <v>31</v>
      </c>
      <c r="C20" s="56">
        <f t="shared" si="6"/>
        <v>32537</v>
      </c>
      <c r="D20" s="68">
        <f t="shared" si="2"/>
        <v>27208</v>
      </c>
      <c r="E20" s="56">
        <f t="shared" si="3"/>
        <v>5329</v>
      </c>
      <c r="F20" s="56">
        <f t="shared" si="8"/>
        <v>594172.62999999989</v>
      </c>
      <c r="G20" s="56">
        <f t="shared" si="9"/>
        <v>566964.62999999989</v>
      </c>
      <c r="H20" s="56">
        <f t="shared" si="4"/>
        <v>5328.9959495013691</v>
      </c>
      <c r="I20" s="38">
        <f t="shared" si="1"/>
        <v>-4.0504986309315427E-3</v>
      </c>
    </row>
    <row r="21" spans="1:9" x14ac:dyDescent="0.25">
      <c r="A21" s="45">
        <v>42405</v>
      </c>
      <c r="B21" s="57">
        <f t="shared" si="5"/>
        <v>31</v>
      </c>
      <c r="C21" s="56">
        <f t="shared" si="6"/>
        <v>32537</v>
      </c>
      <c r="D21" s="68">
        <f t="shared" si="2"/>
        <v>27452.03</v>
      </c>
      <c r="E21" s="56">
        <f t="shared" si="3"/>
        <v>5084.97</v>
      </c>
      <c r="F21" s="56">
        <f t="shared" si="8"/>
        <v>566964.62999999989</v>
      </c>
      <c r="G21" s="56">
        <f t="shared" si="9"/>
        <v>539512.59999999986</v>
      </c>
      <c r="H21" s="56">
        <f t="shared" si="4"/>
        <v>5084.9737336109574</v>
      </c>
      <c r="I21" s="38">
        <f t="shared" si="1"/>
        <v>3.7336109571697307E-3</v>
      </c>
    </row>
    <row r="22" spans="1:9" x14ac:dyDescent="0.25">
      <c r="A22" s="45">
        <v>42434</v>
      </c>
      <c r="B22" s="57">
        <f t="shared" si="5"/>
        <v>29</v>
      </c>
      <c r="C22" s="56">
        <f t="shared" si="6"/>
        <v>32537</v>
      </c>
      <c r="D22" s="68">
        <f t="shared" si="2"/>
        <v>28010.42</v>
      </c>
      <c r="E22" s="56">
        <f t="shared" si="3"/>
        <v>4526.58</v>
      </c>
      <c r="F22" s="56">
        <f t="shared" si="8"/>
        <v>539512.59999999986</v>
      </c>
      <c r="G22" s="56">
        <f t="shared" si="9"/>
        <v>511502.17999999988</v>
      </c>
      <c r="H22" s="56">
        <f t="shared" si="4"/>
        <v>4526.5846198356148</v>
      </c>
      <c r="I22" s="38">
        <f t="shared" si="1"/>
        <v>4.6198356149034225E-3</v>
      </c>
    </row>
    <row r="23" spans="1:9" x14ac:dyDescent="0.25">
      <c r="A23" s="45">
        <v>42465</v>
      </c>
      <c r="B23" s="57">
        <f t="shared" si="5"/>
        <v>31</v>
      </c>
      <c r="C23" s="56">
        <f t="shared" si="6"/>
        <v>32537</v>
      </c>
      <c r="D23" s="68">
        <f t="shared" si="2"/>
        <v>27949.46</v>
      </c>
      <c r="E23" s="56">
        <f t="shared" si="3"/>
        <v>4587.54</v>
      </c>
      <c r="F23" s="56">
        <f t="shared" si="8"/>
        <v>511502.17999999988</v>
      </c>
      <c r="G23" s="56">
        <f t="shared" si="9"/>
        <v>483552.71999999986</v>
      </c>
      <c r="H23" s="56">
        <f t="shared" si="4"/>
        <v>4587.543935473971</v>
      </c>
      <c r="I23" s="38">
        <f t="shared" si="1"/>
        <v>3.9354739710688591E-3</v>
      </c>
    </row>
    <row r="24" spans="1:9" x14ac:dyDescent="0.25">
      <c r="A24" s="45">
        <v>42495</v>
      </c>
      <c r="B24" s="57">
        <f t="shared" si="5"/>
        <v>30</v>
      </c>
      <c r="C24" s="56">
        <f t="shared" si="6"/>
        <v>32537</v>
      </c>
      <c r="D24" s="68">
        <f t="shared" si="2"/>
        <v>28340.03</v>
      </c>
      <c r="E24" s="56">
        <f t="shared" si="3"/>
        <v>4196.97</v>
      </c>
      <c r="F24" s="56">
        <f t="shared" si="8"/>
        <v>483552.71999999986</v>
      </c>
      <c r="G24" s="56">
        <f t="shared" si="9"/>
        <v>455212.68999999983</v>
      </c>
      <c r="H24" s="56">
        <f t="shared" si="4"/>
        <v>4196.9726492054779</v>
      </c>
      <c r="I24" s="38">
        <f t="shared" si="1"/>
        <v>2.6492054776099394E-3</v>
      </c>
    </row>
    <row r="25" spans="1:9" x14ac:dyDescent="0.25">
      <c r="A25" s="45">
        <v>42526</v>
      </c>
      <c r="B25" s="57">
        <f t="shared" si="5"/>
        <v>31</v>
      </c>
      <c r="C25" s="56">
        <f t="shared" si="6"/>
        <v>32537</v>
      </c>
      <c r="D25" s="68">
        <f t="shared" si="2"/>
        <v>28454.3</v>
      </c>
      <c r="E25" s="56">
        <f t="shared" si="3"/>
        <v>4082.7</v>
      </c>
      <c r="F25" s="56">
        <f t="shared" si="8"/>
        <v>455212.68999999983</v>
      </c>
      <c r="G25" s="56">
        <f t="shared" si="9"/>
        <v>426758.38999999984</v>
      </c>
      <c r="H25" s="56">
        <f t="shared" si="4"/>
        <v>4082.6966081753412</v>
      </c>
      <c r="I25" s="38">
        <f t="shared" si="1"/>
        <v>-3.3918246585926681E-3</v>
      </c>
    </row>
    <row r="26" spans="1:9" x14ac:dyDescent="0.25">
      <c r="A26" s="45">
        <v>42556</v>
      </c>
      <c r="B26" s="57">
        <f t="shared" si="5"/>
        <v>30</v>
      </c>
      <c r="C26" s="56">
        <f t="shared" si="6"/>
        <v>32537</v>
      </c>
      <c r="D26" s="68">
        <f t="shared" si="2"/>
        <v>28832.97</v>
      </c>
      <c r="E26" s="56">
        <f t="shared" si="3"/>
        <v>3704.03</v>
      </c>
      <c r="F26" s="56">
        <f t="shared" si="8"/>
        <v>426758.38999999984</v>
      </c>
      <c r="G26" s="56">
        <f t="shared" si="9"/>
        <v>397925.41999999981</v>
      </c>
      <c r="H26" s="56">
        <f t="shared" si="4"/>
        <v>3704.0289849862997</v>
      </c>
      <c r="I26" s="38">
        <f t="shared" si="1"/>
        <v>-1.0150137004529824E-3</v>
      </c>
    </row>
    <row r="27" spans="1:9" x14ac:dyDescent="0.25">
      <c r="A27" s="45">
        <v>42587</v>
      </c>
      <c r="B27" s="57">
        <f t="shared" si="5"/>
        <v>31</v>
      </c>
      <c r="C27" s="56">
        <f t="shared" si="6"/>
        <v>32537</v>
      </c>
      <c r="D27" s="68">
        <f t="shared" si="2"/>
        <v>28968.1</v>
      </c>
      <c r="E27" s="56">
        <f t="shared" si="3"/>
        <v>3568.9</v>
      </c>
      <c r="F27" s="56">
        <f t="shared" si="8"/>
        <v>397925.41999999981</v>
      </c>
      <c r="G27" s="56">
        <f t="shared" si="9"/>
        <v>368957.31999999983</v>
      </c>
      <c r="H27" s="56">
        <f t="shared" si="4"/>
        <v>3568.9004244164366</v>
      </c>
      <c r="I27" s="38">
        <f t="shared" si="1"/>
        <v>4.2441643654456129E-4</v>
      </c>
    </row>
    <row r="28" spans="1:9" x14ac:dyDescent="0.25">
      <c r="A28" s="45">
        <v>42618</v>
      </c>
      <c r="B28" s="57">
        <f t="shared" si="5"/>
        <v>31</v>
      </c>
      <c r="C28" s="56">
        <f t="shared" si="6"/>
        <v>32537</v>
      </c>
      <c r="D28" s="68">
        <f t="shared" si="2"/>
        <v>29227.91</v>
      </c>
      <c r="E28" s="56">
        <f t="shared" si="3"/>
        <v>3309.09</v>
      </c>
      <c r="F28" s="56">
        <f t="shared" si="8"/>
        <v>368957.31999999983</v>
      </c>
      <c r="G28" s="56">
        <f t="shared" si="9"/>
        <v>339729.40999999986</v>
      </c>
      <c r="H28" s="56">
        <f t="shared" si="4"/>
        <v>3309.0922815123267</v>
      </c>
      <c r="I28" s="38">
        <f t="shared" si="1"/>
        <v>2.2815123265900183E-3</v>
      </c>
    </row>
    <row r="29" spans="1:9" x14ac:dyDescent="0.25">
      <c r="A29" s="45">
        <v>42648</v>
      </c>
      <c r="B29" s="57">
        <f t="shared" si="5"/>
        <v>30</v>
      </c>
      <c r="C29" s="56">
        <f t="shared" si="6"/>
        <v>32537</v>
      </c>
      <c r="D29" s="68">
        <f t="shared" si="2"/>
        <v>29588.33</v>
      </c>
      <c r="E29" s="56">
        <f t="shared" si="3"/>
        <v>2948.67</v>
      </c>
      <c r="F29" s="56">
        <f t="shared" si="8"/>
        <v>339729.40999999986</v>
      </c>
      <c r="G29" s="56">
        <f t="shared" si="9"/>
        <v>310141.07999999984</v>
      </c>
      <c r="H29" s="56">
        <f t="shared" si="4"/>
        <v>2948.6651256986288</v>
      </c>
      <c r="I29" s="38">
        <f t="shared" si="1"/>
        <v>-4.8743013712737593E-3</v>
      </c>
    </row>
    <row r="30" spans="1:9" x14ac:dyDescent="0.25">
      <c r="A30" s="45">
        <v>42679</v>
      </c>
      <c r="B30" s="57">
        <f t="shared" si="5"/>
        <v>31</v>
      </c>
      <c r="C30" s="56">
        <f t="shared" si="6"/>
        <v>32537</v>
      </c>
      <c r="D30" s="68">
        <f t="shared" si="2"/>
        <v>29755.42</v>
      </c>
      <c r="E30" s="56">
        <f t="shared" si="3"/>
        <v>2781.58</v>
      </c>
      <c r="F30" s="56">
        <f t="shared" si="8"/>
        <v>310141.07999999984</v>
      </c>
      <c r="G30" s="56">
        <f t="shared" si="9"/>
        <v>280385.65999999986</v>
      </c>
      <c r="H30" s="56">
        <f t="shared" si="4"/>
        <v>2781.5831218849303</v>
      </c>
      <c r="I30" s="38">
        <f t="shared" si="1"/>
        <v>3.1218849303513707E-3</v>
      </c>
    </row>
    <row r="31" spans="1:9" x14ac:dyDescent="0.25">
      <c r="A31" s="45">
        <v>42709</v>
      </c>
      <c r="B31" s="57">
        <f t="shared" si="5"/>
        <v>30</v>
      </c>
      <c r="C31" s="56">
        <f t="shared" si="6"/>
        <v>32537</v>
      </c>
      <c r="D31" s="68">
        <f t="shared" si="2"/>
        <v>30103.41</v>
      </c>
      <c r="E31" s="56">
        <f t="shared" si="3"/>
        <v>2433.59</v>
      </c>
      <c r="F31" s="56">
        <f t="shared" si="8"/>
        <v>280385.65999999986</v>
      </c>
      <c r="G31" s="56">
        <f t="shared" si="9"/>
        <v>250282.24999999985</v>
      </c>
      <c r="H31" s="56">
        <f t="shared" si="4"/>
        <v>2433.5938928219166</v>
      </c>
      <c r="I31" s="38">
        <f t="shared" si="1"/>
        <v>3.8928219164517941E-3</v>
      </c>
    </row>
    <row r="32" spans="1:9" x14ac:dyDescent="0.25">
      <c r="A32" s="45">
        <v>42740</v>
      </c>
      <c r="B32" s="57">
        <f t="shared" si="5"/>
        <v>31</v>
      </c>
      <c r="C32" s="56">
        <f t="shared" si="6"/>
        <v>32537</v>
      </c>
      <c r="D32" s="68">
        <f t="shared" si="2"/>
        <v>30292.28</v>
      </c>
      <c r="E32" s="56">
        <f t="shared" si="3"/>
        <v>2244.7199999999998</v>
      </c>
      <c r="F32" s="56">
        <f t="shared" si="8"/>
        <v>250282.24999999985</v>
      </c>
      <c r="G32" s="56">
        <f t="shared" si="9"/>
        <v>219989.96999999986</v>
      </c>
      <c r="H32" s="56">
        <f t="shared" si="4"/>
        <v>2244.7232153424648</v>
      </c>
      <c r="I32" s="38">
        <f t="shared" si="1"/>
        <v>3.2153424649550288E-3</v>
      </c>
    </row>
    <row r="33" spans="1:9" x14ac:dyDescent="0.25">
      <c r="A33" s="45">
        <v>42771</v>
      </c>
      <c r="B33" s="57">
        <f t="shared" si="5"/>
        <v>31</v>
      </c>
      <c r="C33" s="56">
        <f t="shared" si="6"/>
        <v>32537</v>
      </c>
      <c r="D33" s="68">
        <f t="shared" si="2"/>
        <v>30563.96</v>
      </c>
      <c r="E33" s="56">
        <f t="shared" si="3"/>
        <v>1973.04</v>
      </c>
      <c r="F33" s="56">
        <f t="shared" si="8"/>
        <v>219989.96999999986</v>
      </c>
      <c r="G33" s="56">
        <f t="shared" si="9"/>
        <v>189426.00999999986</v>
      </c>
      <c r="H33" s="56">
        <f t="shared" si="4"/>
        <v>1973.0388103890398</v>
      </c>
      <c r="I33" s="38">
        <f t="shared" si="1"/>
        <v>-1.1896109601821081E-3</v>
      </c>
    </row>
    <row r="34" spans="1:9" x14ac:dyDescent="0.25">
      <c r="A34" s="45">
        <v>42799</v>
      </c>
      <c r="B34" s="57">
        <f t="shared" si="5"/>
        <v>28</v>
      </c>
      <c r="C34" s="56">
        <f t="shared" si="6"/>
        <v>32537</v>
      </c>
      <c r="D34" s="68">
        <f t="shared" si="2"/>
        <v>31002.49</v>
      </c>
      <c r="E34" s="56">
        <f t="shared" si="3"/>
        <v>1534.51</v>
      </c>
      <c r="F34" s="56">
        <f t="shared" si="8"/>
        <v>189426.00999999986</v>
      </c>
      <c r="G34" s="56">
        <f t="shared" si="9"/>
        <v>158423.51999999987</v>
      </c>
      <c r="H34" s="56">
        <f t="shared" si="4"/>
        <v>1534.5063736109576</v>
      </c>
      <c r="I34" s="38">
        <f t="shared" si="1"/>
        <v>-3.6263890424379497E-3</v>
      </c>
    </row>
    <row r="35" spans="1:9" x14ac:dyDescent="0.25">
      <c r="A35" s="45">
        <v>42830</v>
      </c>
      <c r="B35" s="57">
        <f t="shared" si="5"/>
        <v>31</v>
      </c>
      <c r="C35" s="56">
        <f t="shared" si="6"/>
        <v>32537</v>
      </c>
      <c r="D35" s="68">
        <f t="shared" si="2"/>
        <v>31116.14</v>
      </c>
      <c r="E35" s="56">
        <f t="shared" si="3"/>
        <v>1420.86</v>
      </c>
      <c r="F35" s="56">
        <f t="shared" si="8"/>
        <v>158423.51999999987</v>
      </c>
      <c r="G35" s="56">
        <f t="shared" si="9"/>
        <v>127307.37999999987</v>
      </c>
      <c r="H35" s="56">
        <f t="shared" si="4"/>
        <v>1420.8636577315058</v>
      </c>
      <c r="I35" s="38">
        <f t="shared" si="1"/>
        <v>3.6577315058821114E-3</v>
      </c>
    </row>
    <row r="36" spans="1:9" x14ac:dyDescent="0.25">
      <c r="A36" s="45">
        <v>42860</v>
      </c>
      <c r="B36" s="57">
        <f t="shared" si="5"/>
        <v>30</v>
      </c>
      <c r="C36" s="56">
        <f t="shared" si="6"/>
        <v>32537</v>
      </c>
      <c r="D36" s="68">
        <f t="shared" si="2"/>
        <v>31432.04</v>
      </c>
      <c r="E36" s="56">
        <f t="shared" si="3"/>
        <v>1104.96</v>
      </c>
      <c r="F36" s="56">
        <f t="shared" si="8"/>
        <v>127307.37999999987</v>
      </c>
      <c r="G36" s="56">
        <f t="shared" si="9"/>
        <v>95875.33999999988</v>
      </c>
      <c r="H36" s="56">
        <f t="shared" si="4"/>
        <v>1104.9583009315058</v>
      </c>
      <c r="I36" s="38">
        <f t="shared" si="1"/>
        <v>-1.6990684941902146E-3</v>
      </c>
    </row>
    <row r="37" spans="1:9" x14ac:dyDescent="0.25">
      <c r="A37" s="45">
        <v>42891</v>
      </c>
      <c r="B37" s="57">
        <f t="shared" si="5"/>
        <v>31</v>
      </c>
      <c r="C37" s="56">
        <f t="shared" si="6"/>
        <v>32537</v>
      </c>
      <c r="D37" s="68">
        <f t="shared" si="2"/>
        <v>31677.119999999999</v>
      </c>
      <c r="E37" s="56">
        <f t="shared" si="3"/>
        <v>859.88</v>
      </c>
      <c r="F37" s="56">
        <f t="shared" si="8"/>
        <v>95875.33999999988</v>
      </c>
      <c r="G37" s="56">
        <f t="shared" si="9"/>
        <v>64198.219999999885</v>
      </c>
      <c r="H37" s="56">
        <f t="shared" si="4"/>
        <v>859.88359732602623</v>
      </c>
      <c r="I37" s="38">
        <f t="shared" si="1"/>
        <v>3.5973260262380791E-3</v>
      </c>
    </row>
    <row r="38" spans="1:9" x14ac:dyDescent="0.25">
      <c r="A38" s="45">
        <v>42921</v>
      </c>
      <c r="B38" s="57">
        <f t="shared" si="5"/>
        <v>30</v>
      </c>
      <c r="C38" s="56">
        <f t="shared" si="6"/>
        <v>32537</v>
      </c>
      <c r="D38" s="68">
        <f t="shared" si="2"/>
        <v>31979.79</v>
      </c>
      <c r="E38" s="56">
        <f t="shared" si="3"/>
        <v>557.21</v>
      </c>
      <c r="F38" s="56">
        <f t="shared" si="8"/>
        <v>64198.219999999885</v>
      </c>
      <c r="G38" s="56">
        <f t="shared" si="9"/>
        <v>32218.429999999884</v>
      </c>
      <c r="H38" s="56">
        <f t="shared" si="4"/>
        <v>557.20537249314964</v>
      </c>
      <c r="I38" s="38">
        <f t="shared" si="1"/>
        <v>-4.6275068503973671E-3</v>
      </c>
    </row>
    <row r="39" spans="1:9" x14ac:dyDescent="0.25">
      <c r="A39" s="45">
        <v>42952</v>
      </c>
      <c r="B39" s="57">
        <f t="shared" si="5"/>
        <v>31</v>
      </c>
      <c r="C39" s="56">
        <f t="shared" si="6"/>
        <v>32537</v>
      </c>
      <c r="D39" s="68">
        <f t="shared" si="2"/>
        <v>32218.43</v>
      </c>
      <c r="E39" s="56">
        <f>ROUND(318.570000000117,2)</f>
        <v>318.57</v>
      </c>
      <c r="F39" s="56">
        <f t="shared" si="8"/>
        <v>32218.429999999884</v>
      </c>
      <c r="G39" s="56">
        <f t="shared" si="9"/>
        <v>-1.1641532182693481E-10</v>
      </c>
      <c r="H39" s="56">
        <f t="shared" si="4"/>
        <v>288.95959574794415</v>
      </c>
      <c r="I39" s="38">
        <f t="shared" si="1"/>
        <v>-29.610404252055844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BFB19-D555-4E12-A2EB-04A49E439A19}">
  <dimension ref="A1:I39"/>
  <sheetViews>
    <sheetView topLeftCell="A24" workbookViewId="0">
      <selection activeCell="N2" sqref="N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8.42578125" bestFit="1" customWidth="1"/>
    <col min="4" max="4" width="12.85546875" bestFit="1" customWidth="1"/>
    <col min="5" max="5" width="9.42578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7.140625" bestFit="1" customWidth="1"/>
  </cols>
  <sheetData>
    <row r="1" spans="1:9" x14ac:dyDescent="0.25">
      <c r="A1" s="41" t="s">
        <v>267</v>
      </c>
      <c r="B1" s="46">
        <v>41856</v>
      </c>
      <c r="C1" s="86" t="s">
        <v>377</v>
      </c>
      <c r="D1" s="83">
        <v>1000000</v>
      </c>
    </row>
    <row r="2" spans="1:9" ht="15.75" x14ac:dyDescent="0.25">
      <c r="A2" s="41" t="s">
        <v>268</v>
      </c>
      <c r="B2" s="85">
        <v>0.1056</v>
      </c>
      <c r="C2" s="101" t="s">
        <v>381</v>
      </c>
      <c r="D2" s="39">
        <f>ROUNDUP(32530.7426557617,0)</f>
        <v>32531</v>
      </c>
      <c r="F2" s="100"/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45">
        <v>41887</v>
      </c>
      <c r="B4" s="57">
        <f>DAYS360(B1,A4,TRUE)</f>
        <v>30</v>
      </c>
      <c r="C4" s="56">
        <f>$D$2</f>
        <v>32531</v>
      </c>
      <c r="D4" s="68">
        <f>C4-E4</f>
        <v>23731</v>
      </c>
      <c r="E4" s="56">
        <f>ROUND(F4*$B$2*B4/360,2)</f>
        <v>8800</v>
      </c>
      <c r="F4" s="56">
        <f>D1</f>
        <v>1000000</v>
      </c>
      <c r="G4" s="56">
        <f t="shared" ref="G4:G39" si="0">F4-D4</f>
        <v>976269</v>
      </c>
      <c r="H4" s="56">
        <f>F4*$B$2*B4/360</f>
        <v>8800</v>
      </c>
      <c r="I4" s="38">
        <f t="shared" ref="I4:I39" si="1">H4-E4</f>
        <v>0</v>
      </c>
    </row>
    <row r="5" spans="1:9" x14ac:dyDescent="0.25">
      <c r="A5" s="45">
        <v>41917</v>
      </c>
      <c r="B5" s="57">
        <f>DAYS360(A4,A5,TRUE)</f>
        <v>30</v>
      </c>
      <c r="C5" s="56">
        <f>$D$2</f>
        <v>32531</v>
      </c>
      <c r="D5" s="68">
        <f t="shared" ref="D5:D39" si="2">C5-E5</f>
        <v>23939.83</v>
      </c>
      <c r="E5" s="56">
        <f t="shared" ref="E5:E38" si="3">ROUND(F5*$B$2*B5/360,2)</f>
        <v>8591.17</v>
      </c>
      <c r="F5" s="56">
        <f>G4</f>
        <v>976269</v>
      </c>
      <c r="G5" s="56">
        <f t="shared" si="0"/>
        <v>952329.17</v>
      </c>
      <c r="H5" s="56">
        <f t="shared" ref="H5:H39" si="4">F5*$B$2*B5/360</f>
        <v>8591.1671999999999</v>
      </c>
      <c r="I5" s="38">
        <f t="shared" si="1"/>
        <v>-2.8000000002066372E-3</v>
      </c>
    </row>
    <row r="6" spans="1:9" x14ac:dyDescent="0.25">
      <c r="A6" s="45">
        <v>41948</v>
      </c>
      <c r="B6" s="57">
        <f t="shared" ref="B6:B39" si="5">DAYS360(A5,A6,TRUE)</f>
        <v>30</v>
      </c>
      <c r="C6" s="56">
        <f t="shared" ref="C6:C39" si="6">$D$2</f>
        <v>32531</v>
      </c>
      <c r="D6" s="68">
        <f t="shared" si="2"/>
        <v>24150.5</v>
      </c>
      <c r="E6" s="56">
        <f t="shared" si="3"/>
        <v>8380.5</v>
      </c>
      <c r="F6" s="56">
        <f t="shared" ref="F6:F39" si="7">G5</f>
        <v>952329.17</v>
      </c>
      <c r="G6" s="56">
        <f t="shared" si="0"/>
        <v>928178.67</v>
      </c>
      <c r="H6" s="56">
        <f t="shared" si="4"/>
        <v>8380.4966960000002</v>
      </c>
      <c r="I6" s="38">
        <f t="shared" si="1"/>
        <v>-3.3039999998436542E-3</v>
      </c>
    </row>
    <row r="7" spans="1:9" x14ac:dyDescent="0.25">
      <c r="A7" s="45">
        <v>41978</v>
      </c>
      <c r="B7" s="57">
        <f t="shared" si="5"/>
        <v>30</v>
      </c>
      <c r="C7" s="56">
        <f t="shared" si="6"/>
        <v>32531</v>
      </c>
      <c r="D7" s="68">
        <f t="shared" si="2"/>
        <v>24363.03</v>
      </c>
      <c r="E7" s="56">
        <f t="shared" si="3"/>
        <v>8167.97</v>
      </c>
      <c r="F7" s="56">
        <f t="shared" si="7"/>
        <v>928178.67</v>
      </c>
      <c r="G7" s="56">
        <f t="shared" si="0"/>
        <v>903815.64</v>
      </c>
      <c r="H7" s="56">
        <f t="shared" si="4"/>
        <v>8167.9722960000008</v>
      </c>
      <c r="I7" s="38">
        <f t="shared" si="1"/>
        <v>2.2960000005696202E-3</v>
      </c>
    </row>
    <row r="8" spans="1:9" x14ac:dyDescent="0.25">
      <c r="A8" s="45">
        <v>42009</v>
      </c>
      <c r="B8" s="57">
        <f t="shared" si="5"/>
        <v>30</v>
      </c>
      <c r="C8" s="56">
        <f t="shared" si="6"/>
        <v>32531</v>
      </c>
      <c r="D8" s="68">
        <f t="shared" si="2"/>
        <v>24577.42</v>
      </c>
      <c r="E8" s="56">
        <f t="shared" si="3"/>
        <v>7953.58</v>
      </c>
      <c r="F8" s="56">
        <f t="shared" si="7"/>
        <v>903815.64</v>
      </c>
      <c r="G8" s="56">
        <f t="shared" si="0"/>
        <v>879238.22</v>
      </c>
      <c r="H8" s="56">
        <f t="shared" si="4"/>
        <v>7953.5776319999995</v>
      </c>
      <c r="I8" s="38">
        <f t="shared" si="1"/>
        <v>-2.3680000003878376E-3</v>
      </c>
    </row>
    <row r="9" spans="1:9" x14ac:dyDescent="0.25">
      <c r="A9" s="45">
        <v>42040</v>
      </c>
      <c r="B9" s="57">
        <f t="shared" si="5"/>
        <v>30</v>
      </c>
      <c r="C9" s="56">
        <f t="shared" si="6"/>
        <v>32531</v>
      </c>
      <c r="D9" s="68">
        <f t="shared" si="2"/>
        <v>24793.7</v>
      </c>
      <c r="E9" s="56">
        <f t="shared" si="3"/>
        <v>7737.3</v>
      </c>
      <c r="F9" s="56">
        <f t="shared" si="7"/>
        <v>879238.22</v>
      </c>
      <c r="G9" s="56">
        <f t="shared" si="0"/>
        <v>854444.52</v>
      </c>
      <c r="H9" s="56">
        <f t="shared" si="4"/>
        <v>7737.2963359999985</v>
      </c>
      <c r="I9" s="38">
        <f t="shared" si="1"/>
        <v>-3.6640000016632257E-3</v>
      </c>
    </row>
    <row r="10" spans="1:9" x14ac:dyDescent="0.25">
      <c r="A10" s="45">
        <v>42068</v>
      </c>
      <c r="B10" s="57">
        <f t="shared" si="5"/>
        <v>30</v>
      </c>
      <c r="C10" s="56">
        <f t="shared" si="6"/>
        <v>32531</v>
      </c>
      <c r="D10" s="68">
        <f t="shared" si="2"/>
        <v>25011.89</v>
      </c>
      <c r="E10" s="56">
        <f t="shared" si="3"/>
        <v>7519.11</v>
      </c>
      <c r="F10" s="56">
        <f t="shared" si="7"/>
        <v>854444.52</v>
      </c>
      <c r="G10" s="56">
        <f t="shared" si="0"/>
        <v>829432.63</v>
      </c>
      <c r="H10" s="56">
        <f t="shared" si="4"/>
        <v>7519.1117759999997</v>
      </c>
      <c r="I10" s="38">
        <f t="shared" si="1"/>
        <v>1.7760000000635046E-3</v>
      </c>
    </row>
    <row r="11" spans="1:9" x14ac:dyDescent="0.25">
      <c r="A11" s="45">
        <v>42099</v>
      </c>
      <c r="B11" s="57">
        <f t="shared" si="5"/>
        <v>30</v>
      </c>
      <c r="C11" s="56">
        <f t="shared" si="6"/>
        <v>32531</v>
      </c>
      <c r="D11" s="68">
        <f t="shared" si="2"/>
        <v>25231.989999999998</v>
      </c>
      <c r="E11" s="56">
        <f t="shared" si="3"/>
        <v>7299.01</v>
      </c>
      <c r="F11" s="56">
        <f t="shared" si="7"/>
        <v>829432.63</v>
      </c>
      <c r="G11" s="56">
        <f t="shared" si="0"/>
        <v>804200.64</v>
      </c>
      <c r="H11" s="56">
        <f t="shared" si="4"/>
        <v>7299.0071440000011</v>
      </c>
      <c r="I11" s="38">
        <f t="shared" si="1"/>
        <v>-2.8559999991557561E-3</v>
      </c>
    </row>
    <row r="12" spans="1:9" x14ac:dyDescent="0.25">
      <c r="A12" s="45">
        <v>42129</v>
      </c>
      <c r="B12" s="57">
        <f t="shared" si="5"/>
        <v>30</v>
      </c>
      <c r="C12" s="56">
        <f t="shared" si="6"/>
        <v>32531</v>
      </c>
      <c r="D12" s="68">
        <f t="shared" si="2"/>
        <v>25454.03</v>
      </c>
      <c r="E12" s="56">
        <f t="shared" si="3"/>
        <v>7076.97</v>
      </c>
      <c r="F12" s="56">
        <f t="shared" si="7"/>
        <v>804200.64</v>
      </c>
      <c r="G12" s="56">
        <f t="shared" si="0"/>
        <v>778746.61</v>
      </c>
      <c r="H12" s="56">
        <f t="shared" si="4"/>
        <v>7076.9656320000004</v>
      </c>
      <c r="I12" s="38">
        <f t="shared" si="1"/>
        <v>-4.3679999998857966E-3</v>
      </c>
    </row>
    <row r="13" spans="1:9" x14ac:dyDescent="0.25">
      <c r="A13" s="45">
        <v>42160</v>
      </c>
      <c r="B13" s="57">
        <f t="shared" si="5"/>
        <v>30</v>
      </c>
      <c r="C13" s="56">
        <f t="shared" si="6"/>
        <v>32531</v>
      </c>
      <c r="D13" s="68">
        <f t="shared" si="2"/>
        <v>25678.03</v>
      </c>
      <c r="E13" s="56">
        <f t="shared" si="3"/>
        <v>6852.97</v>
      </c>
      <c r="F13" s="56">
        <f t="shared" si="7"/>
        <v>778746.61</v>
      </c>
      <c r="G13" s="56">
        <f t="shared" si="0"/>
        <v>753068.58</v>
      </c>
      <c r="H13" s="56">
        <f t="shared" si="4"/>
        <v>6852.9701679999989</v>
      </c>
      <c r="I13" s="38">
        <f t="shared" si="1"/>
        <v>1.6799999866634607E-4</v>
      </c>
    </row>
    <row r="14" spans="1:9" x14ac:dyDescent="0.25">
      <c r="A14" s="45">
        <v>42190</v>
      </c>
      <c r="B14" s="57">
        <f t="shared" si="5"/>
        <v>30</v>
      </c>
      <c r="C14" s="56">
        <f t="shared" si="6"/>
        <v>32531</v>
      </c>
      <c r="D14" s="68">
        <f t="shared" si="2"/>
        <v>25904</v>
      </c>
      <c r="E14" s="56">
        <f t="shared" si="3"/>
        <v>6627</v>
      </c>
      <c r="F14" s="56">
        <f t="shared" si="7"/>
        <v>753068.58</v>
      </c>
      <c r="G14" s="56">
        <f t="shared" si="0"/>
        <v>727164.58</v>
      </c>
      <c r="H14" s="56">
        <f t="shared" si="4"/>
        <v>6627.0035039999984</v>
      </c>
      <c r="I14" s="38">
        <f t="shared" si="1"/>
        <v>3.5039999984292081E-3</v>
      </c>
    </row>
    <row r="15" spans="1:9" x14ac:dyDescent="0.25">
      <c r="A15" s="45">
        <v>42221</v>
      </c>
      <c r="B15" s="57">
        <f t="shared" si="5"/>
        <v>30</v>
      </c>
      <c r="C15" s="56">
        <f t="shared" si="6"/>
        <v>32531</v>
      </c>
      <c r="D15" s="68">
        <f t="shared" si="2"/>
        <v>26131.95</v>
      </c>
      <c r="E15" s="56">
        <f t="shared" si="3"/>
        <v>6399.05</v>
      </c>
      <c r="F15" s="56">
        <f t="shared" si="7"/>
        <v>727164.58</v>
      </c>
      <c r="G15" s="56">
        <f t="shared" si="0"/>
        <v>701032.63</v>
      </c>
      <c r="H15" s="56">
        <f t="shared" si="4"/>
        <v>6399.0483039999999</v>
      </c>
      <c r="I15" s="38">
        <f t="shared" si="1"/>
        <v>-1.6960000002654851E-3</v>
      </c>
    </row>
    <row r="16" spans="1:9" x14ac:dyDescent="0.25">
      <c r="A16" s="45">
        <v>42252</v>
      </c>
      <c r="B16" s="57">
        <f t="shared" si="5"/>
        <v>30</v>
      </c>
      <c r="C16" s="56">
        <f t="shared" si="6"/>
        <v>32531</v>
      </c>
      <c r="D16" s="68">
        <f t="shared" si="2"/>
        <v>26361.91</v>
      </c>
      <c r="E16" s="56">
        <f t="shared" si="3"/>
        <v>6169.09</v>
      </c>
      <c r="F16" s="56">
        <f t="shared" si="7"/>
        <v>701032.63</v>
      </c>
      <c r="G16" s="56">
        <f t="shared" si="0"/>
        <v>674670.72</v>
      </c>
      <c r="H16" s="56">
        <f t="shared" si="4"/>
        <v>6169.0871440000001</v>
      </c>
      <c r="I16" s="38">
        <f t="shared" si="1"/>
        <v>-2.8560000000652508E-3</v>
      </c>
    </row>
    <row r="17" spans="1:9" x14ac:dyDescent="0.25">
      <c r="A17" s="45">
        <v>42282</v>
      </c>
      <c r="B17" s="57">
        <f t="shared" si="5"/>
        <v>30</v>
      </c>
      <c r="C17" s="56">
        <f t="shared" si="6"/>
        <v>32531</v>
      </c>
      <c r="D17" s="68">
        <f t="shared" si="2"/>
        <v>26593.9</v>
      </c>
      <c r="E17" s="56">
        <f t="shared" si="3"/>
        <v>5937.1</v>
      </c>
      <c r="F17" s="56">
        <f t="shared" si="7"/>
        <v>674670.72</v>
      </c>
      <c r="G17" s="56">
        <f t="shared" si="0"/>
        <v>648076.81999999995</v>
      </c>
      <c r="H17" s="56">
        <f t="shared" si="4"/>
        <v>5937.1023360000008</v>
      </c>
      <c r="I17" s="38">
        <f t="shared" si="1"/>
        <v>2.3360000004686299E-3</v>
      </c>
    </row>
    <row r="18" spans="1:9" x14ac:dyDescent="0.25">
      <c r="A18" s="45">
        <v>42313</v>
      </c>
      <c r="B18" s="57">
        <f t="shared" si="5"/>
        <v>30</v>
      </c>
      <c r="C18" s="56">
        <f t="shared" si="6"/>
        <v>32531</v>
      </c>
      <c r="D18" s="68">
        <f t="shared" si="2"/>
        <v>26827.919999999998</v>
      </c>
      <c r="E18" s="56">
        <f t="shared" si="3"/>
        <v>5703.08</v>
      </c>
      <c r="F18" s="56">
        <f t="shared" si="7"/>
        <v>648076.81999999995</v>
      </c>
      <c r="G18" s="56">
        <f t="shared" si="0"/>
        <v>621248.89999999991</v>
      </c>
      <c r="H18" s="56">
        <f t="shared" si="4"/>
        <v>5703.0760159999991</v>
      </c>
      <c r="I18" s="38">
        <f t="shared" si="1"/>
        <v>-3.9840000008553034E-3</v>
      </c>
    </row>
    <row r="19" spans="1:9" x14ac:dyDescent="0.25">
      <c r="A19" s="45">
        <v>42343</v>
      </c>
      <c r="B19" s="57">
        <f t="shared" si="5"/>
        <v>30</v>
      </c>
      <c r="C19" s="56">
        <f t="shared" si="6"/>
        <v>32531</v>
      </c>
      <c r="D19" s="68">
        <f t="shared" si="2"/>
        <v>27064.010000000002</v>
      </c>
      <c r="E19" s="56">
        <f t="shared" si="3"/>
        <v>5466.99</v>
      </c>
      <c r="F19" s="56">
        <f t="shared" si="7"/>
        <v>621248.89999999991</v>
      </c>
      <c r="G19" s="56">
        <f t="shared" si="0"/>
        <v>594184.8899999999</v>
      </c>
      <c r="H19" s="56">
        <f t="shared" si="4"/>
        <v>5466.990319999999</v>
      </c>
      <c r="I19" s="38">
        <f t="shared" si="1"/>
        <v>3.1999999919207767E-4</v>
      </c>
    </row>
    <row r="20" spans="1:9" x14ac:dyDescent="0.25">
      <c r="A20" s="45">
        <v>42374</v>
      </c>
      <c r="B20" s="57">
        <f t="shared" si="5"/>
        <v>30</v>
      </c>
      <c r="C20" s="56">
        <f t="shared" si="6"/>
        <v>32531</v>
      </c>
      <c r="D20" s="68">
        <f t="shared" si="2"/>
        <v>27302.17</v>
      </c>
      <c r="E20" s="56">
        <f t="shared" si="3"/>
        <v>5228.83</v>
      </c>
      <c r="F20" s="56">
        <f t="shared" si="7"/>
        <v>594184.8899999999</v>
      </c>
      <c r="G20" s="56">
        <f t="shared" si="0"/>
        <v>566882.71999999986</v>
      </c>
      <c r="H20" s="56">
        <f t="shared" si="4"/>
        <v>5228.8270319999992</v>
      </c>
      <c r="I20" s="38">
        <f t="shared" si="1"/>
        <v>-2.9680000006919727E-3</v>
      </c>
    </row>
    <row r="21" spans="1:9" x14ac:dyDescent="0.25">
      <c r="A21" s="45">
        <v>42405</v>
      </c>
      <c r="B21" s="57">
        <f t="shared" si="5"/>
        <v>30</v>
      </c>
      <c r="C21" s="56">
        <f t="shared" si="6"/>
        <v>32531</v>
      </c>
      <c r="D21" s="68">
        <f t="shared" si="2"/>
        <v>27542.43</v>
      </c>
      <c r="E21" s="56">
        <f t="shared" si="3"/>
        <v>4988.57</v>
      </c>
      <c r="F21" s="56">
        <f t="shared" si="7"/>
        <v>566882.71999999986</v>
      </c>
      <c r="G21" s="56">
        <f t="shared" si="0"/>
        <v>539340.2899999998</v>
      </c>
      <c r="H21" s="56">
        <f t="shared" si="4"/>
        <v>4988.5679359999986</v>
      </c>
      <c r="I21" s="38">
        <f t="shared" si="1"/>
        <v>-2.0640000011553639E-3</v>
      </c>
    </row>
    <row r="22" spans="1:9" x14ac:dyDescent="0.25">
      <c r="A22" s="45">
        <v>42434</v>
      </c>
      <c r="B22" s="57">
        <f t="shared" si="5"/>
        <v>30</v>
      </c>
      <c r="C22" s="56">
        <f t="shared" si="6"/>
        <v>32531</v>
      </c>
      <c r="D22" s="68">
        <f t="shared" si="2"/>
        <v>27784.81</v>
      </c>
      <c r="E22" s="56">
        <f t="shared" si="3"/>
        <v>4746.1899999999996</v>
      </c>
      <c r="F22" s="56">
        <f t="shared" si="7"/>
        <v>539340.2899999998</v>
      </c>
      <c r="G22" s="56">
        <f t="shared" si="0"/>
        <v>511555.47999999981</v>
      </c>
      <c r="H22" s="56">
        <f t="shared" si="4"/>
        <v>4746.1945519999981</v>
      </c>
      <c r="I22" s="38">
        <f t="shared" si="1"/>
        <v>4.5519999985117465E-3</v>
      </c>
    </row>
    <row r="23" spans="1:9" x14ac:dyDescent="0.25">
      <c r="A23" s="45">
        <v>42465</v>
      </c>
      <c r="B23" s="57">
        <f t="shared" si="5"/>
        <v>30</v>
      </c>
      <c r="C23" s="56">
        <f t="shared" si="6"/>
        <v>32531</v>
      </c>
      <c r="D23" s="68">
        <f t="shared" si="2"/>
        <v>28029.31</v>
      </c>
      <c r="E23" s="56">
        <f t="shared" si="3"/>
        <v>4501.6899999999996</v>
      </c>
      <c r="F23" s="56">
        <f t="shared" si="7"/>
        <v>511555.47999999981</v>
      </c>
      <c r="G23" s="56">
        <f t="shared" si="0"/>
        <v>483526.16999999981</v>
      </c>
      <c r="H23" s="56">
        <f t="shared" si="4"/>
        <v>4501.6882239999977</v>
      </c>
      <c r="I23" s="38">
        <f t="shared" si="1"/>
        <v>-1.776000001882494E-3</v>
      </c>
    </row>
    <row r="24" spans="1:9" x14ac:dyDescent="0.25">
      <c r="A24" s="45">
        <v>42495</v>
      </c>
      <c r="B24" s="57">
        <f t="shared" si="5"/>
        <v>30</v>
      </c>
      <c r="C24" s="56">
        <f t="shared" si="6"/>
        <v>32531</v>
      </c>
      <c r="D24" s="68">
        <f t="shared" si="2"/>
        <v>28275.97</v>
      </c>
      <c r="E24" s="56">
        <f t="shared" si="3"/>
        <v>4255.03</v>
      </c>
      <c r="F24" s="56">
        <f t="shared" si="7"/>
        <v>483526.16999999981</v>
      </c>
      <c r="G24" s="56">
        <f t="shared" si="0"/>
        <v>455250.19999999984</v>
      </c>
      <c r="H24" s="56">
        <f t="shared" si="4"/>
        <v>4255.0302959999981</v>
      </c>
      <c r="I24" s="38">
        <f t="shared" si="1"/>
        <v>2.9599999834317714E-4</v>
      </c>
    </row>
    <row r="25" spans="1:9" x14ac:dyDescent="0.25">
      <c r="A25" s="45">
        <v>42526</v>
      </c>
      <c r="B25" s="57">
        <f t="shared" si="5"/>
        <v>30</v>
      </c>
      <c r="C25" s="56">
        <f t="shared" si="6"/>
        <v>32531</v>
      </c>
      <c r="D25" s="68">
        <f t="shared" si="2"/>
        <v>28524.799999999999</v>
      </c>
      <c r="E25" s="56">
        <f t="shared" si="3"/>
        <v>4006.2</v>
      </c>
      <c r="F25" s="56">
        <f t="shared" si="7"/>
        <v>455250.19999999984</v>
      </c>
      <c r="G25" s="56">
        <f t="shared" si="0"/>
        <v>426725.39999999985</v>
      </c>
      <c r="H25" s="56">
        <f t="shared" si="4"/>
        <v>4006.201759999999</v>
      </c>
      <c r="I25" s="38">
        <f t="shared" si="1"/>
        <v>1.759999999194406E-3</v>
      </c>
    </row>
    <row r="26" spans="1:9" x14ac:dyDescent="0.25">
      <c r="A26" s="45">
        <v>42556</v>
      </c>
      <c r="B26" s="57">
        <f t="shared" si="5"/>
        <v>30</v>
      </c>
      <c r="C26" s="56">
        <f t="shared" si="6"/>
        <v>32531</v>
      </c>
      <c r="D26" s="68">
        <f t="shared" si="2"/>
        <v>28775.82</v>
      </c>
      <c r="E26" s="56">
        <f t="shared" si="3"/>
        <v>3755.18</v>
      </c>
      <c r="F26" s="56">
        <f t="shared" si="7"/>
        <v>426725.39999999985</v>
      </c>
      <c r="G26" s="56">
        <f t="shared" si="0"/>
        <v>397949.57999999984</v>
      </c>
      <c r="H26" s="56">
        <f t="shared" si="4"/>
        <v>3755.1835199999987</v>
      </c>
      <c r="I26" s="38">
        <f t="shared" si="1"/>
        <v>3.5199999988435593E-3</v>
      </c>
    </row>
    <row r="27" spans="1:9" x14ac:dyDescent="0.25">
      <c r="A27" s="45">
        <v>42587</v>
      </c>
      <c r="B27" s="57">
        <f t="shared" si="5"/>
        <v>30</v>
      </c>
      <c r="C27" s="56">
        <f t="shared" si="6"/>
        <v>32531</v>
      </c>
      <c r="D27" s="68">
        <f t="shared" si="2"/>
        <v>29029.040000000001</v>
      </c>
      <c r="E27" s="56">
        <f t="shared" si="3"/>
        <v>3501.96</v>
      </c>
      <c r="F27" s="56">
        <f t="shared" si="7"/>
        <v>397949.57999999984</v>
      </c>
      <c r="G27" s="56">
        <f t="shared" si="0"/>
        <v>368920.53999999986</v>
      </c>
      <c r="H27" s="56">
        <f t="shared" si="4"/>
        <v>3501.9563039999985</v>
      </c>
      <c r="I27" s="38">
        <f t="shared" si="1"/>
        <v>-3.6960000015824335E-3</v>
      </c>
    </row>
    <row r="28" spans="1:9" x14ac:dyDescent="0.25">
      <c r="A28" s="45">
        <v>42618</v>
      </c>
      <c r="B28" s="57">
        <f t="shared" si="5"/>
        <v>30</v>
      </c>
      <c r="C28" s="56">
        <f t="shared" si="6"/>
        <v>32531</v>
      </c>
      <c r="D28" s="68">
        <f t="shared" si="2"/>
        <v>29284.5</v>
      </c>
      <c r="E28" s="56">
        <f t="shared" si="3"/>
        <v>3246.5</v>
      </c>
      <c r="F28" s="56">
        <f t="shared" si="7"/>
        <v>368920.53999999986</v>
      </c>
      <c r="G28" s="56">
        <f t="shared" si="0"/>
        <v>339636.03999999986</v>
      </c>
      <c r="H28" s="56">
        <f t="shared" si="4"/>
        <v>3246.5007519999986</v>
      </c>
      <c r="I28" s="38">
        <f t="shared" si="1"/>
        <v>7.5199999855612987E-4</v>
      </c>
    </row>
    <row r="29" spans="1:9" x14ac:dyDescent="0.25">
      <c r="A29" s="45">
        <v>42648</v>
      </c>
      <c r="B29" s="57">
        <f t="shared" si="5"/>
        <v>30</v>
      </c>
      <c r="C29" s="56">
        <f t="shared" si="6"/>
        <v>32531</v>
      </c>
      <c r="D29" s="68">
        <f t="shared" si="2"/>
        <v>29542.2</v>
      </c>
      <c r="E29" s="56">
        <f t="shared" si="3"/>
        <v>2988.8</v>
      </c>
      <c r="F29" s="56">
        <f t="shared" si="7"/>
        <v>339636.03999999986</v>
      </c>
      <c r="G29" s="56">
        <f t="shared" si="0"/>
        <v>310093.83999999985</v>
      </c>
      <c r="H29" s="56">
        <f t="shared" si="4"/>
        <v>2988.7971519999987</v>
      </c>
      <c r="I29" s="38">
        <f t="shared" si="1"/>
        <v>-2.8480000014496909E-3</v>
      </c>
    </row>
    <row r="30" spans="1:9" x14ac:dyDescent="0.25">
      <c r="A30" s="45">
        <v>42679</v>
      </c>
      <c r="B30" s="57">
        <f t="shared" si="5"/>
        <v>30</v>
      </c>
      <c r="C30" s="56">
        <f t="shared" si="6"/>
        <v>32531</v>
      </c>
      <c r="D30" s="68">
        <f t="shared" si="2"/>
        <v>29802.17</v>
      </c>
      <c r="E30" s="56">
        <f t="shared" si="3"/>
        <v>2728.83</v>
      </c>
      <c r="F30" s="56">
        <f t="shared" si="7"/>
        <v>310093.83999999985</v>
      </c>
      <c r="G30" s="56">
        <f t="shared" si="0"/>
        <v>280291.66999999987</v>
      </c>
      <c r="H30" s="56">
        <f t="shared" si="4"/>
        <v>2728.8257919999987</v>
      </c>
      <c r="I30" s="38">
        <f t="shared" si="1"/>
        <v>-4.2080000011992524E-3</v>
      </c>
    </row>
    <row r="31" spans="1:9" x14ac:dyDescent="0.25">
      <c r="A31" s="45">
        <v>42709</v>
      </c>
      <c r="B31" s="57">
        <f t="shared" si="5"/>
        <v>30</v>
      </c>
      <c r="C31" s="56">
        <f t="shared" si="6"/>
        <v>32531</v>
      </c>
      <c r="D31" s="68">
        <f t="shared" si="2"/>
        <v>30064.43</v>
      </c>
      <c r="E31" s="56">
        <f t="shared" si="3"/>
        <v>2466.5700000000002</v>
      </c>
      <c r="F31" s="56">
        <f t="shared" si="7"/>
        <v>280291.66999999987</v>
      </c>
      <c r="G31" s="56">
        <f t="shared" si="0"/>
        <v>250227.23999999987</v>
      </c>
      <c r="H31" s="56">
        <f t="shared" si="4"/>
        <v>2466.566695999999</v>
      </c>
      <c r="I31" s="38">
        <f t="shared" si="1"/>
        <v>-3.3040000012078963E-3</v>
      </c>
    </row>
    <row r="32" spans="1:9" x14ac:dyDescent="0.25">
      <c r="A32" s="45">
        <v>42740</v>
      </c>
      <c r="B32" s="57">
        <f t="shared" si="5"/>
        <v>30</v>
      </c>
      <c r="C32" s="56">
        <f t="shared" si="6"/>
        <v>32531</v>
      </c>
      <c r="D32" s="68">
        <f t="shared" si="2"/>
        <v>30329</v>
      </c>
      <c r="E32" s="56">
        <f t="shared" si="3"/>
        <v>2202</v>
      </c>
      <c r="F32" s="56">
        <f t="shared" si="7"/>
        <v>250227.23999999987</v>
      </c>
      <c r="G32" s="56">
        <f t="shared" si="0"/>
        <v>219898.23999999987</v>
      </c>
      <c r="H32" s="56">
        <f t="shared" si="4"/>
        <v>2201.9997119999989</v>
      </c>
      <c r="I32" s="38">
        <f t="shared" si="1"/>
        <v>-2.880000010918593E-4</v>
      </c>
    </row>
    <row r="33" spans="1:9" x14ac:dyDescent="0.25">
      <c r="A33" s="45">
        <v>42771</v>
      </c>
      <c r="B33" s="57">
        <f t="shared" si="5"/>
        <v>30</v>
      </c>
      <c r="C33" s="56">
        <f t="shared" si="6"/>
        <v>32531</v>
      </c>
      <c r="D33" s="68">
        <f t="shared" si="2"/>
        <v>30595.9</v>
      </c>
      <c r="E33" s="56">
        <f t="shared" si="3"/>
        <v>1935.1</v>
      </c>
      <c r="F33" s="56">
        <f t="shared" si="7"/>
        <v>219898.23999999987</v>
      </c>
      <c r="G33" s="56">
        <f t="shared" si="0"/>
        <v>189302.33999999988</v>
      </c>
      <c r="H33" s="56">
        <f t="shared" si="4"/>
        <v>1935.104511999999</v>
      </c>
      <c r="I33" s="38">
        <f t="shared" si="1"/>
        <v>4.5119999990674842E-3</v>
      </c>
    </row>
    <row r="34" spans="1:9" x14ac:dyDescent="0.25">
      <c r="A34" s="45">
        <v>42799</v>
      </c>
      <c r="B34" s="57">
        <f t="shared" si="5"/>
        <v>30</v>
      </c>
      <c r="C34" s="56">
        <f t="shared" si="6"/>
        <v>32531</v>
      </c>
      <c r="D34" s="68">
        <f t="shared" si="2"/>
        <v>30865.14</v>
      </c>
      <c r="E34" s="56">
        <f t="shared" si="3"/>
        <v>1665.86</v>
      </c>
      <c r="F34" s="56">
        <f t="shared" si="7"/>
        <v>189302.33999999988</v>
      </c>
      <c r="G34" s="56">
        <f t="shared" si="0"/>
        <v>158437.1999999999</v>
      </c>
      <c r="H34" s="56">
        <f t="shared" si="4"/>
        <v>1665.8605919999989</v>
      </c>
      <c r="I34" s="38">
        <f t="shared" si="1"/>
        <v>5.9199999896009103E-4</v>
      </c>
    </row>
    <row r="35" spans="1:9" x14ac:dyDescent="0.25">
      <c r="A35" s="45">
        <v>42830</v>
      </c>
      <c r="B35" s="57">
        <f t="shared" si="5"/>
        <v>30</v>
      </c>
      <c r="C35" s="56">
        <f t="shared" si="6"/>
        <v>32531</v>
      </c>
      <c r="D35" s="68">
        <f t="shared" si="2"/>
        <v>31136.75</v>
      </c>
      <c r="E35" s="56">
        <f t="shared" si="3"/>
        <v>1394.25</v>
      </c>
      <c r="F35" s="56">
        <f t="shared" si="7"/>
        <v>158437.1999999999</v>
      </c>
      <c r="G35" s="56">
        <f t="shared" si="0"/>
        <v>127300.4499999999</v>
      </c>
      <c r="H35" s="56">
        <f t="shared" si="4"/>
        <v>1394.2473599999992</v>
      </c>
      <c r="I35" s="38">
        <f t="shared" si="1"/>
        <v>-2.640000000837972E-3</v>
      </c>
    </row>
    <row r="36" spans="1:9" x14ac:dyDescent="0.25">
      <c r="A36" s="45">
        <v>42860</v>
      </c>
      <c r="B36" s="57">
        <f t="shared" si="5"/>
        <v>30</v>
      </c>
      <c r="C36" s="56">
        <f t="shared" si="6"/>
        <v>32531</v>
      </c>
      <c r="D36" s="68">
        <f t="shared" si="2"/>
        <v>31410.76</v>
      </c>
      <c r="E36" s="56">
        <f t="shared" si="3"/>
        <v>1120.24</v>
      </c>
      <c r="F36" s="56">
        <f t="shared" si="7"/>
        <v>127300.4499999999</v>
      </c>
      <c r="G36" s="56">
        <f t="shared" si="0"/>
        <v>95889.6899999999</v>
      </c>
      <c r="H36" s="56">
        <f t="shared" si="4"/>
        <v>1120.2439599999989</v>
      </c>
      <c r="I36" s="38">
        <f t="shared" si="1"/>
        <v>3.9599999988695345E-3</v>
      </c>
    </row>
    <row r="37" spans="1:9" x14ac:dyDescent="0.25">
      <c r="A37" s="45">
        <v>42891</v>
      </c>
      <c r="B37" s="57">
        <f t="shared" si="5"/>
        <v>30</v>
      </c>
      <c r="C37" s="56">
        <f t="shared" si="6"/>
        <v>32531</v>
      </c>
      <c r="D37" s="68">
        <f t="shared" si="2"/>
        <v>31687.17</v>
      </c>
      <c r="E37" s="56">
        <f t="shared" si="3"/>
        <v>843.83</v>
      </c>
      <c r="F37" s="56">
        <f t="shared" si="7"/>
        <v>95889.6899999999</v>
      </c>
      <c r="G37" s="56">
        <f t="shared" si="0"/>
        <v>64202.519999999902</v>
      </c>
      <c r="H37" s="56">
        <f t="shared" si="4"/>
        <v>843.82927199999915</v>
      </c>
      <c r="I37" s="38">
        <f t="shared" si="1"/>
        <v>-7.280000008904608E-4</v>
      </c>
    </row>
    <row r="38" spans="1:9" x14ac:dyDescent="0.25">
      <c r="A38" s="45">
        <v>42921</v>
      </c>
      <c r="B38" s="57">
        <f t="shared" si="5"/>
        <v>30</v>
      </c>
      <c r="C38" s="56">
        <f t="shared" si="6"/>
        <v>32531</v>
      </c>
      <c r="D38" s="68">
        <f t="shared" si="2"/>
        <v>31966.02</v>
      </c>
      <c r="E38" s="56">
        <f t="shared" si="3"/>
        <v>564.98</v>
      </c>
      <c r="F38" s="56">
        <f t="shared" si="7"/>
        <v>64202.519999999902</v>
      </c>
      <c r="G38" s="56">
        <f t="shared" si="0"/>
        <v>32236.499999999902</v>
      </c>
      <c r="H38" s="56">
        <f t="shared" si="4"/>
        <v>564.98217599999919</v>
      </c>
      <c r="I38" s="38">
        <f t="shared" si="1"/>
        <v>2.1759999991672885E-3</v>
      </c>
    </row>
    <row r="39" spans="1:9" x14ac:dyDescent="0.25">
      <c r="A39" s="45">
        <v>42952</v>
      </c>
      <c r="B39" s="57">
        <f t="shared" si="5"/>
        <v>30</v>
      </c>
      <c r="C39" s="56">
        <f t="shared" si="6"/>
        <v>32531</v>
      </c>
      <c r="D39" s="68">
        <f t="shared" si="2"/>
        <v>32236.499999999902</v>
      </c>
      <c r="E39" s="56">
        <v>294.50000000009794</v>
      </c>
      <c r="F39" s="56">
        <f t="shared" si="7"/>
        <v>32236.499999999902</v>
      </c>
      <c r="G39" s="56">
        <f t="shared" si="0"/>
        <v>0</v>
      </c>
      <c r="H39" s="56">
        <f t="shared" si="4"/>
        <v>283.68119999999914</v>
      </c>
      <c r="I39" s="38">
        <f t="shared" si="1"/>
        <v>-10.818800000098804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4F3FC-16F5-4F54-81FA-AD071ADF947C}">
  <dimension ref="A1:N9"/>
  <sheetViews>
    <sheetView workbookViewId="0">
      <selection activeCell="N9" sqref="N9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43.5703125" bestFit="1" customWidth="1"/>
  </cols>
  <sheetData>
    <row r="1" spans="1:14" x14ac:dyDescent="0.25">
      <c r="A1" s="13" t="s">
        <v>75</v>
      </c>
      <c r="B1" s="7" t="s">
        <v>1</v>
      </c>
      <c r="C1" s="7" t="s">
        <v>2</v>
      </c>
      <c r="D1" s="7" t="s">
        <v>11</v>
      </c>
      <c r="E1" s="7" t="s">
        <v>12</v>
      </c>
      <c r="F1" s="7" t="s">
        <v>13</v>
      </c>
      <c r="G1" s="7" t="s">
        <v>22</v>
      </c>
      <c r="H1" s="7" t="s">
        <v>3</v>
      </c>
      <c r="I1" s="7" t="s">
        <v>4</v>
      </c>
      <c r="J1" s="7" t="s">
        <v>5</v>
      </c>
      <c r="K1" s="7" t="s">
        <v>6</v>
      </c>
      <c r="L1" s="7" t="s">
        <v>7</v>
      </c>
      <c r="M1" s="7" t="s">
        <v>8</v>
      </c>
      <c r="N1" s="7" t="s">
        <v>168</v>
      </c>
    </row>
    <row r="2" spans="1:14" x14ac:dyDescent="0.25">
      <c r="A2" s="28" t="s">
        <v>0</v>
      </c>
      <c r="B2" s="8" t="s">
        <v>9</v>
      </c>
      <c r="C2" s="8" t="s">
        <v>10</v>
      </c>
      <c r="D2" s="9" t="s">
        <v>720</v>
      </c>
      <c r="E2" s="9" t="s">
        <v>66</v>
      </c>
      <c r="F2" s="9" t="s">
        <v>318</v>
      </c>
      <c r="G2" s="9" t="s">
        <v>65</v>
      </c>
      <c r="H2" s="9" t="s">
        <v>14</v>
      </c>
      <c r="I2" s="9" t="s">
        <v>0</v>
      </c>
      <c r="J2" s="9" t="s">
        <v>9</v>
      </c>
      <c r="K2" s="9" t="s">
        <v>76</v>
      </c>
      <c r="L2" s="9" t="s">
        <v>70</v>
      </c>
      <c r="M2" s="9" t="s">
        <v>71</v>
      </c>
      <c r="N2" s="9" t="s">
        <v>716</v>
      </c>
    </row>
    <row r="3" spans="1:14" x14ac:dyDescent="0.25">
      <c r="A3" s="28" t="s">
        <v>0</v>
      </c>
      <c r="B3" s="8" t="s">
        <v>9</v>
      </c>
      <c r="C3" s="8" t="s">
        <v>10</v>
      </c>
      <c r="D3" s="9" t="s">
        <v>65</v>
      </c>
      <c r="E3" s="9" t="s">
        <v>66</v>
      </c>
      <c r="F3" s="9" t="s">
        <v>318</v>
      </c>
      <c r="G3" s="9" t="s">
        <v>720</v>
      </c>
      <c r="H3" s="9" t="s">
        <v>14</v>
      </c>
      <c r="I3" s="9" t="s">
        <v>0</v>
      </c>
      <c r="J3" s="9" t="s">
        <v>9</v>
      </c>
      <c r="K3" s="9" t="s">
        <v>76</v>
      </c>
      <c r="L3" s="9" t="s">
        <v>70</v>
      </c>
      <c r="M3" s="9" t="s">
        <v>71</v>
      </c>
      <c r="N3" s="9" t="s">
        <v>798</v>
      </c>
    </row>
    <row r="4" spans="1:14" x14ac:dyDescent="0.25">
      <c r="A4" s="28" t="s">
        <v>0</v>
      </c>
      <c r="B4" s="8" t="s">
        <v>9</v>
      </c>
      <c r="C4" s="8" t="s">
        <v>10</v>
      </c>
      <c r="D4" s="9" t="s">
        <v>65</v>
      </c>
      <c r="E4" s="9" t="s">
        <v>66</v>
      </c>
      <c r="F4" s="9" t="s">
        <v>318</v>
      </c>
      <c r="G4" s="9" t="s">
        <v>720</v>
      </c>
      <c r="H4" s="9" t="s">
        <v>14</v>
      </c>
      <c r="I4" s="9" t="s">
        <v>0</v>
      </c>
      <c r="J4" s="9" t="s">
        <v>9</v>
      </c>
      <c r="K4" s="9" t="s">
        <v>69</v>
      </c>
      <c r="L4" s="9" t="s">
        <v>70</v>
      </c>
      <c r="M4" s="9" t="s">
        <v>71</v>
      </c>
      <c r="N4" s="9" t="s">
        <v>717</v>
      </c>
    </row>
    <row r="5" spans="1:14" x14ac:dyDescent="0.25">
      <c r="A5" s="28" t="s">
        <v>0</v>
      </c>
      <c r="B5" s="8" t="s">
        <v>9</v>
      </c>
      <c r="C5" s="8" t="s">
        <v>10</v>
      </c>
      <c r="D5" s="9" t="s">
        <v>65</v>
      </c>
      <c r="E5" s="9" t="s">
        <v>66</v>
      </c>
      <c r="F5" s="9" t="s">
        <v>318</v>
      </c>
      <c r="G5" s="9" t="s">
        <v>720</v>
      </c>
      <c r="H5" s="9" t="s">
        <v>14</v>
      </c>
      <c r="I5" s="9" t="s">
        <v>0</v>
      </c>
      <c r="J5" s="9" t="s">
        <v>9</v>
      </c>
      <c r="K5" s="9" t="s">
        <v>76</v>
      </c>
      <c r="L5" s="9" t="s">
        <v>70</v>
      </c>
      <c r="M5" s="9" t="s">
        <v>71</v>
      </c>
      <c r="N5" s="9" t="s">
        <v>718</v>
      </c>
    </row>
    <row r="6" spans="1:14" x14ac:dyDescent="0.25">
      <c r="A6" s="28" t="s">
        <v>0</v>
      </c>
      <c r="B6" s="8" t="s">
        <v>9</v>
      </c>
      <c r="C6" s="8" t="s">
        <v>10</v>
      </c>
      <c r="D6" s="9" t="s">
        <v>720</v>
      </c>
      <c r="E6" s="9" t="s">
        <v>66</v>
      </c>
      <c r="F6" s="9" t="s">
        <v>318</v>
      </c>
      <c r="G6" s="9" t="s">
        <v>65</v>
      </c>
      <c r="H6" s="9" t="s">
        <v>14</v>
      </c>
      <c r="I6" s="9" t="s">
        <v>0</v>
      </c>
      <c r="J6" s="9" t="s">
        <v>9</v>
      </c>
      <c r="K6" s="9" t="s">
        <v>69</v>
      </c>
      <c r="L6" s="9" t="s">
        <v>70</v>
      </c>
      <c r="M6" s="9" t="s">
        <v>71</v>
      </c>
      <c r="N6" s="9" t="s">
        <v>719</v>
      </c>
    </row>
    <row r="7" spans="1:14" x14ac:dyDescent="0.25">
      <c r="A7" s="28" t="s">
        <v>0</v>
      </c>
      <c r="B7" s="8" t="s">
        <v>9</v>
      </c>
      <c r="C7" s="8" t="s">
        <v>10</v>
      </c>
      <c r="D7" s="9" t="s">
        <v>65</v>
      </c>
      <c r="E7" s="9" t="s">
        <v>66</v>
      </c>
      <c r="F7" s="9" t="s">
        <v>318</v>
      </c>
      <c r="G7" s="9" t="s">
        <v>121</v>
      </c>
      <c r="H7" s="9" t="s">
        <v>14</v>
      </c>
      <c r="I7" s="9" t="s">
        <v>0</v>
      </c>
      <c r="J7" s="9" t="s">
        <v>9</v>
      </c>
      <c r="K7" s="9" t="s">
        <v>69</v>
      </c>
      <c r="L7" s="9" t="s">
        <v>70</v>
      </c>
      <c r="M7" s="9" t="s">
        <v>71</v>
      </c>
      <c r="N7" s="9" t="s">
        <v>799</v>
      </c>
    </row>
    <row r="8" spans="1:14" x14ac:dyDescent="0.25">
      <c r="A8" s="28" t="s">
        <v>0</v>
      </c>
      <c r="B8" s="8" t="s">
        <v>9</v>
      </c>
      <c r="C8" s="8" t="s">
        <v>10</v>
      </c>
      <c r="D8" s="9" t="s">
        <v>79</v>
      </c>
      <c r="E8" s="9" t="s">
        <v>186</v>
      </c>
      <c r="F8" s="9" t="s">
        <v>187</v>
      </c>
      <c r="G8" s="9" t="s">
        <v>119</v>
      </c>
      <c r="H8" s="9" t="s">
        <v>14</v>
      </c>
      <c r="I8" s="9" t="s">
        <v>74</v>
      </c>
      <c r="J8" s="9" t="s">
        <v>9</v>
      </c>
      <c r="K8" s="9" t="s">
        <v>69</v>
      </c>
      <c r="L8" s="9" t="s">
        <v>70</v>
      </c>
      <c r="M8" s="9" t="s">
        <v>71</v>
      </c>
      <c r="N8" s="9" t="s">
        <v>721</v>
      </c>
    </row>
    <row r="9" spans="1:14" x14ac:dyDescent="0.25">
      <c r="A9" s="28" t="s">
        <v>0</v>
      </c>
      <c r="B9" s="8" t="s">
        <v>9</v>
      </c>
      <c r="C9" s="8" t="s">
        <v>10</v>
      </c>
      <c r="D9" s="9" t="s">
        <v>119</v>
      </c>
      <c r="E9" s="9" t="s">
        <v>186</v>
      </c>
      <c r="F9" s="9" t="s">
        <v>187</v>
      </c>
      <c r="G9" s="9" t="s">
        <v>79</v>
      </c>
      <c r="H9" s="9" t="s">
        <v>14</v>
      </c>
      <c r="I9" s="9" t="s">
        <v>74</v>
      </c>
      <c r="J9" s="9" t="s">
        <v>9</v>
      </c>
      <c r="K9" s="9" t="s">
        <v>69</v>
      </c>
      <c r="L9" s="9" t="s">
        <v>70</v>
      </c>
      <c r="M9" s="9" t="s">
        <v>71</v>
      </c>
      <c r="N9" s="9" t="s">
        <v>800</v>
      </c>
    </row>
  </sheetData>
  <pageMargins left="0.7" right="0.7" top="0.75" bottom="0.75" header="0.3" footer="0.3"/>
  <pageSetup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C99C8-FEC9-447E-B3DF-7B0343FD9837}">
  <dimension ref="A1:I40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2.7109375" bestFit="1" customWidth="1"/>
    <col min="2" max="2" width="14.42578125" bestFit="1" customWidth="1"/>
    <col min="3" max="3" width="23.140625" customWidth="1"/>
    <col min="4" max="4" width="13.85546875" bestFit="1" customWidth="1"/>
    <col min="5" max="5" width="11.42578125" bestFit="1" customWidth="1"/>
    <col min="6" max="6" width="13.7109375" bestFit="1" customWidth="1"/>
    <col min="7" max="7" width="14.7109375" bestFit="1" customWidth="1"/>
    <col min="8" max="8" width="15.140625" bestFit="1" customWidth="1"/>
  </cols>
  <sheetData>
    <row r="1" spans="1:9" x14ac:dyDescent="0.25">
      <c r="A1" s="41" t="s">
        <v>267</v>
      </c>
      <c r="B1" s="46">
        <v>44425</v>
      </c>
      <c r="C1" s="86" t="s">
        <v>377</v>
      </c>
      <c r="D1" s="83">
        <v>1000000</v>
      </c>
    </row>
    <row r="2" spans="1:9" ht="15.75" x14ac:dyDescent="0.25">
      <c r="A2" s="41" t="s">
        <v>268</v>
      </c>
      <c r="B2" s="223">
        <v>0.15</v>
      </c>
      <c r="C2" s="101" t="s">
        <v>381</v>
      </c>
      <c r="D2" s="224">
        <f>ROUNDUP(34665.3285041941,0)</f>
        <v>34666</v>
      </c>
      <c r="F2" s="100"/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45">
        <v>44441</v>
      </c>
      <c r="B4" s="57">
        <f>DAYS360(B1,A4,TRUE)</f>
        <v>15</v>
      </c>
      <c r="C4" s="56">
        <v>0</v>
      </c>
      <c r="D4" s="68">
        <v>0</v>
      </c>
      <c r="E4" s="56">
        <f>ROUNDUP(F4*$B$2*B4/360,0)</f>
        <v>6250</v>
      </c>
      <c r="F4" s="56">
        <f>D1</f>
        <v>1000000</v>
      </c>
      <c r="G4" s="56">
        <f t="shared" ref="G4:G39" si="0">F4-D4</f>
        <v>1000000</v>
      </c>
      <c r="H4" s="56">
        <f t="shared" ref="H4:H40" si="1">F4*$B$2*B4/365</f>
        <v>6164.3835616438355</v>
      </c>
      <c r="I4" s="38">
        <f t="shared" ref="I4:I40" si="2">H4-E4</f>
        <v>-85.616438356164508</v>
      </c>
    </row>
    <row r="5" spans="1:9" x14ac:dyDescent="0.25">
      <c r="A5" s="45">
        <v>44471</v>
      </c>
      <c r="B5" s="57">
        <f>DAYS360(A4,A5,TRUE)</f>
        <v>30</v>
      </c>
      <c r="C5" s="56">
        <f>$D$2</f>
        <v>34666</v>
      </c>
      <c r="D5" s="68">
        <f t="shared" ref="D5:D39" si="3">C5-E5</f>
        <v>22166</v>
      </c>
      <c r="E5" s="56">
        <f t="shared" ref="E5:E39" si="4">ROUND(F5*$B$2*B5/360,2)</f>
        <v>12500</v>
      </c>
      <c r="F5" s="56">
        <f>G4</f>
        <v>1000000</v>
      </c>
      <c r="G5" s="56">
        <f t="shared" si="0"/>
        <v>977834</v>
      </c>
      <c r="H5" s="56">
        <f t="shared" si="1"/>
        <v>12328.767123287671</v>
      </c>
      <c r="I5" s="38">
        <f t="shared" si="2"/>
        <v>-171.23287671232902</v>
      </c>
    </row>
    <row r="6" spans="1:9" x14ac:dyDescent="0.25">
      <c r="A6" s="45">
        <v>44502</v>
      </c>
      <c r="B6" s="57">
        <f t="shared" ref="B6:B40" si="5">DAYS360(A5,A6,TRUE)</f>
        <v>30</v>
      </c>
      <c r="C6" s="56">
        <f t="shared" ref="C6:C40" si="6">$D$2</f>
        <v>34666</v>
      </c>
      <c r="D6" s="68">
        <f t="shared" si="3"/>
        <v>22443.07</v>
      </c>
      <c r="E6" s="56">
        <f t="shared" si="4"/>
        <v>12222.93</v>
      </c>
      <c r="F6" s="56">
        <f t="shared" ref="F6:F39" si="7">G5</f>
        <v>977834</v>
      </c>
      <c r="G6" s="56">
        <f t="shared" si="0"/>
        <v>955390.93</v>
      </c>
      <c r="H6" s="56">
        <f t="shared" si="1"/>
        <v>12055.487671232877</v>
      </c>
      <c r="I6" s="38">
        <f t="shared" si="2"/>
        <v>-167.4423287671234</v>
      </c>
    </row>
    <row r="7" spans="1:9" x14ac:dyDescent="0.25">
      <c r="A7" s="45">
        <v>44532</v>
      </c>
      <c r="B7" s="57">
        <f t="shared" si="5"/>
        <v>30</v>
      </c>
      <c r="C7" s="56">
        <f t="shared" si="6"/>
        <v>34666</v>
      </c>
      <c r="D7" s="68">
        <f t="shared" si="3"/>
        <v>22723.61</v>
      </c>
      <c r="E7" s="56">
        <f t="shared" si="4"/>
        <v>11942.39</v>
      </c>
      <c r="F7" s="56">
        <f t="shared" si="7"/>
        <v>955390.93</v>
      </c>
      <c r="G7" s="56">
        <f t="shared" si="0"/>
        <v>932667.32000000007</v>
      </c>
      <c r="H7" s="56">
        <f t="shared" si="1"/>
        <v>11778.792287671231</v>
      </c>
      <c r="I7" s="38">
        <f t="shared" si="2"/>
        <v>-163.59771232876847</v>
      </c>
    </row>
    <row r="8" spans="1:9" x14ac:dyDescent="0.25">
      <c r="A8" s="45">
        <v>44563</v>
      </c>
      <c r="B8" s="57">
        <f t="shared" si="5"/>
        <v>30</v>
      </c>
      <c r="C8" s="56">
        <f t="shared" si="6"/>
        <v>34666</v>
      </c>
      <c r="D8" s="68">
        <f t="shared" si="3"/>
        <v>23007.66</v>
      </c>
      <c r="E8" s="56">
        <f t="shared" si="4"/>
        <v>11658.34</v>
      </c>
      <c r="F8" s="56">
        <f t="shared" si="7"/>
        <v>932667.32000000007</v>
      </c>
      <c r="G8" s="56">
        <f t="shared" si="0"/>
        <v>909659.66</v>
      </c>
      <c r="H8" s="56">
        <f t="shared" si="1"/>
        <v>11498.638191780821</v>
      </c>
      <c r="I8" s="38">
        <f t="shared" si="2"/>
        <v>-159.70180821917893</v>
      </c>
    </row>
    <row r="9" spans="1:9" x14ac:dyDescent="0.25">
      <c r="A9" s="45">
        <v>44594</v>
      </c>
      <c r="B9" s="57">
        <f t="shared" si="5"/>
        <v>30</v>
      </c>
      <c r="C9" s="56">
        <f t="shared" si="6"/>
        <v>34666</v>
      </c>
      <c r="D9" s="68">
        <f t="shared" si="3"/>
        <v>23295.25</v>
      </c>
      <c r="E9" s="56">
        <f t="shared" si="4"/>
        <v>11370.75</v>
      </c>
      <c r="F9" s="56">
        <f t="shared" si="7"/>
        <v>909659.66</v>
      </c>
      <c r="G9" s="56">
        <f t="shared" si="0"/>
        <v>886364.41</v>
      </c>
      <c r="H9" s="56">
        <f t="shared" si="1"/>
        <v>11214.98210958904</v>
      </c>
      <c r="I9" s="38">
        <f t="shared" si="2"/>
        <v>-155.76789041095981</v>
      </c>
    </row>
    <row r="10" spans="1:9" x14ac:dyDescent="0.25">
      <c r="A10" s="45">
        <v>44622</v>
      </c>
      <c r="B10" s="57">
        <f t="shared" si="5"/>
        <v>30</v>
      </c>
      <c r="C10" s="56">
        <f t="shared" si="6"/>
        <v>34666</v>
      </c>
      <c r="D10" s="68">
        <f t="shared" si="3"/>
        <v>23586.440000000002</v>
      </c>
      <c r="E10" s="56">
        <f t="shared" si="4"/>
        <v>11079.56</v>
      </c>
      <c r="F10" s="56">
        <f t="shared" si="7"/>
        <v>886364.41</v>
      </c>
      <c r="G10" s="56">
        <f t="shared" si="0"/>
        <v>862777.97</v>
      </c>
      <c r="H10" s="56">
        <f t="shared" si="1"/>
        <v>10927.780397260272</v>
      </c>
      <c r="I10" s="38">
        <f t="shared" si="2"/>
        <v>-151.77960273972712</v>
      </c>
    </row>
    <row r="11" spans="1:9" x14ac:dyDescent="0.25">
      <c r="A11" s="45">
        <v>44653</v>
      </c>
      <c r="B11" s="57">
        <f t="shared" si="5"/>
        <v>30</v>
      </c>
      <c r="C11" s="56">
        <f t="shared" si="6"/>
        <v>34666</v>
      </c>
      <c r="D11" s="68">
        <f t="shared" si="3"/>
        <v>23881.279999999999</v>
      </c>
      <c r="E11" s="56">
        <f t="shared" si="4"/>
        <v>10784.72</v>
      </c>
      <c r="F11" s="56">
        <f t="shared" si="7"/>
        <v>862777.97</v>
      </c>
      <c r="G11" s="56">
        <f t="shared" si="0"/>
        <v>838896.69</v>
      </c>
      <c r="H11" s="56">
        <f t="shared" si="1"/>
        <v>10636.988671232875</v>
      </c>
      <c r="I11" s="38">
        <f t="shared" si="2"/>
        <v>-147.73132876712407</v>
      </c>
    </row>
    <row r="12" spans="1:9" x14ac:dyDescent="0.25">
      <c r="A12" s="45">
        <v>44683</v>
      </c>
      <c r="B12" s="57">
        <f t="shared" si="5"/>
        <v>30</v>
      </c>
      <c r="C12" s="56">
        <f t="shared" si="6"/>
        <v>34666</v>
      </c>
      <c r="D12" s="68">
        <f t="shared" si="3"/>
        <v>24179.79</v>
      </c>
      <c r="E12" s="56">
        <f t="shared" si="4"/>
        <v>10486.21</v>
      </c>
      <c r="F12" s="56">
        <f t="shared" si="7"/>
        <v>838896.69</v>
      </c>
      <c r="G12" s="56">
        <f t="shared" si="0"/>
        <v>814716.89999999991</v>
      </c>
      <c r="H12" s="56">
        <f t="shared" si="1"/>
        <v>10342.561931506849</v>
      </c>
      <c r="I12" s="38">
        <f t="shared" si="2"/>
        <v>-143.64806849315028</v>
      </c>
    </row>
    <row r="13" spans="1:9" x14ac:dyDescent="0.25">
      <c r="A13" s="45">
        <v>44714</v>
      </c>
      <c r="B13" s="57">
        <f t="shared" si="5"/>
        <v>30</v>
      </c>
      <c r="C13" s="56">
        <f t="shared" si="6"/>
        <v>34666</v>
      </c>
      <c r="D13" s="68">
        <f t="shared" si="3"/>
        <v>24482.04</v>
      </c>
      <c r="E13" s="56">
        <f t="shared" si="4"/>
        <v>10183.959999999999</v>
      </c>
      <c r="F13" s="56">
        <f t="shared" si="7"/>
        <v>814716.89999999991</v>
      </c>
      <c r="G13" s="56">
        <f t="shared" si="0"/>
        <v>790234.85999999987</v>
      </c>
      <c r="H13" s="56">
        <f t="shared" si="1"/>
        <v>10044.454931506847</v>
      </c>
      <c r="I13" s="38">
        <f t="shared" si="2"/>
        <v>-139.50506849315207</v>
      </c>
    </row>
    <row r="14" spans="1:9" x14ac:dyDescent="0.25">
      <c r="A14" s="45">
        <v>44744</v>
      </c>
      <c r="B14" s="57">
        <f t="shared" si="5"/>
        <v>30</v>
      </c>
      <c r="C14" s="56">
        <f t="shared" si="6"/>
        <v>34666</v>
      </c>
      <c r="D14" s="68">
        <f t="shared" si="3"/>
        <v>24788.059999999998</v>
      </c>
      <c r="E14" s="56">
        <f t="shared" si="4"/>
        <v>9877.94</v>
      </c>
      <c r="F14" s="56">
        <f t="shared" si="7"/>
        <v>790234.85999999987</v>
      </c>
      <c r="G14" s="56">
        <f t="shared" si="0"/>
        <v>765446.79999999981</v>
      </c>
      <c r="H14" s="56">
        <f t="shared" si="1"/>
        <v>9742.621561643833</v>
      </c>
      <c r="I14" s="38">
        <f t="shared" si="2"/>
        <v>-135.31843835616746</v>
      </c>
    </row>
    <row r="15" spans="1:9" x14ac:dyDescent="0.25">
      <c r="A15" s="45">
        <v>44775</v>
      </c>
      <c r="B15" s="57">
        <f t="shared" si="5"/>
        <v>30</v>
      </c>
      <c r="C15" s="56">
        <f t="shared" si="6"/>
        <v>34666</v>
      </c>
      <c r="D15" s="68">
        <f t="shared" si="3"/>
        <v>25097.91</v>
      </c>
      <c r="E15" s="56">
        <f t="shared" si="4"/>
        <v>9568.09</v>
      </c>
      <c r="F15" s="56">
        <f t="shared" si="7"/>
        <v>765446.79999999981</v>
      </c>
      <c r="G15" s="56">
        <f t="shared" si="0"/>
        <v>740348.88999999978</v>
      </c>
      <c r="H15" s="56">
        <f t="shared" si="1"/>
        <v>9437.015342465751</v>
      </c>
      <c r="I15" s="38">
        <f t="shared" si="2"/>
        <v>-131.07465753424913</v>
      </c>
    </row>
    <row r="16" spans="1:9" x14ac:dyDescent="0.25">
      <c r="A16" s="45">
        <v>44806</v>
      </c>
      <c r="B16" s="57">
        <f t="shared" si="5"/>
        <v>30</v>
      </c>
      <c r="C16" s="56">
        <f t="shared" si="6"/>
        <v>34666</v>
      </c>
      <c r="D16" s="68">
        <f t="shared" si="3"/>
        <v>25411.64</v>
      </c>
      <c r="E16" s="56">
        <f t="shared" si="4"/>
        <v>9254.36</v>
      </c>
      <c r="F16" s="56">
        <f t="shared" si="7"/>
        <v>740348.88999999978</v>
      </c>
      <c r="G16" s="56">
        <f t="shared" si="0"/>
        <v>714937.24999999977</v>
      </c>
      <c r="H16" s="56">
        <f t="shared" si="1"/>
        <v>9127.5890547945182</v>
      </c>
      <c r="I16" s="38">
        <f t="shared" si="2"/>
        <v>-126.77094520548235</v>
      </c>
    </row>
    <row r="17" spans="1:9" x14ac:dyDescent="0.25">
      <c r="A17" s="45">
        <v>44836</v>
      </c>
      <c r="B17" s="57">
        <f t="shared" si="5"/>
        <v>30</v>
      </c>
      <c r="C17" s="56">
        <f t="shared" si="6"/>
        <v>34666</v>
      </c>
      <c r="D17" s="68">
        <f t="shared" si="3"/>
        <v>25729.279999999999</v>
      </c>
      <c r="E17" s="56">
        <f t="shared" si="4"/>
        <v>8936.7199999999993</v>
      </c>
      <c r="F17" s="56">
        <f t="shared" si="7"/>
        <v>714937.24999999977</v>
      </c>
      <c r="G17" s="56">
        <f t="shared" si="0"/>
        <v>689207.96999999974</v>
      </c>
      <c r="H17" s="56">
        <f t="shared" si="1"/>
        <v>8814.2948630136962</v>
      </c>
      <c r="I17" s="38">
        <f t="shared" si="2"/>
        <v>-122.42513698630319</v>
      </c>
    </row>
    <row r="18" spans="1:9" x14ac:dyDescent="0.25">
      <c r="A18" s="45">
        <v>44867</v>
      </c>
      <c r="B18" s="57">
        <f t="shared" si="5"/>
        <v>30</v>
      </c>
      <c r="C18" s="56">
        <f t="shared" si="6"/>
        <v>34666</v>
      </c>
      <c r="D18" s="68">
        <f t="shared" si="3"/>
        <v>26050.9</v>
      </c>
      <c r="E18" s="56">
        <f t="shared" si="4"/>
        <v>8615.1</v>
      </c>
      <c r="F18" s="56">
        <f t="shared" si="7"/>
        <v>689207.96999999974</v>
      </c>
      <c r="G18" s="56">
        <f t="shared" si="0"/>
        <v>663157.06999999972</v>
      </c>
      <c r="H18" s="56">
        <f t="shared" si="1"/>
        <v>8497.0845616438328</v>
      </c>
      <c r="I18" s="38">
        <f t="shared" si="2"/>
        <v>-118.01543835616758</v>
      </c>
    </row>
    <row r="19" spans="1:9" x14ac:dyDescent="0.25">
      <c r="A19" s="45">
        <v>44897</v>
      </c>
      <c r="B19" s="57">
        <f t="shared" si="5"/>
        <v>30</v>
      </c>
      <c r="C19" s="56">
        <f t="shared" si="6"/>
        <v>34666</v>
      </c>
      <c r="D19" s="68">
        <f t="shared" si="3"/>
        <v>26376.54</v>
      </c>
      <c r="E19" s="56">
        <f t="shared" si="4"/>
        <v>8289.4599999999991</v>
      </c>
      <c r="F19" s="56">
        <f t="shared" si="7"/>
        <v>663157.06999999972</v>
      </c>
      <c r="G19" s="56">
        <f t="shared" si="0"/>
        <v>636780.52999999968</v>
      </c>
      <c r="H19" s="56">
        <f t="shared" si="1"/>
        <v>8175.9090821917771</v>
      </c>
      <c r="I19" s="38">
        <f t="shared" si="2"/>
        <v>-113.55091780822204</v>
      </c>
    </row>
    <row r="20" spans="1:9" x14ac:dyDescent="0.25">
      <c r="A20" s="45">
        <v>44928</v>
      </c>
      <c r="B20" s="57">
        <f t="shared" si="5"/>
        <v>30</v>
      </c>
      <c r="C20" s="56">
        <f t="shared" si="6"/>
        <v>34666</v>
      </c>
      <c r="D20" s="68">
        <f t="shared" si="3"/>
        <v>26706.239999999998</v>
      </c>
      <c r="E20" s="56">
        <f t="shared" si="4"/>
        <v>7959.76</v>
      </c>
      <c r="F20" s="56">
        <f t="shared" si="7"/>
        <v>636780.52999999968</v>
      </c>
      <c r="G20" s="56">
        <f t="shared" si="0"/>
        <v>610074.28999999969</v>
      </c>
      <c r="H20" s="56">
        <f t="shared" si="1"/>
        <v>7850.7188630136943</v>
      </c>
      <c r="I20" s="38">
        <f t="shared" si="2"/>
        <v>-109.0411369863059</v>
      </c>
    </row>
    <row r="21" spans="1:9" x14ac:dyDescent="0.25">
      <c r="A21" s="45">
        <v>44959</v>
      </c>
      <c r="B21" s="57">
        <f t="shared" si="5"/>
        <v>30</v>
      </c>
      <c r="C21" s="56">
        <f t="shared" si="6"/>
        <v>34666</v>
      </c>
      <c r="D21" s="68">
        <f t="shared" si="3"/>
        <v>27040.07</v>
      </c>
      <c r="E21" s="56">
        <f t="shared" si="4"/>
        <v>7625.93</v>
      </c>
      <c r="F21" s="56">
        <f t="shared" si="7"/>
        <v>610074.28999999969</v>
      </c>
      <c r="G21" s="56">
        <f t="shared" si="0"/>
        <v>583034.21999999974</v>
      </c>
      <c r="H21" s="56">
        <f t="shared" si="1"/>
        <v>7521.4638493150642</v>
      </c>
      <c r="I21" s="38">
        <f t="shared" si="2"/>
        <v>-104.46615068493611</v>
      </c>
    </row>
    <row r="22" spans="1:9" x14ac:dyDescent="0.25">
      <c r="A22" s="45">
        <v>44987</v>
      </c>
      <c r="B22" s="57">
        <f t="shared" si="5"/>
        <v>30</v>
      </c>
      <c r="C22" s="56">
        <f t="shared" si="6"/>
        <v>34666</v>
      </c>
      <c r="D22" s="68">
        <f t="shared" si="3"/>
        <v>27378.07</v>
      </c>
      <c r="E22" s="56">
        <f t="shared" si="4"/>
        <v>7287.93</v>
      </c>
      <c r="F22" s="56">
        <f t="shared" si="7"/>
        <v>583034.21999999974</v>
      </c>
      <c r="G22" s="56">
        <f t="shared" si="0"/>
        <v>555656.14999999979</v>
      </c>
      <c r="H22" s="56">
        <f t="shared" si="1"/>
        <v>7188.0931232876683</v>
      </c>
      <c r="I22" s="38">
        <f t="shared" si="2"/>
        <v>-99.836876712332014</v>
      </c>
    </row>
    <row r="23" spans="1:9" x14ac:dyDescent="0.25">
      <c r="A23" s="45">
        <v>45018</v>
      </c>
      <c r="B23" s="57">
        <f t="shared" si="5"/>
        <v>30</v>
      </c>
      <c r="C23" s="56">
        <f t="shared" si="6"/>
        <v>34666</v>
      </c>
      <c r="D23" s="68">
        <f t="shared" si="3"/>
        <v>27720.3</v>
      </c>
      <c r="E23" s="56">
        <f t="shared" si="4"/>
        <v>6945.7</v>
      </c>
      <c r="F23" s="56">
        <f t="shared" si="7"/>
        <v>555656.14999999979</v>
      </c>
      <c r="G23" s="56">
        <f t="shared" si="0"/>
        <v>527935.84999999974</v>
      </c>
      <c r="H23" s="56">
        <f t="shared" si="1"/>
        <v>6850.5552739726008</v>
      </c>
      <c r="I23" s="38">
        <f t="shared" si="2"/>
        <v>-95.144726027398974</v>
      </c>
    </row>
    <row r="24" spans="1:9" x14ac:dyDescent="0.25">
      <c r="A24" s="45">
        <v>45048</v>
      </c>
      <c r="B24" s="57">
        <f t="shared" si="5"/>
        <v>30</v>
      </c>
      <c r="C24" s="56">
        <f t="shared" si="6"/>
        <v>34666</v>
      </c>
      <c r="D24" s="68">
        <f t="shared" si="3"/>
        <v>28066.799999999999</v>
      </c>
      <c r="E24" s="56">
        <f t="shared" si="4"/>
        <v>6599.2</v>
      </c>
      <c r="F24" s="56">
        <f t="shared" si="7"/>
        <v>527935.84999999974</v>
      </c>
      <c r="G24" s="56">
        <f t="shared" si="0"/>
        <v>499869.04999999976</v>
      </c>
      <c r="H24" s="56">
        <f t="shared" si="1"/>
        <v>6508.7981506849283</v>
      </c>
      <c r="I24" s="38">
        <f t="shared" si="2"/>
        <v>-90.401849315071559</v>
      </c>
    </row>
    <row r="25" spans="1:9" x14ac:dyDescent="0.25">
      <c r="A25" s="45">
        <v>45079</v>
      </c>
      <c r="B25" s="57">
        <f t="shared" si="5"/>
        <v>30</v>
      </c>
      <c r="C25" s="56">
        <f t="shared" si="6"/>
        <v>34666</v>
      </c>
      <c r="D25" s="68">
        <f t="shared" si="3"/>
        <v>28417.64</v>
      </c>
      <c r="E25" s="56">
        <f t="shared" si="4"/>
        <v>6248.36</v>
      </c>
      <c r="F25" s="56">
        <f t="shared" si="7"/>
        <v>499869.04999999976</v>
      </c>
      <c r="G25" s="56">
        <f t="shared" si="0"/>
        <v>471451.40999999974</v>
      </c>
      <c r="H25" s="56">
        <f t="shared" si="1"/>
        <v>6162.7691095890377</v>
      </c>
      <c r="I25" s="38">
        <f t="shared" si="2"/>
        <v>-85.590890410961947</v>
      </c>
    </row>
    <row r="26" spans="1:9" x14ac:dyDescent="0.25">
      <c r="A26" s="45">
        <v>45109</v>
      </c>
      <c r="B26" s="57">
        <f t="shared" si="5"/>
        <v>30</v>
      </c>
      <c r="C26" s="56">
        <f t="shared" si="6"/>
        <v>34666</v>
      </c>
      <c r="D26" s="68">
        <f t="shared" si="3"/>
        <v>28772.86</v>
      </c>
      <c r="E26" s="56">
        <f t="shared" si="4"/>
        <v>5893.14</v>
      </c>
      <c r="F26" s="56">
        <f t="shared" si="7"/>
        <v>471451.40999999974</v>
      </c>
      <c r="G26" s="56">
        <f t="shared" si="0"/>
        <v>442678.54999999976</v>
      </c>
      <c r="H26" s="56">
        <f t="shared" si="1"/>
        <v>5812.4146438356129</v>
      </c>
      <c r="I26" s="38">
        <f t="shared" si="2"/>
        <v>-80.725356164387449</v>
      </c>
    </row>
    <row r="27" spans="1:9" x14ac:dyDescent="0.25">
      <c r="A27" s="45">
        <v>45140</v>
      </c>
      <c r="B27" s="57">
        <f t="shared" si="5"/>
        <v>30</v>
      </c>
      <c r="C27" s="56">
        <f t="shared" si="6"/>
        <v>34666</v>
      </c>
      <c r="D27" s="68">
        <f t="shared" si="3"/>
        <v>29132.52</v>
      </c>
      <c r="E27" s="56">
        <f t="shared" si="4"/>
        <v>5533.48</v>
      </c>
      <c r="F27" s="56">
        <f t="shared" si="7"/>
        <v>442678.54999999976</v>
      </c>
      <c r="G27" s="56">
        <f t="shared" si="0"/>
        <v>413546.02999999974</v>
      </c>
      <c r="H27" s="56">
        <f t="shared" si="1"/>
        <v>5457.6807534246536</v>
      </c>
      <c r="I27" s="38">
        <f t="shared" si="2"/>
        <v>-75.799246575345933</v>
      </c>
    </row>
    <row r="28" spans="1:9" x14ac:dyDescent="0.25">
      <c r="A28" s="45">
        <v>45171</v>
      </c>
      <c r="B28" s="57">
        <f t="shared" si="5"/>
        <v>30</v>
      </c>
      <c r="C28" s="56">
        <f t="shared" si="6"/>
        <v>34666</v>
      </c>
      <c r="D28" s="68">
        <f t="shared" si="3"/>
        <v>29496.67</v>
      </c>
      <c r="E28" s="56">
        <f t="shared" si="4"/>
        <v>5169.33</v>
      </c>
      <c r="F28" s="56">
        <f t="shared" si="7"/>
        <v>413546.02999999974</v>
      </c>
      <c r="G28" s="56">
        <f t="shared" si="0"/>
        <v>384049.35999999975</v>
      </c>
      <c r="H28" s="56">
        <f t="shared" si="1"/>
        <v>5098.5126986301339</v>
      </c>
      <c r="I28" s="38">
        <f t="shared" si="2"/>
        <v>-70.817301369866072</v>
      </c>
    </row>
    <row r="29" spans="1:9" x14ac:dyDescent="0.25">
      <c r="A29" s="45">
        <v>45201</v>
      </c>
      <c r="B29" s="57">
        <f t="shared" si="5"/>
        <v>30</v>
      </c>
      <c r="C29" s="56">
        <f t="shared" si="6"/>
        <v>34666</v>
      </c>
      <c r="D29" s="68">
        <f t="shared" si="3"/>
        <v>29865.38</v>
      </c>
      <c r="E29" s="56">
        <f t="shared" si="4"/>
        <v>4800.62</v>
      </c>
      <c r="F29" s="56">
        <f t="shared" si="7"/>
        <v>384049.35999999975</v>
      </c>
      <c r="G29" s="56">
        <f t="shared" si="0"/>
        <v>354183.97999999975</v>
      </c>
      <c r="H29" s="56">
        <f t="shared" si="1"/>
        <v>4734.855123287668</v>
      </c>
      <c r="I29" s="38">
        <f t="shared" si="2"/>
        <v>-65.764876712331898</v>
      </c>
    </row>
    <row r="30" spans="1:9" x14ac:dyDescent="0.25">
      <c r="A30" s="45">
        <v>45232</v>
      </c>
      <c r="B30" s="57">
        <f t="shared" si="5"/>
        <v>30</v>
      </c>
      <c r="C30" s="56">
        <f t="shared" si="6"/>
        <v>34666</v>
      </c>
      <c r="D30" s="68">
        <f t="shared" si="3"/>
        <v>30238.7</v>
      </c>
      <c r="E30" s="56">
        <f t="shared" si="4"/>
        <v>4427.3</v>
      </c>
      <c r="F30" s="56">
        <f t="shared" si="7"/>
        <v>354183.97999999975</v>
      </c>
      <c r="G30" s="56">
        <f t="shared" si="0"/>
        <v>323945.27999999974</v>
      </c>
      <c r="H30" s="56">
        <f t="shared" si="1"/>
        <v>4366.6518082191751</v>
      </c>
      <c r="I30" s="38">
        <f t="shared" si="2"/>
        <v>-60.648191780825073</v>
      </c>
    </row>
    <row r="31" spans="1:9" x14ac:dyDescent="0.25">
      <c r="A31" s="45">
        <v>45262</v>
      </c>
      <c r="B31" s="57">
        <f t="shared" si="5"/>
        <v>30</v>
      </c>
      <c r="C31" s="56">
        <f t="shared" si="6"/>
        <v>34666</v>
      </c>
      <c r="D31" s="68">
        <f t="shared" si="3"/>
        <v>30616.68</v>
      </c>
      <c r="E31" s="56">
        <f t="shared" si="4"/>
        <v>4049.32</v>
      </c>
      <c r="F31" s="56">
        <f t="shared" si="7"/>
        <v>323945.27999999974</v>
      </c>
      <c r="G31" s="56">
        <f t="shared" si="0"/>
        <v>293328.59999999974</v>
      </c>
      <c r="H31" s="56">
        <f t="shared" si="1"/>
        <v>3993.8459178082162</v>
      </c>
      <c r="I31" s="38">
        <f t="shared" si="2"/>
        <v>-55.474082191783964</v>
      </c>
    </row>
    <row r="32" spans="1:9" x14ac:dyDescent="0.25">
      <c r="A32" s="45">
        <v>45293</v>
      </c>
      <c r="B32" s="57">
        <f t="shared" si="5"/>
        <v>30</v>
      </c>
      <c r="C32" s="56">
        <f t="shared" si="6"/>
        <v>34666</v>
      </c>
      <c r="D32" s="68">
        <f t="shared" si="3"/>
        <v>30999.39</v>
      </c>
      <c r="E32" s="56">
        <f t="shared" si="4"/>
        <v>3666.61</v>
      </c>
      <c r="F32" s="56">
        <f t="shared" si="7"/>
        <v>293328.59999999974</v>
      </c>
      <c r="G32" s="56">
        <f t="shared" si="0"/>
        <v>262329.20999999973</v>
      </c>
      <c r="H32" s="56">
        <f t="shared" si="1"/>
        <v>3616.3799999999965</v>
      </c>
      <c r="I32" s="38">
        <f t="shared" si="2"/>
        <v>-50.230000000003656</v>
      </c>
    </row>
    <row r="33" spans="1:9" x14ac:dyDescent="0.25">
      <c r="A33" s="45">
        <v>45324</v>
      </c>
      <c r="B33" s="57">
        <f t="shared" si="5"/>
        <v>30</v>
      </c>
      <c r="C33" s="56">
        <f t="shared" si="6"/>
        <v>34666</v>
      </c>
      <c r="D33" s="68">
        <f t="shared" si="3"/>
        <v>31386.880000000001</v>
      </c>
      <c r="E33" s="56">
        <f t="shared" si="4"/>
        <v>3279.12</v>
      </c>
      <c r="F33" s="56">
        <f t="shared" si="7"/>
        <v>262329.20999999973</v>
      </c>
      <c r="G33" s="56">
        <f t="shared" si="0"/>
        <v>230942.32999999973</v>
      </c>
      <c r="H33" s="56">
        <f t="shared" si="1"/>
        <v>3234.1957397260244</v>
      </c>
      <c r="I33" s="38">
        <f t="shared" si="2"/>
        <v>-44.924260273975506</v>
      </c>
    </row>
    <row r="34" spans="1:9" x14ac:dyDescent="0.25">
      <c r="A34" s="45">
        <v>45353</v>
      </c>
      <c r="B34" s="57">
        <f t="shared" si="5"/>
        <v>30</v>
      </c>
      <c r="C34" s="56">
        <f t="shared" si="6"/>
        <v>34666</v>
      </c>
      <c r="D34" s="68">
        <f t="shared" si="3"/>
        <v>31779.22</v>
      </c>
      <c r="E34" s="56">
        <f t="shared" si="4"/>
        <v>2886.78</v>
      </c>
      <c r="F34" s="56">
        <f t="shared" si="7"/>
        <v>230942.32999999973</v>
      </c>
      <c r="G34" s="56">
        <f t="shared" si="0"/>
        <v>199163.10999999972</v>
      </c>
      <c r="H34" s="56">
        <f t="shared" si="1"/>
        <v>2847.234205479449</v>
      </c>
      <c r="I34" s="38">
        <f t="shared" si="2"/>
        <v>-39.545794520551226</v>
      </c>
    </row>
    <row r="35" spans="1:9" x14ac:dyDescent="0.25">
      <c r="A35" s="45">
        <v>45384</v>
      </c>
      <c r="B35" s="57">
        <f t="shared" si="5"/>
        <v>30</v>
      </c>
      <c r="C35" s="56">
        <f t="shared" si="6"/>
        <v>34666</v>
      </c>
      <c r="D35" s="68">
        <f t="shared" si="3"/>
        <v>32176.46</v>
      </c>
      <c r="E35" s="56">
        <f t="shared" si="4"/>
        <v>2489.54</v>
      </c>
      <c r="F35" s="56">
        <f t="shared" si="7"/>
        <v>199163.10999999972</v>
      </c>
      <c r="G35" s="56">
        <f t="shared" si="0"/>
        <v>166986.64999999973</v>
      </c>
      <c r="H35" s="56">
        <f t="shared" si="1"/>
        <v>2455.4356027397225</v>
      </c>
      <c r="I35" s="38">
        <f t="shared" si="2"/>
        <v>-34.104397260277437</v>
      </c>
    </row>
    <row r="36" spans="1:9" x14ac:dyDescent="0.25">
      <c r="A36" s="45">
        <v>45414</v>
      </c>
      <c r="B36" s="57">
        <f t="shared" si="5"/>
        <v>30</v>
      </c>
      <c r="C36" s="56">
        <f t="shared" si="6"/>
        <v>34666</v>
      </c>
      <c r="D36" s="68">
        <f t="shared" si="3"/>
        <v>32578.67</v>
      </c>
      <c r="E36" s="56">
        <f t="shared" si="4"/>
        <v>2087.33</v>
      </c>
      <c r="F36" s="56">
        <f t="shared" si="7"/>
        <v>166986.64999999973</v>
      </c>
      <c r="G36" s="56">
        <f t="shared" si="0"/>
        <v>134407.97999999975</v>
      </c>
      <c r="H36" s="56">
        <f t="shared" si="1"/>
        <v>2058.739520547942</v>
      </c>
      <c r="I36" s="38">
        <f t="shared" si="2"/>
        <v>-28.590479452057934</v>
      </c>
    </row>
    <row r="37" spans="1:9" x14ac:dyDescent="0.25">
      <c r="A37" s="45">
        <v>45445</v>
      </c>
      <c r="B37" s="57">
        <f t="shared" si="5"/>
        <v>30</v>
      </c>
      <c r="C37" s="56">
        <f t="shared" si="6"/>
        <v>34666</v>
      </c>
      <c r="D37" s="68">
        <f t="shared" si="3"/>
        <v>32985.9</v>
      </c>
      <c r="E37" s="56">
        <f t="shared" si="4"/>
        <v>1680.1</v>
      </c>
      <c r="F37" s="56">
        <f t="shared" si="7"/>
        <v>134407.97999999975</v>
      </c>
      <c r="G37" s="56">
        <f t="shared" si="0"/>
        <v>101422.07999999975</v>
      </c>
      <c r="H37" s="56">
        <f t="shared" si="1"/>
        <v>1657.0846849315035</v>
      </c>
      <c r="I37" s="38">
        <f t="shared" si="2"/>
        <v>-23.01531506849642</v>
      </c>
    </row>
    <row r="38" spans="1:9" x14ac:dyDescent="0.25">
      <c r="A38" s="45">
        <v>45475</v>
      </c>
      <c r="B38" s="57">
        <f t="shared" si="5"/>
        <v>30</v>
      </c>
      <c r="C38" s="56">
        <f t="shared" si="6"/>
        <v>34666</v>
      </c>
      <c r="D38" s="68">
        <f t="shared" si="3"/>
        <v>33398.22</v>
      </c>
      <c r="E38" s="56">
        <f t="shared" si="4"/>
        <v>1267.78</v>
      </c>
      <c r="F38" s="56">
        <f t="shared" si="7"/>
        <v>101422.07999999975</v>
      </c>
      <c r="G38" s="56">
        <f t="shared" si="0"/>
        <v>68023.859999999753</v>
      </c>
      <c r="H38" s="56">
        <f t="shared" si="1"/>
        <v>1250.4092054794489</v>
      </c>
      <c r="I38" s="38">
        <f t="shared" si="2"/>
        <v>-17.370794520551044</v>
      </c>
    </row>
    <row r="39" spans="1:9" x14ac:dyDescent="0.25">
      <c r="A39" s="45">
        <v>45506</v>
      </c>
      <c r="B39" s="57">
        <f t="shared" si="5"/>
        <v>30</v>
      </c>
      <c r="C39" s="56">
        <f t="shared" si="6"/>
        <v>34666</v>
      </c>
      <c r="D39" s="68">
        <f t="shared" si="3"/>
        <v>33815.699999999997</v>
      </c>
      <c r="E39" s="56">
        <f t="shared" si="4"/>
        <v>850.3</v>
      </c>
      <c r="F39" s="56">
        <f t="shared" si="7"/>
        <v>68023.859999999753</v>
      </c>
      <c r="G39" s="56">
        <f t="shared" si="0"/>
        <v>34208.159999999756</v>
      </c>
      <c r="H39" s="56">
        <f t="shared" si="1"/>
        <v>838.6503287671203</v>
      </c>
      <c r="I39" s="38">
        <f t="shared" si="2"/>
        <v>-11.649671232879655</v>
      </c>
    </row>
    <row r="40" spans="1:9" x14ac:dyDescent="0.25">
      <c r="A40" s="45">
        <v>45537</v>
      </c>
      <c r="B40" s="57">
        <f t="shared" si="5"/>
        <v>30</v>
      </c>
      <c r="C40" s="56">
        <f t="shared" si="6"/>
        <v>34666</v>
      </c>
      <c r="D40" s="68">
        <f t="shared" ref="D40" si="8">C40-E40</f>
        <v>34208.159999999756</v>
      </c>
      <c r="E40" s="56">
        <v>457.84000000024537</v>
      </c>
      <c r="F40" s="56">
        <f t="shared" ref="F40" si="9">G39</f>
        <v>34208.159999999756</v>
      </c>
      <c r="G40" s="56">
        <f t="shared" ref="G40" si="10">F40-D40</f>
        <v>0</v>
      </c>
      <c r="H40" s="56">
        <f t="shared" si="1"/>
        <v>421.74443835616137</v>
      </c>
      <c r="I40" s="38">
        <f t="shared" si="2"/>
        <v>-36.095561644084</v>
      </c>
    </row>
  </sheetData>
  <pageMargins left="0.7" right="0.7" top="0.75" bottom="0.75" header="0.3" footer="0.3"/>
  <pageSetup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8C39B-0041-46E0-91B9-AA2E60F99788}">
  <dimension ref="A1:I40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2.7109375" bestFit="1" customWidth="1"/>
    <col min="2" max="2" width="14.42578125" bestFit="1" customWidth="1"/>
    <col min="3" max="3" width="23.140625" customWidth="1"/>
    <col min="4" max="4" width="13.85546875" bestFit="1" customWidth="1"/>
    <col min="5" max="5" width="11.42578125" bestFit="1" customWidth="1"/>
    <col min="6" max="6" width="13.7109375" bestFit="1" customWidth="1"/>
    <col min="7" max="7" width="14.7109375" bestFit="1" customWidth="1"/>
    <col min="8" max="8" width="15.140625" bestFit="1" customWidth="1"/>
  </cols>
  <sheetData>
    <row r="1" spans="1:9" x14ac:dyDescent="0.25">
      <c r="A1" s="41" t="s">
        <v>267</v>
      </c>
      <c r="B1" s="46">
        <v>44410</v>
      </c>
      <c r="C1" s="86" t="s">
        <v>377</v>
      </c>
      <c r="D1" s="83">
        <v>1000000</v>
      </c>
    </row>
    <row r="2" spans="1:9" ht="15.75" x14ac:dyDescent="0.25">
      <c r="A2" s="41" t="s">
        <v>268</v>
      </c>
      <c r="B2" s="223">
        <v>0.15</v>
      </c>
      <c r="C2" s="101" t="s">
        <v>381</v>
      </c>
      <c r="D2" s="224">
        <f>ROUNDUP(34665.3285041941,0)</f>
        <v>34666</v>
      </c>
      <c r="F2" s="100"/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45">
        <v>44425</v>
      </c>
      <c r="B4" s="57">
        <f>DAYS360(B1,A4,TRUE)</f>
        <v>15</v>
      </c>
      <c r="C4" s="56">
        <v>0</v>
      </c>
      <c r="D4" s="68">
        <v>0</v>
      </c>
      <c r="E4" s="56">
        <f>ROUNDUP(F4*$B$2*B4/360,0)</f>
        <v>6250</v>
      </c>
      <c r="F4" s="56">
        <f>D1</f>
        <v>1000000</v>
      </c>
      <c r="G4" s="56">
        <f t="shared" ref="G4:G40" si="0">F4-D4</f>
        <v>1000000</v>
      </c>
      <c r="H4" s="56">
        <f t="shared" ref="H4:H40" si="1">F4*$B$2*B4/365</f>
        <v>6164.3835616438355</v>
      </c>
      <c r="I4" s="38">
        <f t="shared" ref="I4:I40" si="2">H4-E4</f>
        <v>-85.616438356164508</v>
      </c>
    </row>
    <row r="5" spans="1:9" x14ac:dyDescent="0.25">
      <c r="A5" s="45">
        <v>44456</v>
      </c>
      <c r="B5" s="57">
        <f>DAYS360(A4,A5,TRUE)</f>
        <v>30</v>
      </c>
      <c r="C5" s="56">
        <f>$D$2</f>
        <v>34666</v>
      </c>
      <c r="D5" s="68">
        <f t="shared" ref="D5:D40" si="3">C5-E5</f>
        <v>22166</v>
      </c>
      <c r="E5" s="56">
        <f t="shared" ref="E5:E39" si="4">ROUND(F5*$B$2*B5/360,2)</f>
        <v>12500</v>
      </c>
      <c r="F5" s="56">
        <f>G4</f>
        <v>1000000</v>
      </c>
      <c r="G5" s="56">
        <f t="shared" si="0"/>
        <v>977834</v>
      </c>
      <c r="H5" s="56">
        <f t="shared" si="1"/>
        <v>12328.767123287671</v>
      </c>
      <c r="I5" s="38">
        <f t="shared" si="2"/>
        <v>-171.23287671232902</v>
      </c>
    </row>
    <row r="6" spans="1:9" x14ac:dyDescent="0.25">
      <c r="A6" s="45">
        <v>44486</v>
      </c>
      <c r="B6" s="57">
        <f t="shared" ref="B6:B40" si="5">DAYS360(A5,A6,TRUE)</f>
        <v>30</v>
      </c>
      <c r="C6" s="56">
        <f t="shared" ref="C6:C40" si="6">$D$2</f>
        <v>34666</v>
      </c>
      <c r="D6" s="68">
        <f t="shared" si="3"/>
        <v>22443.07</v>
      </c>
      <c r="E6" s="56">
        <f t="shared" si="4"/>
        <v>12222.93</v>
      </c>
      <c r="F6" s="56">
        <f t="shared" ref="F6:F40" si="7">G5</f>
        <v>977834</v>
      </c>
      <c r="G6" s="56">
        <f t="shared" si="0"/>
        <v>955390.93</v>
      </c>
      <c r="H6" s="56">
        <f t="shared" si="1"/>
        <v>12055.487671232877</v>
      </c>
      <c r="I6" s="38">
        <f t="shared" si="2"/>
        <v>-167.4423287671234</v>
      </c>
    </row>
    <row r="7" spans="1:9" x14ac:dyDescent="0.25">
      <c r="A7" s="45">
        <v>44517</v>
      </c>
      <c r="B7" s="57">
        <f t="shared" si="5"/>
        <v>30</v>
      </c>
      <c r="C7" s="56">
        <f t="shared" si="6"/>
        <v>34666</v>
      </c>
      <c r="D7" s="68">
        <f t="shared" si="3"/>
        <v>22723.61</v>
      </c>
      <c r="E7" s="56">
        <f t="shared" si="4"/>
        <v>11942.39</v>
      </c>
      <c r="F7" s="56">
        <f t="shared" si="7"/>
        <v>955390.93</v>
      </c>
      <c r="G7" s="56">
        <f t="shared" si="0"/>
        <v>932667.32000000007</v>
      </c>
      <c r="H7" s="56">
        <f t="shared" si="1"/>
        <v>11778.792287671231</v>
      </c>
      <c r="I7" s="38">
        <f t="shared" si="2"/>
        <v>-163.59771232876847</v>
      </c>
    </row>
    <row r="8" spans="1:9" x14ac:dyDescent="0.25">
      <c r="A8" s="45">
        <v>44547</v>
      </c>
      <c r="B8" s="57">
        <f t="shared" si="5"/>
        <v>30</v>
      </c>
      <c r="C8" s="56">
        <f t="shared" si="6"/>
        <v>34666</v>
      </c>
      <c r="D8" s="68">
        <f t="shared" si="3"/>
        <v>23007.66</v>
      </c>
      <c r="E8" s="56">
        <f t="shared" si="4"/>
        <v>11658.34</v>
      </c>
      <c r="F8" s="56">
        <f t="shared" si="7"/>
        <v>932667.32000000007</v>
      </c>
      <c r="G8" s="56">
        <f t="shared" si="0"/>
        <v>909659.66</v>
      </c>
      <c r="H8" s="56">
        <f t="shared" si="1"/>
        <v>11498.638191780821</v>
      </c>
      <c r="I8" s="38">
        <f t="shared" si="2"/>
        <v>-159.70180821917893</v>
      </c>
    </row>
    <row r="9" spans="1:9" x14ac:dyDescent="0.25">
      <c r="A9" s="45">
        <v>44578</v>
      </c>
      <c r="B9" s="57">
        <f t="shared" si="5"/>
        <v>30</v>
      </c>
      <c r="C9" s="56">
        <f t="shared" si="6"/>
        <v>34666</v>
      </c>
      <c r="D9" s="68">
        <f t="shared" si="3"/>
        <v>23295.25</v>
      </c>
      <c r="E9" s="56">
        <f t="shared" si="4"/>
        <v>11370.75</v>
      </c>
      <c r="F9" s="56">
        <f t="shared" si="7"/>
        <v>909659.66</v>
      </c>
      <c r="G9" s="56">
        <f t="shared" si="0"/>
        <v>886364.41</v>
      </c>
      <c r="H9" s="56">
        <f t="shared" si="1"/>
        <v>11214.98210958904</v>
      </c>
      <c r="I9" s="38">
        <f t="shared" si="2"/>
        <v>-155.76789041095981</v>
      </c>
    </row>
    <row r="10" spans="1:9" x14ac:dyDescent="0.25">
      <c r="A10" s="45">
        <v>44609</v>
      </c>
      <c r="B10" s="57">
        <f t="shared" si="5"/>
        <v>30</v>
      </c>
      <c r="C10" s="56">
        <f t="shared" si="6"/>
        <v>34666</v>
      </c>
      <c r="D10" s="68">
        <f t="shared" si="3"/>
        <v>23586.440000000002</v>
      </c>
      <c r="E10" s="56">
        <f t="shared" si="4"/>
        <v>11079.56</v>
      </c>
      <c r="F10" s="56">
        <f t="shared" si="7"/>
        <v>886364.41</v>
      </c>
      <c r="G10" s="56">
        <f t="shared" si="0"/>
        <v>862777.97</v>
      </c>
      <c r="H10" s="56">
        <f t="shared" si="1"/>
        <v>10927.780397260272</v>
      </c>
      <c r="I10" s="38">
        <f t="shared" si="2"/>
        <v>-151.77960273972712</v>
      </c>
    </row>
    <row r="11" spans="1:9" x14ac:dyDescent="0.25">
      <c r="A11" s="45">
        <v>44637</v>
      </c>
      <c r="B11" s="57">
        <f t="shared" si="5"/>
        <v>30</v>
      </c>
      <c r="C11" s="56">
        <f t="shared" si="6"/>
        <v>34666</v>
      </c>
      <c r="D11" s="68">
        <f t="shared" si="3"/>
        <v>23881.279999999999</v>
      </c>
      <c r="E11" s="56">
        <f t="shared" si="4"/>
        <v>10784.72</v>
      </c>
      <c r="F11" s="56">
        <f t="shared" si="7"/>
        <v>862777.97</v>
      </c>
      <c r="G11" s="56">
        <f t="shared" si="0"/>
        <v>838896.69</v>
      </c>
      <c r="H11" s="56">
        <f t="shared" si="1"/>
        <v>10636.988671232875</v>
      </c>
      <c r="I11" s="38">
        <f t="shared" si="2"/>
        <v>-147.73132876712407</v>
      </c>
    </row>
    <row r="12" spans="1:9" x14ac:dyDescent="0.25">
      <c r="A12" s="45">
        <v>44668</v>
      </c>
      <c r="B12" s="57">
        <f t="shared" si="5"/>
        <v>30</v>
      </c>
      <c r="C12" s="56">
        <f t="shared" si="6"/>
        <v>34666</v>
      </c>
      <c r="D12" s="68">
        <f t="shared" si="3"/>
        <v>24179.79</v>
      </c>
      <c r="E12" s="56">
        <f t="shared" si="4"/>
        <v>10486.21</v>
      </c>
      <c r="F12" s="56">
        <f t="shared" si="7"/>
        <v>838896.69</v>
      </c>
      <c r="G12" s="56">
        <f t="shared" si="0"/>
        <v>814716.89999999991</v>
      </c>
      <c r="H12" s="56">
        <f t="shared" si="1"/>
        <v>10342.561931506849</v>
      </c>
      <c r="I12" s="38">
        <f t="shared" si="2"/>
        <v>-143.64806849315028</v>
      </c>
    </row>
    <row r="13" spans="1:9" x14ac:dyDescent="0.25">
      <c r="A13" s="45">
        <v>44698</v>
      </c>
      <c r="B13" s="57">
        <f t="shared" si="5"/>
        <v>30</v>
      </c>
      <c r="C13" s="56">
        <f t="shared" si="6"/>
        <v>34666</v>
      </c>
      <c r="D13" s="68">
        <f t="shared" si="3"/>
        <v>24482.04</v>
      </c>
      <c r="E13" s="56">
        <f t="shared" si="4"/>
        <v>10183.959999999999</v>
      </c>
      <c r="F13" s="56">
        <f t="shared" si="7"/>
        <v>814716.89999999991</v>
      </c>
      <c r="G13" s="56">
        <f t="shared" si="0"/>
        <v>790234.85999999987</v>
      </c>
      <c r="H13" s="56">
        <f t="shared" si="1"/>
        <v>10044.454931506847</v>
      </c>
      <c r="I13" s="38">
        <f t="shared" si="2"/>
        <v>-139.50506849315207</v>
      </c>
    </row>
    <row r="14" spans="1:9" x14ac:dyDescent="0.25">
      <c r="A14" s="45">
        <v>44729</v>
      </c>
      <c r="B14" s="57">
        <f t="shared" si="5"/>
        <v>30</v>
      </c>
      <c r="C14" s="56">
        <f t="shared" si="6"/>
        <v>34666</v>
      </c>
      <c r="D14" s="68">
        <f t="shared" si="3"/>
        <v>24788.059999999998</v>
      </c>
      <c r="E14" s="56">
        <f t="shared" si="4"/>
        <v>9877.94</v>
      </c>
      <c r="F14" s="56">
        <f t="shared" si="7"/>
        <v>790234.85999999987</v>
      </c>
      <c r="G14" s="56">
        <f t="shared" si="0"/>
        <v>765446.79999999981</v>
      </c>
      <c r="H14" s="56">
        <f t="shared" si="1"/>
        <v>9742.621561643833</v>
      </c>
      <c r="I14" s="38">
        <f t="shared" si="2"/>
        <v>-135.31843835616746</v>
      </c>
    </row>
    <row r="15" spans="1:9" x14ac:dyDescent="0.25">
      <c r="A15" s="45">
        <v>44759</v>
      </c>
      <c r="B15" s="57">
        <f t="shared" si="5"/>
        <v>30</v>
      </c>
      <c r="C15" s="56">
        <f t="shared" si="6"/>
        <v>34666</v>
      </c>
      <c r="D15" s="68">
        <f t="shared" si="3"/>
        <v>25097.91</v>
      </c>
      <c r="E15" s="56">
        <f t="shared" si="4"/>
        <v>9568.09</v>
      </c>
      <c r="F15" s="56">
        <f t="shared" si="7"/>
        <v>765446.79999999981</v>
      </c>
      <c r="G15" s="56">
        <f t="shared" si="0"/>
        <v>740348.88999999978</v>
      </c>
      <c r="H15" s="56">
        <f t="shared" si="1"/>
        <v>9437.015342465751</v>
      </c>
      <c r="I15" s="38">
        <f t="shared" si="2"/>
        <v>-131.07465753424913</v>
      </c>
    </row>
    <row r="16" spans="1:9" x14ac:dyDescent="0.25">
      <c r="A16" s="45">
        <v>44790</v>
      </c>
      <c r="B16" s="57">
        <f t="shared" si="5"/>
        <v>30</v>
      </c>
      <c r="C16" s="56">
        <f t="shared" si="6"/>
        <v>34666</v>
      </c>
      <c r="D16" s="68">
        <f t="shared" si="3"/>
        <v>25411.64</v>
      </c>
      <c r="E16" s="56">
        <f t="shared" si="4"/>
        <v>9254.36</v>
      </c>
      <c r="F16" s="56">
        <f t="shared" si="7"/>
        <v>740348.88999999978</v>
      </c>
      <c r="G16" s="56">
        <f t="shared" si="0"/>
        <v>714937.24999999977</v>
      </c>
      <c r="H16" s="56">
        <f t="shared" si="1"/>
        <v>9127.5890547945182</v>
      </c>
      <c r="I16" s="38">
        <f t="shared" si="2"/>
        <v>-126.77094520548235</v>
      </c>
    </row>
    <row r="17" spans="1:9" x14ac:dyDescent="0.25">
      <c r="A17" s="45">
        <v>44821</v>
      </c>
      <c r="B17" s="57">
        <f t="shared" si="5"/>
        <v>30</v>
      </c>
      <c r="C17" s="56">
        <f t="shared" si="6"/>
        <v>34666</v>
      </c>
      <c r="D17" s="68">
        <f t="shared" si="3"/>
        <v>25729.279999999999</v>
      </c>
      <c r="E17" s="56">
        <f t="shared" si="4"/>
        <v>8936.7199999999993</v>
      </c>
      <c r="F17" s="56">
        <f t="shared" si="7"/>
        <v>714937.24999999977</v>
      </c>
      <c r="G17" s="56">
        <f t="shared" si="0"/>
        <v>689207.96999999974</v>
      </c>
      <c r="H17" s="56">
        <f t="shared" si="1"/>
        <v>8814.2948630136962</v>
      </c>
      <c r="I17" s="38">
        <f t="shared" si="2"/>
        <v>-122.42513698630319</v>
      </c>
    </row>
    <row r="18" spans="1:9" x14ac:dyDescent="0.25">
      <c r="A18" s="45">
        <v>44851</v>
      </c>
      <c r="B18" s="57">
        <f t="shared" si="5"/>
        <v>30</v>
      </c>
      <c r="C18" s="56">
        <f t="shared" si="6"/>
        <v>34666</v>
      </c>
      <c r="D18" s="68">
        <f t="shared" si="3"/>
        <v>26050.9</v>
      </c>
      <c r="E18" s="56">
        <f t="shared" si="4"/>
        <v>8615.1</v>
      </c>
      <c r="F18" s="56">
        <f t="shared" si="7"/>
        <v>689207.96999999974</v>
      </c>
      <c r="G18" s="56">
        <f t="shared" si="0"/>
        <v>663157.06999999972</v>
      </c>
      <c r="H18" s="56">
        <f t="shared" si="1"/>
        <v>8497.0845616438328</v>
      </c>
      <c r="I18" s="38">
        <f t="shared" si="2"/>
        <v>-118.01543835616758</v>
      </c>
    </row>
    <row r="19" spans="1:9" x14ac:dyDescent="0.25">
      <c r="A19" s="45">
        <v>44882</v>
      </c>
      <c r="B19" s="57">
        <f t="shared" si="5"/>
        <v>30</v>
      </c>
      <c r="C19" s="56">
        <f t="shared" si="6"/>
        <v>34666</v>
      </c>
      <c r="D19" s="68">
        <f t="shared" si="3"/>
        <v>26376.54</v>
      </c>
      <c r="E19" s="56">
        <f t="shared" si="4"/>
        <v>8289.4599999999991</v>
      </c>
      <c r="F19" s="56">
        <f t="shared" si="7"/>
        <v>663157.06999999972</v>
      </c>
      <c r="G19" s="56">
        <f t="shared" si="0"/>
        <v>636780.52999999968</v>
      </c>
      <c r="H19" s="56">
        <f t="shared" si="1"/>
        <v>8175.9090821917771</v>
      </c>
      <c r="I19" s="38">
        <f t="shared" si="2"/>
        <v>-113.55091780822204</v>
      </c>
    </row>
    <row r="20" spans="1:9" x14ac:dyDescent="0.25">
      <c r="A20" s="45">
        <v>44912</v>
      </c>
      <c r="B20" s="57">
        <f t="shared" si="5"/>
        <v>30</v>
      </c>
      <c r="C20" s="56">
        <f t="shared" si="6"/>
        <v>34666</v>
      </c>
      <c r="D20" s="68">
        <f t="shared" si="3"/>
        <v>26706.239999999998</v>
      </c>
      <c r="E20" s="56">
        <f t="shared" si="4"/>
        <v>7959.76</v>
      </c>
      <c r="F20" s="56">
        <f t="shared" si="7"/>
        <v>636780.52999999968</v>
      </c>
      <c r="G20" s="56">
        <f t="shared" si="0"/>
        <v>610074.28999999969</v>
      </c>
      <c r="H20" s="56">
        <f t="shared" si="1"/>
        <v>7850.7188630136943</v>
      </c>
      <c r="I20" s="38">
        <f t="shared" si="2"/>
        <v>-109.0411369863059</v>
      </c>
    </row>
    <row r="21" spans="1:9" x14ac:dyDescent="0.25">
      <c r="A21" s="45">
        <v>44943</v>
      </c>
      <c r="B21" s="57">
        <f t="shared" si="5"/>
        <v>30</v>
      </c>
      <c r="C21" s="56">
        <f t="shared" si="6"/>
        <v>34666</v>
      </c>
      <c r="D21" s="68">
        <f t="shared" si="3"/>
        <v>27040.07</v>
      </c>
      <c r="E21" s="56">
        <f t="shared" si="4"/>
        <v>7625.93</v>
      </c>
      <c r="F21" s="56">
        <f t="shared" si="7"/>
        <v>610074.28999999969</v>
      </c>
      <c r="G21" s="56">
        <f t="shared" si="0"/>
        <v>583034.21999999974</v>
      </c>
      <c r="H21" s="56">
        <f t="shared" si="1"/>
        <v>7521.4638493150642</v>
      </c>
      <c r="I21" s="38">
        <f t="shared" si="2"/>
        <v>-104.46615068493611</v>
      </c>
    </row>
    <row r="22" spans="1:9" x14ac:dyDescent="0.25">
      <c r="A22" s="45">
        <v>44974</v>
      </c>
      <c r="B22" s="57">
        <f t="shared" si="5"/>
        <v>30</v>
      </c>
      <c r="C22" s="56">
        <f t="shared" si="6"/>
        <v>34666</v>
      </c>
      <c r="D22" s="68">
        <f t="shared" si="3"/>
        <v>27378.07</v>
      </c>
      <c r="E22" s="56">
        <f t="shared" si="4"/>
        <v>7287.93</v>
      </c>
      <c r="F22" s="56">
        <f t="shared" si="7"/>
        <v>583034.21999999974</v>
      </c>
      <c r="G22" s="56">
        <f t="shared" si="0"/>
        <v>555656.14999999979</v>
      </c>
      <c r="H22" s="56">
        <f t="shared" si="1"/>
        <v>7188.0931232876683</v>
      </c>
      <c r="I22" s="38">
        <f t="shared" si="2"/>
        <v>-99.836876712332014</v>
      </c>
    </row>
    <row r="23" spans="1:9" x14ac:dyDescent="0.25">
      <c r="A23" s="45">
        <v>45002</v>
      </c>
      <c r="B23" s="57">
        <f t="shared" si="5"/>
        <v>30</v>
      </c>
      <c r="C23" s="56">
        <f t="shared" si="6"/>
        <v>34666</v>
      </c>
      <c r="D23" s="68">
        <f t="shared" si="3"/>
        <v>27720.3</v>
      </c>
      <c r="E23" s="56">
        <f t="shared" si="4"/>
        <v>6945.7</v>
      </c>
      <c r="F23" s="56">
        <f t="shared" si="7"/>
        <v>555656.14999999979</v>
      </c>
      <c r="G23" s="56">
        <f t="shared" si="0"/>
        <v>527935.84999999974</v>
      </c>
      <c r="H23" s="56">
        <f t="shared" si="1"/>
        <v>6850.5552739726008</v>
      </c>
      <c r="I23" s="38">
        <f t="shared" si="2"/>
        <v>-95.144726027398974</v>
      </c>
    </row>
    <row r="24" spans="1:9" x14ac:dyDescent="0.25">
      <c r="A24" s="45">
        <v>45033</v>
      </c>
      <c r="B24" s="57">
        <f t="shared" si="5"/>
        <v>30</v>
      </c>
      <c r="C24" s="56">
        <f t="shared" si="6"/>
        <v>34666</v>
      </c>
      <c r="D24" s="68">
        <f t="shared" si="3"/>
        <v>28066.799999999999</v>
      </c>
      <c r="E24" s="56">
        <f t="shared" si="4"/>
        <v>6599.2</v>
      </c>
      <c r="F24" s="56">
        <f t="shared" si="7"/>
        <v>527935.84999999974</v>
      </c>
      <c r="G24" s="56">
        <f t="shared" si="0"/>
        <v>499869.04999999976</v>
      </c>
      <c r="H24" s="56">
        <f t="shared" si="1"/>
        <v>6508.7981506849283</v>
      </c>
      <c r="I24" s="38">
        <f t="shared" si="2"/>
        <v>-90.401849315071559</v>
      </c>
    </row>
    <row r="25" spans="1:9" x14ac:dyDescent="0.25">
      <c r="A25" s="45">
        <v>45063</v>
      </c>
      <c r="B25" s="57">
        <f t="shared" si="5"/>
        <v>30</v>
      </c>
      <c r="C25" s="56">
        <f t="shared" si="6"/>
        <v>34666</v>
      </c>
      <c r="D25" s="68">
        <f t="shared" si="3"/>
        <v>28417.64</v>
      </c>
      <c r="E25" s="56">
        <f t="shared" si="4"/>
        <v>6248.36</v>
      </c>
      <c r="F25" s="56">
        <f t="shared" si="7"/>
        <v>499869.04999999976</v>
      </c>
      <c r="G25" s="56">
        <f t="shared" si="0"/>
        <v>471451.40999999974</v>
      </c>
      <c r="H25" s="56">
        <f t="shared" si="1"/>
        <v>6162.7691095890377</v>
      </c>
      <c r="I25" s="38">
        <f t="shared" si="2"/>
        <v>-85.590890410961947</v>
      </c>
    </row>
    <row r="26" spans="1:9" x14ac:dyDescent="0.25">
      <c r="A26" s="45">
        <v>45094</v>
      </c>
      <c r="B26" s="57">
        <f t="shared" si="5"/>
        <v>30</v>
      </c>
      <c r="C26" s="56">
        <f t="shared" si="6"/>
        <v>34666</v>
      </c>
      <c r="D26" s="68">
        <f t="shared" si="3"/>
        <v>28772.86</v>
      </c>
      <c r="E26" s="56">
        <f t="shared" si="4"/>
        <v>5893.14</v>
      </c>
      <c r="F26" s="56">
        <f t="shared" si="7"/>
        <v>471451.40999999974</v>
      </c>
      <c r="G26" s="56">
        <f t="shared" si="0"/>
        <v>442678.54999999976</v>
      </c>
      <c r="H26" s="56">
        <f t="shared" si="1"/>
        <v>5812.4146438356129</v>
      </c>
      <c r="I26" s="38">
        <f t="shared" si="2"/>
        <v>-80.725356164387449</v>
      </c>
    </row>
    <row r="27" spans="1:9" x14ac:dyDescent="0.25">
      <c r="A27" s="45">
        <v>45124</v>
      </c>
      <c r="B27" s="57">
        <f t="shared" si="5"/>
        <v>30</v>
      </c>
      <c r="C27" s="56">
        <f t="shared" si="6"/>
        <v>34666</v>
      </c>
      <c r="D27" s="68">
        <f t="shared" si="3"/>
        <v>29132.52</v>
      </c>
      <c r="E27" s="56">
        <f t="shared" si="4"/>
        <v>5533.48</v>
      </c>
      <c r="F27" s="56">
        <f t="shared" si="7"/>
        <v>442678.54999999976</v>
      </c>
      <c r="G27" s="56">
        <f t="shared" si="0"/>
        <v>413546.02999999974</v>
      </c>
      <c r="H27" s="56">
        <f t="shared" si="1"/>
        <v>5457.6807534246536</v>
      </c>
      <c r="I27" s="38">
        <f t="shared" si="2"/>
        <v>-75.799246575345933</v>
      </c>
    </row>
    <row r="28" spans="1:9" x14ac:dyDescent="0.25">
      <c r="A28" s="45">
        <v>45155</v>
      </c>
      <c r="B28" s="57">
        <f t="shared" si="5"/>
        <v>30</v>
      </c>
      <c r="C28" s="56">
        <f t="shared" si="6"/>
        <v>34666</v>
      </c>
      <c r="D28" s="68">
        <f t="shared" si="3"/>
        <v>29496.67</v>
      </c>
      <c r="E28" s="56">
        <f t="shared" si="4"/>
        <v>5169.33</v>
      </c>
      <c r="F28" s="56">
        <f t="shared" si="7"/>
        <v>413546.02999999974</v>
      </c>
      <c r="G28" s="56">
        <f t="shared" si="0"/>
        <v>384049.35999999975</v>
      </c>
      <c r="H28" s="56">
        <f t="shared" si="1"/>
        <v>5098.5126986301339</v>
      </c>
      <c r="I28" s="38">
        <f t="shared" si="2"/>
        <v>-70.817301369866072</v>
      </c>
    </row>
    <row r="29" spans="1:9" x14ac:dyDescent="0.25">
      <c r="A29" s="45">
        <v>45186</v>
      </c>
      <c r="B29" s="57">
        <f t="shared" si="5"/>
        <v>30</v>
      </c>
      <c r="C29" s="56">
        <f t="shared" si="6"/>
        <v>34666</v>
      </c>
      <c r="D29" s="68">
        <f t="shared" si="3"/>
        <v>29865.38</v>
      </c>
      <c r="E29" s="56">
        <f t="shared" si="4"/>
        <v>4800.62</v>
      </c>
      <c r="F29" s="56">
        <f t="shared" si="7"/>
        <v>384049.35999999975</v>
      </c>
      <c r="G29" s="56">
        <f t="shared" si="0"/>
        <v>354183.97999999975</v>
      </c>
      <c r="H29" s="56">
        <f t="shared" si="1"/>
        <v>4734.855123287668</v>
      </c>
      <c r="I29" s="38">
        <f t="shared" si="2"/>
        <v>-65.764876712331898</v>
      </c>
    </row>
    <row r="30" spans="1:9" x14ac:dyDescent="0.25">
      <c r="A30" s="45">
        <v>45216</v>
      </c>
      <c r="B30" s="57">
        <f t="shared" si="5"/>
        <v>30</v>
      </c>
      <c r="C30" s="56">
        <f t="shared" si="6"/>
        <v>34666</v>
      </c>
      <c r="D30" s="68">
        <f t="shared" si="3"/>
        <v>30238.7</v>
      </c>
      <c r="E30" s="56">
        <f t="shared" si="4"/>
        <v>4427.3</v>
      </c>
      <c r="F30" s="56">
        <f t="shared" si="7"/>
        <v>354183.97999999975</v>
      </c>
      <c r="G30" s="56">
        <f t="shared" si="0"/>
        <v>323945.27999999974</v>
      </c>
      <c r="H30" s="56">
        <f t="shared" si="1"/>
        <v>4366.6518082191751</v>
      </c>
      <c r="I30" s="38">
        <f t="shared" si="2"/>
        <v>-60.648191780825073</v>
      </c>
    </row>
    <row r="31" spans="1:9" x14ac:dyDescent="0.25">
      <c r="A31" s="45">
        <v>45247</v>
      </c>
      <c r="B31" s="57">
        <f t="shared" si="5"/>
        <v>30</v>
      </c>
      <c r="C31" s="56">
        <f t="shared" si="6"/>
        <v>34666</v>
      </c>
      <c r="D31" s="68">
        <f t="shared" si="3"/>
        <v>30616.68</v>
      </c>
      <c r="E31" s="56">
        <f t="shared" si="4"/>
        <v>4049.32</v>
      </c>
      <c r="F31" s="56">
        <f t="shared" si="7"/>
        <v>323945.27999999974</v>
      </c>
      <c r="G31" s="56">
        <f t="shared" si="0"/>
        <v>293328.59999999974</v>
      </c>
      <c r="H31" s="56">
        <f t="shared" si="1"/>
        <v>3993.8459178082162</v>
      </c>
      <c r="I31" s="38">
        <f t="shared" si="2"/>
        <v>-55.474082191783964</v>
      </c>
    </row>
    <row r="32" spans="1:9" x14ac:dyDescent="0.25">
      <c r="A32" s="45">
        <v>45277</v>
      </c>
      <c r="B32" s="57">
        <f t="shared" si="5"/>
        <v>30</v>
      </c>
      <c r="C32" s="56">
        <f t="shared" si="6"/>
        <v>34666</v>
      </c>
      <c r="D32" s="68">
        <f t="shared" si="3"/>
        <v>30999.39</v>
      </c>
      <c r="E32" s="56">
        <f t="shared" si="4"/>
        <v>3666.61</v>
      </c>
      <c r="F32" s="56">
        <f t="shared" si="7"/>
        <v>293328.59999999974</v>
      </c>
      <c r="G32" s="56">
        <f t="shared" si="0"/>
        <v>262329.20999999973</v>
      </c>
      <c r="H32" s="56">
        <f t="shared" si="1"/>
        <v>3616.3799999999965</v>
      </c>
      <c r="I32" s="38">
        <f t="shared" si="2"/>
        <v>-50.230000000003656</v>
      </c>
    </row>
    <row r="33" spans="1:9" x14ac:dyDescent="0.25">
      <c r="A33" s="45">
        <v>45308</v>
      </c>
      <c r="B33" s="57">
        <f t="shared" si="5"/>
        <v>30</v>
      </c>
      <c r="C33" s="56">
        <f t="shared" si="6"/>
        <v>34666</v>
      </c>
      <c r="D33" s="68">
        <f t="shared" si="3"/>
        <v>31386.880000000001</v>
      </c>
      <c r="E33" s="56">
        <f t="shared" si="4"/>
        <v>3279.12</v>
      </c>
      <c r="F33" s="56">
        <f t="shared" si="7"/>
        <v>262329.20999999973</v>
      </c>
      <c r="G33" s="56">
        <f t="shared" si="0"/>
        <v>230942.32999999973</v>
      </c>
      <c r="H33" s="56">
        <f t="shared" si="1"/>
        <v>3234.1957397260244</v>
      </c>
      <c r="I33" s="38">
        <f t="shared" si="2"/>
        <v>-44.924260273975506</v>
      </c>
    </row>
    <row r="34" spans="1:9" x14ac:dyDescent="0.25">
      <c r="A34" s="45">
        <v>45339</v>
      </c>
      <c r="B34" s="57">
        <f t="shared" si="5"/>
        <v>30</v>
      </c>
      <c r="C34" s="56">
        <f t="shared" si="6"/>
        <v>34666</v>
      </c>
      <c r="D34" s="68">
        <f t="shared" si="3"/>
        <v>31779.22</v>
      </c>
      <c r="E34" s="56">
        <f t="shared" si="4"/>
        <v>2886.78</v>
      </c>
      <c r="F34" s="56">
        <f t="shared" si="7"/>
        <v>230942.32999999973</v>
      </c>
      <c r="G34" s="56">
        <f t="shared" si="0"/>
        <v>199163.10999999972</v>
      </c>
      <c r="H34" s="56">
        <f t="shared" si="1"/>
        <v>2847.234205479449</v>
      </c>
      <c r="I34" s="38">
        <f t="shared" si="2"/>
        <v>-39.545794520551226</v>
      </c>
    </row>
    <row r="35" spans="1:9" x14ac:dyDescent="0.25">
      <c r="A35" s="45">
        <v>45368</v>
      </c>
      <c r="B35" s="57">
        <f t="shared" si="5"/>
        <v>30</v>
      </c>
      <c r="C35" s="56">
        <f t="shared" si="6"/>
        <v>34666</v>
      </c>
      <c r="D35" s="68">
        <f t="shared" si="3"/>
        <v>32176.46</v>
      </c>
      <c r="E35" s="56">
        <f t="shared" si="4"/>
        <v>2489.54</v>
      </c>
      <c r="F35" s="56">
        <f t="shared" si="7"/>
        <v>199163.10999999972</v>
      </c>
      <c r="G35" s="56">
        <f t="shared" si="0"/>
        <v>166986.64999999973</v>
      </c>
      <c r="H35" s="56">
        <f t="shared" si="1"/>
        <v>2455.4356027397225</v>
      </c>
      <c r="I35" s="38">
        <f t="shared" si="2"/>
        <v>-34.104397260277437</v>
      </c>
    </row>
    <row r="36" spans="1:9" x14ac:dyDescent="0.25">
      <c r="A36" s="45">
        <v>45399</v>
      </c>
      <c r="B36" s="57">
        <f t="shared" si="5"/>
        <v>30</v>
      </c>
      <c r="C36" s="56">
        <f t="shared" si="6"/>
        <v>34666</v>
      </c>
      <c r="D36" s="68">
        <f t="shared" si="3"/>
        <v>32578.67</v>
      </c>
      <c r="E36" s="56">
        <f t="shared" si="4"/>
        <v>2087.33</v>
      </c>
      <c r="F36" s="56">
        <f t="shared" si="7"/>
        <v>166986.64999999973</v>
      </c>
      <c r="G36" s="56">
        <f t="shared" si="0"/>
        <v>134407.97999999975</v>
      </c>
      <c r="H36" s="56">
        <f t="shared" si="1"/>
        <v>2058.739520547942</v>
      </c>
      <c r="I36" s="38">
        <f t="shared" si="2"/>
        <v>-28.590479452057934</v>
      </c>
    </row>
    <row r="37" spans="1:9" x14ac:dyDescent="0.25">
      <c r="A37" s="45">
        <v>45429</v>
      </c>
      <c r="B37" s="57">
        <f t="shared" si="5"/>
        <v>30</v>
      </c>
      <c r="C37" s="56">
        <f t="shared" si="6"/>
        <v>34666</v>
      </c>
      <c r="D37" s="68">
        <f t="shared" si="3"/>
        <v>32985.9</v>
      </c>
      <c r="E37" s="56">
        <f t="shared" si="4"/>
        <v>1680.1</v>
      </c>
      <c r="F37" s="56">
        <f t="shared" si="7"/>
        <v>134407.97999999975</v>
      </c>
      <c r="G37" s="56">
        <f t="shared" si="0"/>
        <v>101422.07999999975</v>
      </c>
      <c r="H37" s="56">
        <f t="shared" si="1"/>
        <v>1657.0846849315035</v>
      </c>
      <c r="I37" s="38">
        <f t="shared" si="2"/>
        <v>-23.01531506849642</v>
      </c>
    </row>
    <row r="38" spans="1:9" x14ac:dyDescent="0.25">
      <c r="A38" s="45">
        <v>45460</v>
      </c>
      <c r="B38" s="57">
        <f t="shared" si="5"/>
        <v>30</v>
      </c>
      <c r="C38" s="56">
        <f t="shared" si="6"/>
        <v>34666</v>
      </c>
      <c r="D38" s="68">
        <f t="shared" si="3"/>
        <v>33398.22</v>
      </c>
      <c r="E38" s="56">
        <f t="shared" si="4"/>
        <v>1267.78</v>
      </c>
      <c r="F38" s="56">
        <f t="shared" si="7"/>
        <v>101422.07999999975</v>
      </c>
      <c r="G38" s="56">
        <f t="shared" si="0"/>
        <v>68023.859999999753</v>
      </c>
      <c r="H38" s="56">
        <f t="shared" si="1"/>
        <v>1250.4092054794489</v>
      </c>
      <c r="I38" s="38">
        <f t="shared" si="2"/>
        <v>-17.370794520551044</v>
      </c>
    </row>
    <row r="39" spans="1:9" x14ac:dyDescent="0.25">
      <c r="A39" s="45">
        <v>45490</v>
      </c>
      <c r="B39" s="57">
        <f t="shared" si="5"/>
        <v>30</v>
      </c>
      <c r="C39" s="56">
        <f t="shared" si="6"/>
        <v>34666</v>
      </c>
      <c r="D39" s="68">
        <f t="shared" si="3"/>
        <v>33815.699999999997</v>
      </c>
      <c r="E39" s="56">
        <f t="shared" si="4"/>
        <v>850.3</v>
      </c>
      <c r="F39" s="56">
        <f t="shared" si="7"/>
        <v>68023.859999999753</v>
      </c>
      <c r="G39" s="56">
        <f t="shared" si="0"/>
        <v>34208.159999999756</v>
      </c>
      <c r="H39" s="56">
        <f t="shared" si="1"/>
        <v>838.6503287671203</v>
      </c>
      <c r="I39" s="38">
        <f t="shared" si="2"/>
        <v>-11.649671232879655</v>
      </c>
    </row>
    <row r="40" spans="1:9" x14ac:dyDescent="0.25">
      <c r="A40" s="45">
        <v>45521</v>
      </c>
      <c r="B40" s="57">
        <f t="shared" si="5"/>
        <v>30</v>
      </c>
      <c r="C40" s="56">
        <f t="shared" si="6"/>
        <v>34666</v>
      </c>
      <c r="D40" s="68">
        <f t="shared" si="3"/>
        <v>34208.159999999756</v>
      </c>
      <c r="E40" s="56">
        <v>457.84000000024537</v>
      </c>
      <c r="F40" s="56">
        <f t="shared" si="7"/>
        <v>34208.159999999756</v>
      </c>
      <c r="G40" s="56">
        <f t="shared" si="0"/>
        <v>0</v>
      </c>
      <c r="H40" s="56">
        <f t="shared" si="1"/>
        <v>421.74443835616137</v>
      </c>
      <c r="I40" s="38">
        <f t="shared" si="2"/>
        <v>-36.095561644084</v>
      </c>
    </row>
  </sheetData>
  <pageMargins left="0.7" right="0.7" top="0.75" bottom="0.75" header="0.3" footer="0.3"/>
  <pageSetup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E1359-DB89-40D0-A5EF-AAABC43A5D54}">
  <dimension ref="A1:I40"/>
  <sheetViews>
    <sheetView workbookViewId="0">
      <pane ySplit="3" topLeftCell="A3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2.7109375" bestFit="1" customWidth="1"/>
    <col min="2" max="2" width="14.42578125" bestFit="1" customWidth="1"/>
    <col min="3" max="3" width="23.140625" customWidth="1"/>
    <col min="4" max="4" width="13.85546875" bestFit="1" customWidth="1"/>
    <col min="5" max="5" width="11.42578125" bestFit="1" customWidth="1"/>
    <col min="6" max="6" width="13.7109375" bestFit="1" customWidth="1"/>
    <col min="7" max="7" width="14.7109375" bestFit="1" customWidth="1"/>
    <col min="8" max="8" width="15.140625" bestFit="1" customWidth="1"/>
  </cols>
  <sheetData>
    <row r="1" spans="1:9" x14ac:dyDescent="0.25">
      <c r="A1" s="41" t="s">
        <v>267</v>
      </c>
      <c r="B1" s="46">
        <v>44410</v>
      </c>
      <c r="C1" s="86" t="s">
        <v>377</v>
      </c>
      <c r="D1" s="83">
        <v>1000000</v>
      </c>
    </row>
    <row r="2" spans="1:9" ht="15.75" x14ac:dyDescent="0.25">
      <c r="A2" s="41" t="s">
        <v>268</v>
      </c>
      <c r="B2" s="223">
        <v>0.15</v>
      </c>
      <c r="C2" s="101" t="s">
        <v>381</v>
      </c>
      <c r="D2" s="224">
        <f>ROUNDUP(34669.2093602737,0)</f>
        <v>34670</v>
      </c>
      <c r="F2" s="100"/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45">
        <v>44425</v>
      </c>
      <c r="B4" s="57">
        <f>_xlfn.DAYS(A4,B1)</f>
        <v>15</v>
      </c>
      <c r="C4" s="56">
        <v>0</v>
      </c>
      <c r="D4" s="68">
        <v>0</v>
      </c>
      <c r="E4" s="56">
        <f>ROUND(F4*$B$2*B4/365,2)</f>
        <v>6164.38</v>
      </c>
      <c r="F4" s="56">
        <f>D1</f>
        <v>1000000</v>
      </c>
      <c r="G4" s="56">
        <f t="shared" ref="G4:G40" si="0">F4-D4</f>
        <v>1000000</v>
      </c>
      <c r="H4" s="56">
        <f t="shared" ref="H4:H40" si="1">F4*$B$2*B4/365</f>
        <v>6164.3835616438355</v>
      </c>
      <c r="I4" s="38">
        <f t="shared" ref="I4:I40" si="2">H4-E4</f>
        <v>3.5616438353827107E-3</v>
      </c>
    </row>
    <row r="5" spans="1:9" x14ac:dyDescent="0.25">
      <c r="A5" s="45">
        <v>44456</v>
      </c>
      <c r="B5" s="57">
        <f>_xlfn.DAYS(A5,A4)</f>
        <v>31</v>
      </c>
      <c r="C5" s="56">
        <f>$D$2</f>
        <v>34670</v>
      </c>
      <c r="D5" s="68">
        <f t="shared" ref="D5:D40" si="3">C5-E5</f>
        <v>21930.27</v>
      </c>
      <c r="E5" s="56">
        <f t="shared" ref="E5:E39" si="4">ROUND(F5*$B$2*B5/365,2)</f>
        <v>12739.73</v>
      </c>
      <c r="F5" s="56">
        <f>G4</f>
        <v>1000000</v>
      </c>
      <c r="G5" s="56">
        <f t="shared" si="0"/>
        <v>978069.73</v>
      </c>
      <c r="H5" s="56">
        <f t="shared" si="1"/>
        <v>12739.726027397261</v>
      </c>
      <c r="I5" s="38">
        <f t="shared" si="2"/>
        <v>-3.9726027389406227E-3</v>
      </c>
    </row>
    <row r="6" spans="1:9" x14ac:dyDescent="0.25">
      <c r="A6" s="45">
        <v>44486</v>
      </c>
      <c r="B6" s="57">
        <f t="shared" ref="B6:B40" si="5">_xlfn.DAYS(A6,A5)</f>
        <v>30</v>
      </c>
      <c r="C6" s="56">
        <f t="shared" ref="C6:C40" si="6">$D$2</f>
        <v>34670</v>
      </c>
      <c r="D6" s="68">
        <f t="shared" si="3"/>
        <v>22611.61</v>
      </c>
      <c r="E6" s="56">
        <f t="shared" si="4"/>
        <v>12058.39</v>
      </c>
      <c r="F6" s="56">
        <f t="shared" ref="F6:F40" si="7">G5</f>
        <v>978069.73</v>
      </c>
      <c r="G6" s="56">
        <f t="shared" si="0"/>
        <v>955458.12</v>
      </c>
      <c r="H6" s="56">
        <f t="shared" si="1"/>
        <v>12058.393931506849</v>
      </c>
      <c r="I6" s="38">
        <f t="shared" si="2"/>
        <v>3.9315068497671746E-3</v>
      </c>
    </row>
    <row r="7" spans="1:9" x14ac:dyDescent="0.25">
      <c r="A7" s="45">
        <v>44517</v>
      </c>
      <c r="B7" s="57">
        <f t="shared" si="5"/>
        <v>31</v>
      </c>
      <c r="C7" s="56">
        <f t="shared" si="6"/>
        <v>34670</v>
      </c>
      <c r="D7" s="68">
        <f t="shared" si="3"/>
        <v>22497.73</v>
      </c>
      <c r="E7" s="56">
        <f t="shared" si="4"/>
        <v>12172.27</v>
      </c>
      <c r="F7" s="56">
        <f t="shared" si="7"/>
        <v>955458.12</v>
      </c>
      <c r="G7" s="56">
        <f t="shared" si="0"/>
        <v>932960.39</v>
      </c>
      <c r="H7" s="56">
        <f t="shared" si="1"/>
        <v>12172.274679452054</v>
      </c>
      <c r="I7" s="38">
        <f t="shared" si="2"/>
        <v>4.6794520530966111E-3</v>
      </c>
    </row>
    <row r="8" spans="1:9" x14ac:dyDescent="0.25">
      <c r="A8" s="45">
        <v>44547</v>
      </c>
      <c r="B8" s="57">
        <f t="shared" si="5"/>
        <v>30</v>
      </c>
      <c r="C8" s="56">
        <f t="shared" si="6"/>
        <v>34670</v>
      </c>
      <c r="D8" s="68">
        <f t="shared" si="3"/>
        <v>23167.75</v>
      </c>
      <c r="E8" s="56">
        <f t="shared" si="4"/>
        <v>11502.25</v>
      </c>
      <c r="F8" s="56">
        <f t="shared" si="7"/>
        <v>932960.39</v>
      </c>
      <c r="G8" s="56">
        <f t="shared" si="0"/>
        <v>909792.64</v>
      </c>
      <c r="H8" s="56">
        <f t="shared" si="1"/>
        <v>11502.251383561643</v>
      </c>
      <c r="I8" s="38">
        <f t="shared" si="2"/>
        <v>1.3835616427968489E-3</v>
      </c>
    </row>
    <row r="9" spans="1:9" x14ac:dyDescent="0.25">
      <c r="A9" s="45">
        <v>44578</v>
      </c>
      <c r="B9" s="57">
        <f t="shared" si="5"/>
        <v>31</v>
      </c>
      <c r="C9" s="56">
        <f t="shared" si="6"/>
        <v>34670</v>
      </c>
      <c r="D9" s="68">
        <f t="shared" si="3"/>
        <v>23079.489999999998</v>
      </c>
      <c r="E9" s="56">
        <f t="shared" si="4"/>
        <v>11590.51</v>
      </c>
      <c r="F9" s="56">
        <f t="shared" si="7"/>
        <v>909792.64</v>
      </c>
      <c r="G9" s="56">
        <f t="shared" si="0"/>
        <v>886713.15</v>
      </c>
      <c r="H9" s="56">
        <f t="shared" si="1"/>
        <v>11590.508975342467</v>
      </c>
      <c r="I9" s="38">
        <f t="shared" si="2"/>
        <v>-1.0246575329801999E-3</v>
      </c>
    </row>
    <row r="10" spans="1:9" x14ac:dyDescent="0.25">
      <c r="A10" s="45">
        <v>44609</v>
      </c>
      <c r="B10" s="57">
        <f t="shared" si="5"/>
        <v>31</v>
      </c>
      <c r="C10" s="56">
        <f t="shared" si="6"/>
        <v>34670</v>
      </c>
      <c r="D10" s="68">
        <f t="shared" si="3"/>
        <v>23373.52</v>
      </c>
      <c r="E10" s="56">
        <f t="shared" si="4"/>
        <v>11296.48</v>
      </c>
      <c r="F10" s="56">
        <f t="shared" si="7"/>
        <v>886713.15</v>
      </c>
      <c r="G10" s="56">
        <f t="shared" si="0"/>
        <v>863339.63</v>
      </c>
      <c r="H10" s="56">
        <f t="shared" si="1"/>
        <v>11296.482595890411</v>
      </c>
      <c r="I10" s="38">
        <f t="shared" si="2"/>
        <v>2.5958904116123449E-3</v>
      </c>
    </row>
    <row r="11" spans="1:9" x14ac:dyDescent="0.25">
      <c r="A11" s="45">
        <v>44637</v>
      </c>
      <c r="B11" s="57">
        <f t="shared" si="5"/>
        <v>28</v>
      </c>
      <c r="C11" s="56">
        <f t="shared" si="6"/>
        <v>34670</v>
      </c>
      <c r="D11" s="68">
        <f t="shared" si="3"/>
        <v>24735.68</v>
      </c>
      <c r="E11" s="56">
        <f t="shared" si="4"/>
        <v>9934.32</v>
      </c>
      <c r="F11" s="56">
        <f t="shared" si="7"/>
        <v>863339.63</v>
      </c>
      <c r="G11" s="56">
        <f t="shared" si="0"/>
        <v>838603.95</v>
      </c>
      <c r="H11" s="56">
        <f t="shared" si="1"/>
        <v>9934.3190301369868</v>
      </c>
      <c r="I11" s="38">
        <f t="shared" si="2"/>
        <v>-9.6986301286960952E-4</v>
      </c>
    </row>
    <row r="12" spans="1:9" x14ac:dyDescent="0.25">
      <c r="A12" s="45">
        <v>44668</v>
      </c>
      <c r="B12" s="57">
        <f t="shared" si="5"/>
        <v>31</v>
      </c>
      <c r="C12" s="56">
        <f t="shared" si="6"/>
        <v>34670</v>
      </c>
      <c r="D12" s="68">
        <f t="shared" si="3"/>
        <v>23986.42</v>
      </c>
      <c r="E12" s="56">
        <f t="shared" si="4"/>
        <v>10683.58</v>
      </c>
      <c r="F12" s="56">
        <f t="shared" si="7"/>
        <v>838603.95</v>
      </c>
      <c r="G12" s="56">
        <f t="shared" si="0"/>
        <v>814617.52999999991</v>
      </c>
      <c r="H12" s="56">
        <f t="shared" si="1"/>
        <v>10683.58456849315</v>
      </c>
      <c r="I12" s="38">
        <f t="shared" si="2"/>
        <v>4.5684931501455139E-3</v>
      </c>
    </row>
    <row r="13" spans="1:9" x14ac:dyDescent="0.25">
      <c r="A13" s="45">
        <v>44698</v>
      </c>
      <c r="B13" s="57">
        <f t="shared" si="5"/>
        <v>30</v>
      </c>
      <c r="C13" s="56">
        <f t="shared" si="6"/>
        <v>34670</v>
      </c>
      <c r="D13" s="68">
        <f t="shared" si="3"/>
        <v>24626.77</v>
      </c>
      <c r="E13" s="56">
        <f t="shared" si="4"/>
        <v>10043.23</v>
      </c>
      <c r="F13" s="56">
        <f t="shared" si="7"/>
        <v>814617.52999999991</v>
      </c>
      <c r="G13" s="56">
        <f t="shared" si="0"/>
        <v>789990.75999999989</v>
      </c>
      <c r="H13" s="56">
        <f t="shared" si="1"/>
        <v>10043.229821917806</v>
      </c>
      <c r="I13" s="38">
        <f t="shared" si="2"/>
        <v>-1.7808219308790285E-4</v>
      </c>
    </row>
    <row r="14" spans="1:9" x14ac:dyDescent="0.25">
      <c r="A14" s="45">
        <v>44729</v>
      </c>
      <c r="B14" s="57">
        <f t="shared" si="5"/>
        <v>31</v>
      </c>
      <c r="C14" s="56">
        <f t="shared" si="6"/>
        <v>34670</v>
      </c>
      <c r="D14" s="68">
        <f t="shared" si="3"/>
        <v>24605.73</v>
      </c>
      <c r="E14" s="56">
        <f t="shared" si="4"/>
        <v>10064.27</v>
      </c>
      <c r="F14" s="56">
        <f t="shared" si="7"/>
        <v>789990.75999999989</v>
      </c>
      <c r="G14" s="56">
        <f t="shared" si="0"/>
        <v>765385.02999999991</v>
      </c>
      <c r="H14" s="56">
        <f t="shared" si="1"/>
        <v>10064.265846575339</v>
      </c>
      <c r="I14" s="38">
        <f t="shared" si="2"/>
        <v>-4.153424661126337E-3</v>
      </c>
    </row>
    <row r="15" spans="1:9" x14ac:dyDescent="0.25">
      <c r="A15" s="45">
        <v>44759</v>
      </c>
      <c r="B15" s="57">
        <f t="shared" si="5"/>
        <v>30</v>
      </c>
      <c r="C15" s="56">
        <f t="shared" si="6"/>
        <v>34670</v>
      </c>
      <c r="D15" s="68">
        <f t="shared" si="3"/>
        <v>25233.75</v>
      </c>
      <c r="E15" s="56">
        <f t="shared" si="4"/>
        <v>9436.25</v>
      </c>
      <c r="F15" s="56">
        <f t="shared" si="7"/>
        <v>765385.02999999991</v>
      </c>
      <c r="G15" s="56">
        <f t="shared" si="0"/>
        <v>740151.27999999991</v>
      </c>
      <c r="H15" s="56">
        <f t="shared" si="1"/>
        <v>9436.2537945205459</v>
      </c>
      <c r="I15" s="38">
        <f t="shared" si="2"/>
        <v>3.7945205458527198E-3</v>
      </c>
    </row>
    <row r="16" spans="1:9" x14ac:dyDescent="0.25">
      <c r="A16" s="45">
        <v>44790</v>
      </c>
      <c r="B16" s="57">
        <f t="shared" si="5"/>
        <v>31</v>
      </c>
      <c r="C16" s="56">
        <f t="shared" si="6"/>
        <v>34670</v>
      </c>
      <c r="D16" s="68">
        <f t="shared" si="3"/>
        <v>25240.68</v>
      </c>
      <c r="E16" s="56">
        <f t="shared" si="4"/>
        <v>9429.32</v>
      </c>
      <c r="F16" s="56">
        <f t="shared" si="7"/>
        <v>740151.27999999991</v>
      </c>
      <c r="G16" s="56">
        <f t="shared" si="0"/>
        <v>714910.59999999986</v>
      </c>
      <c r="H16" s="56">
        <f t="shared" si="1"/>
        <v>9429.3245260273961</v>
      </c>
      <c r="I16" s="38">
        <f t="shared" si="2"/>
        <v>4.5260273964231601E-3</v>
      </c>
    </row>
    <row r="17" spans="1:9" x14ac:dyDescent="0.25">
      <c r="A17" s="45">
        <v>44821</v>
      </c>
      <c r="B17" s="57">
        <f t="shared" si="5"/>
        <v>31</v>
      </c>
      <c r="C17" s="56">
        <f t="shared" si="6"/>
        <v>34670</v>
      </c>
      <c r="D17" s="68">
        <f t="shared" si="3"/>
        <v>25562.23</v>
      </c>
      <c r="E17" s="56">
        <f t="shared" si="4"/>
        <v>9107.77</v>
      </c>
      <c r="F17" s="56">
        <f t="shared" si="7"/>
        <v>714910.59999999986</v>
      </c>
      <c r="G17" s="56">
        <f t="shared" si="0"/>
        <v>689348.36999999988</v>
      </c>
      <c r="H17" s="56">
        <f t="shared" si="1"/>
        <v>9107.7651780821907</v>
      </c>
      <c r="I17" s="38">
        <f t="shared" si="2"/>
        <v>-4.8219178097497206E-3</v>
      </c>
    </row>
    <row r="18" spans="1:9" x14ac:dyDescent="0.25">
      <c r="A18" s="45">
        <v>44851</v>
      </c>
      <c r="B18" s="57">
        <f t="shared" si="5"/>
        <v>30</v>
      </c>
      <c r="C18" s="56">
        <f t="shared" si="6"/>
        <v>34670</v>
      </c>
      <c r="D18" s="68">
        <f t="shared" si="3"/>
        <v>26171.18</v>
      </c>
      <c r="E18" s="56">
        <f t="shared" si="4"/>
        <v>8498.82</v>
      </c>
      <c r="F18" s="56">
        <f t="shared" si="7"/>
        <v>689348.36999999988</v>
      </c>
      <c r="G18" s="56">
        <f t="shared" si="0"/>
        <v>663177.18999999983</v>
      </c>
      <c r="H18" s="56">
        <f t="shared" si="1"/>
        <v>8498.8155205479434</v>
      </c>
      <c r="I18" s="38">
        <f t="shared" si="2"/>
        <v>-4.4794520563300466E-3</v>
      </c>
    </row>
    <row r="19" spans="1:9" x14ac:dyDescent="0.25">
      <c r="A19" s="45">
        <v>44882</v>
      </c>
      <c r="B19" s="57">
        <f t="shared" si="5"/>
        <v>31</v>
      </c>
      <c r="C19" s="56">
        <f t="shared" si="6"/>
        <v>34670</v>
      </c>
      <c r="D19" s="68">
        <f t="shared" si="3"/>
        <v>26221.3</v>
      </c>
      <c r="E19" s="56">
        <f t="shared" si="4"/>
        <v>8448.7000000000007</v>
      </c>
      <c r="F19" s="56">
        <f t="shared" si="7"/>
        <v>663177.18999999983</v>
      </c>
      <c r="G19" s="56">
        <f t="shared" si="0"/>
        <v>636955.88999999978</v>
      </c>
      <c r="H19" s="56">
        <f t="shared" si="1"/>
        <v>8448.6957082191766</v>
      </c>
      <c r="I19" s="38">
        <f t="shared" si="2"/>
        <v>-4.2917808241327293E-3</v>
      </c>
    </row>
    <row r="20" spans="1:9" x14ac:dyDescent="0.25">
      <c r="A20" s="45">
        <v>44912</v>
      </c>
      <c r="B20" s="57">
        <f t="shared" si="5"/>
        <v>30</v>
      </c>
      <c r="C20" s="56">
        <f t="shared" si="6"/>
        <v>34670</v>
      </c>
      <c r="D20" s="68">
        <f t="shared" si="3"/>
        <v>26817.119999999999</v>
      </c>
      <c r="E20" s="56">
        <f t="shared" si="4"/>
        <v>7852.88</v>
      </c>
      <c r="F20" s="56">
        <f t="shared" si="7"/>
        <v>636955.88999999978</v>
      </c>
      <c r="G20" s="56">
        <f t="shared" si="0"/>
        <v>610138.76999999979</v>
      </c>
      <c r="H20" s="56">
        <f t="shared" si="1"/>
        <v>7852.8808356164354</v>
      </c>
      <c r="I20" s="38">
        <f t="shared" si="2"/>
        <v>8.3561643532448215E-4</v>
      </c>
    </row>
    <row r="21" spans="1:9" x14ac:dyDescent="0.25">
      <c r="A21" s="45">
        <v>44943</v>
      </c>
      <c r="B21" s="57">
        <f t="shared" si="5"/>
        <v>31</v>
      </c>
      <c r="C21" s="56">
        <f t="shared" si="6"/>
        <v>34670</v>
      </c>
      <c r="D21" s="68">
        <f t="shared" si="3"/>
        <v>26897</v>
      </c>
      <c r="E21" s="56">
        <f t="shared" si="4"/>
        <v>7773</v>
      </c>
      <c r="F21" s="56">
        <f t="shared" si="7"/>
        <v>610138.76999999979</v>
      </c>
      <c r="G21" s="56">
        <f t="shared" si="0"/>
        <v>583241.76999999979</v>
      </c>
      <c r="H21" s="56">
        <f t="shared" si="1"/>
        <v>7773.0007684931479</v>
      </c>
      <c r="I21" s="38">
        <f t="shared" si="2"/>
        <v>7.6849314791616052E-4</v>
      </c>
    </row>
    <row r="22" spans="1:9" x14ac:dyDescent="0.25">
      <c r="A22" s="45">
        <v>44974</v>
      </c>
      <c r="B22" s="57">
        <f t="shared" si="5"/>
        <v>31</v>
      </c>
      <c r="C22" s="56">
        <f t="shared" si="6"/>
        <v>34670</v>
      </c>
      <c r="D22" s="68">
        <f t="shared" si="3"/>
        <v>27239.66</v>
      </c>
      <c r="E22" s="56">
        <f t="shared" si="4"/>
        <v>7430.34</v>
      </c>
      <c r="F22" s="56">
        <f t="shared" si="7"/>
        <v>583241.76999999979</v>
      </c>
      <c r="G22" s="56">
        <f t="shared" si="0"/>
        <v>556002.10999999975</v>
      </c>
      <c r="H22" s="56">
        <f t="shared" si="1"/>
        <v>7430.3403575342445</v>
      </c>
      <c r="I22" s="38">
        <f t="shared" si="2"/>
        <v>3.5753424435824854E-4</v>
      </c>
    </row>
    <row r="23" spans="1:9" x14ac:dyDescent="0.25">
      <c r="A23" s="45">
        <v>45002</v>
      </c>
      <c r="B23" s="57">
        <f t="shared" si="5"/>
        <v>28</v>
      </c>
      <c r="C23" s="56">
        <f t="shared" si="6"/>
        <v>34670</v>
      </c>
      <c r="D23" s="68">
        <f t="shared" si="3"/>
        <v>28272.17</v>
      </c>
      <c r="E23" s="56">
        <f t="shared" si="4"/>
        <v>6397.83</v>
      </c>
      <c r="F23" s="56">
        <f t="shared" si="7"/>
        <v>556002.10999999975</v>
      </c>
      <c r="G23" s="56">
        <f t="shared" si="0"/>
        <v>527729.93999999971</v>
      </c>
      <c r="H23" s="56">
        <f t="shared" si="1"/>
        <v>6397.8324986301341</v>
      </c>
      <c r="I23" s="38">
        <f t="shared" si="2"/>
        <v>2.4986301341414219E-3</v>
      </c>
    </row>
    <row r="24" spans="1:9" x14ac:dyDescent="0.25">
      <c r="A24" s="45">
        <v>45033</v>
      </c>
      <c r="B24" s="57">
        <f t="shared" si="5"/>
        <v>31</v>
      </c>
      <c r="C24" s="56">
        <f t="shared" si="6"/>
        <v>34670</v>
      </c>
      <c r="D24" s="68">
        <f t="shared" si="3"/>
        <v>27946.87</v>
      </c>
      <c r="E24" s="56">
        <f t="shared" si="4"/>
        <v>6723.13</v>
      </c>
      <c r="F24" s="56">
        <f t="shared" si="7"/>
        <v>527729.93999999971</v>
      </c>
      <c r="G24" s="56">
        <f t="shared" si="0"/>
        <v>499783.06999999972</v>
      </c>
      <c r="H24" s="56">
        <f t="shared" si="1"/>
        <v>6723.1348520547908</v>
      </c>
      <c r="I24" s="38">
        <f t="shared" si="2"/>
        <v>4.852054790717375E-3</v>
      </c>
    </row>
    <row r="25" spans="1:9" x14ac:dyDescent="0.25">
      <c r="A25" s="45">
        <v>45063</v>
      </c>
      <c r="B25" s="57">
        <f t="shared" si="5"/>
        <v>30</v>
      </c>
      <c r="C25" s="56">
        <f t="shared" si="6"/>
        <v>34670</v>
      </c>
      <c r="D25" s="68">
        <f t="shared" si="3"/>
        <v>28508.29</v>
      </c>
      <c r="E25" s="56">
        <f t="shared" si="4"/>
        <v>6161.71</v>
      </c>
      <c r="F25" s="56">
        <f t="shared" si="7"/>
        <v>499783.06999999972</v>
      </c>
      <c r="G25" s="56">
        <f t="shared" si="0"/>
        <v>471274.77999999974</v>
      </c>
      <c r="H25" s="56">
        <f t="shared" si="1"/>
        <v>6161.7090821917773</v>
      </c>
      <c r="I25" s="38">
        <f t="shared" si="2"/>
        <v>-9.1780822276632534E-4</v>
      </c>
    </row>
    <row r="26" spans="1:9" x14ac:dyDescent="0.25">
      <c r="A26" s="45">
        <v>45094</v>
      </c>
      <c r="B26" s="57">
        <f t="shared" si="5"/>
        <v>31</v>
      </c>
      <c r="C26" s="56">
        <f t="shared" si="6"/>
        <v>34670</v>
      </c>
      <c r="D26" s="68">
        <f t="shared" si="3"/>
        <v>28666.09</v>
      </c>
      <c r="E26" s="56">
        <f t="shared" si="4"/>
        <v>6003.91</v>
      </c>
      <c r="F26" s="56">
        <f t="shared" si="7"/>
        <v>471274.77999999974</v>
      </c>
      <c r="G26" s="56">
        <f t="shared" si="0"/>
        <v>442608.68999999971</v>
      </c>
      <c r="H26" s="56">
        <f t="shared" si="1"/>
        <v>6003.911580821914</v>
      </c>
      <c r="I26" s="38">
        <f t="shared" si="2"/>
        <v>1.5808219141035806E-3</v>
      </c>
    </row>
    <row r="27" spans="1:9" x14ac:dyDescent="0.25">
      <c r="A27" s="45">
        <v>45124</v>
      </c>
      <c r="B27" s="57">
        <f t="shared" si="5"/>
        <v>30</v>
      </c>
      <c r="C27" s="56">
        <f t="shared" si="6"/>
        <v>34670</v>
      </c>
      <c r="D27" s="68">
        <f t="shared" si="3"/>
        <v>29213.18</v>
      </c>
      <c r="E27" s="56">
        <f t="shared" si="4"/>
        <v>5456.82</v>
      </c>
      <c r="F27" s="56">
        <f t="shared" si="7"/>
        <v>442608.68999999971</v>
      </c>
      <c r="G27" s="56">
        <f t="shared" si="0"/>
        <v>413395.50999999972</v>
      </c>
      <c r="H27" s="56">
        <f t="shared" si="1"/>
        <v>5456.8194657534204</v>
      </c>
      <c r="I27" s="38">
        <f t="shared" si="2"/>
        <v>-5.3424657926370855E-4</v>
      </c>
    </row>
    <row r="28" spans="1:9" x14ac:dyDescent="0.25">
      <c r="A28" s="45">
        <v>45155</v>
      </c>
      <c r="B28" s="57">
        <f t="shared" si="5"/>
        <v>31</v>
      </c>
      <c r="C28" s="56">
        <f t="shared" si="6"/>
        <v>34670</v>
      </c>
      <c r="D28" s="68">
        <f t="shared" si="3"/>
        <v>29403.45</v>
      </c>
      <c r="E28" s="56">
        <f t="shared" si="4"/>
        <v>5266.55</v>
      </c>
      <c r="F28" s="56">
        <f t="shared" si="7"/>
        <v>413395.50999999972</v>
      </c>
      <c r="G28" s="56">
        <f t="shared" si="0"/>
        <v>383992.05999999971</v>
      </c>
      <c r="H28" s="56">
        <f t="shared" si="1"/>
        <v>5266.5455383561603</v>
      </c>
      <c r="I28" s="38">
        <f t="shared" si="2"/>
        <v>-4.4616438399316394E-3</v>
      </c>
    </row>
    <row r="29" spans="1:9" x14ac:dyDescent="0.25">
      <c r="A29" s="45">
        <v>45186</v>
      </c>
      <c r="B29" s="57">
        <f t="shared" si="5"/>
        <v>31</v>
      </c>
      <c r="C29" s="56">
        <f t="shared" si="6"/>
        <v>34670</v>
      </c>
      <c r="D29" s="68">
        <f t="shared" si="3"/>
        <v>29778.05</v>
      </c>
      <c r="E29" s="56">
        <f t="shared" si="4"/>
        <v>4891.95</v>
      </c>
      <c r="F29" s="56">
        <f t="shared" si="7"/>
        <v>383992.05999999971</v>
      </c>
      <c r="G29" s="56">
        <f t="shared" si="0"/>
        <v>354214.00999999972</v>
      </c>
      <c r="H29" s="56">
        <f t="shared" si="1"/>
        <v>4891.9536410958872</v>
      </c>
      <c r="I29" s="38">
        <f t="shared" si="2"/>
        <v>3.6410958873602794E-3</v>
      </c>
    </row>
    <row r="30" spans="1:9" x14ac:dyDescent="0.25">
      <c r="A30" s="45">
        <v>45216</v>
      </c>
      <c r="B30" s="57">
        <f t="shared" si="5"/>
        <v>30</v>
      </c>
      <c r="C30" s="56">
        <f t="shared" si="6"/>
        <v>34670</v>
      </c>
      <c r="D30" s="68">
        <f t="shared" si="3"/>
        <v>30302.98</v>
      </c>
      <c r="E30" s="56">
        <f t="shared" si="4"/>
        <v>4367.0200000000004</v>
      </c>
      <c r="F30" s="56">
        <f t="shared" si="7"/>
        <v>354214.00999999972</v>
      </c>
      <c r="G30" s="56">
        <f t="shared" si="0"/>
        <v>323911.02999999974</v>
      </c>
      <c r="H30" s="56">
        <f t="shared" si="1"/>
        <v>4367.0220410958864</v>
      </c>
      <c r="I30" s="38">
        <f t="shared" si="2"/>
        <v>2.0410958859429229E-3</v>
      </c>
    </row>
    <row r="31" spans="1:9" x14ac:dyDescent="0.25">
      <c r="A31" s="45">
        <v>45247</v>
      </c>
      <c r="B31" s="57">
        <f t="shared" si="5"/>
        <v>31</v>
      </c>
      <c r="C31" s="56">
        <f t="shared" si="6"/>
        <v>34670</v>
      </c>
      <c r="D31" s="68">
        <f t="shared" si="3"/>
        <v>30543.46</v>
      </c>
      <c r="E31" s="56">
        <f t="shared" si="4"/>
        <v>4126.54</v>
      </c>
      <c r="F31" s="56">
        <f t="shared" si="7"/>
        <v>323911.02999999974</v>
      </c>
      <c r="G31" s="56">
        <f t="shared" si="0"/>
        <v>293367.56999999972</v>
      </c>
      <c r="H31" s="56">
        <f t="shared" si="1"/>
        <v>4126.5377794520518</v>
      </c>
      <c r="I31" s="38">
        <f t="shared" si="2"/>
        <v>-2.220547948127205E-3</v>
      </c>
    </row>
    <row r="32" spans="1:9" x14ac:dyDescent="0.25">
      <c r="A32" s="45">
        <v>45277</v>
      </c>
      <c r="B32" s="57">
        <f t="shared" si="5"/>
        <v>30</v>
      </c>
      <c r="C32" s="56">
        <f t="shared" si="6"/>
        <v>34670</v>
      </c>
      <c r="D32" s="68">
        <f t="shared" si="3"/>
        <v>31053.14</v>
      </c>
      <c r="E32" s="56">
        <f t="shared" si="4"/>
        <v>3616.86</v>
      </c>
      <c r="F32" s="56">
        <f t="shared" si="7"/>
        <v>293367.56999999972</v>
      </c>
      <c r="G32" s="56">
        <f t="shared" si="0"/>
        <v>262314.4299999997</v>
      </c>
      <c r="H32" s="56">
        <f t="shared" si="1"/>
        <v>3616.8604520547906</v>
      </c>
      <c r="I32" s="38">
        <f t="shared" si="2"/>
        <v>4.5205479045762331E-4</v>
      </c>
    </row>
    <row r="33" spans="1:9" x14ac:dyDescent="0.25">
      <c r="A33" s="45">
        <v>45308</v>
      </c>
      <c r="B33" s="57">
        <f t="shared" si="5"/>
        <v>31</v>
      </c>
      <c r="C33" s="56">
        <f t="shared" si="6"/>
        <v>34670</v>
      </c>
      <c r="D33" s="68">
        <f t="shared" si="3"/>
        <v>31328.19</v>
      </c>
      <c r="E33" s="56">
        <f t="shared" si="4"/>
        <v>3341.81</v>
      </c>
      <c r="F33" s="56">
        <f t="shared" si="7"/>
        <v>262314.4299999997</v>
      </c>
      <c r="G33" s="56">
        <f t="shared" si="0"/>
        <v>230986.2399999997</v>
      </c>
      <c r="H33" s="56">
        <f t="shared" si="1"/>
        <v>3341.813971232873</v>
      </c>
      <c r="I33" s="38">
        <f t="shared" si="2"/>
        <v>3.9712328730274749E-3</v>
      </c>
    </row>
    <row r="34" spans="1:9" x14ac:dyDescent="0.25">
      <c r="A34" s="45">
        <v>45339</v>
      </c>
      <c r="B34" s="57">
        <f t="shared" si="5"/>
        <v>31</v>
      </c>
      <c r="C34" s="56">
        <f t="shared" si="6"/>
        <v>34670</v>
      </c>
      <c r="D34" s="68">
        <f t="shared" si="3"/>
        <v>31727.3</v>
      </c>
      <c r="E34" s="56">
        <f t="shared" si="4"/>
        <v>2942.7</v>
      </c>
      <c r="F34" s="56">
        <f t="shared" si="7"/>
        <v>230986.2399999997</v>
      </c>
      <c r="G34" s="56">
        <f t="shared" si="0"/>
        <v>199258.93999999971</v>
      </c>
      <c r="H34" s="56">
        <f t="shared" si="1"/>
        <v>2942.7014136986259</v>
      </c>
      <c r="I34" s="38">
        <f t="shared" si="2"/>
        <v>1.41369862603824E-3</v>
      </c>
    </row>
    <row r="35" spans="1:9" x14ac:dyDescent="0.25">
      <c r="A35" s="45">
        <v>45368</v>
      </c>
      <c r="B35" s="57">
        <f t="shared" si="5"/>
        <v>29</v>
      </c>
      <c r="C35" s="56">
        <f t="shared" si="6"/>
        <v>34670</v>
      </c>
      <c r="D35" s="68">
        <f t="shared" si="3"/>
        <v>32295.27</v>
      </c>
      <c r="E35" s="56">
        <f t="shared" si="4"/>
        <v>2374.73</v>
      </c>
      <c r="F35" s="56">
        <f t="shared" si="7"/>
        <v>199258.93999999971</v>
      </c>
      <c r="G35" s="56">
        <f t="shared" si="0"/>
        <v>166963.66999999972</v>
      </c>
      <c r="H35" s="56">
        <f t="shared" si="1"/>
        <v>2374.7298328767092</v>
      </c>
      <c r="I35" s="38">
        <f t="shared" si="2"/>
        <v>-1.6712329079382471E-4</v>
      </c>
    </row>
    <row r="36" spans="1:9" x14ac:dyDescent="0.25">
      <c r="A36" s="45">
        <v>45399</v>
      </c>
      <c r="B36" s="57">
        <f t="shared" si="5"/>
        <v>31</v>
      </c>
      <c r="C36" s="56">
        <f t="shared" si="6"/>
        <v>34670</v>
      </c>
      <c r="D36" s="68">
        <f t="shared" si="3"/>
        <v>32542.93</v>
      </c>
      <c r="E36" s="56">
        <f t="shared" si="4"/>
        <v>2127.0700000000002</v>
      </c>
      <c r="F36" s="56">
        <f t="shared" si="7"/>
        <v>166963.66999999972</v>
      </c>
      <c r="G36" s="56">
        <f t="shared" si="0"/>
        <v>134420.73999999973</v>
      </c>
      <c r="H36" s="56">
        <f t="shared" si="1"/>
        <v>2127.0714123287635</v>
      </c>
      <c r="I36" s="38">
        <f t="shared" si="2"/>
        <v>1.4123287633083237E-3</v>
      </c>
    </row>
    <row r="37" spans="1:9" x14ac:dyDescent="0.25">
      <c r="A37" s="45">
        <v>45429</v>
      </c>
      <c r="B37" s="57">
        <f t="shared" si="5"/>
        <v>30</v>
      </c>
      <c r="C37" s="56">
        <f t="shared" si="6"/>
        <v>34670</v>
      </c>
      <c r="D37" s="68">
        <f t="shared" si="3"/>
        <v>33012.76</v>
      </c>
      <c r="E37" s="56">
        <f t="shared" si="4"/>
        <v>1657.24</v>
      </c>
      <c r="F37" s="56">
        <f t="shared" si="7"/>
        <v>134420.73999999973</v>
      </c>
      <c r="G37" s="56">
        <f t="shared" si="0"/>
        <v>101407.97999999972</v>
      </c>
      <c r="H37" s="56">
        <f t="shared" si="1"/>
        <v>1657.2419999999963</v>
      </c>
      <c r="I37" s="38">
        <f t="shared" si="2"/>
        <v>1.9999999963147275E-3</v>
      </c>
    </row>
    <row r="38" spans="1:9" x14ac:dyDescent="0.25">
      <c r="A38" s="45">
        <v>45460</v>
      </c>
      <c r="B38" s="57">
        <f t="shared" si="5"/>
        <v>31</v>
      </c>
      <c r="C38" s="56">
        <f t="shared" si="6"/>
        <v>34670</v>
      </c>
      <c r="D38" s="68">
        <f t="shared" si="3"/>
        <v>33378.089999999997</v>
      </c>
      <c r="E38" s="56">
        <f t="shared" si="4"/>
        <v>1291.9100000000001</v>
      </c>
      <c r="F38" s="56">
        <f t="shared" si="7"/>
        <v>101407.97999999972</v>
      </c>
      <c r="G38" s="56">
        <f t="shared" si="0"/>
        <v>68029.889999999723</v>
      </c>
      <c r="H38" s="56">
        <f t="shared" si="1"/>
        <v>1291.9098821917771</v>
      </c>
      <c r="I38" s="38">
        <f t="shared" si="2"/>
        <v>-1.1780822296714177E-4</v>
      </c>
    </row>
    <row r="39" spans="1:9" x14ac:dyDescent="0.25">
      <c r="A39" s="45">
        <v>45490</v>
      </c>
      <c r="B39" s="57">
        <f t="shared" si="5"/>
        <v>30</v>
      </c>
      <c r="C39" s="56">
        <f t="shared" si="6"/>
        <v>34670</v>
      </c>
      <c r="D39" s="68">
        <f t="shared" si="3"/>
        <v>33831.279999999999</v>
      </c>
      <c r="E39" s="56">
        <f t="shared" si="4"/>
        <v>838.72</v>
      </c>
      <c r="F39" s="56">
        <f t="shared" si="7"/>
        <v>68029.889999999723</v>
      </c>
      <c r="G39" s="56">
        <f t="shared" si="0"/>
        <v>34198.609999999724</v>
      </c>
      <c r="H39" s="56">
        <f t="shared" si="1"/>
        <v>838.72467123287322</v>
      </c>
      <c r="I39" s="38">
        <f t="shared" si="2"/>
        <v>4.671232873192821E-3</v>
      </c>
    </row>
    <row r="40" spans="1:9" x14ac:dyDescent="0.25">
      <c r="A40" s="45">
        <v>45521</v>
      </c>
      <c r="B40" s="57">
        <f t="shared" si="5"/>
        <v>31</v>
      </c>
      <c r="C40" s="56">
        <f t="shared" si="6"/>
        <v>34670</v>
      </c>
      <c r="D40" s="68">
        <f t="shared" si="3"/>
        <v>34198.609999999724</v>
      </c>
      <c r="E40" s="56">
        <v>471.39000000027562</v>
      </c>
      <c r="F40" s="56">
        <f t="shared" si="7"/>
        <v>34198.609999999724</v>
      </c>
      <c r="G40" s="56">
        <f t="shared" si="0"/>
        <v>0</v>
      </c>
      <c r="H40" s="56">
        <f t="shared" si="1"/>
        <v>435.68092191780465</v>
      </c>
      <c r="I40" s="38">
        <f t="shared" si="2"/>
        <v>-35.709078082470967</v>
      </c>
    </row>
  </sheetData>
  <pageMargins left="0.7" right="0.7" top="0.75" bottom="0.75" header="0.3" footer="0.3"/>
  <pageSetup orientation="portrait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21768-2694-43FB-BB9C-8478227200D6}">
  <dimension ref="A1:I40"/>
  <sheetViews>
    <sheetView workbookViewId="0">
      <pane ySplit="3" topLeftCell="A31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2.7109375" bestFit="1" customWidth="1"/>
    <col min="2" max="2" width="14.42578125" bestFit="1" customWidth="1"/>
    <col min="3" max="3" width="23.140625" customWidth="1"/>
    <col min="4" max="4" width="13.85546875" bestFit="1" customWidth="1"/>
    <col min="5" max="5" width="11.42578125" bestFit="1" customWidth="1"/>
    <col min="6" max="6" width="13.7109375" bestFit="1" customWidth="1"/>
    <col min="7" max="7" width="14.7109375" bestFit="1" customWidth="1"/>
    <col min="8" max="8" width="15.140625" bestFit="1" customWidth="1"/>
  </cols>
  <sheetData>
    <row r="1" spans="1:9" x14ac:dyDescent="0.25">
      <c r="A1" s="41" t="s">
        <v>267</v>
      </c>
      <c r="B1" s="46">
        <v>44410</v>
      </c>
      <c r="C1" s="86" t="s">
        <v>377</v>
      </c>
      <c r="D1" s="83">
        <v>1000000</v>
      </c>
    </row>
    <row r="2" spans="1:9" ht="15.75" x14ac:dyDescent="0.25">
      <c r="A2" s="41" t="s">
        <v>268</v>
      </c>
      <c r="B2" s="223">
        <v>0.15</v>
      </c>
      <c r="C2" s="101" t="s">
        <v>381</v>
      </c>
      <c r="D2" s="224">
        <f>ROUNDUP(34665.3285041941,0)</f>
        <v>34666</v>
      </c>
      <c r="F2" s="100"/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45">
        <v>44425</v>
      </c>
      <c r="B4" s="57">
        <f>DAYS360(B1,A4,TRUE)</f>
        <v>15</v>
      </c>
      <c r="C4" s="56">
        <v>0</v>
      </c>
      <c r="D4" s="68">
        <v>0</v>
      </c>
      <c r="E4" s="56">
        <f>ROUND(F4*$B$2*B4/360,2)</f>
        <v>6250</v>
      </c>
      <c r="F4" s="56">
        <f>D1</f>
        <v>1000000</v>
      </c>
      <c r="G4" s="56">
        <f t="shared" ref="G4:G40" si="0">F4-D4</f>
        <v>1000000</v>
      </c>
      <c r="H4" s="56">
        <f t="shared" ref="H4:H40" si="1">F4*$B$2*B4/365</f>
        <v>6164.3835616438355</v>
      </c>
      <c r="I4" s="38">
        <f t="shared" ref="I4:I40" si="2">H4-E4</f>
        <v>-85.616438356164508</v>
      </c>
    </row>
    <row r="5" spans="1:9" x14ac:dyDescent="0.25">
      <c r="A5" s="45">
        <v>44456</v>
      </c>
      <c r="B5" s="57">
        <f>DAYS360(A4,A5,TRUE)</f>
        <v>30</v>
      </c>
      <c r="C5" s="56">
        <f>$D$2</f>
        <v>34666</v>
      </c>
      <c r="D5" s="68">
        <f t="shared" ref="D5:D40" si="3">C5-E5</f>
        <v>22166</v>
      </c>
      <c r="E5" s="56">
        <f t="shared" ref="E5:E39" si="4">ROUND(F5*$B$2*B5/360,2)</f>
        <v>12500</v>
      </c>
      <c r="F5" s="56">
        <f>G4</f>
        <v>1000000</v>
      </c>
      <c r="G5" s="56">
        <f t="shared" si="0"/>
        <v>977834</v>
      </c>
      <c r="H5" s="56">
        <f t="shared" si="1"/>
        <v>12328.767123287671</v>
      </c>
      <c r="I5" s="38">
        <f t="shared" si="2"/>
        <v>-171.23287671232902</v>
      </c>
    </row>
    <row r="6" spans="1:9" x14ac:dyDescent="0.25">
      <c r="A6" s="45">
        <v>44486</v>
      </c>
      <c r="B6" s="57">
        <f t="shared" ref="B6:B40" si="5">DAYS360(A5,A6,TRUE)</f>
        <v>30</v>
      </c>
      <c r="C6" s="56">
        <f t="shared" ref="C6:C40" si="6">$D$2</f>
        <v>34666</v>
      </c>
      <c r="D6" s="68">
        <f t="shared" si="3"/>
        <v>22443.07</v>
      </c>
      <c r="E6" s="56">
        <f t="shared" si="4"/>
        <v>12222.93</v>
      </c>
      <c r="F6" s="56">
        <f t="shared" ref="F6:F40" si="7">G5</f>
        <v>977834</v>
      </c>
      <c r="G6" s="56">
        <f t="shared" si="0"/>
        <v>955390.93</v>
      </c>
      <c r="H6" s="56">
        <f t="shared" si="1"/>
        <v>12055.487671232877</v>
      </c>
      <c r="I6" s="38">
        <f t="shared" si="2"/>
        <v>-167.4423287671234</v>
      </c>
    </row>
    <row r="7" spans="1:9" x14ac:dyDescent="0.25">
      <c r="A7" s="45">
        <v>44517</v>
      </c>
      <c r="B7" s="57">
        <f t="shared" si="5"/>
        <v>30</v>
      </c>
      <c r="C7" s="56">
        <f t="shared" si="6"/>
        <v>34666</v>
      </c>
      <c r="D7" s="68">
        <f t="shared" si="3"/>
        <v>22723.61</v>
      </c>
      <c r="E7" s="56">
        <f t="shared" si="4"/>
        <v>11942.39</v>
      </c>
      <c r="F7" s="56">
        <f t="shared" si="7"/>
        <v>955390.93</v>
      </c>
      <c r="G7" s="56">
        <f t="shared" si="0"/>
        <v>932667.32000000007</v>
      </c>
      <c r="H7" s="56">
        <f t="shared" si="1"/>
        <v>11778.792287671231</v>
      </c>
      <c r="I7" s="38">
        <f t="shared" si="2"/>
        <v>-163.59771232876847</v>
      </c>
    </row>
    <row r="8" spans="1:9" x14ac:dyDescent="0.25">
      <c r="A8" s="45">
        <v>44547</v>
      </c>
      <c r="B8" s="57">
        <f t="shared" si="5"/>
        <v>30</v>
      </c>
      <c r="C8" s="56">
        <f t="shared" si="6"/>
        <v>34666</v>
      </c>
      <c r="D8" s="68">
        <f t="shared" si="3"/>
        <v>23007.66</v>
      </c>
      <c r="E8" s="56">
        <f t="shared" si="4"/>
        <v>11658.34</v>
      </c>
      <c r="F8" s="56">
        <f t="shared" si="7"/>
        <v>932667.32000000007</v>
      </c>
      <c r="G8" s="56">
        <f t="shared" si="0"/>
        <v>909659.66</v>
      </c>
      <c r="H8" s="56">
        <f t="shared" si="1"/>
        <v>11498.638191780821</v>
      </c>
      <c r="I8" s="38">
        <f t="shared" si="2"/>
        <v>-159.70180821917893</v>
      </c>
    </row>
    <row r="9" spans="1:9" x14ac:dyDescent="0.25">
      <c r="A9" s="45">
        <v>44578</v>
      </c>
      <c r="B9" s="57">
        <f t="shared" si="5"/>
        <v>30</v>
      </c>
      <c r="C9" s="56">
        <f t="shared" si="6"/>
        <v>34666</v>
      </c>
      <c r="D9" s="68">
        <f t="shared" si="3"/>
        <v>23295.25</v>
      </c>
      <c r="E9" s="56">
        <f t="shared" si="4"/>
        <v>11370.75</v>
      </c>
      <c r="F9" s="56">
        <f t="shared" si="7"/>
        <v>909659.66</v>
      </c>
      <c r="G9" s="56">
        <f t="shared" si="0"/>
        <v>886364.41</v>
      </c>
      <c r="H9" s="56">
        <f t="shared" si="1"/>
        <v>11214.98210958904</v>
      </c>
      <c r="I9" s="38">
        <f t="shared" si="2"/>
        <v>-155.76789041095981</v>
      </c>
    </row>
    <row r="10" spans="1:9" x14ac:dyDescent="0.25">
      <c r="A10" s="45">
        <v>44609</v>
      </c>
      <c r="B10" s="57">
        <f t="shared" si="5"/>
        <v>30</v>
      </c>
      <c r="C10" s="56">
        <f t="shared" si="6"/>
        <v>34666</v>
      </c>
      <c r="D10" s="68">
        <f t="shared" si="3"/>
        <v>23586.440000000002</v>
      </c>
      <c r="E10" s="56">
        <f t="shared" si="4"/>
        <v>11079.56</v>
      </c>
      <c r="F10" s="56">
        <f t="shared" si="7"/>
        <v>886364.41</v>
      </c>
      <c r="G10" s="56">
        <f t="shared" si="0"/>
        <v>862777.97</v>
      </c>
      <c r="H10" s="56">
        <f t="shared" si="1"/>
        <v>10927.780397260272</v>
      </c>
      <c r="I10" s="38">
        <f t="shared" si="2"/>
        <v>-151.77960273972712</v>
      </c>
    </row>
    <row r="11" spans="1:9" x14ac:dyDescent="0.25">
      <c r="A11" s="45">
        <v>44637</v>
      </c>
      <c r="B11" s="57">
        <f t="shared" si="5"/>
        <v>30</v>
      </c>
      <c r="C11" s="56">
        <f t="shared" si="6"/>
        <v>34666</v>
      </c>
      <c r="D11" s="68">
        <f t="shared" si="3"/>
        <v>23881.279999999999</v>
      </c>
      <c r="E11" s="56">
        <f t="shared" si="4"/>
        <v>10784.72</v>
      </c>
      <c r="F11" s="56">
        <f t="shared" si="7"/>
        <v>862777.97</v>
      </c>
      <c r="G11" s="56">
        <f t="shared" si="0"/>
        <v>838896.69</v>
      </c>
      <c r="H11" s="56">
        <f t="shared" si="1"/>
        <v>10636.988671232875</v>
      </c>
      <c r="I11" s="38">
        <f t="shared" si="2"/>
        <v>-147.73132876712407</v>
      </c>
    </row>
    <row r="12" spans="1:9" x14ac:dyDescent="0.25">
      <c r="A12" s="45">
        <v>44668</v>
      </c>
      <c r="B12" s="57">
        <f t="shared" si="5"/>
        <v>30</v>
      </c>
      <c r="C12" s="56">
        <f t="shared" si="6"/>
        <v>34666</v>
      </c>
      <c r="D12" s="68">
        <f t="shared" si="3"/>
        <v>24179.79</v>
      </c>
      <c r="E12" s="56">
        <f t="shared" si="4"/>
        <v>10486.21</v>
      </c>
      <c r="F12" s="56">
        <f t="shared" si="7"/>
        <v>838896.69</v>
      </c>
      <c r="G12" s="56">
        <f t="shared" si="0"/>
        <v>814716.89999999991</v>
      </c>
      <c r="H12" s="56">
        <f t="shared" si="1"/>
        <v>10342.561931506849</v>
      </c>
      <c r="I12" s="38">
        <f t="shared" si="2"/>
        <v>-143.64806849315028</v>
      </c>
    </row>
    <row r="13" spans="1:9" x14ac:dyDescent="0.25">
      <c r="A13" s="45">
        <v>44698</v>
      </c>
      <c r="B13" s="57">
        <f t="shared" si="5"/>
        <v>30</v>
      </c>
      <c r="C13" s="56">
        <f t="shared" si="6"/>
        <v>34666</v>
      </c>
      <c r="D13" s="68">
        <f t="shared" si="3"/>
        <v>24482.04</v>
      </c>
      <c r="E13" s="56">
        <f t="shared" si="4"/>
        <v>10183.959999999999</v>
      </c>
      <c r="F13" s="56">
        <f t="shared" si="7"/>
        <v>814716.89999999991</v>
      </c>
      <c r="G13" s="56">
        <f t="shared" si="0"/>
        <v>790234.85999999987</v>
      </c>
      <c r="H13" s="56">
        <f t="shared" si="1"/>
        <v>10044.454931506847</v>
      </c>
      <c r="I13" s="38">
        <f t="shared" si="2"/>
        <v>-139.50506849315207</v>
      </c>
    </row>
    <row r="14" spans="1:9" x14ac:dyDescent="0.25">
      <c r="A14" s="45">
        <v>44729</v>
      </c>
      <c r="B14" s="57">
        <f t="shared" si="5"/>
        <v>30</v>
      </c>
      <c r="C14" s="56">
        <f t="shared" si="6"/>
        <v>34666</v>
      </c>
      <c r="D14" s="68">
        <f t="shared" si="3"/>
        <v>24788.059999999998</v>
      </c>
      <c r="E14" s="56">
        <f t="shared" si="4"/>
        <v>9877.94</v>
      </c>
      <c r="F14" s="56">
        <f t="shared" si="7"/>
        <v>790234.85999999987</v>
      </c>
      <c r="G14" s="56">
        <f t="shared" si="0"/>
        <v>765446.79999999981</v>
      </c>
      <c r="H14" s="56">
        <f t="shared" si="1"/>
        <v>9742.621561643833</v>
      </c>
      <c r="I14" s="38">
        <f t="shared" si="2"/>
        <v>-135.31843835616746</v>
      </c>
    </row>
    <row r="15" spans="1:9" x14ac:dyDescent="0.25">
      <c r="A15" s="45">
        <v>44759</v>
      </c>
      <c r="B15" s="57">
        <f t="shared" si="5"/>
        <v>30</v>
      </c>
      <c r="C15" s="56">
        <f t="shared" si="6"/>
        <v>34666</v>
      </c>
      <c r="D15" s="68">
        <f t="shared" si="3"/>
        <v>25097.91</v>
      </c>
      <c r="E15" s="56">
        <f t="shared" si="4"/>
        <v>9568.09</v>
      </c>
      <c r="F15" s="56">
        <f t="shared" si="7"/>
        <v>765446.79999999981</v>
      </c>
      <c r="G15" s="56">
        <f t="shared" si="0"/>
        <v>740348.88999999978</v>
      </c>
      <c r="H15" s="56">
        <f t="shared" si="1"/>
        <v>9437.015342465751</v>
      </c>
      <c r="I15" s="38">
        <f t="shared" si="2"/>
        <v>-131.07465753424913</v>
      </c>
    </row>
    <row r="16" spans="1:9" x14ac:dyDescent="0.25">
      <c r="A16" s="45">
        <v>44790</v>
      </c>
      <c r="B16" s="57">
        <f t="shared" si="5"/>
        <v>30</v>
      </c>
      <c r="C16" s="56">
        <f t="shared" si="6"/>
        <v>34666</v>
      </c>
      <c r="D16" s="68">
        <f t="shared" si="3"/>
        <v>25411.64</v>
      </c>
      <c r="E16" s="56">
        <f t="shared" si="4"/>
        <v>9254.36</v>
      </c>
      <c r="F16" s="56">
        <f t="shared" si="7"/>
        <v>740348.88999999978</v>
      </c>
      <c r="G16" s="56">
        <f t="shared" si="0"/>
        <v>714937.24999999977</v>
      </c>
      <c r="H16" s="56">
        <f t="shared" si="1"/>
        <v>9127.5890547945182</v>
      </c>
      <c r="I16" s="38">
        <f t="shared" si="2"/>
        <v>-126.77094520548235</v>
      </c>
    </row>
    <row r="17" spans="1:9" x14ac:dyDescent="0.25">
      <c r="A17" s="45">
        <v>44821</v>
      </c>
      <c r="B17" s="57">
        <f t="shared" si="5"/>
        <v>30</v>
      </c>
      <c r="C17" s="56">
        <f t="shared" si="6"/>
        <v>34666</v>
      </c>
      <c r="D17" s="68">
        <f t="shared" si="3"/>
        <v>25729.279999999999</v>
      </c>
      <c r="E17" s="56">
        <f t="shared" si="4"/>
        <v>8936.7199999999993</v>
      </c>
      <c r="F17" s="56">
        <f t="shared" si="7"/>
        <v>714937.24999999977</v>
      </c>
      <c r="G17" s="56">
        <f t="shared" si="0"/>
        <v>689207.96999999974</v>
      </c>
      <c r="H17" s="56">
        <f t="shared" si="1"/>
        <v>8814.2948630136962</v>
      </c>
      <c r="I17" s="38">
        <f t="shared" si="2"/>
        <v>-122.42513698630319</v>
      </c>
    </row>
    <row r="18" spans="1:9" x14ac:dyDescent="0.25">
      <c r="A18" s="45">
        <v>44851</v>
      </c>
      <c r="B18" s="57">
        <f t="shared" si="5"/>
        <v>30</v>
      </c>
      <c r="C18" s="56">
        <f t="shared" si="6"/>
        <v>34666</v>
      </c>
      <c r="D18" s="68">
        <f t="shared" si="3"/>
        <v>26050.9</v>
      </c>
      <c r="E18" s="56">
        <f t="shared" si="4"/>
        <v>8615.1</v>
      </c>
      <c r="F18" s="56">
        <f t="shared" si="7"/>
        <v>689207.96999999974</v>
      </c>
      <c r="G18" s="56">
        <f t="shared" si="0"/>
        <v>663157.06999999972</v>
      </c>
      <c r="H18" s="56">
        <f t="shared" si="1"/>
        <v>8497.0845616438328</v>
      </c>
      <c r="I18" s="38">
        <f t="shared" si="2"/>
        <v>-118.01543835616758</v>
      </c>
    </row>
    <row r="19" spans="1:9" x14ac:dyDescent="0.25">
      <c r="A19" s="45">
        <v>44882</v>
      </c>
      <c r="B19" s="57">
        <f t="shared" si="5"/>
        <v>30</v>
      </c>
      <c r="C19" s="56">
        <f t="shared" si="6"/>
        <v>34666</v>
      </c>
      <c r="D19" s="68">
        <f t="shared" si="3"/>
        <v>26376.54</v>
      </c>
      <c r="E19" s="56">
        <f t="shared" si="4"/>
        <v>8289.4599999999991</v>
      </c>
      <c r="F19" s="56">
        <f t="shared" si="7"/>
        <v>663157.06999999972</v>
      </c>
      <c r="G19" s="56">
        <f t="shared" si="0"/>
        <v>636780.52999999968</v>
      </c>
      <c r="H19" s="56">
        <f t="shared" si="1"/>
        <v>8175.9090821917771</v>
      </c>
      <c r="I19" s="38">
        <f t="shared" si="2"/>
        <v>-113.55091780822204</v>
      </c>
    </row>
    <row r="20" spans="1:9" x14ac:dyDescent="0.25">
      <c r="A20" s="45">
        <v>44912</v>
      </c>
      <c r="B20" s="57">
        <f t="shared" si="5"/>
        <v>30</v>
      </c>
      <c r="C20" s="56">
        <f t="shared" si="6"/>
        <v>34666</v>
      </c>
      <c r="D20" s="68">
        <f t="shared" si="3"/>
        <v>26706.239999999998</v>
      </c>
      <c r="E20" s="56">
        <f t="shared" si="4"/>
        <v>7959.76</v>
      </c>
      <c r="F20" s="56">
        <f t="shared" si="7"/>
        <v>636780.52999999968</v>
      </c>
      <c r="G20" s="56">
        <f t="shared" si="0"/>
        <v>610074.28999999969</v>
      </c>
      <c r="H20" s="56">
        <f t="shared" si="1"/>
        <v>7850.7188630136943</v>
      </c>
      <c r="I20" s="38">
        <f t="shared" si="2"/>
        <v>-109.0411369863059</v>
      </c>
    </row>
    <row r="21" spans="1:9" x14ac:dyDescent="0.25">
      <c r="A21" s="45">
        <v>44943</v>
      </c>
      <c r="B21" s="57">
        <f t="shared" si="5"/>
        <v>30</v>
      </c>
      <c r="C21" s="56">
        <f t="shared" si="6"/>
        <v>34666</v>
      </c>
      <c r="D21" s="68">
        <f t="shared" si="3"/>
        <v>27040.07</v>
      </c>
      <c r="E21" s="56">
        <f t="shared" si="4"/>
        <v>7625.93</v>
      </c>
      <c r="F21" s="56">
        <f t="shared" si="7"/>
        <v>610074.28999999969</v>
      </c>
      <c r="G21" s="56">
        <f t="shared" si="0"/>
        <v>583034.21999999974</v>
      </c>
      <c r="H21" s="56">
        <f t="shared" si="1"/>
        <v>7521.4638493150642</v>
      </c>
      <c r="I21" s="38">
        <f t="shared" si="2"/>
        <v>-104.46615068493611</v>
      </c>
    </row>
    <row r="22" spans="1:9" x14ac:dyDescent="0.25">
      <c r="A22" s="45">
        <v>44974</v>
      </c>
      <c r="B22" s="57">
        <f t="shared" si="5"/>
        <v>30</v>
      </c>
      <c r="C22" s="56">
        <f t="shared" si="6"/>
        <v>34666</v>
      </c>
      <c r="D22" s="68">
        <f t="shared" si="3"/>
        <v>27378.07</v>
      </c>
      <c r="E22" s="56">
        <f t="shared" si="4"/>
        <v>7287.93</v>
      </c>
      <c r="F22" s="56">
        <f t="shared" si="7"/>
        <v>583034.21999999974</v>
      </c>
      <c r="G22" s="56">
        <f t="shared" si="0"/>
        <v>555656.14999999979</v>
      </c>
      <c r="H22" s="56">
        <f t="shared" si="1"/>
        <v>7188.0931232876683</v>
      </c>
      <c r="I22" s="38">
        <f t="shared" si="2"/>
        <v>-99.836876712332014</v>
      </c>
    </row>
    <row r="23" spans="1:9" x14ac:dyDescent="0.25">
      <c r="A23" s="45">
        <v>45002</v>
      </c>
      <c r="B23" s="57">
        <f t="shared" si="5"/>
        <v>30</v>
      </c>
      <c r="C23" s="56">
        <f t="shared" si="6"/>
        <v>34666</v>
      </c>
      <c r="D23" s="68">
        <f t="shared" si="3"/>
        <v>27720.3</v>
      </c>
      <c r="E23" s="56">
        <f t="shared" si="4"/>
        <v>6945.7</v>
      </c>
      <c r="F23" s="56">
        <f t="shared" si="7"/>
        <v>555656.14999999979</v>
      </c>
      <c r="G23" s="56">
        <f t="shared" si="0"/>
        <v>527935.84999999974</v>
      </c>
      <c r="H23" s="56">
        <f t="shared" si="1"/>
        <v>6850.5552739726008</v>
      </c>
      <c r="I23" s="38">
        <f t="shared" si="2"/>
        <v>-95.144726027398974</v>
      </c>
    </row>
    <row r="24" spans="1:9" x14ac:dyDescent="0.25">
      <c r="A24" s="45">
        <v>45033</v>
      </c>
      <c r="B24" s="57">
        <f t="shared" si="5"/>
        <v>30</v>
      </c>
      <c r="C24" s="56">
        <f t="shared" si="6"/>
        <v>34666</v>
      </c>
      <c r="D24" s="68">
        <f t="shared" si="3"/>
        <v>28066.799999999999</v>
      </c>
      <c r="E24" s="56">
        <f t="shared" si="4"/>
        <v>6599.2</v>
      </c>
      <c r="F24" s="56">
        <f t="shared" si="7"/>
        <v>527935.84999999974</v>
      </c>
      <c r="G24" s="56">
        <f t="shared" si="0"/>
        <v>499869.04999999976</v>
      </c>
      <c r="H24" s="56">
        <f t="shared" si="1"/>
        <v>6508.7981506849283</v>
      </c>
      <c r="I24" s="38">
        <f t="shared" si="2"/>
        <v>-90.401849315071559</v>
      </c>
    </row>
    <row r="25" spans="1:9" x14ac:dyDescent="0.25">
      <c r="A25" s="45">
        <v>45063</v>
      </c>
      <c r="B25" s="57">
        <f t="shared" si="5"/>
        <v>30</v>
      </c>
      <c r="C25" s="56">
        <f t="shared" si="6"/>
        <v>34666</v>
      </c>
      <c r="D25" s="68">
        <f t="shared" si="3"/>
        <v>28417.64</v>
      </c>
      <c r="E25" s="56">
        <f t="shared" si="4"/>
        <v>6248.36</v>
      </c>
      <c r="F25" s="56">
        <f t="shared" si="7"/>
        <v>499869.04999999976</v>
      </c>
      <c r="G25" s="56">
        <f t="shared" si="0"/>
        <v>471451.40999999974</v>
      </c>
      <c r="H25" s="56">
        <f t="shared" si="1"/>
        <v>6162.7691095890377</v>
      </c>
      <c r="I25" s="38">
        <f t="shared" si="2"/>
        <v>-85.590890410961947</v>
      </c>
    </row>
    <row r="26" spans="1:9" x14ac:dyDescent="0.25">
      <c r="A26" s="45">
        <v>45094</v>
      </c>
      <c r="B26" s="57">
        <f t="shared" si="5"/>
        <v>30</v>
      </c>
      <c r="C26" s="56">
        <f t="shared" si="6"/>
        <v>34666</v>
      </c>
      <c r="D26" s="68">
        <f t="shared" si="3"/>
        <v>28772.86</v>
      </c>
      <c r="E26" s="56">
        <f t="shared" si="4"/>
        <v>5893.14</v>
      </c>
      <c r="F26" s="56">
        <f t="shared" si="7"/>
        <v>471451.40999999974</v>
      </c>
      <c r="G26" s="56">
        <f t="shared" si="0"/>
        <v>442678.54999999976</v>
      </c>
      <c r="H26" s="56">
        <f t="shared" si="1"/>
        <v>5812.4146438356129</v>
      </c>
      <c r="I26" s="38">
        <f t="shared" si="2"/>
        <v>-80.725356164387449</v>
      </c>
    </row>
    <row r="27" spans="1:9" x14ac:dyDescent="0.25">
      <c r="A27" s="45">
        <v>45124</v>
      </c>
      <c r="B27" s="57">
        <f t="shared" si="5"/>
        <v>30</v>
      </c>
      <c r="C27" s="56">
        <f t="shared" si="6"/>
        <v>34666</v>
      </c>
      <c r="D27" s="68">
        <f t="shared" si="3"/>
        <v>29132.52</v>
      </c>
      <c r="E27" s="56">
        <f t="shared" si="4"/>
        <v>5533.48</v>
      </c>
      <c r="F27" s="56">
        <f t="shared" si="7"/>
        <v>442678.54999999976</v>
      </c>
      <c r="G27" s="56">
        <f t="shared" si="0"/>
        <v>413546.02999999974</v>
      </c>
      <c r="H27" s="56">
        <f t="shared" si="1"/>
        <v>5457.6807534246536</v>
      </c>
      <c r="I27" s="38">
        <f t="shared" si="2"/>
        <v>-75.799246575345933</v>
      </c>
    </row>
    <row r="28" spans="1:9" x14ac:dyDescent="0.25">
      <c r="A28" s="45">
        <v>45155</v>
      </c>
      <c r="B28" s="57">
        <f t="shared" si="5"/>
        <v>30</v>
      </c>
      <c r="C28" s="56">
        <f t="shared" si="6"/>
        <v>34666</v>
      </c>
      <c r="D28" s="68">
        <f t="shared" si="3"/>
        <v>29496.67</v>
      </c>
      <c r="E28" s="56">
        <f t="shared" si="4"/>
        <v>5169.33</v>
      </c>
      <c r="F28" s="56">
        <f t="shared" si="7"/>
        <v>413546.02999999974</v>
      </c>
      <c r="G28" s="56">
        <f t="shared" si="0"/>
        <v>384049.35999999975</v>
      </c>
      <c r="H28" s="56">
        <f t="shared" si="1"/>
        <v>5098.5126986301339</v>
      </c>
      <c r="I28" s="38">
        <f t="shared" si="2"/>
        <v>-70.817301369866072</v>
      </c>
    </row>
    <row r="29" spans="1:9" x14ac:dyDescent="0.25">
      <c r="A29" s="45">
        <v>45186</v>
      </c>
      <c r="B29" s="57">
        <f t="shared" si="5"/>
        <v>30</v>
      </c>
      <c r="C29" s="56">
        <f t="shared" si="6"/>
        <v>34666</v>
      </c>
      <c r="D29" s="68">
        <f t="shared" si="3"/>
        <v>29865.38</v>
      </c>
      <c r="E29" s="56">
        <f t="shared" si="4"/>
        <v>4800.62</v>
      </c>
      <c r="F29" s="56">
        <f t="shared" si="7"/>
        <v>384049.35999999975</v>
      </c>
      <c r="G29" s="56">
        <f t="shared" si="0"/>
        <v>354183.97999999975</v>
      </c>
      <c r="H29" s="56">
        <f t="shared" si="1"/>
        <v>4734.855123287668</v>
      </c>
      <c r="I29" s="38">
        <f t="shared" si="2"/>
        <v>-65.764876712331898</v>
      </c>
    </row>
    <row r="30" spans="1:9" x14ac:dyDescent="0.25">
      <c r="A30" s="45">
        <v>45216</v>
      </c>
      <c r="B30" s="57">
        <f t="shared" si="5"/>
        <v>30</v>
      </c>
      <c r="C30" s="56">
        <f t="shared" si="6"/>
        <v>34666</v>
      </c>
      <c r="D30" s="68">
        <f t="shared" si="3"/>
        <v>30238.7</v>
      </c>
      <c r="E30" s="56">
        <f t="shared" si="4"/>
        <v>4427.3</v>
      </c>
      <c r="F30" s="56">
        <f t="shared" si="7"/>
        <v>354183.97999999975</v>
      </c>
      <c r="G30" s="56">
        <f t="shared" si="0"/>
        <v>323945.27999999974</v>
      </c>
      <c r="H30" s="56">
        <f t="shared" si="1"/>
        <v>4366.6518082191751</v>
      </c>
      <c r="I30" s="38">
        <f t="shared" si="2"/>
        <v>-60.648191780825073</v>
      </c>
    </row>
    <row r="31" spans="1:9" x14ac:dyDescent="0.25">
      <c r="A31" s="45">
        <v>45247</v>
      </c>
      <c r="B31" s="57">
        <f t="shared" si="5"/>
        <v>30</v>
      </c>
      <c r="C31" s="56">
        <f t="shared" si="6"/>
        <v>34666</v>
      </c>
      <c r="D31" s="68">
        <f t="shared" si="3"/>
        <v>30616.68</v>
      </c>
      <c r="E31" s="56">
        <f t="shared" si="4"/>
        <v>4049.32</v>
      </c>
      <c r="F31" s="56">
        <f t="shared" si="7"/>
        <v>323945.27999999974</v>
      </c>
      <c r="G31" s="56">
        <f t="shared" si="0"/>
        <v>293328.59999999974</v>
      </c>
      <c r="H31" s="56">
        <f t="shared" si="1"/>
        <v>3993.8459178082162</v>
      </c>
      <c r="I31" s="38">
        <f t="shared" si="2"/>
        <v>-55.474082191783964</v>
      </c>
    </row>
    <row r="32" spans="1:9" x14ac:dyDescent="0.25">
      <c r="A32" s="45">
        <v>45277</v>
      </c>
      <c r="B32" s="57">
        <f t="shared" si="5"/>
        <v>30</v>
      </c>
      <c r="C32" s="56">
        <f t="shared" si="6"/>
        <v>34666</v>
      </c>
      <c r="D32" s="68">
        <f t="shared" si="3"/>
        <v>30999.39</v>
      </c>
      <c r="E32" s="56">
        <f t="shared" si="4"/>
        <v>3666.61</v>
      </c>
      <c r="F32" s="56">
        <f t="shared" si="7"/>
        <v>293328.59999999974</v>
      </c>
      <c r="G32" s="56">
        <f t="shared" si="0"/>
        <v>262329.20999999973</v>
      </c>
      <c r="H32" s="56">
        <f t="shared" si="1"/>
        <v>3616.3799999999965</v>
      </c>
      <c r="I32" s="38">
        <f t="shared" si="2"/>
        <v>-50.230000000003656</v>
      </c>
    </row>
    <row r="33" spans="1:9" x14ac:dyDescent="0.25">
      <c r="A33" s="45">
        <v>45308</v>
      </c>
      <c r="B33" s="57">
        <f t="shared" si="5"/>
        <v>30</v>
      </c>
      <c r="C33" s="56">
        <f t="shared" si="6"/>
        <v>34666</v>
      </c>
      <c r="D33" s="68">
        <f t="shared" si="3"/>
        <v>31386.880000000001</v>
      </c>
      <c r="E33" s="56">
        <f t="shared" si="4"/>
        <v>3279.12</v>
      </c>
      <c r="F33" s="56">
        <f t="shared" si="7"/>
        <v>262329.20999999973</v>
      </c>
      <c r="G33" s="56">
        <f t="shared" si="0"/>
        <v>230942.32999999973</v>
      </c>
      <c r="H33" s="56">
        <f t="shared" si="1"/>
        <v>3234.1957397260244</v>
      </c>
      <c r="I33" s="38">
        <f t="shared" si="2"/>
        <v>-44.924260273975506</v>
      </c>
    </row>
    <row r="34" spans="1:9" x14ac:dyDescent="0.25">
      <c r="A34" s="45">
        <v>45339</v>
      </c>
      <c r="B34" s="57">
        <f t="shared" si="5"/>
        <v>30</v>
      </c>
      <c r="C34" s="56">
        <f t="shared" si="6"/>
        <v>34666</v>
      </c>
      <c r="D34" s="68">
        <f t="shared" si="3"/>
        <v>31779.22</v>
      </c>
      <c r="E34" s="56">
        <f t="shared" si="4"/>
        <v>2886.78</v>
      </c>
      <c r="F34" s="56">
        <f t="shared" si="7"/>
        <v>230942.32999999973</v>
      </c>
      <c r="G34" s="56">
        <f t="shared" si="0"/>
        <v>199163.10999999972</v>
      </c>
      <c r="H34" s="56">
        <f t="shared" si="1"/>
        <v>2847.234205479449</v>
      </c>
      <c r="I34" s="38">
        <f t="shared" si="2"/>
        <v>-39.545794520551226</v>
      </c>
    </row>
    <row r="35" spans="1:9" x14ac:dyDescent="0.25">
      <c r="A35" s="45">
        <v>45368</v>
      </c>
      <c r="B35" s="57">
        <f t="shared" si="5"/>
        <v>30</v>
      </c>
      <c r="C35" s="56">
        <f t="shared" si="6"/>
        <v>34666</v>
      </c>
      <c r="D35" s="68">
        <f t="shared" si="3"/>
        <v>32176.46</v>
      </c>
      <c r="E35" s="56">
        <f t="shared" si="4"/>
        <v>2489.54</v>
      </c>
      <c r="F35" s="56">
        <f t="shared" si="7"/>
        <v>199163.10999999972</v>
      </c>
      <c r="G35" s="56">
        <f t="shared" si="0"/>
        <v>166986.64999999973</v>
      </c>
      <c r="H35" s="56">
        <f t="shared" si="1"/>
        <v>2455.4356027397225</v>
      </c>
      <c r="I35" s="38">
        <f t="shared" si="2"/>
        <v>-34.104397260277437</v>
      </c>
    </row>
    <row r="36" spans="1:9" x14ac:dyDescent="0.25">
      <c r="A36" s="45">
        <v>45399</v>
      </c>
      <c r="B36" s="57">
        <f t="shared" si="5"/>
        <v>30</v>
      </c>
      <c r="C36" s="56">
        <f t="shared" si="6"/>
        <v>34666</v>
      </c>
      <c r="D36" s="68">
        <f t="shared" si="3"/>
        <v>32578.67</v>
      </c>
      <c r="E36" s="56">
        <f t="shared" si="4"/>
        <v>2087.33</v>
      </c>
      <c r="F36" s="56">
        <f t="shared" si="7"/>
        <v>166986.64999999973</v>
      </c>
      <c r="G36" s="56">
        <f t="shared" si="0"/>
        <v>134407.97999999975</v>
      </c>
      <c r="H36" s="56">
        <f t="shared" si="1"/>
        <v>2058.739520547942</v>
      </c>
      <c r="I36" s="38">
        <f t="shared" si="2"/>
        <v>-28.590479452057934</v>
      </c>
    </row>
    <row r="37" spans="1:9" x14ac:dyDescent="0.25">
      <c r="A37" s="45">
        <v>45429</v>
      </c>
      <c r="B37" s="57">
        <f t="shared" si="5"/>
        <v>30</v>
      </c>
      <c r="C37" s="56">
        <f t="shared" si="6"/>
        <v>34666</v>
      </c>
      <c r="D37" s="68">
        <f t="shared" si="3"/>
        <v>32985.9</v>
      </c>
      <c r="E37" s="56">
        <f t="shared" si="4"/>
        <v>1680.1</v>
      </c>
      <c r="F37" s="56">
        <f t="shared" si="7"/>
        <v>134407.97999999975</v>
      </c>
      <c r="G37" s="56">
        <f t="shared" si="0"/>
        <v>101422.07999999975</v>
      </c>
      <c r="H37" s="56">
        <f t="shared" si="1"/>
        <v>1657.0846849315035</v>
      </c>
      <c r="I37" s="38">
        <f t="shared" si="2"/>
        <v>-23.01531506849642</v>
      </c>
    </row>
    <row r="38" spans="1:9" x14ac:dyDescent="0.25">
      <c r="A38" s="45">
        <v>45460</v>
      </c>
      <c r="B38" s="57">
        <f t="shared" si="5"/>
        <v>30</v>
      </c>
      <c r="C38" s="56">
        <f t="shared" si="6"/>
        <v>34666</v>
      </c>
      <c r="D38" s="68">
        <f t="shared" si="3"/>
        <v>33398.22</v>
      </c>
      <c r="E38" s="56">
        <f t="shared" si="4"/>
        <v>1267.78</v>
      </c>
      <c r="F38" s="56">
        <f t="shared" si="7"/>
        <v>101422.07999999975</v>
      </c>
      <c r="G38" s="56">
        <f t="shared" si="0"/>
        <v>68023.859999999753</v>
      </c>
      <c r="H38" s="56">
        <f t="shared" si="1"/>
        <v>1250.4092054794489</v>
      </c>
      <c r="I38" s="38">
        <f t="shared" si="2"/>
        <v>-17.370794520551044</v>
      </c>
    </row>
    <row r="39" spans="1:9" x14ac:dyDescent="0.25">
      <c r="A39" s="45">
        <v>45490</v>
      </c>
      <c r="B39" s="57">
        <f t="shared" si="5"/>
        <v>30</v>
      </c>
      <c r="C39" s="56">
        <f t="shared" si="6"/>
        <v>34666</v>
      </c>
      <c r="D39" s="68">
        <f t="shared" si="3"/>
        <v>33815.699999999997</v>
      </c>
      <c r="E39" s="56">
        <f t="shared" si="4"/>
        <v>850.3</v>
      </c>
      <c r="F39" s="56">
        <f t="shared" si="7"/>
        <v>68023.859999999753</v>
      </c>
      <c r="G39" s="56">
        <f t="shared" si="0"/>
        <v>34208.159999999756</v>
      </c>
      <c r="H39" s="56">
        <f t="shared" si="1"/>
        <v>838.6503287671203</v>
      </c>
      <c r="I39" s="38">
        <f t="shared" si="2"/>
        <v>-11.649671232879655</v>
      </c>
    </row>
    <row r="40" spans="1:9" x14ac:dyDescent="0.25">
      <c r="A40" s="45">
        <v>45521</v>
      </c>
      <c r="B40" s="57">
        <f t="shared" si="5"/>
        <v>30</v>
      </c>
      <c r="C40" s="56">
        <f t="shared" si="6"/>
        <v>34666</v>
      </c>
      <c r="D40" s="68">
        <f t="shared" si="3"/>
        <v>34208.159999999756</v>
      </c>
      <c r="E40" s="56">
        <v>457.84000000024537</v>
      </c>
      <c r="F40" s="56">
        <f t="shared" si="7"/>
        <v>34208.159999999756</v>
      </c>
      <c r="G40" s="56">
        <f t="shared" si="0"/>
        <v>0</v>
      </c>
      <c r="H40" s="56">
        <f t="shared" si="1"/>
        <v>421.74443835616137</v>
      </c>
      <c r="I40" s="38">
        <f t="shared" si="2"/>
        <v>-36.095561644084</v>
      </c>
    </row>
  </sheetData>
  <pageMargins left="0.7" right="0.7" top="0.75" bottom="0.75" header="0.3" footer="0.3"/>
  <pageSetup orientation="portrait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DC47D-CFCF-4AB4-9377-BD0A66BDA7DE}">
  <dimension ref="A1:I39"/>
  <sheetViews>
    <sheetView workbookViewId="0">
      <pane ySplit="3" topLeftCell="A25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2.7109375" bestFit="1" customWidth="1"/>
    <col min="2" max="2" width="14.42578125" bestFit="1" customWidth="1"/>
    <col min="3" max="3" width="23.140625" customWidth="1"/>
    <col min="4" max="4" width="13.85546875" bestFit="1" customWidth="1"/>
    <col min="5" max="5" width="11.42578125" bestFit="1" customWidth="1"/>
    <col min="6" max="6" width="13.7109375" bestFit="1" customWidth="1"/>
    <col min="7" max="7" width="14.7109375" bestFit="1" customWidth="1"/>
    <col min="8" max="8" width="15.140625" bestFit="1" customWidth="1"/>
  </cols>
  <sheetData>
    <row r="1" spans="1:9" x14ac:dyDescent="0.25">
      <c r="A1" s="41" t="s">
        <v>267</v>
      </c>
      <c r="B1" s="46">
        <v>44425</v>
      </c>
      <c r="C1" s="86" t="s">
        <v>377</v>
      </c>
      <c r="D1" s="83">
        <v>1000000</v>
      </c>
    </row>
    <row r="2" spans="1:9" ht="15.75" x14ac:dyDescent="0.25">
      <c r="A2" s="41" t="s">
        <v>268</v>
      </c>
      <c r="B2" s="223">
        <v>0.15</v>
      </c>
      <c r="C2" s="101" t="s">
        <v>381</v>
      </c>
      <c r="D2" s="224">
        <f>ROUNDUP(34458.2059774782,0)</f>
        <v>34459</v>
      </c>
      <c r="F2" s="100"/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45">
        <v>44441</v>
      </c>
      <c r="B4" s="57">
        <f>_xlfn.DAYS(A4,B1)</f>
        <v>16</v>
      </c>
      <c r="C4" s="56">
        <f>$D$2</f>
        <v>34459</v>
      </c>
      <c r="D4" s="68">
        <f t="shared" ref="D4:D39" si="0">C4-E4</f>
        <v>27883.66</v>
      </c>
      <c r="E4" s="56">
        <f>ROUND(F4*$B$2*B4/365,2)</f>
        <v>6575.34</v>
      </c>
      <c r="F4" s="56">
        <f>D1</f>
        <v>1000000</v>
      </c>
      <c r="G4" s="56">
        <f t="shared" ref="G4:G39" si="1">F4-D4</f>
        <v>972116.34</v>
      </c>
      <c r="H4" s="56">
        <f t="shared" ref="H4:H39" si="2">F4*$B$2*B4/365</f>
        <v>6575.3424657534242</v>
      </c>
      <c r="I4" s="38">
        <f t="shared" ref="I4:I39" si="3">H4-E4</f>
        <v>2.465753424075956E-3</v>
      </c>
    </row>
    <row r="5" spans="1:9" x14ac:dyDescent="0.25">
      <c r="A5" s="45">
        <v>44471</v>
      </c>
      <c r="B5" s="57">
        <f>_xlfn.DAYS(A5,A4)</f>
        <v>30</v>
      </c>
      <c r="C5" s="56">
        <f>$D$2</f>
        <v>34459</v>
      </c>
      <c r="D5" s="68">
        <f t="shared" si="0"/>
        <v>22474</v>
      </c>
      <c r="E5" s="56">
        <f>ROUND(F5*$B$2*B5/365,2)</f>
        <v>11985</v>
      </c>
      <c r="F5" s="56">
        <f>G4</f>
        <v>972116.34</v>
      </c>
      <c r="G5" s="56">
        <f t="shared" si="1"/>
        <v>949642.34</v>
      </c>
      <c r="H5" s="56">
        <f t="shared" si="2"/>
        <v>11984.995972602741</v>
      </c>
      <c r="I5" s="38">
        <f t="shared" si="3"/>
        <v>-4.027397259051213E-3</v>
      </c>
    </row>
    <row r="6" spans="1:9" x14ac:dyDescent="0.25">
      <c r="A6" s="45">
        <v>44502</v>
      </c>
      <c r="B6" s="57">
        <f t="shared" ref="B6:B39" si="4">_xlfn.DAYS(A6,A5)</f>
        <v>31</v>
      </c>
      <c r="C6" s="56">
        <f t="shared" ref="C6:C39" si="5">$D$2</f>
        <v>34459</v>
      </c>
      <c r="D6" s="68">
        <f t="shared" si="0"/>
        <v>22360.82</v>
      </c>
      <c r="E6" s="56">
        <f t="shared" ref="E6:E38" si="6">ROUND(F6*$B$2*B6/365,2)</f>
        <v>12098.18</v>
      </c>
      <c r="F6" s="56">
        <f t="shared" ref="F6:F39" si="7">G5</f>
        <v>949642.34</v>
      </c>
      <c r="G6" s="56">
        <f t="shared" si="1"/>
        <v>927281.52</v>
      </c>
      <c r="H6" s="56">
        <f t="shared" si="2"/>
        <v>12098.183235616438</v>
      </c>
      <c r="I6" s="38">
        <f t="shared" si="3"/>
        <v>3.235616437450517E-3</v>
      </c>
    </row>
    <row r="7" spans="1:9" x14ac:dyDescent="0.25">
      <c r="A7" s="45">
        <v>44532</v>
      </c>
      <c r="B7" s="57">
        <f t="shared" si="4"/>
        <v>30</v>
      </c>
      <c r="C7" s="56">
        <f t="shared" si="5"/>
        <v>34459</v>
      </c>
      <c r="D7" s="68">
        <f t="shared" si="0"/>
        <v>23026.760000000002</v>
      </c>
      <c r="E7" s="56">
        <f t="shared" si="6"/>
        <v>11432.24</v>
      </c>
      <c r="F7" s="56">
        <f t="shared" si="7"/>
        <v>927281.52</v>
      </c>
      <c r="G7" s="56">
        <f t="shared" si="1"/>
        <v>904254.76</v>
      </c>
      <c r="H7" s="56">
        <f t="shared" si="2"/>
        <v>11432.237917808219</v>
      </c>
      <c r="I7" s="38">
        <f t="shared" si="3"/>
        <v>-2.0821917805733392E-3</v>
      </c>
    </row>
    <row r="8" spans="1:9" x14ac:dyDescent="0.25">
      <c r="A8" s="45">
        <v>44563</v>
      </c>
      <c r="B8" s="57">
        <f t="shared" si="4"/>
        <v>31</v>
      </c>
      <c r="C8" s="56">
        <f t="shared" si="5"/>
        <v>34459</v>
      </c>
      <c r="D8" s="68">
        <f t="shared" si="0"/>
        <v>22939.040000000001</v>
      </c>
      <c r="E8" s="56">
        <f t="shared" si="6"/>
        <v>11519.96</v>
      </c>
      <c r="F8" s="56">
        <f t="shared" si="7"/>
        <v>904254.76</v>
      </c>
      <c r="G8" s="56">
        <f t="shared" si="1"/>
        <v>881315.72</v>
      </c>
      <c r="H8" s="56">
        <f t="shared" si="2"/>
        <v>11519.957901369864</v>
      </c>
      <c r="I8" s="38">
        <f t="shared" si="3"/>
        <v>-2.0986301351513248E-3</v>
      </c>
    </row>
    <row r="9" spans="1:9" x14ac:dyDescent="0.25">
      <c r="A9" s="45">
        <v>44594</v>
      </c>
      <c r="B9" s="57">
        <f t="shared" si="4"/>
        <v>31</v>
      </c>
      <c r="C9" s="56">
        <f t="shared" si="5"/>
        <v>34459</v>
      </c>
      <c r="D9" s="68">
        <f t="shared" si="0"/>
        <v>23231.279999999999</v>
      </c>
      <c r="E9" s="56">
        <f t="shared" si="6"/>
        <v>11227.72</v>
      </c>
      <c r="F9" s="56">
        <f t="shared" si="7"/>
        <v>881315.72</v>
      </c>
      <c r="G9" s="56">
        <f t="shared" si="1"/>
        <v>858084.44</v>
      </c>
      <c r="H9" s="56">
        <f t="shared" si="2"/>
        <v>11227.720816438354</v>
      </c>
      <c r="I9" s="38">
        <f t="shared" si="3"/>
        <v>8.1643835437716916E-4</v>
      </c>
    </row>
    <row r="10" spans="1:9" x14ac:dyDescent="0.25">
      <c r="A10" s="45">
        <v>44622</v>
      </c>
      <c r="B10" s="57">
        <f t="shared" si="4"/>
        <v>28</v>
      </c>
      <c r="C10" s="56">
        <f t="shared" si="5"/>
        <v>34459</v>
      </c>
      <c r="D10" s="68">
        <f t="shared" si="0"/>
        <v>24585.15</v>
      </c>
      <c r="E10" s="56">
        <f t="shared" si="6"/>
        <v>9873.85</v>
      </c>
      <c r="F10" s="56">
        <f t="shared" si="7"/>
        <v>858084.44</v>
      </c>
      <c r="G10" s="56">
        <f t="shared" si="1"/>
        <v>833499.28999999992</v>
      </c>
      <c r="H10" s="56">
        <f t="shared" si="2"/>
        <v>9873.8483506849298</v>
      </c>
      <c r="I10" s="38">
        <f t="shared" si="3"/>
        <v>-1.6493150706082815E-3</v>
      </c>
    </row>
    <row r="11" spans="1:9" x14ac:dyDescent="0.25">
      <c r="A11" s="45">
        <v>44653</v>
      </c>
      <c r="B11" s="57">
        <f t="shared" si="4"/>
        <v>31</v>
      </c>
      <c r="C11" s="56">
        <f t="shared" si="5"/>
        <v>34459</v>
      </c>
      <c r="D11" s="68">
        <f t="shared" si="0"/>
        <v>23840.45</v>
      </c>
      <c r="E11" s="56">
        <f t="shared" si="6"/>
        <v>10618.55</v>
      </c>
      <c r="F11" s="56">
        <f t="shared" si="7"/>
        <v>833499.28999999992</v>
      </c>
      <c r="G11" s="56">
        <f t="shared" si="1"/>
        <v>809658.84</v>
      </c>
      <c r="H11" s="56">
        <f t="shared" si="2"/>
        <v>10618.552598630136</v>
      </c>
      <c r="I11" s="38">
        <f t="shared" si="3"/>
        <v>2.5986301370721776E-3</v>
      </c>
    </row>
    <row r="12" spans="1:9" x14ac:dyDescent="0.25">
      <c r="A12" s="45">
        <v>44683</v>
      </c>
      <c r="B12" s="57">
        <f t="shared" si="4"/>
        <v>30</v>
      </c>
      <c r="C12" s="56">
        <f t="shared" si="5"/>
        <v>34459</v>
      </c>
      <c r="D12" s="68">
        <f t="shared" si="0"/>
        <v>24476.9</v>
      </c>
      <c r="E12" s="56">
        <f t="shared" si="6"/>
        <v>9982.1</v>
      </c>
      <c r="F12" s="56">
        <f t="shared" si="7"/>
        <v>809658.84</v>
      </c>
      <c r="G12" s="56">
        <f t="shared" si="1"/>
        <v>785181.94</v>
      </c>
      <c r="H12" s="56">
        <f t="shared" si="2"/>
        <v>9982.0952876712327</v>
      </c>
      <c r="I12" s="38">
        <f t="shared" si="3"/>
        <v>-4.7123287677095504E-3</v>
      </c>
    </row>
    <row r="13" spans="1:9" x14ac:dyDescent="0.25">
      <c r="A13" s="45">
        <v>44714</v>
      </c>
      <c r="B13" s="57">
        <f t="shared" si="4"/>
        <v>31</v>
      </c>
      <c r="C13" s="56">
        <f t="shared" si="5"/>
        <v>34459</v>
      </c>
      <c r="D13" s="68">
        <f t="shared" si="0"/>
        <v>24456</v>
      </c>
      <c r="E13" s="56">
        <f t="shared" si="6"/>
        <v>10003</v>
      </c>
      <c r="F13" s="56">
        <f t="shared" si="7"/>
        <v>785181.94</v>
      </c>
      <c r="G13" s="56">
        <f t="shared" si="1"/>
        <v>760725.94</v>
      </c>
      <c r="H13" s="56">
        <f t="shared" si="2"/>
        <v>10003.002797260271</v>
      </c>
      <c r="I13" s="38">
        <f t="shared" si="3"/>
        <v>2.7972602711088257E-3</v>
      </c>
    </row>
    <row r="14" spans="1:9" x14ac:dyDescent="0.25">
      <c r="A14" s="45">
        <v>44744</v>
      </c>
      <c r="B14" s="57">
        <f t="shared" si="4"/>
        <v>30</v>
      </c>
      <c r="C14" s="56">
        <f t="shared" si="5"/>
        <v>34459</v>
      </c>
      <c r="D14" s="68">
        <f t="shared" si="0"/>
        <v>25080.190000000002</v>
      </c>
      <c r="E14" s="56">
        <f t="shared" si="6"/>
        <v>9378.81</v>
      </c>
      <c r="F14" s="56">
        <f t="shared" si="7"/>
        <v>760725.94</v>
      </c>
      <c r="G14" s="56">
        <f t="shared" si="1"/>
        <v>735645.75</v>
      </c>
      <c r="H14" s="56">
        <f t="shared" si="2"/>
        <v>9378.8129589041091</v>
      </c>
      <c r="I14" s="38">
        <f t="shared" si="3"/>
        <v>2.958904109618743E-3</v>
      </c>
    </row>
    <row r="15" spans="1:9" x14ac:dyDescent="0.25">
      <c r="A15" s="45">
        <v>44775</v>
      </c>
      <c r="B15" s="57">
        <f t="shared" si="4"/>
        <v>31</v>
      </c>
      <c r="C15" s="56">
        <f t="shared" si="5"/>
        <v>34459</v>
      </c>
      <c r="D15" s="68">
        <f t="shared" si="0"/>
        <v>25087.07</v>
      </c>
      <c r="E15" s="56">
        <f t="shared" si="6"/>
        <v>9371.93</v>
      </c>
      <c r="F15" s="56">
        <f t="shared" si="7"/>
        <v>735645.75</v>
      </c>
      <c r="G15" s="56">
        <f t="shared" si="1"/>
        <v>710558.68</v>
      </c>
      <c r="H15" s="56">
        <f t="shared" si="2"/>
        <v>9371.925308219179</v>
      </c>
      <c r="I15" s="38">
        <f t="shared" si="3"/>
        <v>-4.691780821303837E-3</v>
      </c>
    </row>
    <row r="16" spans="1:9" x14ac:dyDescent="0.25">
      <c r="A16" s="45">
        <v>44806</v>
      </c>
      <c r="B16" s="57">
        <f t="shared" si="4"/>
        <v>31</v>
      </c>
      <c r="C16" s="56">
        <f t="shared" si="5"/>
        <v>34459</v>
      </c>
      <c r="D16" s="68">
        <f t="shared" si="0"/>
        <v>25406.68</v>
      </c>
      <c r="E16" s="56">
        <f t="shared" si="6"/>
        <v>9052.32</v>
      </c>
      <c r="F16" s="56">
        <f t="shared" si="7"/>
        <v>710558.68</v>
      </c>
      <c r="G16" s="56">
        <f t="shared" si="1"/>
        <v>685152</v>
      </c>
      <c r="H16" s="56">
        <f t="shared" si="2"/>
        <v>9052.322909589042</v>
      </c>
      <c r="I16" s="38">
        <f t="shared" si="3"/>
        <v>2.9095890422468074E-3</v>
      </c>
    </row>
    <row r="17" spans="1:9" x14ac:dyDescent="0.25">
      <c r="A17" s="45">
        <v>44836</v>
      </c>
      <c r="B17" s="57">
        <f t="shared" si="4"/>
        <v>30</v>
      </c>
      <c r="C17" s="56">
        <f t="shared" si="5"/>
        <v>34459</v>
      </c>
      <c r="D17" s="68">
        <f t="shared" si="0"/>
        <v>26011.919999999998</v>
      </c>
      <c r="E17" s="56">
        <f t="shared" si="6"/>
        <v>8447.08</v>
      </c>
      <c r="F17" s="56">
        <f t="shared" si="7"/>
        <v>685152</v>
      </c>
      <c r="G17" s="56">
        <f t="shared" si="1"/>
        <v>659140.07999999996</v>
      </c>
      <c r="H17" s="56">
        <f t="shared" si="2"/>
        <v>8447.0794520547952</v>
      </c>
      <c r="I17" s="38">
        <f t="shared" si="3"/>
        <v>-5.4794520474388264E-4</v>
      </c>
    </row>
    <row r="18" spans="1:9" x14ac:dyDescent="0.25">
      <c r="A18" s="45">
        <v>44867</v>
      </c>
      <c r="B18" s="57">
        <f t="shared" si="4"/>
        <v>31</v>
      </c>
      <c r="C18" s="56">
        <f t="shared" si="5"/>
        <v>34459</v>
      </c>
      <c r="D18" s="68">
        <f t="shared" si="0"/>
        <v>26061.739999999998</v>
      </c>
      <c r="E18" s="56">
        <f t="shared" si="6"/>
        <v>8397.26</v>
      </c>
      <c r="F18" s="56">
        <f t="shared" si="7"/>
        <v>659140.07999999996</v>
      </c>
      <c r="G18" s="56">
        <f t="shared" si="1"/>
        <v>633078.34</v>
      </c>
      <c r="H18" s="56">
        <f t="shared" si="2"/>
        <v>8397.2640328767102</v>
      </c>
      <c r="I18" s="38">
        <f t="shared" si="3"/>
        <v>4.0328767099708784E-3</v>
      </c>
    </row>
    <row r="19" spans="1:9" x14ac:dyDescent="0.25">
      <c r="A19" s="45">
        <v>44897</v>
      </c>
      <c r="B19" s="57">
        <f t="shared" si="4"/>
        <v>30</v>
      </c>
      <c r="C19" s="56">
        <f t="shared" si="5"/>
        <v>34459</v>
      </c>
      <c r="D19" s="68">
        <f t="shared" si="0"/>
        <v>26653.919999999998</v>
      </c>
      <c r="E19" s="56">
        <f t="shared" si="6"/>
        <v>7805.08</v>
      </c>
      <c r="F19" s="56">
        <f t="shared" si="7"/>
        <v>633078.34</v>
      </c>
      <c r="G19" s="56">
        <f t="shared" si="1"/>
        <v>606424.41999999993</v>
      </c>
      <c r="H19" s="56">
        <f t="shared" si="2"/>
        <v>7805.0754246575334</v>
      </c>
      <c r="I19" s="38">
        <f t="shared" si="3"/>
        <v>-4.5753424665235798E-3</v>
      </c>
    </row>
    <row r="20" spans="1:9" x14ac:dyDescent="0.25">
      <c r="A20" s="45">
        <v>44928</v>
      </c>
      <c r="B20" s="57">
        <f t="shared" si="4"/>
        <v>31</v>
      </c>
      <c r="C20" s="56">
        <f t="shared" si="5"/>
        <v>34459</v>
      </c>
      <c r="D20" s="68">
        <f t="shared" si="0"/>
        <v>26733.32</v>
      </c>
      <c r="E20" s="56">
        <f t="shared" si="6"/>
        <v>7725.68</v>
      </c>
      <c r="F20" s="56">
        <f t="shared" si="7"/>
        <v>606424.41999999993</v>
      </c>
      <c r="G20" s="56">
        <f t="shared" si="1"/>
        <v>579691.1</v>
      </c>
      <c r="H20" s="56">
        <f t="shared" si="2"/>
        <v>7725.6809671232859</v>
      </c>
      <c r="I20" s="38">
        <f t="shared" si="3"/>
        <v>9.6712328559078742E-4</v>
      </c>
    </row>
    <row r="21" spans="1:9" x14ac:dyDescent="0.25">
      <c r="A21" s="45">
        <v>44959</v>
      </c>
      <c r="B21" s="57">
        <f t="shared" si="4"/>
        <v>31</v>
      </c>
      <c r="C21" s="56">
        <f t="shared" si="5"/>
        <v>34459</v>
      </c>
      <c r="D21" s="68">
        <f t="shared" si="0"/>
        <v>27073.89</v>
      </c>
      <c r="E21" s="56">
        <f t="shared" si="6"/>
        <v>7385.11</v>
      </c>
      <c r="F21" s="56">
        <f t="shared" si="7"/>
        <v>579691.1</v>
      </c>
      <c r="G21" s="56">
        <f t="shared" si="1"/>
        <v>552617.21</v>
      </c>
      <c r="H21" s="56">
        <f t="shared" si="2"/>
        <v>7385.1057945205475</v>
      </c>
      <c r="I21" s="38">
        <f t="shared" si="3"/>
        <v>-4.2054794521391159E-3</v>
      </c>
    </row>
    <row r="22" spans="1:9" x14ac:dyDescent="0.25">
      <c r="A22" s="45">
        <v>44987</v>
      </c>
      <c r="B22" s="57">
        <f t="shared" si="4"/>
        <v>28</v>
      </c>
      <c r="C22" s="56">
        <f t="shared" si="5"/>
        <v>34459</v>
      </c>
      <c r="D22" s="68">
        <f t="shared" si="0"/>
        <v>28100.12</v>
      </c>
      <c r="E22" s="56">
        <f t="shared" si="6"/>
        <v>6358.88</v>
      </c>
      <c r="F22" s="56">
        <f t="shared" si="7"/>
        <v>552617.21</v>
      </c>
      <c r="G22" s="56">
        <f t="shared" si="1"/>
        <v>524517.09</v>
      </c>
      <c r="H22" s="56">
        <f t="shared" si="2"/>
        <v>6358.8829643835606</v>
      </c>
      <c r="I22" s="38">
        <f t="shared" si="3"/>
        <v>2.9643835605384083E-3</v>
      </c>
    </row>
    <row r="23" spans="1:9" x14ac:dyDescent="0.25">
      <c r="A23" s="45">
        <v>45018</v>
      </c>
      <c r="B23" s="57">
        <f t="shared" si="4"/>
        <v>31</v>
      </c>
      <c r="C23" s="56">
        <f t="shared" si="5"/>
        <v>34459</v>
      </c>
      <c r="D23" s="68">
        <f t="shared" si="0"/>
        <v>27776.799999999999</v>
      </c>
      <c r="E23" s="56">
        <f t="shared" si="6"/>
        <v>6682.2</v>
      </c>
      <c r="F23" s="56">
        <f t="shared" si="7"/>
        <v>524517.09</v>
      </c>
      <c r="G23" s="56">
        <f t="shared" si="1"/>
        <v>496740.29</v>
      </c>
      <c r="H23" s="56">
        <f t="shared" si="2"/>
        <v>6682.2040232876698</v>
      </c>
      <c r="I23" s="38">
        <f t="shared" si="3"/>
        <v>4.0232876699519693E-3</v>
      </c>
    </row>
    <row r="24" spans="1:9" x14ac:dyDescent="0.25">
      <c r="A24" s="45">
        <v>45048</v>
      </c>
      <c r="B24" s="57">
        <f t="shared" si="4"/>
        <v>30</v>
      </c>
      <c r="C24" s="56">
        <f t="shared" si="5"/>
        <v>34459</v>
      </c>
      <c r="D24" s="68">
        <f t="shared" si="0"/>
        <v>28334.799999999999</v>
      </c>
      <c r="E24" s="56">
        <f t="shared" si="6"/>
        <v>6124.2</v>
      </c>
      <c r="F24" s="56">
        <f t="shared" si="7"/>
        <v>496740.29</v>
      </c>
      <c r="G24" s="56">
        <f t="shared" si="1"/>
        <v>468405.49</v>
      </c>
      <c r="H24" s="56">
        <f t="shared" si="2"/>
        <v>6124.1953561643841</v>
      </c>
      <c r="I24" s="38">
        <f t="shared" si="3"/>
        <v>-4.6438356157523231E-3</v>
      </c>
    </row>
    <row r="25" spans="1:9" x14ac:dyDescent="0.25">
      <c r="A25" s="45">
        <v>45079</v>
      </c>
      <c r="B25" s="57">
        <f t="shared" si="4"/>
        <v>31</v>
      </c>
      <c r="C25" s="56">
        <f t="shared" si="5"/>
        <v>34459</v>
      </c>
      <c r="D25" s="68">
        <f t="shared" si="0"/>
        <v>28491.64</v>
      </c>
      <c r="E25" s="56">
        <f t="shared" si="6"/>
        <v>5967.36</v>
      </c>
      <c r="F25" s="56">
        <f t="shared" si="7"/>
        <v>468405.49</v>
      </c>
      <c r="G25" s="56">
        <f t="shared" si="1"/>
        <v>439913.85</v>
      </c>
      <c r="H25" s="56">
        <f t="shared" si="2"/>
        <v>5967.3576123287676</v>
      </c>
      <c r="I25" s="38">
        <f t="shared" si="3"/>
        <v>-2.3876712320998195E-3</v>
      </c>
    </row>
    <row r="26" spans="1:9" x14ac:dyDescent="0.25">
      <c r="A26" s="45">
        <v>45109</v>
      </c>
      <c r="B26" s="57">
        <f t="shared" si="4"/>
        <v>30</v>
      </c>
      <c r="C26" s="56">
        <f t="shared" si="5"/>
        <v>34459</v>
      </c>
      <c r="D26" s="68">
        <f t="shared" si="0"/>
        <v>29035.4</v>
      </c>
      <c r="E26" s="56">
        <f t="shared" si="6"/>
        <v>5423.6</v>
      </c>
      <c r="F26" s="56">
        <f t="shared" si="7"/>
        <v>439913.85</v>
      </c>
      <c r="G26" s="56">
        <f t="shared" si="1"/>
        <v>410878.44999999995</v>
      </c>
      <c r="H26" s="56">
        <f t="shared" si="2"/>
        <v>5423.5954109589038</v>
      </c>
      <c r="I26" s="38">
        <f t="shared" si="3"/>
        <v>-4.5890410965512274E-3</v>
      </c>
    </row>
    <row r="27" spans="1:9" x14ac:dyDescent="0.25">
      <c r="A27" s="45">
        <v>45140</v>
      </c>
      <c r="B27" s="57">
        <f t="shared" si="4"/>
        <v>31</v>
      </c>
      <c r="C27" s="56">
        <f t="shared" si="5"/>
        <v>34459</v>
      </c>
      <c r="D27" s="68">
        <f t="shared" si="0"/>
        <v>29224.52</v>
      </c>
      <c r="E27" s="56">
        <f t="shared" si="6"/>
        <v>5234.4799999999996</v>
      </c>
      <c r="F27" s="56">
        <f t="shared" si="7"/>
        <v>410878.44999999995</v>
      </c>
      <c r="G27" s="56">
        <f t="shared" si="1"/>
        <v>381653.92999999993</v>
      </c>
      <c r="H27" s="56">
        <f t="shared" si="2"/>
        <v>5234.4788835616428</v>
      </c>
      <c r="I27" s="38">
        <f t="shared" si="3"/>
        <v>-1.1164383568029734E-3</v>
      </c>
    </row>
    <row r="28" spans="1:9" x14ac:dyDescent="0.25">
      <c r="A28" s="45">
        <v>45171</v>
      </c>
      <c r="B28" s="57">
        <f t="shared" si="4"/>
        <v>31</v>
      </c>
      <c r="C28" s="56">
        <f t="shared" si="5"/>
        <v>34459</v>
      </c>
      <c r="D28" s="68">
        <f t="shared" si="0"/>
        <v>29596.83</v>
      </c>
      <c r="E28" s="56">
        <f t="shared" si="6"/>
        <v>4862.17</v>
      </c>
      <c r="F28" s="56">
        <f t="shared" si="7"/>
        <v>381653.92999999993</v>
      </c>
      <c r="G28" s="56">
        <f t="shared" si="1"/>
        <v>352057.09999999992</v>
      </c>
      <c r="H28" s="56">
        <f t="shared" si="2"/>
        <v>4862.1665054794512</v>
      </c>
      <c r="I28" s="38">
        <f t="shared" si="3"/>
        <v>-3.4945205488838837E-3</v>
      </c>
    </row>
    <row r="29" spans="1:9" x14ac:dyDescent="0.25">
      <c r="A29" s="45">
        <v>45201</v>
      </c>
      <c r="B29" s="57">
        <f t="shared" si="4"/>
        <v>30</v>
      </c>
      <c r="C29" s="56">
        <f t="shared" si="5"/>
        <v>34459</v>
      </c>
      <c r="D29" s="68">
        <f t="shared" si="0"/>
        <v>30118.57</v>
      </c>
      <c r="E29" s="56">
        <f t="shared" si="6"/>
        <v>4340.43</v>
      </c>
      <c r="F29" s="56">
        <f t="shared" si="7"/>
        <v>352057.09999999992</v>
      </c>
      <c r="G29" s="56">
        <f t="shared" si="1"/>
        <v>321938.52999999991</v>
      </c>
      <c r="H29" s="56">
        <f t="shared" si="2"/>
        <v>4340.4299999999994</v>
      </c>
      <c r="I29" s="38">
        <f t="shared" si="3"/>
        <v>0</v>
      </c>
    </row>
    <row r="30" spans="1:9" x14ac:dyDescent="0.25">
      <c r="A30" s="45">
        <v>45232</v>
      </c>
      <c r="B30" s="57">
        <f t="shared" si="4"/>
        <v>31</v>
      </c>
      <c r="C30" s="56">
        <f t="shared" si="5"/>
        <v>34459</v>
      </c>
      <c r="D30" s="68">
        <f t="shared" si="0"/>
        <v>30357.59</v>
      </c>
      <c r="E30" s="56">
        <f t="shared" si="6"/>
        <v>4101.41</v>
      </c>
      <c r="F30" s="56">
        <f t="shared" si="7"/>
        <v>321938.52999999991</v>
      </c>
      <c r="G30" s="56">
        <f t="shared" si="1"/>
        <v>291580.93999999989</v>
      </c>
      <c r="H30" s="56">
        <f t="shared" si="2"/>
        <v>4101.4086698630126</v>
      </c>
      <c r="I30" s="38">
        <f t="shared" si="3"/>
        <v>-1.3301369872351643E-3</v>
      </c>
    </row>
    <row r="31" spans="1:9" x14ac:dyDescent="0.25">
      <c r="A31" s="45">
        <v>45262</v>
      </c>
      <c r="B31" s="57">
        <f t="shared" si="4"/>
        <v>30</v>
      </c>
      <c r="C31" s="56">
        <f t="shared" si="5"/>
        <v>34459</v>
      </c>
      <c r="D31" s="68">
        <f t="shared" si="0"/>
        <v>30864.17</v>
      </c>
      <c r="E31" s="56">
        <f t="shared" si="6"/>
        <v>3594.83</v>
      </c>
      <c r="F31" s="56">
        <f t="shared" si="7"/>
        <v>291580.93999999989</v>
      </c>
      <c r="G31" s="56">
        <f t="shared" si="1"/>
        <v>260716.7699999999</v>
      </c>
      <c r="H31" s="56">
        <f t="shared" si="2"/>
        <v>3594.8335068493138</v>
      </c>
      <c r="I31" s="38">
        <f t="shared" si="3"/>
        <v>3.5068493139078782E-3</v>
      </c>
    </row>
    <row r="32" spans="1:9" x14ac:dyDescent="0.25">
      <c r="A32" s="45">
        <v>45293</v>
      </c>
      <c r="B32" s="57">
        <f t="shared" si="4"/>
        <v>31</v>
      </c>
      <c r="C32" s="56">
        <f t="shared" si="5"/>
        <v>34459</v>
      </c>
      <c r="D32" s="68">
        <f t="shared" si="0"/>
        <v>31137.54</v>
      </c>
      <c r="E32" s="56">
        <f t="shared" si="6"/>
        <v>3321.46</v>
      </c>
      <c r="F32" s="56">
        <f t="shared" si="7"/>
        <v>260716.7699999999</v>
      </c>
      <c r="G32" s="56">
        <f t="shared" si="1"/>
        <v>229579.22999999989</v>
      </c>
      <c r="H32" s="56">
        <f t="shared" si="2"/>
        <v>3321.4602205479441</v>
      </c>
      <c r="I32" s="38">
        <f t="shared" si="3"/>
        <v>2.2054794408177258E-4</v>
      </c>
    </row>
    <row r="33" spans="1:9" x14ac:dyDescent="0.25">
      <c r="A33" s="45">
        <v>45324</v>
      </c>
      <c r="B33" s="57">
        <f t="shared" si="4"/>
        <v>31</v>
      </c>
      <c r="C33" s="56">
        <f t="shared" si="5"/>
        <v>34459</v>
      </c>
      <c r="D33" s="68">
        <f t="shared" si="0"/>
        <v>31534.22</v>
      </c>
      <c r="E33" s="56">
        <f t="shared" si="6"/>
        <v>2924.78</v>
      </c>
      <c r="F33" s="56">
        <f t="shared" si="7"/>
        <v>229579.22999999989</v>
      </c>
      <c r="G33" s="56">
        <f t="shared" si="1"/>
        <v>198045.00999999989</v>
      </c>
      <c r="H33" s="56">
        <f t="shared" si="2"/>
        <v>2924.7764917808208</v>
      </c>
      <c r="I33" s="38">
        <f t="shared" si="3"/>
        <v>-3.5082191793662787E-3</v>
      </c>
    </row>
    <row r="34" spans="1:9" x14ac:dyDescent="0.25">
      <c r="A34" s="45">
        <v>45353</v>
      </c>
      <c r="B34" s="57">
        <f t="shared" si="4"/>
        <v>29</v>
      </c>
      <c r="C34" s="56">
        <f t="shared" si="5"/>
        <v>34459</v>
      </c>
      <c r="D34" s="68">
        <f t="shared" si="0"/>
        <v>32098.739999999998</v>
      </c>
      <c r="E34" s="56">
        <f t="shared" si="6"/>
        <v>2360.2600000000002</v>
      </c>
      <c r="F34" s="56">
        <f t="shared" si="7"/>
        <v>198045.00999999989</v>
      </c>
      <c r="G34" s="56">
        <f t="shared" si="1"/>
        <v>165946.2699999999</v>
      </c>
      <c r="H34" s="56">
        <f t="shared" si="2"/>
        <v>2360.2624479452043</v>
      </c>
      <c r="I34" s="38">
        <f t="shared" si="3"/>
        <v>2.4479452040395699E-3</v>
      </c>
    </row>
    <row r="35" spans="1:9" x14ac:dyDescent="0.25">
      <c r="A35" s="45">
        <v>45384</v>
      </c>
      <c r="B35" s="57">
        <f t="shared" si="4"/>
        <v>31</v>
      </c>
      <c r="C35" s="56">
        <f t="shared" si="5"/>
        <v>34459</v>
      </c>
      <c r="D35" s="68">
        <f t="shared" si="0"/>
        <v>32344.89</v>
      </c>
      <c r="E35" s="56">
        <f t="shared" si="6"/>
        <v>2114.11</v>
      </c>
      <c r="F35" s="56">
        <f t="shared" si="7"/>
        <v>165946.2699999999</v>
      </c>
      <c r="G35" s="56">
        <f t="shared" si="1"/>
        <v>133601.37999999989</v>
      </c>
      <c r="H35" s="56">
        <f t="shared" si="2"/>
        <v>2114.110015068492</v>
      </c>
      <c r="I35" s="38">
        <f t="shared" si="3"/>
        <v>1.5068491848069243E-5</v>
      </c>
    </row>
    <row r="36" spans="1:9" x14ac:dyDescent="0.25">
      <c r="A36" s="45">
        <v>45414</v>
      </c>
      <c r="B36" s="57">
        <f t="shared" si="4"/>
        <v>30</v>
      </c>
      <c r="C36" s="56">
        <f t="shared" si="5"/>
        <v>34459</v>
      </c>
      <c r="D36" s="68">
        <f t="shared" si="0"/>
        <v>32811.86</v>
      </c>
      <c r="E36" s="56">
        <f t="shared" si="6"/>
        <v>1647.14</v>
      </c>
      <c r="F36" s="56">
        <f t="shared" si="7"/>
        <v>133601.37999999989</v>
      </c>
      <c r="G36" s="56">
        <f t="shared" si="1"/>
        <v>100789.51999999989</v>
      </c>
      <c r="H36" s="56">
        <f t="shared" si="2"/>
        <v>1647.1403013698616</v>
      </c>
      <c r="I36" s="38">
        <f t="shared" si="3"/>
        <v>3.0136986151774181E-4</v>
      </c>
    </row>
    <row r="37" spans="1:9" x14ac:dyDescent="0.25">
      <c r="A37" s="45">
        <v>45445</v>
      </c>
      <c r="B37" s="57">
        <f t="shared" si="4"/>
        <v>31</v>
      </c>
      <c r="C37" s="56">
        <f t="shared" si="5"/>
        <v>34459</v>
      </c>
      <c r="D37" s="68">
        <f t="shared" si="0"/>
        <v>33174.97</v>
      </c>
      <c r="E37" s="56">
        <f t="shared" si="6"/>
        <v>1284.03</v>
      </c>
      <c r="F37" s="56">
        <f t="shared" si="7"/>
        <v>100789.51999999989</v>
      </c>
      <c r="G37" s="56">
        <f t="shared" si="1"/>
        <v>67614.549999999886</v>
      </c>
      <c r="H37" s="56">
        <f t="shared" si="2"/>
        <v>1284.0308712328751</v>
      </c>
      <c r="I37" s="38">
        <f t="shared" si="3"/>
        <v>8.7123287516988057E-4</v>
      </c>
    </row>
    <row r="38" spans="1:9" x14ac:dyDescent="0.25">
      <c r="A38" s="45">
        <v>45475</v>
      </c>
      <c r="B38" s="57">
        <f t="shared" si="4"/>
        <v>30</v>
      </c>
      <c r="C38" s="56">
        <f t="shared" si="5"/>
        <v>34459</v>
      </c>
      <c r="D38" s="68">
        <f t="shared" si="0"/>
        <v>33625.4</v>
      </c>
      <c r="E38" s="56">
        <f t="shared" si="6"/>
        <v>833.6</v>
      </c>
      <c r="F38" s="56">
        <f t="shared" si="7"/>
        <v>67614.549999999886</v>
      </c>
      <c r="G38" s="56">
        <f t="shared" si="1"/>
        <v>33989.149999999885</v>
      </c>
      <c r="H38" s="56">
        <f t="shared" si="2"/>
        <v>833.60404109588887</v>
      </c>
      <c r="I38" s="38">
        <f t="shared" si="3"/>
        <v>4.041095888851487E-3</v>
      </c>
    </row>
    <row r="39" spans="1:9" x14ac:dyDescent="0.25">
      <c r="A39" s="45">
        <v>45506</v>
      </c>
      <c r="B39" s="57">
        <f t="shared" si="4"/>
        <v>31</v>
      </c>
      <c r="C39" s="56">
        <f t="shared" si="5"/>
        <v>34459</v>
      </c>
      <c r="D39" s="68">
        <f t="shared" si="0"/>
        <v>33989.149999999885</v>
      </c>
      <c r="E39" s="56">
        <v>469.85000000011831</v>
      </c>
      <c r="F39" s="56">
        <f t="shared" si="7"/>
        <v>33989.149999999885</v>
      </c>
      <c r="G39" s="56">
        <f t="shared" si="1"/>
        <v>0</v>
      </c>
      <c r="H39" s="56">
        <f t="shared" si="2"/>
        <v>433.01245890410814</v>
      </c>
      <c r="I39" s="38">
        <f t="shared" si="3"/>
        <v>-36.83754109601017</v>
      </c>
    </row>
  </sheetData>
  <pageMargins left="0.7" right="0.7" top="0.75" bottom="0.75" header="0.3" footer="0.3"/>
  <pageSetup orientation="portrait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053FE-C7F8-4A11-A72C-C60757C1164D}">
  <dimension ref="A1:I39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2.7109375" bestFit="1" customWidth="1"/>
    <col min="2" max="2" width="14.42578125" bestFit="1" customWidth="1"/>
    <col min="3" max="3" width="23.140625" customWidth="1"/>
    <col min="4" max="4" width="13.85546875" bestFit="1" customWidth="1"/>
    <col min="5" max="5" width="11.42578125" bestFit="1" customWidth="1"/>
    <col min="6" max="6" width="13.7109375" bestFit="1" customWidth="1"/>
    <col min="7" max="7" width="14.7109375" bestFit="1" customWidth="1"/>
    <col min="8" max="8" width="15.140625" bestFit="1" customWidth="1"/>
  </cols>
  <sheetData>
    <row r="1" spans="1:9" x14ac:dyDescent="0.25">
      <c r="A1" s="41" t="s">
        <v>267</v>
      </c>
      <c r="B1" s="46">
        <v>44410</v>
      </c>
      <c r="C1" s="86" t="s">
        <v>377</v>
      </c>
      <c r="D1" s="83">
        <v>1000000</v>
      </c>
    </row>
    <row r="2" spans="1:9" ht="15.75" x14ac:dyDescent="0.25">
      <c r="A2" s="41" t="s">
        <v>268</v>
      </c>
      <c r="B2" s="223">
        <v>0.15</v>
      </c>
      <c r="C2" s="101" t="s">
        <v>381</v>
      </c>
      <c r="D2" s="224">
        <f>ROUNDUP(34465.9895776279,0)</f>
        <v>34466</v>
      </c>
      <c r="F2" s="100"/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45">
        <v>44426</v>
      </c>
      <c r="B4" s="57">
        <f>_xlfn.DAYS(A4,B1)</f>
        <v>16</v>
      </c>
      <c r="C4" s="56">
        <f>$D$2</f>
        <v>34466</v>
      </c>
      <c r="D4" s="68">
        <f t="shared" ref="D4" si="0">C4-E4</f>
        <v>27890.66</v>
      </c>
      <c r="E4" s="56">
        <f>ROUND(F4*$B$2*B4/365,2)</f>
        <v>6575.34</v>
      </c>
      <c r="F4" s="56">
        <f>D1</f>
        <v>1000000</v>
      </c>
      <c r="G4" s="56">
        <f t="shared" ref="G4:G39" si="1">F4-D4</f>
        <v>972109.34</v>
      </c>
      <c r="H4" s="56">
        <f t="shared" ref="H4:H39" si="2">F4*$B$2*B4/365</f>
        <v>6575.3424657534242</v>
      </c>
      <c r="I4" s="38">
        <f t="shared" ref="I4:I39" si="3">H4-E4</f>
        <v>2.465753424075956E-3</v>
      </c>
    </row>
    <row r="5" spans="1:9" x14ac:dyDescent="0.25">
      <c r="A5" s="45">
        <v>44457</v>
      </c>
      <c r="B5" s="57">
        <f>_xlfn.DAYS(A5,A4)</f>
        <v>31</v>
      </c>
      <c r="C5" s="56">
        <f>$D$2</f>
        <v>34466</v>
      </c>
      <c r="D5" s="68">
        <f t="shared" ref="D5:D39" si="4">C5-E5</f>
        <v>22081.59</v>
      </c>
      <c r="E5" s="56">
        <f t="shared" ref="E5:E38" si="5">ROUND(F5*$B$2*B5/365,2)</f>
        <v>12384.41</v>
      </c>
      <c r="F5" s="56">
        <f>G4</f>
        <v>972109.34</v>
      </c>
      <c r="G5" s="56">
        <f t="shared" si="1"/>
        <v>950027.75</v>
      </c>
      <c r="H5" s="56">
        <f t="shared" si="2"/>
        <v>12384.406660273973</v>
      </c>
      <c r="I5" s="38">
        <f t="shared" si="3"/>
        <v>-3.3397260267520323E-3</v>
      </c>
    </row>
    <row r="6" spans="1:9" x14ac:dyDescent="0.25">
      <c r="A6" s="45">
        <v>44487</v>
      </c>
      <c r="B6" s="57">
        <f t="shared" ref="B6:B39" si="6">_xlfn.DAYS(A6,A5)</f>
        <v>30</v>
      </c>
      <c r="C6" s="56">
        <f t="shared" ref="C6:C39" si="7">$D$2</f>
        <v>34466</v>
      </c>
      <c r="D6" s="68">
        <f t="shared" si="4"/>
        <v>22753.33</v>
      </c>
      <c r="E6" s="56">
        <f t="shared" si="5"/>
        <v>11712.67</v>
      </c>
      <c r="F6" s="56">
        <f t="shared" ref="F6:F39" si="8">G5</f>
        <v>950027.75</v>
      </c>
      <c r="G6" s="56">
        <f t="shared" si="1"/>
        <v>927274.42</v>
      </c>
      <c r="H6" s="56">
        <f t="shared" si="2"/>
        <v>11712.670890410958</v>
      </c>
      <c r="I6" s="38">
        <f t="shared" si="3"/>
        <v>8.9041095816355664E-4</v>
      </c>
    </row>
    <row r="7" spans="1:9" x14ac:dyDescent="0.25">
      <c r="A7" s="45">
        <v>44518</v>
      </c>
      <c r="B7" s="57">
        <f t="shared" si="6"/>
        <v>31</v>
      </c>
      <c r="C7" s="56">
        <f t="shared" si="7"/>
        <v>34466</v>
      </c>
      <c r="D7" s="68">
        <f t="shared" si="4"/>
        <v>22652.78</v>
      </c>
      <c r="E7" s="56">
        <f t="shared" si="5"/>
        <v>11813.22</v>
      </c>
      <c r="F7" s="56">
        <f t="shared" si="8"/>
        <v>927274.42</v>
      </c>
      <c r="G7" s="56">
        <f t="shared" si="1"/>
        <v>904621.64</v>
      </c>
      <c r="H7" s="56">
        <f t="shared" si="2"/>
        <v>11813.2220630137</v>
      </c>
      <c r="I7" s="38">
        <f t="shared" si="3"/>
        <v>2.0630137005355209E-3</v>
      </c>
    </row>
    <row r="8" spans="1:9" x14ac:dyDescent="0.25">
      <c r="A8" s="45">
        <v>44548</v>
      </c>
      <c r="B8" s="57">
        <f t="shared" si="6"/>
        <v>30</v>
      </c>
      <c r="C8" s="56">
        <f t="shared" si="7"/>
        <v>34466</v>
      </c>
      <c r="D8" s="68">
        <f t="shared" si="4"/>
        <v>23313.129999999997</v>
      </c>
      <c r="E8" s="56">
        <f t="shared" si="5"/>
        <v>11152.87</v>
      </c>
      <c r="F8" s="56">
        <f t="shared" si="8"/>
        <v>904621.64</v>
      </c>
      <c r="G8" s="56">
        <f t="shared" si="1"/>
        <v>881308.51</v>
      </c>
      <c r="H8" s="56">
        <f t="shared" si="2"/>
        <v>11152.869534246574</v>
      </c>
      <c r="I8" s="38">
        <f t="shared" si="3"/>
        <v>-4.6575342639698647E-4</v>
      </c>
    </row>
    <row r="9" spans="1:9" x14ac:dyDescent="0.25">
      <c r="A9" s="45">
        <v>44579</v>
      </c>
      <c r="B9" s="57">
        <f t="shared" si="6"/>
        <v>31</v>
      </c>
      <c r="C9" s="56">
        <f t="shared" si="7"/>
        <v>34466</v>
      </c>
      <c r="D9" s="68">
        <f t="shared" si="4"/>
        <v>23238.370000000003</v>
      </c>
      <c r="E9" s="56">
        <f t="shared" si="5"/>
        <v>11227.63</v>
      </c>
      <c r="F9" s="56">
        <f t="shared" si="8"/>
        <v>881308.51</v>
      </c>
      <c r="G9" s="56">
        <f t="shared" si="1"/>
        <v>858070.14</v>
      </c>
      <c r="H9" s="56">
        <f t="shared" si="2"/>
        <v>11227.628963013698</v>
      </c>
      <c r="I9" s="38">
        <f t="shared" si="3"/>
        <v>-1.0369863011874259E-3</v>
      </c>
    </row>
    <row r="10" spans="1:9" x14ac:dyDescent="0.25">
      <c r="A10" s="45">
        <v>44610</v>
      </c>
      <c r="B10" s="57">
        <f t="shared" si="6"/>
        <v>31</v>
      </c>
      <c r="C10" s="56">
        <f t="shared" si="7"/>
        <v>34466</v>
      </c>
      <c r="D10" s="68">
        <f t="shared" si="4"/>
        <v>23534.42</v>
      </c>
      <c r="E10" s="56">
        <f t="shared" si="5"/>
        <v>10931.58</v>
      </c>
      <c r="F10" s="56">
        <f t="shared" si="8"/>
        <v>858070.14</v>
      </c>
      <c r="G10" s="56">
        <f t="shared" si="1"/>
        <v>834535.72</v>
      </c>
      <c r="H10" s="56">
        <f t="shared" si="2"/>
        <v>10931.57849589041</v>
      </c>
      <c r="I10" s="38">
        <f t="shared" si="3"/>
        <v>-1.5041095903143287E-3</v>
      </c>
    </row>
    <row r="11" spans="1:9" x14ac:dyDescent="0.25">
      <c r="A11" s="45">
        <v>44638</v>
      </c>
      <c r="B11" s="57">
        <f t="shared" si="6"/>
        <v>28</v>
      </c>
      <c r="C11" s="56">
        <f t="shared" si="7"/>
        <v>34466</v>
      </c>
      <c r="D11" s="68">
        <f t="shared" si="4"/>
        <v>24863.120000000003</v>
      </c>
      <c r="E11" s="56">
        <f t="shared" si="5"/>
        <v>9602.8799999999992</v>
      </c>
      <c r="F11" s="56">
        <f t="shared" si="8"/>
        <v>834535.72</v>
      </c>
      <c r="G11" s="56">
        <f t="shared" si="1"/>
        <v>809672.6</v>
      </c>
      <c r="H11" s="56">
        <f t="shared" si="2"/>
        <v>9602.8767780821909</v>
      </c>
      <c r="I11" s="38">
        <f t="shared" si="3"/>
        <v>-3.2219178083323641E-3</v>
      </c>
    </row>
    <row r="12" spans="1:9" x14ac:dyDescent="0.25">
      <c r="A12" s="45">
        <v>44669</v>
      </c>
      <c r="B12" s="57">
        <f t="shared" si="6"/>
        <v>31</v>
      </c>
      <c r="C12" s="56">
        <f t="shared" si="7"/>
        <v>34466</v>
      </c>
      <c r="D12" s="68">
        <f t="shared" si="4"/>
        <v>24150.989999999998</v>
      </c>
      <c r="E12" s="56">
        <f t="shared" si="5"/>
        <v>10315.01</v>
      </c>
      <c r="F12" s="56">
        <f t="shared" si="8"/>
        <v>809672.6</v>
      </c>
      <c r="G12" s="56">
        <f t="shared" si="1"/>
        <v>785521.61</v>
      </c>
      <c r="H12" s="56">
        <f t="shared" si="2"/>
        <v>10315.007095890409</v>
      </c>
      <c r="I12" s="38">
        <f t="shared" si="3"/>
        <v>-2.904109591327142E-3</v>
      </c>
    </row>
    <row r="13" spans="1:9" x14ac:dyDescent="0.25">
      <c r="A13" s="45">
        <v>44699</v>
      </c>
      <c r="B13" s="57">
        <f t="shared" si="6"/>
        <v>30</v>
      </c>
      <c r="C13" s="56">
        <f t="shared" si="7"/>
        <v>34466</v>
      </c>
      <c r="D13" s="68">
        <f t="shared" si="4"/>
        <v>24781.489999999998</v>
      </c>
      <c r="E13" s="56">
        <f t="shared" si="5"/>
        <v>9684.51</v>
      </c>
      <c r="F13" s="56">
        <f t="shared" si="8"/>
        <v>785521.61</v>
      </c>
      <c r="G13" s="56">
        <f t="shared" si="1"/>
        <v>760740.12</v>
      </c>
      <c r="H13" s="56">
        <f t="shared" si="2"/>
        <v>9684.512999999999</v>
      </c>
      <c r="I13" s="38">
        <f t="shared" si="3"/>
        <v>2.999999998792191E-3</v>
      </c>
    </row>
    <row r="14" spans="1:9" x14ac:dyDescent="0.25">
      <c r="A14" s="45">
        <v>44730</v>
      </c>
      <c r="B14" s="57">
        <f t="shared" si="6"/>
        <v>31</v>
      </c>
      <c r="C14" s="56">
        <f t="shared" si="7"/>
        <v>34466</v>
      </c>
      <c r="D14" s="68">
        <f t="shared" si="4"/>
        <v>24774.379999999997</v>
      </c>
      <c r="E14" s="56">
        <f t="shared" si="5"/>
        <v>9691.6200000000008</v>
      </c>
      <c r="F14" s="56">
        <f t="shared" si="8"/>
        <v>760740.12</v>
      </c>
      <c r="G14" s="56">
        <f t="shared" si="1"/>
        <v>735965.74</v>
      </c>
      <c r="H14" s="56">
        <f t="shared" si="2"/>
        <v>9691.620706849315</v>
      </c>
      <c r="I14" s="38">
        <f t="shared" si="3"/>
        <v>7.068493141559884E-4</v>
      </c>
    </row>
    <row r="15" spans="1:9" x14ac:dyDescent="0.25">
      <c r="A15" s="45">
        <v>44760</v>
      </c>
      <c r="B15" s="57">
        <f t="shared" si="6"/>
        <v>30</v>
      </c>
      <c r="C15" s="56">
        <f t="shared" si="7"/>
        <v>34466</v>
      </c>
      <c r="D15" s="68">
        <f t="shared" si="4"/>
        <v>25392.45</v>
      </c>
      <c r="E15" s="56">
        <f t="shared" si="5"/>
        <v>9073.5499999999993</v>
      </c>
      <c r="F15" s="56">
        <f t="shared" si="8"/>
        <v>735965.74</v>
      </c>
      <c r="G15" s="56">
        <f t="shared" si="1"/>
        <v>710573.29</v>
      </c>
      <c r="H15" s="56">
        <f t="shared" si="2"/>
        <v>9073.5502191780815</v>
      </c>
      <c r="I15" s="38">
        <f t="shared" si="3"/>
        <v>2.1917808226135094E-4</v>
      </c>
    </row>
    <row r="16" spans="1:9" x14ac:dyDescent="0.25">
      <c r="A16" s="45">
        <v>44791</v>
      </c>
      <c r="B16" s="57">
        <f t="shared" si="6"/>
        <v>31</v>
      </c>
      <c r="C16" s="56">
        <f t="shared" si="7"/>
        <v>34466</v>
      </c>
      <c r="D16" s="68">
        <f t="shared" si="4"/>
        <v>25413.489999999998</v>
      </c>
      <c r="E16" s="56">
        <f t="shared" si="5"/>
        <v>9052.51</v>
      </c>
      <c r="F16" s="56">
        <f t="shared" si="8"/>
        <v>710573.29</v>
      </c>
      <c r="G16" s="56">
        <f t="shared" si="1"/>
        <v>685159.8</v>
      </c>
      <c r="H16" s="56">
        <f t="shared" si="2"/>
        <v>9052.509036986301</v>
      </c>
      <c r="I16" s="38">
        <f t="shared" si="3"/>
        <v>-9.6301369922002777E-4</v>
      </c>
    </row>
    <row r="17" spans="1:9" x14ac:dyDescent="0.25">
      <c r="A17" s="45">
        <v>44822</v>
      </c>
      <c r="B17" s="57">
        <f t="shared" si="6"/>
        <v>31</v>
      </c>
      <c r="C17" s="56">
        <f t="shared" si="7"/>
        <v>34466</v>
      </c>
      <c r="D17" s="68">
        <f t="shared" si="4"/>
        <v>25737.25</v>
      </c>
      <c r="E17" s="56">
        <f t="shared" si="5"/>
        <v>8728.75</v>
      </c>
      <c r="F17" s="56">
        <f t="shared" si="8"/>
        <v>685159.8</v>
      </c>
      <c r="G17" s="56">
        <f t="shared" si="1"/>
        <v>659422.55000000005</v>
      </c>
      <c r="H17" s="56">
        <f t="shared" si="2"/>
        <v>8728.7481369863017</v>
      </c>
      <c r="I17" s="38">
        <f t="shared" si="3"/>
        <v>-1.8630136983119883E-3</v>
      </c>
    </row>
    <row r="18" spans="1:9" x14ac:dyDescent="0.25">
      <c r="A18" s="45">
        <v>44852</v>
      </c>
      <c r="B18" s="57">
        <f t="shared" si="6"/>
        <v>30</v>
      </c>
      <c r="C18" s="56">
        <f t="shared" si="7"/>
        <v>34466</v>
      </c>
      <c r="D18" s="68">
        <f t="shared" si="4"/>
        <v>26336.13</v>
      </c>
      <c r="E18" s="56">
        <f t="shared" si="5"/>
        <v>8129.87</v>
      </c>
      <c r="F18" s="56">
        <f t="shared" si="8"/>
        <v>659422.55000000005</v>
      </c>
      <c r="G18" s="56">
        <f t="shared" si="1"/>
        <v>633086.42000000004</v>
      </c>
      <c r="H18" s="56">
        <f t="shared" si="2"/>
        <v>8129.8670547945212</v>
      </c>
      <c r="I18" s="38">
        <f t="shared" si="3"/>
        <v>-2.9452054786816007E-3</v>
      </c>
    </row>
    <row r="19" spans="1:9" x14ac:dyDescent="0.25">
      <c r="A19" s="45">
        <v>44883</v>
      </c>
      <c r="B19" s="57">
        <f t="shared" si="6"/>
        <v>31</v>
      </c>
      <c r="C19" s="56">
        <f t="shared" si="7"/>
        <v>34466</v>
      </c>
      <c r="D19" s="68">
        <f t="shared" si="4"/>
        <v>26400.65</v>
      </c>
      <c r="E19" s="56">
        <f t="shared" si="5"/>
        <v>8065.35</v>
      </c>
      <c r="F19" s="56">
        <f t="shared" si="8"/>
        <v>633086.42000000004</v>
      </c>
      <c r="G19" s="56">
        <f t="shared" si="1"/>
        <v>606685.77</v>
      </c>
      <c r="H19" s="56">
        <f t="shared" si="2"/>
        <v>8065.3475424657536</v>
      </c>
      <c r="I19" s="38">
        <f t="shared" si="3"/>
        <v>-2.4575342467869632E-3</v>
      </c>
    </row>
    <row r="20" spans="1:9" x14ac:dyDescent="0.25">
      <c r="A20" s="45">
        <v>44913</v>
      </c>
      <c r="B20" s="57">
        <f t="shared" si="6"/>
        <v>30</v>
      </c>
      <c r="C20" s="56">
        <f t="shared" si="7"/>
        <v>34466</v>
      </c>
      <c r="D20" s="68">
        <f t="shared" si="4"/>
        <v>26986.31</v>
      </c>
      <c r="E20" s="56">
        <f t="shared" si="5"/>
        <v>7479.69</v>
      </c>
      <c r="F20" s="56">
        <f t="shared" si="8"/>
        <v>606685.77</v>
      </c>
      <c r="G20" s="56">
        <f t="shared" si="1"/>
        <v>579699.46</v>
      </c>
      <c r="H20" s="56">
        <f t="shared" si="2"/>
        <v>7479.6875753424656</v>
      </c>
      <c r="I20" s="38">
        <f t="shared" si="3"/>
        <v>-2.4246575339930132E-3</v>
      </c>
    </row>
    <row r="21" spans="1:9" x14ac:dyDescent="0.25">
      <c r="A21" s="45">
        <v>44944</v>
      </c>
      <c r="B21" s="57">
        <f t="shared" si="6"/>
        <v>31</v>
      </c>
      <c r="C21" s="56">
        <f t="shared" si="7"/>
        <v>34466</v>
      </c>
      <c r="D21" s="68">
        <f t="shared" si="4"/>
        <v>27080.79</v>
      </c>
      <c r="E21" s="56">
        <f t="shared" si="5"/>
        <v>7385.21</v>
      </c>
      <c r="F21" s="56">
        <f t="shared" si="8"/>
        <v>579699.46</v>
      </c>
      <c r="G21" s="56">
        <f t="shared" si="1"/>
        <v>552618.66999999993</v>
      </c>
      <c r="H21" s="56">
        <f t="shared" si="2"/>
        <v>7385.2122986301374</v>
      </c>
      <c r="I21" s="38">
        <f t="shared" si="3"/>
        <v>2.2986301373748574E-3</v>
      </c>
    </row>
    <row r="22" spans="1:9" x14ac:dyDescent="0.25">
      <c r="A22" s="45">
        <v>44975</v>
      </c>
      <c r="B22" s="57">
        <f t="shared" si="6"/>
        <v>31</v>
      </c>
      <c r="C22" s="56">
        <f t="shared" si="7"/>
        <v>34466</v>
      </c>
      <c r="D22" s="68">
        <f t="shared" si="4"/>
        <v>27425.79</v>
      </c>
      <c r="E22" s="56">
        <f t="shared" si="5"/>
        <v>7040.21</v>
      </c>
      <c r="F22" s="56">
        <f t="shared" si="8"/>
        <v>552618.66999999993</v>
      </c>
      <c r="G22" s="56">
        <f t="shared" si="1"/>
        <v>525192.87999999989</v>
      </c>
      <c r="H22" s="56">
        <f t="shared" si="2"/>
        <v>7040.2104534246564</v>
      </c>
      <c r="I22" s="38">
        <f t="shared" si="3"/>
        <v>4.5342465637077112E-4</v>
      </c>
    </row>
    <row r="23" spans="1:9" x14ac:dyDescent="0.25">
      <c r="A23" s="45">
        <v>45003</v>
      </c>
      <c r="B23" s="57">
        <f t="shared" si="6"/>
        <v>28</v>
      </c>
      <c r="C23" s="56">
        <f t="shared" si="7"/>
        <v>34466</v>
      </c>
      <c r="D23" s="68">
        <f t="shared" si="4"/>
        <v>28422.68</v>
      </c>
      <c r="E23" s="56">
        <f t="shared" si="5"/>
        <v>6043.32</v>
      </c>
      <c r="F23" s="56">
        <f t="shared" si="8"/>
        <v>525192.87999999989</v>
      </c>
      <c r="G23" s="56">
        <f t="shared" si="1"/>
        <v>496770.1999999999</v>
      </c>
      <c r="H23" s="56">
        <f t="shared" si="2"/>
        <v>6043.3153315068475</v>
      </c>
      <c r="I23" s="38">
        <f t="shared" si="3"/>
        <v>-4.668493152166775E-3</v>
      </c>
    </row>
    <row r="24" spans="1:9" x14ac:dyDescent="0.25">
      <c r="A24" s="45">
        <v>45034</v>
      </c>
      <c r="B24" s="57">
        <f t="shared" si="6"/>
        <v>31</v>
      </c>
      <c r="C24" s="56">
        <f t="shared" si="7"/>
        <v>34466</v>
      </c>
      <c r="D24" s="68">
        <f t="shared" si="4"/>
        <v>28137.279999999999</v>
      </c>
      <c r="E24" s="56">
        <f t="shared" si="5"/>
        <v>6328.72</v>
      </c>
      <c r="F24" s="56">
        <f t="shared" si="8"/>
        <v>496770.1999999999</v>
      </c>
      <c r="G24" s="56">
        <f t="shared" si="1"/>
        <v>468632.91999999993</v>
      </c>
      <c r="H24" s="56">
        <f t="shared" si="2"/>
        <v>6328.7162465753418</v>
      </c>
      <c r="I24" s="38">
        <f t="shared" si="3"/>
        <v>-3.7534246584982611E-3</v>
      </c>
    </row>
    <row r="25" spans="1:9" x14ac:dyDescent="0.25">
      <c r="A25" s="45">
        <v>45064</v>
      </c>
      <c r="B25" s="57">
        <f t="shared" si="6"/>
        <v>30</v>
      </c>
      <c r="C25" s="56">
        <f t="shared" si="7"/>
        <v>34466</v>
      </c>
      <c r="D25" s="68">
        <f t="shared" si="4"/>
        <v>28688.33</v>
      </c>
      <c r="E25" s="56">
        <f t="shared" si="5"/>
        <v>5777.67</v>
      </c>
      <c r="F25" s="56">
        <f t="shared" si="8"/>
        <v>468632.91999999993</v>
      </c>
      <c r="G25" s="56">
        <f t="shared" si="1"/>
        <v>439944.58999999991</v>
      </c>
      <c r="H25" s="56">
        <f t="shared" si="2"/>
        <v>5777.6661369862995</v>
      </c>
      <c r="I25" s="38">
        <f t="shared" si="3"/>
        <v>-3.8630137005384313E-3</v>
      </c>
    </row>
    <row r="26" spans="1:9" x14ac:dyDescent="0.25">
      <c r="A26" s="45">
        <v>45095</v>
      </c>
      <c r="B26" s="57">
        <f t="shared" si="6"/>
        <v>31</v>
      </c>
      <c r="C26" s="56">
        <f t="shared" si="7"/>
        <v>34466</v>
      </c>
      <c r="D26" s="68">
        <f t="shared" si="4"/>
        <v>28861.23</v>
      </c>
      <c r="E26" s="56">
        <f t="shared" si="5"/>
        <v>5604.77</v>
      </c>
      <c r="F26" s="56">
        <f t="shared" si="8"/>
        <v>439944.58999999991</v>
      </c>
      <c r="G26" s="56">
        <f t="shared" si="1"/>
        <v>411083.35999999993</v>
      </c>
      <c r="H26" s="56">
        <f t="shared" si="2"/>
        <v>5604.7735438356158</v>
      </c>
      <c r="I26" s="38">
        <f t="shared" si="3"/>
        <v>3.5438356153463246E-3</v>
      </c>
    </row>
    <row r="27" spans="1:9" x14ac:dyDescent="0.25">
      <c r="A27" s="45">
        <v>45125</v>
      </c>
      <c r="B27" s="57">
        <f t="shared" si="6"/>
        <v>30</v>
      </c>
      <c r="C27" s="56">
        <f t="shared" si="7"/>
        <v>34466</v>
      </c>
      <c r="D27" s="68">
        <f t="shared" si="4"/>
        <v>29397.85</v>
      </c>
      <c r="E27" s="56">
        <f t="shared" si="5"/>
        <v>5068.1499999999996</v>
      </c>
      <c r="F27" s="56">
        <f t="shared" si="8"/>
        <v>411083.35999999993</v>
      </c>
      <c r="G27" s="56">
        <f t="shared" si="1"/>
        <v>381685.50999999995</v>
      </c>
      <c r="H27" s="56">
        <f t="shared" si="2"/>
        <v>5068.151013698629</v>
      </c>
      <c r="I27" s="38">
        <f t="shared" si="3"/>
        <v>1.0136986293218797E-3</v>
      </c>
    </row>
    <row r="28" spans="1:9" x14ac:dyDescent="0.25">
      <c r="A28" s="45">
        <v>45156</v>
      </c>
      <c r="B28" s="57">
        <f t="shared" si="6"/>
        <v>31</v>
      </c>
      <c r="C28" s="56">
        <f t="shared" si="7"/>
        <v>34466</v>
      </c>
      <c r="D28" s="68">
        <f t="shared" si="4"/>
        <v>29603.43</v>
      </c>
      <c r="E28" s="56">
        <f t="shared" si="5"/>
        <v>4862.57</v>
      </c>
      <c r="F28" s="56">
        <f t="shared" si="8"/>
        <v>381685.50999999995</v>
      </c>
      <c r="G28" s="56">
        <f t="shared" si="1"/>
        <v>352082.07999999996</v>
      </c>
      <c r="H28" s="56">
        <f t="shared" si="2"/>
        <v>4862.5688260273964</v>
      </c>
      <c r="I28" s="38">
        <f t="shared" si="3"/>
        <v>-1.1739726032828912E-3</v>
      </c>
    </row>
    <row r="29" spans="1:9" x14ac:dyDescent="0.25">
      <c r="A29" s="45">
        <v>45187</v>
      </c>
      <c r="B29" s="57">
        <f t="shared" si="6"/>
        <v>31</v>
      </c>
      <c r="C29" s="56">
        <f t="shared" si="7"/>
        <v>34466</v>
      </c>
      <c r="D29" s="68">
        <f t="shared" si="4"/>
        <v>29980.57</v>
      </c>
      <c r="E29" s="56">
        <f t="shared" si="5"/>
        <v>4485.43</v>
      </c>
      <c r="F29" s="56">
        <f t="shared" si="8"/>
        <v>352082.07999999996</v>
      </c>
      <c r="G29" s="56">
        <f t="shared" si="1"/>
        <v>322101.50999999995</v>
      </c>
      <c r="H29" s="56">
        <f t="shared" si="2"/>
        <v>4485.4292383561642</v>
      </c>
      <c r="I29" s="38">
        <f t="shared" si="3"/>
        <v>-7.6164383608556818E-4</v>
      </c>
    </row>
    <row r="30" spans="1:9" x14ac:dyDescent="0.25">
      <c r="A30" s="45">
        <v>45217</v>
      </c>
      <c r="B30" s="57">
        <f t="shared" si="6"/>
        <v>30</v>
      </c>
      <c r="C30" s="56">
        <f t="shared" si="7"/>
        <v>34466</v>
      </c>
      <c r="D30" s="68">
        <f t="shared" si="4"/>
        <v>30494.89</v>
      </c>
      <c r="E30" s="56">
        <f t="shared" si="5"/>
        <v>3971.11</v>
      </c>
      <c r="F30" s="56">
        <f t="shared" si="8"/>
        <v>322101.50999999995</v>
      </c>
      <c r="G30" s="56">
        <f t="shared" si="1"/>
        <v>291606.61999999994</v>
      </c>
      <c r="H30" s="56">
        <f t="shared" si="2"/>
        <v>3971.1145068493142</v>
      </c>
      <c r="I30" s="38">
        <f t="shared" si="3"/>
        <v>4.5068493141116051E-3</v>
      </c>
    </row>
    <row r="31" spans="1:9" x14ac:dyDescent="0.25">
      <c r="A31" s="45">
        <v>45248</v>
      </c>
      <c r="B31" s="57">
        <f t="shared" si="6"/>
        <v>31</v>
      </c>
      <c r="C31" s="56">
        <f t="shared" si="7"/>
        <v>34466</v>
      </c>
      <c r="D31" s="68">
        <f t="shared" si="4"/>
        <v>30751.010000000002</v>
      </c>
      <c r="E31" s="56">
        <f t="shared" si="5"/>
        <v>3714.99</v>
      </c>
      <c r="F31" s="56">
        <f t="shared" si="8"/>
        <v>291606.61999999994</v>
      </c>
      <c r="G31" s="56">
        <f t="shared" si="1"/>
        <v>260855.60999999993</v>
      </c>
      <c r="H31" s="56">
        <f t="shared" si="2"/>
        <v>3714.9884465753412</v>
      </c>
      <c r="I31" s="38">
        <f t="shared" si="3"/>
        <v>-1.553424658595759E-3</v>
      </c>
    </row>
    <row r="32" spans="1:9" x14ac:dyDescent="0.25">
      <c r="A32" s="45">
        <v>45278</v>
      </c>
      <c r="B32" s="57">
        <f t="shared" si="6"/>
        <v>30</v>
      </c>
      <c r="C32" s="56">
        <f t="shared" si="7"/>
        <v>34466</v>
      </c>
      <c r="D32" s="68">
        <f t="shared" si="4"/>
        <v>31249.97</v>
      </c>
      <c r="E32" s="56">
        <f t="shared" si="5"/>
        <v>3216.03</v>
      </c>
      <c r="F32" s="56">
        <f t="shared" si="8"/>
        <v>260855.60999999993</v>
      </c>
      <c r="G32" s="56">
        <f t="shared" si="1"/>
        <v>229605.63999999993</v>
      </c>
      <c r="H32" s="56">
        <f t="shared" si="2"/>
        <v>3216.0280684931499</v>
      </c>
      <c r="I32" s="38">
        <f t="shared" si="3"/>
        <v>-1.9315068502692156E-3</v>
      </c>
    </row>
    <row r="33" spans="1:9" x14ac:dyDescent="0.25">
      <c r="A33" s="45">
        <v>45309</v>
      </c>
      <c r="B33" s="57">
        <f t="shared" si="6"/>
        <v>31</v>
      </c>
      <c r="C33" s="56">
        <f t="shared" si="7"/>
        <v>34466</v>
      </c>
      <c r="D33" s="68">
        <f t="shared" si="4"/>
        <v>31540.89</v>
      </c>
      <c r="E33" s="56">
        <f t="shared" si="5"/>
        <v>2925.11</v>
      </c>
      <c r="F33" s="56">
        <f t="shared" si="8"/>
        <v>229605.63999999993</v>
      </c>
      <c r="G33" s="56">
        <f t="shared" si="1"/>
        <v>198064.74999999994</v>
      </c>
      <c r="H33" s="56">
        <f t="shared" si="2"/>
        <v>2925.1129479452047</v>
      </c>
      <c r="I33" s="38">
        <f t="shared" si="3"/>
        <v>2.9479452045961807E-3</v>
      </c>
    </row>
    <row r="34" spans="1:9" x14ac:dyDescent="0.25">
      <c r="A34" s="45">
        <v>45340</v>
      </c>
      <c r="B34" s="57">
        <f t="shared" si="6"/>
        <v>31</v>
      </c>
      <c r="C34" s="56">
        <f t="shared" si="7"/>
        <v>34466</v>
      </c>
      <c r="D34" s="68">
        <f t="shared" si="4"/>
        <v>31942.71</v>
      </c>
      <c r="E34" s="56">
        <f t="shared" si="5"/>
        <v>2523.29</v>
      </c>
      <c r="F34" s="56">
        <f t="shared" si="8"/>
        <v>198064.74999999994</v>
      </c>
      <c r="G34" s="56">
        <f t="shared" si="1"/>
        <v>166122.03999999995</v>
      </c>
      <c r="H34" s="56">
        <f t="shared" si="2"/>
        <v>2523.2906506849308</v>
      </c>
      <c r="I34" s="38">
        <f t="shared" si="3"/>
        <v>6.5068493086073431E-4</v>
      </c>
    </row>
    <row r="35" spans="1:9" x14ac:dyDescent="0.25">
      <c r="A35" s="45">
        <v>45369</v>
      </c>
      <c r="B35" s="57">
        <f t="shared" si="6"/>
        <v>29</v>
      </c>
      <c r="C35" s="56">
        <f t="shared" si="7"/>
        <v>34466</v>
      </c>
      <c r="D35" s="68">
        <f t="shared" si="4"/>
        <v>32486.19</v>
      </c>
      <c r="E35" s="56">
        <f t="shared" si="5"/>
        <v>1979.81</v>
      </c>
      <c r="F35" s="56">
        <f t="shared" si="8"/>
        <v>166122.03999999995</v>
      </c>
      <c r="G35" s="56">
        <f t="shared" si="1"/>
        <v>133635.84999999995</v>
      </c>
      <c r="H35" s="56">
        <f t="shared" si="2"/>
        <v>1979.8106136986296</v>
      </c>
      <c r="I35" s="38">
        <f t="shared" si="3"/>
        <v>6.136986296496616E-4</v>
      </c>
    </row>
    <row r="36" spans="1:9" x14ac:dyDescent="0.25">
      <c r="A36" s="45">
        <v>45400</v>
      </c>
      <c r="B36" s="57">
        <f t="shared" si="6"/>
        <v>31</v>
      </c>
      <c r="C36" s="56">
        <f t="shared" si="7"/>
        <v>34466</v>
      </c>
      <c r="D36" s="68">
        <f t="shared" si="4"/>
        <v>32763.52</v>
      </c>
      <c r="E36" s="56">
        <f t="shared" si="5"/>
        <v>1702.48</v>
      </c>
      <c r="F36" s="56">
        <f t="shared" si="8"/>
        <v>133635.84999999995</v>
      </c>
      <c r="G36" s="56">
        <f t="shared" si="1"/>
        <v>100872.32999999994</v>
      </c>
      <c r="H36" s="56">
        <f t="shared" si="2"/>
        <v>1702.4841164383556</v>
      </c>
      <c r="I36" s="38">
        <f t="shared" si="3"/>
        <v>4.1164383555951645E-3</v>
      </c>
    </row>
    <row r="37" spans="1:9" x14ac:dyDescent="0.25">
      <c r="A37" s="45">
        <v>45430</v>
      </c>
      <c r="B37" s="57">
        <f t="shared" si="6"/>
        <v>30</v>
      </c>
      <c r="C37" s="56">
        <f t="shared" si="7"/>
        <v>34466</v>
      </c>
      <c r="D37" s="68">
        <f t="shared" si="4"/>
        <v>33222.370000000003</v>
      </c>
      <c r="E37" s="56">
        <f t="shared" si="5"/>
        <v>1243.6300000000001</v>
      </c>
      <c r="F37" s="56">
        <f t="shared" si="8"/>
        <v>100872.32999999994</v>
      </c>
      <c r="G37" s="56">
        <f t="shared" si="1"/>
        <v>67649.959999999934</v>
      </c>
      <c r="H37" s="56">
        <f t="shared" si="2"/>
        <v>1243.631465753424</v>
      </c>
      <c r="I37" s="38">
        <f t="shared" si="3"/>
        <v>1.4657534238722292E-3</v>
      </c>
    </row>
    <row r="38" spans="1:9" x14ac:dyDescent="0.25">
      <c r="A38" s="45">
        <v>45461</v>
      </c>
      <c r="B38" s="57">
        <f t="shared" si="6"/>
        <v>31</v>
      </c>
      <c r="C38" s="56">
        <f t="shared" si="7"/>
        <v>34466</v>
      </c>
      <c r="D38" s="68">
        <f t="shared" si="4"/>
        <v>33604.160000000003</v>
      </c>
      <c r="E38" s="56">
        <f t="shared" si="5"/>
        <v>861.84</v>
      </c>
      <c r="F38" s="56">
        <f t="shared" si="8"/>
        <v>67649.959999999934</v>
      </c>
      <c r="G38" s="56">
        <f t="shared" si="1"/>
        <v>34045.79999999993</v>
      </c>
      <c r="H38" s="56">
        <f t="shared" si="2"/>
        <v>861.84195616438262</v>
      </c>
      <c r="I38" s="38">
        <f t="shared" si="3"/>
        <v>1.9561643825909414E-3</v>
      </c>
    </row>
    <row r="39" spans="1:9" x14ac:dyDescent="0.25">
      <c r="A39" s="45">
        <v>45491</v>
      </c>
      <c r="B39" s="57">
        <f t="shared" si="6"/>
        <v>30</v>
      </c>
      <c r="C39" s="56">
        <f t="shared" si="7"/>
        <v>34466</v>
      </c>
      <c r="D39" s="68">
        <f t="shared" si="4"/>
        <v>34045.79999999993</v>
      </c>
      <c r="E39" s="56">
        <v>420.2000000000719</v>
      </c>
      <c r="F39" s="56">
        <f t="shared" si="8"/>
        <v>34045.79999999993</v>
      </c>
      <c r="G39" s="56">
        <f t="shared" si="1"/>
        <v>0</v>
      </c>
      <c r="H39" s="56">
        <f t="shared" si="2"/>
        <v>419.74273972602646</v>
      </c>
      <c r="I39" s="38">
        <f t="shared" si="3"/>
        <v>-0.45726027404543856</v>
      </c>
    </row>
  </sheetData>
  <pageMargins left="0.7" right="0.7" top="0.75" bottom="0.75" header="0.3" footer="0.3"/>
  <pageSetup orientation="portrait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EB3F4-86E6-4F36-9C6B-70B23736A8BC}">
  <dimension ref="A1:I39"/>
  <sheetViews>
    <sheetView workbookViewId="0">
      <pane ySplit="3" topLeftCell="A25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2.7109375" bestFit="1" customWidth="1"/>
    <col min="2" max="2" width="14.42578125" bestFit="1" customWidth="1"/>
    <col min="3" max="3" width="23.140625" customWidth="1"/>
    <col min="4" max="4" width="13.85546875" bestFit="1" customWidth="1"/>
    <col min="5" max="5" width="11.42578125" bestFit="1" customWidth="1"/>
    <col min="6" max="6" width="13.7109375" bestFit="1" customWidth="1"/>
    <col min="7" max="7" width="14.7109375" bestFit="1" customWidth="1"/>
    <col min="8" max="8" width="15.140625" bestFit="1" customWidth="1"/>
  </cols>
  <sheetData>
    <row r="1" spans="1:9" x14ac:dyDescent="0.25">
      <c r="A1" s="41" t="s">
        <v>267</v>
      </c>
      <c r="B1" s="46">
        <v>43855</v>
      </c>
      <c r="C1" s="86" t="s">
        <v>377</v>
      </c>
      <c r="D1" s="83">
        <v>1000000</v>
      </c>
    </row>
    <row r="2" spans="1:9" ht="15.75" x14ac:dyDescent="0.25">
      <c r="A2" s="41" t="s">
        <v>268</v>
      </c>
      <c r="B2" s="223">
        <v>0.15</v>
      </c>
      <c r="C2" s="101" t="s">
        <v>381</v>
      </c>
      <c r="D2" s="224">
        <f>ROUNDUP(34814.4698649501,0)</f>
        <v>34815</v>
      </c>
      <c r="F2" s="100"/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45">
        <v>43895</v>
      </c>
      <c r="B4" s="57">
        <f>_xlfn.DAYS(A4,B1)</f>
        <v>40</v>
      </c>
      <c r="C4" s="56">
        <f>$D$2</f>
        <v>34815</v>
      </c>
      <c r="D4" s="68">
        <f t="shared" ref="D4:D39" si="0">C4-E4</f>
        <v>18376.64</v>
      </c>
      <c r="E4" s="56">
        <f>ROUND(F4*$B$2*B4/365,2)</f>
        <v>16438.36</v>
      </c>
      <c r="F4" s="56">
        <f>D1</f>
        <v>1000000</v>
      </c>
      <c r="G4" s="56">
        <f t="shared" ref="G4:G39" si="1">F4-D4</f>
        <v>981623.36</v>
      </c>
      <c r="H4" s="56">
        <f t="shared" ref="H4:H39" si="2">F4*$B$2*B4/365</f>
        <v>16438.35616438356</v>
      </c>
      <c r="I4" s="38">
        <f t="shared" ref="I4:I39" si="3">H4-E4</f>
        <v>-3.8356164404831361E-3</v>
      </c>
    </row>
    <row r="5" spans="1:9" x14ac:dyDescent="0.25">
      <c r="A5" s="45">
        <v>43926</v>
      </c>
      <c r="B5" s="57">
        <f>_xlfn.DAYS(A5,A4)</f>
        <v>31</v>
      </c>
      <c r="C5" s="56">
        <f>$D$2</f>
        <v>34815</v>
      </c>
      <c r="D5" s="68">
        <f t="shared" si="0"/>
        <v>22309.39</v>
      </c>
      <c r="E5" s="56">
        <f t="shared" ref="E5:E38" si="4">ROUND(F5*$B$2*B5/365,2)</f>
        <v>12505.61</v>
      </c>
      <c r="F5" s="56">
        <f>G4</f>
        <v>981623.36</v>
      </c>
      <c r="G5" s="56">
        <f t="shared" si="1"/>
        <v>959313.97</v>
      </c>
      <c r="H5" s="56">
        <f t="shared" si="2"/>
        <v>12505.61266849315</v>
      </c>
      <c r="I5" s="38">
        <f t="shared" si="3"/>
        <v>2.6684931490308372E-3</v>
      </c>
    </row>
    <row r="6" spans="1:9" x14ac:dyDescent="0.25">
      <c r="A6" s="45">
        <v>43956</v>
      </c>
      <c r="B6" s="57">
        <f t="shared" ref="B6:B39" si="5">_xlfn.DAYS(A6,A5)</f>
        <v>30</v>
      </c>
      <c r="C6" s="56">
        <f t="shared" ref="C6:C39" si="6">$D$2</f>
        <v>34815</v>
      </c>
      <c r="D6" s="68">
        <f t="shared" si="0"/>
        <v>22987.84</v>
      </c>
      <c r="E6" s="56">
        <f t="shared" si="4"/>
        <v>11827.16</v>
      </c>
      <c r="F6" s="56">
        <f t="shared" ref="F6:F39" si="7">G5</f>
        <v>959313.97</v>
      </c>
      <c r="G6" s="56">
        <f t="shared" si="1"/>
        <v>936326.13</v>
      </c>
      <c r="H6" s="56">
        <f t="shared" si="2"/>
        <v>11827.158534246575</v>
      </c>
      <c r="I6" s="38">
        <f t="shared" si="3"/>
        <v>-1.4657534247817239E-3</v>
      </c>
    </row>
    <row r="7" spans="1:9" x14ac:dyDescent="0.25">
      <c r="A7" s="45">
        <v>43987</v>
      </c>
      <c r="B7" s="57">
        <f t="shared" si="5"/>
        <v>31</v>
      </c>
      <c r="C7" s="56">
        <f t="shared" si="6"/>
        <v>34815</v>
      </c>
      <c r="D7" s="68">
        <f t="shared" si="0"/>
        <v>22886.46</v>
      </c>
      <c r="E7" s="56">
        <f t="shared" si="4"/>
        <v>11928.54</v>
      </c>
      <c r="F7" s="56">
        <f t="shared" si="7"/>
        <v>936326.13</v>
      </c>
      <c r="G7" s="56">
        <f t="shared" si="1"/>
        <v>913439.67</v>
      </c>
      <c r="H7" s="56">
        <f t="shared" si="2"/>
        <v>11928.538368493149</v>
      </c>
      <c r="I7" s="38">
        <f t="shared" si="3"/>
        <v>-1.6315068514813902E-3</v>
      </c>
    </row>
    <row r="8" spans="1:9" x14ac:dyDescent="0.25">
      <c r="A8" s="45">
        <v>44017</v>
      </c>
      <c r="B8" s="57">
        <f t="shared" si="5"/>
        <v>30</v>
      </c>
      <c r="C8" s="56">
        <f t="shared" si="6"/>
        <v>34815</v>
      </c>
      <c r="D8" s="68">
        <f t="shared" si="0"/>
        <v>23553.42</v>
      </c>
      <c r="E8" s="56">
        <f t="shared" si="4"/>
        <v>11261.58</v>
      </c>
      <c r="F8" s="56">
        <f t="shared" si="7"/>
        <v>913439.67</v>
      </c>
      <c r="G8" s="56">
        <f t="shared" si="1"/>
        <v>889886.25</v>
      </c>
      <c r="H8" s="56">
        <f t="shared" si="2"/>
        <v>11261.584972602741</v>
      </c>
      <c r="I8" s="38">
        <f t="shared" si="3"/>
        <v>4.9726027409633389E-3</v>
      </c>
    </row>
    <row r="9" spans="1:9" x14ac:dyDescent="0.25">
      <c r="A9" s="45">
        <v>44048</v>
      </c>
      <c r="B9" s="57">
        <f t="shared" si="5"/>
        <v>31</v>
      </c>
      <c r="C9" s="56">
        <f t="shared" si="6"/>
        <v>34815</v>
      </c>
      <c r="D9" s="68">
        <f t="shared" si="0"/>
        <v>23478.09</v>
      </c>
      <c r="E9" s="56">
        <f t="shared" si="4"/>
        <v>11336.91</v>
      </c>
      <c r="F9" s="56">
        <f t="shared" si="7"/>
        <v>889886.25</v>
      </c>
      <c r="G9" s="56">
        <f t="shared" si="1"/>
        <v>866408.16</v>
      </c>
      <c r="H9" s="56">
        <f t="shared" si="2"/>
        <v>11336.907020547946</v>
      </c>
      <c r="I9" s="38">
        <f t="shared" si="3"/>
        <v>-2.979452054205467E-3</v>
      </c>
    </row>
    <row r="10" spans="1:9" x14ac:dyDescent="0.25">
      <c r="A10" s="45">
        <v>44079</v>
      </c>
      <c r="B10" s="57">
        <f t="shared" si="5"/>
        <v>31</v>
      </c>
      <c r="C10" s="56">
        <f t="shared" si="6"/>
        <v>34815</v>
      </c>
      <c r="D10" s="68">
        <f t="shared" si="0"/>
        <v>23777.200000000001</v>
      </c>
      <c r="E10" s="56">
        <f t="shared" si="4"/>
        <v>11037.8</v>
      </c>
      <c r="F10" s="56">
        <f t="shared" si="7"/>
        <v>866408.16</v>
      </c>
      <c r="G10" s="56">
        <f t="shared" si="1"/>
        <v>842630.96000000008</v>
      </c>
      <c r="H10" s="56">
        <f t="shared" si="2"/>
        <v>11037.80258630137</v>
      </c>
      <c r="I10" s="38">
        <f t="shared" si="3"/>
        <v>2.5863013706839411E-3</v>
      </c>
    </row>
    <row r="11" spans="1:9" x14ac:dyDescent="0.25">
      <c r="A11" s="45">
        <v>44109</v>
      </c>
      <c r="B11" s="57">
        <f t="shared" si="5"/>
        <v>30</v>
      </c>
      <c r="C11" s="56">
        <f t="shared" si="6"/>
        <v>34815</v>
      </c>
      <c r="D11" s="68">
        <f t="shared" si="0"/>
        <v>24426.400000000001</v>
      </c>
      <c r="E11" s="56">
        <f t="shared" si="4"/>
        <v>10388.6</v>
      </c>
      <c r="F11" s="56">
        <f t="shared" si="7"/>
        <v>842630.96000000008</v>
      </c>
      <c r="G11" s="56">
        <f t="shared" si="1"/>
        <v>818204.56</v>
      </c>
      <c r="H11" s="56">
        <f t="shared" si="2"/>
        <v>10388.600876712328</v>
      </c>
      <c r="I11" s="38">
        <f t="shared" si="3"/>
        <v>8.7671232722641435E-4</v>
      </c>
    </row>
    <row r="12" spans="1:9" x14ac:dyDescent="0.25">
      <c r="A12" s="45">
        <v>44140</v>
      </c>
      <c r="B12" s="57">
        <f t="shared" si="5"/>
        <v>31</v>
      </c>
      <c r="C12" s="56">
        <f t="shared" si="6"/>
        <v>34815</v>
      </c>
      <c r="D12" s="68">
        <f t="shared" si="0"/>
        <v>24391.3</v>
      </c>
      <c r="E12" s="56">
        <f t="shared" si="4"/>
        <v>10423.700000000001</v>
      </c>
      <c r="F12" s="56">
        <f t="shared" si="7"/>
        <v>818204.56</v>
      </c>
      <c r="G12" s="56">
        <f t="shared" si="1"/>
        <v>793813.26</v>
      </c>
      <c r="H12" s="56">
        <f t="shared" si="2"/>
        <v>10423.701928767125</v>
      </c>
      <c r="I12" s="38">
        <f t="shared" si="3"/>
        <v>1.9287671238998882E-3</v>
      </c>
    </row>
    <row r="13" spans="1:9" x14ac:dyDescent="0.25">
      <c r="A13" s="45">
        <v>44170</v>
      </c>
      <c r="B13" s="57">
        <f t="shared" si="5"/>
        <v>30</v>
      </c>
      <c r="C13" s="56">
        <f t="shared" si="6"/>
        <v>34815</v>
      </c>
      <c r="D13" s="68">
        <f t="shared" si="0"/>
        <v>25028.260000000002</v>
      </c>
      <c r="E13" s="56">
        <f t="shared" si="4"/>
        <v>9786.74</v>
      </c>
      <c r="F13" s="56">
        <f t="shared" si="7"/>
        <v>793813.26</v>
      </c>
      <c r="G13" s="56">
        <f t="shared" si="1"/>
        <v>768785</v>
      </c>
      <c r="H13" s="56">
        <f t="shared" si="2"/>
        <v>9786.7388219178083</v>
      </c>
      <c r="I13" s="38">
        <f t="shared" si="3"/>
        <v>-1.1780821914726403E-3</v>
      </c>
    </row>
    <row r="14" spans="1:9" x14ac:dyDescent="0.25">
      <c r="A14" s="45">
        <v>44201</v>
      </c>
      <c r="B14" s="57">
        <f t="shared" si="5"/>
        <v>31</v>
      </c>
      <c r="C14" s="56">
        <f t="shared" si="6"/>
        <v>34815</v>
      </c>
      <c r="D14" s="68">
        <f t="shared" si="0"/>
        <v>25020.89</v>
      </c>
      <c r="E14" s="56">
        <f t="shared" si="4"/>
        <v>9794.11</v>
      </c>
      <c r="F14" s="56">
        <f t="shared" si="7"/>
        <v>768785</v>
      </c>
      <c r="G14" s="56">
        <f t="shared" si="1"/>
        <v>743764.11</v>
      </c>
      <c r="H14" s="56">
        <f t="shared" si="2"/>
        <v>9794.110273972603</v>
      </c>
      <c r="I14" s="38">
        <f t="shared" si="3"/>
        <v>2.7397260237194132E-4</v>
      </c>
    </row>
    <row r="15" spans="1:9" x14ac:dyDescent="0.25">
      <c r="A15" s="45">
        <v>44232</v>
      </c>
      <c r="B15" s="57">
        <f t="shared" si="5"/>
        <v>31</v>
      </c>
      <c r="C15" s="56">
        <f t="shared" si="6"/>
        <v>34815</v>
      </c>
      <c r="D15" s="68">
        <f t="shared" si="0"/>
        <v>25339.65</v>
      </c>
      <c r="E15" s="56">
        <f t="shared" si="4"/>
        <v>9475.35</v>
      </c>
      <c r="F15" s="56">
        <f t="shared" si="7"/>
        <v>743764.11</v>
      </c>
      <c r="G15" s="56">
        <f t="shared" si="1"/>
        <v>718424.46</v>
      </c>
      <c r="H15" s="56">
        <f t="shared" si="2"/>
        <v>9475.3509904109578</v>
      </c>
      <c r="I15" s="38">
        <f t="shared" si="3"/>
        <v>9.9041095745633356E-4</v>
      </c>
    </row>
    <row r="16" spans="1:9" x14ac:dyDescent="0.25">
      <c r="A16" s="45">
        <v>44260</v>
      </c>
      <c r="B16" s="57">
        <f t="shared" si="5"/>
        <v>28</v>
      </c>
      <c r="C16" s="56">
        <f t="shared" si="6"/>
        <v>34815</v>
      </c>
      <c r="D16" s="68">
        <f t="shared" si="0"/>
        <v>26548.2</v>
      </c>
      <c r="E16" s="56">
        <f t="shared" si="4"/>
        <v>8266.7999999999993</v>
      </c>
      <c r="F16" s="56">
        <f t="shared" si="7"/>
        <v>718424.46</v>
      </c>
      <c r="G16" s="56">
        <f t="shared" si="1"/>
        <v>691876.26</v>
      </c>
      <c r="H16" s="56">
        <f t="shared" si="2"/>
        <v>8266.8020054794524</v>
      </c>
      <c r="I16" s="38">
        <f t="shared" si="3"/>
        <v>2.0054794531461084E-3</v>
      </c>
    </row>
    <row r="17" spans="1:9" x14ac:dyDescent="0.25">
      <c r="A17" s="45">
        <v>44291</v>
      </c>
      <c r="B17" s="57">
        <f t="shared" si="5"/>
        <v>31</v>
      </c>
      <c r="C17" s="56">
        <f t="shared" si="6"/>
        <v>34815</v>
      </c>
      <c r="D17" s="68">
        <f t="shared" si="0"/>
        <v>26000.690000000002</v>
      </c>
      <c r="E17" s="56">
        <f t="shared" si="4"/>
        <v>8814.31</v>
      </c>
      <c r="F17" s="56">
        <f t="shared" si="7"/>
        <v>691876.26</v>
      </c>
      <c r="G17" s="56">
        <f t="shared" si="1"/>
        <v>665875.57000000007</v>
      </c>
      <c r="H17" s="56">
        <f t="shared" si="2"/>
        <v>8814.3139972602748</v>
      </c>
      <c r="I17" s="38">
        <f t="shared" si="3"/>
        <v>3.9972602753550746E-3</v>
      </c>
    </row>
    <row r="18" spans="1:9" x14ac:dyDescent="0.25">
      <c r="A18" s="45">
        <v>44321</v>
      </c>
      <c r="B18" s="57">
        <f t="shared" si="5"/>
        <v>30</v>
      </c>
      <c r="C18" s="56">
        <f t="shared" si="6"/>
        <v>34815</v>
      </c>
      <c r="D18" s="68">
        <f t="shared" si="0"/>
        <v>26605.58</v>
      </c>
      <c r="E18" s="56">
        <f t="shared" si="4"/>
        <v>8209.42</v>
      </c>
      <c r="F18" s="56">
        <f t="shared" si="7"/>
        <v>665875.57000000007</v>
      </c>
      <c r="G18" s="56">
        <f t="shared" si="1"/>
        <v>639269.99000000011</v>
      </c>
      <c r="H18" s="56">
        <f t="shared" si="2"/>
        <v>8209.4248356164389</v>
      </c>
      <c r="I18" s="38">
        <f t="shared" si="3"/>
        <v>4.8356164388678735E-3</v>
      </c>
    </row>
    <row r="19" spans="1:9" x14ac:dyDescent="0.25">
      <c r="A19" s="45">
        <v>44352</v>
      </c>
      <c r="B19" s="57">
        <f t="shared" si="5"/>
        <v>31</v>
      </c>
      <c r="C19" s="56">
        <f t="shared" si="6"/>
        <v>34815</v>
      </c>
      <c r="D19" s="68">
        <f t="shared" si="0"/>
        <v>26670.880000000001</v>
      </c>
      <c r="E19" s="56">
        <f t="shared" si="4"/>
        <v>8144.12</v>
      </c>
      <c r="F19" s="56">
        <f t="shared" si="7"/>
        <v>639269.99000000011</v>
      </c>
      <c r="G19" s="56">
        <f t="shared" si="1"/>
        <v>612599.1100000001</v>
      </c>
      <c r="H19" s="56">
        <f t="shared" si="2"/>
        <v>8144.1245301369872</v>
      </c>
      <c r="I19" s="38">
        <f t="shared" si="3"/>
        <v>4.5301369873413933E-3</v>
      </c>
    </row>
    <row r="20" spans="1:9" x14ac:dyDescent="0.25">
      <c r="A20" s="45">
        <v>44382</v>
      </c>
      <c r="B20" s="57">
        <f t="shared" si="5"/>
        <v>30</v>
      </c>
      <c r="C20" s="56">
        <f t="shared" si="6"/>
        <v>34815</v>
      </c>
      <c r="D20" s="68">
        <f t="shared" si="0"/>
        <v>27262.41</v>
      </c>
      <c r="E20" s="56">
        <f t="shared" si="4"/>
        <v>7552.59</v>
      </c>
      <c r="F20" s="56">
        <f t="shared" si="7"/>
        <v>612599.1100000001</v>
      </c>
      <c r="G20" s="56">
        <f t="shared" si="1"/>
        <v>585336.70000000007</v>
      </c>
      <c r="H20" s="56">
        <f t="shared" si="2"/>
        <v>7552.5917671232892</v>
      </c>
      <c r="I20" s="38">
        <f t="shared" si="3"/>
        <v>1.7671232890279498E-3</v>
      </c>
    </row>
    <row r="21" spans="1:9" x14ac:dyDescent="0.25">
      <c r="A21" s="45">
        <v>44413</v>
      </c>
      <c r="B21" s="57">
        <f t="shared" si="5"/>
        <v>31</v>
      </c>
      <c r="C21" s="56">
        <f t="shared" si="6"/>
        <v>34815</v>
      </c>
      <c r="D21" s="68">
        <f t="shared" si="0"/>
        <v>27357.97</v>
      </c>
      <c r="E21" s="56">
        <f t="shared" si="4"/>
        <v>7457.03</v>
      </c>
      <c r="F21" s="56">
        <f t="shared" si="7"/>
        <v>585336.70000000007</v>
      </c>
      <c r="G21" s="56">
        <f t="shared" si="1"/>
        <v>557978.7300000001</v>
      </c>
      <c r="H21" s="56">
        <f t="shared" si="2"/>
        <v>7457.0291917808227</v>
      </c>
      <c r="I21" s="38">
        <f t="shared" si="3"/>
        <v>-8.0821917708817637E-4</v>
      </c>
    </row>
    <row r="22" spans="1:9" x14ac:dyDescent="0.25">
      <c r="A22" s="45">
        <v>44444</v>
      </c>
      <c r="B22" s="57">
        <f t="shared" si="5"/>
        <v>31</v>
      </c>
      <c r="C22" s="56">
        <f t="shared" si="6"/>
        <v>34815</v>
      </c>
      <c r="D22" s="68">
        <f t="shared" si="0"/>
        <v>27706.5</v>
      </c>
      <c r="E22" s="56">
        <f t="shared" si="4"/>
        <v>7108.5</v>
      </c>
      <c r="F22" s="56">
        <f t="shared" si="7"/>
        <v>557978.7300000001</v>
      </c>
      <c r="G22" s="56">
        <f t="shared" si="1"/>
        <v>530272.2300000001</v>
      </c>
      <c r="H22" s="56">
        <f t="shared" si="2"/>
        <v>7108.4961493150704</v>
      </c>
      <c r="I22" s="38">
        <f t="shared" si="3"/>
        <v>-3.8506849296027212E-3</v>
      </c>
    </row>
    <row r="23" spans="1:9" x14ac:dyDescent="0.25">
      <c r="A23" s="45">
        <v>44474</v>
      </c>
      <c r="B23" s="57">
        <f t="shared" si="5"/>
        <v>30</v>
      </c>
      <c r="C23" s="56">
        <f t="shared" si="6"/>
        <v>34815</v>
      </c>
      <c r="D23" s="68">
        <f t="shared" si="0"/>
        <v>28277.4</v>
      </c>
      <c r="E23" s="56">
        <f t="shared" si="4"/>
        <v>6537.6</v>
      </c>
      <c r="F23" s="56">
        <f t="shared" si="7"/>
        <v>530272.2300000001</v>
      </c>
      <c r="G23" s="56">
        <f t="shared" si="1"/>
        <v>501994.83000000007</v>
      </c>
      <c r="H23" s="56">
        <f t="shared" si="2"/>
        <v>6537.6028356164388</v>
      </c>
      <c r="I23" s="38">
        <f t="shared" si="3"/>
        <v>2.8356164384604199E-3</v>
      </c>
    </row>
    <row r="24" spans="1:9" x14ac:dyDescent="0.25">
      <c r="A24" s="45">
        <v>44505</v>
      </c>
      <c r="B24" s="57">
        <f t="shared" si="5"/>
        <v>31</v>
      </c>
      <c r="C24" s="56">
        <f t="shared" si="6"/>
        <v>34815</v>
      </c>
      <c r="D24" s="68">
        <f t="shared" si="0"/>
        <v>28419.72</v>
      </c>
      <c r="E24" s="56">
        <f t="shared" si="4"/>
        <v>6395.28</v>
      </c>
      <c r="F24" s="56">
        <f t="shared" si="7"/>
        <v>501994.83000000007</v>
      </c>
      <c r="G24" s="56">
        <f t="shared" si="1"/>
        <v>473575.1100000001</v>
      </c>
      <c r="H24" s="56">
        <f t="shared" si="2"/>
        <v>6395.2766013698638</v>
      </c>
      <c r="I24" s="38">
        <f t="shared" si="3"/>
        <v>-3.3986301359618665E-3</v>
      </c>
    </row>
    <row r="25" spans="1:9" x14ac:dyDescent="0.25">
      <c r="A25" s="45">
        <v>44535</v>
      </c>
      <c r="B25" s="57">
        <f t="shared" si="5"/>
        <v>30</v>
      </c>
      <c r="C25" s="56">
        <f t="shared" si="6"/>
        <v>34815</v>
      </c>
      <c r="D25" s="68">
        <f t="shared" si="0"/>
        <v>28976.400000000001</v>
      </c>
      <c r="E25" s="56">
        <f t="shared" si="4"/>
        <v>5838.6</v>
      </c>
      <c r="F25" s="56">
        <f t="shared" si="7"/>
        <v>473575.1100000001</v>
      </c>
      <c r="G25" s="56">
        <f t="shared" si="1"/>
        <v>444598.71000000008</v>
      </c>
      <c r="H25" s="56">
        <f t="shared" si="2"/>
        <v>5838.5972465753439</v>
      </c>
      <c r="I25" s="38">
        <f t="shared" si="3"/>
        <v>-2.7534246564755449E-3</v>
      </c>
    </row>
    <row r="26" spans="1:9" x14ac:dyDescent="0.25">
      <c r="A26" s="45">
        <v>44566</v>
      </c>
      <c r="B26" s="57">
        <f t="shared" si="5"/>
        <v>31</v>
      </c>
      <c r="C26" s="56">
        <f t="shared" si="6"/>
        <v>34815</v>
      </c>
      <c r="D26" s="68">
        <f t="shared" si="0"/>
        <v>29150.93</v>
      </c>
      <c r="E26" s="56">
        <f t="shared" si="4"/>
        <v>5664.07</v>
      </c>
      <c r="F26" s="56">
        <f t="shared" si="7"/>
        <v>444598.71000000008</v>
      </c>
      <c r="G26" s="56">
        <f t="shared" si="1"/>
        <v>415447.78000000009</v>
      </c>
      <c r="H26" s="56">
        <f t="shared" si="2"/>
        <v>5664.0657575342475</v>
      </c>
      <c r="I26" s="38">
        <f t="shared" si="3"/>
        <v>-4.2424657522133202E-3</v>
      </c>
    </row>
    <row r="27" spans="1:9" x14ac:dyDescent="0.25">
      <c r="A27" s="45">
        <v>44597</v>
      </c>
      <c r="B27" s="57">
        <f t="shared" si="5"/>
        <v>31</v>
      </c>
      <c r="C27" s="56">
        <f t="shared" si="6"/>
        <v>34815</v>
      </c>
      <c r="D27" s="68">
        <f t="shared" si="0"/>
        <v>29522.31</v>
      </c>
      <c r="E27" s="56">
        <f t="shared" si="4"/>
        <v>5292.69</v>
      </c>
      <c r="F27" s="56">
        <f t="shared" si="7"/>
        <v>415447.78000000009</v>
      </c>
      <c r="G27" s="56">
        <f t="shared" si="1"/>
        <v>385925.47000000009</v>
      </c>
      <c r="H27" s="56">
        <f t="shared" si="2"/>
        <v>5292.6908958904123</v>
      </c>
      <c r="I27" s="38">
        <f t="shared" si="3"/>
        <v>8.9589041272120085E-4</v>
      </c>
    </row>
    <row r="28" spans="1:9" x14ac:dyDescent="0.25">
      <c r="A28" s="45">
        <v>44625</v>
      </c>
      <c r="B28" s="57">
        <f t="shared" si="5"/>
        <v>28</v>
      </c>
      <c r="C28" s="56">
        <f t="shared" si="6"/>
        <v>34815</v>
      </c>
      <c r="D28" s="68">
        <f t="shared" si="0"/>
        <v>30374.21</v>
      </c>
      <c r="E28" s="56">
        <f t="shared" si="4"/>
        <v>4440.79</v>
      </c>
      <c r="F28" s="56">
        <f t="shared" si="7"/>
        <v>385925.47000000009</v>
      </c>
      <c r="G28" s="56">
        <f t="shared" si="1"/>
        <v>355551.26000000007</v>
      </c>
      <c r="H28" s="56">
        <f t="shared" si="2"/>
        <v>4440.7862301369869</v>
      </c>
      <c r="I28" s="38">
        <f t="shared" si="3"/>
        <v>-3.7698630130762467E-3</v>
      </c>
    </row>
    <row r="29" spans="1:9" x14ac:dyDescent="0.25">
      <c r="A29" s="45">
        <v>44656</v>
      </c>
      <c r="B29" s="57">
        <f t="shared" si="5"/>
        <v>31</v>
      </c>
      <c r="C29" s="56">
        <f t="shared" si="6"/>
        <v>34815</v>
      </c>
      <c r="D29" s="68">
        <f t="shared" si="0"/>
        <v>30285.37</v>
      </c>
      <c r="E29" s="56">
        <f t="shared" si="4"/>
        <v>4529.63</v>
      </c>
      <c r="F29" s="56">
        <f t="shared" si="7"/>
        <v>355551.26000000007</v>
      </c>
      <c r="G29" s="56">
        <f t="shared" si="1"/>
        <v>325265.89000000007</v>
      </c>
      <c r="H29" s="56">
        <f t="shared" si="2"/>
        <v>4529.6256410958913</v>
      </c>
      <c r="I29" s="38">
        <f t="shared" si="3"/>
        <v>-4.3589041088125668E-3</v>
      </c>
    </row>
    <row r="30" spans="1:9" x14ac:dyDescent="0.25">
      <c r="A30" s="45">
        <v>44686</v>
      </c>
      <c r="B30" s="57">
        <f t="shared" si="5"/>
        <v>30</v>
      </c>
      <c r="C30" s="56">
        <f t="shared" si="6"/>
        <v>34815</v>
      </c>
      <c r="D30" s="68">
        <f t="shared" si="0"/>
        <v>30804.87</v>
      </c>
      <c r="E30" s="56">
        <f t="shared" si="4"/>
        <v>4010.13</v>
      </c>
      <c r="F30" s="56">
        <f t="shared" si="7"/>
        <v>325265.89000000007</v>
      </c>
      <c r="G30" s="56">
        <f t="shared" si="1"/>
        <v>294461.02000000008</v>
      </c>
      <c r="H30" s="56">
        <f t="shared" si="2"/>
        <v>4010.1274109589049</v>
      </c>
      <c r="I30" s="38">
        <f t="shared" si="3"/>
        <v>-2.5890410952342791E-3</v>
      </c>
    </row>
    <row r="31" spans="1:9" x14ac:dyDescent="0.25">
      <c r="A31" s="45">
        <v>44717</v>
      </c>
      <c r="B31" s="57">
        <f t="shared" si="5"/>
        <v>31</v>
      </c>
      <c r="C31" s="56">
        <f t="shared" si="6"/>
        <v>34815</v>
      </c>
      <c r="D31" s="68">
        <f t="shared" si="0"/>
        <v>31063.65</v>
      </c>
      <c r="E31" s="56">
        <f t="shared" si="4"/>
        <v>3751.35</v>
      </c>
      <c r="F31" s="56">
        <f t="shared" si="7"/>
        <v>294461.02000000008</v>
      </c>
      <c r="G31" s="56">
        <f t="shared" si="1"/>
        <v>263397.37000000005</v>
      </c>
      <c r="H31" s="56">
        <f t="shared" si="2"/>
        <v>3751.3527205479463</v>
      </c>
      <c r="I31" s="38">
        <f t="shared" si="3"/>
        <v>2.720547946410079E-3</v>
      </c>
    </row>
    <row r="32" spans="1:9" x14ac:dyDescent="0.25">
      <c r="A32" s="45">
        <v>44747</v>
      </c>
      <c r="B32" s="57">
        <f t="shared" si="5"/>
        <v>30</v>
      </c>
      <c r="C32" s="56">
        <f t="shared" si="6"/>
        <v>34815</v>
      </c>
      <c r="D32" s="68">
        <f t="shared" si="0"/>
        <v>31567.64</v>
      </c>
      <c r="E32" s="56">
        <f t="shared" si="4"/>
        <v>3247.36</v>
      </c>
      <c r="F32" s="56">
        <f t="shared" si="7"/>
        <v>263397.37000000005</v>
      </c>
      <c r="G32" s="56">
        <f t="shared" si="1"/>
        <v>231829.73000000004</v>
      </c>
      <c r="H32" s="56">
        <f t="shared" si="2"/>
        <v>3247.3648356164385</v>
      </c>
      <c r="I32" s="38">
        <f t="shared" si="3"/>
        <v>4.8356164384131262E-3</v>
      </c>
    </row>
    <row r="33" spans="1:9" x14ac:dyDescent="0.25">
      <c r="A33" s="45">
        <v>44778</v>
      </c>
      <c r="B33" s="57">
        <f t="shared" si="5"/>
        <v>31</v>
      </c>
      <c r="C33" s="56">
        <f t="shared" si="6"/>
        <v>34815</v>
      </c>
      <c r="D33" s="68">
        <f t="shared" si="0"/>
        <v>31861.55</v>
      </c>
      <c r="E33" s="56">
        <f t="shared" si="4"/>
        <v>2953.45</v>
      </c>
      <c r="F33" s="56">
        <f t="shared" si="7"/>
        <v>231829.73000000004</v>
      </c>
      <c r="G33" s="56">
        <f t="shared" si="1"/>
        <v>199968.18000000005</v>
      </c>
      <c r="H33" s="56">
        <f t="shared" si="2"/>
        <v>2953.4472452054797</v>
      </c>
      <c r="I33" s="38">
        <f t="shared" si="3"/>
        <v>-2.754794520114956E-3</v>
      </c>
    </row>
    <row r="34" spans="1:9" x14ac:dyDescent="0.25">
      <c r="A34" s="45">
        <v>44809</v>
      </c>
      <c r="B34" s="57">
        <f t="shared" si="5"/>
        <v>31</v>
      </c>
      <c r="C34" s="56">
        <f t="shared" si="6"/>
        <v>34815</v>
      </c>
      <c r="D34" s="68">
        <f t="shared" si="0"/>
        <v>32267.46</v>
      </c>
      <c r="E34" s="56">
        <f t="shared" si="4"/>
        <v>2547.54</v>
      </c>
      <c r="F34" s="56">
        <f t="shared" si="7"/>
        <v>199968.18000000005</v>
      </c>
      <c r="G34" s="56">
        <f t="shared" si="1"/>
        <v>167700.72000000006</v>
      </c>
      <c r="H34" s="56">
        <f t="shared" si="2"/>
        <v>2547.539827397261</v>
      </c>
      <c r="I34" s="38">
        <f t="shared" si="3"/>
        <v>-1.72602738985006E-4</v>
      </c>
    </row>
    <row r="35" spans="1:9" x14ac:dyDescent="0.25">
      <c r="A35" s="45">
        <v>44839</v>
      </c>
      <c r="B35" s="57">
        <f t="shared" si="5"/>
        <v>30</v>
      </c>
      <c r="C35" s="56">
        <f t="shared" si="6"/>
        <v>34815</v>
      </c>
      <c r="D35" s="68">
        <f t="shared" si="0"/>
        <v>32747.46</v>
      </c>
      <c r="E35" s="56">
        <f t="shared" si="4"/>
        <v>2067.54</v>
      </c>
      <c r="F35" s="56">
        <f t="shared" si="7"/>
        <v>167700.72000000006</v>
      </c>
      <c r="G35" s="56">
        <f t="shared" si="1"/>
        <v>134953.26000000007</v>
      </c>
      <c r="H35" s="56">
        <f t="shared" si="2"/>
        <v>2067.5431232876717</v>
      </c>
      <c r="I35" s="38">
        <f t="shared" si="3"/>
        <v>3.1232876717695035E-3</v>
      </c>
    </row>
    <row r="36" spans="1:9" x14ac:dyDescent="0.25">
      <c r="A36" s="45">
        <v>44870</v>
      </c>
      <c r="B36" s="57">
        <f t="shared" si="5"/>
        <v>31</v>
      </c>
      <c r="C36" s="56">
        <f t="shared" si="6"/>
        <v>34815</v>
      </c>
      <c r="D36" s="68">
        <f t="shared" si="0"/>
        <v>33095.730000000003</v>
      </c>
      <c r="E36" s="56">
        <f t="shared" si="4"/>
        <v>1719.27</v>
      </c>
      <c r="F36" s="56">
        <f t="shared" si="7"/>
        <v>134953.26000000007</v>
      </c>
      <c r="G36" s="56">
        <f t="shared" si="1"/>
        <v>101857.53000000006</v>
      </c>
      <c r="H36" s="56">
        <f t="shared" si="2"/>
        <v>1719.2675589041103</v>
      </c>
      <c r="I36" s="38">
        <f t="shared" si="3"/>
        <v>-2.4410958897078672E-3</v>
      </c>
    </row>
    <row r="37" spans="1:9" x14ac:dyDescent="0.25">
      <c r="A37" s="45">
        <v>44900</v>
      </c>
      <c r="B37" s="57">
        <f t="shared" si="5"/>
        <v>30</v>
      </c>
      <c r="C37" s="56">
        <f t="shared" si="6"/>
        <v>34815</v>
      </c>
      <c r="D37" s="68">
        <f t="shared" si="0"/>
        <v>33559.22</v>
      </c>
      <c r="E37" s="56">
        <f t="shared" si="4"/>
        <v>1255.78</v>
      </c>
      <c r="F37" s="56">
        <f t="shared" si="7"/>
        <v>101857.53000000006</v>
      </c>
      <c r="G37" s="56">
        <f t="shared" si="1"/>
        <v>68298.310000000056</v>
      </c>
      <c r="H37" s="56">
        <f t="shared" si="2"/>
        <v>1255.7777671232884</v>
      </c>
      <c r="I37" s="38">
        <f t="shared" si="3"/>
        <v>-2.2328767115595838E-3</v>
      </c>
    </row>
    <row r="38" spans="1:9" x14ac:dyDescent="0.25">
      <c r="A38" s="45">
        <v>44931</v>
      </c>
      <c r="B38" s="57">
        <f t="shared" si="5"/>
        <v>31</v>
      </c>
      <c r="C38" s="56">
        <f t="shared" si="6"/>
        <v>34815</v>
      </c>
      <c r="D38" s="68">
        <f t="shared" si="0"/>
        <v>33944.9</v>
      </c>
      <c r="E38" s="56">
        <f t="shared" si="4"/>
        <v>870.1</v>
      </c>
      <c r="F38" s="56">
        <f t="shared" si="7"/>
        <v>68298.310000000056</v>
      </c>
      <c r="G38" s="56">
        <f t="shared" si="1"/>
        <v>34353.410000000054</v>
      </c>
      <c r="H38" s="56">
        <f t="shared" si="2"/>
        <v>870.10175753424733</v>
      </c>
      <c r="I38" s="38">
        <f t="shared" si="3"/>
        <v>1.7575342473037381E-3</v>
      </c>
    </row>
    <row r="39" spans="1:9" x14ac:dyDescent="0.25">
      <c r="A39" s="45">
        <v>44962</v>
      </c>
      <c r="B39" s="57">
        <f t="shared" si="5"/>
        <v>31</v>
      </c>
      <c r="C39" s="56">
        <f t="shared" si="6"/>
        <v>34815</v>
      </c>
      <c r="D39" s="68">
        <f t="shared" si="0"/>
        <v>34353.410000000054</v>
      </c>
      <c r="E39" s="56">
        <v>461.5899999999441</v>
      </c>
      <c r="F39" s="56">
        <f t="shared" si="7"/>
        <v>34353.410000000054</v>
      </c>
      <c r="G39" s="56">
        <f t="shared" si="1"/>
        <v>0</v>
      </c>
      <c r="H39" s="56">
        <f t="shared" si="2"/>
        <v>437.65303150684991</v>
      </c>
      <c r="I39" s="38">
        <f t="shared" si="3"/>
        <v>-23.936968493094184</v>
      </c>
    </row>
  </sheetData>
  <pageMargins left="0.7" right="0.7" top="0.75" bottom="0.75" header="0.3" footer="0.3"/>
  <pageSetup orientation="portrait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933AB-4441-4E97-8B37-7D557F1F8B1E}">
  <dimension ref="A1:I39"/>
  <sheetViews>
    <sheetView workbookViewId="0">
      <pane ySplit="3" topLeftCell="A3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2.7109375" bestFit="1" customWidth="1"/>
    <col min="2" max="2" width="14.42578125" bestFit="1" customWidth="1"/>
    <col min="3" max="3" width="23.140625" customWidth="1"/>
    <col min="4" max="4" width="13.85546875" bestFit="1" customWidth="1"/>
    <col min="5" max="5" width="11.42578125" bestFit="1" customWidth="1"/>
    <col min="6" max="6" width="13.7109375" bestFit="1" customWidth="1"/>
    <col min="7" max="7" width="14.7109375" bestFit="1" customWidth="1"/>
    <col min="8" max="8" width="15.140625" bestFit="1" customWidth="1"/>
  </cols>
  <sheetData>
    <row r="1" spans="1:9" x14ac:dyDescent="0.25">
      <c r="A1" s="41" t="s">
        <v>267</v>
      </c>
      <c r="B1" s="46">
        <v>43835</v>
      </c>
      <c r="C1" s="86" t="s">
        <v>377</v>
      </c>
      <c r="D1" s="83">
        <v>1000000</v>
      </c>
    </row>
    <row r="2" spans="1:9" ht="15.75" x14ac:dyDescent="0.25">
      <c r="A2" s="41" t="s">
        <v>268</v>
      </c>
      <c r="B2" s="223">
        <v>0.15</v>
      </c>
      <c r="C2" s="101" t="s">
        <v>381</v>
      </c>
      <c r="D2" s="224">
        <f>ROUNDUP(34520.697745547,0)</f>
        <v>34521</v>
      </c>
      <c r="F2" s="100"/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45">
        <v>43855</v>
      </c>
      <c r="B4" s="57">
        <f>_xlfn.DAYS(A4,B1)</f>
        <v>20</v>
      </c>
      <c r="C4" s="56">
        <f>$D$2</f>
        <v>34521</v>
      </c>
      <c r="D4" s="68">
        <f t="shared" ref="D4:D39" si="0">C4-E4</f>
        <v>26301.82</v>
      </c>
      <c r="E4" s="56">
        <f>ROUND(F4*$B$2*B4/365,2)</f>
        <v>8219.18</v>
      </c>
      <c r="F4" s="56">
        <f>D1</f>
        <v>1000000</v>
      </c>
      <c r="G4" s="56">
        <f t="shared" ref="G4:G39" si="1">F4-D4</f>
        <v>973698.18</v>
      </c>
      <c r="H4" s="56">
        <f t="shared" ref="H4:H39" si="2">F4*$B$2*B4/365</f>
        <v>8219.17808219178</v>
      </c>
      <c r="I4" s="38">
        <f t="shared" ref="I4:I39" si="3">H4-E4</f>
        <v>-1.9178082202415681E-3</v>
      </c>
    </row>
    <row r="5" spans="1:9" x14ac:dyDescent="0.25">
      <c r="A5" s="45">
        <v>43886</v>
      </c>
      <c r="B5" s="57">
        <f>_xlfn.DAYS(A5,A4)</f>
        <v>31</v>
      </c>
      <c r="C5" s="56">
        <f>$D$2</f>
        <v>34521</v>
      </c>
      <c r="D5" s="68">
        <f t="shared" si="0"/>
        <v>22116.35</v>
      </c>
      <c r="E5" s="56">
        <f t="shared" ref="E5:E38" si="4">ROUND(F5*$B$2*B5/365,2)</f>
        <v>12404.65</v>
      </c>
      <c r="F5" s="56">
        <f>G4</f>
        <v>973698.18</v>
      </c>
      <c r="G5" s="56">
        <f t="shared" si="1"/>
        <v>951581.83000000007</v>
      </c>
      <c r="H5" s="56">
        <f t="shared" si="2"/>
        <v>12404.648046575343</v>
      </c>
      <c r="I5" s="38">
        <f t="shared" si="3"/>
        <v>-1.9534246566763613E-3</v>
      </c>
    </row>
    <row r="6" spans="1:9" x14ac:dyDescent="0.25">
      <c r="A6" s="45">
        <v>43915</v>
      </c>
      <c r="B6" s="57">
        <f t="shared" ref="B6:B39" si="5">_xlfn.DAYS(A6,A5)</f>
        <v>29</v>
      </c>
      <c r="C6" s="56">
        <f t="shared" ref="C6:C39" si="6">$D$2</f>
        <v>34521</v>
      </c>
      <c r="D6" s="68">
        <f t="shared" si="0"/>
        <v>23180.23</v>
      </c>
      <c r="E6" s="56">
        <f t="shared" si="4"/>
        <v>11340.77</v>
      </c>
      <c r="F6" s="56">
        <f t="shared" ref="F6:F39" si="7">G5</f>
        <v>951581.83000000007</v>
      </c>
      <c r="G6" s="56">
        <f t="shared" si="1"/>
        <v>928401.60000000009</v>
      </c>
      <c r="H6" s="56">
        <f t="shared" si="2"/>
        <v>11340.769754794521</v>
      </c>
      <c r="I6" s="38">
        <f t="shared" si="3"/>
        <v>-2.4520547958672978E-4</v>
      </c>
    </row>
    <row r="7" spans="1:9" x14ac:dyDescent="0.25">
      <c r="A7" s="45">
        <v>43946</v>
      </c>
      <c r="B7" s="57">
        <f t="shared" si="5"/>
        <v>31</v>
      </c>
      <c r="C7" s="56">
        <f t="shared" si="6"/>
        <v>34521</v>
      </c>
      <c r="D7" s="68">
        <f t="shared" si="0"/>
        <v>22693.42</v>
      </c>
      <c r="E7" s="56">
        <f t="shared" si="4"/>
        <v>11827.58</v>
      </c>
      <c r="F7" s="56">
        <f t="shared" si="7"/>
        <v>928401.60000000009</v>
      </c>
      <c r="G7" s="56">
        <f t="shared" si="1"/>
        <v>905708.18</v>
      </c>
      <c r="H7" s="56">
        <f t="shared" si="2"/>
        <v>11827.582027397262</v>
      </c>
      <c r="I7" s="38">
        <f t="shared" si="3"/>
        <v>2.0273972622817382E-3</v>
      </c>
    </row>
    <row r="8" spans="1:9" x14ac:dyDescent="0.25">
      <c r="A8" s="45">
        <v>43976</v>
      </c>
      <c r="B8" s="57">
        <f t="shared" si="5"/>
        <v>30</v>
      </c>
      <c r="C8" s="56">
        <f t="shared" si="6"/>
        <v>34521</v>
      </c>
      <c r="D8" s="68">
        <f t="shared" si="0"/>
        <v>23354.73</v>
      </c>
      <c r="E8" s="56">
        <f t="shared" si="4"/>
        <v>11166.27</v>
      </c>
      <c r="F8" s="56">
        <f t="shared" si="7"/>
        <v>905708.18</v>
      </c>
      <c r="G8" s="56">
        <f t="shared" si="1"/>
        <v>882353.45000000007</v>
      </c>
      <c r="H8" s="56">
        <f t="shared" si="2"/>
        <v>11166.265232876714</v>
      </c>
      <c r="I8" s="38">
        <f t="shared" si="3"/>
        <v>-4.7671232860011514E-3</v>
      </c>
    </row>
    <row r="9" spans="1:9" x14ac:dyDescent="0.25">
      <c r="A9" s="45">
        <v>44007</v>
      </c>
      <c r="B9" s="57">
        <f t="shared" si="5"/>
        <v>31</v>
      </c>
      <c r="C9" s="56">
        <f t="shared" si="6"/>
        <v>34521</v>
      </c>
      <c r="D9" s="68">
        <f t="shared" si="0"/>
        <v>23280.059999999998</v>
      </c>
      <c r="E9" s="56">
        <f t="shared" si="4"/>
        <v>11240.94</v>
      </c>
      <c r="F9" s="56">
        <f t="shared" si="7"/>
        <v>882353.45000000007</v>
      </c>
      <c r="G9" s="56">
        <f t="shared" si="1"/>
        <v>859073.39000000013</v>
      </c>
      <c r="H9" s="56">
        <f t="shared" si="2"/>
        <v>11240.941212328768</v>
      </c>
      <c r="I9" s="38">
        <f t="shared" si="3"/>
        <v>1.2123287669965066E-3</v>
      </c>
    </row>
    <row r="10" spans="1:9" x14ac:dyDescent="0.25">
      <c r="A10" s="45">
        <v>44037</v>
      </c>
      <c r="B10" s="57">
        <f t="shared" si="5"/>
        <v>30</v>
      </c>
      <c r="C10" s="56">
        <f t="shared" si="6"/>
        <v>34521</v>
      </c>
      <c r="D10" s="68">
        <f t="shared" si="0"/>
        <v>23929.68</v>
      </c>
      <c r="E10" s="56">
        <f t="shared" si="4"/>
        <v>10591.32</v>
      </c>
      <c r="F10" s="56">
        <f t="shared" si="7"/>
        <v>859073.39000000013</v>
      </c>
      <c r="G10" s="56">
        <f t="shared" si="1"/>
        <v>835143.71000000008</v>
      </c>
      <c r="H10" s="56">
        <f t="shared" si="2"/>
        <v>10591.315767123289</v>
      </c>
      <c r="I10" s="38">
        <f t="shared" si="3"/>
        <v>-4.2328767103754217E-3</v>
      </c>
    </row>
    <row r="11" spans="1:9" x14ac:dyDescent="0.25">
      <c r="A11" s="45">
        <v>44068</v>
      </c>
      <c r="B11" s="57">
        <f t="shared" si="5"/>
        <v>31</v>
      </c>
      <c r="C11" s="56">
        <f t="shared" si="6"/>
        <v>34521</v>
      </c>
      <c r="D11" s="68">
        <f t="shared" si="0"/>
        <v>23881.5</v>
      </c>
      <c r="E11" s="56">
        <f t="shared" si="4"/>
        <v>10639.5</v>
      </c>
      <c r="F11" s="56">
        <f t="shared" si="7"/>
        <v>835143.71000000008</v>
      </c>
      <c r="G11" s="56">
        <f t="shared" si="1"/>
        <v>811262.21000000008</v>
      </c>
      <c r="H11" s="56">
        <f t="shared" si="2"/>
        <v>10639.502058904111</v>
      </c>
      <c r="I11" s="38">
        <f t="shared" si="3"/>
        <v>2.0589041105267825E-3</v>
      </c>
    </row>
    <row r="12" spans="1:9" x14ac:dyDescent="0.25">
      <c r="A12" s="45">
        <v>44099</v>
      </c>
      <c r="B12" s="57">
        <f t="shared" si="5"/>
        <v>31</v>
      </c>
      <c r="C12" s="56">
        <f t="shared" si="6"/>
        <v>34521</v>
      </c>
      <c r="D12" s="68">
        <f t="shared" si="0"/>
        <v>24185.739999999998</v>
      </c>
      <c r="E12" s="56">
        <f t="shared" si="4"/>
        <v>10335.26</v>
      </c>
      <c r="F12" s="56">
        <f t="shared" si="7"/>
        <v>811262.21000000008</v>
      </c>
      <c r="G12" s="56">
        <f t="shared" si="1"/>
        <v>787076.47000000009</v>
      </c>
      <c r="H12" s="56">
        <f t="shared" si="2"/>
        <v>10335.258291780823</v>
      </c>
      <c r="I12" s="38">
        <f t="shared" si="3"/>
        <v>-1.7082191770896316E-3</v>
      </c>
    </row>
    <row r="13" spans="1:9" x14ac:dyDescent="0.25">
      <c r="A13" s="45">
        <v>44129</v>
      </c>
      <c r="B13" s="57">
        <f t="shared" si="5"/>
        <v>30</v>
      </c>
      <c r="C13" s="56">
        <f t="shared" si="6"/>
        <v>34521</v>
      </c>
      <c r="D13" s="68">
        <f t="shared" si="0"/>
        <v>24817.32</v>
      </c>
      <c r="E13" s="56">
        <f t="shared" si="4"/>
        <v>9703.68</v>
      </c>
      <c r="F13" s="56">
        <f t="shared" si="7"/>
        <v>787076.47000000009</v>
      </c>
      <c r="G13" s="56">
        <f t="shared" si="1"/>
        <v>762259.15000000014</v>
      </c>
      <c r="H13" s="56">
        <f t="shared" si="2"/>
        <v>9703.6825068493163</v>
      </c>
      <c r="I13" s="38">
        <f t="shared" si="3"/>
        <v>2.5068493159778882E-3</v>
      </c>
    </row>
    <row r="14" spans="1:9" x14ac:dyDescent="0.25">
      <c r="A14" s="45">
        <v>44160</v>
      </c>
      <c r="B14" s="57">
        <f t="shared" si="5"/>
        <v>31</v>
      </c>
      <c r="C14" s="56">
        <f t="shared" si="6"/>
        <v>34521</v>
      </c>
      <c r="D14" s="68">
        <f t="shared" si="0"/>
        <v>24810.03</v>
      </c>
      <c r="E14" s="56">
        <f t="shared" si="4"/>
        <v>9710.9699999999993</v>
      </c>
      <c r="F14" s="56">
        <f t="shared" si="7"/>
        <v>762259.15000000014</v>
      </c>
      <c r="G14" s="56">
        <f t="shared" si="1"/>
        <v>737449.12000000011</v>
      </c>
      <c r="H14" s="56">
        <f t="shared" si="2"/>
        <v>9710.9727328767131</v>
      </c>
      <c r="I14" s="38">
        <f t="shared" si="3"/>
        <v>2.7328767137078103E-3</v>
      </c>
    </row>
    <row r="15" spans="1:9" x14ac:dyDescent="0.25">
      <c r="A15" s="45">
        <v>44190</v>
      </c>
      <c r="B15" s="57">
        <f t="shared" si="5"/>
        <v>30</v>
      </c>
      <c r="C15" s="56">
        <f t="shared" si="6"/>
        <v>34521</v>
      </c>
      <c r="D15" s="68">
        <f t="shared" si="0"/>
        <v>25429.16</v>
      </c>
      <c r="E15" s="56">
        <f t="shared" si="4"/>
        <v>9091.84</v>
      </c>
      <c r="F15" s="56">
        <f t="shared" si="7"/>
        <v>737449.12000000011</v>
      </c>
      <c r="G15" s="56">
        <f t="shared" si="1"/>
        <v>712019.96000000008</v>
      </c>
      <c r="H15" s="56">
        <f t="shared" si="2"/>
        <v>9091.8384657534261</v>
      </c>
      <c r="I15" s="38">
        <f t="shared" si="3"/>
        <v>-1.5342465740104672E-3</v>
      </c>
    </row>
    <row r="16" spans="1:9" x14ac:dyDescent="0.25">
      <c r="A16" s="45">
        <v>44221</v>
      </c>
      <c r="B16" s="57">
        <f t="shared" si="5"/>
        <v>31</v>
      </c>
      <c r="C16" s="56">
        <f t="shared" si="6"/>
        <v>34521</v>
      </c>
      <c r="D16" s="68">
        <f t="shared" si="0"/>
        <v>25450.059999999998</v>
      </c>
      <c r="E16" s="56">
        <f t="shared" si="4"/>
        <v>9070.94</v>
      </c>
      <c r="F16" s="56">
        <f t="shared" si="7"/>
        <v>712019.96000000008</v>
      </c>
      <c r="G16" s="56">
        <f t="shared" si="1"/>
        <v>686569.90000000014</v>
      </c>
      <c r="H16" s="56">
        <f t="shared" si="2"/>
        <v>9070.9392164383571</v>
      </c>
      <c r="I16" s="38">
        <f t="shared" si="3"/>
        <v>-7.8356164340220857E-4</v>
      </c>
    </row>
    <row r="17" spans="1:9" x14ac:dyDescent="0.25">
      <c r="A17" s="45">
        <v>44252</v>
      </c>
      <c r="B17" s="57">
        <f t="shared" si="5"/>
        <v>31</v>
      </c>
      <c r="C17" s="56">
        <f t="shared" si="6"/>
        <v>34521</v>
      </c>
      <c r="D17" s="68">
        <f t="shared" si="0"/>
        <v>25774.29</v>
      </c>
      <c r="E17" s="56">
        <f t="shared" si="4"/>
        <v>8746.7099999999991</v>
      </c>
      <c r="F17" s="56">
        <f t="shared" si="7"/>
        <v>686569.90000000014</v>
      </c>
      <c r="G17" s="56">
        <f t="shared" si="1"/>
        <v>660795.6100000001</v>
      </c>
      <c r="H17" s="56">
        <f t="shared" si="2"/>
        <v>8746.7124246575368</v>
      </c>
      <c r="I17" s="38">
        <f t="shared" si="3"/>
        <v>2.424657537630992E-3</v>
      </c>
    </row>
    <row r="18" spans="1:9" x14ac:dyDescent="0.25">
      <c r="A18" s="45">
        <v>44280</v>
      </c>
      <c r="B18" s="57">
        <f t="shared" si="5"/>
        <v>28</v>
      </c>
      <c r="C18" s="56">
        <f t="shared" si="6"/>
        <v>34521</v>
      </c>
      <c r="D18" s="68">
        <f t="shared" si="0"/>
        <v>26917.32</v>
      </c>
      <c r="E18" s="56">
        <f t="shared" si="4"/>
        <v>7603.68</v>
      </c>
      <c r="F18" s="56">
        <f t="shared" si="7"/>
        <v>660795.6100000001</v>
      </c>
      <c r="G18" s="56">
        <f t="shared" si="1"/>
        <v>633878.29000000015</v>
      </c>
      <c r="H18" s="56">
        <f t="shared" si="2"/>
        <v>7603.6755123287685</v>
      </c>
      <c r="I18" s="38">
        <f t="shared" si="3"/>
        <v>-4.48767123180005E-3</v>
      </c>
    </row>
    <row r="19" spans="1:9" x14ac:dyDescent="0.25">
      <c r="A19" s="45">
        <v>44311</v>
      </c>
      <c r="B19" s="57">
        <f t="shared" si="5"/>
        <v>31</v>
      </c>
      <c r="C19" s="56">
        <f t="shared" si="6"/>
        <v>34521</v>
      </c>
      <c r="D19" s="68">
        <f t="shared" si="0"/>
        <v>26445.56</v>
      </c>
      <c r="E19" s="56">
        <f t="shared" si="4"/>
        <v>8075.44</v>
      </c>
      <c r="F19" s="56">
        <f t="shared" si="7"/>
        <v>633878.29000000015</v>
      </c>
      <c r="G19" s="56">
        <f t="shared" si="1"/>
        <v>607432.7300000001</v>
      </c>
      <c r="H19" s="56">
        <f t="shared" si="2"/>
        <v>8075.435749315071</v>
      </c>
      <c r="I19" s="38">
        <f t="shared" si="3"/>
        <v>-4.2506849285928183E-3</v>
      </c>
    </row>
    <row r="20" spans="1:9" x14ac:dyDescent="0.25">
      <c r="A20" s="45">
        <v>44341</v>
      </c>
      <c r="B20" s="57">
        <f t="shared" si="5"/>
        <v>30</v>
      </c>
      <c r="C20" s="56">
        <f t="shared" si="6"/>
        <v>34521</v>
      </c>
      <c r="D20" s="68">
        <f t="shared" si="0"/>
        <v>27032.1</v>
      </c>
      <c r="E20" s="56">
        <f t="shared" si="4"/>
        <v>7488.9</v>
      </c>
      <c r="F20" s="56">
        <f t="shared" si="7"/>
        <v>607432.7300000001</v>
      </c>
      <c r="G20" s="56">
        <f t="shared" si="1"/>
        <v>580400.63000000012</v>
      </c>
      <c r="H20" s="56">
        <f t="shared" si="2"/>
        <v>7488.8966712328775</v>
      </c>
      <c r="I20" s="38">
        <f t="shared" si="3"/>
        <v>-3.3287671221842174E-3</v>
      </c>
    </row>
    <row r="21" spans="1:9" x14ac:dyDescent="0.25">
      <c r="A21" s="45">
        <v>44372</v>
      </c>
      <c r="B21" s="57">
        <f t="shared" si="5"/>
        <v>31</v>
      </c>
      <c r="C21" s="56">
        <f t="shared" si="6"/>
        <v>34521</v>
      </c>
      <c r="D21" s="68">
        <f t="shared" si="0"/>
        <v>27126.85</v>
      </c>
      <c r="E21" s="56">
        <f t="shared" si="4"/>
        <v>7394.15</v>
      </c>
      <c r="F21" s="56">
        <f t="shared" si="7"/>
        <v>580400.63000000012</v>
      </c>
      <c r="G21" s="56">
        <f t="shared" si="1"/>
        <v>553273.78000000014</v>
      </c>
      <c r="H21" s="56">
        <f t="shared" si="2"/>
        <v>7394.1450123287686</v>
      </c>
      <c r="I21" s="38">
        <f t="shared" si="3"/>
        <v>-4.9876712309924187E-3</v>
      </c>
    </row>
    <row r="22" spans="1:9" x14ac:dyDescent="0.25">
      <c r="A22" s="45">
        <v>44402</v>
      </c>
      <c r="B22" s="57">
        <f t="shared" si="5"/>
        <v>30</v>
      </c>
      <c r="C22" s="56">
        <f t="shared" si="6"/>
        <v>34521</v>
      </c>
      <c r="D22" s="68">
        <f t="shared" si="0"/>
        <v>27699.82</v>
      </c>
      <c r="E22" s="56">
        <f t="shared" si="4"/>
        <v>6821.18</v>
      </c>
      <c r="F22" s="56">
        <f t="shared" si="7"/>
        <v>553273.78000000014</v>
      </c>
      <c r="G22" s="56">
        <f t="shared" si="1"/>
        <v>525573.9600000002</v>
      </c>
      <c r="H22" s="56">
        <f t="shared" si="2"/>
        <v>6821.1835890410975</v>
      </c>
      <c r="I22" s="38">
        <f t="shared" si="3"/>
        <v>3.5890410972569953E-3</v>
      </c>
    </row>
    <row r="23" spans="1:9" x14ac:dyDescent="0.25">
      <c r="A23" s="45">
        <v>44433</v>
      </c>
      <c r="B23" s="57">
        <f t="shared" si="5"/>
        <v>31</v>
      </c>
      <c r="C23" s="56">
        <f t="shared" si="6"/>
        <v>34521</v>
      </c>
      <c r="D23" s="68">
        <f t="shared" si="0"/>
        <v>27825.33</v>
      </c>
      <c r="E23" s="56">
        <f t="shared" si="4"/>
        <v>6695.67</v>
      </c>
      <c r="F23" s="56">
        <f t="shared" si="7"/>
        <v>525573.9600000002</v>
      </c>
      <c r="G23" s="56">
        <f t="shared" si="1"/>
        <v>497748.63000000018</v>
      </c>
      <c r="H23" s="56">
        <f t="shared" si="2"/>
        <v>6695.6682575342484</v>
      </c>
      <c r="I23" s="38">
        <f t="shared" si="3"/>
        <v>-1.7424657517040032E-3</v>
      </c>
    </row>
    <row r="24" spans="1:9" x14ac:dyDescent="0.25">
      <c r="A24" s="45">
        <v>44464</v>
      </c>
      <c r="B24" s="57">
        <f t="shared" si="5"/>
        <v>31</v>
      </c>
      <c r="C24" s="56">
        <f t="shared" si="6"/>
        <v>34521</v>
      </c>
      <c r="D24" s="68">
        <f t="shared" si="0"/>
        <v>28179.82</v>
      </c>
      <c r="E24" s="56">
        <f t="shared" si="4"/>
        <v>6341.18</v>
      </c>
      <c r="F24" s="56">
        <f t="shared" si="7"/>
        <v>497748.63000000018</v>
      </c>
      <c r="G24" s="56">
        <f t="shared" si="1"/>
        <v>469568.81000000017</v>
      </c>
      <c r="H24" s="56">
        <f t="shared" si="2"/>
        <v>6341.1811767123309</v>
      </c>
      <c r="I24" s="38">
        <f t="shared" si="3"/>
        <v>1.1767123305617133E-3</v>
      </c>
    </row>
    <row r="25" spans="1:9" x14ac:dyDescent="0.25">
      <c r="A25" s="45">
        <v>44494</v>
      </c>
      <c r="B25" s="57">
        <f t="shared" si="5"/>
        <v>30</v>
      </c>
      <c r="C25" s="56">
        <f t="shared" si="6"/>
        <v>34521</v>
      </c>
      <c r="D25" s="68">
        <f t="shared" si="0"/>
        <v>28731.8</v>
      </c>
      <c r="E25" s="56">
        <f t="shared" si="4"/>
        <v>5789.2</v>
      </c>
      <c r="F25" s="56">
        <f t="shared" si="7"/>
        <v>469568.81000000017</v>
      </c>
      <c r="G25" s="56">
        <f t="shared" si="1"/>
        <v>440837.01000000018</v>
      </c>
      <c r="H25" s="56">
        <f t="shared" si="2"/>
        <v>5789.2045068493162</v>
      </c>
      <c r="I25" s="38">
        <f t="shared" si="3"/>
        <v>4.5068493163853418E-3</v>
      </c>
    </row>
    <row r="26" spans="1:9" x14ac:dyDescent="0.25">
      <c r="A26" s="45">
        <v>44525</v>
      </c>
      <c r="B26" s="57">
        <f t="shared" si="5"/>
        <v>31</v>
      </c>
      <c r="C26" s="56">
        <f t="shared" si="6"/>
        <v>34521</v>
      </c>
      <c r="D26" s="68">
        <f t="shared" si="0"/>
        <v>28904.86</v>
      </c>
      <c r="E26" s="56">
        <f t="shared" si="4"/>
        <v>5616.14</v>
      </c>
      <c r="F26" s="56">
        <f t="shared" si="7"/>
        <v>440837.01000000018</v>
      </c>
      <c r="G26" s="56">
        <f t="shared" si="1"/>
        <v>411932.1500000002</v>
      </c>
      <c r="H26" s="56">
        <f t="shared" si="2"/>
        <v>5616.1427301369886</v>
      </c>
      <c r="I26" s="38">
        <f t="shared" si="3"/>
        <v>2.7301369882479776E-3</v>
      </c>
    </row>
    <row r="27" spans="1:9" x14ac:dyDescent="0.25">
      <c r="A27" s="45">
        <v>44555</v>
      </c>
      <c r="B27" s="57">
        <f t="shared" si="5"/>
        <v>30</v>
      </c>
      <c r="C27" s="56">
        <f t="shared" si="6"/>
        <v>34521</v>
      </c>
      <c r="D27" s="68">
        <f t="shared" si="0"/>
        <v>29442.38</v>
      </c>
      <c r="E27" s="56">
        <f t="shared" si="4"/>
        <v>5078.62</v>
      </c>
      <c r="F27" s="56">
        <f t="shared" si="7"/>
        <v>411932.1500000002</v>
      </c>
      <c r="G27" s="56">
        <f t="shared" si="1"/>
        <v>382489.77000000019</v>
      </c>
      <c r="H27" s="56">
        <f t="shared" si="2"/>
        <v>5078.6155479452073</v>
      </c>
      <c r="I27" s="38">
        <f t="shared" si="3"/>
        <v>-4.4520547926367726E-3</v>
      </c>
    </row>
    <row r="28" spans="1:9" x14ac:dyDescent="0.25">
      <c r="A28" s="45">
        <v>44586</v>
      </c>
      <c r="B28" s="57">
        <f t="shared" si="5"/>
        <v>31</v>
      </c>
      <c r="C28" s="56">
        <f t="shared" si="6"/>
        <v>34521</v>
      </c>
      <c r="D28" s="68">
        <f t="shared" si="0"/>
        <v>29648.19</v>
      </c>
      <c r="E28" s="56">
        <f t="shared" si="4"/>
        <v>4872.8100000000004</v>
      </c>
      <c r="F28" s="56">
        <f t="shared" si="7"/>
        <v>382489.77000000019</v>
      </c>
      <c r="G28" s="56">
        <f t="shared" si="1"/>
        <v>352841.58000000019</v>
      </c>
      <c r="H28" s="56">
        <f t="shared" si="2"/>
        <v>4872.8148780821948</v>
      </c>
      <c r="I28" s="38">
        <f t="shared" si="3"/>
        <v>4.8780821944092168E-3</v>
      </c>
    </row>
    <row r="29" spans="1:9" x14ac:dyDescent="0.25">
      <c r="A29" s="45">
        <v>44617</v>
      </c>
      <c r="B29" s="57">
        <f t="shared" si="5"/>
        <v>31</v>
      </c>
      <c r="C29" s="56">
        <f t="shared" si="6"/>
        <v>34521</v>
      </c>
      <c r="D29" s="68">
        <f t="shared" si="0"/>
        <v>30025.89</v>
      </c>
      <c r="E29" s="56">
        <f t="shared" si="4"/>
        <v>4495.1099999999997</v>
      </c>
      <c r="F29" s="56">
        <f t="shared" si="7"/>
        <v>352841.58000000019</v>
      </c>
      <c r="G29" s="56">
        <f t="shared" si="1"/>
        <v>322815.69000000018</v>
      </c>
      <c r="H29" s="56">
        <f t="shared" si="2"/>
        <v>4495.1050602739751</v>
      </c>
      <c r="I29" s="38">
        <f t="shared" si="3"/>
        <v>-4.9397260245314101E-3</v>
      </c>
    </row>
    <row r="30" spans="1:9" x14ac:dyDescent="0.25">
      <c r="A30" s="45">
        <v>44645</v>
      </c>
      <c r="B30" s="57">
        <f t="shared" si="5"/>
        <v>28</v>
      </c>
      <c r="C30" s="56">
        <f t="shared" si="6"/>
        <v>34521</v>
      </c>
      <c r="D30" s="68">
        <f t="shared" si="0"/>
        <v>30806.41</v>
      </c>
      <c r="E30" s="56">
        <f t="shared" si="4"/>
        <v>3714.59</v>
      </c>
      <c r="F30" s="56">
        <f t="shared" si="7"/>
        <v>322815.69000000018</v>
      </c>
      <c r="G30" s="56">
        <f t="shared" si="1"/>
        <v>292009.2800000002</v>
      </c>
      <c r="H30" s="56">
        <f t="shared" si="2"/>
        <v>3714.591501369865</v>
      </c>
      <c r="I30" s="38">
        <f t="shared" si="3"/>
        <v>1.501369864854496E-3</v>
      </c>
    </row>
    <row r="31" spans="1:9" x14ac:dyDescent="0.25">
      <c r="A31" s="45">
        <v>44676</v>
      </c>
      <c r="B31" s="57">
        <f t="shared" si="5"/>
        <v>31</v>
      </c>
      <c r="C31" s="56">
        <f t="shared" si="6"/>
        <v>34521</v>
      </c>
      <c r="D31" s="68">
        <f t="shared" si="0"/>
        <v>30800.880000000001</v>
      </c>
      <c r="E31" s="56">
        <f t="shared" si="4"/>
        <v>3720.12</v>
      </c>
      <c r="F31" s="56">
        <f t="shared" si="7"/>
        <v>292009.2800000002</v>
      </c>
      <c r="G31" s="56">
        <f t="shared" si="1"/>
        <v>261208.4000000002</v>
      </c>
      <c r="H31" s="56">
        <f t="shared" si="2"/>
        <v>3720.1182246575368</v>
      </c>
      <c r="I31" s="38">
        <f t="shared" si="3"/>
        <v>-1.7753424631337111E-3</v>
      </c>
    </row>
    <row r="32" spans="1:9" x14ac:dyDescent="0.25">
      <c r="A32" s="45">
        <v>44706</v>
      </c>
      <c r="B32" s="57">
        <f t="shared" si="5"/>
        <v>30</v>
      </c>
      <c r="C32" s="56">
        <f t="shared" si="6"/>
        <v>34521</v>
      </c>
      <c r="D32" s="68">
        <f t="shared" si="0"/>
        <v>31300.62</v>
      </c>
      <c r="E32" s="56">
        <f t="shared" si="4"/>
        <v>3220.38</v>
      </c>
      <c r="F32" s="56">
        <f t="shared" si="7"/>
        <v>261208.4000000002</v>
      </c>
      <c r="G32" s="56">
        <f t="shared" si="1"/>
        <v>229907.7800000002</v>
      </c>
      <c r="H32" s="56">
        <f t="shared" si="2"/>
        <v>3220.3775342465779</v>
      </c>
      <c r="I32" s="38">
        <f t="shared" si="3"/>
        <v>-2.4657534222569666E-3</v>
      </c>
    </row>
    <row r="33" spans="1:9" x14ac:dyDescent="0.25">
      <c r="A33" s="45">
        <v>44737</v>
      </c>
      <c r="B33" s="57">
        <f t="shared" si="5"/>
        <v>31</v>
      </c>
      <c r="C33" s="56">
        <f t="shared" si="6"/>
        <v>34521</v>
      </c>
      <c r="D33" s="68">
        <f t="shared" si="0"/>
        <v>31592.04</v>
      </c>
      <c r="E33" s="56">
        <f t="shared" si="4"/>
        <v>2928.96</v>
      </c>
      <c r="F33" s="56">
        <f t="shared" si="7"/>
        <v>229907.7800000002</v>
      </c>
      <c r="G33" s="56">
        <f t="shared" si="1"/>
        <v>198315.74000000019</v>
      </c>
      <c r="H33" s="56">
        <f t="shared" si="2"/>
        <v>2928.9621287671257</v>
      </c>
      <c r="I33" s="38">
        <f t="shared" si="3"/>
        <v>2.1287671256686735E-3</v>
      </c>
    </row>
    <row r="34" spans="1:9" x14ac:dyDescent="0.25">
      <c r="A34" s="45">
        <v>44767</v>
      </c>
      <c r="B34" s="57">
        <f t="shared" si="5"/>
        <v>30</v>
      </c>
      <c r="C34" s="56">
        <f t="shared" si="6"/>
        <v>34521</v>
      </c>
      <c r="D34" s="68">
        <f t="shared" si="0"/>
        <v>32076.010000000002</v>
      </c>
      <c r="E34" s="56">
        <f t="shared" si="4"/>
        <v>2444.9899999999998</v>
      </c>
      <c r="F34" s="56">
        <f t="shared" si="7"/>
        <v>198315.74000000019</v>
      </c>
      <c r="G34" s="56">
        <f t="shared" si="1"/>
        <v>166239.73000000019</v>
      </c>
      <c r="H34" s="56">
        <f t="shared" si="2"/>
        <v>2444.9885753424678</v>
      </c>
      <c r="I34" s="38">
        <f t="shared" si="3"/>
        <v>-1.424657531970297E-3</v>
      </c>
    </row>
    <row r="35" spans="1:9" x14ac:dyDescent="0.25">
      <c r="A35" s="45">
        <v>44798</v>
      </c>
      <c r="B35" s="57">
        <f t="shared" si="5"/>
        <v>31</v>
      </c>
      <c r="C35" s="56">
        <f t="shared" si="6"/>
        <v>34521</v>
      </c>
      <c r="D35" s="68">
        <f t="shared" si="0"/>
        <v>32403.15</v>
      </c>
      <c r="E35" s="56">
        <f t="shared" si="4"/>
        <v>2117.85</v>
      </c>
      <c r="F35" s="56">
        <f t="shared" si="7"/>
        <v>166239.73000000019</v>
      </c>
      <c r="G35" s="56">
        <f t="shared" si="1"/>
        <v>133836.58000000019</v>
      </c>
      <c r="H35" s="56">
        <f t="shared" si="2"/>
        <v>2117.8486150684953</v>
      </c>
      <c r="I35" s="38">
        <f t="shared" si="3"/>
        <v>-1.3849315046172705E-3</v>
      </c>
    </row>
    <row r="36" spans="1:9" x14ac:dyDescent="0.25">
      <c r="A36" s="45">
        <v>44829</v>
      </c>
      <c r="B36" s="57">
        <f t="shared" si="5"/>
        <v>31</v>
      </c>
      <c r="C36" s="56">
        <f t="shared" si="6"/>
        <v>34521</v>
      </c>
      <c r="D36" s="68">
        <f t="shared" si="0"/>
        <v>32815.96</v>
      </c>
      <c r="E36" s="56">
        <f t="shared" si="4"/>
        <v>1705.04</v>
      </c>
      <c r="F36" s="56">
        <f t="shared" si="7"/>
        <v>133836.58000000019</v>
      </c>
      <c r="G36" s="56">
        <f t="shared" si="1"/>
        <v>101020.6200000002</v>
      </c>
      <c r="H36" s="56">
        <f t="shared" si="2"/>
        <v>1705.0413616438377</v>
      </c>
      <c r="I36" s="38">
        <f t="shared" si="3"/>
        <v>1.3616438377539453E-3</v>
      </c>
    </row>
    <row r="37" spans="1:9" x14ac:dyDescent="0.25">
      <c r="A37" s="45">
        <v>44859</v>
      </c>
      <c r="B37" s="57">
        <f t="shared" si="5"/>
        <v>30</v>
      </c>
      <c r="C37" s="56">
        <f t="shared" si="6"/>
        <v>34521</v>
      </c>
      <c r="D37" s="68">
        <f t="shared" si="0"/>
        <v>33275.54</v>
      </c>
      <c r="E37" s="56">
        <f t="shared" si="4"/>
        <v>1245.46</v>
      </c>
      <c r="F37" s="56">
        <f t="shared" si="7"/>
        <v>101020.6200000002</v>
      </c>
      <c r="G37" s="56">
        <f t="shared" si="1"/>
        <v>67745.080000000191</v>
      </c>
      <c r="H37" s="56">
        <f t="shared" si="2"/>
        <v>1245.4596986301394</v>
      </c>
      <c r="I37" s="38">
        <f t="shared" si="3"/>
        <v>-3.0136986060824711E-4</v>
      </c>
    </row>
    <row r="38" spans="1:9" x14ac:dyDescent="0.25">
      <c r="A38" s="45">
        <v>44890</v>
      </c>
      <c r="B38" s="57">
        <f t="shared" si="5"/>
        <v>31</v>
      </c>
      <c r="C38" s="56">
        <f t="shared" si="6"/>
        <v>34521</v>
      </c>
      <c r="D38" s="68">
        <f t="shared" si="0"/>
        <v>33657.949999999997</v>
      </c>
      <c r="E38" s="56">
        <f t="shared" si="4"/>
        <v>863.05</v>
      </c>
      <c r="F38" s="56">
        <f t="shared" si="7"/>
        <v>67745.080000000191</v>
      </c>
      <c r="G38" s="56">
        <f t="shared" si="1"/>
        <v>34087.130000000194</v>
      </c>
      <c r="H38" s="56">
        <f t="shared" si="2"/>
        <v>863.05375890411187</v>
      </c>
      <c r="I38" s="38">
        <f t="shared" si="3"/>
        <v>3.7589041119190369E-3</v>
      </c>
    </row>
    <row r="39" spans="1:9" x14ac:dyDescent="0.25">
      <c r="A39" s="45">
        <v>44920</v>
      </c>
      <c r="B39" s="57">
        <f t="shared" si="5"/>
        <v>30</v>
      </c>
      <c r="C39" s="56">
        <f t="shared" si="6"/>
        <v>34521</v>
      </c>
      <c r="D39" s="68">
        <f t="shared" si="0"/>
        <v>34087.130000000194</v>
      </c>
      <c r="E39" s="56">
        <v>433.86999999980617</v>
      </c>
      <c r="F39" s="56">
        <f t="shared" si="7"/>
        <v>34087.130000000194</v>
      </c>
      <c r="G39" s="56">
        <f t="shared" si="1"/>
        <v>0</v>
      </c>
      <c r="H39" s="56">
        <f t="shared" si="2"/>
        <v>420.25228767123525</v>
      </c>
      <c r="I39" s="38">
        <f t="shared" si="3"/>
        <v>-13.617712328570917</v>
      </c>
    </row>
  </sheetData>
  <pageMargins left="0.7" right="0.7" top="0.75" bottom="0.75" header="0.3" footer="0.3"/>
  <pageSetup orientation="portrait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09C96-472D-4AF1-B01C-FB32F8F20D66}">
  <dimension ref="A1:O3"/>
  <sheetViews>
    <sheetView workbookViewId="0">
      <selection activeCell="O3" sqref="O3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9.85546875" customWidth="1"/>
    <col min="15" max="15" width="143.5703125" bestFit="1" customWidth="1"/>
  </cols>
  <sheetData>
    <row r="1" spans="1:15" x14ac:dyDescent="0.25">
      <c r="A1" s="13" t="s">
        <v>75</v>
      </c>
      <c r="B1" s="7" t="s">
        <v>1</v>
      </c>
      <c r="C1" s="7" t="s">
        <v>2</v>
      </c>
      <c r="D1" s="7" t="s">
        <v>11</v>
      </c>
      <c r="E1" s="7" t="s">
        <v>12</v>
      </c>
      <c r="F1" s="7" t="s">
        <v>13</v>
      </c>
      <c r="G1" s="7" t="s">
        <v>22</v>
      </c>
      <c r="H1" s="7" t="s">
        <v>3</v>
      </c>
      <c r="I1" s="7" t="s">
        <v>4</v>
      </c>
      <c r="J1" s="7" t="s">
        <v>5</v>
      </c>
      <c r="K1" s="7" t="s">
        <v>6</v>
      </c>
      <c r="L1" s="7" t="s">
        <v>7</v>
      </c>
      <c r="M1" s="7" t="s">
        <v>8</v>
      </c>
      <c r="N1" s="7" t="s">
        <v>390</v>
      </c>
      <c r="O1" s="7" t="s">
        <v>168</v>
      </c>
    </row>
    <row r="2" spans="1:15" x14ac:dyDescent="0.25">
      <c r="A2" s="28" t="s">
        <v>0</v>
      </c>
      <c r="B2" s="8" t="s">
        <v>9</v>
      </c>
      <c r="C2" s="8" t="s">
        <v>10</v>
      </c>
      <c r="D2" s="9" t="s">
        <v>19</v>
      </c>
      <c r="E2" s="9" t="s">
        <v>65</v>
      </c>
      <c r="F2" s="9" t="s">
        <v>187</v>
      </c>
      <c r="G2" s="9" t="s">
        <v>20</v>
      </c>
      <c r="H2" s="9" t="s">
        <v>14</v>
      </c>
      <c r="I2" s="9" t="s">
        <v>0</v>
      </c>
      <c r="J2" s="9" t="s">
        <v>16</v>
      </c>
      <c r="K2" s="9" t="s">
        <v>76</v>
      </c>
      <c r="L2" s="9" t="s">
        <v>70</v>
      </c>
      <c r="M2" s="9" t="s">
        <v>71</v>
      </c>
      <c r="N2" s="225" t="s">
        <v>0</v>
      </c>
      <c r="O2" s="9" t="s">
        <v>716</v>
      </c>
    </row>
    <row r="3" spans="1:15" x14ac:dyDescent="0.25">
      <c r="A3" s="28" t="s">
        <v>0</v>
      </c>
      <c r="B3" s="8" t="s">
        <v>9</v>
      </c>
      <c r="C3" s="8" t="s">
        <v>10</v>
      </c>
      <c r="D3" s="9" t="s">
        <v>19</v>
      </c>
      <c r="E3" s="9" t="s">
        <v>65</v>
      </c>
      <c r="F3" s="9" t="s">
        <v>187</v>
      </c>
      <c r="G3" s="9" t="s">
        <v>20</v>
      </c>
      <c r="H3" s="9" t="s">
        <v>14</v>
      </c>
      <c r="I3" s="9" t="s">
        <v>0</v>
      </c>
      <c r="J3" s="9" t="s">
        <v>9</v>
      </c>
      <c r="K3" s="9" t="s">
        <v>69</v>
      </c>
      <c r="L3" s="9" t="s">
        <v>70</v>
      </c>
      <c r="M3" s="9" t="s">
        <v>71</v>
      </c>
      <c r="N3" s="225" t="s">
        <v>0</v>
      </c>
      <c r="O3" s="9" t="s">
        <v>798</v>
      </c>
    </row>
  </sheetData>
  <pageMargins left="0.7" right="0.7" top="0.75" bottom="0.75" header="0.3" footer="0.3"/>
  <pageSetup orientation="portrait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4176B-EC14-46E2-AD6E-FF395937EE1C}">
  <dimension ref="A1:I39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2.7109375" bestFit="1" customWidth="1"/>
    <col min="2" max="2" width="14.42578125" bestFit="1" customWidth="1"/>
    <col min="3" max="3" width="23.140625" customWidth="1"/>
    <col min="4" max="4" width="13.85546875" bestFit="1" customWidth="1"/>
    <col min="5" max="5" width="11.42578125" bestFit="1" customWidth="1"/>
    <col min="6" max="6" width="13.7109375" bestFit="1" customWidth="1"/>
    <col min="7" max="7" width="14.7109375" bestFit="1" customWidth="1"/>
    <col min="8" max="8" width="15.140625" bestFit="1" customWidth="1"/>
  </cols>
  <sheetData>
    <row r="1" spans="1:9" x14ac:dyDescent="0.25">
      <c r="A1" s="41" t="s">
        <v>267</v>
      </c>
      <c r="B1" s="46">
        <v>43890</v>
      </c>
      <c r="C1" s="86" t="s">
        <v>377</v>
      </c>
      <c r="D1" s="83">
        <v>1000000</v>
      </c>
    </row>
    <row r="2" spans="1:9" ht="15.75" x14ac:dyDescent="0.25">
      <c r="A2" s="41" t="s">
        <v>268</v>
      </c>
      <c r="B2" s="223">
        <v>0.15</v>
      </c>
      <c r="C2" s="101" t="s">
        <v>381</v>
      </c>
      <c r="D2" s="224">
        <f>ROUNDUP(34665.3285041941,0)</f>
        <v>34666</v>
      </c>
      <c r="F2" s="100"/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177">
        <v>43918</v>
      </c>
      <c r="B4" s="57">
        <f>DAYS360(B1,A4,TRUE)</f>
        <v>29</v>
      </c>
      <c r="C4" s="56">
        <f>D4+E4</f>
        <v>12084</v>
      </c>
      <c r="D4" s="68">
        <v>0</v>
      </c>
      <c r="E4" s="56">
        <f>ROUNDUP(F4*$B$2*B4/360,0)</f>
        <v>12084</v>
      </c>
      <c r="F4" s="56">
        <f>D1</f>
        <v>1000000</v>
      </c>
      <c r="G4" s="56">
        <f t="shared" ref="G4:G39" si="0">F4-D4</f>
        <v>1000000</v>
      </c>
      <c r="H4" s="56">
        <f>F4*$B$2*B4/360</f>
        <v>12083.333333333334</v>
      </c>
      <c r="I4" s="38">
        <f t="shared" ref="I4:I39" si="1">H4-E4</f>
        <v>-0.66666666666606034</v>
      </c>
    </row>
    <row r="5" spans="1:9" x14ac:dyDescent="0.25">
      <c r="A5" s="177">
        <v>43949</v>
      </c>
      <c r="B5" s="57">
        <f>DAYS360(A4,A5,TRUE)</f>
        <v>30</v>
      </c>
      <c r="C5" s="56">
        <f t="shared" ref="C5:C39" si="2">D5+E5</f>
        <v>12500</v>
      </c>
      <c r="D5" s="68">
        <v>0</v>
      </c>
      <c r="E5" s="56">
        <f t="shared" ref="E5:E38" si="3">ROUNDUP(F5*$B$2*B5/360,0)</f>
        <v>12500</v>
      </c>
      <c r="F5" s="56">
        <f>G4</f>
        <v>1000000</v>
      </c>
      <c r="G5" s="56">
        <f t="shared" si="0"/>
        <v>1000000</v>
      </c>
      <c r="H5" s="56">
        <f t="shared" ref="H5:H39" si="4">F5*$B$2*B5/360</f>
        <v>12500</v>
      </c>
      <c r="I5" s="38">
        <f t="shared" si="1"/>
        <v>0</v>
      </c>
    </row>
    <row r="6" spans="1:9" x14ac:dyDescent="0.25">
      <c r="A6" s="177">
        <v>43979</v>
      </c>
      <c r="B6" s="57">
        <f t="shared" ref="B6:B39" si="5">DAYS360(A5,A6,TRUE)</f>
        <v>30</v>
      </c>
      <c r="C6" s="56">
        <f t="shared" si="2"/>
        <v>12500</v>
      </c>
      <c r="D6" s="68">
        <v>0</v>
      </c>
      <c r="E6" s="56">
        <f t="shared" si="3"/>
        <v>12500</v>
      </c>
      <c r="F6" s="56">
        <f t="shared" ref="F6:F39" si="6">G5</f>
        <v>1000000</v>
      </c>
      <c r="G6" s="56">
        <f t="shared" si="0"/>
        <v>1000000</v>
      </c>
      <c r="H6" s="56">
        <f t="shared" si="4"/>
        <v>12500</v>
      </c>
      <c r="I6" s="38">
        <f t="shared" si="1"/>
        <v>0</v>
      </c>
    </row>
    <row r="7" spans="1:9" x14ac:dyDescent="0.25">
      <c r="A7" s="177">
        <v>44010</v>
      </c>
      <c r="B7" s="57">
        <f t="shared" si="5"/>
        <v>30</v>
      </c>
      <c r="C7" s="56">
        <f t="shared" si="2"/>
        <v>12500</v>
      </c>
      <c r="D7" s="68">
        <v>0</v>
      </c>
      <c r="E7" s="56">
        <f t="shared" si="3"/>
        <v>12500</v>
      </c>
      <c r="F7" s="56">
        <f t="shared" si="6"/>
        <v>1000000</v>
      </c>
      <c r="G7" s="56">
        <f t="shared" si="0"/>
        <v>1000000</v>
      </c>
      <c r="H7" s="56">
        <f t="shared" si="4"/>
        <v>12500</v>
      </c>
      <c r="I7" s="38">
        <f t="shared" si="1"/>
        <v>0</v>
      </c>
    </row>
    <row r="8" spans="1:9" x14ac:dyDescent="0.25">
      <c r="A8" s="177">
        <v>44040</v>
      </c>
      <c r="B8" s="57">
        <f t="shared" si="5"/>
        <v>30</v>
      </c>
      <c r="C8" s="56">
        <f t="shared" si="2"/>
        <v>12500</v>
      </c>
      <c r="D8" s="68">
        <v>0</v>
      </c>
      <c r="E8" s="56">
        <f t="shared" si="3"/>
        <v>12500</v>
      </c>
      <c r="F8" s="56">
        <f t="shared" si="6"/>
        <v>1000000</v>
      </c>
      <c r="G8" s="56">
        <f t="shared" si="0"/>
        <v>1000000</v>
      </c>
      <c r="H8" s="56">
        <f t="shared" si="4"/>
        <v>12500</v>
      </c>
      <c r="I8" s="38">
        <f t="shared" si="1"/>
        <v>0</v>
      </c>
    </row>
    <row r="9" spans="1:9" x14ac:dyDescent="0.25">
      <c r="A9" s="177">
        <v>44071</v>
      </c>
      <c r="B9" s="57">
        <f t="shared" si="5"/>
        <v>30</v>
      </c>
      <c r="C9" s="56">
        <f t="shared" si="2"/>
        <v>12500</v>
      </c>
      <c r="D9" s="68">
        <v>0</v>
      </c>
      <c r="E9" s="56">
        <f t="shared" si="3"/>
        <v>12500</v>
      </c>
      <c r="F9" s="56">
        <f t="shared" si="6"/>
        <v>1000000</v>
      </c>
      <c r="G9" s="56">
        <f t="shared" si="0"/>
        <v>1000000</v>
      </c>
      <c r="H9" s="56">
        <f t="shared" si="4"/>
        <v>12500</v>
      </c>
      <c r="I9" s="38">
        <f t="shared" si="1"/>
        <v>0</v>
      </c>
    </row>
    <row r="10" spans="1:9" x14ac:dyDescent="0.25">
      <c r="A10" s="177">
        <v>44102</v>
      </c>
      <c r="B10" s="57">
        <f t="shared" si="5"/>
        <v>30</v>
      </c>
      <c r="C10" s="56">
        <f t="shared" si="2"/>
        <v>12500</v>
      </c>
      <c r="D10" s="68">
        <v>0</v>
      </c>
      <c r="E10" s="56">
        <f t="shared" si="3"/>
        <v>12500</v>
      </c>
      <c r="F10" s="56">
        <f t="shared" si="6"/>
        <v>1000000</v>
      </c>
      <c r="G10" s="56">
        <f t="shared" si="0"/>
        <v>1000000</v>
      </c>
      <c r="H10" s="56">
        <f t="shared" si="4"/>
        <v>12500</v>
      </c>
      <c r="I10" s="38">
        <f t="shared" si="1"/>
        <v>0</v>
      </c>
    </row>
    <row r="11" spans="1:9" x14ac:dyDescent="0.25">
      <c r="A11" s="177">
        <v>44132</v>
      </c>
      <c r="B11" s="57">
        <f t="shared" si="5"/>
        <v>30</v>
      </c>
      <c r="C11" s="56">
        <f t="shared" si="2"/>
        <v>12500</v>
      </c>
      <c r="D11" s="68">
        <v>0</v>
      </c>
      <c r="E11" s="56">
        <f t="shared" si="3"/>
        <v>12500</v>
      </c>
      <c r="F11" s="56">
        <f t="shared" si="6"/>
        <v>1000000</v>
      </c>
      <c r="G11" s="56">
        <f t="shared" si="0"/>
        <v>1000000</v>
      </c>
      <c r="H11" s="56">
        <f t="shared" si="4"/>
        <v>12500</v>
      </c>
      <c r="I11" s="38">
        <f t="shared" si="1"/>
        <v>0</v>
      </c>
    </row>
    <row r="12" spans="1:9" x14ac:dyDescent="0.25">
      <c r="A12" s="177">
        <v>44163</v>
      </c>
      <c r="B12" s="57">
        <f t="shared" si="5"/>
        <v>30</v>
      </c>
      <c r="C12" s="56">
        <f t="shared" si="2"/>
        <v>12500</v>
      </c>
      <c r="D12" s="68">
        <v>0</v>
      </c>
      <c r="E12" s="56">
        <f t="shared" si="3"/>
        <v>12500</v>
      </c>
      <c r="F12" s="56">
        <f t="shared" si="6"/>
        <v>1000000</v>
      </c>
      <c r="G12" s="56">
        <f t="shared" si="0"/>
        <v>1000000</v>
      </c>
      <c r="H12" s="56">
        <f t="shared" si="4"/>
        <v>12500</v>
      </c>
      <c r="I12" s="38">
        <f t="shared" si="1"/>
        <v>0</v>
      </c>
    </row>
    <row r="13" spans="1:9" x14ac:dyDescent="0.25">
      <c r="A13" s="177">
        <v>44193</v>
      </c>
      <c r="B13" s="57">
        <f t="shared" si="5"/>
        <v>30</v>
      </c>
      <c r="C13" s="56">
        <f t="shared" si="2"/>
        <v>12500</v>
      </c>
      <c r="D13" s="68">
        <v>0</v>
      </c>
      <c r="E13" s="56">
        <f t="shared" si="3"/>
        <v>12500</v>
      </c>
      <c r="F13" s="56">
        <f t="shared" si="6"/>
        <v>1000000</v>
      </c>
      <c r="G13" s="56">
        <f t="shared" si="0"/>
        <v>1000000</v>
      </c>
      <c r="H13" s="56">
        <f t="shared" si="4"/>
        <v>12500</v>
      </c>
      <c r="I13" s="38">
        <f t="shared" si="1"/>
        <v>0</v>
      </c>
    </row>
    <row r="14" spans="1:9" x14ac:dyDescent="0.25">
      <c r="A14" s="177">
        <v>44224</v>
      </c>
      <c r="B14" s="57">
        <f t="shared" si="5"/>
        <v>30</v>
      </c>
      <c r="C14" s="56">
        <f t="shared" si="2"/>
        <v>12500</v>
      </c>
      <c r="D14" s="68">
        <v>0</v>
      </c>
      <c r="E14" s="56">
        <f t="shared" si="3"/>
        <v>12500</v>
      </c>
      <c r="F14" s="56">
        <f t="shared" si="6"/>
        <v>1000000</v>
      </c>
      <c r="G14" s="56">
        <f t="shared" si="0"/>
        <v>1000000</v>
      </c>
      <c r="H14" s="56">
        <f t="shared" si="4"/>
        <v>12500</v>
      </c>
      <c r="I14" s="38">
        <f t="shared" si="1"/>
        <v>0</v>
      </c>
    </row>
    <row r="15" spans="1:9" x14ac:dyDescent="0.25">
      <c r="A15" s="177">
        <v>44255</v>
      </c>
      <c r="B15" s="57">
        <f t="shared" si="5"/>
        <v>30</v>
      </c>
      <c r="C15" s="56">
        <f t="shared" si="2"/>
        <v>12500</v>
      </c>
      <c r="D15" s="68">
        <v>0</v>
      </c>
      <c r="E15" s="56">
        <f t="shared" si="3"/>
        <v>12500</v>
      </c>
      <c r="F15" s="56">
        <f t="shared" si="6"/>
        <v>1000000</v>
      </c>
      <c r="G15" s="56">
        <f t="shared" si="0"/>
        <v>1000000</v>
      </c>
      <c r="H15" s="56">
        <f t="shared" si="4"/>
        <v>12500</v>
      </c>
      <c r="I15" s="38">
        <f t="shared" si="1"/>
        <v>0</v>
      </c>
    </row>
    <row r="16" spans="1:9" x14ac:dyDescent="0.25">
      <c r="A16" s="177">
        <v>44283</v>
      </c>
      <c r="B16" s="57">
        <f t="shared" si="5"/>
        <v>30</v>
      </c>
      <c r="C16" s="56">
        <f t="shared" si="2"/>
        <v>12500</v>
      </c>
      <c r="D16" s="68">
        <v>0</v>
      </c>
      <c r="E16" s="56">
        <f t="shared" si="3"/>
        <v>12500</v>
      </c>
      <c r="F16" s="56">
        <f t="shared" si="6"/>
        <v>1000000</v>
      </c>
      <c r="G16" s="56">
        <f t="shared" si="0"/>
        <v>1000000</v>
      </c>
      <c r="H16" s="56">
        <f t="shared" si="4"/>
        <v>12500</v>
      </c>
      <c r="I16" s="38">
        <f t="shared" si="1"/>
        <v>0</v>
      </c>
    </row>
    <row r="17" spans="1:9" x14ac:dyDescent="0.25">
      <c r="A17" s="177">
        <v>44314</v>
      </c>
      <c r="B17" s="57">
        <f t="shared" si="5"/>
        <v>30</v>
      </c>
      <c r="C17" s="56">
        <f t="shared" si="2"/>
        <v>12500</v>
      </c>
      <c r="D17" s="68">
        <v>0</v>
      </c>
      <c r="E17" s="56">
        <f t="shared" si="3"/>
        <v>12500</v>
      </c>
      <c r="F17" s="56">
        <f t="shared" si="6"/>
        <v>1000000</v>
      </c>
      <c r="G17" s="56">
        <f t="shared" si="0"/>
        <v>1000000</v>
      </c>
      <c r="H17" s="56">
        <f t="shared" si="4"/>
        <v>12500</v>
      </c>
      <c r="I17" s="38">
        <f t="shared" si="1"/>
        <v>0</v>
      </c>
    </row>
    <row r="18" spans="1:9" x14ac:dyDescent="0.25">
      <c r="A18" s="177">
        <v>44344</v>
      </c>
      <c r="B18" s="57">
        <f t="shared" si="5"/>
        <v>30</v>
      </c>
      <c r="C18" s="56">
        <f t="shared" si="2"/>
        <v>12500</v>
      </c>
      <c r="D18" s="68">
        <v>0</v>
      </c>
      <c r="E18" s="56">
        <f t="shared" si="3"/>
        <v>12500</v>
      </c>
      <c r="F18" s="56">
        <f t="shared" si="6"/>
        <v>1000000</v>
      </c>
      <c r="G18" s="56">
        <f t="shared" si="0"/>
        <v>1000000</v>
      </c>
      <c r="H18" s="56">
        <f t="shared" si="4"/>
        <v>12500</v>
      </c>
      <c r="I18" s="38">
        <f t="shared" si="1"/>
        <v>0</v>
      </c>
    </row>
    <row r="19" spans="1:9" x14ac:dyDescent="0.25">
      <c r="A19" s="177">
        <v>44375</v>
      </c>
      <c r="B19" s="57">
        <f t="shared" si="5"/>
        <v>30</v>
      </c>
      <c r="C19" s="56">
        <f t="shared" si="2"/>
        <v>12500</v>
      </c>
      <c r="D19" s="68">
        <v>0</v>
      </c>
      <c r="E19" s="56">
        <f t="shared" si="3"/>
        <v>12500</v>
      </c>
      <c r="F19" s="56">
        <f t="shared" si="6"/>
        <v>1000000</v>
      </c>
      <c r="G19" s="56">
        <f t="shared" si="0"/>
        <v>1000000</v>
      </c>
      <c r="H19" s="56">
        <f t="shared" si="4"/>
        <v>12500</v>
      </c>
      <c r="I19" s="38">
        <f t="shared" si="1"/>
        <v>0</v>
      </c>
    </row>
    <row r="20" spans="1:9" x14ac:dyDescent="0.25">
      <c r="A20" s="177">
        <v>44405</v>
      </c>
      <c r="B20" s="57">
        <f t="shared" si="5"/>
        <v>30</v>
      </c>
      <c r="C20" s="56">
        <f t="shared" si="2"/>
        <v>12500</v>
      </c>
      <c r="D20" s="68">
        <v>0</v>
      </c>
      <c r="E20" s="56">
        <f t="shared" si="3"/>
        <v>12500</v>
      </c>
      <c r="F20" s="56">
        <f t="shared" si="6"/>
        <v>1000000</v>
      </c>
      <c r="G20" s="56">
        <f t="shared" si="0"/>
        <v>1000000</v>
      </c>
      <c r="H20" s="56">
        <f t="shared" si="4"/>
        <v>12500</v>
      </c>
      <c r="I20" s="38">
        <f t="shared" si="1"/>
        <v>0</v>
      </c>
    </row>
    <row r="21" spans="1:9" x14ac:dyDescent="0.25">
      <c r="A21" s="177">
        <v>44436</v>
      </c>
      <c r="B21" s="57">
        <f t="shared" si="5"/>
        <v>30</v>
      </c>
      <c r="C21" s="56">
        <f t="shared" si="2"/>
        <v>12500</v>
      </c>
      <c r="D21" s="68">
        <v>0</v>
      </c>
      <c r="E21" s="56">
        <f t="shared" si="3"/>
        <v>12500</v>
      </c>
      <c r="F21" s="56">
        <f t="shared" si="6"/>
        <v>1000000</v>
      </c>
      <c r="G21" s="56">
        <f t="shared" si="0"/>
        <v>1000000</v>
      </c>
      <c r="H21" s="56">
        <f t="shared" si="4"/>
        <v>12500</v>
      </c>
      <c r="I21" s="38">
        <f t="shared" si="1"/>
        <v>0</v>
      </c>
    </row>
    <row r="22" spans="1:9" x14ac:dyDescent="0.25">
      <c r="A22" s="177">
        <v>44467</v>
      </c>
      <c r="B22" s="57">
        <f t="shared" si="5"/>
        <v>30</v>
      </c>
      <c r="C22" s="56">
        <f t="shared" si="2"/>
        <v>12500</v>
      </c>
      <c r="D22" s="68">
        <v>0</v>
      </c>
      <c r="E22" s="56">
        <f t="shared" si="3"/>
        <v>12500</v>
      </c>
      <c r="F22" s="56">
        <f t="shared" si="6"/>
        <v>1000000</v>
      </c>
      <c r="G22" s="56">
        <f t="shared" si="0"/>
        <v>1000000</v>
      </c>
      <c r="H22" s="56">
        <f t="shared" si="4"/>
        <v>12500</v>
      </c>
      <c r="I22" s="38">
        <f t="shared" si="1"/>
        <v>0</v>
      </c>
    </row>
    <row r="23" spans="1:9" x14ac:dyDescent="0.25">
      <c r="A23" s="177">
        <v>44497</v>
      </c>
      <c r="B23" s="57">
        <f t="shared" si="5"/>
        <v>30</v>
      </c>
      <c r="C23" s="56">
        <f t="shared" si="2"/>
        <v>12500</v>
      </c>
      <c r="D23" s="68">
        <v>0</v>
      </c>
      <c r="E23" s="56">
        <f t="shared" si="3"/>
        <v>12500</v>
      </c>
      <c r="F23" s="56">
        <f t="shared" si="6"/>
        <v>1000000</v>
      </c>
      <c r="G23" s="56">
        <f t="shared" si="0"/>
        <v>1000000</v>
      </c>
      <c r="H23" s="56">
        <f t="shared" si="4"/>
        <v>12500</v>
      </c>
      <c r="I23" s="38">
        <f t="shared" si="1"/>
        <v>0</v>
      </c>
    </row>
    <row r="24" spans="1:9" x14ac:dyDescent="0.25">
      <c r="A24" s="177">
        <v>44528</v>
      </c>
      <c r="B24" s="57">
        <f t="shared" si="5"/>
        <v>30</v>
      </c>
      <c r="C24" s="56">
        <f t="shared" si="2"/>
        <v>12500</v>
      </c>
      <c r="D24" s="68">
        <v>0</v>
      </c>
      <c r="E24" s="56">
        <f t="shared" si="3"/>
        <v>12500</v>
      </c>
      <c r="F24" s="56">
        <f t="shared" si="6"/>
        <v>1000000</v>
      </c>
      <c r="G24" s="56">
        <f t="shared" si="0"/>
        <v>1000000</v>
      </c>
      <c r="H24" s="56">
        <f t="shared" si="4"/>
        <v>12500</v>
      </c>
      <c r="I24" s="38">
        <f t="shared" si="1"/>
        <v>0</v>
      </c>
    </row>
    <row r="25" spans="1:9" x14ac:dyDescent="0.25">
      <c r="A25" s="177">
        <v>44558</v>
      </c>
      <c r="B25" s="57">
        <f t="shared" si="5"/>
        <v>30</v>
      </c>
      <c r="C25" s="56">
        <f t="shared" si="2"/>
        <v>12500</v>
      </c>
      <c r="D25" s="68">
        <v>0</v>
      </c>
      <c r="E25" s="56">
        <f t="shared" si="3"/>
        <v>12500</v>
      </c>
      <c r="F25" s="56">
        <f t="shared" si="6"/>
        <v>1000000</v>
      </c>
      <c r="G25" s="56">
        <f t="shared" si="0"/>
        <v>1000000</v>
      </c>
      <c r="H25" s="56">
        <f t="shared" si="4"/>
        <v>12500</v>
      </c>
      <c r="I25" s="38">
        <f t="shared" si="1"/>
        <v>0</v>
      </c>
    </row>
    <row r="26" spans="1:9" x14ac:dyDescent="0.25">
      <c r="A26" s="177">
        <v>44589</v>
      </c>
      <c r="B26" s="57">
        <f t="shared" si="5"/>
        <v>30</v>
      </c>
      <c r="C26" s="56">
        <f t="shared" si="2"/>
        <v>12500</v>
      </c>
      <c r="D26" s="68">
        <v>0</v>
      </c>
      <c r="E26" s="56">
        <f t="shared" si="3"/>
        <v>12500</v>
      </c>
      <c r="F26" s="56">
        <f t="shared" si="6"/>
        <v>1000000</v>
      </c>
      <c r="G26" s="56">
        <f t="shared" si="0"/>
        <v>1000000</v>
      </c>
      <c r="H26" s="56">
        <f t="shared" si="4"/>
        <v>12500</v>
      </c>
      <c r="I26" s="38">
        <f t="shared" si="1"/>
        <v>0</v>
      </c>
    </row>
    <row r="27" spans="1:9" x14ac:dyDescent="0.25">
      <c r="A27" s="177">
        <v>44620</v>
      </c>
      <c r="B27" s="57">
        <f t="shared" si="5"/>
        <v>30</v>
      </c>
      <c r="C27" s="56">
        <f t="shared" si="2"/>
        <v>12500</v>
      </c>
      <c r="D27" s="68">
        <v>0</v>
      </c>
      <c r="E27" s="56">
        <f t="shared" si="3"/>
        <v>12500</v>
      </c>
      <c r="F27" s="56">
        <f t="shared" si="6"/>
        <v>1000000</v>
      </c>
      <c r="G27" s="56">
        <f t="shared" si="0"/>
        <v>1000000</v>
      </c>
      <c r="H27" s="56">
        <f t="shared" si="4"/>
        <v>12500</v>
      </c>
      <c r="I27" s="38">
        <f t="shared" si="1"/>
        <v>0</v>
      </c>
    </row>
    <row r="28" spans="1:9" x14ac:dyDescent="0.25">
      <c r="A28" s="177">
        <v>44648</v>
      </c>
      <c r="B28" s="57">
        <f t="shared" si="5"/>
        <v>30</v>
      </c>
      <c r="C28" s="56">
        <f t="shared" si="2"/>
        <v>12500</v>
      </c>
      <c r="D28" s="68">
        <v>0</v>
      </c>
      <c r="E28" s="56">
        <f t="shared" si="3"/>
        <v>12500</v>
      </c>
      <c r="F28" s="56">
        <f t="shared" si="6"/>
        <v>1000000</v>
      </c>
      <c r="G28" s="56">
        <f t="shared" si="0"/>
        <v>1000000</v>
      </c>
      <c r="H28" s="56">
        <f t="shared" si="4"/>
        <v>12500</v>
      </c>
      <c r="I28" s="38">
        <f t="shared" si="1"/>
        <v>0</v>
      </c>
    </row>
    <row r="29" spans="1:9" x14ac:dyDescent="0.25">
      <c r="A29" s="177">
        <v>44679</v>
      </c>
      <c r="B29" s="57">
        <f t="shared" si="5"/>
        <v>30</v>
      </c>
      <c r="C29" s="56">
        <f t="shared" si="2"/>
        <v>12500</v>
      </c>
      <c r="D29" s="68">
        <v>0</v>
      </c>
      <c r="E29" s="56">
        <f t="shared" si="3"/>
        <v>12500</v>
      </c>
      <c r="F29" s="56">
        <f t="shared" si="6"/>
        <v>1000000</v>
      </c>
      <c r="G29" s="56">
        <f t="shared" si="0"/>
        <v>1000000</v>
      </c>
      <c r="H29" s="56">
        <f t="shared" si="4"/>
        <v>12500</v>
      </c>
      <c r="I29" s="38">
        <f t="shared" si="1"/>
        <v>0</v>
      </c>
    </row>
    <row r="30" spans="1:9" x14ac:dyDescent="0.25">
      <c r="A30" s="177">
        <v>44709</v>
      </c>
      <c r="B30" s="57">
        <f t="shared" si="5"/>
        <v>30</v>
      </c>
      <c r="C30" s="56">
        <f t="shared" si="2"/>
        <v>12500</v>
      </c>
      <c r="D30" s="68">
        <v>0</v>
      </c>
      <c r="E30" s="56">
        <f t="shared" si="3"/>
        <v>12500</v>
      </c>
      <c r="F30" s="56">
        <f t="shared" si="6"/>
        <v>1000000</v>
      </c>
      <c r="G30" s="56">
        <f t="shared" si="0"/>
        <v>1000000</v>
      </c>
      <c r="H30" s="56">
        <f t="shared" si="4"/>
        <v>12500</v>
      </c>
      <c r="I30" s="38">
        <f t="shared" si="1"/>
        <v>0</v>
      </c>
    </row>
    <row r="31" spans="1:9" x14ac:dyDescent="0.25">
      <c r="A31" s="177">
        <v>44740</v>
      </c>
      <c r="B31" s="57">
        <f t="shared" si="5"/>
        <v>30</v>
      </c>
      <c r="C31" s="56">
        <f t="shared" si="2"/>
        <v>12500</v>
      </c>
      <c r="D31" s="68">
        <v>0</v>
      </c>
      <c r="E31" s="56">
        <f t="shared" si="3"/>
        <v>12500</v>
      </c>
      <c r="F31" s="56">
        <f t="shared" si="6"/>
        <v>1000000</v>
      </c>
      <c r="G31" s="56">
        <f t="shared" si="0"/>
        <v>1000000</v>
      </c>
      <c r="H31" s="56">
        <f t="shared" si="4"/>
        <v>12500</v>
      </c>
      <c r="I31" s="38">
        <f t="shared" si="1"/>
        <v>0</v>
      </c>
    </row>
    <row r="32" spans="1:9" x14ac:dyDescent="0.25">
      <c r="A32" s="177">
        <v>44770</v>
      </c>
      <c r="B32" s="57">
        <f t="shared" si="5"/>
        <v>30</v>
      </c>
      <c r="C32" s="56">
        <f t="shared" si="2"/>
        <v>12500</v>
      </c>
      <c r="D32" s="68">
        <v>0</v>
      </c>
      <c r="E32" s="56">
        <f t="shared" si="3"/>
        <v>12500</v>
      </c>
      <c r="F32" s="56">
        <f t="shared" si="6"/>
        <v>1000000</v>
      </c>
      <c r="G32" s="56">
        <f t="shared" si="0"/>
        <v>1000000</v>
      </c>
      <c r="H32" s="56">
        <f t="shared" si="4"/>
        <v>12500</v>
      </c>
      <c r="I32" s="38">
        <f t="shared" si="1"/>
        <v>0</v>
      </c>
    </row>
    <row r="33" spans="1:9" x14ac:dyDescent="0.25">
      <c r="A33" s="177">
        <v>44801</v>
      </c>
      <c r="B33" s="57">
        <f t="shared" si="5"/>
        <v>30</v>
      </c>
      <c r="C33" s="56">
        <f t="shared" si="2"/>
        <v>12500</v>
      </c>
      <c r="D33" s="68">
        <v>0</v>
      </c>
      <c r="E33" s="56">
        <f t="shared" si="3"/>
        <v>12500</v>
      </c>
      <c r="F33" s="56">
        <f t="shared" si="6"/>
        <v>1000000</v>
      </c>
      <c r="G33" s="56">
        <f t="shared" si="0"/>
        <v>1000000</v>
      </c>
      <c r="H33" s="56">
        <f t="shared" si="4"/>
        <v>12500</v>
      </c>
      <c r="I33" s="38">
        <f t="shared" si="1"/>
        <v>0</v>
      </c>
    </row>
    <row r="34" spans="1:9" x14ac:dyDescent="0.25">
      <c r="A34" s="177">
        <v>44832</v>
      </c>
      <c r="B34" s="57">
        <f t="shared" si="5"/>
        <v>30</v>
      </c>
      <c r="C34" s="56">
        <f t="shared" si="2"/>
        <v>12500</v>
      </c>
      <c r="D34" s="68">
        <v>0</v>
      </c>
      <c r="E34" s="56">
        <f t="shared" si="3"/>
        <v>12500</v>
      </c>
      <c r="F34" s="56">
        <f t="shared" si="6"/>
        <v>1000000</v>
      </c>
      <c r="G34" s="56">
        <f t="shared" si="0"/>
        <v>1000000</v>
      </c>
      <c r="H34" s="56">
        <f t="shared" si="4"/>
        <v>12500</v>
      </c>
      <c r="I34" s="38">
        <f t="shared" si="1"/>
        <v>0</v>
      </c>
    </row>
    <row r="35" spans="1:9" x14ac:dyDescent="0.25">
      <c r="A35" s="177">
        <v>44862</v>
      </c>
      <c r="B35" s="57">
        <f t="shared" si="5"/>
        <v>30</v>
      </c>
      <c r="C35" s="56">
        <f t="shared" si="2"/>
        <v>12500</v>
      </c>
      <c r="D35" s="68">
        <v>0</v>
      </c>
      <c r="E35" s="56">
        <f t="shared" si="3"/>
        <v>12500</v>
      </c>
      <c r="F35" s="56">
        <f t="shared" si="6"/>
        <v>1000000</v>
      </c>
      <c r="G35" s="56">
        <f t="shared" si="0"/>
        <v>1000000</v>
      </c>
      <c r="H35" s="56">
        <f t="shared" si="4"/>
        <v>12500</v>
      </c>
      <c r="I35" s="38">
        <f t="shared" si="1"/>
        <v>0</v>
      </c>
    </row>
    <row r="36" spans="1:9" x14ac:dyDescent="0.25">
      <c r="A36" s="177">
        <v>44893</v>
      </c>
      <c r="B36" s="57">
        <f t="shared" si="5"/>
        <v>30</v>
      </c>
      <c r="C36" s="56">
        <f t="shared" si="2"/>
        <v>12500</v>
      </c>
      <c r="D36" s="68">
        <v>0</v>
      </c>
      <c r="E36" s="56">
        <f t="shared" si="3"/>
        <v>12500</v>
      </c>
      <c r="F36" s="56">
        <f t="shared" si="6"/>
        <v>1000000</v>
      </c>
      <c r="G36" s="56">
        <f t="shared" si="0"/>
        <v>1000000</v>
      </c>
      <c r="H36" s="56">
        <f t="shared" si="4"/>
        <v>12500</v>
      </c>
      <c r="I36" s="38">
        <f t="shared" si="1"/>
        <v>0</v>
      </c>
    </row>
    <row r="37" spans="1:9" x14ac:dyDescent="0.25">
      <c r="A37" s="177">
        <v>44923</v>
      </c>
      <c r="B37" s="57">
        <f t="shared" si="5"/>
        <v>30</v>
      </c>
      <c r="C37" s="56">
        <f t="shared" si="2"/>
        <v>12500</v>
      </c>
      <c r="D37" s="68">
        <v>0</v>
      </c>
      <c r="E37" s="56">
        <f t="shared" si="3"/>
        <v>12500</v>
      </c>
      <c r="F37" s="56">
        <f t="shared" si="6"/>
        <v>1000000</v>
      </c>
      <c r="G37" s="56">
        <f t="shared" si="0"/>
        <v>1000000</v>
      </c>
      <c r="H37" s="56">
        <f t="shared" si="4"/>
        <v>12500</v>
      </c>
      <c r="I37" s="38">
        <f t="shared" si="1"/>
        <v>0</v>
      </c>
    </row>
    <row r="38" spans="1:9" x14ac:dyDescent="0.25">
      <c r="A38" s="177">
        <v>44954</v>
      </c>
      <c r="B38" s="57">
        <f t="shared" si="5"/>
        <v>30</v>
      </c>
      <c r="C38" s="56">
        <f t="shared" si="2"/>
        <v>12500</v>
      </c>
      <c r="D38" s="68">
        <v>0</v>
      </c>
      <c r="E38" s="56">
        <f t="shared" si="3"/>
        <v>12500</v>
      </c>
      <c r="F38" s="56">
        <f t="shared" si="6"/>
        <v>1000000</v>
      </c>
      <c r="G38" s="56">
        <f t="shared" si="0"/>
        <v>1000000</v>
      </c>
      <c r="H38" s="56">
        <f t="shared" si="4"/>
        <v>12500</v>
      </c>
      <c r="I38" s="38">
        <f t="shared" si="1"/>
        <v>0</v>
      </c>
    </row>
    <row r="39" spans="1:9" x14ac:dyDescent="0.25">
      <c r="A39" s="177">
        <v>44985</v>
      </c>
      <c r="B39" s="57">
        <f t="shared" si="5"/>
        <v>30</v>
      </c>
      <c r="C39" s="56">
        <f t="shared" si="2"/>
        <v>1012500</v>
      </c>
      <c r="D39" s="68">
        <f>G38</f>
        <v>1000000</v>
      </c>
      <c r="E39" s="56">
        <f t="shared" ref="E39" si="7">ROUND(F39*$B$2*B39/360,2)</f>
        <v>12500</v>
      </c>
      <c r="F39" s="56">
        <f t="shared" si="6"/>
        <v>1000000</v>
      </c>
      <c r="G39" s="56">
        <f t="shared" si="0"/>
        <v>0</v>
      </c>
      <c r="H39" s="56">
        <f t="shared" si="4"/>
        <v>12500</v>
      </c>
      <c r="I39" s="38">
        <f t="shared" si="1"/>
        <v>0</v>
      </c>
    </row>
  </sheetData>
  <pageMargins left="0.7" right="0.7" top="0.75" bottom="0.75" header="0.3" footer="0.3"/>
  <pageSetup orientation="portrait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D64AD-8646-4D0F-8C89-50D17939B97A}">
  <dimension ref="A1:I39"/>
  <sheetViews>
    <sheetView workbookViewId="0">
      <pane ySplit="3" topLeftCell="A27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2.7109375" bestFit="1" customWidth="1"/>
    <col min="2" max="2" width="14.42578125" bestFit="1" customWidth="1"/>
    <col min="3" max="3" width="23.140625" customWidth="1"/>
    <col min="4" max="4" width="13.85546875" bestFit="1" customWidth="1"/>
    <col min="5" max="5" width="11.42578125" bestFit="1" customWidth="1"/>
    <col min="6" max="6" width="13.7109375" bestFit="1" customWidth="1"/>
    <col min="7" max="7" width="14.7109375" bestFit="1" customWidth="1"/>
    <col min="8" max="8" width="15.140625" bestFit="1" customWidth="1"/>
  </cols>
  <sheetData>
    <row r="1" spans="1:9" x14ac:dyDescent="0.25">
      <c r="A1" s="41" t="s">
        <v>267</v>
      </c>
      <c r="B1" s="46">
        <v>43890</v>
      </c>
      <c r="C1" s="86" t="s">
        <v>377</v>
      </c>
      <c r="D1" s="83">
        <v>1000000</v>
      </c>
    </row>
    <row r="2" spans="1:9" ht="15.75" x14ac:dyDescent="0.25">
      <c r="A2" s="41" t="s">
        <v>268</v>
      </c>
      <c r="B2" s="223">
        <v>0.15</v>
      </c>
      <c r="C2" s="101" t="s">
        <v>381</v>
      </c>
      <c r="D2" s="224">
        <f>ROUNDUP(34669.2093602737,0)</f>
        <v>34670</v>
      </c>
      <c r="F2" s="100"/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226">
        <v>43918</v>
      </c>
      <c r="B4" s="57">
        <f>_xlfn.DAYS(A4,B1)</f>
        <v>28</v>
      </c>
      <c r="C4" s="56">
        <f>D4+E4</f>
        <v>11507</v>
      </c>
      <c r="D4" s="68">
        <v>0</v>
      </c>
      <c r="E4" s="56">
        <f>ROUNDUP(F4*$B$2*B4/365,0)</f>
        <v>11507</v>
      </c>
      <c r="F4" s="56">
        <f>D1</f>
        <v>1000000</v>
      </c>
      <c r="G4" s="56">
        <f t="shared" ref="G4:G39" si="0">F4-D4</f>
        <v>1000000</v>
      </c>
      <c r="H4" s="56">
        <f t="shared" ref="H4:H39" si="1">F4*$B$2*B4/365</f>
        <v>11506.849315068494</v>
      </c>
      <c r="I4" s="38">
        <f t="shared" ref="I4:I39" si="2">H4-E4</f>
        <v>-0.15068493150647555</v>
      </c>
    </row>
    <row r="5" spans="1:9" x14ac:dyDescent="0.25">
      <c r="A5" s="226">
        <v>43949</v>
      </c>
      <c r="B5" s="57">
        <f>_xlfn.DAYS(A5,A4)</f>
        <v>31</v>
      </c>
      <c r="C5" s="56">
        <f t="shared" ref="C5:C39" si="3">D5+E5</f>
        <v>12740</v>
      </c>
      <c r="D5" s="68">
        <v>0</v>
      </c>
      <c r="E5" s="56">
        <f t="shared" ref="E5:E39" si="4">ROUNDUP(F5*$B$2*B5/365,0)</f>
        <v>12740</v>
      </c>
      <c r="F5" s="56">
        <f>G4</f>
        <v>1000000</v>
      </c>
      <c r="G5" s="56">
        <f t="shared" si="0"/>
        <v>1000000</v>
      </c>
      <c r="H5" s="56">
        <f t="shared" si="1"/>
        <v>12739.726027397261</v>
      </c>
      <c r="I5" s="38">
        <f t="shared" si="2"/>
        <v>-0.27397260273937718</v>
      </c>
    </row>
    <row r="6" spans="1:9" x14ac:dyDescent="0.25">
      <c r="A6" s="226">
        <v>43979</v>
      </c>
      <c r="B6" s="57">
        <f t="shared" ref="B6:B39" si="5">_xlfn.DAYS(A6,A5)</f>
        <v>30</v>
      </c>
      <c r="C6" s="56">
        <f t="shared" si="3"/>
        <v>12329</v>
      </c>
      <c r="D6" s="68">
        <v>0</v>
      </c>
      <c r="E6" s="56">
        <f t="shared" si="4"/>
        <v>12329</v>
      </c>
      <c r="F6" s="56">
        <f t="shared" ref="F6:F39" si="6">G5</f>
        <v>1000000</v>
      </c>
      <c r="G6" s="56">
        <f t="shared" si="0"/>
        <v>1000000</v>
      </c>
      <c r="H6" s="56">
        <f t="shared" si="1"/>
        <v>12328.767123287671</v>
      </c>
      <c r="I6" s="38">
        <f t="shared" si="2"/>
        <v>-0.2328767123290163</v>
      </c>
    </row>
    <row r="7" spans="1:9" x14ac:dyDescent="0.25">
      <c r="A7" s="226">
        <v>44010</v>
      </c>
      <c r="B7" s="57">
        <f t="shared" si="5"/>
        <v>31</v>
      </c>
      <c r="C7" s="56">
        <f t="shared" si="3"/>
        <v>12740</v>
      </c>
      <c r="D7" s="68">
        <v>0</v>
      </c>
      <c r="E7" s="56">
        <f t="shared" si="4"/>
        <v>12740</v>
      </c>
      <c r="F7" s="56">
        <f t="shared" si="6"/>
        <v>1000000</v>
      </c>
      <c r="G7" s="56">
        <f t="shared" si="0"/>
        <v>1000000</v>
      </c>
      <c r="H7" s="56">
        <f t="shared" si="1"/>
        <v>12739.726027397261</v>
      </c>
      <c r="I7" s="38">
        <f t="shared" si="2"/>
        <v>-0.27397260273937718</v>
      </c>
    </row>
    <row r="8" spans="1:9" x14ac:dyDescent="0.25">
      <c r="A8" s="226">
        <v>44040</v>
      </c>
      <c r="B8" s="57">
        <f t="shared" si="5"/>
        <v>30</v>
      </c>
      <c r="C8" s="56">
        <f t="shared" si="3"/>
        <v>12329</v>
      </c>
      <c r="D8" s="68">
        <v>0</v>
      </c>
      <c r="E8" s="56">
        <f t="shared" si="4"/>
        <v>12329</v>
      </c>
      <c r="F8" s="56">
        <f t="shared" si="6"/>
        <v>1000000</v>
      </c>
      <c r="G8" s="56">
        <f t="shared" si="0"/>
        <v>1000000</v>
      </c>
      <c r="H8" s="56">
        <f t="shared" si="1"/>
        <v>12328.767123287671</v>
      </c>
      <c r="I8" s="38">
        <f t="shared" si="2"/>
        <v>-0.2328767123290163</v>
      </c>
    </row>
    <row r="9" spans="1:9" x14ac:dyDescent="0.25">
      <c r="A9" s="226">
        <v>44071</v>
      </c>
      <c r="B9" s="57">
        <f t="shared" si="5"/>
        <v>31</v>
      </c>
      <c r="C9" s="56">
        <f t="shared" si="3"/>
        <v>12740</v>
      </c>
      <c r="D9" s="68">
        <v>0</v>
      </c>
      <c r="E9" s="56">
        <f t="shared" si="4"/>
        <v>12740</v>
      </c>
      <c r="F9" s="56">
        <f t="shared" si="6"/>
        <v>1000000</v>
      </c>
      <c r="G9" s="56">
        <f t="shared" si="0"/>
        <v>1000000</v>
      </c>
      <c r="H9" s="56">
        <f t="shared" si="1"/>
        <v>12739.726027397261</v>
      </c>
      <c r="I9" s="38">
        <f t="shared" si="2"/>
        <v>-0.27397260273937718</v>
      </c>
    </row>
    <row r="10" spans="1:9" x14ac:dyDescent="0.25">
      <c r="A10" s="226">
        <v>44102</v>
      </c>
      <c r="B10" s="57">
        <f t="shared" si="5"/>
        <v>31</v>
      </c>
      <c r="C10" s="56">
        <f t="shared" si="3"/>
        <v>12740</v>
      </c>
      <c r="D10" s="68">
        <v>0</v>
      </c>
      <c r="E10" s="56">
        <f t="shared" si="4"/>
        <v>12740</v>
      </c>
      <c r="F10" s="56">
        <f t="shared" si="6"/>
        <v>1000000</v>
      </c>
      <c r="G10" s="56">
        <f t="shared" si="0"/>
        <v>1000000</v>
      </c>
      <c r="H10" s="56">
        <f t="shared" si="1"/>
        <v>12739.726027397261</v>
      </c>
      <c r="I10" s="38">
        <f t="shared" si="2"/>
        <v>-0.27397260273937718</v>
      </c>
    </row>
    <row r="11" spans="1:9" x14ac:dyDescent="0.25">
      <c r="A11" s="226">
        <v>44132</v>
      </c>
      <c r="B11" s="57">
        <f t="shared" si="5"/>
        <v>30</v>
      </c>
      <c r="C11" s="56">
        <f t="shared" si="3"/>
        <v>12329</v>
      </c>
      <c r="D11" s="68">
        <v>0</v>
      </c>
      <c r="E11" s="56">
        <f t="shared" si="4"/>
        <v>12329</v>
      </c>
      <c r="F11" s="56">
        <f t="shared" si="6"/>
        <v>1000000</v>
      </c>
      <c r="G11" s="56">
        <f t="shared" si="0"/>
        <v>1000000</v>
      </c>
      <c r="H11" s="56">
        <f t="shared" si="1"/>
        <v>12328.767123287671</v>
      </c>
      <c r="I11" s="38">
        <f t="shared" si="2"/>
        <v>-0.2328767123290163</v>
      </c>
    </row>
    <row r="12" spans="1:9" x14ac:dyDescent="0.25">
      <c r="A12" s="226">
        <v>44163</v>
      </c>
      <c r="B12" s="57">
        <f t="shared" si="5"/>
        <v>31</v>
      </c>
      <c r="C12" s="56">
        <f t="shared" si="3"/>
        <v>12740</v>
      </c>
      <c r="D12" s="68">
        <v>0</v>
      </c>
      <c r="E12" s="56">
        <f t="shared" si="4"/>
        <v>12740</v>
      </c>
      <c r="F12" s="56">
        <f t="shared" si="6"/>
        <v>1000000</v>
      </c>
      <c r="G12" s="56">
        <f t="shared" si="0"/>
        <v>1000000</v>
      </c>
      <c r="H12" s="56">
        <f t="shared" si="1"/>
        <v>12739.726027397261</v>
      </c>
      <c r="I12" s="38">
        <f t="shared" si="2"/>
        <v>-0.27397260273937718</v>
      </c>
    </row>
    <row r="13" spans="1:9" x14ac:dyDescent="0.25">
      <c r="A13" s="226">
        <v>44193</v>
      </c>
      <c r="B13" s="57">
        <f t="shared" si="5"/>
        <v>30</v>
      </c>
      <c r="C13" s="56">
        <f t="shared" si="3"/>
        <v>12329</v>
      </c>
      <c r="D13" s="68">
        <v>0</v>
      </c>
      <c r="E13" s="56">
        <f t="shared" si="4"/>
        <v>12329</v>
      </c>
      <c r="F13" s="56">
        <f t="shared" si="6"/>
        <v>1000000</v>
      </c>
      <c r="G13" s="56">
        <f t="shared" si="0"/>
        <v>1000000</v>
      </c>
      <c r="H13" s="56">
        <f t="shared" si="1"/>
        <v>12328.767123287671</v>
      </c>
      <c r="I13" s="38">
        <f t="shared" si="2"/>
        <v>-0.2328767123290163</v>
      </c>
    </row>
    <row r="14" spans="1:9" x14ac:dyDescent="0.25">
      <c r="A14" s="226">
        <v>44224</v>
      </c>
      <c r="B14" s="57">
        <f t="shared" si="5"/>
        <v>31</v>
      </c>
      <c r="C14" s="56">
        <f t="shared" si="3"/>
        <v>12740</v>
      </c>
      <c r="D14" s="68">
        <v>0</v>
      </c>
      <c r="E14" s="56">
        <f t="shared" si="4"/>
        <v>12740</v>
      </c>
      <c r="F14" s="56">
        <f t="shared" si="6"/>
        <v>1000000</v>
      </c>
      <c r="G14" s="56">
        <f t="shared" si="0"/>
        <v>1000000</v>
      </c>
      <c r="H14" s="56">
        <f t="shared" si="1"/>
        <v>12739.726027397261</v>
      </c>
      <c r="I14" s="38">
        <f t="shared" si="2"/>
        <v>-0.27397260273937718</v>
      </c>
    </row>
    <row r="15" spans="1:9" x14ac:dyDescent="0.25">
      <c r="A15" s="226">
        <v>44255</v>
      </c>
      <c r="B15" s="57">
        <f t="shared" si="5"/>
        <v>31</v>
      </c>
      <c r="C15" s="56">
        <f t="shared" si="3"/>
        <v>12740</v>
      </c>
      <c r="D15" s="68">
        <v>0</v>
      </c>
      <c r="E15" s="56">
        <f t="shared" si="4"/>
        <v>12740</v>
      </c>
      <c r="F15" s="56">
        <f t="shared" si="6"/>
        <v>1000000</v>
      </c>
      <c r="G15" s="56">
        <f t="shared" si="0"/>
        <v>1000000</v>
      </c>
      <c r="H15" s="56">
        <f t="shared" si="1"/>
        <v>12739.726027397261</v>
      </c>
      <c r="I15" s="38">
        <f t="shared" si="2"/>
        <v>-0.27397260273937718</v>
      </c>
    </row>
    <row r="16" spans="1:9" x14ac:dyDescent="0.25">
      <c r="A16" s="226">
        <v>44283</v>
      </c>
      <c r="B16" s="57">
        <f t="shared" si="5"/>
        <v>28</v>
      </c>
      <c r="C16" s="56">
        <f t="shared" si="3"/>
        <v>11507</v>
      </c>
      <c r="D16" s="68">
        <v>0</v>
      </c>
      <c r="E16" s="56">
        <f t="shared" si="4"/>
        <v>11507</v>
      </c>
      <c r="F16" s="56">
        <f t="shared" si="6"/>
        <v>1000000</v>
      </c>
      <c r="G16" s="56">
        <f t="shared" si="0"/>
        <v>1000000</v>
      </c>
      <c r="H16" s="56">
        <f t="shared" si="1"/>
        <v>11506.849315068494</v>
      </c>
      <c r="I16" s="38">
        <f t="shared" si="2"/>
        <v>-0.15068493150647555</v>
      </c>
    </row>
    <row r="17" spans="1:9" x14ac:dyDescent="0.25">
      <c r="A17" s="226">
        <v>44314</v>
      </c>
      <c r="B17" s="57">
        <f t="shared" si="5"/>
        <v>31</v>
      </c>
      <c r="C17" s="56">
        <f t="shared" si="3"/>
        <v>12740</v>
      </c>
      <c r="D17" s="68">
        <v>0</v>
      </c>
      <c r="E17" s="56">
        <f t="shared" si="4"/>
        <v>12740</v>
      </c>
      <c r="F17" s="56">
        <f t="shared" si="6"/>
        <v>1000000</v>
      </c>
      <c r="G17" s="56">
        <f t="shared" si="0"/>
        <v>1000000</v>
      </c>
      <c r="H17" s="56">
        <f t="shared" si="1"/>
        <v>12739.726027397261</v>
      </c>
      <c r="I17" s="38">
        <f t="shared" si="2"/>
        <v>-0.27397260273937718</v>
      </c>
    </row>
    <row r="18" spans="1:9" x14ac:dyDescent="0.25">
      <c r="A18" s="226">
        <v>44344</v>
      </c>
      <c r="B18" s="57">
        <f t="shared" si="5"/>
        <v>30</v>
      </c>
      <c r="C18" s="56">
        <f t="shared" si="3"/>
        <v>12329</v>
      </c>
      <c r="D18" s="68">
        <v>0</v>
      </c>
      <c r="E18" s="56">
        <f t="shared" si="4"/>
        <v>12329</v>
      </c>
      <c r="F18" s="56">
        <f t="shared" si="6"/>
        <v>1000000</v>
      </c>
      <c r="G18" s="56">
        <f t="shared" si="0"/>
        <v>1000000</v>
      </c>
      <c r="H18" s="56">
        <f t="shared" si="1"/>
        <v>12328.767123287671</v>
      </c>
      <c r="I18" s="38">
        <f t="shared" si="2"/>
        <v>-0.2328767123290163</v>
      </c>
    </row>
    <row r="19" spans="1:9" x14ac:dyDescent="0.25">
      <c r="A19" s="226">
        <v>44375</v>
      </c>
      <c r="B19" s="57">
        <f t="shared" si="5"/>
        <v>31</v>
      </c>
      <c r="C19" s="56">
        <f t="shared" si="3"/>
        <v>12740</v>
      </c>
      <c r="D19" s="68">
        <v>0</v>
      </c>
      <c r="E19" s="56">
        <f t="shared" si="4"/>
        <v>12740</v>
      </c>
      <c r="F19" s="56">
        <f t="shared" si="6"/>
        <v>1000000</v>
      </c>
      <c r="G19" s="56">
        <f t="shared" si="0"/>
        <v>1000000</v>
      </c>
      <c r="H19" s="56">
        <f t="shared" si="1"/>
        <v>12739.726027397261</v>
      </c>
      <c r="I19" s="38">
        <f t="shared" si="2"/>
        <v>-0.27397260273937718</v>
      </c>
    </row>
    <row r="20" spans="1:9" x14ac:dyDescent="0.25">
      <c r="A20" s="226">
        <v>44405</v>
      </c>
      <c r="B20" s="57">
        <f t="shared" si="5"/>
        <v>30</v>
      </c>
      <c r="C20" s="56">
        <f t="shared" si="3"/>
        <v>12329</v>
      </c>
      <c r="D20" s="68">
        <v>0</v>
      </c>
      <c r="E20" s="56">
        <f t="shared" si="4"/>
        <v>12329</v>
      </c>
      <c r="F20" s="56">
        <f t="shared" si="6"/>
        <v>1000000</v>
      </c>
      <c r="G20" s="56">
        <f t="shared" si="0"/>
        <v>1000000</v>
      </c>
      <c r="H20" s="56">
        <f t="shared" si="1"/>
        <v>12328.767123287671</v>
      </c>
      <c r="I20" s="38">
        <f t="shared" si="2"/>
        <v>-0.2328767123290163</v>
      </c>
    </row>
    <row r="21" spans="1:9" x14ac:dyDescent="0.25">
      <c r="A21" s="226">
        <v>44436</v>
      </c>
      <c r="B21" s="57">
        <f t="shared" si="5"/>
        <v>31</v>
      </c>
      <c r="C21" s="56">
        <f t="shared" si="3"/>
        <v>12740</v>
      </c>
      <c r="D21" s="68">
        <v>0</v>
      </c>
      <c r="E21" s="56">
        <f t="shared" si="4"/>
        <v>12740</v>
      </c>
      <c r="F21" s="56">
        <f t="shared" si="6"/>
        <v>1000000</v>
      </c>
      <c r="G21" s="56">
        <f t="shared" si="0"/>
        <v>1000000</v>
      </c>
      <c r="H21" s="56">
        <f t="shared" si="1"/>
        <v>12739.726027397261</v>
      </c>
      <c r="I21" s="38">
        <f t="shared" si="2"/>
        <v>-0.27397260273937718</v>
      </c>
    </row>
    <row r="22" spans="1:9" x14ac:dyDescent="0.25">
      <c r="A22" s="226">
        <v>44467</v>
      </c>
      <c r="B22" s="57">
        <f t="shared" si="5"/>
        <v>31</v>
      </c>
      <c r="C22" s="56">
        <f t="shared" si="3"/>
        <v>12740</v>
      </c>
      <c r="D22" s="68">
        <v>0</v>
      </c>
      <c r="E22" s="56">
        <f t="shared" si="4"/>
        <v>12740</v>
      </c>
      <c r="F22" s="56">
        <f t="shared" si="6"/>
        <v>1000000</v>
      </c>
      <c r="G22" s="56">
        <f t="shared" si="0"/>
        <v>1000000</v>
      </c>
      <c r="H22" s="56">
        <f t="shared" si="1"/>
        <v>12739.726027397261</v>
      </c>
      <c r="I22" s="38">
        <f t="shared" si="2"/>
        <v>-0.27397260273937718</v>
      </c>
    </row>
    <row r="23" spans="1:9" x14ac:dyDescent="0.25">
      <c r="A23" s="226">
        <v>44497</v>
      </c>
      <c r="B23" s="57">
        <f t="shared" si="5"/>
        <v>30</v>
      </c>
      <c r="C23" s="56">
        <f t="shared" si="3"/>
        <v>12329</v>
      </c>
      <c r="D23" s="68">
        <v>0</v>
      </c>
      <c r="E23" s="56">
        <f t="shared" si="4"/>
        <v>12329</v>
      </c>
      <c r="F23" s="56">
        <f t="shared" si="6"/>
        <v>1000000</v>
      </c>
      <c r="G23" s="56">
        <f t="shared" si="0"/>
        <v>1000000</v>
      </c>
      <c r="H23" s="56">
        <f t="shared" si="1"/>
        <v>12328.767123287671</v>
      </c>
      <c r="I23" s="38">
        <f t="shared" si="2"/>
        <v>-0.2328767123290163</v>
      </c>
    </row>
    <row r="24" spans="1:9" x14ac:dyDescent="0.25">
      <c r="A24" s="226">
        <v>44528</v>
      </c>
      <c r="B24" s="57">
        <f t="shared" si="5"/>
        <v>31</v>
      </c>
      <c r="C24" s="56">
        <f t="shared" si="3"/>
        <v>12740</v>
      </c>
      <c r="D24" s="68">
        <v>0</v>
      </c>
      <c r="E24" s="56">
        <f t="shared" si="4"/>
        <v>12740</v>
      </c>
      <c r="F24" s="56">
        <f t="shared" si="6"/>
        <v>1000000</v>
      </c>
      <c r="G24" s="56">
        <f t="shared" si="0"/>
        <v>1000000</v>
      </c>
      <c r="H24" s="56">
        <f t="shared" si="1"/>
        <v>12739.726027397261</v>
      </c>
      <c r="I24" s="38">
        <f t="shared" si="2"/>
        <v>-0.27397260273937718</v>
      </c>
    </row>
    <row r="25" spans="1:9" x14ac:dyDescent="0.25">
      <c r="A25" s="226">
        <v>44558</v>
      </c>
      <c r="B25" s="57">
        <f t="shared" si="5"/>
        <v>30</v>
      </c>
      <c r="C25" s="56">
        <f t="shared" si="3"/>
        <v>12329</v>
      </c>
      <c r="D25" s="68">
        <v>0</v>
      </c>
      <c r="E25" s="56">
        <f t="shared" si="4"/>
        <v>12329</v>
      </c>
      <c r="F25" s="56">
        <f t="shared" si="6"/>
        <v>1000000</v>
      </c>
      <c r="G25" s="56">
        <f t="shared" si="0"/>
        <v>1000000</v>
      </c>
      <c r="H25" s="56">
        <f t="shared" si="1"/>
        <v>12328.767123287671</v>
      </c>
      <c r="I25" s="38">
        <f t="shared" si="2"/>
        <v>-0.2328767123290163</v>
      </c>
    </row>
    <row r="26" spans="1:9" x14ac:dyDescent="0.25">
      <c r="A26" s="226">
        <v>44589</v>
      </c>
      <c r="B26" s="57">
        <f t="shared" si="5"/>
        <v>31</v>
      </c>
      <c r="C26" s="56">
        <f t="shared" si="3"/>
        <v>12740</v>
      </c>
      <c r="D26" s="68">
        <v>0</v>
      </c>
      <c r="E26" s="56">
        <f t="shared" si="4"/>
        <v>12740</v>
      </c>
      <c r="F26" s="56">
        <f t="shared" si="6"/>
        <v>1000000</v>
      </c>
      <c r="G26" s="56">
        <f t="shared" si="0"/>
        <v>1000000</v>
      </c>
      <c r="H26" s="56">
        <f t="shared" si="1"/>
        <v>12739.726027397261</v>
      </c>
      <c r="I26" s="38">
        <f t="shared" si="2"/>
        <v>-0.27397260273937718</v>
      </c>
    </row>
    <row r="27" spans="1:9" x14ac:dyDescent="0.25">
      <c r="A27" s="226">
        <v>44620</v>
      </c>
      <c r="B27" s="57">
        <f t="shared" si="5"/>
        <v>31</v>
      </c>
      <c r="C27" s="56">
        <f t="shared" si="3"/>
        <v>12740</v>
      </c>
      <c r="D27" s="68">
        <v>0</v>
      </c>
      <c r="E27" s="56">
        <f t="shared" si="4"/>
        <v>12740</v>
      </c>
      <c r="F27" s="56">
        <f t="shared" si="6"/>
        <v>1000000</v>
      </c>
      <c r="G27" s="56">
        <f t="shared" si="0"/>
        <v>1000000</v>
      </c>
      <c r="H27" s="56">
        <f t="shared" si="1"/>
        <v>12739.726027397261</v>
      </c>
      <c r="I27" s="38">
        <f t="shared" si="2"/>
        <v>-0.27397260273937718</v>
      </c>
    </row>
    <row r="28" spans="1:9" x14ac:dyDescent="0.25">
      <c r="A28" s="226">
        <v>44648</v>
      </c>
      <c r="B28" s="57">
        <f t="shared" si="5"/>
        <v>28</v>
      </c>
      <c r="C28" s="56">
        <f t="shared" si="3"/>
        <v>11507</v>
      </c>
      <c r="D28" s="68">
        <v>0</v>
      </c>
      <c r="E28" s="56">
        <f t="shared" si="4"/>
        <v>11507</v>
      </c>
      <c r="F28" s="56">
        <f t="shared" si="6"/>
        <v>1000000</v>
      </c>
      <c r="G28" s="56">
        <f t="shared" si="0"/>
        <v>1000000</v>
      </c>
      <c r="H28" s="56">
        <f t="shared" si="1"/>
        <v>11506.849315068494</v>
      </c>
      <c r="I28" s="38">
        <f t="shared" si="2"/>
        <v>-0.15068493150647555</v>
      </c>
    </row>
    <row r="29" spans="1:9" x14ac:dyDescent="0.25">
      <c r="A29" s="226">
        <v>44679</v>
      </c>
      <c r="B29" s="57">
        <f t="shared" si="5"/>
        <v>31</v>
      </c>
      <c r="C29" s="56">
        <f t="shared" si="3"/>
        <v>12740</v>
      </c>
      <c r="D29" s="68">
        <v>0</v>
      </c>
      <c r="E29" s="56">
        <f t="shared" si="4"/>
        <v>12740</v>
      </c>
      <c r="F29" s="56">
        <f t="shared" si="6"/>
        <v>1000000</v>
      </c>
      <c r="G29" s="56">
        <f t="shared" si="0"/>
        <v>1000000</v>
      </c>
      <c r="H29" s="56">
        <f t="shared" si="1"/>
        <v>12739.726027397261</v>
      </c>
      <c r="I29" s="38">
        <f t="shared" si="2"/>
        <v>-0.27397260273937718</v>
      </c>
    </row>
    <row r="30" spans="1:9" x14ac:dyDescent="0.25">
      <c r="A30" s="226">
        <v>44709</v>
      </c>
      <c r="B30" s="57">
        <f t="shared" si="5"/>
        <v>30</v>
      </c>
      <c r="C30" s="56">
        <f t="shared" si="3"/>
        <v>12329</v>
      </c>
      <c r="D30" s="68">
        <v>0</v>
      </c>
      <c r="E30" s="56">
        <f t="shared" si="4"/>
        <v>12329</v>
      </c>
      <c r="F30" s="56">
        <f t="shared" si="6"/>
        <v>1000000</v>
      </c>
      <c r="G30" s="56">
        <f t="shared" si="0"/>
        <v>1000000</v>
      </c>
      <c r="H30" s="56">
        <f t="shared" si="1"/>
        <v>12328.767123287671</v>
      </c>
      <c r="I30" s="38">
        <f t="shared" si="2"/>
        <v>-0.2328767123290163</v>
      </c>
    </row>
    <row r="31" spans="1:9" x14ac:dyDescent="0.25">
      <c r="A31" s="226">
        <v>44740</v>
      </c>
      <c r="B31" s="57">
        <f t="shared" si="5"/>
        <v>31</v>
      </c>
      <c r="C31" s="56">
        <f t="shared" si="3"/>
        <v>12740</v>
      </c>
      <c r="D31" s="68">
        <v>0</v>
      </c>
      <c r="E31" s="56">
        <f t="shared" si="4"/>
        <v>12740</v>
      </c>
      <c r="F31" s="56">
        <f t="shared" si="6"/>
        <v>1000000</v>
      </c>
      <c r="G31" s="56">
        <f t="shared" si="0"/>
        <v>1000000</v>
      </c>
      <c r="H31" s="56">
        <f t="shared" si="1"/>
        <v>12739.726027397261</v>
      </c>
      <c r="I31" s="38">
        <f t="shared" si="2"/>
        <v>-0.27397260273937718</v>
      </c>
    </row>
    <row r="32" spans="1:9" x14ac:dyDescent="0.25">
      <c r="A32" s="226">
        <v>44770</v>
      </c>
      <c r="B32" s="57">
        <f t="shared" si="5"/>
        <v>30</v>
      </c>
      <c r="C32" s="56">
        <f t="shared" si="3"/>
        <v>12329</v>
      </c>
      <c r="D32" s="68">
        <v>0</v>
      </c>
      <c r="E32" s="56">
        <f t="shared" si="4"/>
        <v>12329</v>
      </c>
      <c r="F32" s="56">
        <f t="shared" si="6"/>
        <v>1000000</v>
      </c>
      <c r="G32" s="56">
        <f t="shared" si="0"/>
        <v>1000000</v>
      </c>
      <c r="H32" s="56">
        <f t="shared" si="1"/>
        <v>12328.767123287671</v>
      </c>
      <c r="I32" s="38">
        <f t="shared" si="2"/>
        <v>-0.2328767123290163</v>
      </c>
    </row>
    <row r="33" spans="1:9" x14ac:dyDescent="0.25">
      <c r="A33" s="226">
        <v>44801</v>
      </c>
      <c r="B33" s="57">
        <f t="shared" si="5"/>
        <v>31</v>
      </c>
      <c r="C33" s="56">
        <f t="shared" si="3"/>
        <v>12740</v>
      </c>
      <c r="D33" s="68">
        <v>0</v>
      </c>
      <c r="E33" s="56">
        <f t="shared" si="4"/>
        <v>12740</v>
      </c>
      <c r="F33" s="56">
        <f t="shared" si="6"/>
        <v>1000000</v>
      </c>
      <c r="G33" s="56">
        <f t="shared" si="0"/>
        <v>1000000</v>
      </c>
      <c r="H33" s="56">
        <f t="shared" si="1"/>
        <v>12739.726027397261</v>
      </c>
      <c r="I33" s="38">
        <f t="shared" si="2"/>
        <v>-0.27397260273937718</v>
      </c>
    </row>
    <row r="34" spans="1:9" x14ac:dyDescent="0.25">
      <c r="A34" s="226">
        <v>44832</v>
      </c>
      <c r="B34" s="57">
        <f t="shared" si="5"/>
        <v>31</v>
      </c>
      <c r="C34" s="56">
        <f t="shared" si="3"/>
        <v>12740</v>
      </c>
      <c r="D34" s="68">
        <v>0</v>
      </c>
      <c r="E34" s="56">
        <f t="shared" si="4"/>
        <v>12740</v>
      </c>
      <c r="F34" s="56">
        <f t="shared" si="6"/>
        <v>1000000</v>
      </c>
      <c r="G34" s="56">
        <f t="shared" si="0"/>
        <v>1000000</v>
      </c>
      <c r="H34" s="56">
        <f t="shared" si="1"/>
        <v>12739.726027397261</v>
      </c>
      <c r="I34" s="38">
        <f t="shared" si="2"/>
        <v>-0.27397260273937718</v>
      </c>
    </row>
    <row r="35" spans="1:9" x14ac:dyDescent="0.25">
      <c r="A35" s="226">
        <v>44862</v>
      </c>
      <c r="B35" s="57">
        <f t="shared" si="5"/>
        <v>30</v>
      </c>
      <c r="C35" s="56">
        <f t="shared" si="3"/>
        <v>12329</v>
      </c>
      <c r="D35" s="68">
        <v>0</v>
      </c>
      <c r="E35" s="56">
        <f t="shared" si="4"/>
        <v>12329</v>
      </c>
      <c r="F35" s="56">
        <f t="shared" si="6"/>
        <v>1000000</v>
      </c>
      <c r="G35" s="56">
        <f t="shared" si="0"/>
        <v>1000000</v>
      </c>
      <c r="H35" s="56">
        <f t="shared" si="1"/>
        <v>12328.767123287671</v>
      </c>
      <c r="I35" s="38">
        <f t="shared" si="2"/>
        <v>-0.2328767123290163</v>
      </c>
    </row>
    <row r="36" spans="1:9" x14ac:dyDescent="0.25">
      <c r="A36" s="226">
        <v>44893</v>
      </c>
      <c r="B36" s="57">
        <f t="shared" si="5"/>
        <v>31</v>
      </c>
      <c r="C36" s="56">
        <f t="shared" si="3"/>
        <v>12740</v>
      </c>
      <c r="D36" s="68">
        <v>0</v>
      </c>
      <c r="E36" s="56">
        <f t="shared" si="4"/>
        <v>12740</v>
      </c>
      <c r="F36" s="56">
        <f t="shared" si="6"/>
        <v>1000000</v>
      </c>
      <c r="G36" s="56">
        <f t="shared" si="0"/>
        <v>1000000</v>
      </c>
      <c r="H36" s="56">
        <f t="shared" si="1"/>
        <v>12739.726027397261</v>
      </c>
      <c r="I36" s="38">
        <f t="shared" si="2"/>
        <v>-0.27397260273937718</v>
      </c>
    </row>
    <row r="37" spans="1:9" x14ac:dyDescent="0.25">
      <c r="A37" s="226">
        <v>44923</v>
      </c>
      <c r="B37" s="57">
        <f t="shared" si="5"/>
        <v>30</v>
      </c>
      <c r="C37" s="56">
        <f t="shared" si="3"/>
        <v>12329</v>
      </c>
      <c r="D37" s="68">
        <v>0</v>
      </c>
      <c r="E37" s="56">
        <f t="shared" si="4"/>
        <v>12329</v>
      </c>
      <c r="F37" s="56">
        <f t="shared" si="6"/>
        <v>1000000</v>
      </c>
      <c r="G37" s="56">
        <f t="shared" si="0"/>
        <v>1000000</v>
      </c>
      <c r="H37" s="56">
        <f t="shared" si="1"/>
        <v>12328.767123287671</v>
      </c>
      <c r="I37" s="38">
        <f t="shared" si="2"/>
        <v>-0.2328767123290163</v>
      </c>
    </row>
    <row r="38" spans="1:9" x14ac:dyDescent="0.25">
      <c r="A38" s="226">
        <v>44954</v>
      </c>
      <c r="B38" s="57">
        <f t="shared" si="5"/>
        <v>31</v>
      </c>
      <c r="C38" s="56">
        <f t="shared" si="3"/>
        <v>12740</v>
      </c>
      <c r="D38" s="68">
        <v>0</v>
      </c>
      <c r="E38" s="56">
        <f t="shared" si="4"/>
        <v>12740</v>
      </c>
      <c r="F38" s="56">
        <f t="shared" si="6"/>
        <v>1000000</v>
      </c>
      <c r="G38" s="56">
        <f t="shared" si="0"/>
        <v>1000000</v>
      </c>
      <c r="H38" s="56">
        <f t="shared" si="1"/>
        <v>12739.726027397261</v>
      </c>
      <c r="I38" s="38">
        <f t="shared" si="2"/>
        <v>-0.27397260273937718</v>
      </c>
    </row>
    <row r="39" spans="1:9" x14ac:dyDescent="0.25">
      <c r="A39" s="226">
        <v>44985</v>
      </c>
      <c r="B39" s="57">
        <f t="shared" si="5"/>
        <v>31</v>
      </c>
      <c r="C39" s="56">
        <f t="shared" si="3"/>
        <v>1012740</v>
      </c>
      <c r="D39" s="68">
        <f>G38</f>
        <v>1000000</v>
      </c>
      <c r="E39" s="56">
        <f t="shared" si="4"/>
        <v>12740</v>
      </c>
      <c r="F39" s="56">
        <f t="shared" si="6"/>
        <v>1000000</v>
      </c>
      <c r="G39" s="56">
        <f t="shared" si="0"/>
        <v>0</v>
      </c>
      <c r="H39" s="56">
        <f t="shared" si="1"/>
        <v>12739.726027397261</v>
      </c>
      <c r="I39" s="38">
        <f t="shared" si="2"/>
        <v>-0.27397260273937718</v>
      </c>
    </row>
  </sheetData>
  <pageMargins left="0.7" right="0.7" top="0.75" bottom="0.75" header="0.3" footer="0.3"/>
  <pageSetup orientation="portrait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7FD55-E7A6-4A6F-95C9-C1E8691F40AE}">
  <dimension ref="A1:O3"/>
  <sheetViews>
    <sheetView workbookViewId="0">
      <selection activeCell="O3" sqref="O3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9.85546875" customWidth="1"/>
    <col min="15" max="15" width="143.5703125" bestFit="1" customWidth="1"/>
  </cols>
  <sheetData>
    <row r="1" spans="1:15" x14ac:dyDescent="0.25">
      <c r="A1" s="13" t="s">
        <v>75</v>
      </c>
      <c r="B1" s="7" t="s">
        <v>1</v>
      </c>
      <c r="C1" s="7" t="s">
        <v>2</v>
      </c>
      <c r="D1" s="7" t="s">
        <v>11</v>
      </c>
      <c r="E1" s="7" t="s">
        <v>12</v>
      </c>
      <c r="F1" s="7" t="s">
        <v>13</v>
      </c>
      <c r="G1" s="7" t="s">
        <v>22</v>
      </c>
      <c r="H1" s="7" t="s">
        <v>3</v>
      </c>
      <c r="I1" s="7" t="s">
        <v>4</v>
      </c>
      <c r="J1" s="7" t="s">
        <v>5</v>
      </c>
      <c r="K1" s="7" t="s">
        <v>6</v>
      </c>
      <c r="L1" s="7" t="s">
        <v>7</v>
      </c>
      <c r="M1" s="7" t="s">
        <v>8</v>
      </c>
      <c r="N1" s="7" t="s">
        <v>390</v>
      </c>
      <c r="O1" s="7" t="s">
        <v>168</v>
      </c>
    </row>
    <row r="2" spans="1:15" x14ac:dyDescent="0.25">
      <c r="A2" s="28" t="s">
        <v>0</v>
      </c>
      <c r="B2" s="8" t="s">
        <v>9</v>
      </c>
      <c r="C2" s="8" t="s">
        <v>722</v>
      </c>
      <c r="D2" s="9" t="s">
        <v>322</v>
      </c>
      <c r="E2" s="9" t="s">
        <v>66</v>
      </c>
      <c r="F2" s="9" t="s">
        <v>81</v>
      </c>
      <c r="G2" s="9" t="s">
        <v>119</v>
      </c>
      <c r="H2" s="9" t="s">
        <v>159</v>
      </c>
      <c r="I2" s="9" t="s">
        <v>0</v>
      </c>
      <c r="J2" s="9" t="s">
        <v>9</v>
      </c>
      <c r="K2" s="9" t="s">
        <v>76</v>
      </c>
      <c r="L2" s="9" t="s">
        <v>70</v>
      </c>
      <c r="M2" s="9" t="s">
        <v>71</v>
      </c>
      <c r="N2" s="225" t="s">
        <v>0</v>
      </c>
      <c r="O2" s="9" t="s">
        <v>716</v>
      </c>
    </row>
    <row r="3" spans="1:15" x14ac:dyDescent="0.25">
      <c r="A3" s="28" t="s">
        <v>0</v>
      </c>
      <c r="B3" s="8" t="s">
        <v>9</v>
      </c>
      <c r="C3" s="8" t="s">
        <v>722</v>
      </c>
      <c r="D3" s="9" t="s">
        <v>322</v>
      </c>
      <c r="E3" s="9" t="s">
        <v>66</v>
      </c>
      <c r="F3" s="9" t="s">
        <v>81</v>
      </c>
      <c r="G3" s="9" t="s">
        <v>119</v>
      </c>
      <c r="H3" s="9" t="s">
        <v>159</v>
      </c>
      <c r="I3" s="9" t="s">
        <v>0</v>
      </c>
      <c r="J3" s="9" t="s">
        <v>9</v>
      </c>
      <c r="K3" s="9" t="s">
        <v>69</v>
      </c>
      <c r="L3" s="9" t="s">
        <v>70</v>
      </c>
      <c r="M3" s="9" t="s">
        <v>71</v>
      </c>
      <c r="N3" s="225" t="s">
        <v>0</v>
      </c>
      <c r="O3" s="9" t="s">
        <v>798</v>
      </c>
    </row>
  </sheetData>
  <pageMargins left="0.7" right="0.7" top="0.75" bottom="0.75" header="0.3" footer="0.3"/>
  <pageSetup orientation="portrait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03C4B-E4FF-4FF4-88E1-2D67018C3574}">
  <dimension ref="A1:I244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8.42578125" bestFit="1" customWidth="1"/>
    <col min="4" max="4" width="15.5703125" bestFit="1" customWidth="1"/>
    <col min="5" max="5" width="14.28515625" bestFit="1" customWidth="1"/>
    <col min="6" max="7" width="15.28515625" bestFit="1" customWidth="1"/>
    <col min="8" max="8" width="15.140625" bestFit="1" customWidth="1"/>
    <col min="9" max="9" width="6.7109375" bestFit="1" customWidth="1"/>
  </cols>
  <sheetData>
    <row r="1" spans="1:9" x14ac:dyDescent="0.25">
      <c r="A1" s="41" t="s">
        <v>267</v>
      </c>
      <c r="B1" s="46">
        <v>41853</v>
      </c>
      <c r="C1" s="86" t="s">
        <v>377</v>
      </c>
      <c r="D1" s="83">
        <v>990000000</v>
      </c>
    </row>
    <row r="2" spans="1:9" ht="15.75" x14ac:dyDescent="0.25">
      <c r="A2" s="41" t="s">
        <v>268</v>
      </c>
      <c r="B2" s="223">
        <v>0.15</v>
      </c>
      <c r="C2" s="101" t="s">
        <v>381</v>
      </c>
      <c r="D2" s="224">
        <f>ROUNDUP(34665.3285041941,0)</f>
        <v>34666</v>
      </c>
      <c r="F2" s="100"/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45">
        <v>41856</v>
      </c>
      <c r="B4" s="57">
        <f>DAYS360(B1,A4,TRUE)</f>
        <v>3</v>
      </c>
      <c r="C4" s="56"/>
      <c r="D4" s="68">
        <v>0</v>
      </c>
      <c r="E4" s="56">
        <f>ROUNDUP(F4*$B$2*B4/360,0)</f>
        <v>1237500</v>
      </c>
      <c r="F4" s="56">
        <f>D1</f>
        <v>990000000</v>
      </c>
      <c r="G4" s="56">
        <f t="shared" ref="G4:G39" si="0">F4-D4</f>
        <v>990000000</v>
      </c>
      <c r="H4" s="56">
        <f>F4*$B$2*B4/360</f>
        <v>1237500</v>
      </c>
      <c r="I4" s="38">
        <f t="shared" ref="I4:I39" si="1">H4-E4</f>
        <v>0</v>
      </c>
    </row>
    <row r="5" spans="1:9" x14ac:dyDescent="0.25">
      <c r="A5" s="177">
        <v>41887</v>
      </c>
      <c r="B5" s="57">
        <f>DAYS360(A4,A5,TRUE)</f>
        <v>30</v>
      </c>
      <c r="C5" s="56">
        <f t="shared" ref="C5:C39" si="2">D5+E5</f>
        <v>12375000</v>
      </c>
      <c r="D5" s="68">
        <v>0</v>
      </c>
      <c r="E5" s="56">
        <f t="shared" ref="E5:E39" si="3">ROUNDUP(F5*$B$2*B5/360,0)</f>
        <v>12375000</v>
      </c>
      <c r="F5" s="56">
        <f>G4</f>
        <v>990000000</v>
      </c>
      <c r="G5" s="56">
        <f t="shared" si="0"/>
        <v>990000000</v>
      </c>
      <c r="H5" s="56">
        <f t="shared" ref="H5:H39" si="4">F5*$B$2*B5/360</f>
        <v>12375000</v>
      </c>
      <c r="I5" s="38">
        <f t="shared" si="1"/>
        <v>0</v>
      </c>
    </row>
    <row r="6" spans="1:9" x14ac:dyDescent="0.25">
      <c r="A6" s="177">
        <v>41917</v>
      </c>
      <c r="B6" s="57">
        <f t="shared" ref="B6:B69" si="5">DAYS360(A5,A6,TRUE)</f>
        <v>30</v>
      </c>
      <c r="C6" s="56">
        <f t="shared" si="2"/>
        <v>12375000</v>
      </c>
      <c r="D6" s="68">
        <v>0</v>
      </c>
      <c r="E6" s="56">
        <f t="shared" si="3"/>
        <v>12375000</v>
      </c>
      <c r="F6" s="56">
        <f t="shared" ref="F6:F39" si="6">G5</f>
        <v>990000000</v>
      </c>
      <c r="G6" s="56">
        <f t="shared" si="0"/>
        <v>990000000</v>
      </c>
      <c r="H6" s="56">
        <f t="shared" si="4"/>
        <v>12375000</v>
      </c>
      <c r="I6" s="38">
        <f t="shared" si="1"/>
        <v>0</v>
      </c>
    </row>
    <row r="7" spans="1:9" x14ac:dyDescent="0.25">
      <c r="A7" s="177">
        <v>41948</v>
      </c>
      <c r="B7" s="57">
        <f t="shared" si="5"/>
        <v>30</v>
      </c>
      <c r="C7" s="56">
        <f t="shared" si="2"/>
        <v>12375000</v>
      </c>
      <c r="D7" s="68">
        <v>0</v>
      </c>
      <c r="E7" s="56">
        <f t="shared" si="3"/>
        <v>12375000</v>
      </c>
      <c r="F7" s="56">
        <f t="shared" si="6"/>
        <v>990000000</v>
      </c>
      <c r="G7" s="56">
        <f t="shared" si="0"/>
        <v>990000000</v>
      </c>
      <c r="H7" s="56">
        <f t="shared" si="4"/>
        <v>12375000</v>
      </c>
      <c r="I7" s="38">
        <f t="shared" si="1"/>
        <v>0</v>
      </c>
    </row>
    <row r="8" spans="1:9" x14ac:dyDescent="0.25">
      <c r="A8" s="177">
        <v>41978</v>
      </c>
      <c r="B8" s="57">
        <f t="shared" si="5"/>
        <v>30</v>
      </c>
      <c r="C8" s="56">
        <f t="shared" si="2"/>
        <v>12375000</v>
      </c>
      <c r="D8" s="68">
        <v>0</v>
      </c>
      <c r="E8" s="56">
        <f t="shared" si="3"/>
        <v>12375000</v>
      </c>
      <c r="F8" s="56">
        <f t="shared" si="6"/>
        <v>990000000</v>
      </c>
      <c r="G8" s="56">
        <f t="shared" si="0"/>
        <v>990000000</v>
      </c>
      <c r="H8" s="56">
        <f t="shared" si="4"/>
        <v>12375000</v>
      </c>
      <c r="I8" s="38">
        <f t="shared" si="1"/>
        <v>0</v>
      </c>
    </row>
    <row r="9" spans="1:9" x14ac:dyDescent="0.25">
      <c r="A9" s="177">
        <v>42009</v>
      </c>
      <c r="B9" s="57">
        <f t="shared" si="5"/>
        <v>30</v>
      </c>
      <c r="C9" s="56">
        <f t="shared" si="2"/>
        <v>12375000</v>
      </c>
      <c r="D9" s="68">
        <v>0</v>
      </c>
      <c r="E9" s="56">
        <f t="shared" si="3"/>
        <v>12375000</v>
      </c>
      <c r="F9" s="56">
        <f t="shared" si="6"/>
        <v>990000000</v>
      </c>
      <c r="G9" s="56">
        <f t="shared" si="0"/>
        <v>990000000</v>
      </c>
      <c r="H9" s="56">
        <f t="shared" si="4"/>
        <v>12375000</v>
      </c>
      <c r="I9" s="38">
        <f t="shared" si="1"/>
        <v>0</v>
      </c>
    </row>
    <row r="10" spans="1:9" x14ac:dyDescent="0.25">
      <c r="A10" s="177">
        <v>42040</v>
      </c>
      <c r="B10" s="57">
        <f t="shared" si="5"/>
        <v>30</v>
      </c>
      <c r="C10" s="56">
        <f t="shared" si="2"/>
        <v>12375000</v>
      </c>
      <c r="D10" s="68">
        <v>0</v>
      </c>
      <c r="E10" s="56">
        <f t="shared" si="3"/>
        <v>12375000</v>
      </c>
      <c r="F10" s="56">
        <f t="shared" si="6"/>
        <v>990000000</v>
      </c>
      <c r="G10" s="56">
        <f t="shared" si="0"/>
        <v>990000000</v>
      </c>
      <c r="H10" s="56">
        <f t="shared" si="4"/>
        <v>12375000</v>
      </c>
      <c r="I10" s="38">
        <f t="shared" si="1"/>
        <v>0</v>
      </c>
    </row>
    <row r="11" spans="1:9" x14ac:dyDescent="0.25">
      <c r="A11" s="177">
        <v>42068</v>
      </c>
      <c r="B11" s="57">
        <f t="shared" si="5"/>
        <v>30</v>
      </c>
      <c r="C11" s="56">
        <f t="shared" si="2"/>
        <v>12375000</v>
      </c>
      <c r="D11" s="68">
        <v>0</v>
      </c>
      <c r="E11" s="56">
        <f t="shared" si="3"/>
        <v>12375000</v>
      </c>
      <c r="F11" s="56">
        <f t="shared" si="6"/>
        <v>990000000</v>
      </c>
      <c r="G11" s="56">
        <f t="shared" si="0"/>
        <v>990000000</v>
      </c>
      <c r="H11" s="56">
        <f t="shared" si="4"/>
        <v>12375000</v>
      </c>
      <c r="I11" s="38">
        <f t="shared" si="1"/>
        <v>0</v>
      </c>
    </row>
    <row r="12" spans="1:9" x14ac:dyDescent="0.25">
      <c r="A12" s="177">
        <v>42099</v>
      </c>
      <c r="B12" s="57">
        <f t="shared" si="5"/>
        <v>30</v>
      </c>
      <c r="C12" s="56">
        <f t="shared" si="2"/>
        <v>12375000</v>
      </c>
      <c r="D12" s="68">
        <v>0</v>
      </c>
      <c r="E12" s="56">
        <f t="shared" si="3"/>
        <v>12375000</v>
      </c>
      <c r="F12" s="56">
        <f t="shared" si="6"/>
        <v>990000000</v>
      </c>
      <c r="G12" s="56">
        <f t="shared" si="0"/>
        <v>990000000</v>
      </c>
      <c r="H12" s="56">
        <f t="shared" si="4"/>
        <v>12375000</v>
      </c>
      <c r="I12" s="38">
        <f t="shared" si="1"/>
        <v>0</v>
      </c>
    </row>
    <row r="13" spans="1:9" x14ac:dyDescent="0.25">
      <c r="A13" s="177">
        <v>42129</v>
      </c>
      <c r="B13" s="57">
        <f t="shared" si="5"/>
        <v>30</v>
      </c>
      <c r="C13" s="56">
        <f t="shared" si="2"/>
        <v>12375000</v>
      </c>
      <c r="D13" s="68">
        <v>0</v>
      </c>
      <c r="E13" s="56">
        <f t="shared" si="3"/>
        <v>12375000</v>
      </c>
      <c r="F13" s="56">
        <f t="shared" si="6"/>
        <v>990000000</v>
      </c>
      <c r="G13" s="56">
        <f t="shared" si="0"/>
        <v>990000000</v>
      </c>
      <c r="H13" s="56">
        <f t="shared" si="4"/>
        <v>12375000</v>
      </c>
      <c r="I13" s="38">
        <f t="shared" si="1"/>
        <v>0</v>
      </c>
    </row>
    <row r="14" spans="1:9" x14ac:dyDescent="0.25">
      <c r="A14" s="177">
        <v>42160</v>
      </c>
      <c r="B14" s="57">
        <f t="shared" si="5"/>
        <v>30</v>
      </c>
      <c r="C14" s="56">
        <f t="shared" si="2"/>
        <v>12375000</v>
      </c>
      <c r="D14" s="68">
        <v>0</v>
      </c>
      <c r="E14" s="56">
        <f t="shared" si="3"/>
        <v>12375000</v>
      </c>
      <c r="F14" s="56">
        <f t="shared" si="6"/>
        <v>990000000</v>
      </c>
      <c r="G14" s="56">
        <f t="shared" si="0"/>
        <v>990000000</v>
      </c>
      <c r="H14" s="56">
        <f t="shared" si="4"/>
        <v>12375000</v>
      </c>
      <c r="I14" s="38">
        <f t="shared" si="1"/>
        <v>0</v>
      </c>
    </row>
    <row r="15" spans="1:9" x14ac:dyDescent="0.25">
      <c r="A15" s="177">
        <v>42190</v>
      </c>
      <c r="B15" s="57">
        <f t="shared" si="5"/>
        <v>30</v>
      </c>
      <c r="C15" s="56">
        <f t="shared" si="2"/>
        <v>12375000</v>
      </c>
      <c r="D15" s="68">
        <v>0</v>
      </c>
      <c r="E15" s="56">
        <f t="shared" si="3"/>
        <v>12375000</v>
      </c>
      <c r="F15" s="56">
        <f t="shared" si="6"/>
        <v>990000000</v>
      </c>
      <c r="G15" s="56">
        <f t="shared" si="0"/>
        <v>990000000</v>
      </c>
      <c r="H15" s="56">
        <f t="shared" si="4"/>
        <v>12375000</v>
      </c>
      <c r="I15" s="38">
        <f t="shared" si="1"/>
        <v>0</v>
      </c>
    </row>
    <row r="16" spans="1:9" x14ac:dyDescent="0.25">
      <c r="A16" s="177">
        <v>42221</v>
      </c>
      <c r="B16" s="57">
        <f t="shared" si="5"/>
        <v>30</v>
      </c>
      <c r="C16" s="56">
        <f t="shared" si="2"/>
        <v>12375000</v>
      </c>
      <c r="D16" s="68">
        <v>0</v>
      </c>
      <c r="E16" s="56">
        <f t="shared" si="3"/>
        <v>12375000</v>
      </c>
      <c r="F16" s="56">
        <f t="shared" si="6"/>
        <v>990000000</v>
      </c>
      <c r="G16" s="56">
        <f t="shared" si="0"/>
        <v>990000000</v>
      </c>
      <c r="H16" s="56">
        <f t="shared" si="4"/>
        <v>12375000</v>
      </c>
      <c r="I16" s="38">
        <f t="shared" si="1"/>
        <v>0</v>
      </c>
    </row>
    <row r="17" spans="1:9" x14ac:dyDescent="0.25">
      <c r="A17" s="177">
        <v>42252</v>
      </c>
      <c r="B17" s="57">
        <f t="shared" si="5"/>
        <v>30</v>
      </c>
      <c r="C17" s="56">
        <f t="shared" si="2"/>
        <v>12375000</v>
      </c>
      <c r="D17" s="68">
        <v>0</v>
      </c>
      <c r="E17" s="56">
        <f t="shared" si="3"/>
        <v>12375000</v>
      </c>
      <c r="F17" s="56">
        <f t="shared" si="6"/>
        <v>990000000</v>
      </c>
      <c r="G17" s="56">
        <f t="shared" si="0"/>
        <v>990000000</v>
      </c>
      <c r="H17" s="56">
        <f t="shared" si="4"/>
        <v>12375000</v>
      </c>
      <c r="I17" s="38">
        <f t="shared" si="1"/>
        <v>0</v>
      </c>
    </row>
    <row r="18" spans="1:9" x14ac:dyDescent="0.25">
      <c r="A18" s="177">
        <v>42282</v>
      </c>
      <c r="B18" s="57">
        <f t="shared" si="5"/>
        <v>30</v>
      </c>
      <c r="C18" s="56">
        <f t="shared" si="2"/>
        <v>12375000</v>
      </c>
      <c r="D18" s="68">
        <v>0</v>
      </c>
      <c r="E18" s="56">
        <f t="shared" si="3"/>
        <v>12375000</v>
      </c>
      <c r="F18" s="56">
        <f t="shared" si="6"/>
        <v>990000000</v>
      </c>
      <c r="G18" s="56">
        <f t="shared" si="0"/>
        <v>990000000</v>
      </c>
      <c r="H18" s="56">
        <f t="shared" si="4"/>
        <v>12375000</v>
      </c>
      <c r="I18" s="38">
        <f t="shared" si="1"/>
        <v>0</v>
      </c>
    </row>
    <row r="19" spans="1:9" x14ac:dyDescent="0.25">
      <c r="A19" s="177">
        <v>42313</v>
      </c>
      <c r="B19" s="57">
        <f t="shared" si="5"/>
        <v>30</v>
      </c>
      <c r="C19" s="56">
        <f t="shared" si="2"/>
        <v>12375000</v>
      </c>
      <c r="D19" s="68">
        <v>0</v>
      </c>
      <c r="E19" s="56">
        <f t="shared" si="3"/>
        <v>12375000</v>
      </c>
      <c r="F19" s="56">
        <f t="shared" si="6"/>
        <v>990000000</v>
      </c>
      <c r="G19" s="56">
        <f t="shared" si="0"/>
        <v>990000000</v>
      </c>
      <c r="H19" s="56">
        <f t="shared" si="4"/>
        <v>12375000</v>
      </c>
      <c r="I19" s="38">
        <f t="shared" si="1"/>
        <v>0</v>
      </c>
    </row>
    <row r="20" spans="1:9" x14ac:dyDescent="0.25">
      <c r="A20" s="177">
        <v>42343</v>
      </c>
      <c r="B20" s="57">
        <f t="shared" si="5"/>
        <v>30</v>
      </c>
      <c r="C20" s="56">
        <f t="shared" si="2"/>
        <v>12375000</v>
      </c>
      <c r="D20" s="68">
        <v>0</v>
      </c>
      <c r="E20" s="56">
        <f t="shared" si="3"/>
        <v>12375000</v>
      </c>
      <c r="F20" s="56">
        <f t="shared" si="6"/>
        <v>990000000</v>
      </c>
      <c r="G20" s="56">
        <f t="shared" si="0"/>
        <v>990000000</v>
      </c>
      <c r="H20" s="56">
        <f t="shared" si="4"/>
        <v>12375000</v>
      </c>
      <c r="I20" s="38">
        <f t="shared" si="1"/>
        <v>0</v>
      </c>
    </row>
    <row r="21" spans="1:9" x14ac:dyDescent="0.25">
      <c r="A21" s="177">
        <v>42374</v>
      </c>
      <c r="B21" s="57">
        <f t="shared" si="5"/>
        <v>30</v>
      </c>
      <c r="C21" s="56">
        <f t="shared" si="2"/>
        <v>12375000</v>
      </c>
      <c r="D21" s="68">
        <v>0</v>
      </c>
      <c r="E21" s="56">
        <f t="shared" si="3"/>
        <v>12375000</v>
      </c>
      <c r="F21" s="56">
        <f t="shared" si="6"/>
        <v>990000000</v>
      </c>
      <c r="G21" s="56">
        <f t="shared" si="0"/>
        <v>990000000</v>
      </c>
      <c r="H21" s="56">
        <f t="shared" si="4"/>
        <v>12375000</v>
      </c>
      <c r="I21" s="38">
        <f t="shared" si="1"/>
        <v>0</v>
      </c>
    </row>
    <row r="22" spans="1:9" x14ac:dyDescent="0.25">
      <c r="A22" s="177">
        <v>42405</v>
      </c>
      <c r="B22" s="57">
        <f t="shared" si="5"/>
        <v>30</v>
      </c>
      <c r="C22" s="56">
        <f t="shared" si="2"/>
        <v>12375000</v>
      </c>
      <c r="D22" s="68">
        <v>0</v>
      </c>
      <c r="E22" s="56">
        <f t="shared" si="3"/>
        <v>12375000</v>
      </c>
      <c r="F22" s="56">
        <f t="shared" si="6"/>
        <v>990000000</v>
      </c>
      <c r="G22" s="56">
        <f t="shared" si="0"/>
        <v>990000000</v>
      </c>
      <c r="H22" s="56">
        <f t="shared" si="4"/>
        <v>12375000</v>
      </c>
      <c r="I22" s="38">
        <f t="shared" si="1"/>
        <v>0</v>
      </c>
    </row>
    <row r="23" spans="1:9" x14ac:dyDescent="0.25">
      <c r="A23" s="177">
        <v>42434</v>
      </c>
      <c r="B23" s="57">
        <f t="shared" si="5"/>
        <v>30</v>
      </c>
      <c r="C23" s="56">
        <f t="shared" si="2"/>
        <v>12375000</v>
      </c>
      <c r="D23" s="68">
        <v>0</v>
      </c>
      <c r="E23" s="56">
        <f t="shared" si="3"/>
        <v>12375000</v>
      </c>
      <c r="F23" s="56">
        <f t="shared" si="6"/>
        <v>990000000</v>
      </c>
      <c r="G23" s="56">
        <f t="shared" si="0"/>
        <v>990000000</v>
      </c>
      <c r="H23" s="56">
        <f t="shared" si="4"/>
        <v>12375000</v>
      </c>
      <c r="I23" s="38">
        <f t="shared" si="1"/>
        <v>0</v>
      </c>
    </row>
    <row r="24" spans="1:9" x14ac:dyDescent="0.25">
      <c r="A24" s="177">
        <v>42465</v>
      </c>
      <c r="B24" s="57">
        <f t="shared" si="5"/>
        <v>30</v>
      </c>
      <c r="C24" s="56">
        <f t="shared" si="2"/>
        <v>12375000</v>
      </c>
      <c r="D24" s="68">
        <v>0</v>
      </c>
      <c r="E24" s="56">
        <f t="shared" si="3"/>
        <v>12375000</v>
      </c>
      <c r="F24" s="56">
        <f t="shared" si="6"/>
        <v>990000000</v>
      </c>
      <c r="G24" s="56">
        <f t="shared" si="0"/>
        <v>990000000</v>
      </c>
      <c r="H24" s="56">
        <f t="shared" si="4"/>
        <v>12375000</v>
      </c>
      <c r="I24" s="38">
        <f t="shared" si="1"/>
        <v>0</v>
      </c>
    </row>
    <row r="25" spans="1:9" x14ac:dyDescent="0.25">
      <c r="A25" s="177">
        <v>42495</v>
      </c>
      <c r="B25" s="57">
        <f t="shared" si="5"/>
        <v>30</v>
      </c>
      <c r="C25" s="56">
        <f t="shared" si="2"/>
        <v>12375000</v>
      </c>
      <c r="D25" s="68">
        <v>0</v>
      </c>
      <c r="E25" s="56">
        <f t="shared" si="3"/>
        <v>12375000</v>
      </c>
      <c r="F25" s="56">
        <f t="shared" si="6"/>
        <v>990000000</v>
      </c>
      <c r="G25" s="56">
        <f t="shared" si="0"/>
        <v>990000000</v>
      </c>
      <c r="H25" s="56">
        <f t="shared" si="4"/>
        <v>12375000</v>
      </c>
      <c r="I25" s="38">
        <f t="shared" si="1"/>
        <v>0</v>
      </c>
    </row>
    <row r="26" spans="1:9" x14ac:dyDescent="0.25">
      <c r="A26" s="177">
        <v>42526</v>
      </c>
      <c r="B26" s="57">
        <f t="shared" si="5"/>
        <v>30</v>
      </c>
      <c r="C26" s="56">
        <f t="shared" si="2"/>
        <v>12375000</v>
      </c>
      <c r="D26" s="68">
        <v>0</v>
      </c>
      <c r="E26" s="56">
        <f t="shared" si="3"/>
        <v>12375000</v>
      </c>
      <c r="F26" s="56">
        <f t="shared" si="6"/>
        <v>990000000</v>
      </c>
      <c r="G26" s="56">
        <f t="shared" si="0"/>
        <v>990000000</v>
      </c>
      <c r="H26" s="56">
        <f t="shared" si="4"/>
        <v>12375000</v>
      </c>
      <c r="I26" s="38">
        <f t="shared" si="1"/>
        <v>0</v>
      </c>
    </row>
    <row r="27" spans="1:9" x14ac:dyDescent="0.25">
      <c r="A27" s="177">
        <v>42556</v>
      </c>
      <c r="B27" s="57">
        <f t="shared" si="5"/>
        <v>30</v>
      </c>
      <c r="C27" s="56">
        <f t="shared" si="2"/>
        <v>12375000</v>
      </c>
      <c r="D27" s="68">
        <v>0</v>
      </c>
      <c r="E27" s="56">
        <f t="shared" si="3"/>
        <v>12375000</v>
      </c>
      <c r="F27" s="56">
        <f t="shared" si="6"/>
        <v>990000000</v>
      </c>
      <c r="G27" s="56">
        <f t="shared" si="0"/>
        <v>990000000</v>
      </c>
      <c r="H27" s="56">
        <f t="shared" si="4"/>
        <v>12375000</v>
      </c>
      <c r="I27" s="38">
        <f t="shared" si="1"/>
        <v>0</v>
      </c>
    </row>
    <row r="28" spans="1:9" x14ac:dyDescent="0.25">
      <c r="A28" s="177">
        <v>42587</v>
      </c>
      <c r="B28" s="57">
        <f t="shared" si="5"/>
        <v>30</v>
      </c>
      <c r="C28" s="56">
        <f t="shared" si="2"/>
        <v>12375000</v>
      </c>
      <c r="D28" s="68">
        <v>0</v>
      </c>
      <c r="E28" s="56">
        <f t="shared" si="3"/>
        <v>12375000</v>
      </c>
      <c r="F28" s="56">
        <f t="shared" si="6"/>
        <v>990000000</v>
      </c>
      <c r="G28" s="56">
        <f t="shared" si="0"/>
        <v>990000000</v>
      </c>
      <c r="H28" s="56">
        <f t="shared" si="4"/>
        <v>12375000</v>
      </c>
      <c r="I28" s="38">
        <f t="shared" si="1"/>
        <v>0</v>
      </c>
    </row>
    <row r="29" spans="1:9" x14ac:dyDescent="0.25">
      <c r="A29" s="177">
        <v>42618</v>
      </c>
      <c r="B29" s="57">
        <f t="shared" si="5"/>
        <v>30</v>
      </c>
      <c r="C29" s="56">
        <f t="shared" si="2"/>
        <v>12375000</v>
      </c>
      <c r="D29" s="68">
        <v>0</v>
      </c>
      <c r="E29" s="56">
        <f t="shared" si="3"/>
        <v>12375000</v>
      </c>
      <c r="F29" s="56">
        <f t="shared" si="6"/>
        <v>990000000</v>
      </c>
      <c r="G29" s="56">
        <f t="shared" si="0"/>
        <v>990000000</v>
      </c>
      <c r="H29" s="56">
        <f t="shared" si="4"/>
        <v>12375000</v>
      </c>
      <c r="I29" s="38">
        <f t="shared" si="1"/>
        <v>0</v>
      </c>
    </row>
    <row r="30" spans="1:9" x14ac:dyDescent="0.25">
      <c r="A30" s="177">
        <v>42648</v>
      </c>
      <c r="B30" s="57">
        <f t="shared" si="5"/>
        <v>30</v>
      </c>
      <c r="C30" s="56">
        <f t="shared" si="2"/>
        <v>12375000</v>
      </c>
      <c r="D30" s="68">
        <v>0</v>
      </c>
      <c r="E30" s="56">
        <f t="shared" si="3"/>
        <v>12375000</v>
      </c>
      <c r="F30" s="56">
        <f t="shared" si="6"/>
        <v>990000000</v>
      </c>
      <c r="G30" s="56">
        <f t="shared" si="0"/>
        <v>990000000</v>
      </c>
      <c r="H30" s="56">
        <f t="shared" si="4"/>
        <v>12375000</v>
      </c>
      <c r="I30" s="38">
        <f t="shared" si="1"/>
        <v>0</v>
      </c>
    </row>
    <row r="31" spans="1:9" x14ac:dyDescent="0.25">
      <c r="A31" s="177">
        <v>42679</v>
      </c>
      <c r="B31" s="57">
        <f t="shared" si="5"/>
        <v>30</v>
      </c>
      <c r="C31" s="56">
        <f t="shared" si="2"/>
        <v>12375000</v>
      </c>
      <c r="D31" s="68">
        <v>0</v>
      </c>
      <c r="E31" s="56">
        <f t="shared" si="3"/>
        <v>12375000</v>
      </c>
      <c r="F31" s="56">
        <f t="shared" si="6"/>
        <v>990000000</v>
      </c>
      <c r="G31" s="56">
        <f t="shared" si="0"/>
        <v>990000000</v>
      </c>
      <c r="H31" s="56">
        <f t="shared" si="4"/>
        <v>12375000</v>
      </c>
      <c r="I31" s="38">
        <f t="shared" si="1"/>
        <v>0</v>
      </c>
    </row>
    <row r="32" spans="1:9" x14ac:dyDescent="0.25">
      <c r="A32" s="177">
        <v>42709</v>
      </c>
      <c r="B32" s="57">
        <f t="shared" si="5"/>
        <v>30</v>
      </c>
      <c r="C32" s="56">
        <f t="shared" si="2"/>
        <v>12375000</v>
      </c>
      <c r="D32" s="68">
        <v>0</v>
      </c>
      <c r="E32" s="56">
        <f t="shared" si="3"/>
        <v>12375000</v>
      </c>
      <c r="F32" s="56">
        <f t="shared" si="6"/>
        <v>990000000</v>
      </c>
      <c r="G32" s="56">
        <f t="shared" si="0"/>
        <v>990000000</v>
      </c>
      <c r="H32" s="56">
        <f t="shared" si="4"/>
        <v>12375000</v>
      </c>
      <c r="I32" s="38">
        <f t="shared" si="1"/>
        <v>0</v>
      </c>
    </row>
    <row r="33" spans="1:9" x14ac:dyDescent="0.25">
      <c r="A33" s="177">
        <v>42740</v>
      </c>
      <c r="B33" s="57">
        <f t="shared" si="5"/>
        <v>30</v>
      </c>
      <c r="C33" s="56">
        <f t="shared" si="2"/>
        <v>12375000</v>
      </c>
      <c r="D33" s="68">
        <v>0</v>
      </c>
      <c r="E33" s="56">
        <f t="shared" si="3"/>
        <v>12375000</v>
      </c>
      <c r="F33" s="56">
        <f t="shared" si="6"/>
        <v>990000000</v>
      </c>
      <c r="G33" s="56">
        <f t="shared" si="0"/>
        <v>990000000</v>
      </c>
      <c r="H33" s="56">
        <f t="shared" si="4"/>
        <v>12375000</v>
      </c>
      <c r="I33" s="38">
        <f t="shared" si="1"/>
        <v>0</v>
      </c>
    </row>
    <row r="34" spans="1:9" x14ac:dyDescent="0.25">
      <c r="A34" s="177">
        <v>42771</v>
      </c>
      <c r="B34" s="57">
        <f t="shared" si="5"/>
        <v>30</v>
      </c>
      <c r="C34" s="56">
        <f t="shared" si="2"/>
        <v>12375000</v>
      </c>
      <c r="D34" s="68">
        <v>0</v>
      </c>
      <c r="E34" s="56">
        <f t="shared" si="3"/>
        <v>12375000</v>
      </c>
      <c r="F34" s="56">
        <f t="shared" si="6"/>
        <v>990000000</v>
      </c>
      <c r="G34" s="56">
        <f t="shared" si="0"/>
        <v>990000000</v>
      </c>
      <c r="H34" s="56">
        <f t="shared" si="4"/>
        <v>12375000</v>
      </c>
      <c r="I34" s="38">
        <f t="shared" si="1"/>
        <v>0</v>
      </c>
    </row>
    <row r="35" spans="1:9" x14ac:dyDescent="0.25">
      <c r="A35" s="177">
        <v>42799</v>
      </c>
      <c r="B35" s="57">
        <f t="shared" si="5"/>
        <v>30</v>
      </c>
      <c r="C35" s="56">
        <f t="shared" si="2"/>
        <v>12375000</v>
      </c>
      <c r="D35" s="68">
        <v>0</v>
      </c>
      <c r="E35" s="56">
        <f t="shared" si="3"/>
        <v>12375000</v>
      </c>
      <c r="F35" s="56">
        <f t="shared" si="6"/>
        <v>990000000</v>
      </c>
      <c r="G35" s="56">
        <f t="shared" si="0"/>
        <v>990000000</v>
      </c>
      <c r="H35" s="56">
        <f t="shared" si="4"/>
        <v>12375000</v>
      </c>
      <c r="I35" s="38">
        <f t="shared" si="1"/>
        <v>0</v>
      </c>
    </row>
    <row r="36" spans="1:9" x14ac:dyDescent="0.25">
      <c r="A36" s="177">
        <v>42830</v>
      </c>
      <c r="B36" s="57">
        <f t="shared" si="5"/>
        <v>30</v>
      </c>
      <c r="C36" s="56">
        <f t="shared" si="2"/>
        <v>12375000</v>
      </c>
      <c r="D36" s="68">
        <v>0</v>
      </c>
      <c r="E36" s="56">
        <f t="shared" si="3"/>
        <v>12375000</v>
      </c>
      <c r="F36" s="56">
        <f t="shared" si="6"/>
        <v>990000000</v>
      </c>
      <c r="G36" s="56">
        <f t="shared" si="0"/>
        <v>990000000</v>
      </c>
      <c r="H36" s="56">
        <f t="shared" si="4"/>
        <v>12375000</v>
      </c>
      <c r="I36" s="38">
        <f t="shared" si="1"/>
        <v>0</v>
      </c>
    </row>
    <row r="37" spans="1:9" x14ac:dyDescent="0.25">
      <c r="A37" s="177">
        <v>42860</v>
      </c>
      <c r="B37" s="57">
        <f t="shared" si="5"/>
        <v>30</v>
      </c>
      <c r="C37" s="56">
        <f t="shared" si="2"/>
        <v>12375000</v>
      </c>
      <c r="D37" s="68">
        <v>0</v>
      </c>
      <c r="E37" s="56">
        <f t="shared" si="3"/>
        <v>12375000</v>
      </c>
      <c r="F37" s="56">
        <f t="shared" si="6"/>
        <v>990000000</v>
      </c>
      <c r="G37" s="56">
        <f t="shared" si="0"/>
        <v>990000000</v>
      </c>
      <c r="H37" s="56">
        <f t="shared" si="4"/>
        <v>12375000</v>
      </c>
      <c r="I37" s="38">
        <f t="shared" si="1"/>
        <v>0</v>
      </c>
    </row>
    <row r="38" spans="1:9" x14ac:dyDescent="0.25">
      <c r="A38" s="177">
        <v>42891</v>
      </c>
      <c r="B38" s="57">
        <f t="shared" si="5"/>
        <v>30</v>
      </c>
      <c r="C38" s="56">
        <f t="shared" si="2"/>
        <v>12375000</v>
      </c>
      <c r="D38" s="68">
        <v>0</v>
      </c>
      <c r="E38" s="56">
        <f t="shared" si="3"/>
        <v>12375000</v>
      </c>
      <c r="F38" s="56">
        <f t="shared" si="6"/>
        <v>990000000</v>
      </c>
      <c r="G38" s="56">
        <f t="shared" si="0"/>
        <v>990000000</v>
      </c>
      <c r="H38" s="56">
        <f t="shared" si="4"/>
        <v>12375000</v>
      </c>
      <c r="I38" s="38">
        <f t="shared" si="1"/>
        <v>0</v>
      </c>
    </row>
    <row r="39" spans="1:9" x14ac:dyDescent="0.25">
      <c r="A39" s="177">
        <v>42921</v>
      </c>
      <c r="B39" s="57">
        <f t="shared" si="5"/>
        <v>30</v>
      </c>
      <c r="C39" s="56">
        <f t="shared" si="2"/>
        <v>12375000</v>
      </c>
      <c r="D39" s="68">
        <v>0</v>
      </c>
      <c r="E39" s="56">
        <f t="shared" si="3"/>
        <v>12375000</v>
      </c>
      <c r="F39" s="56">
        <f t="shared" si="6"/>
        <v>990000000</v>
      </c>
      <c r="G39" s="56">
        <f t="shared" si="0"/>
        <v>990000000</v>
      </c>
      <c r="H39" s="56">
        <f t="shared" si="4"/>
        <v>12375000</v>
      </c>
      <c r="I39" s="38">
        <f t="shared" si="1"/>
        <v>0</v>
      </c>
    </row>
    <row r="40" spans="1:9" x14ac:dyDescent="0.25">
      <c r="A40" s="177">
        <v>42952</v>
      </c>
      <c r="B40" s="57">
        <f t="shared" si="5"/>
        <v>30</v>
      </c>
      <c r="C40" s="56">
        <f t="shared" ref="C40:C103" si="7">D40+E40</f>
        <v>12375000</v>
      </c>
      <c r="D40" s="68">
        <v>0</v>
      </c>
      <c r="E40" s="56">
        <f t="shared" ref="E40:E103" si="8">ROUNDUP(F40*$B$2*B40/360,0)</f>
        <v>12375000</v>
      </c>
      <c r="F40" s="56">
        <f t="shared" ref="F40:F103" si="9">G39</f>
        <v>990000000</v>
      </c>
      <c r="G40" s="56">
        <f t="shared" ref="G40:G103" si="10">F40-D40</f>
        <v>990000000</v>
      </c>
      <c r="H40" s="56">
        <f t="shared" ref="H40:H103" si="11">F40*$B$2*B40/360</f>
        <v>12375000</v>
      </c>
      <c r="I40" s="38">
        <f t="shared" ref="I40:I103" si="12">H40-E40</f>
        <v>0</v>
      </c>
    </row>
    <row r="41" spans="1:9" x14ac:dyDescent="0.25">
      <c r="A41" s="177">
        <v>42983</v>
      </c>
      <c r="B41" s="57">
        <f t="shared" si="5"/>
        <v>30</v>
      </c>
      <c r="C41" s="56">
        <f t="shared" si="7"/>
        <v>12375000</v>
      </c>
      <c r="D41" s="68">
        <v>0</v>
      </c>
      <c r="E41" s="56">
        <f t="shared" si="8"/>
        <v>12375000</v>
      </c>
      <c r="F41" s="56">
        <f t="shared" si="9"/>
        <v>990000000</v>
      </c>
      <c r="G41" s="56">
        <f t="shared" si="10"/>
        <v>990000000</v>
      </c>
      <c r="H41" s="56">
        <f t="shared" si="11"/>
        <v>12375000</v>
      </c>
      <c r="I41" s="38">
        <f t="shared" si="12"/>
        <v>0</v>
      </c>
    </row>
    <row r="42" spans="1:9" x14ac:dyDescent="0.25">
      <c r="A42" s="177">
        <v>43013</v>
      </c>
      <c r="B42" s="57">
        <f t="shared" si="5"/>
        <v>30</v>
      </c>
      <c r="C42" s="56">
        <f t="shared" si="7"/>
        <v>12375000</v>
      </c>
      <c r="D42" s="68">
        <v>0</v>
      </c>
      <c r="E42" s="56">
        <f t="shared" si="8"/>
        <v>12375000</v>
      </c>
      <c r="F42" s="56">
        <f t="shared" si="9"/>
        <v>990000000</v>
      </c>
      <c r="G42" s="56">
        <f t="shared" si="10"/>
        <v>990000000</v>
      </c>
      <c r="H42" s="56">
        <f t="shared" si="11"/>
        <v>12375000</v>
      </c>
      <c r="I42" s="38">
        <f t="shared" si="12"/>
        <v>0</v>
      </c>
    </row>
    <row r="43" spans="1:9" x14ac:dyDescent="0.25">
      <c r="A43" s="177">
        <v>43044</v>
      </c>
      <c r="B43" s="57">
        <f t="shared" si="5"/>
        <v>30</v>
      </c>
      <c r="C43" s="56">
        <f t="shared" si="7"/>
        <v>12375000</v>
      </c>
      <c r="D43" s="68">
        <v>0</v>
      </c>
      <c r="E43" s="56">
        <f t="shared" si="8"/>
        <v>12375000</v>
      </c>
      <c r="F43" s="56">
        <f t="shared" si="9"/>
        <v>990000000</v>
      </c>
      <c r="G43" s="56">
        <f t="shared" si="10"/>
        <v>990000000</v>
      </c>
      <c r="H43" s="56">
        <f t="shared" si="11"/>
        <v>12375000</v>
      </c>
      <c r="I43" s="38">
        <f t="shared" si="12"/>
        <v>0</v>
      </c>
    </row>
    <row r="44" spans="1:9" x14ac:dyDescent="0.25">
      <c r="A44" s="177">
        <v>43074</v>
      </c>
      <c r="B44" s="57">
        <f t="shared" si="5"/>
        <v>30</v>
      </c>
      <c r="C44" s="56">
        <f t="shared" si="7"/>
        <v>12375000</v>
      </c>
      <c r="D44" s="68">
        <v>0</v>
      </c>
      <c r="E44" s="56">
        <f t="shared" si="8"/>
        <v>12375000</v>
      </c>
      <c r="F44" s="56">
        <f t="shared" si="9"/>
        <v>990000000</v>
      </c>
      <c r="G44" s="56">
        <f t="shared" si="10"/>
        <v>990000000</v>
      </c>
      <c r="H44" s="56">
        <f t="shared" si="11"/>
        <v>12375000</v>
      </c>
      <c r="I44" s="38">
        <f t="shared" si="12"/>
        <v>0</v>
      </c>
    </row>
    <row r="45" spans="1:9" x14ac:dyDescent="0.25">
      <c r="A45" s="177">
        <v>43105</v>
      </c>
      <c r="B45" s="57">
        <f t="shared" si="5"/>
        <v>30</v>
      </c>
      <c r="C45" s="56">
        <f t="shared" si="7"/>
        <v>12375000</v>
      </c>
      <c r="D45" s="68">
        <v>0</v>
      </c>
      <c r="E45" s="56">
        <f t="shared" si="8"/>
        <v>12375000</v>
      </c>
      <c r="F45" s="56">
        <f t="shared" si="9"/>
        <v>990000000</v>
      </c>
      <c r="G45" s="56">
        <f t="shared" si="10"/>
        <v>990000000</v>
      </c>
      <c r="H45" s="56">
        <f t="shared" si="11"/>
        <v>12375000</v>
      </c>
      <c r="I45" s="38">
        <f t="shared" si="12"/>
        <v>0</v>
      </c>
    </row>
    <row r="46" spans="1:9" x14ac:dyDescent="0.25">
      <c r="A46" s="177">
        <v>43136</v>
      </c>
      <c r="B46" s="57">
        <f t="shared" si="5"/>
        <v>30</v>
      </c>
      <c r="C46" s="56">
        <f t="shared" si="7"/>
        <v>12375000</v>
      </c>
      <c r="D46" s="68">
        <v>0</v>
      </c>
      <c r="E46" s="56">
        <f t="shared" si="8"/>
        <v>12375000</v>
      </c>
      <c r="F46" s="56">
        <f t="shared" si="9"/>
        <v>990000000</v>
      </c>
      <c r="G46" s="56">
        <f t="shared" si="10"/>
        <v>990000000</v>
      </c>
      <c r="H46" s="56">
        <f t="shared" si="11"/>
        <v>12375000</v>
      </c>
      <c r="I46" s="38">
        <f t="shared" si="12"/>
        <v>0</v>
      </c>
    </row>
    <row r="47" spans="1:9" x14ac:dyDescent="0.25">
      <c r="A47" s="177">
        <v>43164</v>
      </c>
      <c r="B47" s="57">
        <f t="shared" si="5"/>
        <v>30</v>
      </c>
      <c r="C47" s="56">
        <f t="shared" si="7"/>
        <v>12375000</v>
      </c>
      <c r="D47" s="68">
        <v>0</v>
      </c>
      <c r="E47" s="56">
        <f t="shared" si="8"/>
        <v>12375000</v>
      </c>
      <c r="F47" s="56">
        <f t="shared" si="9"/>
        <v>990000000</v>
      </c>
      <c r="G47" s="56">
        <f t="shared" si="10"/>
        <v>990000000</v>
      </c>
      <c r="H47" s="56">
        <f t="shared" si="11"/>
        <v>12375000</v>
      </c>
      <c r="I47" s="38">
        <f t="shared" si="12"/>
        <v>0</v>
      </c>
    </row>
    <row r="48" spans="1:9" x14ac:dyDescent="0.25">
      <c r="A48" s="177">
        <v>43195</v>
      </c>
      <c r="B48" s="57">
        <f t="shared" si="5"/>
        <v>30</v>
      </c>
      <c r="C48" s="56">
        <f t="shared" si="7"/>
        <v>12375000</v>
      </c>
      <c r="D48" s="68">
        <v>0</v>
      </c>
      <c r="E48" s="56">
        <f t="shared" si="8"/>
        <v>12375000</v>
      </c>
      <c r="F48" s="56">
        <f t="shared" si="9"/>
        <v>990000000</v>
      </c>
      <c r="G48" s="56">
        <f t="shared" si="10"/>
        <v>990000000</v>
      </c>
      <c r="H48" s="56">
        <f t="shared" si="11"/>
        <v>12375000</v>
      </c>
      <c r="I48" s="38">
        <f t="shared" si="12"/>
        <v>0</v>
      </c>
    </row>
    <row r="49" spans="1:9" x14ac:dyDescent="0.25">
      <c r="A49" s="177">
        <v>43225</v>
      </c>
      <c r="B49" s="57">
        <f t="shared" si="5"/>
        <v>30</v>
      </c>
      <c r="C49" s="56">
        <f t="shared" si="7"/>
        <v>12375000</v>
      </c>
      <c r="D49" s="68">
        <v>0</v>
      </c>
      <c r="E49" s="56">
        <f t="shared" si="8"/>
        <v>12375000</v>
      </c>
      <c r="F49" s="56">
        <f t="shared" si="9"/>
        <v>990000000</v>
      </c>
      <c r="G49" s="56">
        <f t="shared" si="10"/>
        <v>990000000</v>
      </c>
      <c r="H49" s="56">
        <f t="shared" si="11"/>
        <v>12375000</v>
      </c>
      <c r="I49" s="38">
        <f t="shared" si="12"/>
        <v>0</v>
      </c>
    </row>
    <row r="50" spans="1:9" x14ac:dyDescent="0.25">
      <c r="A50" s="177">
        <v>43256</v>
      </c>
      <c r="B50" s="57">
        <f t="shared" si="5"/>
        <v>30</v>
      </c>
      <c r="C50" s="56">
        <f t="shared" si="7"/>
        <v>12375000</v>
      </c>
      <c r="D50" s="68">
        <v>0</v>
      </c>
      <c r="E50" s="56">
        <f t="shared" si="8"/>
        <v>12375000</v>
      </c>
      <c r="F50" s="56">
        <f t="shared" si="9"/>
        <v>990000000</v>
      </c>
      <c r="G50" s="56">
        <f t="shared" si="10"/>
        <v>990000000</v>
      </c>
      <c r="H50" s="56">
        <f t="shared" si="11"/>
        <v>12375000</v>
      </c>
      <c r="I50" s="38">
        <f t="shared" si="12"/>
        <v>0</v>
      </c>
    </row>
    <row r="51" spans="1:9" x14ac:dyDescent="0.25">
      <c r="A51" s="177">
        <v>43286</v>
      </c>
      <c r="B51" s="57">
        <f t="shared" si="5"/>
        <v>30</v>
      </c>
      <c r="C51" s="56">
        <f t="shared" si="7"/>
        <v>12375000</v>
      </c>
      <c r="D51" s="68">
        <v>0</v>
      </c>
      <c r="E51" s="56">
        <f t="shared" si="8"/>
        <v>12375000</v>
      </c>
      <c r="F51" s="56">
        <f t="shared" si="9"/>
        <v>990000000</v>
      </c>
      <c r="G51" s="56">
        <f t="shared" si="10"/>
        <v>990000000</v>
      </c>
      <c r="H51" s="56">
        <f t="shared" si="11"/>
        <v>12375000</v>
      </c>
      <c r="I51" s="38">
        <f t="shared" si="12"/>
        <v>0</v>
      </c>
    </row>
    <row r="52" spans="1:9" x14ac:dyDescent="0.25">
      <c r="A52" s="177">
        <v>43317</v>
      </c>
      <c r="B52" s="57">
        <f t="shared" si="5"/>
        <v>30</v>
      </c>
      <c r="C52" s="56">
        <f t="shared" si="7"/>
        <v>12375000</v>
      </c>
      <c r="D52" s="68">
        <v>0</v>
      </c>
      <c r="E52" s="56">
        <f t="shared" si="8"/>
        <v>12375000</v>
      </c>
      <c r="F52" s="56">
        <f t="shared" si="9"/>
        <v>990000000</v>
      </c>
      <c r="G52" s="56">
        <f t="shared" si="10"/>
        <v>990000000</v>
      </c>
      <c r="H52" s="56">
        <f t="shared" si="11"/>
        <v>12375000</v>
      </c>
      <c r="I52" s="38">
        <f t="shared" si="12"/>
        <v>0</v>
      </c>
    </row>
    <row r="53" spans="1:9" x14ac:dyDescent="0.25">
      <c r="A53" s="177">
        <v>43348</v>
      </c>
      <c r="B53" s="57">
        <f t="shared" si="5"/>
        <v>30</v>
      </c>
      <c r="C53" s="56">
        <f t="shared" si="7"/>
        <v>12375000</v>
      </c>
      <c r="D53" s="68">
        <v>0</v>
      </c>
      <c r="E53" s="56">
        <f t="shared" si="8"/>
        <v>12375000</v>
      </c>
      <c r="F53" s="56">
        <f t="shared" si="9"/>
        <v>990000000</v>
      </c>
      <c r="G53" s="56">
        <f t="shared" si="10"/>
        <v>990000000</v>
      </c>
      <c r="H53" s="56">
        <f t="shared" si="11"/>
        <v>12375000</v>
      </c>
      <c r="I53" s="38">
        <f t="shared" si="12"/>
        <v>0</v>
      </c>
    </row>
    <row r="54" spans="1:9" x14ac:dyDescent="0.25">
      <c r="A54" s="177">
        <v>43378</v>
      </c>
      <c r="B54" s="57">
        <f t="shared" si="5"/>
        <v>30</v>
      </c>
      <c r="C54" s="56">
        <f t="shared" si="7"/>
        <v>12375000</v>
      </c>
      <c r="D54" s="68">
        <v>0</v>
      </c>
      <c r="E54" s="56">
        <f t="shared" si="8"/>
        <v>12375000</v>
      </c>
      <c r="F54" s="56">
        <f t="shared" si="9"/>
        <v>990000000</v>
      </c>
      <c r="G54" s="56">
        <f t="shared" si="10"/>
        <v>990000000</v>
      </c>
      <c r="H54" s="56">
        <f t="shared" si="11"/>
        <v>12375000</v>
      </c>
      <c r="I54" s="38">
        <f t="shared" si="12"/>
        <v>0</v>
      </c>
    </row>
    <row r="55" spans="1:9" x14ac:dyDescent="0.25">
      <c r="A55" s="177">
        <v>43409</v>
      </c>
      <c r="B55" s="57">
        <f t="shared" si="5"/>
        <v>30</v>
      </c>
      <c r="C55" s="56">
        <f t="shared" si="7"/>
        <v>12375000</v>
      </c>
      <c r="D55" s="68">
        <v>0</v>
      </c>
      <c r="E55" s="56">
        <f t="shared" si="8"/>
        <v>12375000</v>
      </c>
      <c r="F55" s="56">
        <f t="shared" si="9"/>
        <v>990000000</v>
      </c>
      <c r="G55" s="56">
        <f t="shared" si="10"/>
        <v>990000000</v>
      </c>
      <c r="H55" s="56">
        <f t="shared" si="11"/>
        <v>12375000</v>
      </c>
      <c r="I55" s="38">
        <f t="shared" si="12"/>
        <v>0</v>
      </c>
    </row>
    <row r="56" spans="1:9" x14ac:dyDescent="0.25">
      <c r="A56" s="177">
        <v>43439</v>
      </c>
      <c r="B56" s="57">
        <f t="shared" si="5"/>
        <v>30</v>
      </c>
      <c r="C56" s="56">
        <f t="shared" si="7"/>
        <v>12375000</v>
      </c>
      <c r="D56" s="68">
        <v>0</v>
      </c>
      <c r="E56" s="56">
        <f t="shared" si="8"/>
        <v>12375000</v>
      </c>
      <c r="F56" s="56">
        <f t="shared" si="9"/>
        <v>990000000</v>
      </c>
      <c r="G56" s="56">
        <f t="shared" si="10"/>
        <v>990000000</v>
      </c>
      <c r="H56" s="56">
        <f t="shared" si="11"/>
        <v>12375000</v>
      </c>
      <c r="I56" s="38">
        <f t="shared" si="12"/>
        <v>0</v>
      </c>
    </row>
    <row r="57" spans="1:9" x14ac:dyDescent="0.25">
      <c r="A57" s="177">
        <v>43470</v>
      </c>
      <c r="B57" s="57">
        <f t="shared" si="5"/>
        <v>30</v>
      </c>
      <c r="C57" s="56">
        <f t="shared" si="7"/>
        <v>12375000</v>
      </c>
      <c r="D57" s="68">
        <v>0</v>
      </c>
      <c r="E57" s="56">
        <f t="shared" si="8"/>
        <v>12375000</v>
      </c>
      <c r="F57" s="56">
        <f t="shared" si="9"/>
        <v>990000000</v>
      </c>
      <c r="G57" s="56">
        <f t="shared" si="10"/>
        <v>990000000</v>
      </c>
      <c r="H57" s="56">
        <f t="shared" si="11"/>
        <v>12375000</v>
      </c>
      <c r="I57" s="38">
        <f t="shared" si="12"/>
        <v>0</v>
      </c>
    </row>
    <row r="58" spans="1:9" x14ac:dyDescent="0.25">
      <c r="A58" s="177">
        <v>43501</v>
      </c>
      <c r="B58" s="57">
        <f t="shared" si="5"/>
        <v>30</v>
      </c>
      <c r="C58" s="56">
        <f t="shared" si="7"/>
        <v>12375000</v>
      </c>
      <c r="D58" s="68">
        <v>0</v>
      </c>
      <c r="E58" s="56">
        <f t="shared" si="8"/>
        <v>12375000</v>
      </c>
      <c r="F58" s="56">
        <f t="shared" si="9"/>
        <v>990000000</v>
      </c>
      <c r="G58" s="56">
        <f t="shared" si="10"/>
        <v>990000000</v>
      </c>
      <c r="H58" s="56">
        <f t="shared" si="11"/>
        <v>12375000</v>
      </c>
      <c r="I58" s="38">
        <f t="shared" si="12"/>
        <v>0</v>
      </c>
    </row>
    <row r="59" spans="1:9" x14ac:dyDescent="0.25">
      <c r="A59" s="177">
        <v>43529</v>
      </c>
      <c r="B59" s="57">
        <f t="shared" si="5"/>
        <v>30</v>
      </c>
      <c r="C59" s="56">
        <f t="shared" si="7"/>
        <v>12375000</v>
      </c>
      <c r="D59" s="68">
        <v>0</v>
      </c>
      <c r="E59" s="56">
        <f t="shared" si="8"/>
        <v>12375000</v>
      </c>
      <c r="F59" s="56">
        <f t="shared" si="9"/>
        <v>990000000</v>
      </c>
      <c r="G59" s="56">
        <f t="shared" si="10"/>
        <v>990000000</v>
      </c>
      <c r="H59" s="56">
        <f t="shared" si="11"/>
        <v>12375000</v>
      </c>
      <c r="I59" s="38">
        <f t="shared" si="12"/>
        <v>0</v>
      </c>
    </row>
    <row r="60" spans="1:9" x14ac:dyDescent="0.25">
      <c r="A60" s="177">
        <v>43560</v>
      </c>
      <c r="B60" s="57">
        <f t="shared" si="5"/>
        <v>30</v>
      </c>
      <c r="C60" s="56">
        <f t="shared" si="7"/>
        <v>12375000</v>
      </c>
      <c r="D60" s="68">
        <v>0</v>
      </c>
      <c r="E60" s="56">
        <f t="shared" si="8"/>
        <v>12375000</v>
      </c>
      <c r="F60" s="56">
        <f t="shared" si="9"/>
        <v>990000000</v>
      </c>
      <c r="G60" s="56">
        <f t="shared" si="10"/>
        <v>990000000</v>
      </c>
      <c r="H60" s="56">
        <f t="shared" si="11"/>
        <v>12375000</v>
      </c>
      <c r="I60" s="38">
        <f t="shared" si="12"/>
        <v>0</v>
      </c>
    </row>
    <row r="61" spans="1:9" x14ac:dyDescent="0.25">
      <c r="A61" s="177">
        <v>43590</v>
      </c>
      <c r="B61" s="57">
        <f t="shared" si="5"/>
        <v>30</v>
      </c>
      <c r="C61" s="56">
        <f t="shared" si="7"/>
        <v>12375000</v>
      </c>
      <c r="D61" s="68">
        <v>0</v>
      </c>
      <c r="E61" s="56">
        <f t="shared" si="8"/>
        <v>12375000</v>
      </c>
      <c r="F61" s="56">
        <f t="shared" si="9"/>
        <v>990000000</v>
      </c>
      <c r="G61" s="56">
        <f t="shared" si="10"/>
        <v>990000000</v>
      </c>
      <c r="H61" s="56">
        <f t="shared" si="11"/>
        <v>12375000</v>
      </c>
      <c r="I61" s="38">
        <f t="shared" si="12"/>
        <v>0</v>
      </c>
    </row>
    <row r="62" spans="1:9" x14ac:dyDescent="0.25">
      <c r="A62" s="177">
        <v>43621</v>
      </c>
      <c r="B62" s="57">
        <f t="shared" si="5"/>
        <v>30</v>
      </c>
      <c r="C62" s="56">
        <f t="shared" si="7"/>
        <v>12375000</v>
      </c>
      <c r="D62" s="68">
        <v>0</v>
      </c>
      <c r="E62" s="56">
        <f t="shared" si="8"/>
        <v>12375000</v>
      </c>
      <c r="F62" s="56">
        <f t="shared" si="9"/>
        <v>990000000</v>
      </c>
      <c r="G62" s="56">
        <f t="shared" si="10"/>
        <v>990000000</v>
      </c>
      <c r="H62" s="56">
        <f t="shared" si="11"/>
        <v>12375000</v>
      </c>
      <c r="I62" s="38">
        <f t="shared" si="12"/>
        <v>0</v>
      </c>
    </row>
    <row r="63" spans="1:9" x14ac:dyDescent="0.25">
      <c r="A63" s="177">
        <v>43651</v>
      </c>
      <c r="B63" s="57">
        <f t="shared" si="5"/>
        <v>30</v>
      </c>
      <c r="C63" s="56">
        <f t="shared" si="7"/>
        <v>12375000</v>
      </c>
      <c r="D63" s="68">
        <v>0</v>
      </c>
      <c r="E63" s="56">
        <f t="shared" si="8"/>
        <v>12375000</v>
      </c>
      <c r="F63" s="56">
        <f t="shared" si="9"/>
        <v>990000000</v>
      </c>
      <c r="G63" s="56">
        <f t="shared" si="10"/>
        <v>990000000</v>
      </c>
      <c r="H63" s="56">
        <f t="shared" si="11"/>
        <v>12375000</v>
      </c>
      <c r="I63" s="38">
        <f t="shared" si="12"/>
        <v>0</v>
      </c>
    </row>
    <row r="64" spans="1:9" x14ac:dyDescent="0.25">
      <c r="A64" s="177">
        <v>43682</v>
      </c>
      <c r="B64" s="57">
        <f t="shared" si="5"/>
        <v>30</v>
      </c>
      <c r="C64" s="56">
        <f t="shared" si="7"/>
        <v>12375000</v>
      </c>
      <c r="D64" s="68">
        <v>0</v>
      </c>
      <c r="E64" s="56">
        <f t="shared" si="8"/>
        <v>12375000</v>
      </c>
      <c r="F64" s="56">
        <f t="shared" si="9"/>
        <v>990000000</v>
      </c>
      <c r="G64" s="56">
        <f t="shared" si="10"/>
        <v>990000000</v>
      </c>
      <c r="H64" s="56">
        <f t="shared" si="11"/>
        <v>12375000</v>
      </c>
      <c r="I64" s="38">
        <f t="shared" si="12"/>
        <v>0</v>
      </c>
    </row>
    <row r="65" spans="1:9" x14ac:dyDescent="0.25">
      <c r="A65" s="177">
        <v>43713</v>
      </c>
      <c r="B65" s="57">
        <f t="shared" si="5"/>
        <v>30</v>
      </c>
      <c r="C65" s="56">
        <f t="shared" si="7"/>
        <v>12375000</v>
      </c>
      <c r="D65" s="68">
        <v>0</v>
      </c>
      <c r="E65" s="56">
        <f t="shared" si="8"/>
        <v>12375000</v>
      </c>
      <c r="F65" s="56">
        <f t="shared" si="9"/>
        <v>990000000</v>
      </c>
      <c r="G65" s="56">
        <f t="shared" si="10"/>
        <v>990000000</v>
      </c>
      <c r="H65" s="56">
        <f t="shared" si="11"/>
        <v>12375000</v>
      </c>
      <c r="I65" s="38">
        <f t="shared" si="12"/>
        <v>0</v>
      </c>
    </row>
    <row r="66" spans="1:9" x14ac:dyDescent="0.25">
      <c r="A66" s="177">
        <v>43743</v>
      </c>
      <c r="B66" s="57">
        <f t="shared" si="5"/>
        <v>30</v>
      </c>
      <c r="C66" s="56">
        <f t="shared" si="7"/>
        <v>12375000</v>
      </c>
      <c r="D66" s="68">
        <v>0</v>
      </c>
      <c r="E66" s="56">
        <f t="shared" si="8"/>
        <v>12375000</v>
      </c>
      <c r="F66" s="56">
        <f t="shared" si="9"/>
        <v>990000000</v>
      </c>
      <c r="G66" s="56">
        <f t="shared" si="10"/>
        <v>990000000</v>
      </c>
      <c r="H66" s="56">
        <f t="shared" si="11"/>
        <v>12375000</v>
      </c>
      <c r="I66" s="38">
        <f t="shared" si="12"/>
        <v>0</v>
      </c>
    </row>
    <row r="67" spans="1:9" x14ac:dyDescent="0.25">
      <c r="A67" s="177">
        <v>43774</v>
      </c>
      <c r="B67" s="57">
        <f t="shared" si="5"/>
        <v>30</v>
      </c>
      <c r="C67" s="56">
        <f t="shared" si="7"/>
        <v>12375000</v>
      </c>
      <c r="D67" s="68">
        <v>0</v>
      </c>
      <c r="E67" s="56">
        <f t="shared" si="8"/>
        <v>12375000</v>
      </c>
      <c r="F67" s="56">
        <f t="shared" si="9"/>
        <v>990000000</v>
      </c>
      <c r="G67" s="56">
        <f t="shared" si="10"/>
        <v>990000000</v>
      </c>
      <c r="H67" s="56">
        <f t="shared" si="11"/>
        <v>12375000</v>
      </c>
      <c r="I67" s="38">
        <f t="shared" si="12"/>
        <v>0</v>
      </c>
    </row>
    <row r="68" spans="1:9" x14ac:dyDescent="0.25">
      <c r="A68" s="177">
        <v>43804</v>
      </c>
      <c r="B68" s="57">
        <f t="shared" si="5"/>
        <v>30</v>
      </c>
      <c r="C68" s="56">
        <f t="shared" si="7"/>
        <v>12375000</v>
      </c>
      <c r="D68" s="68">
        <v>0</v>
      </c>
      <c r="E68" s="56">
        <f t="shared" si="8"/>
        <v>12375000</v>
      </c>
      <c r="F68" s="56">
        <f t="shared" si="9"/>
        <v>990000000</v>
      </c>
      <c r="G68" s="56">
        <f t="shared" si="10"/>
        <v>990000000</v>
      </c>
      <c r="H68" s="56">
        <f t="shared" si="11"/>
        <v>12375000</v>
      </c>
      <c r="I68" s="38">
        <f t="shared" si="12"/>
        <v>0</v>
      </c>
    </row>
    <row r="69" spans="1:9" x14ac:dyDescent="0.25">
      <c r="A69" s="177">
        <v>43835</v>
      </c>
      <c r="B69" s="57">
        <f t="shared" si="5"/>
        <v>30</v>
      </c>
      <c r="C69" s="56">
        <f t="shared" si="7"/>
        <v>12375000</v>
      </c>
      <c r="D69" s="68">
        <v>0</v>
      </c>
      <c r="E69" s="56">
        <f t="shared" si="8"/>
        <v>12375000</v>
      </c>
      <c r="F69" s="56">
        <f t="shared" si="9"/>
        <v>990000000</v>
      </c>
      <c r="G69" s="56">
        <f t="shared" si="10"/>
        <v>990000000</v>
      </c>
      <c r="H69" s="56">
        <f t="shared" si="11"/>
        <v>12375000</v>
      </c>
      <c r="I69" s="38">
        <f t="shared" si="12"/>
        <v>0</v>
      </c>
    </row>
    <row r="70" spans="1:9" x14ac:dyDescent="0.25">
      <c r="A70" s="177">
        <v>43866</v>
      </c>
      <c r="B70" s="57">
        <f t="shared" ref="B70:B133" si="13">DAYS360(A69,A70,TRUE)</f>
        <v>30</v>
      </c>
      <c r="C70" s="56">
        <f t="shared" si="7"/>
        <v>12375000</v>
      </c>
      <c r="D70" s="68">
        <v>0</v>
      </c>
      <c r="E70" s="56">
        <f t="shared" si="8"/>
        <v>12375000</v>
      </c>
      <c r="F70" s="56">
        <f t="shared" si="9"/>
        <v>990000000</v>
      </c>
      <c r="G70" s="56">
        <f t="shared" si="10"/>
        <v>990000000</v>
      </c>
      <c r="H70" s="56">
        <f t="shared" si="11"/>
        <v>12375000</v>
      </c>
      <c r="I70" s="38">
        <f t="shared" si="12"/>
        <v>0</v>
      </c>
    </row>
    <row r="71" spans="1:9" x14ac:dyDescent="0.25">
      <c r="A71" s="177">
        <v>43895</v>
      </c>
      <c r="B71" s="57">
        <f t="shared" si="13"/>
        <v>30</v>
      </c>
      <c r="C71" s="56">
        <f t="shared" si="7"/>
        <v>12375000</v>
      </c>
      <c r="D71" s="68">
        <v>0</v>
      </c>
      <c r="E71" s="56">
        <f t="shared" si="8"/>
        <v>12375000</v>
      </c>
      <c r="F71" s="56">
        <f t="shared" si="9"/>
        <v>990000000</v>
      </c>
      <c r="G71" s="56">
        <f t="shared" si="10"/>
        <v>990000000</v>
      </c>
      <c r="H71" s="56">
        <f t="shared" si="11"/>
        <v>12375000</v>
      </c>
      <c r="I71" s="38">
        <f t="shared" si="12"/>
        <v>0</v>
      </c>
    </row>
    <row r="72" spans="1:9" x14ac:dyDescent="0.25">
      <c r="A72" s="177">
        <v>43926</v>
      </c>
      <c r="B72" s="57">
        <f t="shared" si="13"/>
        <v>30</v>
      </c>
      <c r="C72" s="56">
        <f t="shared" si="7"/>
        <v>12375000</v>
      </c>
      <c r="D72" s="68">
        <v>0</v>
      </c>
      <c r="E72" s="56">
        <f t="shared" si="8"/>
        <v>12375000</v>
      </c>
      <c r="F72" s="56">
        <f t="shared" si="9"/>
        <v>990000000</v>
      </c>
      <c r="G72" s="56">
        <f t="shared" si="10"/>
        <v>990000000</v>
      </c>
      <c r="H72" s="56">
        <f t="shared" si="11"/>
        <v>12375000</v>
      </c>
      <c r="I72" s="38">
        <f t="shared" si="12"/>
        <v>0</v>
      </c>
    </row>
    <row r="73" spans="1:9" x14ac:dyDescent="0.25">
      <c r="A73" s="177">
        <v>43956</v>
      </c>
      <c r="B73" s="57">
        <f t="shared" si="13"/>
        <v>30</v>
      </c>
      <c r="C73" s="56">
        <f t="shared" si="7"/>
        <v>12375000</v>
      </c>
      <c r="D73" s="68">
        <v>0</v>
      </c>
      <c r="E73" s="56">
        <f t="shared" si="8"/>
        <v>12375000</v>
      </c>
      <c r="F73" s="56">
        <f t="shared" si="9"/>
        <v>990000000</v>
      </c>
      <c r="G73" s="56">
        <f t="shared" si="10"/>
        <v>990000000</v>
      </c>
      <c r="H73" s="56">
        <f t="shared" si="11"/>
        <v>12375000</v>
      </c>
      <c r="I73" s="38">
        <f t="shared" si="12"/>
        <v>0</v>
      </c>
    </row>
    <row r="74" spans="1:9" x14ac:dyDescent="0.25">
      <c r="A74" s="177">
        <v>43987</v>
      </c>
      <c r="B74" s="57">
        <f t="shared" si="13"/>
        <v>30</v>
      </c>
      <c r="C74" s="56">
        <f t="shared" si="7"/>
        <v>12375000</v>
      </c>
      <c r="D74" s="68">
        <v>0</v>
      </c>
      <c r="E74" s="56">
        <f t="shared" si="8"/>
        <v>12375000</v>
      </c>
      <c r="F74" s="56">
        <f t="shared" si="9"/>
        <v>990000000</v>
      </c>
      <c r="G74" s="56">
        <f t="shared" si="10"/>
        <v>990000000</v>
      </c>
      <c r="H74" s="56">
        <f t="shared" si="11"/>
        <v>12375000</v>
      </c>
      <c r="I74" s="38">
        <f t="shared" si="12"/>
        <v>0</v>
      </c>
    </row>
    <row r="75" spans="1:9" x14ac:dyDescent="0.25">
      <c r="A75" s="177">
        <v>44017</v>
      </c>
      <c r="B75" s="57">
        <f t="shared" si="13"/>
        <v>30</v>
      </c>
      <c r="C75" s="56">
        <f t="shared" si="7"/>
        <v>12375000</v>
      </c>
      <c r="D75" s="68">
        <v>0</v>
      </c>
      <c r="E75" s="56">
        <f t="shared" si="8"/>
        <v>12375000</v>
      </c>
      <c r="F75" s="56">
        <f t="shared" si="9"/>
        <v>990000000</v>
      </c>
      <c r="G75" s="56">
        <f t="shared" si="10"/>
        <v>990000000</v>
      </c>
      <c r="H75" s="56">
        <f t="shared" si="11"/>
        <v>12375000</v>
      </c>
      <c r="I75" s="38">
        <f t="shared" si="12"/>
        <v>0</v>
      </c>
    </row>
    <row r="76" spans="1:9" x14ac:dyDescent="0.25">
      <c r="A76" s="177">
        <v>44048</v>
      </c>
      <c r="B76" s="57">
        <f t="shared" si="13"/>
        <v>30</v>
      </c>
      <c r="C76" s="56">
        <f t="shared" si="7"/>
        <v>12375000</v>
      </c>
      <c r="D76" s="68">
        <v>0</v>
      </c>
      <c r="E76" s="56">
        <f t="shared" si="8"/>
        <v>12375000</v>
      </c>
      <c r="F76" s="56">
        <f t="shared" si="9"/>
        <v>990000000</v>
      </c>
      <c r="G76" s="56">
        <f t="shared" si="10"/>
        <v>990000000</v>
      </c>
      <c r="H76" s="56">
        <f t="shared" si="11"/>
        <v>12375000</v>
      </c>
      <c r="I76" s="38">
        <f t="shared" si="12"/>
        <v>0</v>
      </c>
    </row>
    <row r="77" spans="1:9" x14ac:dyDescent="0.25">
      <c r="A77" s="177">
        <v>44079</v>
      </c>
      <c r="B77" s="57">
        <f t="shared" si="13"/>
        <v>30</v>
      </c>
      <c r="C77" s="56">
        <f t="shared" si="7"/>
        <v>12375000</v>
      </c>
      <c r="D77" s="68">
        <v>0</v>
      </c>
      <c r="E77" s="56">
        <f t="shared" si="8"/>
        <v>12375000</v>
      </c>
      <c r="F77" s="56">
        <f t="shared" si="9"/>
        <v>990000000</v>
      </c>
      <c r="G77" s="56">
        <f t="shared" si="10"/>
        <v>990000000</v>
      </c>
      <c r="H77" s="56">
        <f t="shared" si="11"/>
        <v>12375000</v>
      </c>
      <c r="I77" s="38">
        <f t="shared" si="12"/>
        <v>0</v>
      </c>
    </row>
    <row r="78" spans="1:9" x14ac:dyDescent="0.25">
      <c r="A78" s="177">
        <v>44109</v>
      </c>
      <c r="B78" s="57">
        <f t="shared" si="13"/>
        <v>30</v>
      </c>
      <c r="C78" s="56">
        <f t="shared" si="7"/>
        <v>12375000</v>
      </c>
      <c r="D78" s="68">
        <v>0</v>
      </c>
      <c r="E78" s="56">
        <f t="shared" si="8"/>
        <v>12375000</v>
      </c>
      <c r="F78" s="56">
        <f t="shared" si="9"/>
        <v>990000000</v>
      </c>
      <c r="G78" s="56">
        <f t="shared" si="10"/>
        <v>990000000</v>
      </c>
      <c r="H78" s="56">
        <f t="shared" si="11"/>
        <v>12375000</v>
      </c>
      <c r="I78" s="38">
        <f t="shared" si="12"/>
        <v>0</v>
      </c>
    </row>
    <row r="79" spans="1:9" x14ac:dyDescent="0.25">
      <c r="A79" s="177">
        <v>44140</v>
      </c>
      <c r="B79" s="57">
        <f t="shared" si="13"/>
        <v>30</v>
      </c>
      <c r="C79" s="56">
        <f t="shared" si="7"/>
        <v>12375000</v>
      </c>
      <c r="D79" s="68">
        <v>0</v>
      </c>
      <c r="E79" s="56">
        <f t="shared" si="8"/>
        <v>12375000</v>
      </c>
      <c r="F79" s="56">
        <f t="shared" si="9"/>
        <v>990000000</v>
      </c>
      <c r="G79" s="56">
        <f t="shared" si="10"/>
        <v>990000000</v>
      </c>
      <c r="H79" s="56">
        <f t="shared" si="11"/>
        <v>12375000</v>
      </c>
      <c r="I79" s="38">
        <f t="shared" si="12"/>
        <v>0</v>
      </c>
    </row>
    <row r="80" spans="1:9" x14ac:dyDescent="0.25">
      <c r="A80" s="177">
        <v>44170</v>
      </c>
      <c r="B80" s="57">
        <f t="shared" si="13"/>
        <v>30</v>
      </c>
      <c r="C80" s="56">
        <f t="shared" si="7"/>
        <v>12375000</v>
      </c>
      <c r="D80" s="68">
        <v>0</v>
      </c>
      <c r="E80" s="56">
        <f t="shared" si="8"/>
        <v>12375000</v>
      </c>
      <c r="F80" s="56">
        <f t="shared" si="9"/>
        <v>990000000</v>
      </c>
      <c r="G80" s="56">
        <f t="shared" si="10"/>
        <v>990000000</v>
      </c>
      <c r="H80" s="56">
        <f t="shared" si="11"/>
        <v>12375000</v>
      </c>
      <c r="I80" s="38">
        <f t="shared" si="12"/>
        <v>0</v>
      </c>
    </row>
    <row r="81" spans="1:9" x14ac:dyDescent="0.25">
      <c r="A81" s="177">
        <v>44201</v>
      </c>
      <c r="B81" s="57">
        <f t="shared" si="13"/>
        <v>30</v>
      </c>
      <c r="C81" s="56">
        <f t="shared" si="7"/>
        <v>12375000</v>
      </c>
      <c r="D81" s="68">
        <v>0</v>
      </c>
      <c r="E81" s="56">
        <f t="shared" si="8"/>
        <v>12375000</v>
      </c>
      <c r="F81" s="56">
        <f t="shared" si="9"/>
        <v>990000000</v>
      </c>
      <c r="G81" s="56">
        <f t="shared" si="10"/>
        <v>990000000</v>
      </c>
      <c r="H81" s="56">
        <f t="shared" si="11"/>
        <v>12375000</v>
      </c>
      <c r="I81" s="38">
        <f t="shared" si="12"/>
        <v>0</v>
      </c>
    </row>
    <row r="82" spans="1:9" x14ac:dyDescent="0.25">
      <c r="A82" s="177">
        <v>44232</v>
      </c>
      <c r="B82" s="57">
        <f t="shared" si="13"/>
        <v>30</v>
      </c>
      <c r="C82" s="56">
        <f t="shared" si="7"/>
        <v>12375000</v>
      </c>
      <c r="D82" s="68">
        <v>0</v>
      </c>
      <c r="E82" s="56">
        <f t="shared" si="8"/>
        <v>12375000</v>
      </c>
      <c r="F82" s="56">
        <f t="shared" si="9"/>
        <v>990000000</v>
      </c>
      <c r="G82" s="56">
        <f t="shared" si="10"/>
        <v>990000000</v>
      </c>
      <c r="H82" s="56">
        <f t="shared" si="11"/>
        <v>12375000</v>
      </c>
      <c r="I82" s="38">
        <f t="shared" si="12"/>
        <v>0</v>
      </c>
    </row>
    <row r="83" spans="1:9" x14ac:dyDescent="0.25">
      <c r="A83" s="177">
        <v>44260</v>
      </c>
      <c r="B83" s="57">
        <f t="shared" si="13"/>
        <v>30</v>
      </c>
      <c r="C83" s="56">
        <f t="shared" si="7"/>
        <v>12375000</v>
      </c>
      <c r="D83" s="68">
        <v>0</v>
      </c>
      <c r="E83" s="56">
        <f t="shared" si="8"/>
        <v>12375000</v>
      </c>
      <c r="F83" s="56">
        <f t="shared" si="9"/>
        <v>990000000</v>
      </c>
      <c r="G83" s="56">
        <f t="shared" si="10"/>
        <v>990000000</v>
      </c>
      <c r="H83" s="56">
        <f t="shared" si="11"/>
        <v>12375000</v>
      </c>
      <c r="I83" s="38">
        <f t="shared" si="12"/>
        <v>0</v>
      </c>
    </row>
    <row r="84" spans="1:9" x14ac:dyDescent="0.25">
      <c r="A84" s="177">
        <v>44291</v>
      </c>
      <c r="B84" s="57">
        <f t="shared" si="13"/>
        <v>30</v>
      </c>
      <c r="C84" s="56">
        <f t="shared" si="7"/>
        <v>12375000</v>
      </c>
      <c r="D84" s="68">
        <v>0</v>
      </c>
      <c r="E84" s="56">
        <f t="shared" si="8"/>
        <v>12375000</v>
      </c>
      <c r="F84" s="56">
        <f t="shared" si="9"/>
        <v>990000000</v>
      </c>
      <c r="G84" s="56">
        <f t="shared" si="10"/>
        <v>990000000</v>
      </c>
      <c r="H84" s="56">
        <f t="shared" si="11"/>
        <v>12375000</v>
      </c>
      <c r="I84" s="38">
        <f t="shared" si="12"/>
        <v>0</v>
      </c>
    </row>
    <row r="85" spans="1:9" x14ac:dyDescent="0.25">
      <c r="A85" s="177">
        <v>44321</v>
      </c>
      <c r="B85" s="57">
        <f t="shared" si="13"/>
        <v>30</v>
      </c>
      <c r="C85" s="56">
        <f t="shared" si="7"/>
        <v>12375000</v>
      </c>
      <c r="D85" s="68">
        <v>0</v>
      </c>
      <c r="E85" s="56">
        <f t="shared" si="8"/>
        <v>12375000</v>
      </c>
      <c r="F85" s="56">
        <f t="shared" si="9"/>
        <v>990000000</v>
      </c>
      <c r="G85" s="56">
        <f t="shared" si="10"/>
        <v>990000000</v>
      </c>
      <c r="H85" s="56">
        <f t="shared" si="11"/>
        <v>12375000</v>
      </c>
      <c r="I85" s="38">
        <f t="shared" si="12"/>
        <v>0</v>
      </c>
    </row>
    <row r="86" spans="1:9" x14ac:dyDescent="0.25">
      <c r="A86" s="177">
        <v>44352</v>
      </c>
      <c r="B86" s="57">
        <f t="shared" si="13"/>
        <v>30</v>
      </c>
      <c r="C86" s="56">
        <f t="shared" si="7"/>
        <v>12375000</v>
      </c>
      <c r="D86" s="68">
        <v>0</v>
      </c>
      <c r="E86" s="56">
        <f t="shared" si="8"/>
        <v>12375000</v>
      </c>
      <c r="F86" s="56">
        <f t="shared" si="9"/>
        <v>990000000</v>
      </c>
      <c r="G86" s="56">
        <f t="shared" si="10"/>
        <v>990000000</v>
      </c>
      <c r="H86" s="56">
        <f t="shared" si="11"/>
        <v>12375000</v>
      </c>
      <c r="I86" s="38">
        <f t="shared" si="12"/>
        <v>0</v>
      </c>
    </row>
    <row r="87" spans="1:9" x14ac:dyDescent="0.25">
      <c r="A87" s="177">
        <v>44382</v>
      </c>
      <c r="B87" s="57">
        <f t="shared" si="13"/>
        <v>30</v>
      </c>
      <c r="C87" s="56">
        <f t="shared" si="7"/>
        <v>12375000</v>
      </c>
      <c r="D87" s="68">
        <v>0</v>
      </c>
      <c r="E87" s="56">
        <f t="shared" si="8"/>
        <v>12375000</v>
      </c>
      <c r="F87" s="56">
        <f t="shared" si="9"/>
        <v>990000000</v>
      </c>
      <c r="G87" s="56">
        <f t="shared" si="10"/>
        <v>990000000</v>
      </c>
      <c r="H87" s="56">
        <f t="shared" si="11"/>
        <v>12375000</v>
      </c>
      <c r="I87" s="38">
        <f t="shared" si="12"/>
        <v>0</v>
      </c>
    </row>
    <row r="88" spans="1:9" x14ac:dyDescent="0.25">
      <c r="A88" s="177">
        <v>44413</v>
      </c>
      <c r="B88" s="57">
        <f t="shared" si="13"/>
        <v>30</v>
      </c>
      <c r="C88" s="56">
        <f t="shared" si="7"/>
        <v>12375000</v>
      </c>
      <c r="D88" s="68">
        <v>0</v>
      </c>
      <c r="E88" s="56">
        <f t="shared" si="8"/>
        <v>12375000</v>
      </c>
      <c r="F88" s="56">
        <f t="shared" si="9"/>
        <v>990000000</v>
      </c>
      <c r="G88" s="56">
        <f t="shared" si="10"/>
        <v>990000000</v>
      </c>
      <c r="H88" s="56">
        <f t="shared" si="11"/>
        <v>12375000</v>
      </c>
      <c r="I88" s="38">
        <f t="shared" si="12"/>
        <v>0</v>
      </c>
    </row>
    <row r="89" spans="1:9" x14ac:dyDescent="0.25">
      <c r="A89" s="177">
        <v>44444</v>
      </c>
      <c r="B89" s="57">
        <f t="shared" si="13"/>
        <v>30</v>
      </c>
      <c r="C89" s="56">
        <f t="shared" si="7"/>
        <v>12375000</v>
      </c>
      <c r="D89" s="68">
        <v>0</v>
      </c>
      <c r="E89" s="56">
        <f t="shared" si="8"/>
        <v>12375000</v>
      </c>
      <c r="F89" s="56">
        <f t="shared" si="9"/>
        <v>990000000</v>
      </c>
      <c r="G89" s="56">
        <f t="shared" si="10"/>
        <v>990000000</v>
      </c>
      <c r="H89" s="56">
        <f t="shared" si="11"/>
        <v>12375000</v>
      </c>
      <c r="I89" s="38">
        <f t="shared" si="12"/>
        <v>0</v>
      </c>
    </row>
    <row r="90" spans="1:9" x14ac:dyDescent="0.25">
      <c r="A90" s="177">
        <v>44474</v>
      </c>
      <c r="B90" s="57">
        <f t="shared" si="13"/>
        <v>30</v>
      </c>
      <c r="C90" s="56">
        <f t="shared" si="7"/>
        <v>12375000</v>
      </c>
      <c r="D90" s="68">
        <v>0</v>
      </c>
      <c r="E90" s="56">
        <f t="shared" si="8"/>
        <v>12375000</v>
      </c>
      <c r="F90" s="56">
        <f t="shared" si="9"/>
        <v>990000000</v>
      </c>
      <c r="G90" s="56">
        <f t="shared" si="10"/>
        <v>990000000</v>
      </c>
      <c r="H90" s="56">
        <f t="shared" si="11"/>
        <v>12375000</v>
      </c>
      <c r="I90" s="38">
        <f t="shared" si="12"/>
        <v>0</v>
      </c>
    </row>
    <row r="91" spans="1:9" x14ac:dyDescent="0.25">
      <c r="A91" s="177">
        <v>44505</v>
      </c>
      <c r="B91" s="57">
        <f t="shared" si="13"/>
        <v>30</v>
      </c>
      <c r="C91" s="56">
        <f t="shared" si="7"/>
        <v>12375000</v>
      </c>
      <c r="D91" s="68">
        <v>0</v>
      </c>
      <c r="E91" s="56">
        <f t="shared" si="8"/>
        <v>12375000</v>
      </c>
      <c r="F91" s="56">
        <f t="shared" si="9"/>
        <v>990000000</v>
      </c>
      <c r="G91" s="56">
        <f t="shared" si="10"/>
        <v>990000000</v>
      </c>
      <c r="H91" s="56">
        <f t="shared" si="11"/>
        <v>12375000</v>
      </c>
      <c r="I91" s="38">
        <f t="shared" si="12"/>
        <v>0</v>
      </c>
    </row>
    <row r="92" spans="1:9" x14ac:dyDescent="0.25">
      <c r="A92" s="177">
        <v>44535</v>
      </c>
      <c r="B92" s="57">
        <f t="shared" si="13"/>
        <v>30</v>
      </c>
      <c r="C92" s="56">
        <f t="shared" si="7"/>
        <v>12375000</v>
      </c>
      <c r="D92" s="68">
        <v>0</v>
      </c>
      <c r="E92" s="56">
        <f t="shared" si="8"/>
        <v>12375000</v>
      </c>
      <c r="F92" s="56">
        <f t="shared" si="9"/>
        <v>990000000</v>
      </c>
      <c r="G92" s="56">
        <f t="shared" si="10"/>
        <v>990000000</v>
      </c>
      <c r="H92" s="56">
        <f t="shared" si="11"/>
        <v>12375000</v>
      </c>
      <c r="I92" s="38">
        <f t="shared" si="12"/>
        <v>0</v>
      </c>
    </row>
    <row r="93" spans="1:9" x14ac:dyDescent="0.25">
      <c r="A93" s="177">
        <v>44566</v>
      </c>
      <c r="B93" s="57">
        <f t="shared" si="13"/>
        <v>30</v>
      </c>
      <c r="C93" s="56">
        <f t="shared" si="7"/>
        <v>12375000</v>
      </c>
      <c r="D93" s="68">
        <v>0</v>
      </c>
      <c r="E93" s="56">
        <f t="shared" si="8"/>
        <v>12375000</v>
      </c>
      <c r="F93" s="56">
        <f t="shared" si="9"/>
        <v>990000000</v>
      </c>
      <c r="G93" s="56">
        <f t="shared" si="10"/>
        <v>990000000</v>
      </c>
      <c r="H93" s="56">
        <f t="shared" si="11"/>
        <v>12375000</v>
      </c>
      <c r="I93" s="38">
        <f t="shared" si="12"/>
        <v>0</v>
      </c>
    </row>
    <row r="94" spans="1:9" x14ac:dyDescent="0.25">
      <c r="A94" s="177">
        <v>44597</v>
      </c>
      <c r="B94" s="57">
        <f t="shared" si="13"/>
        <v>30</v>
      </c>
      <c r="C94" s="56">
        <f t="shared" si="7"/>
        <v>12375000</v>
      </c>
      <c r="D94" s="68">
        <v>0</v>
      </c>
      <c r="E94" s="56">
        <f t="shared" si="8"/>
        <v>12375000</v>
      </c>
      <c r="F94" s="56">
        <f t="shared" si="9"/>
        <v>990000000</v>
      </c>
      <c r="G94" s="56">
        <f t="shared" si="10"/>
        <v>990000000</v>
      </c>
      <c r="H94" s="56">
        <f t="shared" si="11"/>
        <v>12375000</v>
      </c>
      <c r="I94" s="38">
        <f t="shared" si="12"/>
        <v>0</v>
      </c>
    </row>
    <row r="95" spans="1:9" x14ac:dyDescent="0.25">
      <c r="A95" s="177">
        <v>44625</v>
      </c>
      <c r="B95" s="57">
        <f t="shared" si="13"/>
        <v>30</v>
      </c>
      <c r="C95" s="56">
        <f t="shared" si="7"/>
        <v>12375000</v>
      </c>
      <c r="D95" s="68">
        <v>0</v>
      </c>
      <c r="E95" s="56">
        <f t="shared" si="8"/>
        <v>12375000</v>
      </c>
      <c r="F95" s="56">
        <f t="shared" si="9"/>
        <v>990000000</v>
      </c>
      <c r="G95" s="56">
        <f t="shared" si="10"/>
        <v>990000000</v>
      </c>
      <c r="H95" s="56">
        <f t="shared" si="11"/>
        <v>12375000</v>
      </c>
      <c r="I95" s="38">
        <f t="shared" si="12"/>
        <v>0</v>
      </c>
    </row>
    <row r="96" spans="1:9" x14ac:dyDescent="0.25">
      <c r="A96" s="177">
        <v>44656</v>
      </c>
      <c r="B96" s="57">
        <f t="shared" si="13"/>
        <v>30</v>
      </c>
      <c r="C96" s="56">
        <f t="shared" si="7"/>
        <v>12375000</v>
      </c>
      <c r="D96" s="68">
        <v>0</v>
      </c>
      <c r="E96" s="56">
        <f t="shared" si="8"/>
        <v>12375000</v>
      </c>
      <c r="F96" s="56">
        <f t="shared" si="9"/>
        <v>990000000</v>
      </c>
      <c r="G96" s="56">
        <f t="shared" si="10"/>
        <v>990000000</v>
      </c>
      <c r="H96" s="56">
        <f t="shared" si="11"/>
        <v>12375000</v>
      </c>
      <c r="I96" s="38">
        <f t="shared" si="12"/>
        <v>0</v>
      </c>
    </row>
    <row r="97" spans="1:9" x14ac:dyDescent="0.25">
      <c r="A97" s="177">
        <v>44686</v>
      </c>
      <c r="B97" s="57">
        <f t="shared" si="13"/>
        <v>30</v>
      </c>
      <c r="C97" s="56">
        <f t="shared" si="7"/>
        <v>12375000</v>
      </c>
      <c r="D97" s="68">
        <v>0</v>
      </c>
      <c r="E97" s="56">
        <f t="shared" si="8"/>
        <v>12375000</v>
      </c>
      <c r="F97" s="56">
        <f t="shared" si="9"/>
        <v>990000000</v>
      </c>
      <c r="G97" s="56">
        <f t="shared" si="10"/>
        <v>990000000</v>
      </c>
      <c r="H97" s="56">
        <f t="shared" si="11"/>
        <v>12375000</v>
      </c>
      <c r="I97" s="38">
        <f t="shared" si="12"/>
        <v>0</v>
      </c>
    </row>
    <row r="98" spans="1:9" x14ac:dyDescent="0.25">
      <c r="A98" s="177">
        <v>44717</v>
      </c>
      <c r="B98" s="57">
        <f t="shared" si="13"/>
        <v>30</v>
      </c>
      <c r="C98" s="56">
        <f t="shared" si="7"/>
        <v>12375000</v>
      </c>
      <c r="D98" s="68">
        <v>0</v>
      </c>
      <c r="E98" s="56">
        <f t="shared" si="8"/>
        <v>12375000</v>
      </c>
      <c r="F98" s="56">
        <f t="shared" si="9"/>
        <v>990000000</v>
      </c>
      <c r="G98" s="56">
        <f t="shared" si="10"/>
        <v>990000000</v>
      </c>
      <c r="H98" s="56">
        <f t="shared" si="11"/>
        <v>12375000</v>
      </c>
      <c r="I98" s="38">
        <f t="shared" si="12"/>
        <v>0</v>
      </c>
    </row>
    <row r="99" spans="1:9" x14ac:dyDescent="0.25">
      <c r="A99" s="177">
        <v>44747</v>
      </c>
      <c r="B99" s="57">
        <f t="shared" si="13"/>
        <v>30</v>
      </c>
      <c r="C99" s="56">
        <f t="shared" si="7"/>
        <v>12375000</v>
      </c>
      <c r="D99" s="68">
        <v>0</v>
      </c>
      <c r="E99" s="56">
        <f t="shared" si="8"/>
        <v>12375000</v>
      </c>
      <c r="F99" s="56">
        <f t="shared" si="9"/>
        <v>990000000</v>
      </c>
      <c r="G99" s="56">
        <f t="shared" si="10"/>
        <v>990000000</v>
      </c>
      <c r="H99" s="56">
        <f t="shared" si="11"/>
        <v>12375000</v>
      </c>
      <c r="I99" s="38">
        <f t="shared" si="12"/>
        <v>0</v>
      </c>
    </row>
    <row r="100" spans="1:9" x14ac:dyDescent="0.25">
      <c r="A100" s="177">
        <v>44778</v>
      </c>
      <c r="B100" s="57">
        <f t="shared" si="13"/>
        <v>30</v>
      </c>
      <c r="C100" s="56">
        <f t="shared" si="7"/>
        <v>12375000</v>
      </c>
      <c r="D100" s="68">
        <v>0</v>
      </c>
      <c r="E100" s="56">
        <f t="shared" si="8"/>
        <v>12375000</v>
      </c>
      <c r="F100" s="56">
        <f t="shared" si="9"/>
        <v>990000000</v>
      </c>
      <c r="G100" s="56">
        <f t="shared" si="10"/>
        <v>990000000</v>
      </c>
      <c r="H100" s="56">
        <f t="shared" si="11"/>
        <v>12375000</v>
      </c>
      <c r="I100" s="38">
        <f t="shared" si="12"/>
        <v>0</v>
      </c>
    </row>
    <row r="101" spans="1:9" x14ac:dyDescent="0.25">
      <c r="A101" s="177">
        <v>44809</v>
      </c>
      <c r="B101" s="57">
        <f t="shared" si="13"/>
        <v>30</v>
      </c>
      <c r="C101" s="56">
        <f t="shared" si="7"/>
        <v>12375000</v>
      </c>
      <c r="D101" s="68">
        <v>0</v>
      </c>
      <c r="E101" s="56">
        <f t="shared" si="8"/>
        <v>12375000</v>
      </c>
      <c r="F101" s="56">
        <f t="shared" si="9"/>
        <v>990000000</v>
      </c>
      <c r="G101" s="56">
        <f t="shared" si="10"/>
        <v>990000000</v>
      </c>
      <c r="H101" s="56">
        <f t="shared" si="11"/>
        <v>12375000</v>
      </c>
      <c r="I101" s="38">
        <f t="shared" si="12"/>
        <v>0</v>
      </c>
    </row>
    <row r="102" spans="1:9" x14ac:dyDescent="0.25">
      <c r="A102" s="177">
        <v>44839</v>
      </c>
      <c r="B102" s="57">
        <f t="shared" si="13"/>
        <v>30</v>
      </c>
      <c r="C102" s="56">
        <f t="shared" si="7"/>
        <v>12375000</v>
      </c>
      <c r="D102" s="68">
        <v>0</v>
      </c>
      <c r="E102" s="56">
        <f t="shared" si="8"/>
        <v>12375000</v>
      </c>
      <c r="F102" s="56">
        <f t="shared" si="9"/>
        <v>990000000</v>
      </c>
      <c r="G102" s="56">
        <f t="shared" si="10"/>
        <v>990000000</v>
      </c>
      <c r="H102" s="56">
        <f t="shared" si="11"/>
        <v>12375000</v>
      </c>
      <c r="I102" s="38">
        <f t="shared" si="12"/>
        <v>0</v>
      </c>
    </row>
    <row r="103" spans="1:9" x14ac:dyDescent="0.25">
      <c r="A103" s="177">
        <v>44870</v>
      </c>
      <c r="B103" s="57">
        <f t="shared" si="13"/>
        <v>30</v>
      </c>
      <c r="C103" s="56">
        <f t="shared" si="7"/>
        <v>12375000</v>
      </c>
      <c r="D103" s="68">
        <v>0</v>
      </c>
      <c r="E103" s="56">
        <f t="shared" si="8"/>
        <v>12375000</v>
      </c>
      <c r="F103" s="56">
        <f t="shared" si="9"/>
        <v>990000000</v>
      </c>
      <c r="G103" s="56">
        <f t="shared" si="10"/>
        <v>990000000</v>
      </c>
      <c r="H103" s="56">
        <f t="shared" si="11"/>
        <v>12375000</v>
      </c>
      <c r="I103" s="38">
        <f t="shared" si="12"/>
        <v>0</v>
      </c>
    </row>
    <row r="104" spans="1:9" x14ac:dyDescent="0.25">
      <c r="A104" s="177">
        <v>44900</v>
      </c>
      <c r="B104" s="57">
        <f t="shared" si="13"/>
        <v>30</v>
      </c>
      <c r="C104" s="56">
        <f t="shared" ref="C104:C167" si="14">D104+E104</f>
        <v>12375000</v>
      </c>
      <c r="D104" s="68">
        <v>0</v>
      </c>
      <c r="E104" s="56">
        <f t="shared" ref="E104:E167" si="15">ROUNDUP(F104*$B$2*B104/360,0)</f>
        <v>12375000</v>
      </c>
      <c r="F104" s="56">
        <f t="shared" ref="F104:F167" si="16">G103</f>
        <v>990000000</v>
      </c>
      <c r="G104" s="56">
        <f t="shared" ref="G104:G167" si="17">F104-D104</f>
        <v>990000000</v>
      </c>
      <c r="H104" s="56">
        <f t="shared" ref="H104:H167" si="18">F104*$B$2*B104/360</f>
        <v>12375000</v>
      </c>
      <c r="I104" s="38">
        <f t="shared" ref="I104:I167" si="19">H104-E104</f>
        <v>0</v>
      </c>
    </row>
    <row r="105" spans="1:9" x14ac:dyDescent="0.25">
      <c r="A105" s="177">
        <v>44931</v>
      </c>
      <c r="B105" s="57">
        <f t="shared" si="13"/>
        <v>30</v>
      </c>
      <c r="C105" s="56">
        <f t="shared" si="14"/>
        <v>12375000</v>
      </c>
      <c r="D105" s="68">
        <v>0</v>
      </c>
      <c r="E105" s="56">
        <f t="shared" si="15"/>
        <v>12375000</v>
      </c>
      <c r="F105" s="56">
        <f t="shared" si="16"/>
        <v>990000000</v>
      </c>
      <c r="G105" s="56">
        <f t="shared" si="17"/>
        <v>990000000</v>
      </c>
      <c r="H105" s="56">
        <f t="shared" si="18"/>
        <v>12375000</v>
      </c>
      <c r="I105" s="38">
        <f t="shared" si="19"/>
        <v>0</v>
      </c>
    </row>
    <row r="106" spans="1:9" x14ac:dyDescent="0.25">
      <c r="A106" s="177">
        <v>44962</v>
      </c>
      <c r="B106" s="57">
        <f t="shared" si="13"/>
        <v>30</v>
      </c>
      <c r="C106" s="56">
        <f t="shared" si="14"/>
        <v>12375000</v>
      </c>
      <c r="D106" s="68">
        <v>0</v>
      </c>
      <c r="E106" s="56">
        <f t="shared" si="15"/>
        <v>12375000</v>
      </c>
      <c r="F106" s="56">
        <f t="shared" si="16"/>
        <v>990000000</v>
      </c>
      <c r="G106" s="56">
        <f t="shared" si="17"/>
        <v>990000000</v>
      </c>
      <c r="H106" s="56">
        <f t="shared" si="18"/>
        <v>12375000</v>
      </c>
      <c r="I106" s="38">
        <f t="shared" si="19"/>
        <v>0</v>
      </c>
    </row>
    <row r="107" spans="1:9" x14ac:dyDescent="0.25">
      <c r="A107" s="177">
        <v>44990</v>
      </c>
      <c r="B107" s="57">
        <f t="shared" si="13"/>
        <v>30</v>
      </c>
      <c r="C107" s="56">
        <f t="shared" si="14"/>
        <v>12375000</v>
      </c>
      <c r="D107" s="68">
        <v>0</v>
      </c>
      <c r="E107" s="56">
        <f t="shared" si="15"/>
        <v>12375000</v>
      </c>
      <c r="F107" s="56">
        <f t="shared" si="16"/>
        <v>990000000</v>
      </c>
      <c r="G107" s="56">
        <f t="shared" si="17"/>
        <v>990000000</v>
      </c>
      <c r="H107" s="56">
        <f t="shared" si="18"/>
        <v>12375000</v>
      </c>
      <c r="I107" s="38">
        <f t="shared" si="19"/>
        <v>0</v>
      </c>
    </row>
    <row r="108" spans="1:9" x14ac:dyDescent="0.25">
      <c r="A108" s="177">
        <v>45021</v>
      </c>
      <c r="B108" s="57">
        <f t="shared" si="13"/>
        <v>30</v>
      </c>
      <c r="C108" s="56">
        <f t="shared" si="14"/>
        <v>12375000</v>
      </c>
      <c r="D108" s="68">
        <v>0</v>
      </c>
      <c r="E108" s="56">
        <f t="shared" si="15"/>
        <v>12375000</v>
      </c>
      <c r="F108" s="56">
        <f t="shared" si="16"/>
        <v>990000000</v>
      </c>
      <c r="G108" s="56">
        <f t="shared" si="17"/>
        <v>990000000</v>
      </c>
      <c r="H108" s="56">
        <f t="shared" si="18"/>
        <v>12375000</v>
      </c>
      <c r="I108" s="38">
        <f t="shared" si="19"/>
        <v>0</v>
      </c>
    </row>
    <row r="109" spans="1:9" x14ac:dyDescent="0.25">
      <c r="A109" s="177">
        <v>45051</v>
      </c>
      <c r="B109" s="57">
        <f t="shared" si="13"/>
        <v>30</v>
      </c>
      <c r="C109" s="56">
        <f t="shared" si="14"/>
        <v>12375000</v>
      </c>
      <c r="D109" s="68">
        <v>0</v>
      </c>
      <c r="E109" s="56">
        <f t="shared" si="15"/>
        <v>12375000</v>
      </c>
      <c r="F109" s="56">
        <f t="shared" si="16"/>
        <v>990000000</v>
      </c>
      <c r="G109" s="56">
        <f t="shared" si="17"/>
        <v>990000000</v>
      </c>
      <c r="H109" s="56">
        <f t="shared" si="18"/>
        <v>12375000</v>
      </c>
      <c r="I109" s="38">
        <f t="shared" si="19"/>
        <v>0</v>
      </c>
    </row>
    <row r="110" spans="1:9" x14ac:dyDescent="0.25">
      <c r="A110" s="177">
        <v>45082</v>
      </c>
      <c r="B110" s="57">
        <f t="shared" si="13"/>
        <v>30</v>
      </c>
      <c r="C110" s="56">
        <f t="shared" si="14"/>
        <v>12375000</v>
      </c>
      <c r="D110" s="68">
        <v>0</v>
      </c>
      <c r="E110" s="56">
        <f t="shared" si="15"/>
        <v>12375000</v>
      </c>
      <c r="F110" s="56">
        <f t="shared" si="16"/>
        <v>990000000</v>
      </c>
      <c r="G110" s="56">
        <f t="shared" si="17"/>
        <v>990000000</v>
      </c>
      <c r="H110" s="56">
        <f t="shared" si="18"/>
        <v>12375000</v>
      </c>
      <c r="I110" s="38">
        <f t="shared" si="19"/>
        <v>0</v>
      </c>
    </row>
    <row r="111" spans="1:9" x14ac:dyDescent="0.25">
      <c r="A111" s="177">
        <v>45112</v>
      </c>
      <c r="B111" s="57">
        <f t="shared" si="13"/>
        <v>30</v>
      </c>
      <c r="C111" s="56">
        <f t="shared" si="14"/>
        <v>12375000</v>
      </c>
      <c r="D111" s="68">
        <v>0</v>
      </c>
      <c r="E111" s="56">
        <f t="shared" si="15"/>
        <v>12375000</v>
      </c>
      <c r="F111" s="56">
        <f t="shared" si="16"/>
        <v>990000000</v>
      </c>
      <c r="G111" s="56">
        <f t="shared" si="17"/>
        <v>990000000</v>
      </c>
      <c r="H111" s="56">
        <f t="shared" si="18"/>
        <v>12375000</v>
      </c>
      <c r="I111" s="38">
        <f t="shared" si="19"/>
        <v>0</v>
      </c>
    </row>
    <row r="112" spans="1:9" x14ac:dyDescent="0.25">
      <c r="A112" s="177">
        <v>45143</v>
      </c>
      <c r="B112" s="57">
        <f t="shared" si="13"/>
        <v>30</v>
      </c>
      <c r="C112" s="56">
        <f t="shared" si="14"/>
        <v>12375000</v>
      </c>
      <c r="D112" s="68">
        <v>0</v>
      </c>
      <c r="E112" s="56">
        <f t="shared" si="15"/>
        <v>12375000</v>
      </c>
      <c r="F112" s="56">
        <f t="shared" si="16"/>
        <v>990000000</v>
      </c>
      <c r="G112" s="56">
        <f t="shared" si="17"/>
        <v>990000000</v>
      </c>
      <c r="H112" s="56">
        <f t="shared" si="18"/>
        <v>12375000</v>
      </c>
      <c r="I112" s="38">
        <f t="shared" si="19"/>
        <v>0</v>
      </c>
    </row>
    <row r="113" spans="1:9" x14ac:dyDescent="0.25">
      <c r="A113" s="177">
        <v>45174</v>
      </c>
      <c r="B113" s="57">
        <f t="shared" si="13"/>
        <v>30</v>
      </c>
      <c r="C113" s="56">
        <f t="shared" si="14"/>
        <v>12375000</v>
      </c>
      <c r="D113" s="68">
        <v>0</v>
      </c>
      <c r="E113" s="56">
        <f t="shared" si="15"/>
        <v>12375000</v>
      </c>
      <c r="F113" s="56">
        <f t="shared" si="16"/>
        <v>990000000</v>
      </c>
      <c r="G113" s="56">
        <f t="shared" si="17"/>
        <v>990000000</v>
      </c>
      <c r="H113" s="56">
        <f t="shared" si="18"/>
        <v>12375000</v>
      </c>
      <c r="I113" s="38">
        <f t="shared" si="19"/>
        <v>0</v>
      </c>
    </row>
    <row r="114" spans="1:9" x14ac:dyDescent="0.25">
      <c r="A114" s="177">
        <v>45204</v>
      </c>
      <c r="B114" s="57">
        <f t="shared" si="13"/>
        <v>30</v>
      </c>
      <c r="C114" s="56">
        <f t="shared" si="14"/>
        <v>12375000</v>
      </c>
      <c r="D114" s="68">
        <v>0</v>
      </c>
      <c r="E114" s="56">
        <f t="shared" si="15"/>
        <v>12375000</v>
      </c>
      <c r="F114" s="56">
        <f t="shared" si="16"/>
        <v>990000000</v>
      </c>
      <c r="G114" s="56">
        <f t="shared" si="17"/>
        <v>990000000</v>
      </c>
      <c r="H114" s="56">
        <f t="shared" si="18"/>
        <v>12375000</v>
      </c>
      <c r="I114" s="38">
        <f t="shared" si="19"/>
        <v>0</v>
      </c>
    </row>
    <row r="115" spans="1:9" x14ac:dyDescent="0.25">
      <c r="A115" s="177">
        <v>45235</v>
      </c>
      <c r="B115" s="57">
        <f t="shared" si="13"/>
        <v>30</v>
      </c>
      <c r="C115" s="56">
        <f t="shared" si="14"/>
        <v>12375000</v>
      </c>
      <c r="D115" s="68">
        <v>0</v>
      </c>
      <c r="E115" s="56">
        <f t="shared" si="15"/>
        <v>12375000</v>
      </c>
      <c r="F115" s="56">
        <f t="shared" si="16"/>
        <v>990000000</v>
      </c>
      <c r="G115" s="56">
        <f t="shared" si="17"/>
        <v>990000000</v>
      </c>
      <c r="H115" s="56">
        <f t="shared" si="18"/>
        <v>12375000</v>
      </c>
      <c r="I115" s="38">
        <f t="shared" si="19"/>
        <v>0</v>
      </c>
    </row>
    <row r="116" spans="1:9" x14ac:dyDescent="0.25">
      <c r="A116" s="177">
        <v>45265</v>
      </c>
      <c r="B116" s="57">
        <f t="shared" si="13"/>
        <v>30</v>
      </c>
      <c r="C116" s="56">
        <f t="shared" si="14"/>
        <v>12375000</v>
      </c>
      <c r="D116" s="68">
        <v>0</v>
      </c>
      <c r="E116" s="56">
        <f t="shared" si="15"/>
        <v>12375000</v>
      </c>
      <c r="F116" s="56">
        <f t="shared" si="16"/>
        <v>990000000</v>
      </c>
      <c r="G116" s="56">
        <f t="shared" si="17"/>
        <v>990000000</v>
      </c>
      <c r="H116" s="56">
        <f t="shared" si="18"/>
        <v>12375000</v>
      </c>
      <c r="I116" s="38">
        <f t="shared" si="19"/>
        <v>0</v>
      </c>
    </row>
    <row r="117" spans="1:9" x14ac:dyDescent="0.25">
      <c r="A117" s="177">
        <v>45296</v>
      </c>
      <c r="B117" s="57">
        <f t="shared" si="13"/>
        <v>30</v>
      </c>
      <c r="C117" s="56">
        <f t="shared" si="14"/>
        <v>12375000</v>
      </c>
      <c r="D117" s="68">
        <v>0</v>
      </c>
      <c r="E117" s="56">
        <f t="shared" si="15"/>
        <v>12375000</v>
      </c>
      <c r="F117" s="56">
        <f t="shared" si="16"/>
        <v>990000000</v>
      </c>
      <c r="G117" s="56">
        <f t="shared" si="17"/>
        <v>990000000</v>
      </c>
      <c r="H117" s="56">
        <f t="shared" si="18"/>
        <v>12375000</v>
      </c>
      <c r="I117" s="38">
        <f t="shared" si="19"/>
        <v>0</v>
      </c>
    </row>
    <row r="118" spans="1:9" x14ac:dyDescent="0.25">
      <c r="A118" s="177">
        <v>45327</v>
      </c>
      <c r="B118" s="57">
        <f t="shared" si="13"/>
        <v>30</v>
      </c>
      <c r="C118" s="56">
        <f t="shared" si="14"/>
        <v>12375000</v>
      </c>
      <c r="D118" s="68">
        <v>0</v>
      </c>
      <c r="E118" s="56">
        <f t="shared" si="15"/>
        <v>12375000</v>
      </c>
      <c r="F118" s="56">
        <f t="shared" si="16"/>
        <v>990000000</v>
      </c>
      <c r="G118" s="56">
        <f t="shared" si="17"/>
        <v>990000000</v>
      </c>
      <c r="H118" s="56">
        <f t="shared" si="18"/>
        <v>12375000</v>
      </c>
      <c r="I118" s="38">
        <f t="shared" si="19"/>
        <v>0</v>
      </c>
    </row>
    <row r="119" spans="1:9" x14ac:dyDescent="0.25">
      <c r="A119" s="177">
        <v>45356</v>
      </c>
      <c r="B119" s="57">
        <f t="shared" si="13"/>
        <v>30</v>
      </c>
      <c r="C119" s="56">
        <f t="shared" si="14"/>
        <v>12375000</v>
      </c>
      <c r="D119" s="68">
        <v>0</v>
      </c>
      <c r="E119" s="56">
        <f t="shared" si="15"/>
        <v>12375000</v>
      </c>
      <c r="F119" s="56">
        <f t="shared" si="16"/>
        <v>990000000</v>
      </c>
      <c r="G119" s="56">
        <f t="shared" si="17"/>
        <v>990000000</v>
      </c>
      <c r="H119" s="56">
        <f t="shared" si="18"/>
        <v>12375000</v>
      </c>
      <c r="I119" s="38">
        <f t="shared" si="19"/>
        <v>0</v>
      </c>
    </row>
    <row r="120" spans="1:9" x14ac:dyDescent="0.25">
      <c r="A120" s="177">
        <v>45387</v>
      </c>
      <c r="B120" s="57">
        <f t="shared" si="13"/>
        <v>30</v>
      </c>
      <c r="C120" s="56">
        <f t="shared" si="14"/>
        <v>12375000</v>
      </c>
      <c r="D120" s="68">
        <v>0</v>
      </c>
      <c r="E120" s="56">
        <f t="shared" si="15"/>
        <v>12375000</v>
      </c>
      <c r="F120" s="56">
        <f t="shared" si="16"/>
        <v>990000000</v>
      </c>
      <c r="G120" s="56">
        <f t="shared" si="17"/>
        <v>990000000</v>
      </c>
      <c r="H120" s="56">
        <f t="shared" si="18"/>
        <v>12375000</v>
      </c>
      <c r="I120" s="38">
        <f t="shared" si="19"/>
        <v>0</v>
      </c>
    </row>
    <row r="121" spans="1:9" x14ac:dyDescent="0.25">
      <c r="A121" s="177">
        <v>45417</v>
      </c>
      <c r="B121" s="57">
        <f t="shared" si="13"/>
        <v>30</v>
      </c>
      <c r="C121" s="56">
        <f t="shared" si="14"/>
        <v>12375000</v>
      </c>
      <c r="D121" s="68">
        <v>0</v>
      </c>
      <c r="E121" s="56">
        <f t="shared" si="15"/>
        <v>12375000</v>
      </c>
      <c r="F121" s="56">
        <f t="shared" si="16"/>
        <v>990000000</v>
      </c>
      <c r="G121" s="56">
        <f t="shared" si="17"/>
        <v>990000000</v>
      </c>
      <c r="H121" s="56">
        <f t="shared" si="18"/>
        <v>12375000</v>
      </c>
      <c r="I121" s="38">
        <f t="shared" si="19"/>
        <v>0</v>
      </c>
    </row>
    <row r="122" spans="1:9" x14ac:dyDescent="0.25">
      <c r="A122" s="177">
        <v>45448</v>
      </c>
      <c r="B122" s="57">
        <f t="shared" si="13"/>
        <v>30</v>
      </c>
      <c r="C122" s="56">
        <f t="shared" si="14"/>
        <v>12375000</v>
      </c>
      <c r="D122" s="68">
        <v>0</v>
      </c>
      <c r="E122" s="56">
        <f t="shared" si="15"/>
        <v>12375000</v>
      </c>
      <c r="F122" s="56">
        <f t="shared" si="16"/>
        <v>990000000</v>
      </c>
      <c r="G122" s="56">
        <f t="shared" si="17"/>
        <v>990000000</v>
      </c>
      <c r="H122" s="56">
        <f t="shared" si="18"/>
        <v>12375000</v>
      </c>
      <c r="I122" s="38">
        <f t="shared" si="19"/>
        <v>0</v>
      </c>
    </row>
    <row r="123" spans="1:9" x14ac:dyDescent="0.25">
      <c r="A123" s="177">
        <v>45478</v>
      </c>
      <c r="B123" s="57">
        <f t="shared" si="13"/>
        <v>30</v>
      </c>
      <c r="C123" s="56">
        <f t="shared" si="14"/>
        <v>12375000</v>
      </c>
      <c r="D123" s="68">
        <v>0</v>
      </c>
      <c r="E123" s="56">
        <f t="shared" si="15"/>
        <v>12375000</v>
      </c>
      <c r="F123" s="56">
        <f t="shared" si="16"/>
        <v>990000000</v>
      </c>
      <c r="G123" s="56">
        <f t="shared" si="17"/>
        <v>990000000</v>
      </c>
      <c r="H123" s="56">
        <f t="shared" si="18"/>
        <v>12375000</v>
      </c>
      <c r="I123" s="38">
        <f t="shared" si="19"/>
        <v>0</v>
      </c>
    </row>
    <row r="124" spans="1:9" x14ac:dyDescent="0.25">
      <c r="A124" s="177">
        <v>45509</v>
      </c>
      <c r="B124" s="57">
        <f t="shared" si="13"/>
        <v>30</v>
      </c>
      <c r="C124" s="56">
        <f t="shared" si="14"/>
        <v>12375000</v>
      </c>
      <c r="D124" s="68">
        <v>0</v>
      </c>
      <c r="E124" s="56">
        <f t="shared" si="15"/>
        <v>12375000</v>
      </c>
      <c r="F124" s="56">
        <f t="shared" si="16"/>
        <v>990000000</v>
      </c>
      <c r="G124" s="56">
        <f t="shared" si="17"/>
        <v>990000000</v>
      </c>
      <c r="H124" s="56">
        <f t="shared" si="18"/>
        <v>12375000</v>
      </c>
      <c r="I124" s="38">
        <f t="shared" si="19"/>
        <v>0</v>
      </c>
    </row>
    <row r="125" spans="1:9" x14ac:dyDescent="0.25">
      <c r="A125" s="177">
        <v>45540</v>
      </c>
      <c r="B125" s="57">
        <f t="shared" si="13"/>
        <v>30</v>
      </c>
      <c r="C125" s="56">
        <f t="shared" si="14"/>
        <v>12375000</v>
      </c>
      <c r="D125" s="68">
        <v>0</v>
      </c>
      <c r="E125" s="56">
        <f t="shared" si="15"/>
        <v>12375000</v>
      </c>
      <c r="F125" s="56">
        <f t="shared" si="16"/>
        <v>990000000</v>
      </c>
      <c r="G125" s="56">
        <f t="shared" si="17"/>
        <v>990000000</v>
      </c>
      <c r="H125" s="56">
        <f t="shared" si="18"/>
        <v>12375000</v>
      </c>
      <c r="I125" s="38">
        <f t="shared" si="19"/>
        <v>0</v>
      </c>
    </row>
    <row r="126" spans="1:9" x14ac:dyDescent="0.25">
      <c r="A126" s="177">
        <v>45570</v>
      </c>
      <c r="B126" s="57">
        <f t="shared" si="13"/>
        <v>30</v>
      </c>
      <c r="C126" s="56">
        <f t="shared" si="14"/>
        <v>12375000</v>
      </c>
      <c r="D126" s="68">
        <v>0</v>
      </c>
      <c r="E126" s="56">
        <f t="shared" si="15"/>
        <v>12375000</v>
      </c>
      <c r="F126" s="56">
        <f t="shared" si="16"/>
        <v>990000000</v>
      </c>
      <c r="G126" s="56">
        <f t="shared" si="17"/>
        <v>990000000</v>
      </c>
      <c r="H126" s="56">
        <f t="shared" si="18"/>
        <v>12375000</v>
      </c>
      <c r="I126" s="38">
        <f t="shared" si="19"/>
        <v>0</v>
      </c>
    </row>
    <row r="127" spans="1:9" x14ac:dyDescent="0.25">
      <c r="A127" s="177">
        <v>45601</v>
      </c>
      <c r="B127" s="57">
        <f t="shared" si="13"/>
        <v>30</v>
      </c>
      <c r="C127" s="56">
        <f t="shared" si="14"/>
        <v>12375000</v>
      </c>
      <c r="D127" s="68">
        <v>0</v>
      </c>
      <c r="E127" s="56">
        <f t="shared" si="15"/>
        <v>12375000</v>
      </c>
      <c r="F127" s="56">
        <f t="shared" si="16"/>
        <v>990000000</v>
      </c>
      <c r="G127" s="56">
        <f t="shared" si="17"/>
        <v>990000000</v>
      </c>
      <c r="H127" s="56">
        <f t="shared" si="18"/>
        <v>12375000</v>
      </c>
      <c r="I127" s="38">
        <f t="shared" si="19"/>
        <v>0</v>
      </c>
    </row>
    <row r="128" spans="1:9" x14ac:dyDescent="0.25">
      <c r="A128" s="177">
        <v>45631</v>
      </c>
      <c r="B128" s="57">
        <f t="shared" si="13"/>
        <v>30</v>
      </c>
      <c r="C128" s="56">
        <f t="shared" si="14"/>
        <v>12375000</v>
      </c>
      <c r="D128" s="68">
        <v>0</v>
      </c>
      <c r="E128" s="56">
        <f t="shared" si="15"/>
        <v>12375000</v>
      </c>
      <c r="F128" s="56">
        <f t="shared" si="16"/>
        <v>990000000</v>
      </c>
      <c r="G128" s="56">
        <f t="shared" si="17"/>
        <v>990000000</v>
      </c>
      <c r="H128" s="56">
        <f t="shared" si="18"/>
        <v>12375000</v>
      </c>
      <c r="I128" s="38">
        <f t="shared" si="19"/>
        <v>0</v>
      </c>
    </row>
    <row r="129" spans="1:9" x14ac:dyDescent="0.25">
      <c r="A129" s="177">
        <v>45662</v>
      </c>
      <c r="B129" s="57">
        <f t="shared" si="13"/>
        <v>30</v>
      </c>
      <c r="C129" s="56">
        <f t="shared" si="14"/>
        <v>12375000</v>
      </c>
      <c r="D129" s="68">
        <v>0</v>
      </c>
      <c r="E129" s="56">
        <f t="shared" si="15"/>
        <v>12375000</v>
      </c>
      <c r="F129" s="56">
        <f t="shared" si="16"/>
        <v>990000000</v>
      </c>
      <c r="G129" s="56">
        <f t="shared" si="17"/>
        <v>990000000</v>
      </c>
      <c r="H129" s="56">
        <f t="shared" si="18"/>
        <v>12375000</v>
      </c>
      <c r="I129" s="38">
        <f t="shared" si="19"/>
        <v>0</v>
      </c>
    </row>
    <row r="130" spans="1:9" x14ac:dyDescent="0.25">
      <c r="A130" s="177">
        <v>45693</v>
      </c>
      <c r="B130" s="57">
        <f t="shared" si="13"/>
        <v>30</v>
      </c>
      <c r="C130" s="56">
        <f t="shared" si="14"/>
        <v>12375000</v>
      </c>
      <c r="D130" s="68">
        <v>0</v>
      </c>
      <c r="E130" s="56">
        <f t="shared" si="15"/>
        <v>12375000</v>
      </c>
      <c r="F130" s="56">
        <f t="shared" si="16"/>
        <v>990000000</v>
      </c>
      <c r="G130" s="56">
        <f t="shared" si="17"/>
        <v>990000000</v>
      </c>
      <c r="H130" s="56">
        <f t="shared" si="18"/>
        <v>12375000</v>
      </c>
      <c r="I130" s="38">
        <f t="shared" si="19"/>
        <v>0</v>
      </c>
    </row>
    <row r="131" spans="1:9" x14ac:dyDescent="0.25">
      <c r="A131" s="177">
        <v>45721</v>
      </c>
      <c r="B131" s="57">
        <f t="shared" si="13"/>
        <v>30</v>
      </c>
      <c r="C131" s="56">
        <f t="shared" si="14"/>
        <v>12375000</v>
      </c>
      <c r="D131" s="68">
        <v>0</v>
      </c>
      <c r="E131" s="56">
        <f t="shared" si="15"/>
        <v>12375000</v>
      </c>
      <c r="F131" s="56">
        <f t="shared" si="16"/>
        <v>990000000</v>
      </c>
      <c r="G131" s="56">
        <f t="shared" si="17"/>
        <v>990000000</v>
      </c>
      <c r="H131" s="56">
        <f t="shared" si="18"/>
        <v>12375000</v>
      </c>
      <c r="I131" s="38">
        <f t="shared" si="19"/>
        <v>0</v>
      </c>
    </row>
    <row r="132" spans="1:9" x14ac:dyDescent="0.25">
      <c r="A132" s="177">
        <v>45752</v>
      </c>
      <c r="B132" s="57">
        <f t="shared" si="13"/>
        <v>30</v>
      </c>
      <c r="C132" s="56">
        <f t="shared" si="14"/>
        <v>12375000</v>
      </c>
      <c r="D132" s="68">
        <v>0</v>
      </c>
      <c r="E132" s="56">
        <f t="shared" si="15"/>
        <v>12375000</v>
      </c>
      <c r="F132" s="56">
        <f t="shared" si="16"/>
        <v>990000000</v>
      </c>
      <c r="G132" s="56">
        <f t="shared" si="17"/>
        <v>990000000</v>
      </c>
      <c r="H132" s="56">
        <f t="shared" si="18"/>
        <v>12375000</v>
      </c>
      <c r="I132" s="38">
        <f t="shared" si="19"/>
        <v>0</v>
      </c>
    </row>
    <row r="133" spans="1:9" x14ac:dyDescent="0.25">
      <c r="A133" s="177">
        <v>45782</v>
      </c>
      <c r="B133" s="57">
        <f t="shared" si="13"/>
        <v>30</v>
      </c>
      <c r="C133" s="56">
        <f t="shared" si="14"/>
        <v>12375000</v>
      </c>
      <c r="D133" s="68">
        <v>0</v>
      </c>
      <c r="E133" s="56">
        <f t="shared" si="15"/>
        <v>12375000</v>
      </c>
      <c r="F133" s="56">
        <f t="shared" si="16"/>
        <v>990000000</v>
      </c>
      <c r="G133" s="56">
        <f t="shared" si="17"/>
        <v>990000000</v>
      </c>
      <c r="H133" s="56">
        <f t="shared" si="18"/>
        <v>12375000</v>
      </c>
      <c r="I133" s="38">
        <f t="shared" si="19"/>
        <v>0</v>
      </c>
    </row>
    <row r="134" spans="1:9" x14ac:dyDescent="0.25">
      <c r="A134" s="177">
        <v>45813</v>
      </c>
      <c r="B134" s="57">
        <f t="shared" ref="B134:B197" si="20">DAYS360(A133,A134,TRUE)</f>
        <v>30</v>
      </c>
      <c r="C134" s="56">
        <f t="shared" si="14"/>
        <v>12375000</v>
      </c>
      <c r="D134" s="68">
        <v>0</v>
      </c>
      <c r="E134" s="56">
        <f t="shared" si="15"/>
        <v>12375000</v>
      </c>
      <c r="F134" s="56">
        <f t="shared" si="16"/>
        <v>990000000</v>
      </c>
      <c r="G134" s="56">
        <f t="shared" si="17"/>
        <v>990000000</v>
      </c>
      <c r="H134" s="56">
        <f t="shared" si="18"/>
        <v>12375000</v>
      </c>
      <c r="I134" s="38">
        <f t="shared" si="19"/>
        <v>0</v>
      </c>
    </row>
    <row r="135" spans="1:9" x14ac:dyDescent="0.25">
      <c r="A135" s="177">
        <v>45843</v>
      </c>
      <c r="B135" s="57">
        <f t="shared" si="20"/>
        <v>30</v>
      </c>
      <c r="C135" s="56">
        <f t="shared" si="14"/>
        <v>12375000</v>
      </c>
      <c r="D135" s="68">
        <v>0</v>
      </c>
      <c r="E135" s="56">
        <f t="shared" si="15"/>
        <v>12375000</v>
      </c>
      <c r="F135" s="56">
        <f t="shared" si="16"/>
        <v>990000000</v>
      </c>
      <c r="G135" s="56">
        <f t="shared" si="17"/>
        <v>990000000</v>
      </c>
      <c r="H135" s="56">
        <f t="shared" si="18"/>
        <v>12375000</v>
      </c>
      <c r="I135" s="38">
        <f t="shared" si="19"/>
        <v>0</v>
      </c>
    </row>
    <row r="136" spans="1:9" x14ac:dyDescent="0.25">
      <c r="A136" s="177">
        <v>45874</v>
      </c>
      <c r="B136" s="57">
        <f t="shared" si="20"/>
        <v>30</v>
      </c>
      <c r="C136" s="56">
        <f t="shared" si="14"/>
        <v>12375000</v>
      </c>
      <c r="D136" s="68">
        <v>0</v>
      </c>
      <c r="E136" s="56">
        <f t="shared" si="15"/>
        <v>12375000</v>
      </c>
      <c r="F136" s="56">
        <f t="shared" si="16"/>
        <v>990000000</v>
      </c>
      <c r="G136" s="56">
        <f t="shared" si="17"/>
        <v>990000000</v>
      </c>
      <c r="H136" s="56">
        <f t="shared" si="18"/>
        <v>12375000</v>
      </c>
      <c r="I136" s="38">
        <f t="shared" si="19"/>
        <v>0</v>
      </c>
    </row>
    <row r="137" spans="1:9" x14ac:dyDescent="0.25">
      <c r="A137" s="177">
        <v>45905</v>
      </c>
      <c r="B137" s="57">
        <f t="shared" si="20"/>
        <v>30</v>
      </c>
      <c r="C137" s="56">
        <f t="shared" si="14"/>
        <v>12375000</v>
      </c>
      <c r="D137" s="68">
        <v>0</v>
      </c>
      <c r="E137" s="56">
        <f t="shared" si="15"/>
        <v>12375000</v>
      </c>
      <c r="F137" s="56">
        <f t="shared" si="16"/>
        <v>990000000</v>
      </c>
      <c r="G137" s="56">
        <f t="shared" si="17"/>
        <v>990000000</v>
      </c>
      <c r="H137" s="56">
        <f t="shared" si="18"/>
        <v>12375000</v>
      </c>
      <c r="I137" s="38">
        <f t="shared" si="19"/>
        <v>0</v>
      </c>
    </row>
    <row r="138" spans="1:9" x14ac:dyDescent="0.25">
      <c r="A138" s="177">
        <v>45935</v>
      </c>
      <c r="B138" s="57">
        <f t="shared" si="20"/>
        <v>30</v>
      </c>
      <c r="C138" s="56">
        <f t="shared" si="14"/>
        <v>12375000</v>
      </c>
      <c r="D138" s="68">
        <v>0</v>
      </c>
      <c r="E138" s="56">
        <f t="shared" si="15"/>
        <v>12375000</v>
      </c>
      <c r="F138" s="56">
        <f t="shared" si="16"/>
        <v>990000000</v>
      </c>
      <c r="G138" s="56">
        <f t="shared" si="17"/>
        <v>990000000</v>
      </c>
      <c r="H138" s="56">
        <f t="shared" si="18"/>
        <v>12375000</v>
      </c>
      <c r="I138" s="38">
        <f t="shared" si="19"/>
        <v>0</v>
      </c>
    </row>
    <row r="139" spans="1:9" x14ac:dyDescent="0.25">
      <c r="A139" s="177">
        <v>45966</v>
      </c>
      <c r="B139" s="57">
        <f t="shared" si="20"/>
        <v>30</v>
      </c>
      <c r="C139" s="56">
        <f t="shared" si="14"/>
        <v>12375000</v>
      </c>
      <c r="D139" s="68">
        <v>0</v>
      </c>
      <c r="E139" s="56">
        <f t="shared" si="15"/>
        <v>12375000</v>
      </c>
      <c r="F139" s="56">
        <f t="shared" si="16"/>
        <v>990000000</v>
      </c>
      <c r="G139" s="56">
        <f t="shared" si="17"/>
        <v>990000000</v>
      </c>
      <c r="H139" s="56">
        <f t="shared" si="18"/>
        <v>12375000</v>
      </c>
      <c r="I139" s="38">
        <f t="shared" si="19"/>
        <v>0</v>
      </c>
    </row>
    <row r="140" spans="1:9" x14ac:dyDescent="0.25">
      <c r="A140" s="177">
        <v>45996</v>
      </c>
      <c r="B140" s="57">
        <f t="shared" si="20"/>
        <v>30</v>
      </c>
      <c r="C140" s="56">
        <f t="shared" si="14"/>
        <v>12375000</v>
      </c>
      <c r="D140" s="68">
        <v>0</v>
      </c>
      <c r="E140" s="56">
        <f t="shared" si="15"/>
        <v>12375000</v>
      </c>
      <c r="F140" s="56">
        <f t="shared" si="16"/>
        <v>990000000</v>
      </c>
      <c r="G140" s="56">
        <f t="shared" si="17"/>
        <v>990000000</v>
      </c>
      <c r="H140" s="56">
        <f t="shared" si="18"/>
        <v>12375000</v>
      </c>
      <c r="I140" s="38">
        <f t="shared" si="19"/>
        <v>0</v>
      </c>
    </row>
    <row r="141" spans="1:9" x14ac:dyDescent="0.25">
      <c r="A141" s="177">
        <v>46027</v>
      </c>
      <c r="B141" s="57">
        <f t="shared" si="20"/>
        <v>30</v>
      </c>
      <c r="C141" s="56">
        <f t="shared" si="14"/>
        <v>12375000</v>
      </c>
      <c r="D141" s="68">
        <v>0</v>
      </c>
      <c r="E141" s="56">
        <f t="shared" si="15"/>
        <v>12375000</v>
      </c>
      <c r="F141" s="56">
        <f t="shared" si="16"/>
        <v>990000000</v>
      </c>
      <c r="G141" s="56">
        <f t="shared" si="17"/>
        <v>990000000</v>
      </c>
      <c r="H141" s="56">
        <f t="shared" si="18"/>
        <v>12375000</v>
      </c>
      <c r="I141" s="38">
        <f t="shared" si="19"/>
        <v>0</v>
      </c>
    </row>
    <row r="142" spans="1:9" x14ac:dyDescent="0.25">
      <c r="A142" s="177">
        <v>46058</v>
      </c>
      <c r="B142" s="57">
        <f t="shared" si="20"/>
        <v>30</v>
      </c>
      <c r="C142" s="56">
        <f t="shared" si="14"/>
        <v>12375000</v>
      </c>
      <c r="D142" s="68">
        <v>0</v>
      </c>
      <c r="E142" s="56">
        <f t="shared" si="15"/>
        <v>12375000</v>
      </c>
      <c r="F142" s="56">
        <f t="shared" si="16"/>
        <v>990000000</v>
      </c>
      <c r="G142" s="56">
        <f t="shared" si="17"/>
        <v>990000000</v>
      </c>
      <c r="H142" s="56">
        <f t="shared" si="18"/>
        <v>12375000</v>
      </c>
      <c r="I142" s="38">
        <f t="shared" si="19"/>
        <v>0</v>
      </c>
    </row>
    <row r="143" spans="1:9" x14ac:dyDescent="0.25">
      <c r="A143" s="177">
        <v>46086</v>
      </c>
      <c r="B143" s="57">
        <f t="shared" si="20"/>
        <v>30</v>
      </c>
      <c r="C143" s="56">
        <f t="shared" si="14"/>
        <v>12375000</v>
      </c>
      <c r="D143" s="68">
        <v>0</v>
      </c>
      <c r="E143" s="56">
        <f t="shared" si="15"/>
        <v>12375000</v>
      </c>
      <c r="F143" s="56">
        <f t="shared" si="16"/>
        <v>990000000</v>
      </c>
      <c r="G143" s="56">
        <f t="shared" si="17"/>
        <v>990000000</v>
      </c>
      <c r="H143" s="56">
        <f t="shared" si="18"/>
        <v>12375000</v>
      </c>
      <c r="I143" s="38">
        <f t="shared" si="19"/>
        <v>0</v>
      </c>
    </row>
    <row r="144" spans="1:9" x14ac:dyDescent="0.25">
      <c r="A144" s="177">
        <v>46117</v>
      </c>
      <c r="B144" s="57">
        <f t="shared" si="20"/>
        <v>30</v>
      </c>
      <c r="C144" s="56">
        <f t="shared" si="14"/>
        <v>12375000</v>
      </c>
      <c r="D144" s="68">
        <v>0</v>
      </c>
      <c r="E144" s="56">
        <f t="shared" si="15"/>
        <v>12375000</v>
      </c>
      <c r="F144" s="56">
        <f t="shared" si="16"/>
        <v>990000000</v>
      </c>
      <c r="G144" s="56">
        <f t="shared" si="17"/>
        <v>990000000</v>
      </c>
      <c r="H144" s="56">
        <f t="shared" si="18"/>
        <v>12375000</v>
      </c>
      <c r="I144" s="38">
        <f t="shared" si="19"/>
        <v>0</v>
      </c>
    </row>
    <row r="145" spans="1:9" x14ac:dyDescent="0.25">
      <c r="A145" s="177">
        <v>46147</v>
      </c>
      <c r="B145" s="57">
        <f t="shared" si="20"/>
        <v>30</v>
      </c>
      <c r="C145" s="56">
        <f t="shared" si="14"/>
        <v>12375000</v>
      </c>
      <c r="D145" s="68">
        <v>0</v>
      </c>
      <c r="E145" s="56">
        <f t="shared" si="15"/>
        <v>12375000</v>
      </c>
      <c r="F145" s="56">
        <f t="shared" si="16"/>
        <v>990000000</v>
      </c>
      <c r="G145" s="56">
        <f t="shared" si="17"/>
        <v>990000000</v>
      </c>
      <c r="H145" s="56">
        <f t="shared" si="18"/>
        <v>12375000</v>
      </c>
      <c r="I145" s="38">
        <f t="shared" si="19"/>
        <v>0</v>
      </c>
    </row>
    <row r="146" spans="1:9" x14ac:dyDescent="0.25">
      <c r="A146" s="177">
        <v>46178</v>
      </c>
      <c r="B146" s="57">
        <f t="shared" si="20"/>
        <v>30</v>
      </c>
      <c r="C146" s="56">
        <f t="shared" si="14"/>
        <v>12375000</v>
      </c>
      <c r="D146" s="68">
        <v>0</v>
      </c>
      <c r="E146" s="56">
        <f t="shared" si="15"/>
        <v>12375000</v>
      </c>
      <c r="F146" s="56">
        <f t="shared" si="16"/>
        <v>990000000</v>
      </c>
      <c r="G146" s="56">
        <f t="shared" si="17"/>
        <v>990000000</v>
      </c>
      <c r="H146" s="56">
        <f t="shared" si="18"/>
        <v>12375000</v>
      </c>
      <c r="I146" s="38">
        <f t="shared" si="19"/>
        <v>0</v>
      </c>
    </row>
    <row r="147" spans="1:9" x14ac:dyDescent="0.25">
      <c r="A147" s="177">
        <v>46208</v>
      </c>
      <c r="B147" s="57">
        <f t="shared" si="20"/>
        <v>30</v>
      </c>
      <c r="C147" s="56">
        <f t="shared" si="14"/>
        <v>12375000</v>
      </c>
      <c r="D147" s="68">
        <v>0</v>
      </c>
      <c r="E147" s="56">
        <f t="shared" si="15"/>
        <v>12375000</v>
      </c>
      <c r="F147" s="56">
        <f t="shared" si="16"/>
        <v>990000000</v>
      </c>
      <c r="G147" s="56">
        <f t="shared" si="17"/>
        <v>990000000</v>
      </c>
      <c r="H147" s="56">
        <f t="shared" si="18"/>
        <v>12375000</v>
      </c>
      <c r="I147" s="38">
        <f t="shared" si="19"/>
        <v>0</v>
      </c>
    </row>
    <row r="148" spans="1:9" x14ac:dyDescent="0.25">
      <c r="A148" s="177">
        <v>46239</v>
      </c>
      <c r="B148" s="57">
        <f t="shared" si="20"/>
        <v>30</v>
      </c>
      <c r="C148" s="56">
        <f t="shared" si="14"/>
        <v>12375000</v>
      </c>
      <c r="D148" s="68">
        <v>0</v>
      </c>
      <c r="E148" s="56">
        <f t="shared" si="15"/>
        <v>12375000</v>
      </c>
      <c r="F148" s="56">
        <f t="shared" si="16"/>
        <v>990000000</v>
      </c>
      <c r="G148" s="56">
        <f t="shared" si="17"/>
        <v>990000000</v>
      </c>
      <c r="H148" s="56">
        <f t="shared" si="18"/>
        <v>12375000</v>
      </c>
      <c r="I148" s="38">
        <f t="shared" si="19"/>
        <v>0</v>
      </c>
    </row>
    <row r="149" spans="1:9" x14ac:dyDescent="0.25">
      <c r="A149" s="177">
        <v>46270</v>
      </c>
      <c r="B149" s="57">
        <f t="shared" si="20"/>
        <v>30</v>
      </c>
      <c r="C149" s="56">
        <f t="shared" si="14"/>
        <v>12375000</v>
      </c>
      <c r="D149" s="68">
        <v>0</v>
      </c>
      <c r="E149" s="56">
        <f t="shared" si="15"/>
        <v>12375000</v>
      </c>
      <c r="F149" s="56">
        <f t="shared" si="16"/>
        <v>990000000</v>
      </c>
      <c r="G149" s="56">
        <f t="shared" si="17"/>
        <v>990000000</v>
      </c>
      <c r="H149" s="56">
        <f t="shared" si="18"/>
        <v>12375000</v>
      </c>
      <c r="I149" s="38">
        <f t="shared" si="19"/>
        <v>0</v>
      </c>
    </row>
    <row r="150" spans="1:9" x14ac:dyDescent="0.25">
      <c r="A150" s="177">
        <v>46300</v>
      </c>
      <c r="B150" s="57">
        <f t="shared" si="20"/>
        <v>30</v>
      </c>
      <c r="C150" s="56">
        <f t="shared" si="14"/>
        <v>12375000</v>
      </c>
      <c r="D150" s="68">
        <v>0</v>
      </c>
      <c r="E150" s="56">
        <f t="shared" si="15"/>
        <v>12375000</v>
      </c>
      <c r="F150" s="56">
        <f t="shared" si="16"/>
        <v>990000000</v>
      </c>
      <c r="G150" s="56">
        <f t="shared" si="17"/>
        <v>990000000</v>
      </c>
      <c r="H150" s="56">
        <f t="shared" si="18"/>
        <v>12375000</v>
      </c>
      <c r="I150" s="38">
        <f t="shared" si="19"/>
        <v>0</v>
      </c>
    </row>
    <row r="151" spans="1:9" x14ac:dyDescent="0.25">
      <c r="A151" s="177">
        <v>46331</v>
      </c>
      <c r="B151" s="57">
        <f t="shared" si="20"/>
        <v>30</v>
      </c>
      <c r="C151" s="56">
        <f t="shared" si="14"/>
        <v>12375000</v>
      </c>
      <c r="D151" s="68">
        <v>0</v>
      </c>
      <c r="E151" s="56">
        <f t="shared" si="15"/>
        <v>12375000</v>
      </c>
      <c r="F151" s="56">
        <f t="shared" si="16"/>
        <v>990000000</v>
      </c>
      <c r="G151" s="56">
        <f t="shared" si="17"/>
        <v>990000000</v>
      </c>
      <c r="H151" s="56">
        <f t="shared" si="18"/>
        <v>12375000</v>
      </c>
      <c r="I151" s="38">
        <f t="shared" si="19"/>
        <v>0</v>
      </c>
    </row>
    <row r="152" spans="1:9" x14ac:dyDescent="0.25">
      <c r="A152" s="177">
        <v>46361</v>
      </c>
      <c r="B152" s="57">
        <f t="shared" si="20"/>
        <v>30</v>
      </c>
      <c r="C152" s="56">
        <f t="shared" si="14"/>
        <v>12375000</v>
      </c>
      <c r="D152" s="68">
        <v>0</v>
      </c>
      <c r="E152" s="56">
        <f t="shared" si="15"/>
        <v>12375000</v>
      </c>
      <c r="F152" s="56">
        <f t="shared" si="16"/>
        <v>990000000</v>
      </c>
      <c r="G152" s="56">
        <f t="shared" si="17"/>
        <v>990000000</v>
      </c>
      <c r="H152" s="56">
        <f t="shared" si="18"/>
        <v>12375000</v>
      </c>
      <c r="I152" s="38">
        <f t="shared" si="19"/>
        <v>0</v>
      </c>
    </row>
    <row r="153" spans="1:9" x14ac:dyDescent="0.25">
      <c r="A153" s="177">
        <v>46392</v>
      </c>
      <c r="B153" s="57">
        <f t="shared" si="20"/>
        <v>30</v>
      </c>
      <c r="C153" s="56">
        <f t="shared" si="14"/>
        <v>12375000</v>
      </c>
      <c r="D153" s="68">
        <v>0</v>
      </c>
      <c r="E153" s="56">
        <f t="shared" si="15"/>
        <v>12375000</v>
      </c>
      <c r="F153" s="56">
        <f t="shared" si="16"/>
        <v>990000000</v>
      </c>
      <c r="G153" s="56">
        <f t="shared" si="17"/>
        <v>990000000</v>
      </c>
      <c r="H153" s="56">
        <f t="shared" si="18"/>
        <v>12375000</v>
      </c>
      <c r="I153" s="38">
        <f t="shared" si="19"/>
        <v>0</v>
      </c>
    </row>
    <row r="154" spans="1:9" x14ac:dyDescent="0.25">
      <c r="A154" s="177">
        <v>46423</v>
      </c>
      <c r="B154" s="57">
        <f t="shared" si="20"/>
        <v>30</v>
      </c>
      <c r="C154" s="56">
        <f t="shared" si="14"/>
        <v>12375000</v>
      </c>
      <c r="D154" s="68">
        <v>0</v>
      </c>
      <c r="E154" s="56">
        <f t="shared" si="15"/>
        <v>12375000</v>
      </c>
      <c r="F154" s="56">
        <f t="shared" si="16"/>
        <v>990000000</v>
      </c>
      <c r="G154" s="56">
        <f t="shared" si="17"/>
        <v>990000000</v>
      </c>
      <c r="H154" s="56">
        <f t="shared" si="18"/>
        <v>12375000</v>
      </c>
      <c r="I154" s="38">
        <f t="shared" si="19"/>
        <v>0</v>
      </c>
    </row>
    <row r="155" spans="1:9" x14ac:dyDescent="0.25">
      <c r="A155" s="177">
        <v>46451</v>
      </c>
      <c r="B155" s="57">
        <f t="shared" si="20"/>
        <v>30</v>
      </c>
      <c r="C155" s="56">
        <f t="shared" si="14"/>
        <v>12375000</v>
      </c>
      <c r="D155" s="68">
        <v>0</v>
      </c>
      <c r="E155" s="56">
        <f t="shared" si="15"/>
        <v>12375000</v>
      </c>
      <c r="F155" s="56">
        <f t="shared" si="16"/>
        <v>990000000</v>
      </c>
      <c r="G155" s="56">
        <f t="shared" si="17"/>
        <v>990000000</v>
      </c>
      <c r="H155" s="56">
        <f t="shared" si="18"/>
        <v>12375000</v>
      </c>
      <c r="I155" s="38">
        <f t="shared" si="19"/>
        <v>0</v>
      </c>
    </row>
    <row r="156" spans="1:9" x14ac:dyDescent="0.25">
      <c r="A156" s="177">
        <v>46482</v>
      </c>
      <c r="B156" s="57">
        <f t="shared" si="20"/>
        <v>30</v>
      </c>
      <c r="C156" s="56">
        <f t="shared" si="14"/>
        <v>12375000</v>
      </c>
      <c r="D156" s="68">
        <v>0</v>
      </c>
      <c r="E156" s="56">
        <f t="shared" si="15"/>
        <v>12375000</v>
      </c>
      <c r="F156" s="56">
        <f t="shared" si="16"/>
        <v>990000000</v>
      </c>
      <c r="G156" s="56">
        <f t="shared" si="17"/>
        <v>990000000</v>
      </c>
      <c r="H156" s="56">
        <f t="shared" si="18"/>
        <v>12375000</v>
      </c>
      <c r="I156" s="38">
        <f t="shared" si="19"/>
        <v>0</v>
      </c>
    </row>
    <row r="157" spans="1:9" x14ac:dyDescent="0.25">
      <c r="A157" s="177">
        <v>46512</v>
      </c>
      <c r="B157" s="57">
        <f t="shared" si="20"/>
        <v>30</v>
      </c>
      <c r="C157" s="56">
        <f t="shared" si="14"/>
        <v>12375000</v>
      </c>
      <c r="D157" s="68">
        <v>0</v>
      </c>
      <c r="E157" s="56">
        <f t="shared" si="15"/>
        <v>12375000</v>
      </c>
      <c r="F157" s="56">
        <f t="shared" si="16"/>
        <v>990000000</v>
      </c>
      <c r="G157" s="56">
        <f t="shared" si="17"/>
        <v>990000000</v>
      </c>
      <c r="H157" s="56">
        <f t="shared" si="18"/>
        <v>12375000</v>
      </c>
      <c r="I157" s="38">
        <f t="shared" si="19"/>
        <v>0</v>
      </c>
    </row>
    <row r="158" spans="1:9" x14ac:dyDescent="0.25">
      <c r="A158" s="177">
        <v>46543</v>
      </c>
      <c r="B158" s="57">
        <f t="shared" si="20"/>
        <v>30</v>
      </c>
      <c r="C158" s="56">
        <f t="shared" si="14"/>
        <v>12375000</v>
      </c>
      <c r="D158" s="68">
        <v>0</v>
      </c>
      <c r="E158" s="56">
        <f t="shared" si="15"/>
        <v>12375000</v>
      </c>
      <c r="F158" s="56">
        <f t="shared" si="16"/>
        <v>990000000</v>
      </c>
      <c r="G158" s="56">
        <f t="shared" si="17"/>
        <v>990000000</v>
      </c>
      <c r="H158" s="56">
        <f t="shared" si="18"/>
        <v>12375000</v>
      </c>
      <c r="I158" s="38">
        <f t="shared" si="19"/>
        <v>0</v>
      </c>
    </row>
    <row r="159" spans="1:9" x14ac:dyDescent="0.25">
      <c r="A159" s="177">
        <v>46573</v>
      </c>
      <c r="B159" s="57">
        <f t="shared" si="20"/>
        <v>30</v>
      </c>
      <c r="C159" s="56">
        <f t="shared" si="14"/>
        <v>12375000</v>
      </c>
      <c r="D159" s="68">
        <v>0</v>
      </c>
      <c r="E159" s="56">
        <f t="shared" si="15"/>
        <v>12375000</v>
      </c>
      <c r="F159" s="56">
        <f t="shared" si="16"/>
        <v>990000000</v>
      </c>
      <c r="G159" s="56">
        <f t="shared" si="17"/>
        <v>990000000</v>
      </c>
      <c r="H159" s="56">
        <f t="shared" si="18"/>
        <v>12375000</v>
      </c>
      <c r="I159" s="38">
        <f t="shared" si="19"/>
        <v>0</v>
      </c>
    </row>
    <row r="160" spans="1:9" x14ac:dyDescent="0.25">
      <c r="A160" s="177">
        <v>46604</v>
      </c>
      <c r="B160" s="57">
        <f t="shared" si="20"/>
        <v>30</v>
      </c>
      <c r="C160" s="56">
        <f t="shared" si="14"/>
        <v>12375000</v>
      </c>
      <c r="D160" s="68">
        <v>0</v>
      </c>
      <c r="E160" s="56">
        <f t="shared" si="15"/>
        <v>12375000</v>
      </c>
      <c r="F160" s="56">
        <f t="shared" si="16"/>
        <v>990000000</v>
      </c>
      <c r="G160" s="56">
        <f t="shared" si="17"/>
        <v>990000000</v>
      </c>
      <c r="H160" s="56">
        <f t="shared" si="18"/>
        <v>12375000</v>
      </c>
      <c r="I160" s="38">
        <f t="shared" si="19"/>
        <v>0</v>
      </c>
    </row>
    <row r="161" spans="1:9" x14ac:dyDescent="0.25">
      <c r="A161" s="177">
        <v>46635</v>
      </c>
      <c r="B161" s="57">
        <f t="shared" si="20"/>
        <v>30</v>
      </c>
      <c r="C161" s="56">
        <f t="shared" si="14"/>
        <v>12375000</v>
      </c>
      <c r="D161" s="68">
        <v>0</v>
      </c>
      <c r="E161" s="56">
        <f t="shared" si="15"/>
        <v>12375000</v>
      </c>
      <c r="F161" s="56">
        <f t="shared" si="16"/>
        <v>990000000</v>
      </c>
      <c r="G161" s="56">
        <f t="shared" si="17"/>
        <v>990000000</v>
      </c>
      <c r="H161" s="56">
        <f t="shared" si="18"/>
        <v>12375000</v>
      </c>
      <c r="I161" s="38">
        <f t="shared" si="19"/>
        <v>0</v>
      </c>
    </row>
    <row r="162" spans="1:9" x14ac:dyDescent="0.25">
      <c r="A162" s="177">
        <v>46665</v>
      </c>
      <c r="B162" s="57">
        <f t="shared" si="20"/>
        <v>30</v>
      </c>
      <c r="C162" s="56">
        <f t="shared" si="14"/>
        <v>12375000</v>
      </c>
      <c r="D162" s="68">
        <v>0</v>
      </c>
      <c r="E162" s="56">
        <f t="shared" si="15"/>
        <v>12375000</v>
      </c>
      <c r="F162" s="56">
        <f t="shared" si="16"/>
        <v>990000000</v>
      </c>
      <c r="G162" s="56">
        <f t="shared" si="17"/>
        <v>990000000</v>
      </c>
      <c r="H162" s="56">
        <f t="shared" si="18"/>
        <v>12375000</v>
      </c>
      <c r="I162" s="38">
        <f t="shared" si="19"/>
        <v>0</v>
      </c>
    </row>
    <row r="163" spans="1:9" x14ac:dyDescent="0.25">
      <c r="A163" s="177">
        <v>46696</v>
      </c>
      <c r="B163" s="57">
        <f t="shared" si="20"/>
        <v>30</v>
      </c>
      <c r="C163" s="56">
        <f t="shared" si="14"/>
        <v>12375000</v>
      </c>
      <c r="D163" s="68">
        <v>0</v>
      </c>
      <c r="E163" s="56">
        <f t="shared" si="15"/>
        <v>12375000</v>
      </c>
      <c r="F163" s="56">
        <f t="shared" si="16"/>
        <v>990000000</v>
      </c>
      <c r="G163" s="56">
        <f t="shared" si="17"/>
        <v>990000000</v>
      </c>
      <c r="H163" s="56">
        <f t="shared" si="18"/>
        <v>12375000</v>
      </c>
      <c r="I163" s="38">
        <f t="shared" si="19"/>
        <v>0</v>
      </c>
    </row>
    <row r="164" spans="1:9" x14ac:dyDescent="0.25">
      <c r="A164" s="177">
        <v>46726</v>
      </c>
      <c r="B164" s="57">
        <f t="shared" si="20"/>
        <v>30</v>
      </c>
      <c r="C164" s="56">
        <f t="shared" si="14"/>
        <v>12375000</v>
      </c>
      <c r="D164" s="68">
        <v>0</v>
      </c>
      <c r="E164" s="56">
        <f t="shared" si="15"/>
        <v>12375000</v>
      </c>
      <c r="F164" s="56">
        <f t="shared" si="16"/>
        <v>990000000</v>
      </c>
      <c r="G164" s="56">
        <f t="shared" si="17"/>
        <v>990000000</v>
      </c>
      <c r="H164" s="56">
        <f t="shared" si="18"/>
        <v>12375000</v>
      </c>
      <c r="I164" s="38">
        <f t="shared" si="19"/>
        <v>0</v>
      </c>
    </row>
    <row r="165" spans="1:9" x14ac:dyDescent="0.25">
      <c r="A165" s="177">
        <v>46757</v>
      </c>
      <c r="B165" s="57">
        <f t="shared" si="20"/>
        <v>30</v>
      </c>
      <c r="C165" s="56">
        <f t="shared" si="14"/>
        <v>12375000</v>
      </c>
      <c r="D165" s="68">
        <v>0</v>
      </c>
      <c r="E165" s="56">
        <f t="shared" si="15"/>
        <v>12375000</v>
      </c>
      <c r="F165" s="56">
        <f t="shared" si="16"/>
        <v>990000000</v>
      </c>
      <c r="G165" s="56">
        <f t="shared" si="17"/>
        <v>990000000</v>
      </c>
      <c r="H165" s="56">
        <f t="shared" si="18"/>
        <v>12375000</v>
      </c>
      <c r="I165" s="38">
        <f t="shared" si="19"/>
        <v>0</v>
      </c>
    </row>
    <row r="166" spans="1:9" x14ac:dyDescent="0.25">
      <c r="A166" s="177">
        <v>46788</v>
      </c>
      <c r="B166" s="57">
        <f t="shared" si="20"/>
        <v>30</v>
      </c>
      <c r="C166" s="56">
        <f t="shared" si="14"/>
        <v>12375000</v>
      </c>
      <c r="D166" s="68">
        <v>0</v>
      </c>
      <c r="E166" s="56">
        <f t="shared" si="15"/>
        <v>12375000</v>
      </c>
      <c r="F166" s="56">
        <f t="shared" si="16"/>
        <v>990000000</v>
      </c>
      <c r="G166" s="56">
        <f t="shared" si="17"/>
        <v>990000000</v>
      </c>
      <c r="H166" s="56">
        <f t="shared" si="18"/>
        <v>12375000</v>
      </c>
      <c r="I166" s="38">
        <f t="shared" si="19"/>
        <v>0</v>
      </c>
    </row>
    <row r="167" spans="1:9" x14ac:dyDescent="0.25">
      <c r="A167" s="177">
        <v>46817</v>
      </c>
      <c r="B167" s="57">
        <f t="shared" si="20"/>
        <v>30</v>
      </c>
      <c r="C167" s="56">
        <f t="shared" si="14"/>
        <v>12375000</v>
      </c>
      <c r="D167" s="68">
        <v>0</v>
      </c>
      <c r="E167" s="56">
        <f t="shared" si="15"/>
        <v>12375000</v>
      </c>
      <c r="F167" s="56">
        <f t="shared" si="16"/>
        <v>990000000</v>
      </c>
      <c r="G167" s="56">
        <f t="shared" si="17"/>
        <v>990000000</v>
      </c>
      <c r="H167" s="56">
        <f t="shared" si="18"/>
        <v>12375000</v>
      </c>
      <c r="I167" s="38">
        <f t="shared" si="19"/>
        <v>0</v>
      </c>
    </row>
    <row r="168" spans="1:9" x14ac:dyDescent="0.25">
      <c r="A168" s="177">
        <v>46848</v>
      </c>
      <c r="B168" s="57">
        <f t="shared" si="20"/>
        <v>30</v>
      </c>
      <c r="C168" s="56">
        <f t="shared" ref="C168:C231" si="21">D168+E168</f>
        <v>12375000</v>
      </c>
      <c r="D168" s="68">
        <v>0</v>
      </c>
      <c r="E168" s="56">
        <f t="shared" ref="E168:E231" si="22">ROUNDUP(F168*$B$2*B168/360,0)</f>
        <v>12375000</v>
      </c>
      <c r="F168" s="56">
        <f t="shared" ref="F168:F231" si="23">G167</f>
        <v>990000000</v>
      </c>
      <c r="G168" s="56">
        <f t="shared" ref="G168:G231" si="24">F168-D168</f>
        <v>990000000</v>
      </c>
      <c r="H168" s="56">
        <f t="shared" ref="H168:H231" si="25">F168*$B$2*B168/360</f>
        <v>12375000</v>
      </c>
      <c r="I168" s="38">
        <f t="shared" ref="I168:I231" si="26">H168-E168</f>
        <v>0</v>
      </c>
    </row>
    <row r="169" spans="1:9" x14ac:dyDescent="0.25">
      <c r="A169" s="177">
        <v>46878</v>
      </c>
      <c r="B169" s="57">
        <f t="shared" si="20"/>
        <v>30</v>
      </c>
      <c r="C169" s="56">
        <f t="shared" si="21"/>
        <v>12375000</v>
      </c>
      <c r="D169" s="68">
        <v>0</v>
      </c>
      <c r="E169" s="56">
        <f t="shared" si="22"/>
        <v>12375000</v>
      </c>
      <c r="F169" s="56">
        <f t="shared" si="23"/>
        <v>990000000</v>
      </c>
      <c r="G169" s="56">
        <f t="shared" si="24"/>
        <v>990000000</v>
      </c>
      <c r="H169" s="56">
        <f t="shared" si="25"/>
        <v>12375000</v>
      </c>
      <c r="I169" s="38">
        <f t="shared" si="26"/>
        <v>0</v>
      </c>
    </row>
    <row r="170" spans="1:9" x14ac:dyDescent="0.25">
      <c r="A170" s="177">
        <v>46909</v>
      </c>
      <c r="B170" s="57">
        <f t="shared" si="20"/>
        <v>30</v>
      </c>
      <c r="C170" s="56">
        <f t="shared" si="21"/>
        <v>12375000</v>
      </c>
      <c r="D170" s="68">
        <v>0</v>
      </c>
      <c r="E170" s="56">
        <f t="shared" si="22"/>
        <v>12375000</v>
      </c>
      <c r="F170" s="56">
        <f t="shared" si="23"/>
        <v>990000000</v>
      </c>
      <c r="G170" s="56">
        <f t="shared" si="24"/>
        <v>990000000</v>
      </c>
      <c r="H170" s="56">
        <f t="shared" si="25"/>
        <v>12375000</v>
      </c>
      <c r="I170" s="38">
        <f t="shared" si="26"/>
        <v>0</v>
      </c>
    </row>
    <row r="171" spans="1:9" x14ac:dyDescent="0.25">
      <c r="A171" s="177">
        <v>46939</v>
      </c>
      <c r="B171" s="57">
        <f t="shared" si="20"/>
        <v>30</v>
      </c>
      <c r="C171" s="56">
        <f t="shared" si="21"/>
        <v>12375000</v>
      </c>
      <c r="D171" s="68">
        <v>0</v>
      </c>
      <c r="E171" s="56">
        <f t="shared" si="22"/>
        <v>12375000</v>
      </c>
      <c r="F171" s="56">
        <f t="shared" si="23"/>
        <v>990000000</v>
      </c>
      <c r="G171" s="56">
        <f t="shared" si="24"/>
        <v>990000000</v>
      </c>
      <c r="H171" s="56">
        <f t="shared" si="25"/>
        <v>12375000</v>
      </c>
      <c r="I171" s="38">
        <f t="shared" si="26"/>
        <v>0</v>
      </c>
    </row>
    <row r="172" spans="1:9" x14ac:dyDescent="0.25">
      <c r="A172" s="177">
        <v>46970</v>
      </c>
      <c r="B172" s="57">
        <f t="shared" si="20"/>
        <v>30</v>
      </c>
      <c r="C172" s="56">
        <f t="shared" si="21"/>
        <v>12375000</v>
      </c>
      <c r="D172" s="68">
        <v>0</v>
      </c>
      <c r="E172" s="56">
        <f t="shared" si="22"/>
        <v>12375000</v>
      </c>
      <c r="F172" s="56">
        <f t="shared" si="23"/>
        <v>990000000</v>
      </c>
      <c r="G172" s="56">
        <f t="shared" si="24"/>
        <v>990000000</v>
      </c>
      <c r="H172" s="56">
        <f t="shared" si="25"/>
        <v>12375000</v>
      </c>
      <c r="I172" s="38">
        <f t="shared" si="26"/>
        <v>0</v>
      </c>
    </row>
    <row r="173" spans="1:9" x14ac:dyDescent="0.25">
      <c r="A173" s="177">
        <v>47001</v>
      </c>
      <c r="B173" s="57">
        <f t="shared" si="20"/>
        <v>30</v>
      </c>
      <c r="C173" s="56">
        <f t="shared" si="21"/>
        <v>12375000</v>
      </c>
      <c r="D173" s="68">
        <v>0</v>
      </c>
      <c r="E173" s="56">
        <f t="shared" si="22"/>
        <v>12375000</v>
      </c>
      <c r="F173" s="56">
        <f t="shared" si="23"/>
        <v>990000000</v>
      </c>
      <c r="G173" s="56">
        <f t="shared" si="24"/>
        <v>990000000</v>
      </c>
      <c r="H173" s="56">
        <f t="shared" si="25"/>
        <v>12375000</v>
      </c>
      <c r="I173" s="38">
        <f t="shared" si="26"/>
        <v>0</v>
      </c>
    </row>
    <row r="174" spans="1:9" x14ac:dyDescent="0.25">
      <c r="A174" s="177">
        <v>47031</v>
      </c>
      <c r="B174" s="57">
        <f t="shared" si="20"/>
        <v>30</v>
      </c>
      <c r="C174" s="56">
        <f t="shared" si="21"/>
        <v>12375000</v>
      </c>
      <c r="D174" s="68">
        <v>0</v>
      </c>
      <c r="E174" s="56">
        <f t="shared" si="22"/>
        <v>12375000</v>
      </c>
      <c r="F174" s="56">
        <f t="shared" si="23"/>
        <v>990000000</v>
      </c>
      <c r="G174" s="56">
        <f t="shared" si="24"/>
        <v>990000000</v>
      </c>
      <c r="H174" s="56">
        <f t="shared" si="25"/>
        <v>12375000</v>
      </c>
      <c r="I174" s="38">
        <f t="shared" si="26"/>
        <v>0</v>
      </c>
    </row>
    <row r="175" spans="1:9" x14ac:dyDescent="0.25">
      <c r="A175" s="177">
        <v>47062</v>
      </c>
      <c r="B175" s="57">
        <f t="shared" si="20"/>
        <v>30</v>
      </c>
      <c r="C175" s="56">
        <f t="shared" si="21"/>
        <v>12375000</v>
      </c>
      <c r="D175" s="68">
        <v>0</v>
      </c>
      <c r="E175" s="56">
        <f t="shared" si="22"/>
        <v>12375000</v>
      </c>
      <c r="F175" s="56">
        <f t="shared" si="23"/>
        <v>990000000</v>
      </c>
      <c r="G175" s="56">
        <f t="shared" si="24"/>
        <v>990000000</v>
      </c>
      <c r="H175" s="56">
        <f t="shared" si="25"/>
        <v>12375000</v>
      </c>
      <c r="I175" s="38">
        <f t="shared" si="26"/>
        <v>0</v>
      </c>
    </row>
    <row r="176" spans="1:9" x14ac:dyDescent="0.25">
      <c r="A176" s="177">
        <v>47092</v>
      </c>
      <c r="B176" s="57">
        <f t="shared" si="20"/>
        <v>30</v>
      </c>
      <c r="C176" s="56">
        <f t="shared" si="21"/>
        <v>12375000</v>
      </c>
      <c r="D176" s="68">
        <v>0</v>
      </c>
      <c r="E176" s="56">
        <f t="shared" si="22"/>
        <v>12375000</v>
      </c>
      <c r="F176" s="56">
        <f t="shared" si="23"/>
        <v>990000000</v>
      </c>
      <c r="G176" s="56">
        <f t="shared" si="24"/>
        <v>990000000</v>
      </c>
      <c r="H176" s="56">
        <f t="shared" si="25"/>
        <v>12375000</v>
      </c>
      <c r="I176" s="38">
        <f t="shared" si="26"/>
        <v>0</v>
      </c>
    </row>
    <row r="177" spans="1:9" x14ac:dyDescent="0.25">
      <c r="A177" s="177">
        <v>47123</v>
      </c>
      <c r="B177" s="57">
        <f t="shared" si="20"/>
        <v>30</v>
      </c>
      <c r="C177" s="56">
        <f t="shared" si="21"/>
        <v>12375000</v>
      </c>
      <c r="D177" s="68">
        <v>0</v>
      </c>
      <c r="E177" s="56">
        <f t="shared" si="22"/>
        <v>12375000</v>
      </c>
      <c r="F177" s="56">
        <f t="shared" si="23"/>
        <v>990000000</v>
      </c>
      <c r="G177" s="56">
        <f t="shared" si="24"/>
        <v>990000000</v>
      </c>
      <c r="H177" s="56">
        <f t="shared" si="25"/>
        <v>12375000</v>
      </c>
      <c r="I177" s="38">
        <f t="shared" si="26"/>
        <v>0</v>
      </c>
    </row>
    <row r="178" spans="1:9" x14ac:dyDescent="0.25">
      <c r="A178" s="177">
        <v>47154</v>
      </c>
      <c r="B178" s="57">
        <f t="shared" si="20"/>
        <v>30</v>
      </c>
      <c r="C178" s="56">
        <f t="shared" si="21"/>
        <v>12375000</v>
      </c>
      <c r="D178" s="68">
        <v>0</v>
      </c>
      <c r="E178" s="56">
        <f t="shared" si="22"/>
        <v>12375000</v>
      </c>
      <c r="F178" s="56">
        <f t="shared" si="23"/>
        <v>990000000</v>
      </c>
      <c r="G178" s="56">
        <f t="shared" si="24"/>
        <v>990000000</v>
      </c>
      <c r="H178" s="56">
        <f t="shared" si="25"/>
        <v>12375000</v>
      </c>
      <c r="I178" s="38">
        <f t="shared" si="26"/>
        <v>0</v>
      </c>
    </row>
    <row r="179" spans="1:9" x14ac:dyDescent="0.25">
      <c r="A179" s="177">
        <v>47182</v>
      </c>
      <c r="B179" s="57">
        <f t="shared" si="20"/>
        <v>30</v>
      </c>
      <c r="C179" s="56">
        <f t="shared" si="21"/>
        <v>12375000</v>
      </c>
      <c r="D179" s="68">
        <v>0</v>
      </c>
      <c r="E179" s="56">
        <f t="shared" si="22"/>
        <v>12375000</v>
      </c>
      <c r="F179" s="56">
        <f t="shared" si="23"/>
        <v>990000000</v>
      </c>
      <c r="G179" s="56">
        <f t="shared" si="24"/>
        <v>990000000</v>
      </c>
      <c r="H179" s="56">
        <f t="shared" si="25"/>
        <v>12375000</v>
      </c>
      <c r="I179" s="38">
        <f t="shared" si="26"/>
        <v>0</v>
      </c>
    </row>
    <row r="180" spans="1:9" x14ac:dyDescent="0.25">
      <c r="A180" s="177">
        <v>47213</v>
      </c>
      <c r="B180" s="57">
        <f t="shared" si="20"/>
        <v>30</v>
      </c>
      <c r="C180" s="56">
        <f t="shared" si="21"/>
        <v>12375000</v>
      </c>
      <c r="D180" s="68">
        <v>0</v>
      </c>
      <c r="E180" s="56">
        <f t="shared" si="22"/>
        <v>12375000</v>
      </c>
      <c r="F180" s="56">
        <f t="shared" si="23"/>
        <v>990000000</v>
      </c>
      <c r="G180" s="56">
        <f t="shared" si="24"/>
        <v>990000000</v>
      </c>
      <c r="H180" s="56">
        <f t="shared" si="25"/>
        <v>12375000</v>
      </c>
      <c r="I180" s="38">
        <f t="shared" si="26"/>
        <v>0</v>
      </c>
    </row>
    <row r="181" spans="1:9" x14ac:dyDescent="0.25">
      <c r="A181" s="177">
        <v>47243</v>
      </c>
      <c r="B181" s="57">
        <f t="shared" si="20"/>
        <v>30</v>
      </c>
      <c r="C181" s="56">
        <f t="shared" si="21"/>
        <v>12375000</v>
      </c>
      <c r="D181" s="68">
        <v>0</v>
      </c>
      <c r="E181" s="56">
        <f t="shared" si="22"/>
        <v>12375000</v>
      </c>
      <c r="F181" s="56">
        <f t="shared" si="23"/>
        <v>990000000</v>
      </c>
      <c r="G181" s="56">
        <f t="shared" si="24"/>
        <v>990000000</v>
      </c>
      <c r="H181" s="56">
        <f t="shared" si="25"/>
        <v>12375000</v>
      </c>
      <c r="I181" s="38">
        <f t="shared" si="26"/>
        <v>0</v>
      </c>
    </row>
    <row r="182" spans="1:9" x14ac:dyDescent="0.25">
      <c r="A182" s="177">
        <v>47274</v>
      </c>
      <c r="B182" s="57">
        <f t="shared" si="20"/>
        <v>30</v>
      </c>
      <c r="C182" s="56">
        <f t="shared" si="21"/>
        <v>12375000</v>
      </c>
      <c r="D182" s="68">
        <v>0</v>
      </c>
      <c r="E182" s="56">
        <f t="shared" si="22"/>
        <v>12375000</v>
      </c>
      <c r="F182" s="56">
        <f t="shared" si="23"/>
        <v>990000000</v>
      </c>
      <c r="G182" s="56">
        <f t="shared" si="24"/>
        <v>990000000</v>
      </c>
      <c r="H182" s="56">
        <f t="shared" si="25"/>
        <v>12375000</v>
      </c>
      <c r="I182" s="38">
        <f t="shared" si="26"/>
        <v>0</v>
      </c>
    </row>
    <row r="183" spans="1:9" x14ac:dyDescent="0.25">
      <c r="A183" s="177">
        <v>47304</v>
      </c>
      <c r="B183" s="57">
        <f t="shared" si="20"/>
        <v>30</v>
      </c>
      <c r="C183" s="56">
        <f t="shared" si="21"/>
        <v>12375000</v>
      </c>
      <c r="D183" s="68">
        <v>0</v>
      </c>
      <c r="E183" s="56">
        <f t="shared" si="22"/>
        <v>12375000</v>
      </c>
      <c r="F183" s="56">
        <f t="shared" si="23"/>
        <v>990000000</v>
      </c>
      <c r="G183" s="56">
        <f t="shared" si="24"/>
        <v>990000000</v>
      </c>
      <c r="H183" s="56">
        <f t="shared" si="25"/>
        <v>12375000</v>
      </c>
      <c r="I183" s="38">
        <f t="shared" si="26"/>
        <v>0</v>
      </c>
    </row>
    <row r="184" spans="1:9" x14ac:dyDescent="0.25">
      <c r="A184" s="177">
        <v>47335</v>
      </c>
      <c r="B184" s="57">
        <f t="shared" si="20"/>
        <v>30</v>
      </c>
      <c r="C184" s="56">
        <f t="shared" si="21"/>
        <v>12375000</v>
      </c>
      <c r="D184" s="68">
        <v>0</v>
      </c>
      <c r="E184" s="56">
        <f t="shared" si="22"/>
        <v>12375000</v>
      </c>
      <c r="F184" s="56">
        <f t="shared" si="23"/>
        <v>990000000</v>
      </c>
      <c r="G184" s="56">
        <f t="shared" si="24"/>
        <v>990000000</v>
      </c>
      <c r="H184" s="56">
        <f t="shared" si="25"/>
        <v>12375000</v>
      </c>
      <c r="I184" s="38">
        <f t="shared" si="26"/>
        <v>0</v>
      </c>
    </row>
    <row r="185" spans="1:9" x14ac:dyDescent="0.25">
      <c r="A185" s="177">
        <v>47366</v>
      </c>
      <c r="B185" s="57">
        <f t="shared" si="20"/>
        <v>30</v>
      </c>
      <c r="C185" s="56">
        <f t="shared" si="21"/>
        <v>12375000</v>
      </c>
      <c r="D185" s="68">
        <v>0</v>
      </c>
      <c r="E185" s="56">
        <f t="shared" si="22"/>
        <v>12375000</v>
      </c>
      <c r="F185" s="56">
        <f t="shared" si="23"/>
        <v>990000000</v>
      </c>
      <c r="G185" s="56">
        <f t="shared" si="24"/>
        <v>990000000</v>
      </c>
      <c r="H185" s="56">
        <f t="shared" si="25"/>
        <v>12375000</v>
      </c>
      <c r="I185" s="38">
        <f t="shared" si="26"/>
        <v>0</v>
      </c>
    </row>
    <row r="186" spans="1:9" x14ac:dyDescent="0.25">
      <c r="A186" s="177">
        <v>47396</v>
      </c>
      <c r="B186" s="57">
        <f t="shared" si="20"/>
        <v>30</v>
      </c>
      <c r="C186" s="56">
        <f t="shared" si="21"/>
        <v>12375000</v>
      </c>
      <c r="D186" s="68">
        <v>0</v>
      </c>
      <c r="E186" s="56">
        <f t="shared" si="22"/>
        <v>12375000</v>
      </c>
      <c r="F186" s="56">
        <f t="shared" si="23"/>
        <v>990000000</v>
      </c>
      <c r="G186" s="56">
        <f t="shared" si="24"/>
        <v>990000000</v>
      </c>
      <c r="H186" s="56">
        <f t="shared" si="25"/>
        <v>12375000</v>
      </c>
      <c r="I186" s="38">
        <f t="shared" si="26"/>
        <v>0</v>
      </c>
    </row>
    <row r="187" spans="1:9" x14ac:dyDescent="0.25">
      <c r="A187" s="177">
        <v>47427</v>
      </c>
      <c r="B187" s="57">
        <f t="shared" si="20"/>
        <v>30</v>
      </c>
      <c r="C187" s="56">
        <f t="shared" si="21"/>
        <v>12375000</v>
      </c>
      <c r="D187" s="68">
        <v>0</v>
      </c>
      <c r="E187" s="56">
        <f t="shared" si="22"/>
        <v>12375000</v>
      </c>
      <c r="F187" s="56">
        <f t="shared" si="23"/>
        <v>990000000</v>
      </c>
      <c r="G187" s="56">
        <f t="shared" si="24"/>
        <v>990000000</v>
      </c>
      <c r="H187" s="56">
        <f t="shared" si="25"/>
        <v>12375000</v>
      </c>
      <c r="I187" s="38">
        <f t="shared" si="26"/>
        <v>0</v>
      </c>
    </row>
    <row r="188" spans="1:9" x14ac:dyDescent="0.25">
      <c r="A188" s="177">
        <v>47457</v>
      </c>
      <c r="B188" s="57">
        <f t="shared" si="20"/>
        <v>30</v>
      </c>
      <c r="C188" s="56">
        <f t="shared" si="21"/>
        <v>12375000</v>
      </c>
      <c r="D188" s="68">
        <v>0</v>
      </c>
      <c r="E188" s="56">
        <f t="shared" si="22"/>
        <v>12375000</v>
      </c>
      <c r="F188" s="56">
        <f t="shared" si="23"/>
        <v>990000000</v>
      </c>
      <c r="G188" s="56">
        <f t="shared" si="24"/>
        <v>990000000</v>
      </c>
      <c r="H188" s="56">
        <f t="shared" si="25"/>
        <v>12375000</v>
      </c>
      <c r="I188" s="38">
        <f t="shared" si="26"/>
        <v>0</v>
      </c>
    </row>
    <row r="189" spans="1:9" x14ac:dyDescent="0.25">
      <c r="A189" s="177">
        <v>47488</v>
      </c>
      <c r="B189" s="57">
        <f t="shared" si="20"/>
        <v>30</v>
      </c>
      <c r="C189" s="56">
        <f t="shared" si="21"/>
        <v>12375000</v>
      </c>
      <c r="D189" s="68">
        <v>0</v>
      </c>
      <c r="E189" s="56">
        <f t="shared" si="22"/>
        <v>12375000</v>
      </c>
      <c r="F189" s="56">
        <f t="shared" si="23"/>
        <v>990000000</v>
      </c>
      <c r="G189" s="56">
        <f t="shared" si="24"/>
        <v>990000000</v>
      </c>
      <c r="H189" s="56">
        <f t="shared" si="25"/>
        <v>12375000</v>
      </c>
      <c r="I189" s="38">
        <f t="shared" si="26"/>
        <v>0</v>
      </c>
    </row>
    <row r="190" spans="1:9" x14ac:dyDescent="0.25">
      <c r="A190" s="177">
        <v>47519</v>
      </c>
      <c r="B190" s="57">
        <f t="shared" si="20"/>
        <v>30</v>
      </c>
      <c r="C190" s="56">
        <f t="shared" si="21"/>
        <v>12375000</v>
      </c>
      <c r="D190" s="68">
        <v>0</v>
      </c>
      <c r="E190" s="56">
        <f t="shared" si="22"/>
        <v>12375000</v>
      </c>
      <c r="F190" s="56">
        <f t="shared" si="23"/>
        <v>990000000</v>
      </c>
      <c r="G190" s="56">
        <f t="shared" si="24"/>
        <v>990000000</v>
      </c>
      <c r="H190" s="56">
        <f t="shared" si="25"/>
        <v>12375000</v>
      </c>
      <c r="I190" s="38">
        <f t="shared" si="26"/>
        <v>0</v>
      </c>
    </row>
    <row r="191" spans="1:9" x14ac:dyDescent="0.25">
      <c r="A191" s="177">
        <v>47547</v>
      </c>
      <c r="B191" s="57">
        <f t="shared" si="20"/>
        <v>30</v>
      </c>
      <c r="C191" s="56">
        <f t="shared" si="21"/>
        <v>12375000</v>
      </c>
      <c r="D191" s="68">
        <v>0</v>
      </c>
      <c r="E191" s="56">
        <f t="shared" si="22"/>
        <v>12375000</v>
      </c>
      <c r="F191" s="56">
        <f t="shared" si="23"/>
        <v>990000000</v>
      </c>
      <c r="G191" s="56">
        <f t="shared" si="24"/>
        <v>990000000</v>
      </c>
      <c r="H191" s="56">
        <f t="shared" si="25"/>
        <v>12375000</v>
      </c>
      <c r="I191" s="38">
        <f t="shared" si="26"/>
        <v>0</v>
      </c>
    </row>
    <row r="192" spans="1:9" x14ac:dyDescent="0.25">
      <c r="A192" s="177">
        <v>47578</v>
      </c>
      <c r="B192" s="57">
        <f t="shared" si="20"/>
        <v>30</v>
      </c>
      <c r="C192" s="56">
        <f t="shared" si="21"/>
        <v>12375000</v>
      </c>
      <c r="D192" s="68">
        <v>0</v>
      </c>
      <c r="E192" s="56">
        <f t="shared" si="22"/>
        <v>12375000</v>
      </c>
      <c r="F192" s="56">
        <f t="shared" si="23"/>
        <v>990000000</v>
      </c>
      <c r="G192" s="56">
        <f t="shared" si="24"/>
        <v>990000000</v>
      </c>
      <c r="H192" s="56">
        <f t="shared" si="25"/>
        <v>12375000</v>
      </c>
      <c r="I192" s="38">
        <f t="shared" si="26"/>
        <v>0</v>
      </c>
    </row>
    <row r="193" spans="1:9" x14ac:dyDescent="0.25">
      <c r="A193" s="177">
        <v>47608</v>
      </c>
      <c r="B193" s="57">
        <f t="shared" si="20"/>
        <v>30</v>
      </c>
      <c r="C193" s="56">
        <f t="shared" si="21"/>
        <v>12375000</v>
      </c>
      <c r="D193" s="68">
        <v>0</v>
      </c>
      <c r="E193" s="56">
        <f t="shared" si="22"/>
        <v>12375000</v>
      </c>
      <c r="F193" s="56">
        <f t="shared" si="23"/>
        <v>990000000</v>
      </c>
      <c r="G193" s="56">
        <f t="shared" si="24"/>
        <v>990000000</v>
      </c>
      <c r="H193" s="56">
        <f t="shared" si="25"/>
        <v>12375000</v>
      </c>
      <c r="I193" s="38">
        <f t="shared" si="26"/>
        <v>0</v>
      </c>
    </row>
    <row r="194" spans="1:9" x14ac:dyDescent="0.25">
      <c r="A194" s="177">
        <v>47639</v>
      </c>
      <c r="B194" s="57">
        <f t="shared" si="20"/>
        <v>30</v>
      </c>
      <c r="C194" s="56">
        <f t="shared" si="21"/>
        <v>12375000</v>
      </c>
      <c r="D194" s="68">
        <v>0</v>
      </c>
      <c r="E194" s="56">
        <f t="shared" si="22"/>
        <v>12375000</v>
      </c>
      <c r="F194" s="56">
        <f t="shared" si="23"/>
        <v>990000000</v>
      </c>
      <c r="G194" s="56">
        <f t="shared" si="24"/>
        <v>990000000</v>
      </c>
      <c r="H194" s="56">
        <f t="shared" si="25"/>
        <v>12375000</v>
      </c>
      <c r="I194" s="38">
        <f t="shared" si="26"/>
        <v>0</v>
      </c>
    </row>
    <row r="195" spans="1:9" x14ac:dyDescent="0.25">
      <c r="A195" s="177">
        <v>47669</v>
      </c>
      <c r="B195" s="57">
        <f t="shared" si="20"/>
        <v>30</v>
      </c>
      <c r="C195" s="56">
        <f t="shared" si="21"/>
        <v>12375000</v>
      </c>
      <c r="D195" s="68">
        <v>0</v>
      </c>
      <c r="E195" s="56">
        <f t="shared" si="22"/>
        <v>12375000</v>
      </c>
      <c r="F195" s="56">
        <f t="shared" si="23"/>
        <v>990000000</v>
      </c>
      <c r="G195" s="56">
        <f t="shared" si="24"/>
        <v>990000000</v>
      </c>
      <c r="H195" s="56">
        <f t="shared" si="25"/>
        <v>12375000</v>
      </c>
      <c r="I195" s="38">
        <f t="shared" si="26"/>
        <v>0</v>
      </c>
    </row>
    <row r="196" spans="1:9" x14ac:dyDescent="0.25">
      <c r="A196" s="177">
        <v>47700</v>
      </c>
      <c r="B196" s="57">
        <f t="shared" si="20"/>
        <v>30</v>
      </c>
      <c r="C196" s="56">
        <f t="shared" si="21"/>
        <v>12375000</v>
      </c>
      <c r="D196" s="68">
        <v>0</v>
      </c>
      <c r="E196" s="56">
        <f t="shared" si="22"/>
        <v>12375000</v>
      </c>
      <c r="F196" s="56">
        <f t="shared" si="23"/>
        <v>990000000</v>
      </c>
      <c r="G196" s="56">
        <f t="shared" si="24"/>
        <v>990000000</v>
      </c>
      <c r="H196" s="56">
        <f t="shared" si="25"/>
        <v>12375000</v>
      </c>
      <c r="I196" s="38">
        <f t="shared" si="26"/>
        <v>0</v>
      </c>
    </row>
    <row r="197" spans="1:9" x14ac:dyDescent="0.25">
      <c r="A197" s="177">
        <v>47731</v>
      </c>
      <c r="B197" s="57">
        <f t="shared" si="20"/>
        <v>30</v>
      </c>
      <c r="C197" s="56">
        <f t="shared" si="21"/>
        <v>12375000</v>
      </c>
      <c r="D197" s="68">
        <v>0</v>
      </c>
      <c r="E197" s="56">
        <f t="shared" si="22"/>
        <v>12375000</v>
      </c>
      <c r="F197" s="56">
        <f t="shared" si="23"/>
        <v>990000000</v>
      </c>
      <c r="G197" s="56">
        <f t="shared" si="24"/>
        <v>990000000</v>
      </c>
      <c r="H197" s="56">
        <f t="shared" si="25"/>
        <v>12375000</v>
      </c>
      <c r="I197" s="38">
        <f t="shared" si="26"/>
        <v>0</v>
      </c>
    </row>
    <row r="198" spans="1:9" x14ac:dyDescent="0.25">
      <c r="A198" s="177">
        <v>47761</v>
      </c>
      <c r="B198" s="57">
        <f t="shared" ref="B198:B244" si="27">DAYS360(A197,A198,TRUE)</f>
        <v>30</v>
      </c>
      <c r="C198" s="56">
        <f t="shared" si="21"/>
        <v>12375000</v>
      </c>
      <c r="D198" s="68">
        <v>0</v>
      </c>
      <c r="E198" s="56">
        <f t="shared" si="22"/>
        <v>12375000</v>
      </c>
      <c r="F198" s="56">
        <f t="shared" si="23"/>
        <v>990000000</v>
      </c>
      <c r="G198" s="56">
        <f t="shared" si="24"/>
        <v>990000000</v>
      </c>
      <c r="H198" s="56">
        <f t="shared" si="25"/>
        <v>12375000</v>
      </c>
      <c r="I198" s="38">
        <f t="shared" si="26"/>
        <v>0</v>
      </c>
    </row>
    <row r="199" spans="1:9" x14ac:dyDescent="0.25">
      <c r="A199" s="177">
        <v>47792</v>
      </c>
      <c r="B199" s="57">
        <f t="shared" si="27"/>
        <v>30</v>
      </c>
      <c r="C199" s="56">
        <f t="shared" si="21"/>
        <v>12375000</v>
      </c>
      <c r="D199" s="68">
        <v>0</v>
      </c>
      <c r="E199" s="56">
        <f t="shared" si="22"/>
        <v>12375000</v>
      </c>
      <c r="F199" s="56">
        <f t="shared" si="23"/>
        <v>990000000</v>
      </c>
      <c r="G199" s="56">
        <f t="shared" si="24"/>
        <v>990000000</v>
      </c>
      <c r="H199" s="56">
        <f t="shared" si="25"/>
        <v>12375000</v>
      </c>
      <c r="I199" s="38">
        <f t="shared" si="26"/>
        <v>0</v>
      </c>
    </row>
    <row r="200" spans="1:9" x14ac:dyDescent="0.25">
      <c r="A200" s="177">
        <v>47822</v>
      </c>
      <c r="B200" s="57">
        <f t="shared" si="27"/>
        <v>30</v>
      </c>
      <c r="C200" s="56">
        <f t="shared" si="21"/>
        <v>12375000</v>
      </c>
      <c r="D200" s="68">
        <v>0</v>
      </c>
      <c r="E200" s="56">
        <f t="shared" si="22"/>
        <v>12375000</v>
      </c>
      <c r="F200" s="56">
        <f t="shared" si="23"/>
        <v>990000000</v>
      </c>
      <c r="G200" s="56">
        <f t="shared" si="24"/>
        <v>990000000</v>
      </c>
      <c r="H200" s="56">
        <f t="shared" si="25"/>
        <v>12375000</v>
      </c>
      <c r="I200" s="38">
        <f t="shared" si="26"/>
        <v>0</v>
      </c>
    </row>
    <row r="201" spans="1:9" x14ac:dyDescent="0.25">
      <c r="A201" s="177">
        <v>47853</v>
      </c>
      <c r="B201" s="57">
        <f t="shared" si="27"/>
        <v>30</v>
      </c>
      <c r="C201" s="56">
        <f t="shared" si="21"/>
        <v>12375000</v>
      </c>
      <c r="D201" s="68">
        <v>0</v>
      </c>
      <c r="E201" s="56">
        <f t="shared" si="22"/>
        <v>12375000</v>
      </c>
      <c r="F201" s="56">
        <f t="shared" si="23"/>
        <v>990000000</v>
      </c>
      <c r="G201" s="56">
        <f t="shared" si="24"/>
        <v>990000000</v>
      </c>
      <c r="H201" s="56">
        <f t="shared" si="25"/>
        <v>12375000</v>
      </c>
      <c r="I201" s="38">
        <f t="shared" si="26"/>
        <v>0</v>
      </c>
    </row>
    <row r="202" spans="1:9" x14ac:dyDescent="0.25">
      <c r="A202" s="177">
        <v>47884</v>
      </c>
      <c r="B202" s="57">
        <f t="shared" si="27"/>
        <v>30</v>
      </c>
      <c r="C202" s="56">
        <f t="shared" si="21"/>
        <v>12375000</v>
      </c>
      <c r="D202" s="68">
        <v>0</v>
      </c>
      <c r="E202" s="56">
        <f t="shared" si="22"/>
        <v>12375000</v>
      </c>
      <c r="F202" s="56">
        <f t="shared" si="23"/>
        <v>990000000</v>
      </c>
      <c r="G202" s="56">
        <f t="shared" si="24"/>
        <v>990000000</v>
      </c>
      <c r="H202" s="56">
        <f t="shared" si="25"/>
        <v>12375000</v>
      </c>
      <c r="I202" s="38">
        <f t="shared" si="26"/>
        <v>0</v>
      </c>
    </row>
    <row r="203" spans="1:9" x14ac:dyDescent="0.25">
      <c r="A203" s="177">
        <v>47912</v>
      </c>
      <c r="B203" s="57">
        <f t="shared" si="27"/>
        <v>30</v>
      </c>
      <c r="C203" s="56">
        <f t="shared" si="21"/>
        <v>12375000</v>
      </c>
      <c r="D203" s="68">
        <v>0</v>
      </c>
      <c r="E203" s="56">
        <f t="shared" si="22"/>
        <v>12375000</v>
      </c>
      <c r="F203" s="56">
        <f t="shared" si="23"/>
        <v>990000000</v>
      </c>
      <c r="G203" s="56">
        <f t="shared" si="24"/>
        <v>990000000</v>
      </c>
      <c r="H203" s="56">
        <f t="shared" si="25"/>
        <v>12375000</v>
      </c>
      <c r="I203" s="38">
        <f t="shared" si="26"/>
        <v>0</v>
      </c>
    </row>
    <row r="204" spans="1:9" x14ac:dyDescent="0.25">
      <c r="A204" s="177">
        <v>47943</v>
      </c>
      <c r="B204" s="57">
        <f t="shared" si="27"/>
        <v>30</v>
      </c>
      <c r="C204" s="56">
        <f t="shared" si="21"/>
        <v>12375000</v>
      </c>
      <c r="D204" s="68">
        <v>0</v>
      </c>
      <c r="E204" s="56">
        <f t="shared" si="22"/>
        <v>12375000</v>
      </c>
      <c r="F204" s="56">
        <f t="shared" si="23"/>
        <v>990000000</v>
      </c>
      <c r="G204" s="56">
        <f t="shared" si="24"/>
        <v>990000000</v>
      </c>
      <c r="H204" s="56">
        <f t="shared" si="25"/>
        <v>12375000</v>
      </c>
      <c r="I204" s="38">
        <f t="shared" si="26"/>
        <v>0</v>
      </c>
    </row>
    <row r="205" spans="1:9" x14ac:dyDescent="0.25">
      <c r="A205" s="177">
        <v>47973</v>
      </c>
      <c r="B205" s="57">
        <f t="shared" si="27"/>
        <v>30</v>
      </c>
      <c r="C205" s="56">
        <f t="shared" si="21"/>
        <v>12375000</v>
      </c>
      <c r="D205" s="68">
        <v>0</v>
      </c>
      <c r="E205" s="56">
        <f t="shared" si="22"/>
        <v>12375000</v>
      </c>
      <c r="F205" s="56">
        <f t="shared" si="23"/>
        <v>990000000</v>
      </c>
      <c r="G205" s="56">
        <f t="shared" si="24"/>
        <v>990000000</v>
      </c>
      <c r="H205" s="56">
        <f t="shared" si="25"/>
        <v>12375000</v>
      </c>
      <c r="I205" s="38">
        <f t="shared" si="26"/>
        <v>0</v>
      </c>
    </row>
    <row r="206" spans="1:9" x14ac:dyDescent="0.25">
      <c r="A206" s="177">
        <v>48004</v>
      </c>
      <c r="B206" s="57">
        <f t="shared" si="27"/>
        <v>30</v>
      </c>
      <c r="C206" s="56">
        <f t="shared" si="21"/>
        <v>12375000</v>
      </c>
      <c r="D206" s="68">
        <v>0</v>
      </c>
      <c r="E206" s="56">
        <f t="shared" si="22"/>
        <v>12375000</v>
      </c>
      <c r="F206" s="56">
        <f t="shared" si="23"/>
        <v>990000000</v>
      </c>
      <c r="G206" s="56">
        <f t="shared" si="24"/>
        <v>990000000</v>
      </c>
      <c r="H206" s="56">
        <f t="shared" si="25"/>
        <v>12375000</v>
      </c>
      <c r="I206" s="38">
        <f t="shared" si="26"/>
        <v>0</v>
      </c>
    </row>
    <row r="207" spans="1:9" x14ac:dyDescent="0.25">
      <c r="A207" s="177">
        <v>48034</v>
      </c>
      <c r="B207" s="57">
        <f t="shared" si="27"/>
        <v>30</v>
      </c>
      <c r="C207" s="56">
        <f t="shared" si="21"/>
        <v>12375000</v>
      </c>
      <c r="D207" s="68">
        <v>0</v>
      </c>
      <c r="E207" s="56">
        <f t="shared" si="22"/>
        <v>12375000</v>
      </c>
      <c r="F207" s="56">
        <f t="shared" si="23"/>
        <v>990000000</v>
      </c>
      <c r="G207" s="56">
        <f t="shared" si="24"/>
        <v>990000000</v>
      </c>
      <c r="H207" s="56">
        <f t="shared" si="25"/>
        <v>12375000</v>
      </c>
      <c r="I207" s="38">
        <f t="shared" si="26"/>
        <v>0</v>
      </c>
    </row>
    <row r="208" spans="1:9" x14ac:dyDescent="0.25">
      <c r="A208" s="177">
        <v>48065</v>
      </c>
      <c r="B208" s="57">
        <f t="shared" si="27"/>
        <v>30</v>
      </c>
      <c r="C208" s="56">
        <f t="shared" si="21"/>
        <v>12375000</v>
      </c>
      <c r="D208" s="68">
        <v>0</v>
      </c>
      <c r="E208" s="56">
        <f t="shared" si="22"/>
        <v>12375000</v>
      </c>
      <c r="F208" s="56">
        <f t="shared" si="23"/>
        <v>990000000</v>
      </c>
      <c r="G208" s="56">
        <f t="shared" si="24"/>
        <v>990000000</v>
      </c>
      <c r="H208" s="56">
        <f t="shared" si="25"/>
        <v>12375000</v>
      </c>
      <c r="I208" s="38">
        <f t="shared" si="26"/>
        <v>0</v>
      </c>
    </row>
    <row r="209" spans="1:9" x14ac:dyDescent="0.25">
      <c r="A209" s="177">
        <v>48096</v>
      </c>
      <c r="B209" s="57">
        <f t="shared" si="27"/>
        <v>30</v>
      </c>
      <c r="C209" s="56">
        <f t="shared" si="21"/>
        <v>12375000</v>
      </c>
      <c r="D209" s="68">
        <v>0</v>
      </c>
      <c r="E209" s="56">
        <f t="shared" si="22"/>
        <v>12375000</v>
      </c>
      <c r="F209" s="56">
        <f t="shared" si="23"/>
        <v>990000000</v>
      </c>
      <c r="G209" s="56">
        <f t="shared" si="24"/>
        <v>990000000</v>
      </c>
      <c r="H209" s="56">
        <f t="shared" si="25"/>
        <v>12375000</v>
      </c>
      <c r="I209" s="38">
        <f t="shared" si="26"/>
        <v>0</v>
      </c>
    </row>
    <row r="210" spans="1:9" x14ac:dyDescent="0.25">
      <c r="A210" s="177">
        <v>48126</v>
      </c>
      <c r="B210" s="57">
        <f t="shared" si="27"/>
        <v>30</v>
      </c>
      <c r="C210" s="56">
        <f t="shared" si="21"/>
        <v>12375000</v>
      </c>
      <c r="D210" s="68">
        <v>0</v>
      </c>
      <c r="E210" s="56">
        <f t="shared" si="22"/>
        <v>12375000</v>
      </c>
      <c r="F210" s="56">
        <f t="shared" si="23"/>
        <v>990000000</v>
      </c>
      <c r="G210" s="56">
        <f t="shared" si="24"/>
        <v>990000000</v>
      </c>
      <c r="H210" s="56">
        <f t="shared" si="25"/>
        <v>12375000</v>
      </c>
      <c r="I210" s="38">
        <f t="shared" si="26"/>
        <v>0</v>
      </c>
    </row>
    <row r="211" spans="1:9" x14ac:dyDescent="0.25">
      <c r="A211" s="177">
        <v>48157</v>
      </c>
      <c r="B211" s="57">
        <f t="shared" si="27"/>
        <v>30</v>
      </c>
      <c r="C211" s="56">
        <f t="shared" si="21"/>
        <v>12375000</v>
      </c>
      <c r="D211" s="68">
        <v>0</v>
      </c>
      <c r="E211" s="56">
        <f t="shared" si="22"/>
        <v>12375000</v>
      </c>
      <c r="F211" s="56">
        <f t="shared" si="23"/>
        <v>990000000</v>
      </c>
      <c r="G211" s="56">
        <f t="shared" si="24"/>
        <v>990000000</v>
      </c>
      <c r="H211" s="56">
        <f t="shared" si="25"/>
        <v>12375000</v>
      </c>
      <c r="I211" s="38">
        <f t="shared" si="26"/>
        <v>0</v>
      </c>
    </row>
    <row r="212" spans="1:9" x14ac:dyDescent="0.25">
      <c r="A212" s="177">
        <v>48187</v>
      </c>
      <c r="B212" s="57">
        <f t="shared" si="27"/>
        <v>30</v>
      </c>
      <c r="C212" s="56">
        <f t="shared" si="21"/>
        <v>12375000</v>
      </c>
      <c r="D212" s="68">
        <v>0</v>
      </c>
      <c r="E212" s="56">
        <f t="shared" si="22"/>
        <v>12375000</v>
      </c>
      <c r="F212" s="56">
        <f t="shared" si="23"/>
        <v>990000000</v>
      </c>
      <c r="G212" s="56">
        <f t="shared" si="24"/>
        <v>990000000</v>
      </c>
      <c r="H212" s="56">
        <f t="shared" si="25"/>
        <v>12375000</v>
      </c>
      <c r="I212" s="38">
        <f t="shared" si="26"/>
        <v>0</v>
      </c>
    </row>
    <row r="213" spans="1:9" x14ac:dyDescent="0.25">
      <c r="A213" s="177">
        <v>48218</v>
      </c>
      <c r="B213" s="57">
        <f t="shared" si="27"/>
        <v>30</v>
      </c>
      <c r="C213" s="56">
        <f t="shared" si="21"/>
        <v>12375000</v>
      </c>
      <c r="D213" s="68">
        <v>0</v>
      </c>
      <c r="E213" s="56">
        <f t="shared" si="22"/>
        <v>12375000</v>
      </c>
      <c r="F213" s="56">
        <f t="shared" si="23"/>
        <v>990000000</v>
      </c>
      <c r="G213" s="56">
        <f t="shared" si="24"/>
        <v>990000000</v>
      </c>
      <c r="H213" s="56">
        <f t="shared" si="25"/>
        <v>12375000</v>
      </c>
      <c r="I213" s="38">
        <f t="shared" si="26"/>
        <v>0</v>
      </c>
    </row>
    <row r="214" spans="1:9" x14ac:dyDescent="0.25">
      <c r="A214" s="177">
        <v>48249</v>
      </c>
      <c r="B214" s="57">
        <f t="shared" si="27"/>
        <v>30</v>
      </c>
      <c r="C214" s="56">
        <f t="shared" si="21"/>
        <v>12375000</v>
      </c>
      <c r="D214" s="68">
        <v>0</v>
      </c>
      <c r="E214" s="56">
        <f t="shared" si="22"/>
        <v>12375000</v>
      </c>
      <c r="F214" s="56">
        <f t="shared" si="23"/>
        <v>990000000</v>
      </c>
      <c r="G214" s="56">
        <f t="shared" si="24"/>
        <v>990000000</v>
      </c>
      <c r="H214" s="56">
        <f t="shared" si="25"/>
        <v>12375000</v>
      </c>
      <c r="I214" s="38">
        <f t="shared" si="26"/>
        <v>0</v>
      </c>
    </row>
    <row r="215" spans="1:9" x14ac:dyDescent="0.25">
      <c r="A215" s="177">
        <v>48278</v>
      </c>
      <c r="B215" s="57">
        <f t="shared" si="27"/>
        <v>30</v>
      </c>
      <c r="C215" s="56">
        <f t="shared" si="21"/>
        <v>12375000</v>
      </c>
      <c r="D215" s="68">
        <v>0</v>
      </c>
      <c r="E215" s="56">
        <f t="shared" si="22"/>
        <v>12375000</v>
      </c>
      <c r="F215" s="56">
        <f t="shared" si="23"/>
        <v>990000000</v>
      </c>
      <c r="G215" s="56">
        <f t="shared" si="24"/>
        <v>990000000</v>
      </c>
      <c r="H215" s="56">
        <f t="shared" si="25"/>
        <v>12375000</v>
      </c>
      <c r="I215" s="38">
        <f t="shared" si="26"/>
        <v>0</v>
      </c>
    </row>
    <row r="216" spans="1:9" x14ac:dyDescent="0.25">
      <c r="A216" s="177">
        <v>48309</v>
      </c>
      <c r="B216" s="57">
        <f t="shared" si="27"/>
        <v>30</v>
      </c>
      <c r="C216" s="56">
        <f t="shared" si="21"/>
        <v>12375000</v>
      </c>
      <c r="D216" s="68">
        <v>0</v>
      </c>
      <c r="E216" s="56">
        <f t="shared" si="22"/>
        <v>12375000</v>
      </c>
      <c r="F216" s="56">
        <f t="shared" si="23"/>
        <v>990000000</v>
      </c>
      <c r="G216" s="56">
        <f t="shared" si="24"/>
        <v>990000000</v>
      </c>
      <c r="H216" s="56">
        <f t="shared" si="25"/>
        <v>12375000</v>
      </c>
      <c r="I216" s="38">
        <f t="shared" si="26"/>
        <v>0</v>
      </c>
    </row>
    <row r="217" spans="1:9" x14ac:dyDescent="0.25">
      <c r="A217" s="177">
        <v>48339</v>
      </c>
      <c r="B217" s="57">
        <f t="shared" si="27"/>
        <v>30</v>
      </c>
      <c r="C217" s="56">
        <f t="shared" si="21"/>
        <v>12375000</v>
      </c>
      <c r="D217" s="68">
        <v>0</v>
      </c>
      <c r="E217" s="56">
        <f t="shared" si="22"/>
        <v>12375000</v>
      </c>
      <c r="F217" s="56">
        <f t="shared" si="23"/>
        <v>990000000</v>
      </c>
      <c r="G217" s="56">
        <f t="shared" si="24"/>
        <v>990000000</v>
      </c>
      <c r="H217" s="56">
        <f t="shared" si="25"/>
        <v>12375000</v>
      </c>
      <c r="I217" s="38">
        <f t="shared" si="26"/>
        <v>0</v>
      </c>
    </row>
    <row r="218" spans="1:9" x14ac:dyDescent="0.25">
      <c r="A218" s="177">
        <v>48370</v>
      </c>
      <c r="B218" s="57">
        <f t="shared" si="27"/>
        <v>30</v>
      </c>
      <c r="C218" s="56">
        <f t="shared" si="21"/>
        <v>12375000</v>
      </c>
      <c r="D218" s="68">
        <v>0</v>
      </c>
      <c r="E218" s="56">
        <f t="shared" si="22"/>
        <v>12375000</v>
      </c>
      <c r="F218" s="56">
        <f t="shared" si="23"/>
        <v>990000000</v>
      </c>
      <c r="G218" s="56">
        <f t="shared" si="24"/>
        <v>990000000</v>
      </c>
      <c r="H218" s="56">
        <f t="shared" si="25"/>
        <v>12375000</v>
      </c>
      <c r="I218" s="38">
        <f t="shared" si="26"/>
        <v>0</v>
      </c>
    </row>
    <row r="219" spans="1:9" x14ac:dyDescent="0.25">
      <c r="A219" s="177">
        <v>48400</v>
      </c>
      <c r="B219" s="57">
        <f t="shared" si="27"/>
        <v>30</v>
      </c>
      <c r="C219" s="56">
        <f t="shared" si="21"/>
        <v>12375000</v>
      </c>
      <c r="D219" s="68">
        <v>0</v>
      </c>
      <c r="E219" s="56">
        <f t="shared" si="22"/>
        <v>12375000</v>
      </c>
      <c r="F219" s="56">
        <f t="shared" si="23"/>
        <v>990000000</v>
      </c>
      <c r="G219" s="56">
        <f t="shared" si="24"/>
        <v>990000000</v>
      </c>
      <c r="H219" s="56">
        <f t="shared" si="25"/>
        <v>12375000</v>
      </c>
      <c r="I219" s="38">
        <f t="shared" si="26"/>
        <v>0</v>
      </c>
    </row>
    <row r="220" spans="1:9" x14ac:dyDescent="0.25">
      <c r="A220" s="177">
        <v>48431</v>
      </c>
      <c r="B220" s="57">
        <f t="shared" si="27"/>
        <v>30</v>
      </c>
      <c r="C220" s="56">
        <f t="shared" si="21"/>
        <v>12375000</v>
      </c>
      <c r="D220" s="68">
        <v>0</v>
      </c>
      <c r="E220" s="56">
        <f t="shared" si="22"/>
        <v>12375000</v>
      </c>
      <c r="F220" s="56">
        <f t="shared" si="23"/>
        <v>990000000</v>
      </c>
      <c r="G220" s="56">
        <f t="shared" si="24"/>
        <v>990000000</v>
      </c>
      <c r="H220" s="56">
        <f t="shared" si="25"/>
        <v>12375000</v>
      </c>
      <c r="I220" s="38">
        <f t="shared" si="26"/>
        <v>0</v>
      </c>
    </row>
    <row r="221" spans="1:9" x14ac:dyDescent="0.25">
      <c r="A221" s="177">
        <v>48462</v>
      </c>
      <c r="B221" s="57">
        <f t="shared" si="27"/>
        <v>30</v>
      </c>
      <c r="C221" s="56">
        <f t="shared" si="21"/>
        <v>12375000</v>
      </c>
      <c r="D221" s="68">
        <v>0</v>
      </c>
      <c r="E221" s="56">
        <f t="shared" si="22"/>
        <v>12375000</v>
      </c>
      <c r="F221" s="56">
        <f t="shared" si="23"/>
        <v>990000000</v>
      </c>
      <c r="G221" s="56">
        <f t="shared" si="24"/>
        <v>990000000</v>
      </c>
      <c r="H221" s="56">
        <f t="shared" si="25"/>
        <v>12375000</v>
      </c>
      <c r="I221" s="38">
        <f t="shared" si="26"/>
        <v>0</v>
      </c>
    </row>
    <row r="222" spans="1:9" x14ac:dyDescent="0.25">
      <c r="A222" s="177">
        <v>48492</v>
      </c>
      <c r="B222" s="57">
        <f t="shared" si="27"/>
        <v>30</v>
      </c>
      <c r="C222" s="56">
        <f t="shared" si="21"/>
        <v>12375000</v>
      </c>
      <c r="D222" s="68">
        <v>0</v>
      </c>
      <c r="E222" s="56">
        <f t="shared" si="22"/>
        <v>12375000</v>
      </c>
      <c r="F222" s="56">
        <f t="shared" si="23"/>
        <v>990000000</v>
      </c>
      <c r="G222" s="56">
        <f t="shared" si="24"/>
        <v>990000000</v>
      </c>
      <c r="H222" s="56">
        <f t="shared" si="25"/>
        <v>12375000</v>
      </c>
      <c r="I222" s="38">
        <f t="shared" si="26"/>
        <v>0</v>
      </c>
    </row>
    <row r="223" spans="1:9" x14ac:dyDescent="0.25">
      <c r="A223" s="177">
        <v>48523</v>
      </c>
      <c r="B223" s="57">
        <f t="shared" si="27"/>
        <v>30</v>
      </c>
      <c r="C223" s="56">
        <f t="shared" si="21"/>
        <v>12375000</v>
      </c>
      <c r="D223" s="68">
        <v>0</v>
      </c>
      <c r="E223" s="56">
        <f t="shared" si="22"/>
        <v>12375000</v>
      </c>
      <c r="F223" s="56">
        <f t="shared" si="23"/>
        <v>990000000</v>
      </c>
      <c r="G223" s="56">
        <f t="shared" si="24"/>
        <v>990000000</v>
      </c>
      <c r="H223" s="56">
        <f t="shared" si="25"/>
        <v>12375000</v>
      </c>
      <c r="I223" s="38">
        <f t="shared" si="26"/>
        <v>0</v>
      </c>
    </row>
    <row r="224" spans="1:9" x14ac:dyDescent="0.25">
      <c r="A224" s="177">
        <v>48553</v>
      </c>
      <c r="B224" s="57">
        <f t="shared" si="27"/>
        <v>30</v>
      </c>
      <c r="C224" s="56">
        <f t="shared" si="21"/>
        <v>12375000</v>
      </c>
      <c r="D224" s="68">
        <v>0</v>
      </c>
      <c r="E224" s="56">
        <f t="shared" si="22"/>
        <v>12375000</v>
      </c>
      <c r="F224" s="56">
        <f t="shared" si="23"/>
        <v>990000000</v>
      </c>
      <c r="G224" s="56">
        <f t="shared" si="24"/>
        <v>990000000</v>
      </c>
      <c r="H224" s="56">
        <f t="shared" si="25"/>
        <v>12375000</v>
      </c>
      <c r="I224" s="38">
        <f t="shared" si="26"/>
        <v>0</v>
      </c>
    </row>
    <row r="225" spans="1:9" x14ac:dyDescent="0.25">
      <c r="A225" s="177">
        <v>48584</v>
      </c>
      <c r="B225" s="57">
        <f t="shared" si="27"/>
        <v>30</v>
      </c>
      <c r="C225" s="56">
        <f t="shared" si="21"/>
        <v>12375000</v>
      </c>
      <c r="D225" s="68">
        <v>0</v>
      </c>
      <c r="E225" s="56">
        <f t="shared" si="22"/>
        <v>12375000</v>
      </c>
      <c r="F225" s="56">
        <f t="shared" si="23"/>
        <v>990000000</v>
      </c>
      <c r="G225" s="56">
        <f t="shared" si="24"/>
        <v>990000000</v>
      </c>
      <c r="H225" s="56">
        <f t="shared" si="25"/>
        <v>12375000</v>
      </c>
      <c r="I225" s="38">
        <f t="shared" si="26"/>
        <v>0</v>
      </c>
    </row>
    <row r="226" spans="1:9" x14ac:dyDescent="0.25">
      <c r="A226" s="177">
        <v>48615</v>
      </c>
      <c r="B226" s="57">
        <f t="shared" si="27"/>
        <v>30</v>
      </c>
      <c r="C226" s="56">
        <f t="shared" si="21"/>
        <v>12375000</v>
      </c>
      <c r="D226" s="68">
        <v>0</v>
      </c>
      <c r="E226" s="56">
        <f t="shared" si="22"/>
        <v>12375000</v>
      </c>
      <c r="F226" s="56">
        <f t="shared" si="23"/>
        <v>990000000</v>
      </c>
      <c r="G226" s="56">
        <f t="shared" si="24"/>
        <v>990000000</v>
      </c>
      <c r="H226" s="56">
        <f t="shared" si="25"/>
        <v>12375000</v>
      </c>
      <c r="I226" s="38">
        <f t="shared" si="26"/>
        <v>0</v>
      </c>
    </row>
    <row r="227" spans="1:9" x14ac:dyDescent="0.25">
      <c r="A227" s="177">
        <v>48643</v>
      </c>
      <c r="B227" s="57">
        <f t="shared" si="27"/>
        <v>30</v>
      </c>
      <c r="C227" s="56">
        <f t="shared" si="21"/>
        <v>12375000</v>
      </c>
      <c r="D227" s="68">
        <v>0</v>
      </c>
      <c r="E227" s="56">
        <f t="shared" si="22"/>
        <v>12375000</v>
      </c>
      <c r="F227" s="56">
        <f t="shared" si="23"/>
        <v>990000000</v>
      </c>
      <c r="G227" s="56">
        <f t="shared" si="24"/>
        <v>990000000</v>
      </c>
      <c r="H227" s="56">
        <f t="shared" si="25"/>
        <v>12375000</v>
      </c>
      <c r="I227" s="38">
        <f t="shared" si="26"/>
        <v>0</v>
      </c>
    </row>
    <row r="228" spans="1:9" x14ac:dyDescent="0.25">
      <c r="A228" s="177">
        <v>48674</v>
      </c>
      <c r="B228" s="57">
        <f t="shared" si="27"/>
        <v>30</v>
      </c>
      <c r="C228" s="56">
        <f t="shared" si="21"/>
        <v>12375000</v>
      </c>
      <c r="D228" s="68">
        <v>0</v>
      </c>
      <c r="E228" s="56">
        <f t="shared" si="22"/>
        <v>12375000</v>
      </c>
      <c r="F228" s="56">
        <f t="shared" si="23"/>
        <v>990000000</v>
      </c>
      <c r="G228" s="56">
        <f t="shared" si="24"/>
        <v>990000000</v>
      </c>
      <c r="H228" s="56">
        <f t="shared" si="25"/>
        <v>12375000</v>
      </c>
      <c r="I228" s="38">
        <f t="shared" si="26"/>
        <v>0</v>
      </c>
    </row>
    <row r="229" spans="1:9" x14ac:dyDescent="0.25">
      <c r="A229" s="177">
        <v>48704</v>
      </c>
      <c r="B229" s="57">
        <f t="shared" si="27"/>
        <v>30</v>
      </c>
      <c r="C229" s="56">
        <f t="shared" si="21"/>
        <v>12375000</v>
      </c>
      <c r="D229" s="68">
        <v>0</v>
      </c>
      <c r="E229" s="56">
        <f t="shared" si="22"/>
        <v>12375000</v>
      </c>
      <c r="F229" s="56">
        <f t="shared" si="23"/>
        <v>990000000</v>
      </c>
      <c r="G229" s="56">
        <f t="shared" si="24"/>
        <v>990000000</v>
      </c>
      <c r="H229" s="56">
        <f t="shared" si="25"/>
        <v>12375000</v>
      </c>
      <c r="I229" s="38">
        <f t="shared" si="26"/>
        <v>0</v>
      </c>
    </row>
    <row r="230" spans="1:9" x14ac:dyDescent="0.25">
      <c r="A230" s="177">
        <v>48735</v>
      </c>
      <c r="B230" s="57">
        <f t="shared" si="27"/>
        <v>30</v>
      </c>
      <c r="C230" s="56">
        <f t="shared" si="21"/>
        <v>12375000</v>
      </c>
      <c r="D230" s="68">
        <v>0</v>
      </c>
      <c r="E230" s="56">
        <f t="shared" si="22"/>
        <v>12375000</v>
      </c>
      <c r="F230" s="56">
        <f t="shared" si="23"/>
        <v>990000000</v>
      </c>
      <c r="G230" s="56">
        <f t="shared" si="24"/>
        <v>990000000</v>
      </c>
      <c r="H230" s="56">
        <f t="shared" si="25"/>
        <v>12375000</v>
      </c>
      <c r="I230" s="38">
        <f t="shared" si="26"/>
        <v>0</v>
      </c>
    </row>
    <row r="231" spans="1:9" x14ac:dyDescent="0.25">
      <c r="A231" s="177">
        <v>48765</v>
      </c>
      <c r="B231" s="57">
        <f t="shared" si="27"/>
        <v>30</v>
      </c>
      <c r="C231" s="56">
        <f t="shared" si="21"/>
        <v>12375000</v>
      </c>
      <c r="D231" s="68">
        <v>0</v>
      </c>
      <c r="E231" s="56">
        <f t="shared" si="22"/>
        <v>12375000</v>
      </c>
      <c r="F231" s="56">
        <f t="shared" si="23"/>
        <v>990000000</v>
      </c>
      <c r="G231" s="56">
        <f t="shared" si="24"/>
        <v>990000000</v>
      </c>
      <c r="H231" s="56">
        <f t="shared" si="25"/>
        <v>12375000</v>
      </c>
      <c r="I231" s="38">
        <f t="shared" si="26"/>
        <v>0</v>
      </c>
    </row>
    <row r="232" spans="1:9" x14ac:dyDescent="0.25">
      <c r="A232" s="177">
        <v>48796</v>
      </c>
      <c r="B232" s="57">
        <f t="shared" si="27"/>
        <v>30</v>
      </c>
      <c r="C232" s="56">
        <f t="shared" ref="C232:C244" si="28">D232+E232</f>
        <v>12375000</v>
      </c>
      <c r="D232" s="68">
        <v>0</v>
      </c>
      <c r="E232" s="56">
        <f t="shared" ref="E232:E244" si="29">ROUNDUP(F232*$B$2*B232/360,0)</f>
        <v>12375000</v>
      </c>
      <c r="F232" s="56">
        <f t="shared" ref="F232:F244" si="30">G231</f>
        <v>990000000</v>
      </c>
      <c r="G232" s="56">
        <f t="shared" ref="G232:G244" si="31">F232-D232</f>
        <v>990000000</v>
      </c>
      <c r="H232" s="56">
        <f t="shared" ref="H232:H244" si="32">F232*$B$2*B232/360</f>
        <v>12375000</v>
      </c>
      <c r="I232" s="38">
        <f t="shared" ref="I232:I244" si="33">H232-E232</f>
        <v>0</v>
      </c>
    </row>
    <row r="233" spans="1:9" x14ac:dyDescent="0.25">
      <c r="A233" s="177">
        <v>48827</v>
      </c>
      <c r="B233" s="57">
        <f t="shared" si="27"/>
        <v>30</v>
      </c>
      <c r="C233" s="56">
        <f t="shared" si="28"/>
        <v>12375000</v>
      </c>
      <c r="D233" s="68">
        <v>0</v>
      </c>
      <c r="E233" s="56">
        <f t="shared" si="29"/>
        <v>12375000</v>
      </c>
      <c r="F233" s="56">
        <f t="shared" si="30"/>
        <v>990000000</v>
      </c>
      <c r="G233" s="56">
        <f t="shared" si="31"/>
        <v>990000000</v>
      </c>
      <c r="H233" s="56">
        <f t="shared" si="32"/>
        <v>12375000</v>
      </c>
      <c r="I233" s="38">
        <f t="shared" si="33"/>
        <v>0</v>
      </c>
    </row>
    <row r="234" spans="1:9" x14ac:dyDescent="0.25">
      <c r="A234" s="177">
        <v>48857</v>
      </c>
      <c r="B234" s="57">
        <f t="shared" si="27"/>
        <v>30</v>
      </c>
      <c r="C234" s="56">
        <f t="shared" si="28"/>
        <v>12375000</v>
      </c>
      <c r="D234" s="68">
        <v>0</v>
      </c>
      <c r="E234" s="56">
        <f t="shared" si="29"/>
        <v>12375000</v>
      </c>
      <c r="F234" s="56">
        <f t="shared" si="30"/>
        <v>990000000</v>
      </c>
      <c r="G234" s="56">
        <f t="shared" si="31"/>
        <v>990000000</v>
      </c>
      <c r="H234" s="56">
        <f t="shared" si="32"/>
        <v>12375000</v>
      </c>
      <c r="I234" s="38">
        <f t="shared" si="33"/>
        <v>0</v>
      </c>
    </row>
    <row r="235" spans="1:9" x14ac:dyDescent="0.25">
      <c r="A235" s="177">
        <v>48888</v>
      </c>
      <c r="B235" s="57">
        <f t="shared" si="27"/>
        <v>30</v>
      </c>
      <c r="C235" s="56">
        <f t="shared" si="28"/>
        <v>12375000</v>
      </c>
      <c r="D235" s="68">
        <v>0</v>
      </c>
      <c r="E235" s="56">
        <f t="shared" si="29"/>
        <v>12375000</v>
      </c>
      <c r="F235" s="56">
        <f t="shared" si="30"/>
        <v>990000000</v>
      </c>
      <c r="G235" s="56">
        <f t="shared" si="31"/>
        <v>990000000</v>
      </c>
      <c r="H235" s="56">
        <f t="shared" si="32"/>
        <v>12375000</v>
      </c>
      <c r="I235" s="38">
        <f t="shared" si="33"/>
        <v>0</v>
      </c>
    </row>
    <row r="236" spans="1:9" x14ac:dyDescent="0.25">
      <c r="A236" s="177">
        <v>48918</v>
      </c>
      <c r="B236" s="57">
        <f t="shared" si="27"/>
        <v>30</v>
      </c>
      <c r="C236" s="56">
        <f t="shared" si="28"/>
        <v>12375000</v>
      </c>
      <c r="D236" s="68">
        <v>0</v>
      </c>
      <c r="E236" s="56">
        <f t="shared" si="29"/>
        <v>12375000</v>
      </c>
      <c r="F236" s="56">
        <f t="shared" si="30"/>
        <v>990000000</v>
      </c>
      <c r="G236" s="56">
        <f t="shared" si="31"/>
        <v>990000000</v>
      </c>
      <c r="H236" s="56">
        <f t="shared" si="32"/>
        <v>12375000</v>
      </c>
      <c r="I236" s="38">
        <f t="shared" si="33"/>
        <v>0</v>
      </c>
    </row>
    <row r="237" spans="1:9" x14ac:dyDescent="0.25">
      <c r="A237" s="177">
        <v>48949</v>
      </c>
      <c r="B237" s="57">
        <f t="shared" si="27"/>
        <v>30</v>
      </c>
      <c r="C237" s="56">
        <f t="shared" si="28"/>
        <v>12375000</v>
      </c>
      <c r="D237" s="68">
        <v>0</v>
      </c>
      <c r="E237" s="56">
        <f t="shared" si="29"/>
        <v>12375000</v>
      </c>
      <c r="F237" s="56">
        <f t="shared" si="30"/>
        <v>990000000</v>
      </c>
      <c r="G237" s="56">
        <f t="shared" si="31"/>
        <v>990000000</v>
      </c>
      <c r="H237" s="56">
        <f t="shared" si="32"/>
        <v>12375000</v>
      </c>
      <c r="I237" s="38">
        <f t="shared" si="33"/>
        <v>0</v>
      </c>
    </row>
    <row r="238" spans="1:9" x14ac:dyDescent="0.25">
      <c r="A238" s="177">
        <v>48980</v>
      </c>
      <c r="B238" s="57">
        <f t="shared" si="27"/>
        <v>30</v>
      </c>
      <c r="C238" s="56">
        <f t="shared" si="28"/>
        <v>12375000</v>
      </c>
      <c r="D238" s="68">
        <v>0</v>
      </c>
      <c r="E238" s="56">
        <f t="shared" si="29"/>
        <v>12375000</v>
      </c>
      <c r="F238" s="56">
        <f t="shared" si="30"/>
        <v>990000000</v>
      </c>
      <c r="G238" s="56">
        <f t="shared" si="31"/>
        <v>990000000</v>
      </c>
      <c r="H238" s="56">
        <f t="shared" si="32"/>
        <v>12375000</v>
      </c>
      <c r="I238" s="38">
        <f t="shared" si="33"/>
        <v>0</v>
      </c>
    </row>
    <row r="239" spans="1:9" x14ac:dyDescent="0.25">
      <c r="A239" s="177">
        <v>49008</v>
      </c>
      <c r="B239" s="57">
        <f t="shared" si="27"/>
        <v>30</v>
      </c>
      <c r="C239" s="56">
        <f t="shared" si="28"/>
        <v>12375000</v>
      </c>
      <c r="D239" s="68">
        <v>0</v>
      </c>
      <c r="E239" s="56">
        <f t="shared" si="29"/>
        <v>12375000</v>
      </c>
      <c r="F239" s="56">
        <f t="shared" si="30"/>
        <v>990000000</v>
      </c>
      <c r="G239" s="56">
        <f t="shared" si="31"/>
        <v>990000000</v>
      </c>
      <c r="H239" s="56">
        <f t="shared" si="32"/>
        <v>12375000</v>
      </c>
      <c r="I239" s="38">
        <f t="shared" si="33"/>
        <v>0</v>
      </c>
    </row>
    <row r="240" spans="1:9" x14ac:dyDescent="0.25">
      <c r="A240" s="177">
        <v>49039</v>
      </c>
      <c r="B240" s="57">
        <f t="shared" si="27"/>
        <v>30</v>
      </c>
      <c r="C240" s="56">
        <f t="shared" si="28"/>
        <v>12375000</v>
      </c>
      <c r="D240" s="68">
        <v>0</v>
      </c>
      <c r="E240" s="56">
        <f t="shared" si="29"/>
        <v>12375000</v>
      </c>
      <c r="F240" s="56">
        <f t="shared" si="30"/>
        <v>990000000</v>
      </c>
      <c r="G240" s="56">
        <f t="shared" si="31"/>
        <v>990000000</v>
      </c>
      <c r="H240" s="56">
        <f t="shared" si="32"/>
        <v>12375000</v>
      </c>
      <c r="I240" s="38">
        <f t="shared" si="33"/>
        <v>0</v>
      </c>
    </row>
    <row r="241" spans="1:9" x14ac:dyDescent="0.25">
      <c r="A241" s="177">
        <v>49069</v>
      </c>
      <c r="B241" s="57">
        <f t="shared" si="27"/>
        <v>30</v>
      </c>
      <c r="C241" s="56">
        <f t="shared" si="28"/>
        <v>12375000</v>
      </c>
      <c r="D241" s="68">
        <v>0</v>
      </c>
      <c r="E241" s="56">
        <f t="shared" si="29"/>
        <v>12375000</v>
      </c>
      <c r="F241" s="56">
        <f t="shared" si="30"/>
        <v>990000000</v>
      </c>
      <c r="G241" s="56">
        <f t="shared" si="31"/>
        <v>990000000</v>
      </c>
      <c r="H241" s="56">
        <f t="shared" si="32"/>
        <v>12375000</v>
      </c>
      <c r="I241" s="38">
        <f t="shared" si="33"/>
        <v>0</v>
      </c>
    </row>
    <row r="242" spans="1:9" x14ac:dyDescent="0.25">
      <c r="A242" s="177">
        <v>49100</v>
      </c>
      <c r="B242" s="57">
        <f t="shared" si="27"/>
        <v>30</v>
      </c>
      <c r="C242" s="56">
        <f t="shared" si="28"/>
        <v>12375000</v>
      </c>
      <c r="D242" s="68">
        <v>0</v>
      </c>
      <c r="E242" s="56">
        <f t="shared" si="29"/>
        <v>12375000</v>
      </c>
      <c r="F242" s="56">
        <f t="shared" si="30"/>
        <v>990000000</v>
      </c>
      <c r="G242" s="56">
        <f t="shared" si="31"/>
        <v>990000000</v>
      </c>
      <c r="H242" s="56">
        <f t="shared" si="32"/>
        <v>12375000</v>
      </c>
      <c r="I242" s="38">
        <f t="shared" si="33"/>
        <v>0</v>
      </c>
    </row>
    <row r="243" spans="1:9" x14ac:dyDescent="0.25">
      <c r="A243" s="177">
        <v>49130</v>
      </c>
      <c r="B243" s="57">
        <f t="shared" si="27"/>
        <v>30</v>
      </c>
      <c r="C243" s="56">
        <f t="shared" si="28"/>
        <v>12375000</v>
      </c>
      <c r="D243" s="68">
        <v>0</v>
      </c>
      <c r="E243" s="56">
        <f t="shared" si="29"/>
        <v>12375000</v>
      </c>
      <c r="F243" s="56">
        <f t="shared" si="30"/>
        <v>990000000</v>
      </c>
      <c r="G243" s="56">
        <f t="shared" si="31"/>
        <v>990000000</v>
      </c>
      <c r="H243" s="56">
        <f t="shared" si="32"/>
        <v>12375000</v>
      </c>
      <c r="I243" s="38">
        <f t="shared" si="33"/>
        <v>0</v>
      </c>
    </row>
    <row r="244" spans="1:9" x14ac:dyDescent="0.25">
      <c r="A244" s="177">
        <v>49161</v>
      </c>
      <c r="B244" s="57">
        <f t="shared" si="27"/>
        <v>30</v>
      </c>
      <c r="C244" s="56">
        <f t="shared" si="28"/>
        <v>1002375000</v>
      </c>
      <c r="D244" s="68">
        <f>G243</f>
        <v>990000000</v>
      </c>
      <c r="E244" s="56">
        <f t="shared" si="29"/>
        <v>12375000</v>
      </c>
      <c r="F244" s="56">
        <f t="shared" si="30"/>
        <v>990000000</v>
      </c>
      <c r="G244" s="56">
        <f t="shared" si="31"/>
        <v>0</v>
      </c>
      <c r="H244" s="56">
        <f t="shared" si="32"/>
        <v>12375000</v>
      </c>
      <c r="I244" s="38">
        <f t="shared" si="33"/>
        <v>0</v>
      </c>
    </row>
  </sheetData>
  <pageMargins left="0.7" right="0.7" top="0.75" bottom="0.75" header="0.3" footer="0.3"/>
  <pageSetup orientation="portrait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CF435-3C9A-415A-88A2-CA11FDD1CB5D}">
  <dimension ref="A1:I244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8.42578125" bestFit="1" customWidth="1"/>
    <col min="4" max="4" width="15.5703125" bestFit="1" customWidth="1"/>
    <col min="5" max="5" width="14.28515625" bestFit="1" customWidth="1"/>
    <col min="6" max="7" width="15.28515625" bestFit="1" customWidth="1"/>
    <col min="8" max="8" width="15.140625" bestFit="1" customWidth="1"/>
    <col min="9" max="9" width="6.7109375" bestFit="1" customWidth="1"/>
  </cols>
  <sheetData>
    <row r="1" spans="1:9" x14ac:dyDescent="0.25">
      <c r="A1" s="41" t="s">
        <v>267</v>
      </c>
      <c r="B1" s="46">
        <v>41853</v>
      </c>
      <c r="C1" s="86" t="s">
        <v>377</v>
      </c>
      <c r="D1" s="83">
        <v>990000000</v>
      </c>
    </row>
    <row r="2" spans="1:9" ht="15.75" x14ac:dyDescent="0.25">
      <c r="A2" s="41" t="s">
        <v>268</v>
      </c>
      <c r="B2" s="223">
        <v>0.15</v>
      </c>
      <c r="C2" s="101" t="s">
        <v>381</v>
      </c>
      <c r="D2" s="224">
        <f>ROUNDUP(34669.2093602737,0)</f>
        <v>34670</v>
      </c>
      <c r="F2" s="100"/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45">
        <v>41856</v>
      </c>
      <c r="B4" s="57">
        <f>_xlfn.DAYS(A4,B1)</f>
        <v>3</v>
      </c>
      <c r="C4" s="56"/>
      <c r="D4" s="68">
        <v>0</v>
      </c>
      <c r="E4" s="56">
        <f>ROUNDUP(F4*$B$2*B4/365,0)</f>
        <v>1220548</v>
      </c>
      <c r="F4" s="56">
        <f>D1</f>
        <v>990000000</v>
      </c>
      <c r="G4" s="56">
        <f t="shared" ref="G4:G39" si="0">F4-D4</f>
        <v>990000000</v>
      </c>
      <c r="H4" s="56">
        <f>ROUNDUP(F4*$B$2*B4/365,0)</f>
        <v>1220548</v>
      </c>
      <c r="I4" s="38">
        <f t="shared" ref="I4:I39" si="1">H4-E4</f>
        <v>0</v>
      </c>
    </row>
    <row r="5" spans="1:9" x14ac:dyDescent="0.25">
      <c r="A5" s="177">
        <v>41887</v>
      </c>
      <c r="B5" s="57">
        <f>_xlfn.DAYS(A5,A4)</f>
        <v>31</v>
      </c>
      <c r="C5" s="56">
        <f t="shared" ref="C5:C39" si="2">D5+E5</f>
        <v>12612329</v>
      </c>
      <c r="D5" s="68">
        <v>0</v>
      </c>
      <c r="E5" s="56">
        <f t="shared" ref="E5:E39" si="3">ROUNDUP(F5*$B$2*B5/365,0)</f>
        <v>12612329</v>
      </c>
      <c r="F5" s="56">
        <f>G4</f>
        <v>990000000</v>
      </c>
      <c r="G5" s="56">
        <f t="shared" si="0"/>
        <v>990000000</v>
      </c>
      <c r="H5" s="56">
        <f t="shared" ref="H5:H39" si="4">ROUNDUP(F5*$B$2*B5/365,0)</f>
        <v>12612329</v>
      </c>
      <c r="I5" s="38">
        <f t="shared" si="1"/>
        <v>0</v>
      </c>
    </row>
    <row r="6" spans="1:9" x14ac:dyDescent="0.25">
      <c r="A6" s="177">
        <v>41917</v>
      </c>
      <c r="B6" s="57">
        <f t="shared" ref="B6:B39" si="5">_xlfn.DAYS(A6,A5)</f>
        <v>30</v>
      </c>
      <c r="C6" s="56">
        <f t="shared" si="2"/>
        <v>12205480</v>
      </c>
      <c r="D6" s="68">
        <v>0</v>
      </c>
      <c r="E6" s="56">
        <f t="shared" si="3"/>
        <v>12205480</v>
      </c>
      <c r="F6" s="56">
        <f t="shared" ref="F6:F39" si="6">G5</f>
        <v>990000000</v>
      </c>
      <c r="G6" s="56">
        <f t="shared" si="0"/>
        <v>990000000</v>
      </c>
      <c r="H6" s="56">
        <f t="shared" si="4"/>
        <v>12205480</v>
      </c>
      <c r="I6" s="38">
        <f t="shared" si="1"/>
        <v>0</v>
      </c>
    </row>
    <row r="7" spans="1:9" x14ac:dyDescent="0.25">
      <c r="A7" s="177">
        <v>41948</v>
      </c>
      <c r="B7" s="57">
        <f t="shared" si="5"/>
        <v>31</v>
      </c>
      <c r="C7" s="56">
        <f t="shared" si="2"/>
        <v>12612329</v>
      </c>
      <c r="D7" s="68">
        <v>0</v>
      </c>
      <c r="E7" s="56">
        <f t="shared" si="3"/>
        <v>12612329</v>
      </c>
      <c r="F7" s="56">
        <f t="shared" si="6"/>
        <v>990000000</v>
      </c>
      <c r="G7" s="56">
        <f t="shared" si="0"/>
        <v>990000000</v>
      </c>
      <c r="H7" s="56">
        <f t="shared" si="4"/>
        <v>12612329</v>
      </c>
      <c r="I7" s="38">
        <f t="shared" si="1"/>
        <v>0</v>
      </c>
    </row>
    <row r="8" spans="1:9" x14ac:dyDescent="0.25">
      <c r="A8" s="177">
        <v>41978</v>
      </c>
      <c r="B8" s="57">
        <f t="shared" si="5"/>
        <v>30</v>
      </c>
      <c r="C8" s="56">
        <f t="shared" si="2"/>
        <v>12205480</v>
      </c>
      <c r="D8" s="68">
        <v>0</v>
      </c>
      <c r="E8" s="56">
        <f t="shared" si="3"/>
        <v>12205480</v>
      </c>
      <c r="F8" s="56">
        <f t="shared" si="6"/>
        <v>990000000</v>
      </c>
      <c r="G8" s="56">
        <f t="shared" si="0"/>
        <v>990000000</v>
      </c>
      <c r="H8" s="56">
        <f t="shared" si="4"/>
        <v>12205480</v>
      </c>
      <c r="I8" s="38">
        <f t="shared" si="1"/>
        <v>0</v>
      </c>
    </row>
    <row r="9" spans="1:9" x14ac:dyDescent="0.25">
      <c r="A9" s="177">
        <v>42009</v>
      </c>
      <c r="B9" s="57">
        <f t="shared" si="5"/>
        <v>31</v>
      </c>
      <c r="C9" s="56">
        <f t="shared" si="2"/>
        <v>12612329</v>
      </c>
      <c r="D9" s="68">
        <v>0</v>
      </c>
      <c r="E9" s="56">
        <f t="shared" si="3"/>
        <v>12612329</v>
      </c>
      <c r="F9" s="56">
        <f t="shared" si="6"/>
        <v>990000000</v>
      </c>
      <c r="G9" s="56">
        <f t="shared" si="0"/>
        <v>990000000</v>
      </c>
      <c r="H9" s="56">
        <f t="shared" si="4"/>
        <v>12612329</v>
      </c>
      <c r="I9" s="38">
        <f t="shared" si="1"/>
        <v>0</v>
      </c>
    </row>
    <row r="10" spans="1:9" x14ac:dyDescent="0.25">
      <c r="A10" s="177">
        <v>42040</v>
      </c>
      <c r="B10" s="57">
        <f t="shared" si="5"/>
        <v>31</v>
      </c>
      <c r="C10" s="56">
        <f t="shared" si="2"/>
        <v>12612329</v>
      </c>
      <c r="D10" s="68">
        <v>0</v>
      </c>
      <c r="E10" s="56">
        <f t="shared" si="3"/>
        <v>12612329</v>
      </c>
      <c r="F10" s="56">
        <f t="shared" si="6"/>
        <v>990000000</v>
      </c>
      <c r="G10" s="56">
        <f t="shared" si="0"/>
        <v>990000000</v>
      </c>
      <c r="H10" s="56">
        <f t="shared" si="4"/>
        <v>12612329</v>
      </c>
      <c r="I10" s="38">
        <f t="shared" si="1"/>
        <v>0</v>
      </c>
    </row>
    <row r="11" spans="1:9" x14ac:dyDescent="0.25">
      <c r="A11" s="177">
        <v>42068</v>
      </c>
      <c r="B11" s="57">
        <f t="shared" si="5"/>
        <v>28</v>
      </c>
      <c r="C11" s="56">
        <f t="shared" si="2"/>
        <v>11391781</v>
      </c>
      <c r="D11" s="68">
        <v>0</v>
      </c>
      <c r="E11" s="56">
        <f t="shared" si="3"/>
        <v>11391781</v>
      </c>
      <c r="F11" s="56">
        <f t="shared" si="6"/>
        <v>990000000</v>
      </c>
      <c r="G11" s="56">
        <f t="shared" si="0"/>
        <v>990000000</v>
      </c>
      <c r="H11" s="56">
        <f t="shared" si="4"/>
        <v>11391781</v>
      </c>
      <c r="I11" s="38">
        <f t="shared" si="1"/>
        <v>0</v>
      </c>
    </row>
    <row r="12" spans="1:9" x14ac:dyDescent="0.25">
      <c r="A12" s="177">
        <v>42099</v>
      </c>
      <c r="B12" s="57">
        <f t="shared" si="5"/>
        <v>31</v>
      </c>
      <c r="C12" s="56">
        <f t="shared" si="2"/>
        <v>12612329</v>
      </c>
      <c r="D12" s="68">
        <v>0</v>
      </c>
      <c r="E12" s="56">
        <f t="shared" si="3"/>
        <v>12612329</v>
      </c>
      <c r="F12" s="56">
        <f t="shared" si="6"/>
        <v>990000000</v>
      </c>
      <c r="G12" s="56">
        <f t="shared" si="0"/>
        <v>990000000</v>
      </c>
      <c r="H12" s="56">
        <f t="shared" si="4"/>
        <v>12612329</v>
      </c>
      <c r="I12" s="38">
        <f t="shared" si="1"/>
        <v>0</v>
      </c>
    </row>
    <row r="13" spans="1:9" x14ac:dyDescent="0.25">
      <c r="A13" s="177">
        <v>42129</v>
      </c>
      <c r="B13" s="57">
        <f t="shared" si="5"/>
        <v>30</v>
      </c>
      <c r="C13" s="56">
        <f t="shared" si="2"/>
        <v>12205480</v>
      </c>
      <c r="D13" s="68">
        <v>0</v>
      </c>
      <c r="E13" s="56">
        <f t="shared" si="3"/>
        <v>12205480</v>
      </c>
      <c r="F13" s="56">
        <f t="shared" si="6"/>
        <v>990000000</v>
      </c>
      <c r="G13" s="56">
        <f t="shared" si="0"/>
        <v>990000000</v>
      </c>
      <c r="H13" s="56">
        <f t="shared" si="4"/>
        <v>12205480</v>
      </c>
      <c r="I13" s="38">
        <f t="shared" si="1"/>
        <v>0</v>
      </c>
    </row>
    <row r="14" spans="1:9" x14ac:dyDescent="0.25">
      <c r="A14" s="177">
        <v>42160</v>
      </c>
      <c r="B14" s="57">
        <f t="shared" si="5"/>
        <v>31</v>
      </c>
      <c r="C14" s="56">
        <f t="shared" si="2"/>
        <v>12612329</v>
      </c>
      <c r="D14" s="68">
        <v>0</v>
      </c>
      <c r="E14" s="56">
        <f t="shared" si="3"/>
        <v>12612329</v>
      </c>
      <c r="F14" s="56">
        <f t="shared" si="6"/>
        <v>990000000</v>
      </c>
      <c r="G14" s="56">
        <f t="shared" si="0"/>
        <v>990000000</v>
      </c>
      <c r="H14" s="56">
        <f t="shared" si="4"/>
        <v>12612329</v>
      </c>
      <c r="I14" s="38">
        <f t="shared" si="1"/>
        <v>0</v>
      </c>
    </row>
    <row r="15" spans="1:9" x14ac:dyDescent="0.25">
      <c r="A15" s="177">
        <v>42190</v>
      </c>
      <c r="B15" s="57">
        <f t="shared" si="5"/>
        <v>30</v>
      </c>
      <c r="C15" s="56">
        <f t="shared" si="2"/>
        <v>12205480</v>
      </c>
      <c r="D15" s="68">
        <v>0</v>
      </c>
      <c r="E15" s="56">
        <f t="shared" si="3"/>
        <v>12205480</v>
      </c>
      <c r="F15" s="56">
        <f t="shared" si="6"/>
        <v>990000000</v>
      </c>
      <c r="G15" s="56">
        <f t="shared" si="0"/>
        <v>990000000</v>
      </c>
      <c r="H15" s="56">
        <f t="shared" si="4"/>
        <v>12205480</v>
      </c>
      <c r="I15" s="38">
        <f t="shared" si="1"/>
        <v>0</v>
      </c>
    </row>
    <row r="16" spans="1:9" x14ac:dyDescent="0.25">
      <c r="A16" s="177">
        <v>42221</v>
      </c>
      <c r="B16" s="57">
        <f t="shared" si="5"/>
        <v>31</v>
      </c>
      <c r="C16" s="56">
        <f t="shared" si="2"/>
        <v>12612329</v>
      </c>
      <c r="D16" s="68">
        <v>0</v>
      </c>
      <c r="E16" s="56">
        <f t="shared" si="3"/>
        <v>12612329</v>
      </c>
      <c r="F16" s="56">
        <f t="shared" si="6"/>
        <v>990000000</v>
      </c>
      <c r="G16" s="56">
        <f t="shared" si="0"/>
        <v>990000000</v>
      </c>
      <c r="H16" s="56">
        <f t="shared" si="4"/>
        <v>12612329</v>
      </c>
      <c r="I16" s="38">
        <f t="shared" si="1"/>
        <v>0</v>
      </c>
    </row>
    <row r="17" spans="1:9" x14ac:dyDescent="0.25">
      <c r="A17" s="177">
        <v>42252</v>
      </c>
      <c r="B17" s="57">
        <f t="shared" si="5"/>
        <v>31</v>
      </c>
      <c r="C17" s="56">
        <f t="shared" si="2"/>
        <v>12612329</v>
      </c>
      <c r="D17" s="68">
        <v>0</v>
      </c>
      <c r="E17" s="56">
        <f t="shared" si="3"/>
        <v>12612329</v>
      </c>
      <c r="F17" s="56">
        <f t="shared" si="6"/>
        <v>990000000</v>
      </c>
      <c r="G17" s="56">
        <f t="shared" si="0"/>
        <v>990000000</v>
      </c>
      <c r="H17" s="56">
        <f t="shared" si="4"/>
        <v>12612329</v>
      </c>
      <c r="I17" s="38">
        <f t="shared" si="1"/>
        <v>0</v>
      </c>
    </row>
    <row r="18" spans="1:9" x14ac:dyDescent="0.25">
      <c r="A18" s="177">
        <v>42282</v>
      </c>
      <c r="B18" s="57">
        <f t="shared" si="5"/>
        <v>30</v>
      </c>
      <c r="C18" s="56">
        <f t="shared" si="2"/>
        <v>12205480</v>
      </c>
      <c r="D18" s="68">
        <v>0</v>
      </c>
      <c r="E18" s="56">
        <f t="shared" si="3"/>
        <v>12205480</v>
      </c>
      <c r="F18" s="56">
        <f t="shared" si="6"/>
        <v>990000000</v>
      </c>
      <c r="G18" s="56">
        <f t="shared" si="0"/>
        <v>990000000</v>
      </c>
      <c r="H18" s="56">
        <f t="shared" si="4"/>
        <v>12205480</v>
      </c>
      <c r="I18" s="38">
        <f t="shared" si="1"/>
        <v>0</v>
      </c>
    </row>
    <row r="19" spans="1:9" x14ac:dyDescent="0.25">
      <c r="A19" s="177">
        <v>42313</v>
      </c>
      <c r="B19" s="57">
        <f t="shared" si="5"/>
        <v>31</v>
      </c>
      <c r="C19" s="56">
        <f t="shared" si="2"/>
        <v>12612329</v>
      </c>
      <c r="D19" s="68">
        <v>0</v>
      </c>
      <c r="E19" s="56">
        <f t="shared" si="3"/>
        <v>12612329</v>
      </c>
      <c r="F19" s="56">
        <f t="shared" si="6"/>
        <v>990000000</v>
      </c>
      <c r="G19" s="56">
        <f t="shared" si="0"/>
        <v>990000000</v>
      </c>
      <c r="H19" s="56">
        <f t="shared" si="4"/>
        <v>12612329</v>
      </c>
      <c r="I19" s="38">
        <f t="shared" si="1"/>
        <v>0</v>
      </c>
    </row>
    <row r="20" spans="1:9" x14ac:dyDescent="0.25">
      <c r="A20" s="177">
        <v>42343</v>
      </c>
      <c r="B20" s="57">
        <f t="shared" si="5"/>
        <v>30</v>
      </c>
      <c r="C20" s="56">
        <f t="shared" si="2"/>
        <v>12205480</v>
      </c>
      <c r="D20" s="68">
        <v>0</v>
      </c>
      <c r="E20" s="56">
        <f t="shared" si="3"/>
        <v>12205480</v>
      </c>
      <c r="F20" s="56">
        <f t="shared" si="6"/>
        <v>990000000</v>
      </c>
      <c r="G20" s="56">
        <f t="shared" si="0"/>
        <v>990000000</v>
      </c>
      <c r="H20" s="56">
        <f t="shared" si="4"/>
        <v>12205480</v>
      </c>
      <c r="I20" s="38">
        <f t="shared" si="1"/>
        <v>0</v>
      </c>
    </row>
    <row r="21" spans="1:9" x14ac:dyDescent="0.25">
      <c r="A21" s="177">
        <v>42374</v>
      </c>
      <c r="B21" s="57">
        <f t="shared" si="5"/>
        <v>31</v>
      </c>
      <c r="C21" s="56">
        <f t="shared" si="2"/>
        <v>12612329</v>
      </c>
      <c r="D21" s="68">
        <v>0</v>
      </c>
      <c r="E21" s="56">
        <f t="shared" si="3"/>
        <v>12612329</v>
      </c>
      <c r="F21" s="56">
        <f t="shared" si="6"/>
        <v>990000000</v>
      </c>
      <c r="G21" s="56">
        <f t="shared" si="0"/>
        <v>990000000</v>
      </c>
      <c r="H21" s="56">
        <f t="shared" si="4"/>
        <v>12612329</v>
      </c>
      <c r="I21" s="38">
        <f t="shared" si="1"/>
        <v>0</v>
      </c>
    </row>
    <row r="22" spans="1:9" x14ac:dyDescent="0.25">
      <c r="A22" s="177">
        <v>42405</v>
      </c>
      <c r="B22" s="57">
        <f t="shared" si="5"/>
        <v>31</v>
      </c>
      <c r="C22" s="56">
        <f t="shared" si="2"/>
        <v>12612329</v>
      </c>
      <c r="D22" s="68">
        <v>0</v>
      </c>
      <c r="E22" s="56">
        <f t="shared" si="3"/>
        <v>12612329</v>
      </c>
      <c r="F22" s="56">
        <f t="shared" si="6"/>
        <v>990000000</v>
      </c>
      <c r="G22" s="56">
        <f t="shared" si="0"/>
        <v>990000000</v>
      </c>
      <c r="H22" s="56">
        <f t="shared" si="4"/>
        <v>12612329</v>
      </c>
      <c r="I22" s="38">
        <f t="shared" si="1"/>
        <v>0</v>
      </c>
    </row>
    <row r="23" spans="1:9" x14ac:dyDescent="0.25">
      <c r="A23" s="177">
        <v>42434</v>
      </c>
      <c r="B23" s="57">
        <f t="shared" si="5"/>
        <v>29</v>
      </c>
      <c r="C23" s="56">
        <f t="shared" si="2"/>
        <v>11798631</v>
      </c>
      <c r="D23" s="68">
        <v>0</v>
      </c>
      <c r="E23" s="56">
        <f t="shared" si="3"/>
        <v>11798631</v>
      </c>
      <c r="F23" s="56">
        <f t="shared" si="6"/>
        <v>990000000</v>
      </c>
      <c r="G23" s="56">
        <f t="shared" si="0"/>
        <v>990000000</v>
      </c>
      <c r="H23" s="56">
        <f t="shared" si="4"/>
        <v>11798631</v>
      </c>
      <c r="I23" s="38">
        <f t="shared" si="1"/>
        <v>0</v>
      </c>
    </row>
    <row r="24" spans="1:9" x14ac:dyDescent="0.25">
      <c r="A24" s="177">
        <v>42465</v>
      </c>
      <c r="B24" s="57">
        <f t="shared" si="5"/>
        <v>31</v>
      </c>
      <c r="C24" s="56">
        <f t="shared" si="2"/>
        <v>12612329</v>
      </c>
      <c r="D24" s="68">
        <v>0</v>
      </c>
      <c r="E24" s="56">
        <f t="shared" si="3"/>
        <v>12612329</v>
      </c>
      <c r="F24" s="56">
        <f t="shared" si="6"/>
        <v>990000000</v>
      </c>
      <c r="G24" s="56">
        <f t="shared" si="0"/>
        <v>990000000</v>
      </c>
      <c r="H24" s="56">
        <f t="shared" si="4"/>
        <v>12612329</v>
      </c>
      <c r="I24" s="38">
        <f t="shared" si="1"/>
        <v>0</v>
      </c>
    </row>
    <row r="25" spans="1:9" x14ac:dyDescent="0.25">
      <c r="A25" s="177">
        <v>42495</v>
      </c>
      <c r="B25" s="57">
        <f t="shared" si="5"/>
        <v>30</v>
      </c>
      <c r="C25" s="56">
        <f t="shared" si="2"/>
        <v>12205480</v>
      </c>
      <c r="D25" s="68">
        <v>0</v>
      </c>
      <c r="E25" s="56">
        <f t="shared" si="3"/>
        <v>12205480</v>
      </c>
      <c r="F25" s="56">
        <f t="shared" si="6"/>
        <v>990000000</v>
      </c>
      <c r="G25" s="56">
        <f t="shared" si="0"/>
        <v>990000000</v>
      </c>
      <c r="H25" s="56">
        <f t="shared" si="4"/>
        <v>12205480</v>
      </c>
      <c r="I25" s="38">
        <f t="shared" si="1"/>
        <v>0</v>
      </c>
    </row>
    <row r="26" spans="1:9" x14ac:dyDescent="0.25">
      <c r="A26" s="177">
        <v>42526</v>
      </c>
      <c r="B26" s="57">
        <f t="shared" si="5"/>
        <v>31</v>
      </c>
      <c r="C26" s="56">
        <f t="shared" si="2"/>
        <v>12612329</v>
      </c>
      <c r="D26" s="68">
        <v>0</v>
      </c>
      <c r="E26" s="56">
        <f t="shared" si="3"/>
        <v>12612329</v>
      </c>
      <c r="F26" s="56">
        <f t="shared" si="6"/>
        <v>990000000</v>
      </c>
      <c r="G26" s="56">
        <f t="shared" si="0"/>
        <v>990000000</v>
      </c>
      <c r="H26" s="56">
        <f t="shared" si="4"/>
        <v>12612329</v>
      </c>
      <c r="I26" s="38">
        <f t="shared" si="1"/>
        <v>0</v>
      </c>
    </row>
    <row r="27" spans="1:9" x14ac:dyDescent="0.25">
      <c r="A27" s="177">
        <v>42556</v>
      </c>
      <c r="B27" s="57">
        <f t="shared" si="5"/>
        <v>30</v>
      </c>
      <c r="C27" s="56">
        <f t="shared" si="2"/>
        <v>12205480</v>
      </c>
      <c r="D27" s="68">
        <v>0</v>
      </c>
      <c r="E27" s="56">
        <f t="shared" si="3"/>
        <v>12205480</v>
      </c>
      <c r="F27" s="56">
        <f t="shared" si="6"/>
        <v>990000000</v>
      </c>
      <c r="G27" s="56">
        <f t="shared" si="0"/>
        <v>990000000</v>
      </c>
      <c r="H27" s="56">
        <f t="shared" si="4"/>
        <v>12205480</v>
      </c>
      <c r="I27" s="38">
        <f t="shared" si="1"/>
        <v>0</v>
      </c>
    </row>
    <row r="28" spans="1:9" x14ac:dyDescent="0.25">
      <c r="A28" s="177">
        <v>42587</v>
      </c>
      <c r="B28" s="57">
        <f t="shared" si="5"/>
        <v>31</v>
      </c>
      <c r="C28" s="56">
        <f t="shared" si="2"/>
        <v>12612329</v>
      </c>
      <c r="D28" s="68">
        <v>0</v>
      </c>
      <c r="E28" s="56">
        <f t="shared" si="3"/>
        <v>12612329</v>
      </c>
      <c r="F28" s="56">
        <f t="shared" si="6"/>
        <v>990000000</v>
      </c>
      <c r="G28" s="56">
        <f t="shared" si="0"/>
        <v>990000000</v>
      </c>
      <c r="H28" s="56">
        <f t="shared" si="4"/>
        <v>12612329</v>
      </c>
      <c r="I28" s="38">
        <f t="shared" si="1"/>
        <v>0</v>
      </c>
    </row>
    <row r="29" spans="1:9" x14ac:dyDescent="0.25">
      <c r="A29" s="177">
        <v>42618</v>
      </c>
      <c r="B29" s="57">
        <f t="shared" si="5"/>
        <v>31</v>
      </c>
      <c r="C29" s="56">
        <f t="shared" si="2"/>
        <v>12612329</v>
      </c>
      <c r="D29" s="68">
        <v>0</v>
      </c>
      <c r="E29" s="56">
        <f t="shared" si="3"/>
        <v>12612329</v>
      </c>
      <c r="F29" s="56">
        <f t="shared" si="6"/>
        <v>990000000</v>
      </c>
      <c r="G29" s="56">
        <f t="shared" si="0"/>
        <v>990000000</v>
      </c>
      <c r="H29" s="56">
        <f t="shared" si="4"/>
        <v>12612329</v>
      </c>
      <c r="I29" s="38">
        <f t="shared" si="1"/>
        <v>0</v>
      </c>
    </row>
    <row r="30" spans="1:9" x14ac:dyDescent="0.25">
      <c r="A30" s="177">
        <v>42648</v>
      </c>
      <c r="B30" s="57">
        <f t="shared" si="5"/>
        <v>30</v>
      </c>
      <c r="C30" s="56">
        <f t="shared" si="2"/>
        <v>12205480</v>
      </c>
      <c r="D30" s="68">
        <v>0</v>
      </c>
      <c r="E30" s="56">
        <f t="shared" si="3"/>
        <v>12205480</v>
      </c>
      <c r="F30" s="56">
        <f t="shared" si="6"/>
        <v>990000000</v>
      </c>
      <c r="G30" s="56">
        <f t="shared" si="0"/>
        <v>990000000</v>
      </c>
      <c r="H30" s="56">
        <f t="shared" si="4"/>
        <v>12205480</v>
      </c>
      <c r="I30" s="38">
        <f t="shared" si="1"/>
        <v>0</v>
      </c>
    </row>
    <row r="31" spans="1:9" x14ac:dyDescent="0.25">
      <c r="A31" s="177">
        <v>42679</v>
      </c>
      <c r="B31" s="57">
        <f t="shared" si="5"/>
        <v>31</v>
      </c>
      <c r="C31" s="56">
        <f t="shared" si="2"/>
        <v>12612329</v>
      </c>
      <c r="D31" s="68">
        <v>0</v>
      </c>
      <c r="E31" s="56">
        <f t="shared" si="3"/>
        <v>12612329</v>
      </c>
      <c r="F31" s="56">
        <f t="shared" si="6"/>
        <v>990000000</v>
      </c>
      <c r="G31" s="56">
        <f t="shared" si="0"/>
        <v>990000000</v>
      </c>
      <c r="H31" s="56">
        <f t="shared" si="4"/>
        <v>12612329</v>
      </c>
      <c r="I31" s="38">
        <f t="shared" si="1"/>
        <v>0</v>
      </c>
    </row>
    <row r="32" spans="1:9" x14ac:dyDescent="0.25">
      <c r="A32" s="177">
        <v>42709</v>
      </c>
      <c r="B32" s="57">
        <f t="shared" si="5"/>
        <v>30</v>
      </c>
      <c r="C32" s="56">
        <f t="shared" si="2"/>
        <v>12205480</v>
      </c>
      <c r="D32" s="68">
        <v>0</v>
      </c>
      <c r="E32" s="56">
        <f t="shared" si="3"/>
        <v>12205480</v>
      </c>
      <c r="F32" s="56">
        <f t="shared" si="6"/>
        <v>990000000</v>
      </c>
      <c r="G32" s="56">
        <f t="shared" si="0"/>
        <v>990000000</v>
      </c>
      <c r="H32" s="56">
        <f t="shared" si="4"/>
        <v>12205480</v>
      </c>
      <c r="I32" s="38">
        <f t="shared" si="1"/>
        <v>0</v>
      </c>
    </row>
    <row r="33" spans="1:9" x14ac:dyDescent="0.25">
      <c r="A33" s="177">
        <v>42740</v>
      </c>
      <c r="B33" s="57">
        <f t="shared" si="5"/>
        <v>31</v>
      </c>
      <c r="C33" s="56">
        <f t="shared" si="2"/>
        <v>12612329</v>
      </c>
      <c r="D33" s="68">
        <v>0</v>
      </c>
      <c r="E33" s="56">
        <f t="shared" si="3"/>
        <v>12612329</v>
      </c>
      <c r="F33" s="56">
        <f t="shared" si="6"/>
        <v>990000000</v>
      </c>
      <c r="G33" s="56">
        <f t="shared" si="0"/>
        <v>990000000</v>
      </c>
      <c r="H33" s="56">
        <f t="shared" si="4"/>
        <v>12612329</v>
      </c>
      <c r="I33" s="38">
        <f t="shared" si="1"/>
        <v>0</v>
      </c>
    </row>
    <row r="34" spans="1:9" x14ac:dyDescent="0.25">
      <c r="A34" s="177">
        <v>42771</v>
      </c>
      <c r="B34" s="57">
        <f t="shared" si="5"/>
        <v>31</v>
      </c>
      <c r="C34" s="56">
        <f t="shared" si="2"/>
        <v>12612329</v>
      </c>
      <c r="D34" s="68">
        <v>0</v>
      </c>
      <c r="E34" s="56">
        <f t="shared" si="3"/>
        <v>12612329</v>
      </c>
      <c r="F34" s="56">
        <f t="shared" si="6"/>
        <v>990000000</v>
      </c>
      <c r="G34" s="56">
        <f t="shared" si="0"/>
        <v>990000000</v>
      </c>
      <c r="H34" s="56">
        <f t="shared" si="4"/>
        <v>12612329</v>
      </c>
      <c r="I34" s="38">
        <f t="shared" si="1"/>
        <v>0</v>
      </c>
    </row>
    <row r="35" spans="1:9" x14ac:dyDescent="0.25">
      <c r="A35" s="177">
        <v>42799</v>
      </c>
      <c r="B35" s="57">
        <f t="shared" si="5"/>
        <v>28</v>
      </c>
      <c r="C35" s="56">
        <f t="shared" si="2"/>
        <v>11391781</v>
      </c>
      <c r="D35" s="68">
        <v>0</v>
      </c>
      <c r="E35" s="56">
        <f t="shared" si="3"/>
        <v>11391781</v>
      </c>
      <c r="F35" s="56">
        <f t="shared" si="6"/>
        <v>990000000</v>
      </c>
      <c r="G35" s="56">
        <f t="shared" si="0"/>
        <v>990000000</v>
      </c>
      <c r="H35" s="56">
        <f t="shared" si="4"/>
        <v>11391781</v>
      </c>
      <c r="I35" s="38">
        <f t="shared" si="1"/>
        <v>0</v>
      </c>
    </row>
    <row r="36" spans="1:9" x14ac:dyDescent="0.25">
      <c r="A36" s="177">
        <v>42830</v>
      </c>
      <c r="B36" s="57">
        <f t="shared" si="5"/>
        <v>31</v>
      </c>
      <c r="C36" s="56">
        <f t="shared" si="2"/>
        <v>12612329</v>
      </c>
      <c r="D36" s="68">
        <v>0</v>
      </c>
      <c r="E36" s="56">
        <f t="shared" si="3"/>
        <v>12612329</v>
      </c>
      <c r="F36" s="56">
        <f t="shared" si="6"/>
        <v>990000000</v>
      </c>
      <c r="G36" s="56">
        <f t="shared" si="0"/>
        <v>990000000</v>
      </c>
      <c r="H36" s="56">
        <f t="shared" si="4"/>
        <v>12612329</v>
      </c>
      <c r="I36" s="38">
        <f t="shared" si="1"/>
        <v>0</v>
      </c>
    </row>
    <row r="37" spans="1:9" x14ac:dyDescent="0.25">
      <c r="A37" s="177">
        <v>42860</v>
      </c>
      <c r="B37" s="57">
        <f t="shared" si="5"/>
        <v>30</v>
      </c>
      <c r="C37" s="56">
        <f t="shared" si="2"/>
        <v>12205480</v>
      </c>
      <c r="D37" s="68">
        <v>0</v>
      </c>
      <c r="E37" s="56">
        <f t="shared" si="3"/>
        <v>12205480</v>
      </c>
      <c r="F37" s="56">
        <f t="shared" si="6"/>
        <v>990000000</v>
      </c>
      <c r="G37" s="56">
        <f t="shared" si="0"/>
        <v>990000000</v>
      </c>
      <c r="H37" s="56">
        <f t="shared" si="4"/>
        <v>12205480</v>
      </c>
      <c r="I37" s="38">
        <f t="shared" si="1"/>
        <v>0</v>
      </c>
    </row>
    <row r="38" spans="1:9" x14ac:dyDescent="0.25">
      <c r="A38" s="177">
        <v>42891</v>
      </c>
      <c r="B38" s="57">
        <f t="shared" si="5"/>
        <v>31</v>
      </c>
      <c r="C38" s="56">
        <f t="shared" si="2"/>
        <v>12612329</v>
      </c>
      <c r="D38" s="68">
        <v>0</v>
      </c>
      <c r="E38" s="56">
        <f t="shared" si="3"/>
        <v>12612329</v>
      </c>
      <c r="F38" s="56">
        <f t="shared" si="6"/>
        <v>990000000</v>
      </c>
      <c r="G38" s="56">
        <f t="shared" si="0"/>
        <v>990000000</v>
      </c>
      <c r="H38" s="56">
        <f t="shared" si="4"/>
        <v>12612329</v>
      </c>
      <c r="I38" s="38">
        <f t="shared" si="1"/>
        <v>0</v>
      </c>
    </row>
    <row r="39" spans="1:9" x14ac:dyDescent="0.25">
      <c r="A39" s="177">
        <v>42921</v>
      </c>
      <c r="B39" s="57">
        <f t="shared" si="5"/>
        <v>30</v>
      </c>
      <c r="C39" s="56">
        <f t="shared" si="2"/>
        <v>12205480</v>
      </c>
      <c r="D39" s="68">
        <v>0</v>
      </c>
      <c r="E39" s="56">
        <f t="shared" si="3"/>
        <v>12205480</v>
      </c>
      <c r="F39" s="56">
        <f t="shared" si="6"/>
        <v>990000000</v>
      </c>
      <c r="G39" s="56">
        <f t="shared" si="0"/>
        <v>990000000</v>
      </c>
      <c r="H39" s="56">
        <f t="shared" si="4"/>
        <v>12205480</v>
      </c>
      <c r="I39" s="38">
        <f t="shared" si="1"/>
        <v>0</v>
      </c>
    </row>
    <row r="40" spans="1:9" x14ac:dyDescent="0.25">
      <c r="A40" s="177">
        <v>42952</v>
      </c>
      <c r="B40" s="57">
        <f t="shared" ref="B40:B103" si="7">_xlfn.DAYS(A40,A39)</f>
        <v>31</v>
      </c>
      <c r="C40" s="56">
        <f t="shared" ref="C40:C103" si="8">D40+E40</f>
        <v>12612329</v>
      </c>
      <c r="D40" s="68">
        <v>0</v>
      </c>
      <c r="E40" s="56">
        <f t="shared" ref="E40:E103" si="9">ROUNDUP(F40*$B$2*B40/365,0)</f>
        <v>12612329</v>
      </c>
      <c r="F40" s="56">
        <f t="shared" ref="F40:F103" si="10">G39</f>
        <v>990000000</v>
      </c>
      <c r="G40" s="56">
        <f t="shared" ref="G40:G103" si="11">F40-D40</f>
        <v>990000000</v>
      </c>
      <c r="H40" s="56">
        <f t="shared" ref="H40:H103" si="12">ROUNDUP(F40*$B$2*B40/365,0)</f>
        <v>12612329</v>
      </c>
      <c r="I40" s="38">
        <f t="shared" ref="I40:I103" si="13">H40-E40</f>
        <v>0</v>
      </c>
    </row>
    <row r="41" spans="1:9" x14ac:dyDescent="0.25">
      <c r="A41" s="177">
        <v>42983</v>
      </c>
      <c r="B41" s="57">
        <f t="shared" si="7"/>
        <v>31</v>
      </c>
      <c r="C41" s="56">
        <f t="shared" si="8"/>
        <v>12612329</v>
      </c>
      <c r="D41" s="68">
        <v>0</v>
      </c>
      <c r="E41" s="56">
        <f t="shared" si="9"/>
        <v>12612329</v>
      </c>
      <c r="F41" s="56">
        <f t="shared" si="10"/>
        <v>990000000</v>
      </c>
      <c r="G41" s="56">
        <f t="shared" si="11"/>
        <v>990000000</v>
      </c>
      <c r="H41" s="56">
        <f t="shared" si="12"/>
        <v>12612329</v>
      </c>
      <c r="I41" s="38">
        <f t="shared" si="13"/>
        <v>0</v>
      </c>
    </row>
    <row r="42" spans="1:9" x14ac:dyDescent="0.25">
      <c r="A42" s="177">
        <v>43013</v>
      </c>
      <c r="B42" s="57">
        <f t="shared" si="7"/>
        <v>30</v>
      </c>
      <c r="C42" s="56">
        <f t="shared" si="8"/>
        <v>12205480</v>
      </c>
      <c r="D42" s="68">
        <v>0</v>
      </c>
      <c r="E42" s="56">
        <f t="shared" si="9"/>
        <v>12205480</v>
      </c>
      <c r="F42" s="56">
        <f t="shared" si="10"/>
        <v>990000000</v>
      </c>
      <c r="G42" s="56">
        <f t="shared" si="11"/>
        <v>990000000</v>
      </c>
      <c r="H42" s="56">
        <f t="shared" si="12"/>
        <v>12205480</v>
      </c>
      <c r="I42" s="38">
        <f t="shared" si="13"/>
        <v>0</v>
      </c>
    </row>
    <row r="43" spans="1:9" x14ac:dyDescent="0.25">
      <c r="A43" s="177">
        <v>43044</v>
      </c>
      <c r="B43" s="57">
        <f t="shared" si="7"/>
        <v>31</v>
      </c>
      <c r="C43" s="56">
        <f t="shared" si="8"/>
        <v>12612329</v>
      </c>
      <c r="D43" s="68">
        <v>0</v>
      </c>
      <c r="E43" s="56">
        <f t="shared" si="9"/>
        <v>12612329</v>
      </c>
      <c r="F43" s="56">
        <f t="shared" si="10"/>
        <v>990000000</v>
      </c>
      <c r="G43" s="56">
        <f t="shared" si="11"/>
        <v>990000000</v>
      </c>
      <c r="H43" s="56">
        <f t="shared" si="12"/>
        <v>12612329</v>
      </c>
      <c r="I43" s="38">
        <f t="shared" si="13"/>
        <v>0</v>
      </c>
    </row>
    <row r="44" spans="1:9" x14ac:dyDescent="0.25">
      <c r="A44" s="177">
        <v>43074</v>
      </c>
      <c r="B44" s="57">
        <f t="shared" si="7"/>
        <v>30</v>
      </c>
      <c r="C44" s="56">
        <f t="shared" si="8"/>
        <v>12205480</v>
      </c>
      <c r="D44" s="68">
        <v>0</v>
      </c>
      <c r="E44" s="56">
        <f t="shared" si="9"/>
        <v>12205480</v>
      </c>
      <c r="F44" s="56">
        <f t="shared" si="10"/>
        <v>990000000</v>
      </c>
      <c r="G44" s="56">
        <f t="shared" si="11"/>
        <v>990000000</v>
      </c>
      <c r="H44" s="56">
        <f t="shared" si="12"/>
        <v>12205480</v>
      </c>
      <c r="I44" s="38">
        <f t="shared" si="13"/>
        <v>0</v>
      </c>
    </row>
    <row r="45" spans="1:9" x14ac:dyDescent="0.25">
      <c r="A45" s="177">
        <v>43105</v>
      </c>
      <c r="B45" s="57">
        <f t="shared" si="7"/>
        <v>31</v>
      </c>
      <c r="C45" s="56">
        <f t="shared" si="8"/>
        <v>12612329</v>
      </c>
      <c r="D45" s="68">
        <v>0</v>
      </c>
      <c r="E45" s="56">
        <f t="shared" si="9"/>
        <v>12612329</v>
      </c>
      <c r="F45" s="56">
        <f t="shared" si="10"/>
        <v>990000000</v>
      </c>
      <c r="G45" s="56">
        <f t="shared" si="11"/>
        <v>990000000</v>
      </c>
      <c r="H45" s="56">
        <f t="shared" si="12"/>
        <v>12612329</v>
      </c>
      <c r="I45" s="38">
        <f t="shared" si="13"/>
        <v>0</v>
      </c>
    </row>
    <row r="46" spans="1:9" x14ac:dyDescent="0.25">
      <c r="A46" s="177">
        <v>43136</v>
      </c>
      <c r="B46" s="57">
        <f t="shared" si="7"/>
        <v>31</v>
      </c>
      <c r="C46" s="56">
        <f t="shared" si="8"/>
        <v>12612329</v>
      </c>
      <c r="D46" s="68">
        <v>0</v>
      </c>
      <c r="E46" s="56">
        <f t="shared" si="9"/>
        <v>12612329</v>
      </c>
      <c r="F46" s="56">
        <f t="shared" si="10"/>
        <v>990000000</v>
      </c>
      <c r="G46" s="56">
        <f t="shared" si="11"/>
        <v>990000000</v>
      </c>
      <c r="H46" s="56">
        <f t="shared" si="12"/>
        <v>12612329</v>
      </c>
      <c r="I46" s="38">
        <f t="shared" si="13"/>
        <v>0</v>
      </c>
    </row>
    <row r="47" spans="1:9" x14ac:dyDescent="0.25">
      <c r="A47" s="177">
        <v>43164</v>
      </c>
      <c r="B47" s="57">
        <f t="shared" si="7"/>
        <v>28</v>
      </c>
      <c r="C47" s="56">
        <f t="shared" si="8"/>
        <v>11391781</v>
      </c>
      <c r="D47" s="68">
        <v>0</v>
      </c>
      <c r="E47" s="56">
        <f t="shared" si="9"/>
        <v>11391781</v>
      </c>
      <c r="F47" s="56">
        <f t="shared" si="10"/>
        <v>990000000</v>
      </c>
      <c r="G47" s="56">
        <f t="shared" si="11"/>
        <v>990000000</v>
      </c>
      <c r="H47" s="56">
        <f t="shared" si="12"/>
        <v>11391781</v>
      </c>
      <c r="I47" s="38">
        <f t="shared" si="13"/>
        <v>0</v>
      </c>
    </row>
    <row r="48" spans="1:9" x14ac:dyDescent="0.25">
      <c r="A48" s="177">
        <v>43195</v>
      </c>
      <c r="B48" s="57">
        <f t="shared" si="7"/>
        <v>31</v>
      </c>
      <c r="C48" s="56">
        <f t="shared" si="8"/>
        <v>12612329</v>
      </c>
      <c r="D48" s="68">
        <v>0</v>
      </c>
      <c r="E48" s="56">
        <f t="shared" si="9"/>
        <v>12612329</v>
      </c>
      <c r="F48" s="56">
        <f t="shared" si="10"/>
        <v>990000000</v>
      </c>
      <c r="G48" s="56">
        <f t="shared" si="11"/>
        <v>990000000</v>
      </c>
      <c r="H48" s="56">
        <f t="shared" si="12"/>
        <v>12612329</v>
      </c>
      <c r="I48" s="38">
        <f t="shared" si="13"/>
        <v>0</v>
      </c>
    </row>
    <row r="49" spans="1:9" x14ac:dyDescent="0.25">
      <c r="A49" s="177">
        <v>43225</v>
      </c>
      <c r="B49" s="57">
        <f t="shared" si="7"/>
        <v>30</v>
      </c>
      <c r="C49" s="56">
        <f t="shared" si="8"/>
        <v>12205480</v>
      </c>
      <c r="D49" s="68">
        <v>0</v>
      </c>
      <c r="E49" s="56">
        <f t="shared" si="9"/>
        <v>12205480</v>
      </c>
      <c r="F49" s="56">
        <f t="shared" si="10"/>
        <v>990000000</v>
      </c>
      <c r="G49" s="56">
        <f t="shared" si="11"/>
        <v>990000000</v>
      </c>
      <c r="H49" s="56">
        <f t="shared" si="12"/>
        <v>12205480</v>
      </c>
      <c r="I49" s="38">
        <f t="shared" si="13"/>
        <v>0</v>
      </c>
    </row>
    <row r="50" spans="1:9" x14ac:dyDescent="0.25">
      <c r="A50" s="177">
        <v>43256</v>
      </c>
      <c r="B50" s="57">
        <f t="shared" si="7"/>
        <v>31</v>
      </c>
      <c r="C50" s="56">
        <f t="shared" si="8"/>
        <v>12612329</v>
      </c>
      <c r="D50" s="68">
        <v>0</v>
      </c>
      <c r="E50" s="56">
        <f t="shared" si="9"/>
        <v>12612329</v>
      </c>
      <c r="F50" s="56">
        <f t="shared" si="10"/>
        <v>990000000</v>
      </c>
      <c r="G50" s="56">
        <f t="shared" si="11"/>
        <v>990000000</v>
      </c>
      <c r="H50" s="56">
        <f t="shared" si="12"/>
        <v>12612329</v>
      </c>
      <c r="I50" s="38">
        <f t="shared" si="13"/>
        <v>0</v>
      </c>
    </row>
    <row r="51" spans="1:9" x14ac:dyDescent="0.25">
      <c r="A51" s="177">
        <v>43286</v>
      </c>
      <c r="B51" s="57">
        <f t="shared" si="7"/>
        <v>30</v>
      </c>
      <c r="C51" s="56">
        <f t="shared" si="8"/>
        <v>12205480</v>
      </c>
      <c r="D51" s="68">
        <v>0</v>
      </c>
      <c r="E51" s="56">
        <f t="shared" si="9"/>
        <v>12205480</v>
      </c>
      <c r="F51" s="56">
        <f t="shared" si="10"/>
        <v>990000000</v>
      </c>
      <c r="G51" s="56">
        <f t="shared" si="11"/>
        <v>990000000</v>
      </c>
      <c r="H51" s="56">
        <f t="shared" si="12"/>
        <v>12205480</v>
      </c>
      <c r="I51" s="38">
        <f t="shared" si="13"/>
        <v>0</v>
      </c>
    </row>
    <row r="52" spans="1:9" x14ac:dyDescent="0.25">
      <c r="A52" s="177">
        <v>43317</v>
      </c>
      <c r="B52" s="57">
        <f t="shared" si="7"/>
        <v>31</v>
      </c>
      <c r="C52" s="56">
        <f t="shared" si="8"/>
        <v>12612329</v>
      </c>
      <c r="D52" s="68">
        <v>0</v>
      </c>
      <c r="E52" s="56">
        <f t="shared" si="9"/>
        <v>12612329</v>
      </c>
      <c r="F52" s="56">
        <f t="shared" si="10"/>
        <v>990000000</v>
      </c>
      <c r="G52" s="56">
        <f t="shared" si="11"/>
        <v>990000000</v>
      </c>
      <c r="H52" s="56">
        <f t="shared" si="12"/>
        <v>12612329</v>
      </c>
      <c r="I52" s="38">
        <f t="shared" si="13"/>
        <v>0</v>
      </c>
    </row>
    <row r="53" spans="1:9" x14ac:dyDescent="0.25">
      <c r="A53" s="177">
        <v>43348</v>
      </c>
      <c r="B53" s="57">
        <f t="shared" si="7"/>
        <v>31</v>
      </c>
      <c r="C53" s="56">
        <f t="shared" si="8"/>
        <v>12612329</v>
      </c>
      <c r="D53" s="68">
        <v>0</v>
      </c>
      <c r="E53" s="56">
        <f t="shared" si="9"/>
        <v>12612329</v>
      </c>
      <c r="F53" s="56">
        <f t="shared" si="10"/>
        <v>990000000</v>
      </c>
      <c r="G53" s="56">
        <f t="shared" si="11"/>
        <v>990000000</v>
      </c>
      <c r="H53" s="56">
        <f t="shared" si="12"/>
        <v>12612329</v>
      </c>
      <c r="I53" s="38">
        <f t="shared" si="13"/>
        <v>0</v>
      </c>
    </row>
    <row r="54" spans="1:9" x14ac:dyDescent="0.25">
      <c r="A54" s="177">
        <v>43378</v>
      </c>
      <c r="B54" s="57">
        <f t="shared" si="7"/>
        <v>30</v>
      </c>
      <c r="C54" s="56">
        <f t="shared" si="8"/>
        <v>12205480</v>
      </c>
      <c r="D54" s="68">
        <v>0</v>
      </c>
      <c r="E54" s="56">
        <f t="shared" si="9"/>
        <v>12205480</v>
      </c>
      <c r="F54" s="56">
        <f t="shared" si="10"/>
        <v>990000000</v>
      </c>
      <c r="G54" s="56">
        <f t="shared" si="11"/>
        <v>990000000</v>
      </c>
      <c r="H54" s="56">
        <f t="shared" si="12"/>
        <v>12205480</v>
      </c>
      <c r="I54" s="38">
        <f t="shared" si="13"/>
        <v>0</v>
      </c>
    </row>
    <row r="55" spans="1:9" x14ac:dyDescent="0.25">
      <c r="A55" s="177">
        <v>43409</v>
      </c>
      <c r="B55" s="57">
        <f t="shared" si="7"/>
        <v>31</v>
      </c>
      <c r="C55" s="56">
        <f t="shared" si="8"/>
        <v>12612329</v>
      </c>
      <c r="D55" s="68">
        <v>0</v>
      </c>
      <c r="E55" s="56">
        <f t="shared" si="9"/>
        <v>12612329</v>
      </c>
      <c r="F55" s="56">
        <f t="shared" si="10"/>
        <v>990000000</v>
      </c>
      <c r="G55" s="56">
        <f t="shared" si="11"/>
        <v>990000000</v>
      </c>
      <c r="H55" s="56">
        <f t="shared" si="12"/>
        <v>12612329</v>
      </c>
      <c r="I55" s="38">
        <f t="shared" si="13"/>
        <v>0</v>
      </c>
    </row>
    <row r="56" spans="1:9" x14ac:dyDescent="0.25">
      <c r="A56" s="177">
        <v>43439</v>
      </c>
      <c r="B56" s="57">
        <f t="shared" si="7"/>
        <v>30</v>
      </c>
      <c r="C56" s="56">
        <f t="shared" si="8"/>
        <v>12205480</v>
      </c>
      <c r="D56" s="68">
        <v>0</v>
      </c>
      <c r="E56" s="56">
        <f t="shared" si="9"/>
        <v>12205480</v>
      </c>
      <c r="F56" s="56">
        <f t="shared" si="10"/>
        <v>990000000</v>
      </c>
      <c r="G56" s="56">
        <f t="shared" si="11"/>
        <v>990000000</v>
      </c>
      <c r="H56" s="56">
        <f t="shared" si="12"/>
        <v>12205480</v>
      </c>
      <c r="I56" s="38">
        <f t="shared" si="13"/>
        <v>0</v>
      </c>
    </row>
    <row r="57" spans="1:9" x14ac:dyDescent="0.25">
      <c r="A57" s="177">
        <v>43470</v>
      </c>
      <c r="B57" s="57">
        <f t="shared" si="7"/>
        <v>31</v>
      </c>
      <c r="C57" s="56">
        <f t="shared" si="8"/>
        <v>12612329</v>
      </c>
      <c r="D57" s="68">
        <v>0</v>
      </c>
      <c r="E57" s="56">
        <f t="shared" si="9"/>
        <v>12612329</v>
      </c>
      <c r="F57" s="56">
        <f t="shared" si="10"/>
        <v>990000000</v>
      </c>
      <c r="G57" s="56">
        <f t="shared" si="11"/>
        <v>990000000</v>
      </c>
      <c r="H57" s="56">
        <f t="shared" si="12"/>
        <v>12612329</v>
      </c>
      <c r="I57" s="38">
        <f t="shared" si="13"/>
        <v>0</v>
      </c>
    </row>
    <row r="58" spans="1:9" x14ac:dyDescent="0.25">
      <c r="A58" s="177">
        <v>43501</v>
      </c>
      <c r="B58" s="57">
        <f t="shared" si="7"/>
        <v>31</v>
      </c>
      <c r="C58" s="56">
        <f t="shared" si="8"/>
        <v>12612329</v>
      </c>
      <c r="D58" s="68">
        <v>0</v>
      </c>
      <c r="E58" s="56">
        <f t="shared" si="9"/>
        <v>12612329</v>
      </c>
      <c r="F58" s="56">
        <f t="shared" si="10"/>
        <v>990000000</v>
      </c>
      <c r="G58" s="56">
        <f t="shared" si="11"/>
        <v>990000000</v>
      </c>
      <c r="H58" s="56">
        <f t="shared" si="12"/>
        <v>12612329</v>
      </c>
      <c r="I58" s="38">
        <f t="shared" si="13"/>
        <v>0</v>
      </c>
    </row>
    <row r="59" spans="1:9" x14ac:dyDescent="0.25">
      <c r="A59" s="177">
        <v>43529</v>
      </c>
      <c r="B59" s="57">
        <f t="shared" si="7"/>
        <v>28</v>
      </c>
      <c r="C59" s="56">
        <f t="shared" si="8"/>
        <v>11391781</v>
      </c>
      <c r="D59" s="68">
        <v>0</v>
      </c>
      <c r="E59" s="56">
        <f t="shared" si="9"/>
        <v>11391781</v>
      </c>
      <c r="F59" s="56">
        <f t="shared" si="10"/>
        <v>990000000</v>
      </c>
      <c r="G59" s="56">
        <f t="shared" si="11"/>
        <v>990000000</v>
      </c>
      <c r="H59" s="56">
        <f t="shared" si="12"/>
        <v>11391781</v>
      </c>
      <c r="I59" s="38">
        <f t="shared" si="13"/>
        <v>0</v>
      </c>
    </row>
    <row r="60" spans="1:9" x14ac:dyDescent="0.25">
      <c r="A60" s="177">
        <v>43560</v>
      </c>
      <c r="B60" s="57">
        <f t="shared" si="7"/>
        <v>31</v>
      </c>
      <c r="C60" s="56">
        <f t="shared" si="8"/>
        <v>12612329</v>
      </c>
      <c r="D60" s="68">
        <v>0</v>
      </c>
      <c r="E60" s="56">
        <f t="shared" si="9"/>
        <v>12612329</v>
      </c>
      <c r="F60" s="56">
        <f t="shared" si="10"/>
        <v>990000000</v>
      </c>
      <c r="G60" s="56">
        <f t="shared" si="11"/>
        <v>990000000</v>
      </c>
      <c r="H60" s="56">
        <f t="shared" si="12"/>
        <v>12612329</v>
      </c>
      <c r="I60" s="38">
        <f t="shared" si="13"/>
        <v>0</v>
      </c>
    </row>
    <row r="61" spans="1:9" x14ac:dyDescent="0.25">
      <c r="A61" s="177">
        <v>43590</v>
      </c>
      <c r="B61" s="57">
        <f t="shared" si="7"/>
        <v>30</v>
      </c>
      <c r="C61" s="56">
        <f t="shared" si="8"/>
        <v>12205480</v>
      </c>
      <c r="D61" s="68">
        <v>0</v>
      </c>
      <c r="E61" s="56">
        <f t="shared" si="9"/>
        <v>12205480</v>
      </c>
      <c r="F61" s="56">
        <f t="shared" si="10"/>
        <v>990000000</v>
      </c>
      <c r="G61" s="56">
        <f t="shared" si="11"/>
        <v>990000000</v>
      </c>
      <c r="H61" s="56">
        <f t="shared" si="12"/>
        <v>12205480</v>
      </c>
      <c r="I61" s="38">
        <f t="shared" si="13"/>
        <v>0</v>
      </c>
    </row>
    <row r="62" spans="1:9" x14ac:dyDescent="0.25">
      <c r="A62" s="177">
        <v>43621</v>
      </c>
      <c r="B62" s="57">
        <f t="shared" si="7"/>
        <v>31</v>
      </c>
      <c r="C62" s="56">
        <f t="shared" si="8"/>
        <v>12612329</v>
      </c>
      <c r="D62" s="68">
        <v>0</v>
      </c>
      <c r="E62" s="56">
        <f t="shared" si="9"/>
        <v>12612329</v>
      </c>
      <c r="F62" s="56">
        <f t="shared" si="10"/>
        <v>990000000</v>
      </c>
      <c r="G62" s="56">
        <f t="shared" si="11"/>
        <v>990000000</v>
      </c>
      <c r="H62" s="56">
        <f t="shared" si="12"/>
        <v>12612329</v>
      </c>
      <c r="I62" s="38">
        <f t="shared" si="13"/>
        <v>0</v>
      </c>
    </row>
    <row r="63" spans="1:9" x14ac:dyDescent="0.25">
      <c r="A63" s="177">
        <v>43651</v>
      </c>
      <c r="B63" s="57">
        <f t="shared" si="7"/>
        <v>30</v>
      </c>
      <c r="C63" s="56">
        <f t="shared" si="8"/>
        <v>12205480</v>
      </c>
      <c r="D63" s="68">
        <v>0</v>
      </c>
      <c r="E63" s="56">
        <f t="shared" si="9"/>
        <v>12205480</v>
      </c>
      <c r="F63" s="56">
        <f t="shared" si="10"/>
        <v>990000000</v>
      </c>
      <c r="G63" s="56">
        <f t="shared" si="11"/>
        <v>990000000</v>
      </c>
      <c r="H63" s="56">
        <f t="shared" si="12"/>
        <v>12205480</v>
      </c>
      <c r="I63" s="38">
        <f t="shared" si="13"/>
        <v>0</v>
      </c>
    </row>
    <row r="64" spans="1:9" x14ac:dyDescent="0.25">
      <c r="A64" s="177">
        <v>43682</v>
      </c>
      <c r="B64" s="57">
        <f t="shared" si="7"/>
        <v>31</v>
      </c>
      <c r="C64" s="56">
        <f t="shared" si="8"/>
        <v>12612329</v>
      </c>
      <c r="D64" s="68">
        <v>0</v>
      </c>
      <c r="E64" s="56">
        <f t="shared" si="9"/>
        <v>12612329</v>
      </c>
      <c r="F64" s="56">
        <f t="shared" si="10"/>
        <v>990000000</v>
      </c>
      <c r="G64" s="56">
        <f t="shared" si="11"/>
        <v>990000000</v>
      </c>
      <c r="H64" s="56">
        <f t="shared" si="12"/>
        <v>12612329</v>
      </c>
      <c r="I64" s="38">
        <f t="shared" si="13"/>
        <v>0</v>
      </c>
    </row>
    <row r="65" spans="1:9" x14ac:dyDescent="0.25">
      <c r="A65" s="177">
        <v>43713</v>
      </c>
      <c r="B65" s="57">
        <f t="shared" si="7"/>
        <v>31</v>
      </c>
      <c r="C65" s="56">
        <f t="shared" si="8"/>
        <v>12612329</v>
      </c>
      <c r="D65" s="68">
        <v>0</v>
      </c>
      <c r="E65" s="56">
        <f t="shared" si="9"/>
        <v>12612329</v>
      </c>
      <c r="F65" s="56">
        <f t="shared" si="10"/>
        <v>990000000</v>
      </c>
      <c r="G65" s="56">
        <f t="shared" si="11"/>
        <v>990000000</v>
      </c>
      <c r="H65" s="56">
        <f t="shared" si="12"/>
        <v>12612329</v>
      </c>
      <c r="I65" s="38">
        <f t="shared" si="13"/>
        <v>0</v>
      </c>
    </row>
    <row r="66" spans="1:9" x14ac:dyDescent="0.25">
      <c r="A66" s="177">
        <v>43743</v>
      </c>
      <c r="B66" s="57">
        <f t="shared" si="7"/>
        <v>30</v>
      </c>
      <c r="C66" s="56">
        <f t="shared" si="8"/>
        <v>12205480</v>
      </c>
      <c r="D66" s="68">
        <v>0</v>
      </c>
      <c r="E66" s="56">
        <f t="shared" si="9"/>
        <v>12205480</v>
      </c>
      <c r="F66" s="56">
        <f t="shared" si="10"/>
        <v>990000000</v>
      </c>
      <c r="G66" s="56">
        <f t="shared" si="11"/>
        <v>990000000</v>
      </c>
      <c r="H66" s="56">
        <f t="shared" si="12"/>
        <v>12205480</v>
      </c>
      <c r="I66" s="38">
        <f t="shared" si="13"/>
        <v>0</v>
      </c>
    </row>
    <row r="67" spans="1:9" x14ac:dyDescent="0.25">
      <c r="A67" s="177">
        <v>43774</v>
      </c>
      <c r="B67" s="57">
        <f t="shared" si="7"/>
        <v>31</v>
      </c>
      <c r="C67" s="56">
        <f t="shared" si="8"/>
        <v>12612329</v>
      </c>
      <c r="D67" s="68">
        <v>0</v>
      </c>
      <c r="E67" s="56">
        <f t="shared" si="9"/>
        <v>12612329</v>
      </c>
      <c r="F67" s="56">
        <f t="shared" si="10"/>
        <v>990000000</v>
      </c>
      <c r="G67" s="56">
        <f t="shared" si="11"/>
        <v>990000000</v>
      </c>
      <c r="H67" s="56">
        <f t="shared" si="12"/>
        <v>12612329</v>
      </c>
      <c r="I67" s="38">
        <f t="shared" si="13"/>
        <v>0</v>
      </c>
    </row>
    <row r="68" spans="1:9" x14ac:dyDescent="0.25">
      <c r="A68" s="177">
        <v>43804</v>
      </c>
      <c r="B68" s="57">
        <f t="shared" si="7"/>
        <v>30</v>
      </c>
      <c r="C68" s="56">
        <f t="shared" si="8"/>
        <v>12205480</v>
      </c>
      <c r="D68" s="68">
        <v>0</v>
      </c>
      <c r="E68" s="56">
        <f t="shared" si="9"/>
        <v>12205480</v>
      </c>
      <c r="F68" s="56">
        <f t="shared" si="10"/>
        <v>990000000</v>
      </c>
      <c r="G68" s="56">
        <f t="shared" si="11"/>
        <v>990000000</v>
      </c>
      <c r="H68" s="56">
        <f t="shared" si="12"/>
        <v>12205480</v>
      </c>
      <c r="I68" s="38">
        <f t="shared" si="13"/>
        <v>0</v>
      </c>
    </row>
    <row r="69" spans="1:9" x14ac:dyDescent="0.25">
      <c r="A69" s="177">
        <v>43835</v>
      </c>
      <c r="B69" s="57">
        <f t="shared" si="7"/>
        <v>31</v>
      </c>
      <c r="C69" s="56">
        <f t="shared" si="8"/>
        <v>12612329</v>
      </c>
      <c r="D69" s="68">
        <v>0</v>
      </c>
      <c r="E69" s="56">
        <f t="shared" si="9"/>
        <v>12612329</v>
      </c>
      <c r="F69" s="56">
        <f t="shared" si="10"/>
        <v>990000000</v>
      </c>
      <c r="G69" s="56">
        <f t="shared" si="11"/>
        <v>990000000</v>
      </c>
      <c r="H69" s="56">
        <f t="shared" si="12"/>
        <v>12612329</v>
      </c>
      <c r="I69" s="38">
        <f t="shared" si="13"/>
        <v>0</v>
      </c>
    </row>
    <row r="70" spans="1:9" x14ac:dyDescent="0.25">
      <c r="A70" s="177">
        <v>43866</v>
      </c>
      <c r="B70" s="57">
        <f t="shared" si="7"/>
        <v>31</v>
      </c>
      <c r="C70" s="56">
        <f t="shared" si="8"/>
        <v>12612329</v>
      </c>
      <c r="D70" s="68">
        <v>0</v>
      </c>
      <c r="E70" s="56">
        <f t="shared" si="9"/>
        <v>12612329</v>
      </c>
      <c r="F70" s="56">
        <f t="shared" si="10"/>
        <v>990000000</v>
      </c>
      <c r="G70" s="56">
        <f t="shared" si="11"/>
        <v>990000000</v>
      </c>
      <c r="H70" s="56">
        <f t="shared" si="12"/>
        <v>12612329</v>
      </c>
      <c r="I70" s="38">
        <f t="shared" si="13"/>
        <v>0</v>
      </c>
    </row>
    <row r="71" spans="1:9" x14ac:dyDescent="0.25">
      <c r="A71" s="177">
        <v>43895</v>
      </c>
      <c r="B71" s="57">
        <f t="shared" si="7"/>
        <v>29</v>
      </c>
      <c r="C71" s="56">
        <f t="shared" si="8"/>
        <v>11798631</v>
      </c>
      <c r="D71" s="68">
        <v>0</v>
      </c>
      <c r="E71" s="56">
        <f t="shared" si="9"/>
        <v>11798631</v>
      </c>
      <c r="F71" s="56">
        <f t="shared" si="10"/>
        <v>990000000</v>
      </c>
      <c r="G71" s="56">
        <f t="shared" si="11"/>
        <v>990000000</v>
      </c>
      <c r="H71" s="56">
        <f t="shared" si="12"/>
        <v>11798631</v>
      </c>
      <c r="I71" s="38">
        <f t="shared" si="13"/>
        <v>0</v>
      </c>
    </row>
    <row r="72" spans="1:9" x14ac:dyDescent="0.25">
      <c r="A72" s="177">
        <v>43926</v>
      </c>
      <c r="B72" s="57">
        <f t="shared" si="7"/>
        <v>31</v>
      </c>
      <c r="C72" s="56">
        <f t="shared" si="8"/>
        <v>12612329</v>
      </c>
      <c r="D72" s="68">
        <v>0</v>
      </c>
      <c r="E72" s="56">
        <f t="shared" si="9"/>
        <v>12612329</v>
      </c>
      <c r="F72" s="56">
        <f t="shared" si="10"/>
        <v>990000000</v>
      </c>
      <c r="G72" s="56">
        <f t="shared" si="11"/>
        <v>990000000</v>
      </c>
      <c r="H72" s="56">
        <f t="shared" si="12"/>
        <v>12612329</v>
      </c>
      <c r="I72" s="38">
        <f t="shared" si="13"/>
        <v>0</v>
      </c>
    </row>
    <row r="73" spans="1:9" x14ac:dyDescent="0.25">
      <c r="A73" s="177">
        <v>43956</v>
      </c>
      <c r="B73" s="57">
        <f t="shared" si="7"/>
        <v>30</v>
      </c>
      <c r="C73" s="56">
        <f t="shared" si="8"/>
        <v>12205480</v>
      </c>
      <c r="D73" s="68">
        <v>0</v>
      </c>
      <c r="E73" s="56">
        <f t="shared" si="9"/>
        <v>12205480</v>
      </c>
      <c r="F73" s="56">
        <f t="shared" si="10"/>
        <v>990000000</v>
      </c>
      <c r="G73" s="56">
        <f t="shared" si="11"/>
        <v>990000000</v>
      </c>
      <c r="H73" s="56">
        <f t="shared" si="12"/>
        <v>12205480</v>
      </c>
      <c r="I73" s="38">
        <f t="shared" si="13"/>
        <v>0</v>
      </c>
    </row>
    <row r="74" spans="1:9" x14ac:dyDescent="0.25">
      <c r="A74" s="177">
        <v>43987</v>
      </c>
      <c r="B74" s="57">
        <f t="shared" si="7"/>
        <v>31</v>
      </c>
      <c r="C74" s="56">
        <f t="shared" si="8"/>
        <v>12612329</v>
      </c>
      <c r="D74" s="68">
        <v>0</v>
      </c>
      <c r="E74" s="56">
        <f t="shared" si="9"/>
        <v>12612329</v>
      </c>
      <c r="F74" s="56">
        <f t="shared" si="10"/>
        <v>990000000</v>
      </c>
      <c r="G74" s="56">
        <f t="shared" si="11"/>
        <v>990000000</v>
      </c>
      <c r="H74" s="56">
        <f t="shared" si="12"/>
        <v>12612329</v>
      </c>
      <c r="I74" s="38">
        <f t="shared" si="13"/>
        <v>0</v>
      </c>
    </row>
    <row r="75" spans="1:9" x14ac:dyDescent="0.25">
      <c r="A75" s="177">
        <v>44017</v>
      </c>
      <c r="B75" s="57">
        <f t="shared" si="7"/>
        <v>30</v>
      </c>
      <c r="C75" s="56">
        <f t="shared" si="8"/>
        <v>12205480</v>
      </c>
      <c r="D75" s="68">
        <v>0</v>
      </c>
      <c r="E75" s="56">
        <f t="shared" si="9"/>
        <v>12205480</v>
      </c>
      <c r="F75" s="56">
        <f t="shared" si="10"/>
        <v>990000000</v>
      </c>
      <c r="G75" s="56">
        <f t="shared" si="11"/>
        <v>990000000</v>
      </c>
      <c r="H75" s="56">
        <f t="shared" si="12"/>
        <v>12205480</v>
      </c>
      <c r="I75" s="38">
        <f t="shared" si="13"/>
        <v>0</v>
      </c>
    </row>
    <row r="76" spans="1:9" x14ac:dyDescent="0.25">
      <c r="A76" s="177">
        <v>44048</v>
      </c>
      <c r="B76" s="57">
        <f t="shared" si="7"/>
        <v>31</v>
      </c>
      <c r="C76" s="56">
        <f t="shared" si="8"/>
        <v>12612329</v>
      </c>
      <c r="D76" s="68">
        <v>0</v>
      </c>
      <c r="E76" s="56">
        <f t="shared" si="9"/>
        <v>12612329</v>
      </c>
      <c r="F76" s="56">
        <f t="shared" si="10"/>
        <v>990000000</v>
      </c>
      <c r="G76" s="56">
        <f t="shared" si="11"/>
        <v>990000000</v>
      </c>
      <c r="H76" s="56">
        <f t="shared" si="12"/>
        <v>12612329</v>
      </c>
      <c r="I76" s="38">
        <f t="shared" si="13"/>
        <v>0</v>
      </c>
    </row>
    <row r="77" spans="1:9" x14ac:dyDescent="0.25">
      <c r="A77" s="177">
        <v>44079</v>
      </c>
      <c r="B77" s="57">
        <f t="shared" si="7"/>
        <v>31</v>
      </c>
      <c r="C77" s="56">
        <f t="shared" si="8"/>
        <v>12612329</v>
      </c>
      <c r="D77" s="68">
        <v>0</v>
      </c>
      <c r="E77" s="56">
        <f t="shared" si="9"/>
        <v>12612329</v>
      </c>
      <c r="F77" s="56">
        <f t="shared" si="10"/>
        <v>990000000</v>
      </c>
      <c r="G77" s="56">
        <f t="shared" si="11"/>
        <v>990000000</v>
      </c>
      <c r="H77" s="56">
        <f t="shared" si="12"/>
        <v>12612329</v>
      </c>
      <c r="I77" s="38">
        <f t="shared" si="13"/>
        <v>0</v>
      </c>
    </row>
    <row r="78" spans="1:9" x14ac:dyDescent="0.25">
      <c r="A78" s="177">
        <v>44109</v>
      </c>
      <c r="B78" s="57">
        <f t="shared" si="7"/>
        <v>30</v>
      </c>
      <c r="C78" s="56">
        <f t="shared" si="8"/>
        <v>12205480</v>
      </c>
      <c r="D78" s="68">
        <v>0</v>
      </c>
      <c r="E78" s="56">
        <f t="shared" si="9"/>
        <v>12205480</v>
      </c>
      <c r="F78" s="56">
        <f t="shared" si="10"/>
        <v>990000000</v>
      </c>
      <c r="G78" s="56">
        <f t="shared" si="11"/>
        <v>990000000</v>
      </c>
      <c r="H78" s="56">
        <f t="shared" si="12"/>
        <v>12205480</v>
      </c>
      <c r="I78" s="38">
        <f t="shared" si="13"/>
        <v>0</v>
      </c>
    </row>
    <row r="79" spans="1:9" x14ac:dyDescent="0.25">
      <c r="A79" s="177">
        <v>44140</v>
      </c>
      <c r="B79" s="57">
        <f t="shared" si="7"/>
        <v>31</v>
      </c>
      <c r="C79" s="56">
        <f t="shared" si="8"/>
        <v>12612329</v>
      </c>
      <c r="D79" s="68">
        <v>0</v>
      </c>
      <c r="E79" s="56">
        <f t="shared" si="9"/>
        <v>12612329</v>
      </c>
      <c r="F79" s="56">
        <f t="shared" si="10"/>
        <v>990000000</v>
      </c>
      <c r="G79" s="56">
        <f t="shared" si="11"/>
        <v>990000000</v>
      </c>
      <c r="H79" s="56">
        <f t="shared" si="12"/>
        <v>12612329</v>
      </c>
      <c r="I79" s="38">
        <f t="shared" si="13"/>
        <v>0</v>
      </c>
    </row>
    <row r="80" spans="1:9" x14ac:dyDescent="0.25">
      <c r="A80" s="177">
        <v>44170</v>
      </c>
      <c r="B80" s="57">
        <f t="shared" si="7"/>
        <v>30</v>
      </c>
      <c r="C80" s="56">
        <f t="shared" si="8"/>
        <v>12205480</v>
      </c>
      <c r="D80" s="68">
        <v>0</v>
      </c>
      <c r="E80" s="56">
        <f t="shared" si="9"/>
        <v>12205480</v>
      </c>
      <c r="F80" s="56">
        <f t="shared" si="10"/>
        <v>990000000</v>
      </c>
      <c r="G80" s="56">
        <f t="shared" si="11"/>
        <v>990000000</v>
      </c>
      <c r="H80" s="56">
        <f t="shared" si="12"/>
        <v>12205480</v>
      </c>
      <c r="I80" s="38">
        <f t="shared" si="13"/>
        <v>0</v>
      </c>
    </row>
    <row r="81" spans="1:9" x14ac:dyDescent="0.25">
      <c r="A81" s="177">
        <v>44201</v>
      </c>
      <c r="B81" s="57">
        <f t="shared" si="7"/>
        <v>31</v>
      </c>
      <c r="C81" s="56">
        <f t="shared" si="8"/>
        <v>12612329</v>
      </c>
      <c r="D81" s="68">
        <v>0</v>
      </c>
      <c r="E81" s="56">
        <f t="shared" si="9"/>
        <v>12612329</v>
      </c>
      <c r="F81" s="56">
        <f t="shared" si="10"/>
        <v>990000000</v>
      </c>
      <c r="G81" s="56">
        <f t="shared" si="11"/>
        <v>990000000</v>
      </c>
      <c r="H81" s="56">
        <f t="shared" si="12"/>
        <v>12612329</v>
      </c>
      <c r="I81" s="38">
        <f t="shared" si="13"/>
        <v>0</v>
      </c>
    </row>
    <row r="82" spans="1:9" x14ac:dyDescent="0.25">
      <c r="A82" s="177">
        <v>44232</v>
      </c>
      <c r="B82" s="57">
        <f t="shared" si="7"/>
        <v>31</v>
      </c>
      <c r="C82" s="56">
        <f t="shared" si="8"/>
        <v>12612329</v>
      </c>
      <c r="D82" s="68">
        <v>0</v>
      </c>
      <c r="E82" s="56">
        <f t="shared" si="9"/>
        <v>12612329</v>
      </c>
      <c r="F82" s="56">
        <f t="shared" si="10"/>
        <v>990000000</v>
      </c>
      <c r="G82" s="56">
        <f t="shared" si="11"/>
        <v>990000000</v>
      </c>
      <c r="H82" s="56">
        <f t="shared" si="12"/>
        <v>12612329</v>
      </c>
      <c r="I82" s="38">
        <f t="shared" si="13"/>
        <v>0</v>
      </c>
    </row>
    <row r="83" spans="1:9" x14ac:dyDescent="0.25">
      <c r="A83" s="177">
        <v>44260</v>
      </c>
      <c r="B83" s="57">
        <f t="shared" si="7"/>
        <v>28</v>
      </c>
      <c r="C83" s="56">
        <f t="shared" si="8"/>
        <v>11391781</v>
      </c>
      <c r="D83" s="68">
        <v>0</v>
      </c>
      <c r="E83" s="56">
        <f t="shared" si="9"/>
        <v>11391781</v>
      </c>
      <c r="F83" s="56">
        <f t="shared" si="10"/>
        <v>990000000</v>
      </c>
      <c r="G83" s="56">
        <f t="shared" si="11"/>
        <v>990000000</v>
      </c>
      <c r="H83" s="56">
        <f t="shared" si="12"/>
        <v>11391781</v>
      </c>
      <c r="I83" s="38">
        <f t="shared" si="13"/>
        <v>0</v>
      </c>
    </row>
    <row r="84" spans="1:9" x14ac:dyDescent="0.25">
      <c r="A84" s="177">
        <v>44291</v>
      </c>
      <c r="B84" s="57">
        <f t="shared" si="7"/>
        <v>31</v>
      </c>
      <c r="C84" s="56">
        <f t="shared" si="8"/>
        <v>12612329</v>
      </c>
      <c r="D84" s="68">
        <v>0</v>
      </c>
      <c r="E84" s="56">
        <f t="shared" si="9"/>
        <v>12612329</v>
      </c>
      <c r="F84" s="56">
        <f t="shared" si="10"/>
        <v>990000000</v>
      </c>
      <c r="G84" s="56">
        <f t="shared" si="11"/>
        <v>990000000</v>
      </c>
      <c r="H84" s="56">
        <f t="shared" si="12"/>
        <v>12612329</v>
      </c>
      <c r="I84" s="38">
        <f t="shared" si="13"/>
        <v>0</v>
      </c>
    </row>
    <row r="85" spans="1:9" x14ac:dyDescent="0.25">
      <c r="A85" s="177">
        <v>44321</v>
      </c>
      <c r="B85" s="57">
        <f t="shared" si="7"/>
        <v>30</v>
      </c>
      <c r="C85" s="56">
        <f t="shared" si="8"/>
        <v>12205480</v>
      </c>
      <c r="D85" s="68">
        <v>0</v>
      </c>
      <c r="E85" s="56">
        <f t="shared" si="9"/>
        <v>12205480</v>
      </c>
      <c r="F85" s="56">
        <f t="shared" si="10"/>
        <v>990000000</v>
      </c>
      <c r="G85" s="56">
        <f t="shared" si="11"/>
        <v>990000000</v>
      </c>
      <c r="H85" s="56">
        <f t="shared" si="12"/>
        <v>12205480</v>
      </c>
      <c r="I85" s="38">
        <f t="shared" si="13"/>
        <v>0</v>
      </c>
    </row>
    <row r="86" spans="1:9" x14ac:dyDescent="0.25">
      <c r="A86" s="177">
        <v>44352</v>
      </c>
      <c r="B86" s="57">
        <f t="shared" si="7"/>
        <v>31</v>
      </c>
      <c r="C86" s="56">
        <f t="shared" si="8"/>
        <v>12612329</v>
      </c>
      <c r="D86" s="68">
        <v>0</v>
      </c>
      <c r="E86" s="56">
        <f t="shared" si="9"/>
        <v>12612329</v>
      </c>
      <c r="F86" s="56">
        <f t="shared" si="10"/>
        <v>990000000</v>
      </c>
      <c r="G86" s="56">
        <f t="shared" si="11"/>
        <v>990000000</v>
      </c>
      <c r="H86" s="56">
        <f t="shared" si="12"/>
        <v>12612329</v>
      </c>
      <c r="I86" s="38">
        <f t="shared" si="13"/>
        <v>0</v>
      </c>
    </row>
    <row r="87" spans="1:9" x14ac:dyDescent="0.25">
      <c r="A87" s="177">
        <v>44382</v>
      </c>
      <c r="B87" s="57">
        <f t="shared" si="7"/>
        <v>30</v>
      </c>
      <c r="C87" s="56">
        <f t="shared" si="8"/>
        <v>12205480</v>
      </c>
      <c r="D87" s="68">
        <v>0</v>
      </c>
      <c r="E87" s="56">
        <f t="shared" si="9"/>
        <v>12205480</v>
      </c>
      <c r="F87" s="56">
        <f t="shared" si="10"/>
        <v>990000000</v>
      </c>
      <c r="G87" s="56">
        <f t="shared" si="11"/>
        <v>990000000</v>
      </c>
      <c r="H87" s="56">
        <f t="shared" si="12"/>
        <v>12205480</v>
      </c>
      <c r="I87" s="38">
        <f t="shared" si="13"/>
        <v>0</v>
      </c>
    </row>
    <row r="88" spans="1:9" x14ac:dyDescent="0.25">
      <c r="A88" s="177">
        <v>44413</v>
      </c>
      <c r="B88" s="57">
        <f t="shared" si="7"/>
        <v>31</v>
      </c>
      <c r="C88" s="56">
        <f t="shared" si="8"/>
        <v>12612329</v>
      </c>
      <c r="D88" s="68">
        <v>0</v>
      </c>
      <c r="E88" s="56">
        <f t="shared" si="9"/>
        <v>12612329</v>
      </c>
      <c r="F88" s="56">
        <f t="shared" si="10"/>
        <v>990000000</v>
      </c>
      <c r="G88" s="56">
        <f t="shared" si="11"/>
        <v>990000000</v>
      </c>
      <c r="H88" s="56">
        <f t="shared" si="12"/>
        <v>12612329</v>
      </c>
      <c r="I88" s="38">
        <f t="shared" si="13"/>
        <v>0</v>
      </c>
    </row>
    <row r="89" spans="1:9" x14ac:dyDescent="0.25">
      <c r="A89" s="177">
        <v>44444</v>
      </c>
      <c r="B89" s="57">
        <f t="shared" si="7"/>
        <v>31</v>
      </c>
      <c r="C89" s="56">
        <f t="shared" si="8"/>
        <v>12612329</v>
      </c>
      <c r="D89" s="68">
        <v>0</v>
      </c>
      <c r="E89" s="56">
        <f t="shared" si="9"/>
        <v>12612329</v>
      </c>
      <c r="F89" s="56">
        <f t="shared" si="10"/>
        <v>990000000</v>
      </c>
      <c r="G89" s="56">
        <f t="shared" si="11"/>
        <v>990000000</v>
      </c>
      <c r="H89" s="56">
        <f t="shared" si="12"/>
        <v>12612329</v>
      </c>
      <c r="I89" s="38">
        <f t="shared" si="13"/>
        <v>0</v>
      </c>
    </row>
    <row r="90" spans="1:9" x14ac:dyDescent="0.25">
      <c r="A90" s="177">
        <v>44474</v>
      </c>
      <c r="B90" s="57">
        <f t="shared" si="7"/>
        <v>30</v>
      </c>
      <c r="C90" s="56">
        <f t="shared" si="8"/>
        <v>12205480</v>
      </c>
      <c r="D90" s="68">
        <v>0</v>
      </c>
      <c r="E90" s="56">
        <f t="shared" si="9"/>
        <v>12205480</v>
      </c>
      <c r="F90" s="56">
        <f t="shared" si="10"/>
        <v>990000000</v>
      </c>
      <c r="G90" s="56">
        <f t="shared" si="11"/>
        <v>990000000</v>
      </c>
      <c r="H90" s="56">
        <f t="shared" si="12"/>
        <v>12205480</v>
      </c>
      <c r="I90" s="38">
        <f t="shared" si="13"/>
        <v>0</v>
      </c>
    </row>
    <row r="91" spans="1:9" x14ac:dyDescent="0.25">
      <c r="A91" s="177">
        <v>44505</v>
      </c>
      <c r="B91" s="57">
        <f t="shared" si="7"/>
        <v>31</v>
      </c>
      <c r="C91" s="56">
        <f t="shared" si="8"/>
        <v>12612329</v>
      </c>
      <c r="D91" s="68">
        <v>0</v>
      </c>
      <c r="E91" s="56">
        <f t="shared" si="9"/>
        <v>12612329</v>
      </c>
      <c r="F91" s="56">
        <f t="shared" si="10"/>
        <v>990000000</v>
      </c>
      <c r="G91" s="56">
        <f t="shared" si="11"/>
        <v>990000000</v>
      </c>
      <c r="H91" s="56">
        <f t="shared" si="12"/>
        <v>12612329</v>
      </c>
      <c r="I91" s="38">
        <f t="shared" si="13"/>
        <v>0</v>
      </c>
    </row>
    <row r="92" spans="1:9" x14ac:dyDescent="0.25">
      <c r="A92" s="177">
        <v>44535</v>
      </c>
      <c r="B92" s="57">
        <f t="shared" si="7"/>
        <v>30</v>
      </c>
      <c r="C92" s="56">
        <f t="shared" si="8"/>
        <v>12205480</v>
      </c>
      <c r="D92" s="68">
        <v>0</v>
      </c>
      <c r="E92" s="56">
        <f t="shared" si="9"/>
        <v>12205480</v>
      </c>
      <c r="F92" s="56">
        <f t="shared" si="10"/>
        <v>990000000</v>
      </c>
      <c r="G92" s="56">
        <f t="shared" si="11"/>
        <v>990000000</v>
      </c>
      <c r="H92" s="56">
        <f t="shared" si="12"/>
        <v>12205480</v>
      </c>
      <c r="I92" s="38">
        <f t="shared" si="13"/>
        <v>0</v>
      </c>
    </row>
    <row r="93" spans="1:9" x14ac:dyDescent="0.25">
      <c r="A93" s="177">
        <v>44566</v>
      </c>
      <c r="B93" s="57">
        <f t="shared" si="7"/>
        <v>31</v>
      </c>
      <c r="C93" s="56">
        <f t="shared" si="8"/>
        <v>12612329</v>
      </c>
      <c r="D93" s="68">
        <v>0</v>
      </c>
      <c r="E93" s="56">
        <f t="shared" si="9"/>
        <v>12612329</v>
      </c>
      <c r="F93" s="56">
        <f t="shared" si="10"/>
        <v>990000000</v>
      </c>
      <c r="G93" s="56">
        <f t="shared" si="11"/>
        <v>990000000</v>
      </c>
      <c r="H93" s="56">
        <f t="shared" si="12"/>
        <v>12612329</v>
      </c>
      <c r="I93" s="38">
        <f t="shared" si="13"/>
        <v>0</v>
      </c>
    </row>
    <row r="94" spans="1:9" x14ac:dyDescent="0.25">
      <c r="A94" s="177">
        <v>44597</v>
      </c>
      <c r="B94" s="57">
        <f t="shared" si="7"/>
        <v>31</v>
      </c>
      <c r="C94" s="56">
        <f t="shared" si="8"/>
        <v>12612329</v>
      </c>
      <c r="D94" s="68">
        <v>0</v>
      </c>
      <c r="E94" s="56">
        <f t="shared" si="9"/>
        <v>12612329</v>
      </c>
      <c r="F94" s="56">
        <f t="shared" si="10"/>
        <v>990000000</v>
      </c>
      <c r="G94" s="56">
        <f t="shared" si="11"/>
        <v>990000000</v>
      </c>
      <c r="H94" s="56">
        <f t="shared" si="12"/>
        <v>12612329</v>
      </c>
      <c r="I94" s="38">
        <f t="shared" si="13"/>
        <v>0</v>
      </c>
    </row>
    <row r="95" spans="1:9" x14ac:dyDescent="0.25">
      <c r="A95" s="177">
        <v>44625</v>
      </c>
      <c r="B95" s="57">
        <f t="shared" si="7"/>
        <v>28</v>
      </c>
      <c r="C95" s="56">
        <f t="shared" si="8"/>
        <v>11391781</v>
      </c>
      <c r="D95" s="68">
        <v>0</v>
      </c>
      <c r="E95" s="56">
        <f t="shared" si="9"/>
        <v>11391781</v>
      </c>
      <c r="F95" s="56">
        <f t="shared" si="10"/>
        <v>990000000</v>
      </c>
      <c r="G95" s="56">
        <f t="shared" si="11"/>
        <v>990000000</v>
      </c>
      <c r="H95" s="56">
        <f t="shared" si="12"/>
        <v>11391781</v>
      </c>
      <c r="I95" s="38">
        <f t="shared" si="13"/>
        <v>0</v>
      </c>
    </row>
    <row r="96" spans="1:9" x14ac:dyDescent="0.25">
      <c r="A96" s="177">
        <v>44656</v>
      </c>
      <c r="B96" s="57">
        <f t="shared" si="7"/>
        <v>31</v>
      </c>
      <c r="C96" s="56">
        <f t="shared" si="8"/>
        <v>12612329</v>
      </c>
      <c r="D96" s="68">
        <v>0</v>
      </c>
      <c r="E96" s="56">
        <f t="shared" si="9"/>
        <v>12612329</v>
      </c>
      <c r="F96" s="56">
        <f t="shared" si="10"/>
        <v>990000000</v>
      </c>
      <c r="G96" s="56">
        <f t="shared" si="11"/>
        <v>990000000</v>
      </c>
      <c r="H96" s="56">
        <f t="shared" si="12"/>
        <v>12612329</v>
      </c>
      <c r="I96" s="38">
        <f t="shared" si="13"/>
        <v>0</v>
      </c>
    </row>
    <row r="97" spans="1:9" x14ac:dyDescent="0.25">
      <c r="A97" s="177">
        <v>44686</v>
      </c>
      <c r="B97" s="57">
        <f t="shared" si="7"/>
        <v>30</v>
      </c>
      <c r="C97" s="56">
        <f t="shared" si="8"/>
        <v>12205480</v>
      </c>
      <c r="D97" s="68">
        <v>0</v>
      </c>
      <c r="E97" s="56">
        <f t="shared" si="9"/>
        <v>12205480</v>
      </c>
      <c r="F97" s="56">
        <f t="shared" si="10"/>
        <v>990000000</v>
      </c>
      <c r="G97" s="56">
        <f t="shared" si="11"/>
        <v>990000000</v>
      </c>
      <c r="H97" s="56">
        <f t="shared" si="12"/>
        <v>12205480</v>
      </c>
      <c r="I97" s="38">
        <f t="shared" si="13"/>
        <v>0</v>
      </c>
    </row>
    <row r="98" spans="1:9" x14ac:dyDescent="0.25">
      <c r="A98" s="177">
        <v>44717</v>
      </c>
      <c r="B98" s="57">
        <f t="shared" si="7"/>
        <v>31</v>
      </c>
      <c r="C98" s="56">
        <f t="shared" si="8"/>
        <v>12612329</v>
      </c>
      <c r="D98" s="68">
        <v>0</v>
      </c>
      <c r="E98" s="56">
        <f t="shared" si="9"/>
        <v>12612329</v>
      </c>
      <c r="F98" s="56">
        <f t="shared" si="10"/>
        <v>990000000</v>
      </c>
      <c r="G98" s="56">
        <f t="shared" si="11"/>
        <v>990000000</v>
      </c>
      <c r="H98" s="56">
        <f t="shared" si="12"/>
        <v>12612329</v>
      </c>
      <c r="I98" s="38">
        <f t="shared" si="13"/>
        <v>0</v>
      </c>
    </row>
    <row r="99" spans="1:9" x14ac:dyDescent="0.25">
      <c r="A99" s="177">
        <v>44747</v>
      </c>
      <c r="B99" s="57">
        <f t="shared" si="7"/>
        <v>30</v>
      </c>
      <c r="C99" s="56">
        <f t="shared" si="8"/>
        <v>12205480</v>
      </c>
      <c r="D99" s="68">
        <v>0</v>
      </c>
      <c r="E99" s="56">
        <f t="shared" si="9"/>
        <v>12205480</v>
      </c>
      <c r="F99" s="56">
        <f t="shared" si="10"/>
        <v>990000000</v>
      </c>
      <c r="G99" s="56">
        <f t="shared" si="11"/>
        <v>990000000</v>
      </c>
      <c r="H99" s="56">
        <f t="shared" si="12"/>
        <v>12205480</v>
      </c>
      <c r="I99" s="38">
        <f t="shared" si="13"/>
        <v>0</v>
      </c>
    </row>
    <row r="100" spans="1:9" x14ac:dyDescent="0.25">
      <c r="A100" s="177">
        <v>44778</v>
      </c>
      <c r="B100" s="57">
        <f t="shared" si="7"/>
        <v>31</v>
      </c>
      <c r="C100" s="56">
        <f t="shared" si="8"/>
        <v>12612329</v>
      </c>
      <c r="D100" s="68">
        <v>0</v>
      </c>
      <c r="E100" s="56">
        <f t="shared" si="9"/>
        <v>12612329</v>
      </c>
      <c r="F100" s="56">
        <f t="shared" si="10"/>
        <v>990000000</v>
      </c>
      <c r="G100" s="56">
        <f t="shared" si="11"/>
        <v>990000000</v>
      </c>
      <c r="H100" s="56">
        <f t="shared" si="12"/>
        <v>12612329</v>
      </c>
      <c r="I100" s="38">
        <f t="shared" si="13"/>
        <v>0</v>
      </c>
    </row>
    <row r="101" spans="1:9" x14ac:dyDescent="0.25">
      <c r="A101" s="177">
        <v>44809</v>
      </c>
      <c r="B101" s="57">
        <f t="shared" si="7"/>
        <v>31</v>
      </c>
      <c r="C101" s="56">
        <f t="shared" si="8"/>
        <v>12612329</v>
      </c>
      <c r="D101" s="68">
        <v>0</v>
      </c>
      <c r="E101" s="56">
        <f t="shared" si="9"/>
        <v>12612329</v>
      </c>
      <c r="F101" s="56">
        <f t="shared" si="10"/>
        <v>990000000</v>
      </c>
      <c r="G101" s="56">
        <f t="shared" si="11"/>
        <v>990000000</v>
      </c>
      <c r="H101" s="56">
        <f t="shared" si="12"/>
        <v>12612329</v>
      </c>
      <c r="I101" s="38">
        <f t="shared" si="13"/>
        <v>0</v>
      </c>
    </row>
    <row r="102" spans="1:9" x14ac:dyDescent="0.25">
      <c r="A102" s="177">
        <v>44839</v>
      </c>
      <c r="B102" s="57">
        <f t="shared" si="7"/>
        <v>30</v>
      </c>
      <c r="C102" s="56">
        <f t="shared" si="8"/>
        <v>12205480</v>
      </c>
      <c r="D102" s="68">
        <v>0</v>
      </c>
      <c r="E102" s="56">
        <f t="shared" si="9"/>
        <v>12205480</v>
      </c>
      <c r="F102" s="56">
        <f t="shared" si="10"/>
        <v>990000000</v>
      </c>
      <c r="G102" s="56">
        <f t="shared" si="11"/>
        <v>990000000</v>
      </c>
      <c r="H102" s="56">
        <f t="shared" si="12"/>
        <v>12205480</v>
      </c>
      <c r="I102" s="38">
        <f t="shared" si="13"/>
        <v>0</v>
      </c>
    </row>
    <row r="103" spans="1:9" x14ac:dyDescent="0.25">
      <c r="A103" s="177">
        <v>44870</v>
      </c>
      <c r="B103" s="57">
        <f t="shared" si="7"/>
        <v>31</v>
      </c>
      <c r="C103" s="56">
        <f t="shared" si="8"/>
        <v>12612329</v>
      </c>
      <c r="D103" s="68">
        <v>0</v>
      </c>
      <c r="E103" s="56">
        <f t="shared" si="9"/>
        <v>12612329</v>
      </c>
      <c r="F103" s="56">
        <f t="shared" si="10"/>
        <v>990000000</v>
      </c>
      <c r="G103" s="56">
        <f t="shared" si="11"/>
        <v>990000000</v>
      </c>
      <c r="H103" s="56">
        <f t="shared" si="12"/>
        <v>12612329</v>
      </c>
      <c r="I103" s="38">
        <f t="shared" si="13"/>
        <v>0</v>
      </c>
    </row>
    <row r="104" spans="1:9" x14ac:dyDescent="0.25">
      <c r="A104" s="177">
        <v>44900</v>
      </c>
      <c r="B104" s="57">
        <f t="shared" ref="B104:B167" si="14">_xlfn.DAYS(A104,A103)</f>
        <v>30</v>
      </c>
      <c r="C104" s="56">
        <f t="shared" ref="C104:C167" si="15">D104+E104</f>
        <v>12205480</v>
      </c>
      <c r="D104" s="68">
        <v>0</v>
      </c>
      <c r="E104" s="56">
        <f t="shared" ref="E104:E167" si="16">ROUNDUP(F104*$B$2*B104/365,0)</f>
        <v>12205480</v>
      </c>
      <c r="F104" s="56">
        <f t="shared" ref="F104:F167" si="17">G103</f>
        <v>990000000</v>
      </c>
      <c r="G104" s="56">
        <f t="shared" ref="G104:G167" si="18">F104-D104</f>
        <v>990000000</v>
      </c>
      <c r="H104" s="56">
        <f t="shared" ref="H104:H167" si="19">ROUNDUP(F104*$B$2*B104/365,0)</f>
        <v>12205480</v>
      </c>
      <c r="I104" s="38">
        <f t="shared" ref="I104:I167" si="20">H104-E104</f>
        <v>0</v>
      </c>
    </row>
    <row r="105" spans="1:9" x14ac:dyDescent="0.25">
      <c r="A105" s="177">
        <v>44931</v>
      </c>
      <c r="B105" s="57">
        <f t="shared" si="14"/>
        <v>31</v>
      </c>
      <c r="C105" s="56">
        <f t="shared" si="15"/>
        <v>12612329</v>
      </c>
      <c r="D105" s="68">
        <v>0</v>
      </c>
      <c r="E105" s="56">
        <f t="shared" si="16"/>
        <v>12612329</v>
      </c>
      <c r="F105" s="56">
        <f t="shared" si="17"/>
        <v>990000000</v>
      </c>
      <c r="G105" s="56">
        <f t="shared" si="18"/>
        <v>990000000</v>
      </c>
      <c r="H105" s="56">
        <f t="shared" si="19"/>
        <v>12612329</v>
      </c>
      <c r="I105" s="38">
        <f t="shared" si="20"/>
        <v>0</v>
      </c>
    </row>
    <row r="106" spans="1:9" x14ac:dyDescent="0.25">
      <c r="A106" s="177">
        <v>44962</v>
      </c>
      <c r="B106" s="57">
        <f t="shared" si="14"/>
        <v>31</v>
      </c>
      <c r="C106" s="56">
        <f t="shared" si="15"/>
        <v>12612329</v>
      </c>
      <c r="D106" s="68">
        <v>0</v>
      </c>
      <c r="E106" s="56">
        <f t="shared" si="16"/>
        <v>12612329</v>
      </c>
      <c r="F106" s="56">
        <f t="shared" si="17"/>
        <v>990000000</v>
      </c>
      <c r="G106" s="56">
        <f t="shared" si="18"/>
        <v>990000000</v>
      </c>
      <c r="H106" s="56">
        <f t="shared" si="19"/>
        <v>12612329</v>
      </c>
      <c r="I106" s="38">
        <f t="shared" si="20"/>
        <v>0</v>
      </c>
    </row>
    <row r="107" spans="1:9" x14ac:dyDescent="0.25">
      <c r="A107" s="177">
        <v>44990</v>
      </c>
      <c r="B107" s="57">
        <f t="shared" si="14"/>
        <v>28</v>
      </c>
      <c r="C107" s="56">
        <f t="shared" si="15"/>
        <v>11391781</v>
      </c>
      <c r="D107" s="68">
        <v>0</v>
      </c>
      <c r="E107" s="56">
        <f t="shared" si="16"/>
        <v>11391781</v>
      </c>
      <c r="F107" s="56">
        <f t="shared" si="17"/>
        <v>990000000</v>
      </c>
      <c r="G107" s="56">
        <f t="shared" si="18"/>
        <v>990000000</v>
      </c>
      <c r="H107" s="56">
        <f t="shared" si="19"/>
        <v>11391781</v>
      </c>
      <c r="I107" s="38">
        <f t="shared" si="20"/>
        <v>0</v>
      </c>
    </row>
    <row r="108" spans="1:9" x14ac:dyDescent="0.25">
      <c r="A108" s="177">
        <v>45021</v>
      </c>
      <c r="B108" s="57">
        <f t="shared" si="14"/>
        <v>31</v>
      </c>
      <c r="C108" s="56">
        <f t="shared" si="15"/>
        <v>12612329</v>
      </c>
      <c r="D108" s="68">
        <v>0</v>
      </c>
      <c r="E108" s="56">
        <f t="shared" si="16"/>
        <v>12612329</v>
      </c>
      <c r="F108" s="56">
        <f t="shared" si="17"/>
        <v>990000000</v>
      </c>
      <c r="G108" s="56">
        <f t="shared" si="18"/>
        <v>990000000</v>
      </c>
      <c r="H108" s="56">
        <f t="shared" si="19"/>
        <v>12612329</v>
      </c>
      <c r="I108" s="38">
        <f t="shared" si="20"/>
        <v>0</v>
      </c>
    </row>
    <row r="109" spans="1:9" x14ac:dyDescent="0.25">
      <c r="A109" s="177">
        <v>45051</v>
      </c>
      <c r="B109" s="57">
        <f t="shared" si="14"/>
        <v>30</v>
      </c>
      <c r="C109" s="56">
        <f t="shared" si="15"/>
        <v>12205480</v>
      </c>
      <c r="D109" s="68">
        <v>0</v>
      </c>
      <c r="E109" s="56">
        <f t="shared" si="16"/>
        <v>12205480</v>
      </c>
      <c r="F109" s="56">
        <f t="shared" si="17"/>
        <v>990000000</v>
      </c>
      <c r="G109" s="56">
        <f t="shared" si="18"/>
        <v>990000000</v>
      </c>
      <c r="H109" s="56">
        <f t="shared" si="19"/>
        <v>12205480</v>
      </c>
      <c r="I109" s="38">
        <f t="shared" si="20"/>
        <v>0</v>
      </c>
    </row>
    <row r="110" spans="1:9" x14ac:dyDescent="0.25">
      <c r="A110" s="177">
        <v>45082</v>
      </c>
      <c r="B110" s="57">
        <f t="shared" si="14"/>
        <v>31</v>
      </c>
      <c r="C110" s="56">
        <f t="shared" si="15"/>
        <v>12612329</v>
      </c>
      <c r="D110" s="68">
        <v>0</v>
      </c>
      <c r="E110" s="56">
        <f t="shared" si="16"/>
        <v>12612329</v>
      </c>
      <c r="F110" s="56">
        <f t="shared" si="17"/>
        <v>990000000</v>
      </c>
      <c r="G110" s="56">
        <f t="shared" si="18"/>
        <v>990000000</v>
      </c>
      <c r="H110" s="56">
        <f t="shared" si="19"/>
        <v>12612329</v>
      </c>
      <c r="I110" s="38">
        <f t="shared" si="20"/>
        <v>0</v>
      </c>
    </row>
    <row r="111" spans="1:9" x14ac:dyDescent="0.25">
      <c r="A111" s="177">
        <v>45112</v>
      </c>
      <c r="B111" s="57">
        <f t="shared" si="14"/>
        <v>30</v>
      </c>
      <c r="C111" s="56">
        <f t="shared" si="15"/>
        <v>12205480</v>
      </c>
      <c r="D111" s="68">
        <v>0</v>
      </c>
      <c r="E111" s="56">
        <f t="shared" si="16"/>
        <v>12205480</v>
      </c>
      <c r="F111" s="56">
        <f t="shared" si="17"/>
        <v>990000000</v>
      </c>
      <c r="G111" s="56">
        <f t="shared" si="18"/>
        <v>990000000</v>
      </c>
      <c r="H111" s="56">
        <f t="shared" si="19"/>
        <v>12205480</v>
      </c>
      <c r="I111" s="38">
        <f t="shared" si="20"/>
        <v>0</v>
      </c>
    </row>
    <row r="112" spans="1:9" x14ac:dyDescent="0.25">
      <c r="A112" s="177">
        <v>45143</v>
      </c>
      <c r="B112" s="57">
        <f t="shared" si="14"/>
        <v>31</v>
      </c>
      <c r="C112" s="56">
        <f t="shared" si="15"/>
        <v>12612329</v>
      </c>
      <c r="D112" s="68">
        <v>0</v>
      </c>
      <c r="E112" s="56">
        <f t="shared" si="16"/>
        <v>12612329</v>
      </c>
      <c r="F112" s="56">
        <f t="shared" si="17"/>
        <v>990000000</v>
      </c>
      <c r="G112" s="56">
        <f t="shared" si="18"/>
        <v>990000000</v>
      </c>
      <c r="H112" s="56">
        <f t="shared" si="19"/>
        <v>12612329</v>
      </c>
      <c r="I112" s="38">
        <f t="shared" si="20"/>
        <v>0</v>
      </c>
    </row>
    <row r="113" spans="1:9" x14ac:dyDescent="0.25">
      <c r="A113" s="177">
        <v>45174</v>
      </c>
      <c r="B113" s="57">
        <f t="shared" si="14"/>
        <v>31</v>
      </c>
      <c r="C113" s="56">
        <f t="shared" si="15"/>
        <v>12612329</v>
      </c>
      <c r="D113" s="68">
        <v>0</v>
      </c>
      <c r="E113" s="56">
        <f t="shared" si="16"/>
        <v>12612329</v>
      </c>
      <c r="F113" s="56">
        <f t="shared" si="17"/>
        <v>990000000</v>
      </c>
      <c r="G113" s="56">
        <f t="shared" si="18"/>
        <v>990000000</v>
      </c>
      <c r="H113" s="56">
        <f t="shared" si="19"/>
        <v>12612329</v>
      </c>
      <c r="I113" s="38">
        <f t="shared" si="20"/>
        <v>0</v>
      </c>
    </row>
    <row r="114" spans="1:9" x14ac:dyDescent="0.25">
      <c r="A114" s="177">
        <v>45204</v>
      </c>
      <c r="B114" s="57">
        <f t="shared" si="14"/>
        <v>30</v>
      </c>
      <c r="C114" s="56">
        <f t="shared" si="15"/>
        <v>12205480</v>
      </c>
      <c r="D114" s="68">
        <v>0</v>
      </c>
      <c r="E114" s="56">
        <f t="shared" si="16"/>
        <v>12205480</v>
      </c>
      <c r="F114" s="56">
        <f t="shared" si="17"/>
        <v>990000000</v>
      </c>
      <c r="G114" s="56">
        <f t="shared" si="18"/>
        <v>990000000</v>
      </c>
      <c r="H114" s="56">
        <f t="shared" si="19"/>
        <v>12205480</v>
      </c>
      <c r="I114" s="38">
        <f t="shared" si="20"/>
        <v>0</v>
      </c>
    </row>
    <row r="115" spans="1:9" x14ac:dyDescent="0.25">
      <c r="A115" s="177">
        <v>45235</v>
      </c>
      <c r="B115" s="57">
        <f t="shared" si="14"/>
        <v>31</v>
      </c>
      <c r="C115" s="56">
        <f t="shared" si="15"/>
        <v>12612329</v>
      </c>
      <c r="D115" s="68">
        <v>0</v>
      </c>
      <c r="E115" s="56">
        <f t="shared" si="16"/>
        <v>12612329</v>
      </c>
      <c r="F115" s="56">
        <f t="shared" si="17"/>
        <v>990000000</v>
      </c>
      <c r="G115" s="56">
        <f t="shared" si="18"/>
        <v>990000000</v>
      </c>
      <c r="H115" s="56">
        <f t="shared" si="19"/>
        <v>12612329</v>
      </c>
      <c r="I115" s="38">
        <f t="shared" si="20"/>
        <v>0</v>
      </c>
    </row>
    <row r="116" spans="1:9" x14ac:dyDescent="0.25">
      <c r="A116" s="177">
        <v>45265</v>
      </c>
      <c r="B116" s="57">
        <f t="shared" si="14"/>
        <v>30</v>
      </c>
      <c r="C116" s="56">
        <f t="shared" si="15"/>
        <v>12205480</v>
      </c>
      <c r="D116" s="68">
        <v>0</v>
      </c>
      <c r="E116" s="56">
        <f t="shared" si="16"/>
        <v>12205480</v>
      </c>
      <c r="F116" s="56">
        <f t="shared" si="17"/>
        <v>990000000</v>
      </c>
      <c r="G116" s="56">
        <f t="shared" si="18"/>
        <v>990000000</v>
      </c>
      <c r="H116" s="56">
        <f t="shared" si="19"/>
        <v>12205480</v>
      </c>
      <c r="I116" s="38">
        <f t="shared" si="20"/>
        <v>0</v>
      </c>
    </row>
    <row r="117" spans="1:9" x14ac:dyDescent="0.25">
      <c r="A117" s="177">
        <v>45296</v>
      </c>
      <c r="B117" s="57">
        <f t="shared" si="14"/>
        <v>31</v>
      </c>
      <c r="C117" s="56">
        <f t="shared" si="15"/>
        <v>12612329</v>
      </c>
      <c r="D117" s="68">
        <v>0</v>
      </c>
      <c r="E117" s="56">
        <f t="shared" si="16"/>
        <v>12612329</v>
      </c>
      <c r="F117" s="56">
        <f t="shared" si="17"/>
        <v>990000000</v>
      </c>
      <c r="G117" s="56">
        <f t="shared" si="18"/>
        <v>990000000</v>
      </c>
      <c r="H117" s="56">
        <f t="shared" si="19"/>
        <v>12612329</v>
      </c>
      <c r="I117" s="38">
        <f t="shared" si="20"/>
        <v>0</v>
      </c>
    </row>
    <row r="118" spans="1:9" x14ac:dyDescent="0.25">
      <c r="A118" s="177">
        <v>45327</v>
      </c>
      <c r="B118" s="57">
        <f t="shared" si="14"/>
        <v>31</v>
      </c>
      <c r="C118" s="56">
        <f t="shared" si="15"/>
        <v>12612329</v>
      </c>
      <c r="D118" s="68">
        <v>0</v>
      </c>
      <c r="E118" s="56">
        <f t="shared" si="16"/>
        <v>12612329</v>
      </c>
      <c r="F118" s="56">
        <f t="shared" si="17"/>
        <v>990000000</v>
      </c>
      <c r="G118" s="56">
        <f t="shared" si="18"/>
        <v>990000000</v>
      </c>
      <c r="H118" s="56">
        <f t="shared" si="19"/>
        <v>12612329</v>
      </c>
      <c r="I118" s="38">
        <f t="shared" si="20"/>
        <v>0</v>
      </c>
    </row>
    <row r="119" spans="1:9" x14ac:dyDescent="0.25">
      <c r="A119" s="177">
        <v>45356</v>
      </c>
      <c r="B119" s="57">
        <f t="shared" si="14"/>
        <v>29</v>
      </c>
      <c r="C119" s="56">
        <f t="shared" si="15"/>
        <v>11798631</v>
      </c>
      <c r="D119" s="68">
        <v>0</v>
      </c>
      <c r="E119" s="56">
        <f t="shared" si="16"/>
        <v>11798631</v>
      </c>
      <c r="F119" s="56">
        <f t="shared" si="17"/>
        <v>990000000</v>
      </c>
      <c r="G119" s="56">
        <f t="shared" si="18"/>
        <v>990000000</v>
      </c>
      <c r="H119" s="56">
        <f t="shared" si="19"/>
        <v>11798631</v>
      </c>
      <c r="I119" s="38">
        <f t="shared" si="20"/>
        <v>0</v>
      </c>
    </row>
    <row r="120" spans="1:9" x14ac:dyDescent="0.25">
      <c r="A120" s="177">
        <v>45387</v>
      </c>
      <c r="B120" s="57">
        <f t="shared" si="14"/>
        <v>31</v>
      </c>
      <c r="C120" s="56">
        <f t="shared" si="15"/>
        <v>12612329</v>
      </c>
      <c r="D120" s="68">
        <v>0</v>
      </c>
      <c r="E120" s="56">
        <f t="shared" si="16"/>
        <v>12612329</v>
      </c>
      <c r="F120" s="56">
        <f t="shared" si="17"/>
        <v>990000000</v>
      </c>
      <c r="G120" s="56">
        <f t="shared" si="18"/>
        <v>990000000</v>
      </c>
      <c r="H120" s="56">
        <f t="shared" si="19"/>
        <v>12612329</v>
      </c>
      <c r="I120" s="38">
        <f t="shared" si="20"/>
        <v>0</v>
      </c>
    </row>
    <row r="121" spans="1:9" x14ac:dyDescent="0.25">
      <c r="A121" s="177">
        <v>45417</v>
      </c>
      <c r="B121" s="57">
        <f t="shared" si="14"/>
        <v>30</v>
      </c>
      <c r="C121" s="56">
        <f t="shared" si="15"/>
        <v>12205480</v>
      </c>
      <c r="D121" s="68">
        <v>0</v>
      </c>
      <c r="E121" s="56">
        <f t="shared" si="16"/>
        <v>12205480</v>
      </c>
      <c r="F121" s="56">
        <f t="shared" si="17"/>
        <v>990000000</v>
      </c>
      <c r="G121" s="56">
        <f t="shared" si="18"/>
        <v>990000000</v>
      </c>
      <c r="H121" s="56">
        <f t="shared" si="19"/>
        <v>12205480</v>
      </c>
      <c r="I121" s="38">
        <f t="shared" si="20"/>
        <v>0</v>
      </c>
    </row>
    <row r="122" spans="1:9" x14ac:dyDescent="0.25">
      <c r="A122" s="177">
        <v>45448</v>
      </c>
      <c r="B122" s="57">
        <f t="shared" si="14"/>
        <v>31</v>
      </c>
      <c r="C122" s="56">
        <f t="shared" si="15"/>
        <v>12612329</v>
      </c>
      <c r="D122" s="68">
        <v>0</v>
      </c>
      <c r="E122" s="56">
        <f t="shared" si="16"/>
        <v>12612329</v>
      </c>
      <c r="F122" s="56">
        <f t="shared" si="17"/>
        <v>990000000</v>
      </c>
      <c r="G122" s="56">
        <f t="shared" si="18"/>
        <v>990000000</v>
      </c>
      <c r="H122" s="56">
        <f t="shared" si="19"/>
        <v>12612329</v>
      </c>
      <c r="I122" s="38">
        <f t="shared" si="20"/>
        <v>0</v>
      </c>
    </row>
    <row r="123" spans="1:9" x14ac:dyDescent="0.25">
      <c r="A123" s="177">
        <v>45478</v>
      </c>
      <c r="B123" s="57">
        <f t="shared" si="14"/>
        <v>30</v>
      </c>
      <c r="C123" s="56">
        <f t="shared" si="15"/>
        <v>12205480</v>
      </c>
      <c r="D123" s="68">
        <v>0</v>
      </c>
      <c r="E123" s="56">
        <f t="shared" si="16"/>
        <v>12205480</v>
      </c>
      <c r="F123" s="56">
        <f t="shared" si="17"/>
        <v>990000000</v>
      </c>
      <c r="G123" s="56">
        <f t="shared" si="18"/>
        <v>990000000</v>
      </c>
      <c r="H123" s="56">
        <f t="shared" si="19"/>
        <v>12205480</v>
      </c>
      <c r="I123" s="38">
        <f t="shared" si="20"/>
        <v>0</v>
      </c>
    </row>
    <row r="124" spans="1:9" x14ac:dyDescent="0.25">
      <c r="A124" s="177">
        <v>45509</v>
      </c>
      <c r="B124" s="57">
        <f t="shared" si="14"/>
        <v>31</v>
      </c>
      <c r="C124" s="56">
        <f t="shared" si="15"/>
        <v>12612329</v>
      </c>
      <c r="D124" s="68">
        <v>0</v>
      </c>
      <c r="E124" s="56">
        <f t="shared" si="16"/>
        <v>12612329</v>
      </c>
      <c r="F124" s="56">
        <f t="shared" si="17"/>
        <v>990000000</v>
      </c>
      <c r="G124" s="56">
        <f t="shared" si="18"/>
        <v>990000000</v>
      </c>
      <c r="H124" s="56">
        <f t="shared" si="19"/>
        <v>12612329</v>
      </c>
      <c r="I124" s="38">
        <f t="shared" si="20"/>
        <v>0</v>
      </c>
    </row>
    <row r="125" spans="1:9" x14ac:dyDescent="0.25">
      <c r="A125" s="177">
        <v>45540</v>
      </c>
      <c r="B125" s="57">
        <f t="shared" si="14"/>
        <v>31</v>
      </c>
      <c r="C125" s="56">
        <f t="shared" si="15"/>
        <v>12612329</v>
      </c>
      <c r="D125" s="68">
        <v>0</v>
      </c>
      <c r="E125" s="56">
        <f t="shared" si="16"/>
        <v>12612329</v>
      </c>
      <c r="F125" s="56">
        <f t="shared" si="17"/>
        <v>990000000</v>
      </c>
      <c r="G125" s="56">
        <f t="shared" si="18"/>
        <v>990000000</v>
      </c>
      <c r="H125" s="56">
        <f t="shared" si="19"/>
        <v>12612329</v>
      </c>
      <c r="I125" s="38">
        <f t="shared" si="20"/>
        <v>0</v>
      </c>
    </row>
    <row r="126" spans="1:9" x14ac:dyDescent="0.25">
      <c r="A126" s="177">
        <v>45570</v>
      </c>
      <c r="B126" s="57">
        <f t="shared" si="14"/>
        <v>30</v>
      </c>
      <c r="C126" s="56">
        <f t="shared" si="15"/>
        <v>12205480</v>
      </c>
      <c r="D126" s="68">
        <v>0</v>
      </c>
      <c r="E126" s="56">
        <f t="shared" si="16"/>
        <v>12205480</v>
      </c>
      <c r="F126" s="56">
        <f t="shared" si="17"/>
        <v>990000000</v>
      </c>
      <c r="G126" s="56">
        <f t="shared" si="18"/>
        <v>990000000</v>
      </c>
      <c r="H126" s="56">
        <f t="shared" si="19"/>
        <v>12205480</v>
      </c>
      <c r="I126" s="38">
        <f t="shared" si="20"/>
        <v>0</v>
      </c>
    </row>
    <row r="127" spans="1:9" x14ac:dyDescent="0.25">
      <c r="A127" s="177">
        <v>45601</v>
      </c>
      <c r="B127" s="57">
        <f t="shared" si="14"/>
        <v>31</v>
      </c>
      <c r="C127" s="56">
        <f t="shared" si="15"/>
        <v>12612329</v>
      </c>
      <c r="D127" s="68">
        <v>0</v>
      </c>
      <c r="E127" s="56">
        <f t="shared" si="16"/>
        <v>12612329</v>
      </c>
      <c r="F127" s="56">
        <f t="shared" si="17"/>
        <v>990000000</v>
      </c>
      <c r="G127" s="56">
        <f t="shared" si="18"/>
        <v>990000000</v>
      </c>
      <c r="H127" s="56">
        <f t="shared" si="19"/>
        <v>12612329</v>
      </c>
      <c r="I127" s="38">
        <f t="shared" si="20"/>
        <v>0</v>
      </c>
    </row>
    <row r="128" spans="1:9" x14ac:dyDescent="0.25">
      <c r="A128" s="177">
        <v>45631</v>
      </c>
      <c r="B128" s="57">
        <f t="shared" si="14"/>
        <v>30</v>
      </c>
      <c r="C128" s="56">
        <f t="shared" si="15"/>
        <v>12205480</v>
      </c>
      <c r="D128" s="68">
        <v>0</v>
      </c>
      <c r="E128" s="56">
        <f t="shared" si="16"/>
        <v>12205480</v>
      </c>
      <c r="F128" s="56">
        <f t="shared" si="17"/>
        <v>990000000</v>
      </c>
      <c r="G128" s="56">
        <f t="shared" si="18"/>
        <v>990000000</v>
      </c>
      <c r="H128" s="56">
        <f t="shared" si="19"/>
        <v>12205480</v>
      </c>
      <c r="I128" s="38">
        <f t="shared" si="20"/>
        <v>0</v>
      </c>
    </row>
    <row r="129" spans="1:9" x14ac:dyDescent="0.25">
      <c r="A129" s="177">
        <v>45662</v>
      </c>
      <c r="B129" s="57">
        <f t="shared" si="14"/>
        <v>31</v>
      </c>
      <c r="C129" s="56">
        <f t="shared" si="15"/>
        <v>12612329</v>
      </c>
      <c r="D129" s="68">
        <v>0</v>
      </c>
      <c r="E129" s="56">
        <f t="shared" si="16"/>
        <v>12612329</v>
      </c>
      <c r="F129" s="56">
        <f t="shared" si="17"/>
        <v>990000000</v>
      </c>
      <c r="G129" s="56">
        <f t="shared" si="18"/>
        <v>990000000</v>
      </c>
      <c r="H129" s="56">
        <f t="shared" si="19"/>
        <v>12612329</v>
      </c>
      <c r="I129" s="38">
        <f t="shared" si="20"/>
        <v>0</v>
      </c>
    </row>
    <row r="130" spans="1:9" x14ac:dyDescent="0.25">
      <c r="A130" s="177">
        <v>45693</v>
      </c>
      <c r="B130" s="57">
        <f t="shared" si="14"/>
        <v>31</v>
      </c>
      <c r="C130" s="56">
        <f t="shared" si="15"/>
        <v>12612329</v>
      </c>
      <c r="D130" s="68">
        <v>0</v>
      </c>
      <c r="E130" s="56">
        <f t="shared" si="16"/>
        <v>12612329</v>
      </c>
      <c r="F130" s="56">
        <f t="shared" si="17"/>
        <v>990000000</v>
      </c>
      <c r="G130" s="56">
        <f t="shared" si="18"/>
        <v>990000000</v>
      </c>
      <c r="H130" s="56">
        <f t="shared" si="19"/>
        <v>12612329</v>
      </c>
      <c r="I130" s="38">
        <f t="shared" si="20"/>
        <v>0</v>
      </c>
    </row>
    <row r="131" spans="1:9" x14ac:dyDescent="0.25">
      <c r="A131" s="177">
        <v>45721</v>
      </c>
      <c r="B131" s="57">
        <f t="shared" si="14"/>
        <v>28</v>
      </c>
      <c r="C131" s="56">
        <f t="shared" si="15"/>
        <v>11391781</v>
      </c>
      <c r="D131" s="68">
        <v>0</v>
      </c>
      <c r="E131" s="56">
        <f t="shared" si="16"/>
        <v>11391781</v>
      </c>
      <c r="F131" s="56">
        <f t="shared" si="17"/>
        <v>990000000</v>
      </c>
      <c r="G131" s="56">
        <f t="shared" si="18"/>
        <v>990000000</v>
      </c>
      <c r="H131" s="56">
        <f t="shared" si="19"/>
        <v>11391781</v>
      </c>
      <c r="I131" s="38">
        <f t="shared" si="20"/>
        <v>0</v>
      </c>
    </row>
    <row r="132" spans="1:9" x14ac:dyDescent="0.25">
      <c r="A132" s="177">
        <v>45752</v>
      </c>
      <c r="B132" s="57">
        <f t="shared" si="14"/>
        <v>31</v>
      </c>
      <c r="C132" s="56">
        <f t="shared" si="15"/>
        <v>12612329</v>
      </c>
      <c r="D132" s="68">
        <v>0</v>
      </c>
      <c r="E132" s="56">
        <f t="shared" si="16"/>
        <v>12612329</v>
      </c>
      <c r="F132" s="56">
        <f t="shared" si="17"/>
        <v>990000000</v>
      </c>
      <c r="G132" s="56">
        <f t="shared" si="18"/>
        <v>990000000</v>
      </c>
      <c r="H132" s="56">
        <f t="shared" si="19"/>
        <v>12612329</v>
      </c>
      <c r="I132" s="38">
        <f t="shared" si="20"/>
        <v>0</v>
      </c>
    </row>
    <row r="133" spans="1:9" x14ac:dyDescent="0.25">
      <c r="A133" s="177">
        <v>45782</v>
      </c>
      <c r="B133" s="57">
        <f t="shared" si="14"/>
        <v>30</v>
      </c>
      <c r="C133" s="56">
        <f t="shared" si="15"/>
        <v>12205480</v>
      </c>
      <c r="D133" s="68">
        <v>0</v>
      </c>
      <c r="E133" s="56">
        <f t="shared" si="16"/>
        <v>12205480</v>
      </c>
      <c r="F133" s="56">
        <f t="shared" si="17"/>
        <v>990000000</v>
      </c>
      <c r="G133" s="56">
        <f t="shared" si="18"/>
        <v>990000000</v>
      </c>
      <c r="H133" s="56">
        <f t="shared" si="19"/>
        <v>12205480</v>
      </c>
      <c r="I133" s="38">
        <f t="shared" si="20"/>
        <v>0</v>
      </c>
    </row>
    <row r="134" spans="1:9" x14ac:dyDescent="0.25">
      <c r="A134" s="177">
        <v>45813</v>
      </c>
      <c r="B134" s="57">
        <f t="shared" si="14"/>
        <v>31</v>
      </c>
      <c r="C134" s="56">
        <f t="shared" si="15"/>
        <v>12612329</v>
      </c>
      <c r="D134" s="68">
        <v>0</v>
      </c>
      <c r="E134" s="56">
        <f t="shared" si="16"/>
        <v>12612329</v>
      </c>
      <c r="F134" s="56">
        <f t="shared" si="17"/>
        <v>990000000</v>
      </c>
      <c r="G134" s="56">
        <f t="shared" si="18"/>
        <v>990000000</v>
      </c>
      <c r="H134" s="56">
        <f t="shared" si="19"/>
        <v>12612329</v>
      </c>
      <c r="I134" s="38">
        <f t="shared" si="20"/>
        <v>0</v>
      </c>
    </row>
    <row r="135" spans="1:9" x14ac:dyDescent="0.25">
      <c r="A135" s="177">
        <v>45843</v>
      </c>
      <c r="B135" s="57">
        <f t="shared" si="14"/>
        <v>30</v>
      </c>
      <c r="C135" s="56">
        <f t="shared" si="15"/>
        <v>12205480</v>
      </c>
      <c r="D135" s="68">
        <v>0</v>
      </c>
      <c r="E135" s="56">
        <f t="shared" si="16"/>
        <v>12205480</v>
      </c>
      <c r="F135" s="56">
        <f t="shared" si="17"/>
        <v>990000000</v>
      </c>
      <c r="G135" s="56">
        <f t="shared" si="18"/>
        <v>990000000</v>
      </c>
      <c r="H135" s="56">
        <f t="shared" si="19"/>
        <v>12205480</v>
      </c>
      <c r="I135" s="38">
        <f t="shared" si="20"/>
        <v>0</v>
      </c>
    </row>
    <row r="136" spans="1:9" x14ac:dyDescent="0.25">
      <c r="A136" s="177">
        <v>45874</v>
      </c>
      <c r="B136" s="57">
        <f t="shared" si="14"/>
        <v>31</v>
      </c>
      <c r="C136" s="56">
        <f t="shared" si="15"/>
        <v>12612329</v>
      </c>
      <c r="D136" s="68">
        <v>0</v>
      </c>
      <c r="E136" s="56">
        <f t="shared" si="16"/>
        <v>12612329</v>
      </c>
      <c r="F136" s="56">
        <f t="shared" si="17"/>
        <v>990000000</v>
      </c>
      <c r="G136" s="56">
        <f t="shared" si="18"/>
        <v>990000000</v>
      </c>
      <c r="H136" s="56">
        <f t="shared" si="19"/>
        <v>12612329</v>
      </c>
      <c r="I136" s="38">
        <f t="shared" si="20"/>
        <v>0</v>
      </c>
    </row>
    <row r="137" spans="1:9" x14ac:dyDescent="0.25">
      <c r="A137" s="177">
        <v>45905</v>
      </c>
      <c r="B137" s="57">
        <f t="shared" si="14"/>
        <v>31</v>
      </c>
      <c r="C137" s="56">
        <f t="shared" si="15"/>
        <v>12612329</v>
      </c>
      <c r="D137" s="68">
        <v>0</v>
      </c>
      <c r="E137" s="56">
        <f t="shared" si="16"/>
        <v>12612329</v>
      </c>
      <c r="F137" s="56">
        <f t="shared" si="17"/>
        <v>990000000</v>
      </c>
      <c r="G137" s="56">
        <f t="shared" si="18"/>
        <v>990000000</v>
      </c>
      <c r="H137" s="56">
        <f t="shared" si="19"/>
        <v>12612329</v>
      </c>
      <c r="I137" s="38">
        <f t="shared" si="20"/>
        <v>0</v>
      </c>
    </row>
    <row r="138" spans="1:9" x14ac:dyDescent="0.25">
      <c r="A138" s="177">
        <v>45935</v>
      </c>
      <c r="B138" s="57">
        <f t="shared" si="14"/>
        <v>30</v>
      </c>
      <c r="C138" s="56">
        <f t="shared" si="15"/>
        <v>12205480</v>
      </c>
      <c r="D138" s="68">
        <v>0</v>
      </c>
      <c r="E138" s="56">
        <f t="shared" si="16"/>
        <v>12205480</v>
      </c>
      <c r="F138" s="56">
        <f t="shared" si="17"/>
        <v>990000000</v>
      </c>
      <c r="G138" s="56">
        <f t="shared" si="18"/>
        <v>990000000</v>
      </c>
      <c r="H138" s="56">
        <f t="shared" si="19"/>
        <v>12205480</v>
      </c>
      <c r="I138" s="38">
        <f t="shared" si="20"/>
        <v>0</v>
      </c>
    </row>
    <row r="139" spans="1:9" x14ac:dyDescent="0.25">
      <c r="A139" s="177">
        <v>45966</v>
      </c>
      <c r="B139" s="57">
        <f t="shared" si="14"/>
        <v>31</v>
      </c>
      <c r="C139" s="56">
        <f t="shared" si="15"/>
        <v>12612329</v>
      </c>
      <c r="D139" s="68">
        <v>0</v>
      </c>
      <c r="E139" s="56">
        <f t="shared" si="16"/>
        <v>12612329</v>
      </c>
      <c r="F139" s="56">
        <f t="shared" si="17"/>
        <v>990000000</v>
      </c>
      <c r="G139" s="56">
        <f t="shared" si="18"/>
        <v>990000000</v>
      </c>
      <c r="H139" s="56">
        <f t="shared" si="19"/>
        <v>12612329</v>
      </c>
      <c r="I139" s="38">
        <f t="shared" si="20"/>
        <v>0</v>
      </c>
    </row>
    <row r="140" spans="1:9" x14ac:dyDescent="0.25">
      <c r="A140" s="177">
        <v>45996</v>
      </c>
      <c r="B140" s="57">
        <f t="shared" si="14"/>
        <v>30</v>
      </c>
      <c r="C140" s="56">
        <f t="shared" si="15"/>
        <v>12205480</v>
      </c>
      <c r="D140" s="68">
        <v>0</v>
      </c>
      <c r="E140" s="56">
        <f t="shared" si="16"/>
        <v>12205480</v>
      </c>
      <c r="F140" s="56">
        <f t="shared" si="17"/>
        <v>990000000</v>
      </c>
      <c r="G140" s="56">
        <f t="shared" si="18"/>
        <v>990000000</v>
      </c>
      <c r="H140" s="56">
        <f t="shared" si="19"/>
        <v>12205480</v>
      </c>
      <c r="I140" s="38">
        <f t="shared" si="20"/>
        <v>0</v>
      </c>
    </row>
    <row r="141" spans="1:9" x14ac:dyDescent="0.25">
      <c r="A141" s="177">
        <v>46027</v>
      </c>
      <c r="B141" s="57">
        <f t="shared" si="14"/>
        <v>31</v>
      </c>
      <c r="C141" s="56">
        <f t="shared" si="15"/>
        <v>12612329</v>
      </c>
      <c r="D141" s="68">
        <v>0</v>
      </c>
      <c r="E141" s="56">
        <f t="shared" si="16"/>
        <v>12612329</v>
      </c>
      <c r="F141" s="56">
        <f t="shared" si="17"/>
        <v>990000000</v>
      </c>
      <c r="G141" s="56">
        <f t="shared" si="18"/>
        <v>990000000</v>
      </c>
      <c r="H141" s="56">
        <f t="shared" si="19"/>
        <v>12612329</v>
      </c>
      <c r="I141" s="38">
        <f t="shared" si="20"/>
        <v>0</v>
      </c>
    </row>
    <row r="142" spans="1:9" x14ac:dyDescent="0.25">
      <c r="A142" s="177">
        <v>46058</v>
      </c>
      <c r="B142" s="57">
        <f t="shared" si="14"/>
        <v>31</v>
      </c>
      <c r="C142" s="56">
        <f t="shared" si="15"/>
        <v>12612329</v>
      </c>
      <c r="D142" s="68">
        <v>0</v>
      </c>
      <c r="E142" s="56">
        <f t="shared" si="16"/>
        <v>12612329</v>
      </c>
      <c r="F142" s="56">
        <f t="shared" si="17"/>
        <v>990000000</v>
      </c>
      <c r="G142" s="56">
        <f t="shared" si="18"/>
        <v>990000000</v>
      </c>
      <c r="H142" s="56">
        <f t="shared" si="19"/>
        <v>12612329</v>
      </c>
      <c r="I142" s="38">
        <f t="shared" si="20"/>
        <v>0</v>
      </c>
    </row>
    <row r="143" spans="1:9" x14ac:dyDescent="0.25">
      <c r="A143" s="177">
        <v>46086</v>
      </c>
      <c r="B143" s="57">
        <f t="shared" si="14"/>
        <v>28</v>
      </c>
      <c r="C143" s="56">
        <f t="shared" si="15"/>
        <v>11391781</v>
      </c>
      <c r="D143" s="68">
        <v>0</v>
      </c>
      <c r="E143" s="56">
        <f t="shared" si="16"/>
        <v>11391781</v>
      </c>
      <c r="F143" s="56">
        <f t="shared" si="17"/>
        <v>990000000</v>
      </c>
      <c r="G143" s="56">
        <f t="shared" si="18"/>
        <v>990000000</v>
      </c>
      <c r="H143" s="56">
        <f t="shared" si="19"/>
        <v>11391781</v>
      </c>
      <c r="I143" s="38">
        <f t="shared" si="20"/>
        <v>0</v>
      </c>
    </row>
    <row r="144" spans="1:9" x14ac:dyDescent="0.25">
      <c r="A144" s="177">
        <v>46117</v>
      </c>
      <c r="B144" s="57">
        <f t="shared" si="14"/>
        <v>31</v>
      </c>
      <c r="C144" s="56">
        <f t="shared" si="15"/>
        <v>12612329</v>
      </c>
      <c r="D144" s="68">
        <v>0</v>
      </c>
      <c r="E144" s="56">
        <f t="shared" si="16"/>
        <v>12612329</v>
      </c>
      <c r="F144" s="56">
        <f t="shared" si="17"/>
        <v>990000000</v>
      </c>
      <c r="G144" s="56">
        <f t="shared" si="18"/>
        <v>990000000</v>
      </c>
      <c r="H144" s="56">
        <f t="shared" si="19"/>
        <v>12612329</v>
      </c>
      <c r="I144" s="38">
        <f t="shared" si="20"/>
        <v>0</v>
      </c>
    </row>
    <row r="145" spans="1:9" x14ac:dyDescent="0.25">
      <c r="A145" s="177">
        <v>46147</v>
      </c>
      <c r="B145" s="57">
        <f t="shared" si="14"/>
        <v>30</v>
      </c>
      <c r="C145" s="56">
        <f t="shared" si="15"/>
        <v>12205480</v>
      </c>
      <c r="D145" s="68">
        <v>0</v>
      </c>
      <c r="E145" s="56">
        <f t="shared" si="16"/>
        <v>12205480</v>
      </c>
      <c r="F145" s="56">
        <f t="shared" si="17"/>
        <v>990000000</v>
      </c>
      <c r="G145" s="56">
        <f t="shared" si="18"/>
        <v>990000000</v>
      </c>
      <c r="H145" s="56">
        <f t="shared" si="19"/>
        <v>12205480</v>
      </c>
      <c r="I145" s="38">
        <f t="shared" si="20"/>
        <v>0</v>
      </c>
    </row>
    <row r="146" spans="1:9" x14ac:dyDescent="0.25">
      <c r="A146" s="177">
        <v>46178</v>
      </c>
      <c r="B146" s="57">
        <f t="shared" si="14"/>
        <v>31</v>
      </c>
      <c r="C146" s="56">
        <f t="shared" si="15"/>
        <v>12612329</v>
      </c>
      <c r="D146" s="68">
        <v>0</v>
      </c>
      <c r="E146" s="56">
        <f t="shared" si="16"/>
        <v>12612329</v>
      </c>
      <c r="F146" s="56">
        <f t="shared" si="17"/>
        <v>990000000</v>
      </c>
      <c r="G146" s="56">
        <f t="shared" si="18"/>
        <v>990000000</v>
      </c>
      <c r="H146" s="56">
        <f t="shared" si="19"/>
        <v>12612329</v>
      </c>
      <c r="I146" s="38">
        <f t="shared" si="20"/>
        <v>0</v>
      </c>
    </row>
    <row r="147" spans="1:9" x14ac:dyDescent="0.25">
      <c r="A147" s="177">
        <v>46208</v>
      </c>
      <c r="B147" s="57">
        <f t="shared" si="14"/>
        <v>30</v>
      </c>
      <c r="C147" s="56">
        <f t="shared" si="15"/>
        <v>12205480</v>
      </c>
      <c r="D147" s="68">
        <v>0</v>
      </c>
      <c r="E147" s="56">
        <f t="shared" si="16"/>
        <v>12205480</v>
      </c>
      <c r="F147" s="56">
        <f t="shared" si="17"/>
        <v>990000000</v>
      </c>
      <c r="G147" s="56">
        <f t="shared" si="18"/>
        <v>990000000</v>
      </c>
      <c r="H147" s="56">
        <f t="shared" si="19"/>
        <v>12205480</v>
      </c>
      <c r="I147" s="38">
        <f t="shared" si="20"/>
        <v>0</v>
      </c>
    </row>
    <row r="148" spans="1:9" x14ac:dyDescent="0.25">
      <c r="A148" s="177">
        <v>46239</v>
      </c>
      <c r="B148" s="57">
        <f t="shared" si="14"/>
        <v>31</v>
      </c>
      <c r="C148" s="56">
        <f t="shared" si="15"/>
        <v>12612329</v>
      </c>
      <c r="D148" s="68">
        <v>0</v>
      </c>
      <c r="E148" s="56">
        <f t="shared" si="16"/>
        <v>12612329</v>
      </c>
      <c r="F148" s="56">
        <f t="shared" si="17"/>
        <v>990000000</v>
      </c>
      <c r="G148" s="56">
        <f t="shared" si="18"/>
        <v>990000000</v>
      </c>
      <c r="H148" s="56">
        <f t="shared" si="19"/>
        <v>12612329</v>
      </c>
      <c r="I148" s="38">
        <f t="shared" si="20"/>
        <v>0</v>
      </c>
    </row>
    <row r="149" spans="1:9" x14ac:dyDescent="0.25">
      <c r="A149" s="177">
        <v>46270</v>
      </c>
      <c r="B149" s="57">
        <f t="shared" si="14"/>
        <v>31</v>
      </c>
      <c r="C149" s="56">
        <f t="shared" si="15"/>
        <v>12612329</v>
      </c>
      <c r="D149" s="68">
        <v>0</v>
      </c>
      <c r="E149" s="56">
        <f t="shared" si="16"/>
        <v>12612329</v>
      </c>
      <c r="F149" s="56">
        <f t="shared" si="17"/>
        <v>990000000</v>
      </c>
      <c r="G149" s="56">
        <f t="shared" si="18"/>
        <v>990000000</v>
      </c>
      <c r="H149" s="56">
        <f t="shared" si="19"/>
        <v>12612329</v>
      </c>
      <c r="I149" s="38">
        <f t="shared" si="20"/>
        <v>0</v>
      </c>
    </row>
    <row r="150" spans="1:9" x14ac:dyDescent="0.25">
      <c r="A150" s="177">
        <v>46300</v>
      </c>
      <c r="B150" s="57">
        <f t="shared" si="14"/>
        <v>30</v>
      </c>
      <c r="C150" s="56">
        <f t="shared" si="15"/>
        <v>12205480</v>
      </c>
      <c r="D150" s="68">
        <v>0</v>
      </c>
      <c r="E150" s="56">
        <f t="shared" si="16"/>
        <v>12205480</v>
      </c>
      <c r="F150" s="56">
        <f t="shared" si="17"/>
        <v>990000000</v>
      </c>
      <c r="G150" s="56">
        <f t="shared" si="18"/>
        <v>990000000</v>
      </c>
      <c r="H150" s="56">
        <f t="shared" si="19"/>
        <v>12205480</v>
      </c>
      <c r="I150" s="38">
        <f t="shared" si="20"/>
        <v>0</v>
      </c>
    </row>
    <row r="151" spans="1:9" x14ac:dyDescent="0.25">
      <c r="A151" s="177">
        <v>46331</v>
      </c>
      <c r="B151" s="57">
        <f t="shared" si="14"/>
        <v>31</v>
      </c>
      <c r="C151" s="56">
        <f t="shared" si="15"/>
        <v>12612329</v>
      </c>
      <c r="D151" s="68">
        <v>0</v>
      </c>
      <c r="E151" s="56">
        <f t="shared" si="16"/>
        <v>12612329</v>
      </c>
      <c r="F151" s="56">
        <f t="shared" si="17"/>
        <v>990000000</v>
      </c>
      <c r="G151" s="56">
        <f t="shared" si="18"/>
        <v>990000000</v>
      </c>
      <c r="H151" s="56">
        <f t="shared" si="19"/>
        <v>12612329</v>
      </c>
      <c r="I151" s="38">
        <f t="shared" si="20"/>
        <v>0</v>
      </c>
    </row>
    <row r="152" spans="1:9" x14ac:dyDescent="0.25">
      <c r="A152" s="177">
        <v>46361</v>
      </c>
      <c r="B152" s="57">
        <f t="shared" si="14"/>
        <v>30</v>
      </c>
      <c r="C152" s="56">
        <f t="shared" si="15"/>
        <v>12205480</v>
      </c>
      <c r="D152" s="68">
        <v>0</v>
      </c>
      <c r="E152" s="56">
        <f t="shared" si="16"/>
        <v>12205480</v>
      </c>
      <c r="F152" s="56">
        <f t="shared" si="17"/>
        <v>990000000</v>
      </c>
      <c r="G152" s="56">
        <f t="shared" si="18"/>
        <v>990000000</v>
      </c>
      <c r="H152" s="56">
        <f t="shared" si="19"/>
        <v>12205480</v>
      </c>
      <c r="I152" s="38">
        <f t="shared" si="20"/>
        <v>0</v>
      </c>
    </row>
    <row r="153" spans="1:9" x14ac:dyDescent="0.25">
      <c r="A153" s="177">
        <v>46392</v>
      </c>
      <c r="B153" s="57">
        <f t="shared" si="14"/>
        <v>31</v>
      </c>
      <c r="C153" s="56">
        <f t="shared" si="15"/>
        <v>12612329</v>
      </c>
      <c r="D153" s="68">
        <v>0</v>
      </c>
      <c r="E153" s="56">
        <f t="shared" si="16"/>
        <v>12612329</v>
      </c>
      <c r="F153" s="56">
        <f t="shared" si="17"/>
        <v>990000000</v>
      </c>
      <c r="G153" s="56">
        <f t="shared" si="18"/>
        <v>990000000</v>
      </c>
      <c r="H153" s="56">
        <f t="shared" si="19"/>
        <v>12612329</v>
      </c>
      <c r="I153" s="38">
        <f t="shared" si="20"/>
        <v>0</v>
      </c>
    </row>
    <row r="154" spans="1:9" x14ac:dyDescent="0.25">
      <c r="A154" s="177">
        <v>46423</v>
      </c>
      <c r="B154" s="57">
        <f t="shared" si="14"/>
        <v>31</v>
      </c>
      <c r="C154" s="56">
        <f t="shared" si="15"/>
        <v>12612329</v>
      </c>
      <c r="D154" s="68">
        <v>0</v>
      </c>
      <c r="E154" s="56">
        <f t="shared" si="16"/>
        <v>12612329</v>
      </c>
      <c r="F154" s="56">
        <f t="shared" si="17"/>
        <v>990000000</v>
      </c>
      <c r="G154" s="56">
        <f t="shared" si="18"/>
        <v>990000000</v>
      </c>
      <c r="H154" s="56">
        <f t="shared" si="19"/>
        <v>12612329</v>
      </c>
      <c r="I154" s="38">
        <f t="shared" si="20"/>
        <v>0</v>
      </c>
    </row>
    <row r="155" spans="1:9" x14ac:dyDescent="0.25">
      <c r="A155" s="177">
        <v>46451</v>
      </c>
      <c r="B155" s="57">
        <f t="shared" si="14"/>
        <v>28</v>
      </c>
      <c r="C155" s="56">
        <f t="shared" si="15"/>
        <v>11391781</v>
      </c>
      <c r="D155" s="68">
        <v>0</v>
      </c>
      <c r="E155" s="56">
        <f t="shared" si="16"/>
        <v>11391781</v>
      </c>
      <c r="F155" s="56">
        <f t="shared" si="17"/>
        <v>990000000</v>
      </c>
      <c r="G155" s="56">
        <f t="shared" si="18"/>
        <v>990000000</v>
      </c>
      <c r="H155" s="56">
        <f t="shared" si="19"/>
        <v>11391781</v>
      </c>
      <c r="I155" s="38">
        <f t="shared" si="20"/>
        <v>0</v>
      </c>
    </row>
    <row r="156" spans="1:9" x14ac:dyDescent="0.25">
      <c r="A156" s="177">
        <v>46482</v>
      </c>
      <c r="B156" s="57">
        <f t="shared" si="14"/>
        <v>31</v>
      </c>
      <c r="C156" s="56">
        <f t="shared" si="15"/>
        <v>12612329</v>
      </c>
      <c r="D156" s="68">
        <v>0</v>
      </c>
      <c r="E156" s="56">
        <f t="shared" si="16"/>
        <v>12612329</v>
      </c>
      <c r="F156" s="56">
        <f t="shared" si="17"/>
        <v>990000000</v>
      </c>
      <c r="G156" s="56">
        <f t="shared" si="18"/>
        <v>990000000</v>
      </c>
      <c r="H156" s="56">
        <f t="shared" si="19"/>
        <v>12612329</v>
      </c>
      <c r="I156" s="38">
        <f t="shared" si="20"/>
        <v>0</v>
      </c>
    </row>
    <row r="157" spans="1:9" x14ac:dyDescent="0.25">
      <c r="A157" s="177">
        <v>46512</v>
      </c>
      <c r="B157" s="57">
        <f t="shared" si="14"/>
        <v>30</v>
      </c>
      <c r="C157" s="56">
        <f t="shared" si="15"/>
        <v>12205480</v>
      </c>
      <c r="D157" s="68">
        <v>0</v>
      </c>
      <c r="E157" s="56">
        <f t="shared" si="16"/>
        <v>12205480</v>
      </c>
      <c r="F157" s="56">
        <f t="shared" si="17"/>
        <v>990000000</v>
      </c>
      <c r="G157" s="56">
        <f t="shared" si="18"/>
        <v>990000000</v>
      </c>
      <c r="H157" s="56">
        <f t="shared" si="19"/>
        <v>12205480</v>
      </c>
      <c r="I157" s="38">
        <f t="shared" si="20"/>
        <v>0</v>
      </c>
    </row>
    <row r="158" spans="1:9" x14ac:dyDescent="0.25">
      <c r="A158" s="177">
        <v>46543</v>
      </c>
      <c r="B158" s="57">
        <f t="shared" si="14"/>
        <v>31</v>
      </c>
      <c r="C158" s="56">
        <f t="shared" si="15"/>
        <v>12612329</v>
      </c>
      <c r="D158" s="68">
        <v>0</v>
      </c>
      <c r="E158" s="56">
        <f t="shared" si="16"/>
        <v>12612329</v>
      </c>
      <c r="F158" s="56">
        <f t="shared" si="17"/>
        <v>990000000</v>
      </c>
      <c r="G158" s="56">
        <f t="shared" si="18"/>
        <v>990000000</v>
      </c>
      <c r="H158" s="56">
        <f t="shared" si="19"/>
        <v>12612329</v>
      </c>
      <c r="I158" s="38">
        <f t="shared" si="20"/>
        <v>0</v>
      </c>
    </row>
    <row r="159" spans="1:9" x14ac:dyDescent="0.25">
      <c r="A159" s="177">
        <v>46573</v>
      </c>
      <c r="B159" s="57">
        <f t="shared" si="14"/>
        <v>30</v>
      </c>
      <c r="C159" s="56">
        <f t="shared" si="15"/>
        <v>12205480</v>
      </c>
      <c r="D159" s="68">
        <v>0</v>
      </c>
      <c r="E159" s="56">
        <f t="shared" si="16"/>
        <v>12205480</v>
      </c>
      <c r="F159" s="56">
        <f t="shared" si="17"/>
        <v>990000000</v>
      </c>
      <c r="G159" s="56">
        <f t="shared" si="18"/>
        <v>990000000</v>
      </c>
      <c r="H159" s="56">
        <f t="shared" si="19"/>
        <v>12205480</v>
      </c>
      <c r="I159" s="38">
        <f t="shared" si="20"/>
        <v>0</v>
      </c>
    </row>
    <row r="160" spans="1:9" x14ac:dyDescent="0.25">
      <c r="A160" s="177">
        <v>46604</v>
      </c>
      <c r="B160" s="57">
        <f t="shared" si="14"/>
        <v>31</v>
      </c>
      <c r="C160" s="56">
        <f t="shared" si="15"/>
        <v>12612329</v>
      </c>
      <c r="D160" s="68">
        <v>0</v>
      </c>
      <c r="E160" s="56">
        <f t="shared" si="16"/>
        <v>12612329</v>
      </c>
      <c r="F160" s="56">
        <f t="shared" si="17"/>
        <v>990000000</v>
      </c>
      <c r="G160" s="56">
        <f t="shared" si="18"/>
        <v>990000000</v>
      </c>
      <c r="H160" s="56">
        <f t="shared" si="19"/>
        <v>12612329</v>
      </c>
      <c r="I160" s="38">
        <f t="shared" si="20"/>
        <v>0</v>
      </c>
    </row>
    <row r="161" spans="1:9" x14ac:dyDescent="0.25">
      <c r="A161" s="177">
        <v>46635</v>
      </c>
      <c r="B161" s="57">
        <f t="shared" si="14"/>
        <v>31</v>
      </c>
      <c r="C161" s="56">
        <f t="shared" si="15"/>
        <v>12612329</v>
      </c>
      <c r="D161" s="68">
        <v>0</v>
      </c>
      <c r="E161" s="56">
        <f t="shared" si="16"/>
        <v>12612329</v>
      </c>
      <c r="F161" s="56">
        <f t="shared" si="17"/>
        <v>990000000</v>
      </c>
      <c r="G161" s="56">
        <f t="shared" si="18"/>
        <v>990000000</v>
      </c>
      <c r="H161" s="56">
        <f t="shared" si="19"/>
        <v>12612329</v>
      </c>
      <c r="I161" s="38">
        <f t="shared" si="20"/>
        <v>0</v>
      </c>
    </row>
    <row r="162" spans="1:9" x14ac:dyDescent="0.25">
      <c r="A162" s="177">
        <v>46665</v>
      </c>
      <c r="B162" s="57">
        <f t="shared" si="14"/>
        <v>30</v>
      </c>
      <c r="C162" s="56">
        <f t="shared" si="15"/>
        <v>12205480</v>
      </c>
      <c r="D162" s="68">
        <v>0</v>
      </c>
      <c r="E162" s="56">
        <f t="shared" si="16"/>
        <v>12205480</v>
      </c>
      <c r="F162" s="56">
        <f t="shared" si="17"/>
        <v>990000000</v>
      </c>
      <c r="G162" s="56">
        <f t="shared" si="18"/>
        <v>990000000</v>
      </c>
      <c r="H162" s="56">
        <f t="shared" si="19"/>
        <v>12205480</v>
      </c>
      <c r="I162" s="38">
        <f t="shared" si="20"/>
        <v>0</v>
      </c>
    </row>
    <row r="163" spans="1:9" x14ac:dyDescent="0.25">
      <c r="A163" s="177">
        <v>46696</v>
      </c>
      <c r="B163" s="57">
        <f t="shared" si="14"/>
        <v>31</v>
      </c>
      <c r="C163" s="56">
        <f t="shared" si="15"/>
        <v>12612329</v>
      </c>
      <c r="D163" s="68">
        <v>0</v>
      </c>
      <c r="E163" s="56">
        <f t="shared" si="16"/>
        <v>12612329</v>
      </c>
      <c r="F163" s="56">
        <f t="shared" si="17"/>
        <v>990000000</v>
      </c>
      <c r="G163" s="56">
        <f t="shared" si="18"/>
        <v>990000000</v>
      </c>
      <c r="H163" s="56">
        <f t="shared" si="19"/>
        <v>12612329</v>
      </c>
      <c r="I163" s="38">
        <f t="shared" si="20"/>
        <v>0</v>
      </c>
    </row>
    <row r="164" spans="1:9" x14ac:dyDescent="0.25">
      <c r="A164" s="177">
        <v>46726</v>
      </c>
      <c r="B164" s="57">
        <f t="shared" si="14"/>
        <v>30</v>
      </c>
      <c r="C164" s="56">
        <f t="shared" si="15"/>
        <v>12205480</v>
      </c>
      <c r="D164" s="68">
        <v>0</v>
      </c>
      <c r="E164" s="56">
        <f t="shared" si="16"/>
        <v>12205480</v>
      </c>
      <c r="F164" s="56">
        <f t="shared" si="17"/>
        <v>990000000</v>
      </c>
      <c r="G164" s="56">
        <f t="shared" si="18"/>
        <v>990000000</v>
      </c>
      <c r="H164" s="56">
        <f t="shared" si="19"/>
        <v>12205480</v>
      </c>
      <c r="I164" s="38">
        <f t="shared" si="20"/>
        <v>0</v>
      </c>
    </row>
    <row r="165" spans="1:9" x14ac:dyDescent="0.25">
      <c r="A165" s="177">
        <v>46757</v>
      </c>
      <c r="B165" s="57">
        <f t="shared" si="14"/>
        <v>31</v>
      </c>
      <c r="C165" s="56">
        <f t="shared" si="15"/>
        <v>12612329</v>
      </c>
      <c r="D165" s="68">
        <v>0</v>
      </c>
      <c r="E165" s="56">
        <f t="shared" si="16"/>
        <v>12612329</v>
      </c>
      <c r="F165" s="56">
        <f t="shared" si="17"/>
        <v>990000000</v>
      </c>
      <c r="G165" s="56">
        <f t="shared" si="18"/>
        <v>990000000</v>
      </c>
      <c r="H165" s="56">
        <f t="shared" si="19"/>
        <v>12612329</v>
      </c>
      <c r="I165" s="38">
        <f t="shared" si="20"/>
        <v>0</v>
      </c>
    </row>
    <row r="166" spans="1:9" x14ac:dyDescent="0.25">
      <c r="A166" s="177">
        <v>46788</v>
      </c>
      <c r="B166" s="57">
        <f t="shared" si="14"/>
        <v>31</v>
      </c>
      <c r="C166" s="56">
        <f t="shared" si="15"/>
        <v>12612329</v>
      </c>
      <c r="D166" s="68">
        <v>0</v>
      </c>
      <c r="E166" s="56">
        <f t="shared" si="16"/>
        <v>12612329</v>
      </c>
      <c r="F166" s="56">
        <f t="shared" si="17"/>
        <v>990000000</v>
      </c>
      <c r="G166" s="56">
        <f t="shared" si="18"/>
        <v>990000000</v>
      </c>
      <c r="H166" s="56">
        <f t="shared" si="19"/>
        <v>12612329</v>
      </c>
      <c r="I166" s="38">
        <f t="shared" si="20"/>
        <v>0</v>
      </c>
    </row>
    <row r="167" spans="1:9" x14ac:dyDescent="0.25">
      <c r="A167" s="177">
        <v>46817</v>
      </c>
      <c r="B167" s="57">
        <f t="shared" si="14"/>
        <v>29</v>
      </c>
      <c r="C167" s="56">
        <f t="shared" si="15"/>
        <v>11798631</v>
      </c>
      <c r="D167" s="68">
        <v>0</v>
      </c>
      <c r="E167" s="56">
        <f t="shared" si="16"/>
        <v>11798631</v>
      </c>
      <c r="F167" s="56">
        <f t="shared" si="17"/>
        <v>990000000</v>
      </c>
      <c r="G167" s="56">
        <f t="shared" si="18"/>
        <v>990000000</v>
      </c>
      <c r="H167" s="56">
        <f t="shared" si="19"/>
        <v>11798631</v>
      </c>
      <c r="I167" s="38">
        <f t="shared" si="20"/>
        <v>0</v>
      </c>
    </row>
    <row r="168" spans="1:9" x14ac:dyDescent="0.25">
      <c r="A168" s="177">
        <v>46848</v>
      </c>
      <c r="B168" s="57">
        <f t="shared" ref="B168:B231" si="21">_xlfn.DAYS(A168,A167)</f>
        <v>31</v>
      </c>
      <c r="C168" s="56">
        <f t="shared" ref="C168:C231" si="22">D168+E168</f>
        <v>12612329</v>
      </c>
      <c r="D168" s="68">
        <v>0</v>
      </c>
      <c r="E168" s="56">
        <f t="shared" ref="E168:E231" si="23">ROUNDUP(F168*$B$2*B168/365,0)</f>
        <v>12612329</v>
      </c>
      <c r="F168" s="56">
        <f t="shared" ref="F168:F231" si="24">G167</f>
        <v>990000000</v>
      </c>
      <c r="G168" s="56">
        <f t="shared" ref="G168:G231" si="25">F168-D168</f>
        <v>990000000</v>
      </c>
      <c r="H168" s="56">
        <f t="shared" ref="H168:H231" si="26">ROUNDUP(F168*$B$2*B168/365,0)</f>
        <v>12612329</v>
      </c>
      <c r="I168" s="38">
        <f t="shared" ref="I168:I231" si="27">H168-E168</f>
        <v>0</v>
      </c>
    </row>
    <row r="169" spans="1:9" x14ac:dyDescent="0.25">
      <c r="A169" s="177">
        <v>46878</v>
      </c>
      <c r="B169" s="57">
        <f t="shared" si="21"/>
        <v>30</v>
      </c>
      <c r="C169" s="56">
        <f t="shared" si="22"/>
        <v>12205480</v>
      </c>
      <c r="D169" s="68">
        <v>0</v>
      </c>
      <c r="E169" s="56">
        <f t="shared" si="23"/>
        <v>12205480</v>
      </c>
      <c r="F169" s="56">
        <f t="shared" si="24"/>
        <v>990000000</v>
      </c>
      <c r="G169" s="56">
        <f t="shared" si="25"/>
        <v>990000000</v>
      </c>
      <c r="H169" s="56">
        <f t="shared" si="26"/>
        <v>12205480</v>
      </c>
      <c r="I169" s="38">
        <f t="shared" si="27"/>
        <v>0</v>
      </c>
    </row>
    <row r="170" spans="1:9" x14ac:dyDescent="0.25">
      <c r="A170" s="177">
        <v>46909</v>
      </c>
      <c r="B170" s="57">
        <f t="shared" si="21"/>
        <v>31</v>
      </c>
      <c r="C170" s="56">
        <f t="shared" si="22"/>
        <v>12612329</v>
      </c>
      <c r="D170" s="68">
        <v>0</v>
      </c>
      <c r="E170" s="56">
        <f t="shared" si="23"/>
        <v>12612329</v>
      </c>
      <c r="F170" s="56">
        <f t="shared" si="24"/>
        <v>990000000</v>
      </c>
      <c r="G170" s="56">
        <f t="shared" si="25"/>
        <v>990000000</v>
      </c>
      <c r="H170" s="56">
        <f t="shared" si="26"/>
        <v>12612329</v>
      </c>
      <c r="I170" s="38">
        <f t="shared" si="27"/>
        <v>0</v>
      </c>
    </row>
    <row r="171" spans="1:9" x14ac:dyDescent="0.25">
      <c r="A171" s="177">
        <v>46939</v>
      </c>
      <c r="B171" s="57">
        <f t="shared" si="21"/>
        <v>30</v>
      </c>
      <c r="C171" s="56">
        <f t="shared" si="22"/>
        <v>12205480</v>
      </c>
      <c r="D171" s="68">
        <v>0</v>
      </c>
      <c r="E171" s="56">
        <f t="shared" si="23"/>
        <v>12205480</v>
      </c>
      <c r="F171" s="56">
        <f t="shared" si="24"/>
        <v>990000000</v>
      </c>
      <c r="G171" s="56">
        <f t="shared" si="25"/>
        <v>990000000</v>
      </c>
      <c r="H171" s="56">
        <f t="shared" si="26"/>
        <v>12205480</v>
      </c>
      <c r="I171" s="38">
        <f t="shared" si="27"/>
        <v>0</v>
      </c>
    </row>
    <row r="172" spans="1:9" x14ac:dyDescent="0.25">
      <c r="A172" s="177">
        <v>46970</v>
      </c>
      <c r="B172" s="57">
        <f t="shared" si="21"/>
        <v>31</v>
      </c>
      <c r="C172" s="56">
        <f t="shared" si="22"/>
        <v>12612329</v>
      </c>
      <c r="D172" s="68">
        <v>0</v>
      </c>
      <c r="E172" s="56">
        <f t="shared" si="23"/>
        <v>12612329</v>
      </c>
      <c r="F172" s="56">
        <f t="shared" si="24"/>
        <v>990000000</v>
      </c>
      <c r="G172" s="56">
        <f t="shared" si="25"/>
        <v>990000000</v>
      </c>
      <c r="H172" s="56">
        <f t="shared" si="26"/>
        <v>12612329</v>
      </c>
      <c r="I172" s="38">
        <f t="shared" si="27"/>
        <v>0</v>
      </c>
    </row>
    <row r="173" spans="1:9" x14ac:dyDescent="0.25">
      <c r="A173" s="177">
        <v>47001</v>
      </c>
      <c r="B173" s="57">
        <f t="shared" si="21"/>
        <v>31</v>
      </c>
      <c r="C173" s="56">
        <f t="shared" si="22"/>
        <v>12612329</v>
      </c>
      <c r="D173" s="68">
        <v>0</v>
      </c>
      <c r="E173" s="56">
        <f t="shared" si="23"/>
        <v>12612329</v>
      </c>
      <c r="F173" s="56">
        <f t="shared" si="24"/>
        <v>990000000</v>
      </c>
      <c r="G173" s="56">
        <f t="shared" si="25"/>
        <v>990000000</v>
      </c>
      <c r="H173" s="56">
        <f t="shared" si="26"/>
        <v>12612329</v>
      </c>
      <c r="I173" s="38">
        <f t="shared" si="27"/>
        <v>0</v>
      </c>
    </row>
    <row r="174" spans="1:9" x14ac:dyDescent="0.25">
      <c r="A174" s="177">
        <v>47031</v>
      </c>
      <c r="B174" s="57">
        <f t="shared" si="21"/>
        <v>30</v>
      </c>
      <c r="C174" s="56">
        <f t="shared" si="22"/>
        <v>12205480</v>
      </c>
      <c r="D174" s="68">
        <v>0</v>
      </c>
      <c r="E174" s="56">
        <f t="shared" si="23"/>
        <v>12205480</v>
      </c>
      <c r="F174" s="56">
        <f t="shared" si="24"/>
        <v>990000000</v>
      </c>
      <c r="G174" s="56">
        <f t="shared" si="25"/>
        <v>990000000</v>
      </c>
      <c r="H174" s="56">
        <f t="shared" si="26"/>
        <v>12205480</v>
      </c>
      <c r="I174" s="38">
        <f t="shared" si="27"/>
        <v>0</v>
      </c>
    </row>
    <row r="175" spans="1:9" x14ac:dyDescent="0.25">
      <c r="A175" s="177">
        <v>47062</v>
      </c>
      <c r="B175" s="57">
        <f t="shared" si="21"/>
        <v>31</v>
      </c>
      <c r="C175" s="56">
        <f t="shared" si="22"/>
        <v>12612329</v>
      </c>
      <c r="D175" s="68">
        <v>0</v>
      </c>
      <c r="E175" s="56">
        <f t="shared" si="23"/>
        <v>12612329</v>
      </c>
      <c r="F175" s="56">
        <f t="shared" si="24"/>
        <v>990000000</v>
      </c>
      <c r="G175" s="56">
        <f t="shared" si="25"/>
        <v>990000000</v>
      </c>
      <c r="H175" s="56">
        <f t="shared" si="26"/>
        <v>12612329</v>
      </c>
      <c r="I175" s="38">
        <f t="shared" si="27"/>
        <v>0</v>
      </c>
    </row>
    <row r="176" spans="1:9" x14ac:dyDescent="0.25">
      <c r="A176" s="177">
        <v>47092</v>
      </c>
      <c r="B176" s="57">
        <f t="shared" si="21"/>
        <v>30</v>
      </c>
      <c r="C176" s="56">
        <f t="shared" si="22"/>
        <v>12205480</v>
      </c>
      <c r="D176" s="68">
        <v>0</v>
      </c>
      <c r="E176" s="56">
        <f t="shared" si="23"/>
        <v>12205480</v>
      </c>
      <c r="F176" s="56">
        <f t="shared" si="24"/>
        <v>990000000</v>
      </c>
      <c r="G176" s="56">
        <f t="shared" si="25"/>
        <v>990000000</v>
      </c>
      <c r="H176" s="56">
        <f t="shared" si="26"/>
        <v>12205480</v>
      </c>
      <c r="I176" s="38">
        <f t="shared" si="27"/>
        <v>0</v>
      </c>
    </row>
    <row r="177" spans="1:9" x14ac:dyDescent="0.25">
      <c r="A177" s="177">
        <v>47123</v>
      </c>
      <c r="B177" s="57">
        <f t="shared" si="21"/>
        <v>31</v>
      </c>
      <c r="C177" s="56">
        <f t="shared" si="22"/>
        <v>12612329</v>
      </c>
      <c r="D177" s="68">
        <v>0</v>
      </c>
      <c r="E177" s="56">
        <f t="shared" si="23"/>
        <v>12612329</v>
      </c>
      <c r="F177" s="56">
        <f t="shared" si="24"/>
        <v>990000000</v>
      </c>
      <c r="G177" s="56">
        <f t="shared" si="25"/>
        <v>990000000</v>
      </c>
      <c r="H177" s="56">
        <f t="shared" si="26"/>
        <v>12612329</v>
      </c>
      <c r="I177" s="38">
        <f t="shared" si="27"/>
        <v>0</v>
      </c>
    </row>
    <row r="178" spans="1:9" x14ac:dyDescent="0.25">
      <c r="A178" s="177">
        <v>47154</v>
      </c>
      <c r="B178" s="57">
        <f t="shared" si="21"/>
        <v>31</v>
      </c>
      <c r="C178" s="56">
        <f t="shared" si="22"/>
        <v>12612329</v>
      </c>
      <c r="D178" s="68">
        <v>0</v>
      </c>
      <c r="E178" s="56">
        <f t="shared" si="23"/>
        <v>12612329</v>
      </c>
      <c r="F178" s="56">
        <f t="shared" si="24"/>
        <v>990000000</v>
      </c>
      <c r="G178" s="56">
        <f t="shared" si="25"/>
        <v>990000000</v>
      </c>
      <c r="H178" s="56">
        <f t="shared" si="26"/>
        <v>12612329</v>
      </c>
      <c r="I178" s="38">
        <f t="shared" si="27"/>
        <v>0</v>
      </c>
    </row>
    <row r="179" spans="1:9" x14ac:dyDescent="0.25">
      <c r="A179" s="177">
        <v>47182</v>
      </c>
      <c r="B179" s="57">
        <f t="shared" si="21"/>
        <v>28</v>
      </c>
      <c r="C179" s="56">
        <f t="shared" si="22"/>
        <v>11391781</v>
      </c>
      <c r="D179" s="68">
        <v>0</v>
      </c>
      <c r="E179" s="56">
        <f t="shared" si="23"/>
        <v>11391781</v>
      </c>
      <c r="F179" s="56">
        <f t="shared" si="24"/>
        <v>990000000</v>
      </c>
      <c r="G179" s="56">
        <f t="shared" si="25"/>
        <v>990000000</v>
      </c>
      <c r="H179" s="56">
        <f t="shared" si="26"/>
        <v>11391781</v>
      </c>
      <c r="I179" s="38">
        <f t="shared" si="27"/>
        <v>0</v>
      </c>
    </row>
    <row r="180" spans="1:9" x14ac:dyDescent="0.25">
      <c r="A180" s="177">
        <v>47213</v>
      </c>
      <c r="B180" s="57">
        <f t="shared" si="21"/>
        <v>31</v>
      </c>
      <c r="C180" s="56">
        <f t="shared" si="22"/>
        <v>12612329</v>
      </c>
      <c r="D180" s="68">
        <v>0</v>
      </c>
      <c r="E180" s="56">
        <f t="shared" si="23"/>
        <v>12612329</v>
      </c>
      <c r="F180" s="56">
        <f t="shared" si="24"/>
        <v>990000000</v>
      </c>
      <c r="G180" s="56">
        <f t="shared" si="25"/>
        <v>990000000</v>
      </c>
      <c r="H180" s="56">
        <f t="shared" si="26"/>
        <v>12612329</v>
      </c>
      <c r="I180" s="38">
        <f t="shared" si="27"/>
        <v>0</v>
      </c>
    </row>
    <row r="181" spans="1:9" x14ac:dyDescent="0.25">
      <c r="A181" s="177">
        <v>47243</v>
      </c>
      <c r="B181" s="57">
        <f t="shared" si="21"/>
        <v>30</v>
      </c>
      <c r="C181" s="56">
        <f t="shared" si="22"/>
        <v>12205480</v>
      </c>
      <c r="D181" s="68">
        <v>0</v>
      </c>
      <c r="E181" s="56">
        <f t="shared" si="23"/>
        <v>12205480</v>
      </c>
      <c r="F181" s="56">
        <f t="shared" si="24"/>
        <v>990000000</v>
      </c>
      <c r="G181" s="56">
        <f t="shared" si="25"/>
        <v>990000000</v>
      </c>
      <c r="H181" s="56">
        <f t="shared" si="26"/>
        <v>12205480</v>
      </c>
      <c r="I181" s="38">
        <f t="shared" si="27"/>
        <v>0</v>
      </c>
    </row>
    <row r="182" spans="1:9" x14ac:dyDescent="0.25">
      <c r="A182" s="177">
        <v>47274</v>
      </c>
      <c r="B182" s="57">
        <f t="shared" si="21"/>
        <v>31</v>
      </c>
      <c r="C182" s="56">
        <f t="shared" si="22"/>
        <v>12612329</v>
      </c>
      <c r="D182" s="68">
        <v>0</v>
      </c>
      <c r="E182" s="56">
        <f t="shared" si="23"/>
        <v>12612329</v>
      </c>
      <c r="F182" s="56">
        <f t="shared" si="24"/>
        <v>990000000</v>
      </c>
      <c r="G182" s="56">
        <f t="shared" si="25"/>
        <v>990000000</v>
      </c>
      <c r="H182" s="56">
        <f t="shared" si="26"/>
        <v>12612329</v>
      </c>
      <c r="I182" s="38">
        <f t="shared" si="27"/>
        <v>0</v>
      </c>
    </row>
    <row r="183" spans="1:9" x14ac:dyDescent="0.25">
      <c r="A183" s="177">
        <v>47304</v>
      </c>
      <c r="B183" s="57">
        <f t="shared" si="21"/>
        <v>30</v>
      </c>
      <c r="C183" s="56">
        <f t="shared" si="22"/>
        <v>12205480</v>
      </c>
      <c r="D183" s="68">
        <v>0</v>
      </c>
      <c r="E183" s="56">
        <f t="shared" si="23"/>
        <v>12205480</v>
      </c>
      <c r="F183" s="56">
        <f t="shared" si="24"/>
        <v>990000000</v>
      </c>
      <c r="G183" s="56">
        <f t="shared" si="25"/>
        <v>990000000</v>
      </c>
      <c r="H183" s="56">
        <f t="shared" si="26"/>
        <v>12205480</v>
      </c>
      <c r="I183" s="38">
        <f t="shared" si="27"/>
        <v>0</v>
      </c>
    </row>
    <row r="184" spans="1:9" x14ac:dyDescent="0.25">
      <c r="A184" s="177">
        <v>47335</v>
      </c>
      <c r="B184" s="57">
        <f t="shared" si="21"/>
        <v>31</v>
      </c>
      <c r="C184" s="56">
        <f t="shared" si="22"/>
        <v>12612329</v>
      </c>
      <c r="D184" s="68">
        <v>0</v>
      </c>
      <c r="E184" s="56">
        <f t="shared" si="23"/>
        <v>12612329</v>
      </c>
      <c r="F184" s="56">
        <f t="shared" si="24"/>
        <v>990000000</v>
      </c>
      <c r="G184" s="56">
        <f t="shared" si="25"/>
        <v>990000000</v>
      </c>
      <c r="H184" s="56">
        <f t="shared" si="26"/>
        <v>12612329</v>
      </c>
      <c r="I184" s="38">
        <f t="shared" si="27"/>
        <v>0</v>
      </c>
    </row>
    <row r="185" spans="1:9" x14ac:dyDescent="0.25">
      <c r="A185" s="177">
        <v>47366</v>
      </c>
      <c r="B185" s="57">
        <f t="shared" si="21"/>
        <v>31</v>
      </c>
      <c r="C185" s="56">
        <f t="shared" si="22"/>
        <v>12612329</v>
      </c>
      <c r="D185" s="68">
        <v>0</v>
      </c>
      <c r="E185" s="56">
        <f t="shared" si="23"/>
        <v>12612329</v>
      </c>
      <c r="F185" s="56">
        <f t="shared" si="24"/>
        <v>990000000</v>
      </c>
      <c r="G185" s="56">
        <f t="shared" si="25"/>
        <v>990000000</v>
      </c>
      <c r="H185" s="56">
        <f t="shared" si="26"/>
        <v>12612329</v>
      </c>
      <c r="I185" s="38">
        <f t="shared" si="27"/>
        <v>0</v>
      </c>
    </row>
    <row r="186" spans="1:9" x14ac:dyDescent="0.25">
      <c r="A186" s="177">
        <v>47396</v>
      </c>
      <c r="B186" s="57">
        <f t="shared" si="21"/>
        <v>30</v>
      </c>
      <c r="C186" s="56">
        <f t="shared" si="22"/>
        <v>12205480</v>
      </c>
      <c r="D186" s="68">
        <v>0</v>
      </c>
      <c r="E186" s="56">
        <f t="shared" si="23"/>
        <v>12205480</v>
      </c>
      <c r="F186" s="56">
        <f t="shared" si="24"/>
        <v>990000000</v>
      </c>
      <c r="G186" s="56">
        <f t="shared" si="25"/>
        <v>990000000</v>
      </c>
      <c r="H186" s="56">
        <f t="shared" si="26"/>
        <v>12205480</v>
      </c>
      <c r="I186" s="38">
        <f t="shared" si="27"/>
        <v>0</v>
      </c>
    </row>
    <row r="187" spans="1:9" x14ac:dyDescent="0.25">
      <c r="A187" s="177">
        <v>47427</v>
      </c>
      <c r="B187" s="57">
        <f t="shared" si="21"/>
        <v>31</v>
      </c>
      <c r="C187" s="56">
        <f t="shared" si="22"/>
        <v>12612329</v>
      </c>
      <c r="D187" s="68">
        <v>0</v>
      </c>
      <c r="E187" s="56">
        <f t="shared" si="23"/>
        <v>12612329</v>
      </c>
      <c r="F187" s="56">
        <f t="shared" si="24"/>
        <v>990000000</v>
      </c>
      <c r="G187" s="56">
        <f t="shared" si="25"/>
        <v>990000000</v>
      </c>
      <c r="H187" s="56">
        <f t="shared" si="26"/>
        <v>12612329</v>
      </c>
      <c r="I187" s="38">
        <f t="shared" si="27"/>
        <v>0</v>
      </c>
    </row>
    <row r="188" spans="1:9" x14ac:dyDescent="0.25">
      <c r="A188" s="177">
        <v>47457</v>
      </c>
      <c r="B188" s="57">
        <f t="shared" si="21"/>
        <v>30</v>
      </c>
      <c r="C188" s="56">
        <f t="shared" si="22"/>
        <v>12205480</v>
      </c>
      <c r="D188" s="68">
        <v>0</v>
      </c>
      <c r="E188" s="56">
        <f t="shared" si="23"/>
        <v>12205480</v>
      </c>
      <c r="F188" s="56">
        <f t="shared" si="24"/>
        <v>990000000</v>
      </c>
      <c r="G188" s="56">
        <f t="shared" si="25"/>
        <v>990000000</v>
      </c>
      <c r="H188" s="56">
        <f t="shared" si="26"/>
        <v>12205480</v>
      </c>
      <c r="I188" s="38">
        <f t="shared" si="27"/>
        <v>0</v>
      </c>
    </row>
    <row r="189" spans="1:9" x14ac:dyDescent="0.25">
      <c r="A189" s="177">
        <v>47488</v>
      </c>
      <c r="B189" s="57">
        <f t="shared" si="21"/>
        <v>31</v>
      </c>
      <c r="C189" s="56">
        <f t="shared" si="22"/>
        <v>12612329</v>
      </c>
      <c r="D189" s="68">
        <v>0</v>
      </c>
      <c r="E189" s="56">
        <f t="shared" si="23"/>
        <v>12612329</v>
      </c>
      <c r="F189" s="56">
        <f t="shared" si="24"/>
        <v>990000000</v>
      </c>
      <c r="G189" s="56">
        <f t="shared" si="25"/>
        <v>990000000</v>
      </c>
      <c r="H189" s="56">
        <f t="shared" si="26"/>
        <v>12612329</v>
      </c>
      <c r="I189" s="38">
        <f t="shared" si="27"/>
        <v>0</v>
      </c>
    </row>
    <row r="190" spans="1:9" x14ac:dyDescent="0.25">
      <c r="A190" s="177">
        <v>47519</v>
      </c>
      <c r="B190" s="57">
        <f t="shared" si="21"/>
        <v>31</v>
      </c>
      <c r="C190" s="56">
        <f t="shared" si="22"/>
        <v>12612329</v>
      </c>
      <c r="D190" s="68">
        <v>0</v>
      </c>
      <c r="E190" s="56">
        <f t="shared" si="23"/>
        <v>12612329</v>
      </c>
      <c r="F190" s="56">
        <f t="shared" si="24"/>
        <v>990000000</v>
      </c>
      <c r="G190" s="56">
        <f t="shared" si="25"/>
        <v>990000000</v>
      </c>
      <c r="H190" s="56">
        <f t="shared" si="26"/>
        <v>12612329</v>
      </c>
      <c r="I190" s="38">
        <f t="shared" si="27"/>
        <v>0</v>
      </c>
    </row>
    <row r="191" spans="1:9" x14ac:dyDescent="0.25">
      <c r="A191" s="177">
        <v>47547</v>
      </c>
      <c r="B191" s="57">
        <f t="shared" si="21"/>
        <v>28</v>
      </c>
      <c r="C191" s="56">
        <f t="shared" si="22"/>
        <v>11391781</v>
      </c>
      <c r="D191" s="68">
        <v>0</v>
      </c>
      <c r="E191" s="56">
        <f t="shared" si="23"/>
        <v>11391781</v>
      </c>
      <c r="F191" s="56">
        <f t="shared" si="24"/>
        <v>990000000</v>
      </c>
      <c r="G191" s="56">
        <f t="shared" si="25"/>
        <v>990000000</v>
      </c>
      <c r="H191" s="56">
        <f t="shared" si="26"/>
        <v>11391781</v>
      </c>
      <c r="I191" s="38">
        <f t="shared" si="27"/>
        <v>0</v>
      </c>
    </row>
    <row r="192" spans="1:9" x14ac:dyDescent="0.25">
      <c r="A192" s="177">
        <v>47578</v>
      </c>
      <c r="B192" s="57">
        <f t="shared" si="21"/>
        <v>31</v>
      </c>
      <c r="C192" s="56">
        <f t="shared" si="22"/>
        <v>12612329</v>
      </c>
      <c r="D192" s="68">
        <v>0</v>
      </c>
      <c r="E192" s="56">
        <f t="shared" si="23"/>
        <v>12612329</v>
      </c>
      <c r="F192" s="56">
        <f t="shared" si="24"/>
        <v>990000000</v>
      </c>
      <c r="G192" s="56">
        <f t="shared" si="25"/>
        <v>990000000</v>
      </c>
      <c r="H192" s="56">
        <f t="shared" si="26"/>
        <v>12612329</v>
      </c>
      <c r="I192" s="38">
        <f t="shared" si="27"/>
        <v>0</v>
      </c>
    </row>
    <row r="193" spans="1:9" x14ac:dyDescent="0.25">
      <c r="A193" s="177">
        <v>47608</v>
      </c>
      <c r="B193" s="57">
        <f t="shared" si="21"/>
        <v>30</v>
      </c>
      <c r="C193" s="56">
        <f t="shared" si="22"/>
        <v>12205480</v>
      </c>
      <c r="D193" s="68">
        <v>0</v>
      </c>
      <c r="E193" s="56">
        <f t="shared" si="23"/>
        <v>12205480</v>
      </c>
      <c r="F193" s="56">
        <f t="shared" si="24"/>
        <v>990000000</v>
      </c>
      <c r="G193" s="56">
        <f t="shared" si="25"/>
        <v>990000000</v>
      </c>
      <c r="H193" s="56">
        <f t="shared" si="26"/>
        <v>12205480</v>
      </c>
      <c r="I193" s="38">
        <f t="shared" si="27"/>
        <v>0</v>
      </c>
    </row>
    <row r="194" spans="1:9" x14ac:dyDescent="0.25">
      <c r="A194" s="177">
        <v>47639</v>
      </c>
      <c r="B194" s="57">
        <f t="shared" si="21"/>
        <v>31</v>
      </c>
      <c r="C194" s="56">
        <f t="shared" si="22"/>
        <v>12612329</v>
      </c>
      <c r="D194" s="68">
        <v>0</v>
      </c>
      <c r="E194" s="56">
        <f t="shared" si="23"/>
        <v>12612329</v>
      </c>
      <c r="F194" s="56">
        <f t="shared" si="24"/>
        <v>990000000</v>
      </c>
      <c r="G194" s="56">
        <f t="shared" si="25"/>
        <v>990000000</v>
      </c>
      <c r="H194" s="56">
        <f t="shared" si="26"/>
        <v>12612329</v>
      </c>
      <c r="I194" s="38">
        <f t="shared" si="27"/>
        <v>0</v>
      </c>
    </row>
    <row r="195" spans="1:9" x14ac:dyDescent="0.25">
      <c r="A195" s="177">
        <v>47669</v>
      </c>
      <c r="B195" s="57">
        <f t="shared" si="21"/>
        <v>30</v>
      </c>
      <c r="C195" s="56">
        <f t="shared" si="22"/>
        <v>12205480</v>
      </c>
      <c r="D195" s="68">
        <v>0</v>
      </c>
      <c r="E195" s="56">
        <f t="shared" si="23"/>
        <v>12205480</v>
      </c>
      <c r="F195" s="56">
        <f t="shared" si="24"/>
        <v>990000000</v>
      </c>
      <c r="G195" s="56">
        <f t="shared" si="25"/>
        <v>990000000</v>
      </c>
      <c r="H195" s="56">
        <f t="shared" si="26"/>
        <v>12205480</v>
      </c>
      <c r="I195" s="38">
        <f t="shared" si="27"/>
        <v>0</v>
      </c>
    </row>
    <row r="196" spans="1:9" x14ac:dyDescent="0.25">
      <c r="A196" s="177">
        <v>47700</v>
      </c>
      <c r="B196" s="57">
        <f t="shared" si="21"/>
        <v>31</v>
      </c>
      <c r="C196" s="56">
        <f t="shared" si="22"/>
        <v>12612329</v>
      </c>
      <c r="D196" s="68">
        <v>0</v>
      </c>
      <c r="E196" s="56">
        <f t="shared" si="23"/>
        <v>12612329</v>
      </c>
      <c r="F196" s="56">
        <f t="shared" si="24"/>
        <v>990000000</v>
      </c>
      <c r="G196" s="56">
        <f t="shared" si="25"/>
        <v>990000000</v>
      </c>
      <c r="H196" s="56">
        <f t="shared" si="26"/>
        <v>12612329</v>
      </c>
      <c r="I196" s="38">
        <f t="shared" si="27"/>
        <v>0</v>
      </c>
    </row>
    <row r="197" spans="1:9" x14ac:dyDescent="0.25">
      <c r="A197" s="177">
        <v>47731</v>
      </c>
      <c r="B197" s="57">
        <f t="shared" si="21"/>
        <v>31</v>
      </c>
      <c r="C197" s="56">
        <f t="shared" si="22"/>
        <v>12612329</v>
      </c>
      <c r="D197" s="68">
        <v>0</v>
      </c>
      <c r="E197" s="56">
        <f t="shared" si="23"/>
        <v>12612329</v>
      </c>
      <c r="F197" s="56">
        <f t="shared" si="24"/>
        <v>990000000</v>
      </c>
      <c r="G197" s="56">
        <f t="shared" si="25"/>
        <v>990000000</v>
      </c>
      <c r="H197" s="56">
        <f t="shared" si="26"/>
        <v>12612329</v>
      </c>
      <c r="I197" s="38">
        <f t="shared" si="27"/>
        <v>0</v>
      </c>
    </row>
    <row r="198" spans="1:9" x14ac:dyDescent="0.25">
      <c r="A198" s="177">
        <v>47761</v>
      </c>
      <c r="B198" s="57">
        <f t="shared" si="21"/>
        <v>30</v>
      </c>
      <c r="C198" s="56">
        <f t="shared" si="22"/>
        <v>12205480</v>
      </c>
      <c r="D198" s="68">
        <v>0</v>
      </c>
      <c r="E198" s="56">
        <f t="shared" si="23"/>
        <v>12205480</v>
      </c>
      <c r="F198" s="56">
        <f t="shared" si="24"/>
        <v>990000000</v>
      </c>
      <c r="G198" s="56">
        <f t="shared" si="25"/>
        <v>990000000</v>
      </c>
      <c r="H198" s="56">
        <f t="shared" si="26"/>
        <v>12205480</v>
      </c>
      <c r="I198" s="38">
        <f t="shared" si="27"/>
        <v>0</v>
      </c>
    </row>
    <row r="199" spans="1:9" x14ac:dyDescent="0.25">
      <c r="A199" s="177">
        <v>47792</v>
      </c>
      <c r="B199" s="57">
        <f t="shared" si="21"/>
        <v>31</v>
      </c>
      <c r="C199" s="56">
        <f t="shared" si="22"/>
        <v>12612329</v>
      </c>
      <c r="D199" s="68">
        <v>0</v>
      </c>
      <c r="E199" s="56">
        <f t="shared" si="23"/>
        <v>12612329</v>
      </c>
      <c r="F199" s="56">
        <f t="shared" si="24"/>
        <v>990000000</v>
      </c>
      <c r="G199" s="56">
        <f t="shared" si="25"/>
        <v>990000000</v>
      </c>
      <c r="H199" s="56">
        <f t="shared" si="26"/>
        <v>12612329</v>
      </c>
      <c r="I199" s="38">
        <f t="shared" si="27"/>
        <v>0</v>
      </c>
    </row>
    <row r="200" spans="1:9" x14ac:dyDescent="0.25">
      <c r="A200" s="177">
        <v>47822</v>
      </c>
      <c r="B200" s="57">
        <f t="shared" si="21"/>
        <v>30</v>
      </c>
      <c r="C200" s="56">
        <f t="shared" si="22"/>
        <v>12205480</v>
      </c>
      <c r="D200" s="68">
        <v>0</v>
      </c>
      <c r="E200" s="56">
        <f t="shared" si="23"/>
        <v>12205480</v>
      </c>
      <c r="F200" s="56">
        <f t="shared" si="24"/>
        <v>990000000</v>
      </c>
      <c r="G200" s="56">
        <f t="shared" si="25"/>
        <v>990000000</v>
      </c>
      <c r="H200" s="56">
        <f t="shared" si="26"/>
        <v>12205480</v>
      </c>
      <c r="I200" s="38">
        <f t="shared" si="27"/>
        <v>0</v>
      </c>
    </row>
    <row r="201" spans="1:9" x14ac:dyDescent="0.25">
      <c r="A201" s="177">
        <v>47853</v>
      </c>
      <c r="B201" s="57">
        <f t="shared" si="21"/>
        <v>31</v>
      </c>
      <c r="C201" s="56">
        <f t="shared" si="22"/>
        <v>12612329</v>
      </c>
      <c r="D201" s="68">
        <v>0</v>
      </c>
      <c r="E201" s="56">
        <f t="shared" si="23"/>
        <v>12612329</v>
      </c>
      <c r="F201" s="56">
        <f t="shared" si="24"/>
        <v>990000000</v>
      </c>
      <c r="G201" s="56">
        <f t="shared" si="25"/>
        <v>990000000</v>
      </c>
      <c r="H201" s="56">
        <f t="shared" si="26"/>
        <v>12612329</v>
      </c>
      <c r="I201" s="38">
        <f t="shared" si="27"/>
        <v>0</v>
      </c>
    </row>
    <row r="202" spans="1:9" x14ac:dyDescent="0.25">
      <c r="A202" s="177">
        <v>47884</v>
      </c>
      <c r="B202" s="57">
        <f t="shared" si="21"/>
        <v>31</v>
      </c>
      <c r="C202" s="56">
        <f t="shared" si="22"/>
        <v>12612329</v>
      </c>
      <c r="D202" s="68">
        <v>0</v>
      </c>
      <c r="E202" s="56">
        <f t="shared" si="23"/>
        <v>12612329</v>
      </c>
      <c r="F202" s="56">
        <f t="shared" si="24"/>
        <v>990000000</v>
      </c>
      <c r="G202" s="56">
        <f t="shared" si="25"/>
        <v>990000000</v>
      </c>
      <c r="H202" s="56">
        <f t="shared" si="26"/>
        <v>12612329</v>
      </c>
      <c r="I202" s="38">
        <f t="shared" si="27"/>
        <v>0</v>
      </c>
    </row>
    <row r="203" spans="1:9" x14ac:dyDescent="0.25">
      <c r="A203" s="177">
        <v>47912</v>
      </c>
      <c r="B203" s="57">
        <f t="shared" si="21"/>
        <v>28</v>
      </c>
      <c r="C203" s="56">
        <f t="shared" si="22"/>
        <v>11391781</v>
      </c>
      <c r="D203" s="68">
        <v>0</v>
      </c>
      <c r="E203" s="56">
        <f t="shared" si="23"/>
        <v>11391781</v>
      </c>
      <c r="F203" s="56">
        <f t="shared" si="24"/>
        <v>990000000</v>
      </c>
      <c r="G203" s="56">
        <f t="shared" si="25"/>
        <v>990000000</v>
      </c>
      <c r="H203" s="56">
        <f t="shared" si="26"/>
        <v>11391781</v>
      </c>
      <c r="I203" s="38">
        <f t="shared" si="27"/>
        <v>0</v>
      </c>
    </row>
    <row r="204" spans="1:9" x14ac:dyDescent="0.25">
      <c r="A204" s="177">
        <v>47943</v>
      </c>
      <c r="B204" s="57">
        <f t="shared" si="21"/>
        <v>31</v>
      </c>
      <c r="C204" s="56">
        <f t="shared" si="22"/>
        <v>12612329</v>
      </c>
      <c r="D204" s="68">
        <v>0</v>
      </c>
      <c r="E204" s="56">
        <f t="shared" si="23"/>
        <v>12612329</v>
      </c>
      <c r="F204" s="56">
        <f t="shared" si="24"/>
        <v>990000000</v>
      </c>
      <c r="G204" s="56">
        <f t="shared" si="25"/>
        <v>990000000</v>
      </c>
      <c r="H204" s="56">
        <f t="shared" si="26"/>
        <v>12612329</v>
      </c>
      <c r="I204" s="38">
        <f t="shared" si="27"/>
        <v>0</v>
      </c>
    </row>
    <row r="205" spans="1:9" x14ac:dyDescent="0.25">
      <c r="A205" s="177">
        <v>47973</v>
      </c>
      <c r="B205" s="57">
        <f t="shared" si="21"/>
        <v>30</v>
      </c>
      <c r="C205" s="56">
        <f t="shared" si="22"/>
        <v>12205480</v>
      </c>
      <c r="D205" s="68">
        <v>0</v>
      </c>
      <c r="E205" s="56">
        <f t="shared" si="23"/>
        <v>12205480</v>
      </c>
      <c r="F205" s="56">
        <f t="shared" si="24"/>
        <v>990000000</v>
      </c>
      <c r="G205" s="56">
        <f t="shared" si="25"/>
        <v>990000000</v>
      </c>
      <c r="H205" s="56">
        <f t="shared" si="26"/>
        <v>12205480</v>
      </c>
      <c r="I205" s="38">
        <f t="shared" si="27"/>
        <v>0</v>
      </c>
    </row>
    <row r="206" spans="1:9" x14ac:dyDescent="0.25">
      <c r="A206" s="177">
        <v>48004</v>
      </c>
      <c r="B206" s="57">
        <f t="shared" si="21"/>
        <v>31</v>
      </c>
      <c r="C206" s="56">
        <f t="shared" si="22"/>
        <v>12612329</v>
      </c>
      <c r="D206" s="68">
        <v>0</v>
      </c>
      <c r="E206" s="56">
        <f t="shared" si="23"/>
        <v>12612329</v>
      </c>
      <c r="F206" s="56">
        <f t="shared" si="24"/>
        <v>990000000</v>
      </c>
      <c r="G206" s="56">
        <f t="shared" si="25"/>
        <v>990000000</v>
      </c>
      <c r="H206" s="56">
        <f t="shared" si="26"/>
        <v>12612329</v>
      </c>
      <c r="I206" s="38">
        <f t="shared" si="27"/>
        <v>0</v>
      </c>
    </row>
    <row r="207" spans="1:9" x14ac:dyDescent="0.25">
      <c r="A207" s="177">
        <v>48034</v>
      </c>
      <c r="B207" s="57">
        <f t="shared" si="21"/>
        <v>30</v>
      </c>
      <c r="C207" s="56">
        <f t="shared" si="22"/>
        <v>12205480</v>
      </c>
      <c r="D207" s="68">
        <v>0</v>
      </c>
      <c r="E207" s="56">
        <f t="shared" si="23"/>
        <v>12205480</v>
      </c>
      <c r="F207" s="56">
        <f t="shared" si="24"/>
        <v>990000000</v>
      </c>
      <c r="G207" s="56">
        <f t="shared" si="25"/>
        <v>990000000</v>
      </c>
      <c r="H207" s="56">
        <f t="shared" si="26"/>
        <v>12205480</v>
      </c>
      <c r="I207" s="38">
        <f t="shared" si="27"/>
        <v>0</v>
      </c>
    </row>
    <row r="208" spans="1:9" x14ac:dyDescent="0.25">
      <c r="A208" s="177">
        <v>48065</v>
      </c>
      <c r="B208" s="57">
        <f t="shared" si="21"/>
        <v>31</v>
      </c>
      <c r="C208" s="56">
        <f t="shared" si="22"/>
        <v>12612329</v>
      </c>
      <c r="D208" s="68">
        <v>0</v>
      </c>
      <c r="E208" s="56">
        <f t="shared" si="23"/>
        <v>12612329</v>
      </c>
      <c r="F208" s="56">
        <f t="shared" si="24"/>
        <v>990000000</v>
      </c>
      <c r="G208" s="56">
        <f t="shared" si="25"/>
        <v>990000000</v>
      </c>
      <c r="H208" s="56">
        <f t="shared" si="26"/>
        <v>12612329</v>
      </c>
      <c r="I208" s="38">
        <f t="shared" si="27"/>
        <v>0</v>
      </c>
    </row>
    <row r="209" spans="1:9" x14ac:dyDescent="0.25">
      <c r="A209" s="177">
        <v>48096</v>
      </c>
      <c r="B209" s="57">
        <f t="shared" si="21"/>
        <v>31</v>
      </c>
      <c r="C209" s="56">
        <f t="shared" si="22"/>
        <v>12612329</v>
      </c>
      <c r="D209" s="68">
        <v>0</v>
      </c>
      <c r="E209" s="56">
        <f t="shared" si="23"/>
        <v>12612329</v>
      </c>
      <c r="F209" s="56">
        <f t="shared" si="24"/>
        <v>990000000</v>
      </c>
      <c r="G209" s="56">
        <f t="shared" si="25"/>
        <v>990000000</v>
      </c>
      <c r="H209" s="56">
        <f t="shared" si="26"/>
        <v>12612329</v>
      </c>
      <c r="I209" s="38">
        <f t="shared" si="27"/>
        <v>0</v>
      </c>
    </row>
    <row r="210" spans="1:9" x14ac:dyDescent="0.25">
      <c r="A210" s="177">
        <v>48126</v>
      </c>
      <c r="B210" s="57">
        <f t="shared" si="21"/>
        <v>30</v>
      </c>
      <c r="C210" s="56">
        <f t="shared" si="22"/>
        <v>12205480</v>
      </c>
      <c r="D210" s="68">
        <v>0</v>
      </c>
      <c r="E210" s="56">
        <f t="shared" si="23"/>
        <v>12205480</v>
      </c>
      <c r="F210" s="56">
        <f t="shared" si="24"/>
        <v>990000000</v>
      </c>
      <c r="G210" s="56">
        <f t="shared" si="25"/>
        <v>990000000</v>
      </c>
      <c r="H210" s="56">
        <f t="shared" si="26"/>
        <v>12205480</v>
      </c>
      <c r="I210" s="38">
        <f t="shared" si="27"/>
        <v>0</v>
      </c>
    </row>
    <row r="211" spans="1:9" x14ac:dyDescent="0.25">
      <c r="A211" s="177">
        <v>48157</v>
      </c>
      <c r="B211" s="57">
        <f t="shared" si="21"/>
        <v>31</v>
      </c>
      <c r="C211" s="56">
        <f t="shared" si="22"/>
        <v>12612329</v>
      </c>
      <c r="D211" s="68">
        <v>0</v>
      </c>
      <c r="E211" s="56">
        <f t="shared" si="23"/>
        <v>12612329</v>
      </c>
      <c r="F211" s="56">
        <f t="shared" si="24"/>
        <v>990000000</v>
      </c>
      <c r="G211" s="56">
        <f t="shared" si="25"/>
        <v>990000000</v>
      </c>
      <c r="H211" s="56">
        <f t="shared" si="26"/>
        <v>12612329</v>
      </c>
      <c r="I211" s="38">
        <f t="shared" si="27"/>
        <v>0</v>
      </c>
    </row>
    <row r="212" spans="1:9" x14ac:dyDescent="0.25">
      <c r="A212" s="177">
        <v>48187</v>
      </c>
      <c r="B212" s="57">
        <f t="shared" si="21"/>
        <v>30</v>
      </c>
      <c r="C212" s="56">
        <f t="shared" si="22"/>
        <v>12205480</v>
      </c>
      <c r="D212" s="68">
        <v>0</v>
      </c>
      <c r="E212" s="56">
        <f t="shared" si="23"/>
        <v>12205480</v>
      </c>
      <c r="F212" s="56">
        <f t="shared" si="24"/>
        <v>990000000</v>
      </c>
      <c r="G212" s="56">
        <f t="shared" si="25"/>
        <v>990000000</v>
      </c>
      <c r="H212" s="56">
        <f t="shared" si="26"/>
        <v>12205480</v>
      </c>
      <c r="I212" s="38">
        <f t="shared" si="27"/>
        <v>0</v>
      </c>
    </row>
    <row r="213" spans="1:9" x14ac:dyDescent="0.25">
      <c r="A213" s="177">
        <v>48218</v>
      </c>
      <c r="B213" s="57">
        <f t="shared" si="21"/>
        <v>31</v>
      </c>
      <c r="C213" s="56">
        <f t="shared" si="22"/>
        <v>12612329</v>
      </c>
      <c r="D213" s="68">
        <v>0</v>
      </c>
      <c r="E213" s="56">
        <f t="shared" si="23"/>
        <v>12612329</v>
      </c>
      <c r="F213" s="56">
        <f t="shared" si="24"/>
        <v>990000000</v>
      </c>
      <c r="G213" s="56">
        <f t="shared" si="25"/>
        <v>990000000</v>
      </c>
      <c r="H213" s="56">
        <f t="shared" si="26"/>
        <v>12612329</v>
      </c>
      <c r="I213" s="38">
        <f t="shared" si="27"/>
        <v>0</v>
      </c>
    </row>
    <row r="214" spans="1:9" x14ac:dyDescent="0.25">
      <c r="A214" s="177">
        <v>48249</v>
      </c>
      <c r="B214" s="57">
        <f t="shared" si="21"/>
        <v>31</v>
      </c>
      <c r="C214" s="56">
        <f t="shared" si="22"/>
        <v>12612329</v>
      </c>
      <c r="D214" s="68">
        <v>0</v>
      </c>
      <c r="E214" s="56">
        <f t="shared" si="23"/>
        <v>12612329</v>
      </c>
      <c r="F214" s="56">
        <f t="shared" si="24"/>
        <v>990000000</v>
      </c>
      <c r="G214" s="56">
        <f t="shared" si="25"/>
        <v>990000000</v>
      </c>
      <c r="H214" s="56">
        <f t="shared" si="26"/>
        <v>12612329</v>
      </c>
      <c r="I214" s="38">
        <f t="shared" si="27"/>
        <v>0</v>
      </c>
    </row>
    <row r="215" spans="1:9" x14ac:dyDescent="0.25">
      <c r="A215" s="177">
        <v>48278</v>
      </c>
      <c r="B215" s="57">
        <f t="shared" si="21"/>
        <v>29</v>
      </c>
      <c r="C215" s="56">
        <f t="shared" si="22"/>
        <v>11798631</v>
      </c>
      <c r="D215" s="68">
        <v>0</v>
      </c>
      <c r="E215" s="56">
        <f t="shared" si="23"/>
        <v>11798631</v>
      </c>
      <c r="F215" s="56">
        <f t="shared" si="24"/>
        <v>990000000</v>
      </c>
      <c r="G215" s="56">
        <f t="shared" si="25"/>
        <v>990000000</v>
      </c>
      <c r="H215" s="56">
        <f t="shared" si="26"/>
        <v>11798631</v>
      </c>
      <c r="I215" s="38">
        <f t="shared" si="27"/>
        <v>0</v>
      </c>
    </row>
    <row r="216" spans="1:9" x14ac:dyDescent="0.25">
      <c r="A216" s="177">
        <v>48309</v>
      </c>
      <c r="B216" s="57">
        <f t="shared" si="21"/>
        <v>31</v>
      </c>
      <c r="C216" s="56">
        <f t="shared" si="22"/>
        <v>12612329</v>
      </c>
      <c r="D216" s="68">
        <v>0</v>
      </c>
      <c r="E216" s="56">
        <f t="shared" si="23"/>
        <v>12612329</v>
      </c>
      <c r="F216" s="56">
        <f t="shared" si="24"/>
        <v>990000000</v>
      </c>
      <c r="G216" s="56">
        <f t="shared" si="25"/>
        <v>990000000</v>
      </c>
      <c r="H216" s="56">
        <f t="shared" si="26"/>
        <v>12612329</v>
      </c>
      <c r="I216" s="38">
        <f t="shared" si="27"/>
        <v>0</v>
      </c>
    </row>
    <row r="217" spans="1:9" x14ac:dyDescent="0.25">
      <c r="A217" s="177">
        <v>48339</v>
      </c>
      <c r="B217" s="57">
        <f t="shared" si="21"/>
        <v>30</v>
      </c>
      <c r="C217" s="56">
        <f t="shared" si="22"/>
        <v>12205480</v>
      </c>
      <c r="D217" s="68">
        <v>0</v>
      </c>
      <c r="E217" s="56">
        <f t="shared" si="23"/>
        <v>12205480</v>
      </c>
      <c r="F217" s="56">
        <f t="shared" si="24"/>
        <v>990000000</v>
      </c>
      <c r="G217" s="56">
        <f t="shared" si="25"/>
        <v>990000000</v>
      </c>
      <c r="H217" s="56">
        <f t="shared" si="26"/>
        <v>12205480</v>
      </c>
      <c r="I217" s="38">
        <f t="shared" si="27"/>
        <v>0</v>
      </c>
    </row>
    <row r="218" spans="1:9" x14ac:dyDescent="0.25">
      <c r="A218" s="177">
        <v>48370</v>
      </c>
      <c r="B218" s="57">
        <f t="shared" si="21"/>
        <v>31</v>
      </c>
      <c r="C218" s="56">
        <f t="shared" si="22"/>
        <v>12612329</v>
      </c>
      <c r="D218" s="68">
        <v>0</v>
      </c>
      <c r="E218" s="56">
        <f t="shared" si="23"/>
        <v>12612329</v>
      </c>
      <c r="F218" s="56">
        <f t="shared" si="24"/>
        <v>990000000</v>
      </c>
      <c r="G218" s="56">
        <f t="shared" si="25"/>
        <v>990000000</v>
      </c>
      <c r="H218" s="56">
        <f t="shared" si="26"/>
        <v>12612329</v>
      </c>
      <c r="I218" s="38">
        <f t="shared" si="27"/>
        <v>0</v>
      </c>
    </row>
    <row r="219" spans="1:9" x14ac:dyDescent="0.25">
      <c r="A219" s="177">
        <v>48400</v>
      </c>
      <c r="B219" s="57">
        <f t="shared" si="21"/>
        <v>30</v>
      </c>
      <c r="C219" s="56">
        <f t="shared" si="22"/>
        <v>12205480</v>
      </c>
      <c r="D219" s="68">
        <v>0</v>
      </c>
      <c r="E219" s="56">
        <f t="shared" si="23"/>
        <v>12205480</v>
      </c>
      <c r="F219" s="56">
        <f t="shared" si="24"/>
        <v>990000000</v>
      </c>
      <c r="G219" s="56">
        <f t="shared" si="25"/>
        <v>990000000</v>
      </c>
      <c r="H219" s="56">
        <f t="shared" si="26"/>
        <v>12205480</v>
      </c>
      <c r="I219" s="38">
        <f t="shared" si="27"/>
        <v>0</v>
      </c>
    </row>
    <row r="220" spans="1:9" x14ac:dyDescent="0.25">
      <c r="A220" s="177">
        <v>48431</v>
      </c>
      <c r="B220" s="57">
        <f t="shared" si="21"/>
        <v>31</v>
      </c>
      <c r="C220" s="56">
        <f t="shared" si="22"/>
        <v>12612329</v>
      </c>
      <c r="D220" s="68">
        <v>0</v>
      </c>
      <c r="E220" s="56">
        <f t="shared" si="23"/>
        <v>12612329</v>
      </c>
      <c r="F220" s="56">
        <f t="shared" si="24"/>
        <v>990000000</v>
      </c>
      <c r="G220" s="56">
        <f t="shared" si="25"/>
        <v>990000000</v>
      </c>
      <c r="H220" s="56">
        <f t="shared" si="26"/>
        <v>12612329</v>
      </c>
      <c r="I220" s="38">
        <f t="shared" si="27"/>
        <v>0</v>
      </c>
    </row>
    <row r="221" spans="1:9" x14ac:dyDescent="0.25">
      <c r="A221" s="177">
        <v>48462</v>
      </c>
      <c r="B221" s="57">
        <f t="shared" si="21"/>
        <v>31</v>
      </c>
      <c r="C221" s="56">
        <f t="shared" si="22"/>
        <v>12612329</v>
      </c>
      <c r="D221" s="68">
        <v>0</v>
      </c>
      <c r="E221" s="56">
        <f t="shared" si="23"/>
        <v>12612329</v>
      </c>
      <c r="F221" s="56">
        <f t="shared" si="24"/>
        <v>990000000</v>
      </c>
      <c r="G221" s="56">
        <f t="shared" si="25"/>
        <v>990000000</v>
      </c>
      <c r="H221" s="56">
        <f t="shared" si="26"/>
        <v>12612329</v>
      </c>
      <c r="I221" s="38">
        <f t="shared" si="27"/>
        <v>0</v>
      </c>
    </row>
    <row r="222" spans="1:9" x14ac:dyDescent="0.25">
      <c r="A222" s="177">
        <v>48492</v>
      </c>
      <c r="B222" s="57">
        <f t="shared" si="21"/>
        <v>30</v>
      </c>
      <c r="C222" s="56">
        <f t="shared" si="22"/>
        <v>12205480</v>
      </c>
      <c r="D222" s="68">
        <v>0</v>
      </c>
      <c r="E222" s="56">
        <f t="shared" si="23"/>
        <v>12205480</v>
      </c>
      <c r="F222" s="56">
        <f t="shared" si="24"/>
        <v>990000000</v>
      </c>
      <c r="G222" s="56">
        <f t="shared" si="25"/>
        <v>990000000</v>
      </c>
      <c r="H222" s="56">
        <f t="shared" si="26"/>
        <v>12205480</v>
      </c>
      <c r="I222" s="38">
        <f t="shared" si="27"/>
        <v>0</v>
      </c>
    </row>
    <row r="223" spans="1:9" x14ac:dyDescent="0.25">
      <c r="A223" s="177">
        <v>48523</v>
      </c>
      <c r="B223" s="57">
        <f t="shared" si="21"/>
        <v>31</v>
      </c>
      <c r="C223" s="56">
        <f t="shared" si="22"/>
        <v>12612329</v>
      </c>
      <c r="D223" s="68">
        <v>0</v>
      </c>
      <c r="E223" s="56">
        <f t="shared" si="23"/>
        <v>12612329</v>
      </c>
      <c r="F223" s="56">
        <f t="shared" si="24"/>
        <v>990000000</v>
      </c>
      <c r="G223" s="56">
        <f t="shared" si="25"/>
        <v>990000000</v>
      </c>
      <c r="H223" s="56">
        <f t="shared" si="26"/>
        <v>12612329</v>
      </c>
      <c r="I223" s="38">
        <f t="shared" si="27"/>
        <v>0</v>
      </c>
    </row>
    <row r="224" spans="1:9" x14ac:dyDescent="0.25">
      <c r="A224" s="177">
        <v>48553</v>
      </c>
      <c r="B224" s="57">
        <f t="shared" si="21"/>
        <v>30</v>
      </c>
      <c r="C224" s="56">
        <f t="shared" si="22"/>
        <v>12205480</v>
      </c>
      <c r="D224" s="68">
        <v>0</v>
      </c>
      <c r="E224" s="56">
        <f t="shared" si="23"/>
        <v>12205480</v>
      </c>
      <c r="F224" s="56">
        <f t="shared" si="24"/>
        <v>990000000</v>
      </c>
      <c r="G224" s="56">
        <f t="shared" si="25"/>
        <v>990000000</v>
      </c>
      <c r="H224" s="56">
        <f t="shared" si="26"/>
        <v>12205480</v>
      </c>
      <c r="I224" s="38">
        <f t="shared" si="27"/>
        <v>0</v>
      </c>
    </row>
    <row r="225" spans="1:9" x14ac:dyDescent="0.25">
      <c r="A225" s="177">
        <v>48584</v>
      </c>
      <c r="B225" s="57">
        <f t="shared" si="21"/>
        <v>31</v>
      </c>
      <c r="C225" s="56">
        <f t="shared" si="22"/>
        <v>12612329</v>
      </c>
      <c r="D225" s="68">
        <v>0</v>
      </c>
      <c r="E225" s="56">
        <f t="shared" si="23"/>
        <v>12612329</v>
      </c>
      <c r="F225" s="56">
        <f t="shared" si="24"/>
        <v>990000000</v>
      </c>
      <c r="G225" s="56">
        <f t="shared" si="25"/>
        <v>990000000</v>
      </c>
      <c r="H225" s="56">
        <f t="shared" si="26"/>
        <v>12612329</v>
      </c>
      <c r="I225" s="38">
        <f t="shared" si="27"/>
        <v>0</v>
      </c>
    </row>
    <row r="226" spans="1:9" x14ac:dyDescent="0.25">
      <c r="A226" s="177">
        <v>48615</v>
      </c>
      <c r="B226" s="57">
        <f t="shared" si="21"/>
        <v>31</v>
      </c>
      <c r="C226" s="56">
        <f t="shared" si="22"/>
        <v>12612329</v>
      </c>
      <c r="D226" s="68">
        <v>0</v>
      </c>
      <c r="E226" s="56">
        <f t="shared" si="23"/>
        <v>12612329</v>
      </c>
      <c r="F226" s="56">
        <f t="shared" si="24"/>
        <v>990000000</v>
      </c>
      <c r="G226" s="56">
        <f t="shared" si="25"/>
        <v>990000000</v>
      </c>
      <c r="H226" s="56">
        <f t="shared" si="26"/>
        <v>12612329</v>
      </c>
      <c r="I226" s="38">
        <f t="shared" si="27"/>
        <v>0</v>
      </c>
    </row>
    <row r="227" spans="1:9" x14ac:dyDescent="0.25">
      <c r="A227" s="177">
        <v>48643</v>
      </c>
      <c r="B227" s="57">
        <f t="shared" si="21"/>
        <v>28</v>
      </c>
      <c r="C227" s="56">
        <f t="shared" si="22"/>
        <v>11391781</v>
      </c>
      <c r="D227" s="68">
        <v>0</v>
      </c>
      <c r="E227" s="56">
        <f t="shared" si="23"/>
        <v>11391781</v>
      </c>
      <c r="F227" s="56">
        <f t="shared" si="24"/>
        <v>990000000</v>
      </c>
      <c r="G227" s="56">
        <f t="shared" si="25"/>
        <v>990000000</v>
      </c>
      <c r="H227" s="56">
        <f t="shared" si="26"/>
        <v>11391781</v>
      </c>
      <c r="I227" s="38">
        <f t="shared" si="27"/>
        <v>0</v>
      </c>
    </row>
    <row r="228" spans="1:9" x14ac:dyDescent="0.25">
      <c r="A228" s="177">
        <v>48674</v>
      </c>
      <c r="B228" s="57">
        <f t="shared" si="21"/>
        <v>31</v>
      </c>
      <c r="C228" s="56">
        <f t="shared" si="22"/>
        <v>12612329</v>
      </c>
      <c r="D228" s="68">
        <v>0</v>
      </c>
      <c r="E228" s="56">
        <f t="shared" si="23"/>
        <v>12612329</v>
      </c>
      <c r="F228" s="56">
        <f t="shared" si="24"/>
        <v>990000000</v>
      </c>
      <c r="G228" s="56">
        <f t="shared" si="25"/>
        <v>990000000</v>
      </c>
      <c r="H228" s="56">
        <f t="shared" si="26"/>
        <v>12612329</v>
      </c>
      <c r="I228" s="38">
        <f t="shared" si="27"/>
        <v>0</v>
      </c>
    </row>
    <row r="229" spans="1:9" x14ac:dyDescent="0.25">
      <c r="A229" s="177">
        <v>48704</v>
      </c>
      <c r="B229" s="57">
        <f t="shared" si="21"/>
        <v>30</v>
      </c>
      <c r="C229" s="56">
        <f t="shared" si="22"/>
        <v>12205480</v>
      </c>
      <c r="D229" s="68">
        <v>0</v>
      </c>
      <c r="E229" s="56">
        <f t="shared" si="23"/>
        <v>12205480</v>
      </c>
      <c r="F229" s="56">
        <f t="shared" si="24"/>
        <v>990000000</v>
      </c>
      <c r="G229" s="56">
        <f t="shared" si="25"/>
        <v>990000000</v>
      </c>
      <c r="H229" s="56">
        <f t="shared" si="26"/>
        <v>12205480</v>
      </c>
      <c r="I229" s="38">
        <f t="shared" si="27"/>
        <v>0</v>
      </c>
    </row>
    <row r="230" spans="1:9" x14ac:dyDescent="0.25">
      <c r="A230" s="177">
        <v>48735</v>
      </c>
      <c r="B230" s="57">
        <f t="shared" si="21"/>
        <v>31</v>
      </c>
      <c r="C230" s="56">
        <f t="shared" si="22"/>
        <v>12612329</v>
      </c>
      <c r="D230" s="68">
        <v>0</v>
      </c>
      <c r="E230" s="56">
        <f t="shared" si="23"/>
        <v>12612329</v>
      </c>
      <c r="F230" s="56">
        <f t="shared" si="24"/>
        <v>990000000</v>
      </c>
      <c r="G230" s="56">
        <f t="shared" si="25"/>
        <v>990000000</v>
      </c>
      <c r="H230" s="56">
        <f t="shared" si="26"/>
        <v>12612329</v>
      </c>
      <c r="I230" s="38">
        <f t="shared" si="27"/>
        <v>0</v>
      </c>
    </row>
    <row r="231" spans="1:9" x14ac:dyDescent="0.25">
      <c r="A231" s="177">
        <v>48765</v>
      </c>
      <c r="B231" s="57">
        <f t="shared" si="21"/>
        <v>30</v>
      </c>
      <c r="C231" s="56">
        <f t="shared" si="22"/>
        <v>12205480</v>
      </c>
      <c r="D231" s="68">
        <v>0</v>
      </c>
      <c r="E231" s="56">
        <f t="shared" si="23"/>
        <v>12205480</v>
      </c>
      <c r="F231" s="56">
        <f t="shared" si="24"/>
        <v>990000000</v>
      </c>
      <c r="G231" s="56">
        <f t="shared" si="25"/>
        <v>990000000</v>
      </c>
      <c r="H231" s="56">
        <f t="shared" si="26"/>
        <v>12205480</v>
      </c>
      <c r="I231" s="38">
        <f t="shared" si="27"/>
        <v>0</v>
      </c>
    </row>
    <row r="232" spans="1:9" x14ac:dyDescent="0.25">
      <c r="A232" s="177">
        <v>48796</v>
      </c>
      <c r="B232" s="57">
        <f t="shared" ref="B232:B244" si="28">_xlfn.DAYS(A232,A231)</f>
        <v>31</v>
      </c>
      <c r="C232" s="56">
        <f t="shared" ref="C232:C244" si="29">D232+E232</f>
        <v>12612329</v>
      </c>
      <c r="D232" s="68">
        <v>0</v>
      </c>
      <c r="E232" s="56">
        <f t="shared" ref="E232:E244" si="30">ROUNDUP(F232*$B$2*B232/365,0)</f>
        <v>12612329</v>
      </c>
      <c r="F232" s="56">
        <f t="shared" ref="F232:F244" si="31">G231</f>
        <v>990000000</v>
      </c>
      <c r="G232" s="56">
        <f t="shared" ref="G232:G244" si="32">F232-D232</f>
        <v>990000000</v>
      </c>
      <c r="H232" s="56">
        <f t="shared" ref="H232:H244" si="33">ROUNDUP(F232*$B$2*B232/365,0)</f>
        <v>12612329</v>
      </c>
      <c r="I232" s="38">
        <f t="shared" ref="I232:I244" si="34">H232-E232</f>
        <v>0</v>
      </c>
    </row>
    <row r="233" spans="1:9" x14ac:dyDescent="0.25">
      <c r="A233" s="177">
        <v>48827</v>
      </c>
      <c r="B233" s="57">
        <f t="shared" si="28"/>
        <v>31</v>
      </c>
      <c r="C233" s="56">
        <f t="shared" si="29"/>
        <v>12612329</v>
      </c>
      <c r="D233" s="68">
        <v>0</v>
      </c>
      <c r="E233" s="56">
        <f t="shared" si="30"/>
        <v>12612329</v>
      </c>
      <c r="F233" s="56">
        <f t="shared" si="31"/>
        <v>990000000</v>
      </c>
      <c r="G233" s="56">
        <f t="shared" si="32"/>
        <v>990000000</v>
      </c>
      <c r="H233" s="56">
        <f t="shared" si="33"/>
        <v>12612329</v>
      </c>
      <c r="I233" s="38">
        <f t="shared" si="34"/>
        <v>0</v>
      </c>
    </row>
    <row r="234" spans="1:9" x14ac:dyDescent="0.25">
      <c r="A234" s="177">
        <v>48857</v>
      </c>
      <c r="B234" s="57">
        <f t="shared" si="28"/>
        <v>30</v>
      </c>
      <c r="C234" s="56">
        <f t="shared" si="29"/>
        <v>12205480</v>
      </c>
      <c r="D234" s="68">
        <v>0</v>
      </c>
      <c r="E234" s="56">
        <f t="shared" si="30"/>
        <v>12205480</v>
      </c>
      <c r="F234" s="56">
        <f t="shared" si="31"/>
        <v>990000000</v>
      </c>
      <c r="G234" s="56">
        <f t="shared" si="32"/>
        <v>990000000</v>
      </c>
      <c r="H234" s="56">
        <f t="shared" si="33"/>
        <v>12205480</v>
      </c>
      <c r="I234" s="38">
        <f t="shared" si="34"/>
        <v>0</v>
      </c>
    </row>
    <row r="235" spans="1:9" x14ac:dyDescent="0.25">
      <c r="A235" s="177">
        <v>48888</v>
      </c>
      <c r="B235" s="57">
        <f t="shared" si="28"/>
        <v>31</v>
      </c>
      <c r="C235" s="56">
        <f t="shared" si="29"/>
        <v>12612329</v>
      </c>
      <c r="D235" s="68">
        <v>0</v>
      </c>
      <c r="E235" s="56">
        <f t="shared" si="30"/>
        <v>12612329</v>
      </c>
      <c r="F235" s="56">
        <f t="shared" si="31"/>
        <v>990000000</v>
      </c>
      <c r="G235" s="56">
        <f t="shared" si="32"/>
        <v>990000000</v>
      </c>
      <c r="H235" s="56">
        <f t="shared" si="33"/>
        <v>12612329</v>
      </c>
      <c r="I235" s="38">
        <f t="shared" si="34"/>
        <v>0</v>
      </c>
    </row>
    <row r="236" spans="1:9" x14ac:dyDescent="0.25">
      <c r="A236" s="177">
        <v>48918</v>
      </c>
      <c r="B236" s="57">
        <f t="shared" si="28"/>
        <v>30</v>
      </c>
      <c r="C236" s="56">
        <f t="shared" si="29"/>
        <v>12205480</v>
      </c>
      <c r="D236" s="68">
        <v>0</v>
      </c>
      <c r="E236" s="56">
        <f t="shared" si="30"/>
        <v>12205480</v>
      </c>
      <c r="F236" s="56">
        <f t="shared" si="31"/>
        <v>990000000</v>
      </c>
      <c r="G236" s="56">
        <f t="shared" si="32"/>
        <v>990000000</v>
      </c>
      <c r="H236" s="56">
        <f t="shared" si="33"/>
        <v>12205480</v>
      </c>
      <c r="I236" s="38">
        <f t="shared" si="34"/>
        <v>0</v>
      </c>
    </row>
    <row r="237" spans="1:9" x14ac:dyDescent="0.25">
      <c r="A237" s="177">
        <v>48949</v>
      </c>
      <c r="B237" s="57">
        <f t="shared" si="28"/>
        <v>31</v>
      </c>
      <c r="C237" s="56">
        <f t="shared" si="29"/>
        <v>12612329</v>
      </c>
      <c r="D237" s="68">
        <v>0</v>
      </c>
      <c r="E237" s="56">
        <f t="shared" si="30"/>
        <v>12612329</v>
      </c>
      <c r="F237" s="56">
        <f t="shared" si="31"/>
        <v>990000000</v>
      </c>
      <c r="G237" s="56">
        <f t="shared" si="32"/>
        <v>990000000</v>
      </c>
      <c r="H237" s="56">
        <f t="shared" si="33"/>
        <v>12612329</v>
      </c>
      <c r="I237" s="38">
        <f t="shared" si="34"/>
        <v>0</v>
      </c>
    </row>
    <row r="238" spans="1:9" x14ac:dyDescent="0.25">
      <c r="A238" s="177">
        <v>48980</v>
      </c>
      <c r="B238" s="57">
        <f t="shared" si="28"/>
        <v>31</v>
      </c>
      <c r="C238" s="56">
        <f t="shared" si="29"/>
        <v>12612329</v>
      </c>
      <c r="D238" s="68">
        <v>0</v>
      </c>
      <c r="E238" s="56">
        <f t="shared" si="30"/>
        <v>12612329</v>
      </c>
      <c r="F238" s="56">
        <f t="shared" si="31"/>
        <v>990000000</v>
      </c>
      <c r="G238" s="56">
        <f t="shared" si="32"/>
        <v>990000000</v>
      </c>
      <c r="H238" s="56">
        <f t="shared" si="33"/>
        <v>12612329</v>
      </c>
      <c r="I238" s="38">
        <f t="shared" si="34"/>
        <v>0</v>
      </c>
    </row>
    <row r="239" spans="1:9" x14ac:dyDescent="0.25">
      <c r="A239" s="177">
        <v>49008</v>
      </c>
      <c r="B239" s="57">
        <f t="shared" si="28"/>
        <v>28</v>
      </c>
      <c r="C239" s="56">
        <f t="shared" si="29"/>
        <v>11391781</v>
      </c>
      <c r="D239" s="68">
        <v>0</v>
      </c>
      <c r="E239" s="56">
        <f t="shared" si="30"/>
        <v>11391781</v>
      </c>
      <c r="F239" s="56">
        <f t="shared" si="31"/>
        <v>990000000</v>
      </c>
      <c r="G239" s="56">
        <f t="shared" si="32"/>
        <v>990000000</v>
      </c>
      <c r="H239" s="56">
        <f t="shared" si="33"/>
        <v>11391781</v>
      </c>
      <c r="I239" s="38">
        <f t="shared" si="34"/>
        <v>0</v>
      </c>
    </row>
    <row r="240" spans="1:9" x14ac:dyDescent="0.25">
      <c r="A240" s="177">
        <v>49039</v>
      </c>
      <c r="B240" s="57">
        <f t="shared" si="28"/>
        <v>31</v>
      </c>
      <c r="C240" s="56">
        <f t="shared" si="29"/>
        <v>12612329</v>
      </c>
      <c r="D240" s="68">
        <v>0</v>
      </c>
      <c r="E240" s="56">
        <f t="shared" si="30"/>
        <v>12612329</v>
      </c>
      <c r="F240" s="56">
        <f t="shared" si="31"/>
        <v>990000000</v>
      </c>
      <c r="G240" s="56">
        <f t="shared" si="32"/>
        <v>990000000</v>
      </c>
      <c r="H240" s="56">
        <f t="shared" si="33"/>
        <v>12612329</v>
      </c>
      <c r="I240" s="38">
        <f t="shared" si="34"/>
        <v>0</v>
      </c>
    </row>
    <row r="241" spans="1:9" x14ac:dyDescent="0.25">
      <c r="A241" s="177">
        <v>49069</v>
      </c>
      <c r="B241" s="57">
        <f t="shared" si="28"/>
        <v>30</v>
      </c>
      <c r="C241" s="56">
        <f t="shared" si="29"/>
        <v>12205480</v>
      </c>
      <c r="D241" s="68">
        <v>0</v>
      </c>
      <c r="E241" s="56">
        <f t="shared" si="30"/>
        <v>12205480</v>
      </c>
      <c r="F241" s="56">
        <f t="shared" si="31"/>
        <v>990000000</v>
      </c>
      <c r="G241" s="56">
        <f t="shared" si="32"/>
        <v>990000000</v>
      </c>
      <c r="H241" s="56">
        <f t="shared" si="33"/>
        <v>12205480</v>
      </c>
      <c r="I241" s="38">
        <f t="shared" si="34"/>
        <v>0</v>
      </c>
    </row>
    <row r="242" spans="1:9" x14ac:dyDescent="0.25">
      <c r="A242" s="177">
        <v>49100</v>
      </c>
      <c r="B242" s="57">
        <f t="shared" si="28"/>
        <v>31</v>
      </c>
      <c r="C242" s="56">
        <f t="shared" si="29"/>
        <v>12612329</v>
      </c>
      <c r="D242" s="68">
        <v>0</v>
      </c>
      <c r="E242" s="56">
        <f t="shared" si="30"/>
        <v>12612329</v>
      </c>
      <c r="F242" s="56">
        <f t="shared" si="31"/>
        <v>990000000</v>
      </c>
      <c r="G242" s="56">
        <f t="shared" si="32"/>
        <v>990000000</v>
      </c>
      <c r="H242" s="56">
        <f t="shared" si="33"/>
        <v>12612329</v>
      </c>
      <c r="I242" s="38">
        <f t="shared" si="34"/>
        <v>0</v>
      </c>
    </row>
    <row r="243" spans="1:9" x14ac:dyDescent="0.25">
      <c r="A243" s="177">
        <v>49130</v>
      </c>
      <c r="B243" s="57">
        <f t="shared" si="28"/>
        <v>30</v>
      </c>
      <c r="C243" s="56">
        <f t="shared" si="29"/>
        <v>12205480</v>
      </c>
      <c r="D243" s="68">
        <v>0</v>
      </c>
      <c r="E243" s="56">
        <f t="shared" si="30"/>
        <v>12205480</v>
      </c>
      <c r="F243" s="56">
        <f t="shared" si="31"/>
        <v>990000000</v>
      </c>
      <c r="G243" s="56">
        <f t="shared" si="32"/>
        <v>990000000</v>
      </c>
      <c r="H243" s="56">
        <f t="shared" si="33"/>
        <v>12205480</v>
      </c>
      <c r="I243" s="38">
        <f t="shared" si="34"/>
        <v>0</v>
      </c>
    </row>
    <row r="244" spans="1:9" x14ac:dyDescent="0.25">
      <c r="A244" s="177">
        <v>49161</v>
      </c>
      <c r="B244" s="57">
        <f t="shared" si="28"/>
        <v>31</v>
      </c>
      <c r="C244" s="56">
        <f t="shared" si="29"/>
        <v>1002612329</v>
      </c>
      <c r="D244" s="68">
        <f>G243</f>
        <v>990000000</v>
      </c>
      <c r="E244" s="56">
        <f t="shared" si="30"/>
        <v>12612329</v>
      </c>
      <c r="F244" s="56">
        <f t="shared" si="31"/>
        <v>990000000</v>
      </c>
      <c r="G244" s="56">
        <f t="shared" si="32"/>
        <v>0</v>
      </c>
      <c r="H244" s="56">
        <f t="shared" si="33"/>
        <v>12612329</v>
      </c>
      <c r="I244" s="38">
        <f t="shared" si="34"/>
        <v>0</v>
      </c>
    </row>
  </sheetData>
  <pageMargins left="0.7" right="0.7" top="0.75" bottom="0.75" header="0.3" footer="0.3"/>
  <pageSetup orientation="portrait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BC7E0-E355-49F3-8CB4-3C1CDE5D8CF3}">
  <dimension ref="A1:P5"/>
  <sheetViews>
    <sheetView zoomScale="89" zoomScaleNormal="89" workbookViewId="0">
      <selection activeCell="P5" sqref="P5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85546875" bestFit="1" customWidth="1"/>
    <col min="4" max="4" width="13.85546875" bestFit="1" customWidth="1"/>
    <col min="5" max="5" width="16.28515625" bestFit="1" customWidth="1"/>
    <col min="6" max="6" width="14.42578125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.28515625" bestFit="1" customWidth="1"/>
    <col min="11" max="11" width="16.5703125" bestFit="1" customWidth="1"/>
    <col min="12" max="12" width="10" bestFit="1" customWidth="1"/>
    <col min="13" max="13" width="19.85546875" bestFit="1" customWidth="1"/>
    <col min="14" max="14" width="20.7109375" bestFit="1" customWidth="1"/>
    <col min="15" max="15" width="16.7109375" bestFit="1" customWidth="1"/>
    <col min="16" max="16" width="112.5703125" bestFit="1" customWidth="1"/>
  </cols>
  <sheetData>
    <row r="1" spans="1:16" x14ac:dyDescent="0.25">
      <c r="A1" s="13" t="s">
        <v>75</v>
      </c>
      <c r="B1" s="7" t="s">
        <v>1</v>
      </c>
      <c r="C1" s="7" t="s">
        <v>2</v>
      </c>
      <c r="D1" s="7" t="s">
        <v>11</v>
      </c>
      <c r="E1" s="7" t="s">
        <v>12</v>
      </c>
      <c r="F1" s="7" t="s">
        <v>13</v>
      </c>
      <c r="G1" s="7" t="s">
        <v>22</v>
      </c>
      <c r="H1" s="7" t="s">
        <v>3</v>
      </c>
      <c r="I1" s="7" t="s">
        <v>4</v>
      </c>
      <c r="J1" s="7" t="s">
        <v>5</v>
      </c>
      <c r="K1" s="7" t="s">
        <v>6</v>
      </c>
      <c r="L1" s="7" t="s">
        <v>7</v>
      </c>
      <c r="M1" s="7" t="s">
        <v>8</v>
      </c>
      <c r="N1" s="7" t="s">
        <v>333</v>
      </c>
      <c r="O1" s="7" t="s">
        <v>332</v>
      </c>
      <c r="P1" s="7" t="s">
        <v>168</v>
      </c>
    </row>
    <row r="2" spans="1:16" x14ac:dyDescent="0.25">
      <c r="A2" s="28" t="s">
        <v>0</v>
      </c>
      <c r="B2" s="8" t="s">
        <v>9</v>
      </c>
      <c r="C2" s="8" t="s">
        <v>10</v>
      </c>
      <c r="D2" s="9" t="s">
        <v>65</v>
      </c>
      <c r="E2" s="9" t="s">
        <v>66</v>
      </c>
      <c r="F2" s="9" t="s">
        <v>81</v>
      </c>
      <c r="G2" s="9" t="s">
        <v>119</v>
      </c>
      <c r="H2" s="9" t="s">
        <v>14</v>
      </c>
      <c r="I2" s="9" t="s">
        <v>0</v>
      </c>
      <c r="J2" s="9" t="s">
        <v>9</v>
      </c>
      <c r="K2" s="9" t="s">
        <v>69</v>
      </c>
      <c r="L2" s="9" t="s">
        <v>70</v>
      </c>
      <c r="M2" s="9" t="s">
        <v>71</v>
      </c>
      <c r="N2" s="9" t="s">
        <v>68</v>
      </c>
      <c r="O2" s="9" t="s">
        <v>326</v>
      </c>
      <c r="P2" s="9" t="s">
        <v>791</v>
      </c>
    </row>
    <row r="3" spans="1:16" x14ac:dyDescent="0.25">
      <c r="A3" s="28" t="s">
        <v>0</v>
      </c>
      <c r="B3" s="8" t="s">
        <v>9</v>
      </c>
      <c r="C3" s="8" t="s">
        <v>10</v>
      </c>
      <c r="D3" s="9" t="s">
        <v>65</v>
      </c>
      <c r="E3" s="9" t="s">
        <v>66</v>
      </c>
      <c r="F3" s="9" t="s">
        <v>81</v>
      </c>
      <c r="G3" s="9" t="s">
        <v>119</v>
      </c>
      <c r="H3" s="9" t="s">
        <v>14</v>
      </c>
      <c r="I3" s="9" t="s">
        <v>0</v>
      </c>
      <c r="J3" s="9" t="s">
        <v>9</v>
      </c>
      <c r="K3" s="9" t="s">
        <v>76</v>
      </c>
      <c r="L3" s="9" t="s">
        <v>70</v>
      </c>
      <c r="M3" s="9" t="s">
        <v>71</v>
      </c>
      <c r="N3" s="9" t="s">
        <v>68</v>
      </c>
      <c r="O3" s="9" t="s">
        <v>326</v>
      </c>
      <c r="P3" s="9" t="s">
        <v>792</v>
      </c>
    </row>
    <row r="4" spans="1:16" x14ac:dyDescent="0.25">
      <c r="A4" s="28" t="s">
        <v>0</v>
      </c>
      <c r="B4" s="8" t="s">
        <v>9</v>
      </c>
      <c r="C4" s="8" t="s">
        <v>10</v>
      </c>
      <c r="D4" s="9" t="s">
        <v>77</v>
      </c>
      <c r="E4" s="9" t="s">
        <v>66</v>
      </c>
      <c r="F4" s="9" t="s">
        <v>81</v>
      </c>
      <c r="G4" s="9" t="s">
        <v>119</v>
      </c>
      <c r="H4" s="9" t="s">
        <v>14</v>
      </c>
      <c r="I4" s="9" t="s">
        <v>0</v>
      </c>
      <c r="J4" s="9" t="s">
        <v>9</v>
      </c>
      <c r="K4" s="9" t="s">
        <v>69</v>
      </c>
      <c r="L4" s="9" t="s">
        <v>70</v>
      </c>
      <c r="M4" s="9" t="s">
        <v>71</v>
      </c>
      <c r="N4" s="9" t="s">
        <v>331</v>
      </c>
      <c r="O4" s="9" t="s">
        <v>326</v>
      </c>
      <c r="P4" s="9" t="s">
        <v>796</v>
      </c>
    </row>
    <row r="5" spans="1:16" x14ac:dyDescent="0.25">
      <c r="A5" s="28" t="s">
        <v>0</v>
      </c>
      <c r="B5" s="8" t="s">
        <v>9</v>
      </c>
      <c r="C5" s="8" t="s">
        <v>10</v>
      </c>
      <c r="D5" s="9" t="s">
        <v>77</v>
      </c>
      <c r="E5" s="9" t="s">
        <v>66</v>
      </c>
      <c r="F5" s="9" t="s">
        <v>81</v>
      </c>
      <c r="G5" s="9" t="s">
        <v>119</v>
      </c>
      <c r="H5" s="9" t="s">
        <v>14</v>
      </c>
      <c r="I5" s="9" t="s">
        <v>0</v>
      </c>
      <c r="J5" s="9" t="s">
        <v>9</v>
      </c>
      <c r="K5" s="9" t="s">
        <v>76</v>
      </c>
      <c r="L5" s="9" t="s">
        <v>70</v>
      </c>
      <c r="M5" s="9" t="s">
        <v>71</v>
      </c>
      <c r="N5" s="9" t="s">
        <v>331</v>
      </c>
      <c r="O5" s="9" t="s">
        <v>326</v>
      </c>
      <c r="P5" s="9" t="s">
        <v>797</v>
      </c>
    </row>
  </sheetData>
  <pageMargins left="0.7" right="0.7" top="0.75" bottom="0.75" header="0.3" footer="0.3"/>
  <pageSetup orientation="portrait" horizontalDpi="300" verticalDpi="30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AD9E4-23EA-428F-ABEF-EB146AC4AA39}">
  <dimension ref="A1:I40"/>
  <sheetViews>
    <sheetView zoomScaleNormal="100"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4.28515625" bestFit="1" customWidth="1"/>
    <col min="5" max="5" width="10" bestFit="1" customWidth="1"/>
    <col min="6" max="6" width="15.28515625" bestFit="1" customWidth="1"/>
    <col min="7" max="7" width="14.28515625" bestFit="1" customWidth="1"/>
    <col min="8" max="8" width="13.85546875" bestFit="1" customWidth="1"/>
  </cols>
  <sheetData>
    <row r="1" spans="1:9" x14ac:dyDescent="0.25">
      <c r="A1" s="61" t="s">
        <v>267</v>
      </c>
      <c r="B1" s="65" t="s">
        <v>277</v>
      </c>
      <c r="C1" s="64" t="s">
        <v>337</v>
      </c>
      <c r="D1" s="63">
        <v>1000000</v>
      </c>
    </row>
    <row r="2" spans="1:9" x14ac:dyDescent="0.25">
      <c r="A2" s="61" t="s">
        <v>268</v>
      </c>
      <c r="B2" s="62">
        <v>0.15</v>
      </c>
      <c r="C2" s="61" t="s">
        <v>336</v>
      </c>
      <c r="D2" s="60">
        <f>ROUNDUP(39104.2387726916,0)</f>
        <v>39105</v>
      </c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335</v>
      </c>
      <c r="I3" s="31" t="s">
        <v>272</v>
      </c>
    </row>
    <row r="4" spans="1:9" x14ac:dyDescent="0.25">
      <c r="A4" s="58" t="s">
        <v>160</v>
      </c>
      <c r="B4" s="57">
        <f>_xlfn.DAYS(A4,B1)</f>
        <v>3</v>
      </c>
      <c r="C4" s="59" t="s">
        <v>334</v>
      </c>
      <c r="D4" s="55">
        <v>0</v>
      </c>
      <c r="E4" s="55">
        <f>ROUNDUP(F4*B4*$B$2/365,0)</f>
        <v>1233</v>
      </c>
      <c r="F4" s="55">
        <f>D1</f>
        <v>1000000</v>
      </c>
      <c r="G4" s="55">
        <f>F4</f>
        <v>1000000</v>
      </c>
      <c r="H4" s="54">
        <f>ROUNDUP(F4*B4*B2/365,0)</f>
        <v>1233</v>
      </c>
      <c r="I4" s="53">
        <f>H4-E4</f>
        <v>0</v>
      </c>
    </row>
    <row r="5" spans="1:9" x14ac:dyDescent="0.25">
      <c r="A5" s="58" t="s">
        <v>82</v>
      </c>
      <c r="B5" s="57">
        <f>_xlfn.DAYS(A5,A4)</f>
        <v>31</v>
      </c>
      <c r="C5" s="56">
        <f>E5</f>
        <v>12740</v>
      </c>
      <c r="D5" s="55">
        <v>0</v>
      </c>
      <c r="E5" s="55">
        <f t="shared" ref="E5:E9" si="0">ROUNDUP(F5*B5*$B$2/365,0)</f>
        <v>12740</v>
      </c>
      <c r="F5" s="55">
        <f t="shared" ref="F5:F40" si="1">G4</f>
        <v>1000000</v>
      </c>
      <c r="G5" s="55">
        <f t="shared" ref="G5:G40" si="2">F5-D5</f>
        <v>1000000</v>
      </c>
      <c r="H5" s="54">
        <f>ROUNDUP(F5*$B$2*B5/365,0)</f>
        <v>12740</v>
      </c>
      <c r="I5" s="53">
        <f t="shared" ref="I5:I40" si="3">H5-E5</f>
        <v>0</v>
      </c>
    </row>
    <row r="6" spans="1:9" x14ac:dyDescent="0.25">
      <c r="A6" s="58" t="s">
        <v>83</v>
      </c>
      <c r="B6" s="57">
        <f t="shared" ref="B6:B40" si="4">_xlfn.DAYS(A6,A5)</f>
        <v>30</v>
      </c>
      <c r="C6" s="56">
        <f>E6</f>
        <v>12329</v>
      </c>
      <c r="D6" s="55">
        <v>0</v>
      </c>
      <c r="E6" s="55">
        <f t="shared" si="0"/>
        <v>12329</v>
      </c>
      <c r="F6" s="55">
        <f t="shared" si="1"/>
        <v>1000000</v>
      </c>
      <c r="G6" s="55">
        <f t="shared" si="2"/>
        <v>1000000</v>
      </c>
      <c r="H6" s="54">
        <f>ROUNDUP(F6*$B$2*B6/365,0)</f>
        <v>12329</v>
      </c>
      <c r="I6" s="53">
        <f t="shared" si="3"/>
        <v>0</v>
      </c>
    </row>
    <row r="7" spans="1:9" x14ac:dyDescent="0.25">
      <c r="A7" s="58" t="s">
        <v>84</v>
      </c>
      <c r="B7" s="57">
        <f t="shared" si="4"/>
        <v>31</v>
      </c>
      <c r="C7" s="56">
        <f>E7</f>
        <v>12740</v>
      </c>
      <c r="D7" s="55">
        <v>0</v>
      </c>
      <c r="E7" s="55">
        <f t="shared" si="0"/>
        <v>12740</v>
      </c>
      <c r="F7" s="55">
        <f t="shared" si="1"/>
        <v>1000000</v>
      </c>
      <c r="G7" s="55">
        <f t="shared" si="2"/>
        <v>1000000</v>
      </c>
      <c r="H7" s="54">
        <f>ROUNDUP(F7*$B$2*B7/365,0)</f>
        <v>12740</v>
      </c>
      <c r="I7" s="53">
        <f t="shared" si="3"/>
        <v>0</v>
      </c>
    </row>
    <row r="8" spans="1:9" x14ac:dyDescent="0.25">
      <c r="A8" s="58" t="s">
        <v>85</v>
      </c>
      <c r="B8" s="57">
        <f t="shared" si="4"/>
        <v>30</v>
      </c>
      <c r="C8" s="56">
        <f>E8</f>
        <v>12329</v>
      </c>
      <c r="D8" s="55">
        <v>0</v>
      </c>
      <c r="E8" s="55">
        <f t="shared" si="0"/>
        <v>12329</v>
      </c>
      <c r="F8" s="55">
        <f t="shared" si="1"/>
        <v>1000000</v>
      </c>
      <c r="G8" s="55">
        <f t="shared" si="2"/>
        <v>1000000</v>
      </c>
      <c r="H8" s="54">
        <f>ROUNDUP(F8*$B$2*B8/365,0)</f>
        <v>12329</v>
      </c>
      <c r="I8" s="53">
        <f t="shared" si="3"/>
        <v>0</v>
      </c>
    </row>
    <row r="9" spans="1:9" x14ac:dyDescent="0.25">
      <c r="A9" s="58" t="s">
        <v>86</v>
      </c>
      <c r="B9" s="57">
        <f t="shared" si="4"/>
        <v>31</v>
      </c>
      <c r="C9" s="56">
        <f>E9</f>
        <v>12740</v>
      </c>
      <c r="D9" s="55">
        <f>0</f>
        <v>0</v>
      </c>
      <c r="E9" s="55">
        <f t="shared" si="0"/>
        <v>12740</v>
      </c>
      <c r="F9" s="55">
        <f t="shared" si="1"/>
        <v>1000000</v>
      </c>
      <c r="G9" s="55">
        <f t="shared" si="2"/>
        <v>1000000</v>
      </c>
      <c r="H9" s="54">
        <f>ROUNDUP(F9*$B$2*B9/365,0)</f>
        <v>12740</v>
      </c>
      <c r="I9" s="53">
        <f t="shared" si="3"/>
        <v>0</v>
      </c>
    </row>
    <row r="10" spans="1:9" x14ac:dyDescent="0.25">
      <c r="A10" s="58" t="s">
        <v>87</v>
      </c>
      <c r="B10" s="57">
        <f t="shared" si="4"/>
        <v>31</v>
      </c>
      <c r="C10" s="56">
        <f>$D$2</f>
        <v>39105</v>
      </c>
      <c r="D10" s="55">
        <f>C10-E10</f>
        <v>26365.27</v>
      </c>
      <c r="E10" s="55">
        <f t="shared" ref="E10:E39" si="5">ROUND(F10*B10*$B$2/365,2)</f>
        <v>12739.73</v>
      </c>
      <c r="F10" s="55">
        <f t="shared" si="1"/>
        <v>1000000</v>
      </c>
      <c r="G10" s="55">
        <f t="shared" si="2"/>
        <v>973634.73</v>
      </c>
      <c r="H10" s="54">
        <f t="shared" ref="H10:H39" si="6">F10*$B$2*B10/365</f>
        <v>12739.726027397261</v>
      </c>
      <c r="I10" s="53">
        <f t="shared" si="3"/>
        <v>-3.9726027389406227E-3</v>
      </c>
    </row>
    <row r="11" spans="1:9" x14ac:dyDescent="0.25">
      <c r="A11" s="58" t="s">
        <v>88</v>
      </c>
      <c r="B11" s="57">
        <f t="shared" si="4"/>
        <v>28</v>
      </c>
      <c r="C11" s="56">
        <f t="shared" ref="C11:C40" si="7">$D$2</f>
        <v>39105</v>
      </c>
      <c r="D11" s="55">
        <f t="shared" ref="D11:D40" si="8">C11-E11</f>
        <v>27901.53</v>
      </c>
      <c r="E11" s="55">
        <f t="shared" si="5"/>
        <v>11203.47</v>
      </c>
      <c r="F11" s="55">
        <f t="shared" si="1"/>
        <v>973634.73</v>
      </c>
      <c r="G11" s="55">
        <f t="shared" si="2"/>
        <v>945733.2</v>
      </c>
      <c r="H11" s="54">
        <f t="shared" si="6"/>
        <v>11203.468126027397</v>
      </c>
      <c r="I11" s="53">
        <f t="shared" si="3"/>
        <v>-1.8739726019703085E-3</v>
      </c>
    </row>
    <row r="12" spans="1:9" x14ac:dyDescent="0.25">
      <c r="A12" s="58" t="s">
        <v>89</v>
      </c>
      <c r="B12" s="57">
        <f t="shared" si="4"/>
        <v>31</v>
      </c>
      <c r="C12" s="56">
        <f t="shared" si="7"/>
        <v>39105</v>
      </c>
      <c r="D12" s="55">
        <f t="shared" si="8"/>
        <v>27056.620000000003</v>
      </c>
      <c r="E12" s="55">
        <f t="shared" si="5"/>
        <v>12048.38</v>
      </c>
      <c r="F12" s="55">
        <f t="shared" si="1"/>
        <v>945733.2</v>
      </c>
      <c r="G12" s="55">
        <f t="shared" si="2"/>
        <v>918676.58</v>
      </c>
      <c r="H12" s="54">
        <f t="shared" si="6"/>
        <v>12048.381863013696</v>
      </c>
      <c r="I12" s="53">
        <f t="shared" si="3"/>
        <v>1.8630136964929989E-3</v>
      </c>
    </row>
    <row r="13" spans="1:9" x14ac:dyDescent="0.25">
      <c r="A13" s="58" t="s">
        <v>115</v>
      </c>
      <c r="B13" s="57">
        <f t="shared" si="4"/>
        <v>30</v>
      </c>
      <c r="C13" s="56">
        <f t="shared" si="7"/>
        <v>39105</v>
      </c>
      <c r="D13" s="55">
        <f t="shared" si="8"/>
        <v>27778.85</v>
      </c>
      <c r="E13" s="55">
        <f t="shared" si="5"/>
        <v>11326.15</v>
      </c>
      <c r="F13" s="55">
        <f t="shared" si="1"/>
        <v>918676.58</v>
      </c>
      <c r="G13" s="55">
        <f t="shared" si="2"/>
        <v>890897.73</v>
      </c>
      <c r="H13" s="54">
        <f>F13*$B$2*B13/365</f>
        <v>11326.149616438355</v>
      </c>
      <c r="I13" s="53">
        <f t="shared" si="3"/>
        <v>-3.8356164441211149E-4</v>
      </c>
    </row>
    <row r="14" spans="1:9" x14ac:dyDescent="0.25">
      <c r="A14" s="58" t="s">
        <v>90</v>
      </c>
      <c r="B14" s="57">
        <f t="shared" si="4"/>
        <v>31</v>
      </c>
      <c r="C14" s="56">
        <f t="shared" si="7"/>
        <v>39105</v>
      </c>
      <c r="D14" s="55">
        <f t="shared" si="8"/>
        <v>27755.21</v>
      </c>
      <c r="E14" s="55">
        <f t="shared" si="5"/>
        <v>11349.79</v>
      </c>
      <c r="F14" s="55">
        <f t="shared" si="1"/>
        <v>890897.73</v>
      </c>
      <c r="G14" s="55">
        <f t="shared" si="2"/>
        <v>863142.52</v>
      </c>
      <c r="H14" s="54">
        <f t="shared" si="6"/>
        <v>11349.792998630135</v>
      </c>
      <c r="I14" s="53">
        <f>H14-E14</f>
        <v>2.9986301342432853E-3</v>
      </c>
    </row>
    <row r="15" spans="1:9" x14ac:dyDescent="0.25">
      <c r="A15" s="58" t="s">
        <v>91</v>
      </c>
      <c r="B15" s="57">
        <f t="shared" si="4"/>
        <v>30</v>
      </c>
      <c r="C15" s="56">
        <f t="shared" si="7"/>
        <v>39105</v>
      </c>
      <c r="D15" s="55">
        <f t="shared" si="8"/>
        <v>28463.52</v>
      </c>
      <c r="E15" s="55">
        <f t="shared" si="5"/>
        <v>10641.48</v>
      </c>
      <c r="F15" s="55">
        <f t="shared" si="1"/>
        <v>863142.52</v>
      </c>
      <c r="G15" s="55">
        <f t="shared" si="2"/>
        <v>834679</v>
      </c>
      <c r="H15" s="54">
        <f t="shared" si="6"/>
        <v>10641.483123287671</v>
      </c>
      <c r="I15" s="53">
        <f t="shared" si="3"/>
        <v>3.1232876717695035E-3</v>
      </c>
    </row>
    <row r="16" spans="1:9" x14ac:dyDescent="0.25">
      <c r="A16" s="58" t="s">
        <v>92</v>
      </c>
      <c r="B16" s="57">
        <f t="shared" si="4"/>
        <v>31</v>
      </c>
      <c r="C16" s="56">
        <f t="shared" si="7"/>
        <v>39105</v>
      </c>
      <c r="D16" s="55">
        <f t="shared" si="8"/>
        <v>28471.42</v>
      </c>
      <c r="E16" s="55">
        <f t="shared" si="5"/>
        <v>10633.58</v>
      </c>
      <c r="F16" s="55">
        <f t="shared" si="1"/>
        <v>834679</v>
      </c>
      <c r="G16" s="55">
        <f t="shared" si="2"/>
        <v>806207.58</v>
      </c>
      <c r="H16" s="54">
        <f t="shared" si="6"/>
        <v>10633.581780821916</v>
      </c>
      <c r="I16" s="53">
        <f t="shared" si="3"/>
        <v>1.7808219163271133E-3</v>
      </c>
    </row>
    <row r="17" spans="1:9" x14ac:dyDescent="0.25">
      <c r="A17" s="58" t="s">
        <v>93</v>
      </c>
      <c r="B17" s="57">
        <f t="shared" si="4"/>
        <v>31</v>
      </c>
      <c r="C17" s="56">
        <f t="shared" si="7"/>
        <v>39105</v>
      </c>
      <c r="D17" s="55">
        <f t="shared" si="8"/>
        <v>28834.14</v>
      </c>
      <c r="E17" s="55">
        <f t="shared" si="5"/>
        <v>10270.86</v>
      </c>
      <c r="F17" s="55">
        <f t="shared" si="1"/>
        <v>806207.58</v>
      </c>
      <c r="G17" s="55">
        <f t="shared" si="2"/>
        <v>777373.44</v>
      </c>
      <c r="H17" s="54">
        <f t="shared" si="6"/>
        <v>10270.863690410957</v>
      </c>
      <c r="I17" s="53">
        <f t="shared" si="3"/>
        <v>3.6904109565512044E-3</v>
      </c>
    </row>
    <row r="18" spans="1:9" x14ac:dyDescent="0.25">
      <c r="A18" s="58" t="s">
        <v>94</v>
      </c>
      <c r="B18" s="57">
        <f t="shared" si="4"/>
        <v>30</v>
      </c>
      <c r="C18" s="56">
        <f t="shared" si="7"/>
        <v>39105</v>
      </c>
      <c r="D18" s="55">
        <f t="shared" si="8"/>
        <v>29520.940000000002</v>
      </c>
      <c r="E18" s="55">
        <f t="shared" si="5"/>
        <v>9584.06</v>
      </c>
      <c r="F18" s="55">
        <f t="shared" si="1"/>
        <v>777373.44</v>
      </c>
      <c r="G18" s="55">
        <f t="shared" si="2"/>
        <v>747852.5</v>
      </c>
      <c r="H18" s="54">
        <f t="shared" si="6"/>
        <v>9584.0561095890389</v>
      </c>
      <c r="I18" s="53">
        <f t="shared" si="3"/>
        <v>-3.8904109605937265E-3</v>
      </c>
    </row>
    <row r="19" spans="1:9" x14ac:dyDescent="0.25">
      <c r="A19" s="58" t="s">
        <v>95</v>
      </c>
      <c r="B19" s="57">
        <f t="shared" si="4"/>
        <v>31</v>
      </c>
      <c r="C19" s="56">
        <f t="shared" si="7"/>
        <v>39105</v>
      </c>
      <c r="D19" s="55">
        <f t="shared" si="8"/>
        <v>29577.559999999998</v>
      </c>
      <c r="E19" s="55">
        <f t="shared" si="5"/>
        <v>9527.44</v>
      </c>
      <c r="F19" s="55">
        <f t="shared" si="1"/>
        <v>747852.5</v>
      </c>
      <c r="G19" s="55">
        <f t="shared" si="2"/>
        <v>718274.94</v>
      </c>
      <c r="H19" s="54">
        <f t="shared" si="6"/>
        <v>9527.4359589041087</v>
      </c>
      <c r="I19" s="53">
        <f t="shared" si="3"/>
        <v>-4.0410958918073447E-3</v>
      </c>
    </row>
    <row r="20" spans="1:9" x14ac:dyDescent="0.25">
      <c r="A20" s="58" t="s">
        <v>96</v>
      </c>
      <c r="B20" s="57">
        <f t="shared" si="4"/>
        <v>30</v>
      </c>
      <c r="C20" s="56">
        <f t="shared" si="7"/>
        <v>39105</v>
      </c>
      <c r="D20" s="55">
        <f t="shared" si="8"/>
        <v>30249.559999999998</v>
      </c>
      <c r="E20" s="55">
        <f t="shared" si="5"/>
        <v>8855.44</v>
      </c>
      <c r="F20" s="55">
        <f t="shared" si="1"/>
        <v>718274.94</v>
      </c>
      <c r="G20" s="55">
        <f t="shared" si="2"/>
        <v>688025.37999999989</v>
      </c>
      <c r="H20" s="54">
        <f t="shared" si="6"/>
        <v>8855.4444657534241</v>
      </c>
      <c r="I20" s="53">
        <f t="shared" si="3"/>
        <v>4.4657534235739149E-3</v>
      </c>
    </row>
    <row r="21" spans="1:9" x14ac:dyDescent="0.25">
      <c r="A21" s="58" t="s">
        <v>97</v>
      </c>
      <c r="B21" s="57">
        <f t="shared" si="4"/>
        <v>31</v>
      </c>
      <c r="C21" s="56">
        <f t="shared" si="7"/>
        <v>39105</v>
      </c>
      <c r="D21" s="55">
        <f t="shared" si="8"/>
        <v>30339.75</v>
      </c>
      <c r="E21" s="55">
        <f t="shared" si="5"/>
        <v>8765.25</v>
      </c>
      <c r="F21" s="55">
        <f t="shared" si="1"/>
        <v>688025.37999999989</v>
      </c>
      <c r="G21" s="55">
        <f t="shared" si="2"/>
        <v>657685.62999999989</v>
      </c>
      <c r="H21" s="54">
        <f t="shared" si="6"/>
        <v>8765.2548410958898</v>
      </c>
      <c r="I21" s="53">
        <f t="shared" si="3"/>
        <v>4.8410958897875389E-3</v>
      </c>
    </row>
    <row r="22" spans="1:9" x14ac:dyDescent="0.25">
      <c r="A22" s="58" t="s">
        <v>98</v>
      </c>
      <c r="B22" s="57">
        <f t="shared" si="4"/>
        <v>31</v>
      </c>
      <c r="C22" s="56">
        <f t="shared" si="7"/>
        <v>39105</v>
      </c>
      <c r="D22" s="55">
        <f t="shared" si="8"/>
        <v>30726.27</v>
      </c>
      <c r="E22" s="55">
        <f t="shared" si="5"/>
        <v>8378.73</v>
      </c>
      <c r="F22" s="55">
        <f t="shared" si="1"/>
        <v>657685.62999999989</v>
      </c>
      <c r="G22" s="55">
        <f t="shared" si="2"/>
        <v>626959.35999999987</v>
      </c>
      <c r="H22" s="54">
        <f t="shared" si="6"/>
        <v>8378.7347383561628</v>
      </c>
      <c r="I22" s="53">
        <f t="shared" si="3"/>
        <v>4.7383561632159399E-3</v>
      </c>
    </row>
    <row r="23" spans="1:9" x14ac:dyDescent="0.25">
      <c r="A23" s="58" t="s">
        <v>99</v>
      </c>
      <c r="B23" s="57">
        <f t="shared" si="4"/>
        <v>29</v>
      </c>
      <c r="C23" s="56">
        <f t="shared" si="7"/>
        <v>39105</v>
      </c>
      <c r="D23" s="55">
        <f t="shared" si="8"/>
        <v>31633.02</v>
      </c>
      <c r="E23" s="55">
        <f t="shared" si="5"/>
        <v>7471.98</v>
      </c>
      <c r="F23" s="55">
        <f t="shared" si="1"/>
        <v>626959.35999999987</v>
      </c>
      <c r="G23" s="55">
        <f t="shared" si="2"/>
        <v>595326.33999999985</v>
      </c>
      <c r="H23" s="54">
        <f t="shared" si="6"/>
        <v>7471.9814136986288</v>
      </c>
      <c r="I23" s="53">
        <f t="shared" si="3"/>
        <v>1.4136986292214715E-3</v>
      </c>
    </row>
    <row r="24" spans="1:9" x14ac:dyDescent="0.25">
      <c r="A24" s="58" t="s">
        <v>100</v>
      </c>
      <c r="B24" s="57">
        <f t="shared" si="4"/>
        <v>31</v>
      </c>
      <c r="C24" s="56">
        <f t="shared" si="7"/>
        <v>39105</v>
      </c>
      <c r="D24" s="55">
        <f t="shared" si="8"/>
        <v>31520.71</v>
      </c>
      <c r="E24" s="55">
        <f t="shared" si="5"/>
        <v>7584.29</v>
      </c>
      <c r="F24" s="55">
        <f t="shared" si="1"/>
        <v>595326.33999999985</v>
      </c>
      <c r="G24" s="55">
        <f t="shared" si="2"/>
        <v>563805.62999999989</v>
      </c>
      <c r="H24" s="54">
        <f t="shared" si="6"/>
        <v>7584.2944684931481</v>
      </c>
      <c r="I24" s="53">
        <f t="shared" si="3"/>
        <v>4.4684931481242529E-3</v>
      </c>
    </row>
    <row r="25" spans="1:9" x14ac:dyDescent="0.25">
      <c r="A25" s="58" t="s">
        <v>116</v>
      </c>
      <c r="B25" s="57">
        <f t="shared" si="4"/>
        <v>30</v>
      </c>
      <c r="C25" s="56">
        <f t="shared" si="7"/>
        <v>39105</v>
      </c>
      <c r="D25" s="55">
        <f t="shared" si="8"/>
        <v>32153.97</v>
      </c>
      <c r="E25" s="55">
        <f t="shared" si="5"/>
        <v>6951.03</v>
      </c>
      <c r="F25" s="55">
        <f t="shared" si="1"/>
        <v>563805.62999999989</v>
      </c>
      <c r="G25" s="55">
        <f t="shared" si="2"/>
        <v>531651.65999999992</v>
      </c>
      <c r="H25" s="54">
        <f t="shared" si="6"/>
        <v>6951.0283150684918</v>
      </c>
      <c r="I25" s="53">
        <f t="shared" si="3"/>
        <v>-1.6849315079525695E-3</v>
      </c>
    </row>
    <row r="26" spans="1:9" x14ac:dyDescent="0.25">
      <c r="A26" s="58" t="s">
        <v>101</v>
      </c>
      <c r="B26" s="57">
        <f t="shared" si="4"/>
        <v>31</v>
      </c>
      <c r="C26" s="56">
        <f t="shared" si="7"/>
        <v>39105</v>
      </c>
      <c r="D26" s="55">
        <f t="shared" si="8"/>
        <v>32331.9</v>
      </c>
      <c r="E26" s="55">
        <f t="shared" si="5"/>
        <v>6773.1</v>
      </c>
      <c r="F26" s="55">
        <f t="shared" si="1"/>
        <v>531651.65999999992</v>
      </c>
      <c r="G26" s="55">
        <f t="shared" si="2"/>
        <v>499319.75999999989</v>
      </c>
      <c r="H26" s="54">
        <f t="shared" si="6"/>
        <v>6773.0964904109578</v>
      </c>
      <c r="I26" s="53">
        <f t="shared" si="3"/>
        <v>-3.5095890425509424E-3</v>
      </c>
    </row>
    <row r="27" spans="1:9" x14ac:dyDescent="0.25">
      <c r="A27" s="58" t="s">
        <v>102</v>
      </c>
      <c r="B27" s="57">
        <f t="shared" si="4"/>
        <v>30</v>
      </c>
      <c r="C27" s="56">
        <f t="shared" si="7"/>
        <v>39105</v>
      </c>
      <c r="D27" s="55">
        <f t="shared" si="8"/>
        <v>32949</v>
      </c>
      <c r="E27" s="55">
        <f t="shared" si="5"/>
        <v>6156</v>
      </c>
      <c r="F27" s="55">
        <f t="shared" si="1"/>
        <v>499319.75999999989</v>
      </c>
      <c r="G27" s="55">
        <f t="shared" si="2"/>
        <v>466370.75999999989</v>
      </c>
      <c r="H27" s="54">
        <f t="shared" si="6"/>
        <v>6155.9970410958886</v>
      </c>
      <c r="I27" s="53">
        <f t="shared" si="3"/>
        <v>-2.9589041114377324E-3</v>
      </c>
    </row>
    <row r="28" spans="1:9" x14ac:dyDescent="0.25">
      <c r="A28" s="58" t="s">
        <v>103</v>
      </c>
      <c r="B28" s="57">
        <f t="shared" si="4"/>
        <v>31</v>
      </c>
      <c r="C28" s="56">
        <f t="shared" si="7"/>
        <v>39105</v>
      </c>
      <c r="D28" s="55">
        <f t="shared" si="8"/>
        <v>33163.56</v>
      </c>
      <c r="E28" s="55">
        <f t="shared" si="5"/>
        <v>5941.44</v>
      </c>
      <c r="F28" s="55">
        <f t="shared" si="1"/>
        <v>466370.75999999989</v>
      </c>
      <c r="G28" s="55">
        <f t="shared" si="2"/>
        <v>433207.1999999999</v>
      </c>
      <c r="H28" s="54">
        <f t="shared" si="6"/>
        <v>5941.43570958904</v>
      </c>
      <c r="I28" s="53">
        <f t="shared" si="3"/>
        <v>-4.2904109595838236E-3</v>
      </c>
    </row>
    <row r="29" spans="1:9" x14ac:dyDescent="0.25">
      <c r="A29" s="58" t="s">
        <v>104</v>
      </c>
      <c r="B29" s="57">
        <f t="shared" si="4"/>
        <v>31</v>
      </c>
      <c r="C29" s="56">
        <f t="shared" si="7"/>
        <v>39105</v>
      </c>
      <c r="D29" s="55">
        <f t="shared" si="8"/>
        <v>33586.06</v>
      </c>
      <c r="E29" s="55">
        <f t="shared" si="5"/>
        <v>5518.94</v>
      </c>
      <c r="F29" s="55">
        <f t="shared" si="1"/>
        <v>433207.1999999999</v>
      </c>
      <c r="G29" s="55">
        <f t="shared" si="2"/>
        <v>399621.1399999999</v>
      </c>
      <c r="H29" s="54">
        <f t="shared" si="6"/>
        <v>5518.9410410958881</v>
      </c>
      <c r="I29" s="53">
        <f t="shared" si="3"/>
        <v>1.0410958884676802E-3</v>
      </c>
    </row>
    <row r="30" spans="1:9" x14ac:dyDescent="0.25">
      <c r="A30" s="58" t="s">
        <v>105</v>
      </c>
      <c r="B30" s="57">
        <f t="shared" si="4"/>
        <v>30</v>
      </c>
      <c r="C30" s="56">
        <f t="shared" si="7"/>
        <v>39105</v>
      </c>
      <c r="D30" s="55">
        <f t="shared" si="8"/>
        <v>34178.160000000003</v>
      </c>
      <c r="E30" s="55">
        <f t="shared" si="5"/>
        <v>4926.84</v>
      </c>
      <c r="F30" s="55">
        <f t="shared" si="1"/>
        <v>399621.1399999999</v>
      </c>
      <c r="G30" s="55">
        <f t="shared" si="2"/>
        <v>365442.97999999986</v>
      </c>
      <c r="H30" s="54">
        <f t="shared" si="6"/>
        <v>4926.8359726027384</v>
      </c>
      <c r="I30" s="53">
        <f t="shared" si="3"/>
        <v>-4.0273972617796971E-3</v>
      </c>
    </row>
    <row r="31" spans="1:9" x14ac:dyDescent="0.25">
      <c r="A31" s="58" t="s">
        <v>106</v>
      </c>
      <c r="B31" s="57">
        <f t="shared" si="4"/>
        <v>31</v>
      </c>
      <c r="C31" s="56">
        <f t="shared" si="7"/>
        <v>39105</v>
      </c>
      <c r="D31" s="55">
        <f t="shared" si="8"/>
        <v>34449.360000000001</v>
      </c>
      <c r="E31" s="55">
        <f t="shared" si="5"/>
        <v>4655.6400000000003</v>
      </c>
      <c r="F31" s="55">
        <f t="shared" si="1"/>
        <v>365442.97999999986</v>
      </c>
      <c r="G31" s="55">
        <f t="shared" si="2"/>
        <v>330993.61999999988</v>
      </c>
      <c r="H31" s="54">
        <f t="shared" si="6"/>
        <v>4655.6434438356146</v>
      </c>
      <c r="I31" s="53">
        <f t="shared" si="3"/>
        <v>3.4438356142345583E-3</v>
      </c>
    </row>
    <row r="32" spans="1:9" x14ac:dyDescent="0.25">
      <c r="A32" s="58" t="s">
        <v>107</v>
      </c>
      <c r="B32" s="57">
        <f t="shared" si="4"/>
        <v>30</v>
      </c>
      <c r="C32" s="56">
        <f t="shared" si="7"/>
        <v>39105</v>
      </c>
      <c r="D32" s="55">
        <f t="shared" si="8"/>
        <v>35024.26</v>
      </c>
      <c r="E32" s="55">
        <f t="shared" si="5"/>
        <v>4080.74</v>
      </c>
      <c r="F32" s="55">
        <f t="shared" si="1"/>
        <v>330993.61999999988</v>
      </c>
      <c r="G32" s="55">
        <f t="shared" si="2"/>
        <v>295969.35999999987</v>
      </c>
      <c r="H32" s="54">
        <f t="shared" si="6"/>
        <v>4080.7432602739714</v>
      </c>
      <c r="I32" s="53">
        <f t="shared" si="3"/>
        <v>3.2602739715912321E-3</v>
      </c>
    </row>
    <row r="33" spans="1:9" x14ac:dyDescent="0.25">
      <c r="A33" s="58" t="s">
        <v>108</v>
      </c>
      <c r="B33" s="57">
        <f t="shared" si="4"/>
        <v>31</v>
      </c>
      <c r="C33" s="56">
        <f t="shared" si="7"/>
        <v>39105</v>
      </c>
      <c r="D33" s="55">
        <f t="shared" si="8"/>
        <v>35334.43</v>
      </c>
      <c r="E33" s="55">
        <f t="shared" si="5"/>
        <v>3770.57</v>
      </c>
      <c r="F33" s="55">
        <f t="shared" si="1"/>
        <v>295969.35999999987</v>
      </c>
      <c r="G33" s="55">
        <f t="shared" si="2"/>
        <v>260634.92999999988</v>
      </c>
      <c r="H33" s="54">
        <f t="shared" si="6"/>
        <v>3770.5685589041077</v>
      </c>
      <c r="I33" s="53">
        <f t="shared" si="3"/>
        <v>-1.4410958924599981E-3</v>
      </c>
    </row>
    <row r="34" spans="1:9" x14ac:dyDescent="0.25">
      <c r="A34" s="58" t="s">
        <v>109</v>
      </c>
      <c r="B34" s="57">
        <f t="shared" si="4"/>
        <v>31</v>
      </c>
      <c r="C34" s="56">
        <f t="shared" si="7"/>
        <v>39105</v>
      </c>
      <c r="D34" s="55">
        <f t="shared" si="8"/>
        <v>35784.58</v>
      </c>
      <c r="E34" s="55">
        <f t="shared" si="5"/>
        <v>3320.42</v>
      </c>
      <c r="F34" s="55">
        <f t="shared" si="1"/>
        <v>260634.92999999988</v>
      </c>
      <c r="G34" s="55">
        <f t="shared" si="2"/>
        <v>224850.34999999986</v>
      </c>
      <c r="H34" s="54">
        <f t="shared" si="6"/>
        <v>3320.4176013698616</v>
      </c>
      <c r="I34" s="53">
        <f t="shared" si="3"/>
        <v>-2.3986301384866238E-3</v>
      </c>
    </row>
    <row r="35" spans="1:9" x14ac:dyDescent="0.25">
      <c r="A35" s="58" t="s">
        <v>110</v>
      </c>
      <c r="B35" s="57">
        <f t="shared" si="4"/>
        <v>28</v>
      </c>
      <c r="C35" s="56">
        <f t="shared" si="7"/>
        <v>39105</v>
      </c>
      <c r="D35" s="55">
        <f t="shared" si="8"/>
        <v>36517.68</v>
      </c>
      <c r="E35" s="55">
        <f t="shared" si="5"/>
        <v>2587.3200000000002</v>
      </c>
      <c r="F35" s="55">
        <f t="shared" si="1"/>
        <v>224850.34999999986</v>
      </c>
      <c r="G35" s="55">
        <f t="shared" si="2"/>
        <v>188332.66999999987</v>
      </c>
      <c r="H35" s="54">
        <f t="shared" si="6"/>
        <v>2587.3190958904088</v>
      </c>
      <c r="I35" s="53">
        <f t="shared" si="3"/>
        <v>-9.0410959137443569E-4</v>
      </c>
    </row>
    <row r="36" spans="1:9" x14ac:dyDescent="0.25">
      <c r="A36" s="58" t="s">
        <v>111</v>
      </c>
      <c r="B36" s="57">
        <f t="shared" si="4"/>
        <v>31</v>
      </c>
      <c r="C36" s="56">
        <f t="shared" si="7"/>
        <v>39105</v>
      </c>
      <c r="D36" s="55">
        <f t="shared" si="8"/>
        <v>36705.69</v>
      </c>
      <c r="E36" s="55">
        <f t="shared" si="5"/>
        <v>2399.31</v>
      </c>
      <c r="F36" s="55">
        <f t="shared" si="1"/>
        <v>188332.66999999987</v>
      </c>
      <c r="G36" s="55">
        <f t="shared" si="2"/>
        <v>151626.97999999986</v>
      </c>
      <c r="H36" s="54">
        <f t="shared" si="6"/>
        <v>2399.3066178082172</v>
      </c>
      <c r="I36" s="53">
        <f t="shared" si="3"/>
        <v>-3.3821917827481229E-3</v>
      </c>
    </row>
    <row r="37" spans="1:9" x14ac:dyDescent="0.25">
      <c r="A37" s="58" t="s">
        <v>117</v>
      </c>
      <c r="B37" s="57">
        <f t="shared" si="4"/>
        <v>30</v>
      </c>
      <c r="C37" s="56">
        <f t="shared" si="7"/>
        <v>39105</v>
      </c>
      <c r="D37" s="55">
        <f t="shared" si="8"/>
        <v>37235.629999999997</v>
      </c>
      <c r="E37" s="55">
        <f t="shared" si="5"/>
        <v>1869.37</v>
      </c>
      <c r="F37" s="55">
        <f t="shared" si="1"/>
        <v>151626.97999999986</v>
      </c>
      <c r="G37" s="55">
        <f t="shared" si="2"/>
        <v>114391.34999999986</v>
      </c>
      <c r="H37" s="54">
        <f t="shared" si="6"/>
        <v>1869.3737260273958</v>
      </c>
      <c r="I37" s="53">
        <f t="shared" si="3"/>
        <v>3.7260273959418555E-3</v>
      </c>
    </row>
    <row r="38" spans="1:9" x14ac:dyDescent="0.25">
      <c r="A38" s="58" t="s">
        <v>112</v>
      </c>
      <c r="B38" s="57">
        <f t="shared" si="4"/>
        <v>31</v>
      </c>
      <c r="C38" s="56">
        <f t="shared" si="7"/>
        <v>39105</v>
      </c>
      <c r="D38" s="55">
        <f t="shared" si="8"/>
        <v>37647.69</v>
      </c>
      <c r="E38" s="55">
        <f t="shared" si="5"/>
        <v>1457.31</v>
      </c>
      <c r="F38" s="55">
        <f t="shared" si="1"/>
        <v>114391.34999999986</v>
      </c>
      <c r="G38" s="55">
        <f t="shared" si="2"/>
        <v>76743.659999999858</v>
      </c>
      <c r="H38" s="54">
        <f t="shared" si="6"/>
        <v>1457.3144589041076</v>
      </c>
      <c r="I38" s="53">
        <f t="shared" si="3"/>
        <v>4.4589041076505964E-3</v>
      </c>
    </row>
    <row r="39" spans="1:9" x14ac:dyDescent="0.25">
      <c r="A39" s="58" t="s">
        <v>113</v>
      </c>
      <c r="B39" s="57">
        <f t="shared" si="4"/>
        <v>30</v>
      </c>
      <c r="C39" s="56">
        <f t="shared" si="7"/>
        <v>39105</v>
      </c>
      <c r="D39" s="55">
        <f t="shared" si="8"/>
        <v>38158.85</v>
      </c>
      <c r="E39" s="55">
        <f t="shared" si="5"/>
        <v>946.15</v>
      </c>
      <c r="F39" s="55">
        <f t="shared" si="1"/>
        <v>76743.659999999858</v>
      </c>
      <c r="G39" s="55">
        <f t="shared" si="2"/>
        <v>38584.809999999859</v>
      </c>
      <c r="H39" s="54">
        <f t="shared" si="6"/>
        <v>946.15471232876541</v>
      </c>
      <c r="I39" s="53">
        <f t="shared" si="3"/>
        <v>4.7123287654358137E-3</v>
      </c>
    </row>
    <row r="40" spans="1:9" x14ac:dyDescent="0.25">
      <c r="A40" s="58" t="s">
        <v>114</v>
      </c>
      <c r="B40" s="57">
        <f t="shared" si="4"/>
        <v>31</v>
      </c>
      <c r="C40" s="56">
        <f t="shared" si="7"/>
        <v>39105</v>
      </c>
      <c r="D40" s="55">
        <f t="shared" si="8"/>
        <v>38584.809999999859</v>
      </c>
      <c r="E40" s="55">
        <v>520.19000000014285</v>
      </c>
      <c r="F40" s="55">
        <f t="shared" si="1"/>
        <v>38584.809999999859</v>
      </c>
      <c r="G40" s="55">
        <f t="shared" si="2"/>
        <v>0</v>
      </c>
      <c r="H40" s="54">
        <v>520.19209999999998</v>
      </c>
      <c r="I40" s="53">
        <f t="shared" si="3"/>
        <v>2.099999857136936E-3</v>
      </c>
    </row>
  </sheetData>
  <pageMargins left="0.7" right="0.7" top="0.75" bottom="0.75" header="0.3" footer="0.3"/>
  <pageSetup orientation="portrait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7489E-41A4-4826-ACC6-125B4476B38D}">
  <dimension ref="A1:I40"/>
  <sheetViews>
    <sheetView workbookViewId="0">
      <selection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5" width="14.7109375" bestFit="1" customWidth="1"/>
    <col min="6" max="6" width="16.7109375" bestFit="1" customWidth="1"/>
    <col min="7" max="7" width="15.7109375" bestFit="1" customWidth="1"/>
    <col min="8" max="8" width="13.85546875" bestFit="1" customWidth="1"/>
    <col min="9" max="9" width="9.5703125" bestFit="1" customWidth="1"/>
  </cols>
  <sheetData>
    <row r="1" spans="1:9" x14ac:dyDescent="0.25">
      <c r="A1" s="61" t="s">
        <v>267</v>
      </c>
      <c r="B1" s="65" t="s">
        <v>277</v>
      </c>
      <c r="C1" s="64" t="s">
        <v>337</v>
      </c>
      <c r="D1" s="63">
        <v>1000000</v>
      </c>
    </row>
    <row r="2" spans="1:9" x14ac:dyDescent="0.25">
      <c r="A2" s="61" t="s">
        <v>268</v>
      </c>
      <c r="B2" s="62">
        <v>0.15</v>
      </c>
      <c r="C2" s="61" t="s">
        <v>336</v>
      </c>
      <c r="D2" s="60">
        <f>ROUNDUP(39109.4164508357,0)</f>
        <v>39110</v>
      </c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335</v>
      </c>
      <c r="I3" s="31" t="s">
        <v>272</v>
      </c>
    </row>
    <row r="4" spans="1:9" x14ac:dyDescent="0.25">
      <c r="A4" s="66" t="s">
        <v>160</v>
      </c>
      <c r="B4" s="57">
        <f>DAYS360(B1,A4,TRUE)</f>
        <v>3</v>
      </c>
      <c r="C4" s="55" t="s">
        <v>73</v>
      </c>
      <c r="D4" s="55">
        <v>0</v>
      </c>
      <c r="E4" s="55">
        <f>ROUNDUP(F4*B4*$B$2/360,0)</f>
        <v>1250</v>
      </c>
      <c r="F4" s="55">
        <f>D1</f>
        <v>1000000</v>
      </c>
      <c r="G4" s="55">
        <f>F4</f>
        <v>1000000</v>
      </c>
      <c r="H4" s="54">
        <f>ROUNDUP(D1*B4*B2/360,0)</f>
        <v>1250</v>
      </c>
      <c r="I4" s="53">
        <f t="shared" ref="I4:I40" si="0">H4-E4</f>
        <v>0</v>
      </c>
    </row>
    <row r="5" spans="1:9" x14ac:dyDescent="0.25">
      <c r="A5" s="66" t="s">
        <v>82</v>
      </c>
      <c r="B5" s="57">
        <f>DAYS360(A4,A5,TRUE)</f>
        <v>30</v>
      </c>
      <c r="C5" s="55">
        <f>E5</f>
        <v>12500</v>
      </c>
      <c r="D5" s="55">
        <v>0</v>
      </c>
      <c r="E5" s="55">
        <f>ROUNDUP(F5*B5*$B$2/360,0)</f>
        <v>12500</v>
      </c>
      <c r="F5" s="55">
        <f>G4</f>
        <v>1000000</v>
      </c>
      <c r="G5" s="55">
        <f t="shared" ref="G5:G40" si="1">F5-D5</f>
        <v>1000000</v>
      </c>
      <c r="H5" s="54">
        <f t="shared" ref="H5:H39" si="2">F5*$B$2*B5/360</f>
        <v>12500</v>
      </c>
      <c r="I5" s="53">
        <f t="shared" si="0"/>
        <v>0</v>
      </c>
    </row>
    <row r="6" spans="1:9" x14ac:dyDescent="0.25">
      <c r="A6" s="66" t="s">
        <v>83</v>
      </c>
      <c r="B6" s="57">
        <f t="shared" ref="B6:B40" si="3">DAYS360(A5,A6,TRUE)</f>
        <v>30</v>
      </c>
      <c r="C6" s="55">
        <f>E6</f>
        <v>12500</v>
      </c>
      <c r="D6" s="55">
        <v>0</v>
      </c>
      <c r="E6" s="55">
        <f t="shared" ref="E6:E9" si="4">ROUNDUP(F6*B6*$B$2/360,0)</f>
        <v>12500</v>
      </c>
      <c r="F6" s="55">
        <f>G5</f>
        <v>1000000</v>
      </c>
      <c r="G6" s="55">
        <f t="shared" si="1"/>
        <v>1000000</v>
      </c>
      <c r="H6" s="54">
        <f t="shared" si="2"/>
        <v>12500</v>
      </c>
      <c r="I6" s="53">
        <f t="shared" si="0"/>
        <v>0</v>
      </c>
    </row>
    <row r="7" spans="1:9" x14ac:dyDescent="0.25">
      <c r="A7" s="66" t="s">
        <v>84</v>
      </c>
      <c r="B7" s="57">
        <f t="shared" si="3"/>
        <v>30</v>
      </c>
      <c r="C7" s="55">
        <f>E7</f>
        <v>12500</v>
      </c>
      <c r="D7" s="55">
        <v>0</v>
      </c>
      <c r="E7" s="55">
        <f t="shared" si="4"/>
        <v>12500</v>
      </c>
      <c r="F7" s="55">
        <f t="shared" ref="F7:F40" si="5">G6</f>
        <v>1000000</v>
      </c>
      <c r="G7" s="55">
        <f t="shared" si="1"/>
        <v>1000000</v>
      </c>
      <c r="H7" s="54">
        <f t="shared" si="2"/>
        <v>12500</v>
      </c>
      <c r="I7" s="53">
        <f t="shared" si="0"/>
        <v>0</v>
      </c>
    </row>
    <row r="8" spans="1:9" x14ac:dyDescent="0.25">
      <c r="A8" s="66" t="s">
        <v>85</v>
      </c>
      <c r="B8" s="57">
        <f t="shared" si="3"/>
        <v>30</v>
      </c>
      <c r="C8" s="55">
        <f>E8</f>
        <v>12500</v>
      </c>
      <c r="D8" s="55">
        <v>0</v>
      </c>
      <c r="E8" s="55">
        <f t="shared" si="4"/>
        <v>12500</v>
      </c>
      <c r="F8" s="55">
        <f t="shared" si="5"/>
        <v>1000000</v>
      </c>
      <c r="G8" s="55">
        <f t="shared" si="1"/>
        <v>1000000</v>
      </c>
      <c r="H8" s="54">
        <f t="shared" si="2"/>
        <v>12500</v>
      </c>
      <c r="I8" s="53">
        <f t="shared" si="0"/>
        <v>0</v>
      </c>
    </row>
    <row r="9" spans="1:9" x14ac:dyDescent="0.25">
      <c r="A9" s="66" t="s">
        <v>86</v>
      </c>
      <c r="B9" s="57">
        <f t="shared" si="3"/>
        <v>30</v>
      </c>
      <c r="C9" s="55">
        <f>E9</f>
        <v>12500</v>
      </c>
      <c r="D9" s="55">
        <f>0</f>
        <v>0</v>
      </c>
      <c r="E9" s="55">
        <f t="shared" si="4"/>
        <v>12500</v>
      </c>
      <c r="F9" s="55">
        <f t="shared" si="5"/>
        <v>1000000</v>
      </c>
      <c r="G9" s="55">
        <f t="shared" si="1"/>
        <v>1000000</v>
      </c>
      <c r="H9" s="54">
        <f t="shared" si="2"/>
        <v>12500</v>
      </c>
      <c r="I9" s="53">
        <f t="shared" si="0"/>
        <v>0</v>
      </c>
    </row>
    <row r="10" spans="1:9" x14ac:dyDescent="0.25">
      <c r="A10" s="66" t="s">
        <v>87</v>
      </c>
      <c r="B10" s="57">
        <f t="shared" si="3"/>
        <v>30</v>
      </c>
      <c r="C10" s="55">
        <f>$D$2</f>
        <v>39110</v>
      </c>
      <c r="D10" s="55">
        <f>C10-E10</f>
        <v>26610</v>
      </c>
      <c r="E10" s="55">
        <f>ROUND(F10*B10*$B$2/360,2)</f>
        <v>12500</v>
      </c>
      <c r="F10" s="55">
        <f t="shared" si="5"/>
        <v>1000000</v>
      </c>
      <c r="G10" s="55">
        <f t="shared" si="1"/>
        <v>973390</v>
      </c>
      <c r="H10" s="54">
        <f t="shared" si="2"/>
        <v>12500</v>
      </c>
      <c r="I10" s="53">
        <f t="shared" si="0"/>
        <v>0</v>
      </c>
    </row>
    <row r="11" spans="1:9" x14ac:dyDescent="0.25">
      <c r="A11" s="66" t="s">
        <v>88</v>
      </c>
      <c r="B11" s="57">
        <f t="shared" si="3"/>
        <v>30</v>
      </c>
      <c r="C11" s="55">
        <f t="shared" ref="C11:C40" si="6">$D$2</f>
        <v>39110</v>
      </c>
      <c r="D11" s="55">
        <f t="shared" ref="D11:D40" si="7">C11-E11</f>
        <v>26942.620000000003</v>
      </c>
      <c r="E11" s="55">
        <f t="shared" ref="E11:E39" si="8">ROUND(F11*B11*$B$2/360,2)</f>
        <v>12167.38</v>
      </c>
      <c r="F11" s="55">
        <f t="shared" si="5"/>
        <v>973390</v>
      </c>
      <c r="G11" s="55">
        <f t="shared" si="1"/>
        <v>946447.38</v>
      </c>
      <c r="H11" s="54">
        <f t="shared" si="2"/>
        <v>12167.375</v>
      </c>
      <c r="I11" s="53">
        <f t="shared" si="0"/>
        <v>-4.9999999991996447E-3</v>
      </c>
    </row>
    <row r="12" spans="1:9" x14ac:dyDescent="0.25">
      <c r="A12" s="66" t="s">
        <v>89</v>
      </c>
      <c r="B12" s="57">
        <f t="shared" si="3"/>
        <v>30</v>
      </c>
      <c r="C12" s="55">
        <f t="shared" si="6"/>
        <v>39110</v>
      </c>
      <c r="D12" s="55">
        <f t="shared" si="7"/>
        <v>27279.41</v>
      </c>
      <c r="E12" s="55">
        <f t="shared" si="8"/>
        <v>11830.59</v>
      </c>
      <c r="F12" s="55">
        <f t="shared" si="5"/>
        <v>946447.38</v>
      </c>
      <c r="G12" s="55">
        <f t="shared" si="1"/>
        <v>919167.97</v>
      </c>
      <c r="H12" s="54">
        <f t="shared" si="2"/>
        <v>11830.59225</v>
      </c>
      <c r="I12" s="53">
        <f t="shared" si="0"/>
        <v>2.2499999995488906E-3</v>
      </c>
    </row>
    <row r="13" spans="1:9" x14ac:dyDescent="0.25">
      <c r="A13" s="66" t="s">
        <v>115</v>
      </c>
      <c r="B13" s="57">
        <f t="shared" si="3"/>
        <v>30</v>
      </c>
      <c r="C13" s="55">
        <f t="shared" si="6"/>
        <v>39110</v>
      </c>
      <c r="D13" s="55">
        <f t="shared" si="7"/>
        <v>27620.400000000001</v>
      </c>
      <c r="E13" s="55">
        <f t="shared" si="8"/>
        <v>11489.6</v>
      </c>
      <c r="F13" s="55">
        <f t="shared" si="5"/>
        <v>919167.97</v>
      </c>
      <c r="G13" s="55">
        <f t="shared" si="1"/>
        <v>891547.57</v>
      </c>
      <c r="H13" s="54">
        <f t="shared" si="2"/>
        <v>11489.599625000001</v>
      </c>
      <c r="I13" s="53">
        <f t="shared" si="0"/>
        <v>-3.749999996216502E-4</v>
      </c>
    </row>
    <row r="14" spans="1:9" x14ac:dyDescent="0.25">
      <c r="A14" s="66" t="s">
        <v>90</v>
      </c>
      <c r="B14" s="57">
        <f t="shared" si="3"/>
        <v>30</v>
      </c>
      <c r="C14" s="55">
        <f t="shared" si="6"/>
        <v>39110</v>
      </c>
      <c r="D14" s="55">
        <f t="shared" si="7"/>
        <v>27965.66</v>
      </c>
      <c r="E14" s="55">
        <f t="shared" si="8"/>
        <v>11144.34</v>
      </c>
      <c r="F14" s="55">
        <f t="shared" si="5"/>
        <v>891547.57</v>
      </c>
      <c r="G14" s="55">
        <f t="shared" si="1"/>
        <v>863581.90999999992</v>
      </c>
      <c r="H14" s="54">
        <f t="shared" si="2"/>
        <v>11144.344624999998</v>
      </c>
      <c r="I14" s="53">
        <f t="shared" si="0"/>
        <v>4.6249999977590051E-3</v>
      </c>
    </row>
    <row r="15" spans="1:9" x14ac:dyDescent="0.25">
      <c r="A15" s="66" t="s">
        <v>91</v>
      </c>
      <c r="B15" s="57">
        <f t="shared" si="3"/>
        <v>30</v>
      </c>
      <c r="C15" s="55">
        <f t="shared" si="6"/>
        <v>39110</v>
      </c>
      <c r="D15" s="55">
        <f t="shared" si="7"/>
        <v>28315.23</v>
      </c>
      <c r="E15" s="55">
        <f t="shared" si="8"/>
        <v>10794.77</v>
      </c>
      <c r="F15" s="55">
        <f t="shared" si="5"/>
        <v>863581.90999999992</v>
      </c>
      <c r="G15" s="55">
        <f t="shared" si="1"/>
        <v>835266.67999999993</v>
      </c>
      <c r="H15" s="54">
        <f t="shared" si="2"/>
        <v>10794.773874999999</v>
      </c>
      <c r="I15" s="53">
        <f t="shared" si="0"/>
        <v>3.8749999985157046E-3</v>
      </c>
    </row>
    <row r="16" spans="1:9" x14ac:dyDescent="0.25">
      <c r="A16" s="66" t="s">
        <v>92</v>
      </c>
      <c r="B16" s="57">
        <f t="shared" si="3"/>
        <v>30</v>
      </c>
      <c r="C16" s="55">
        <f t="shared" si="6"/>
        <v>39110</v>
      </c>
      <c r="D16" s="55">
        <f t="shared" si="7"/>
        <v>28669.17</v>
      </c>
      <c r="E16" s="55">
        <f t="shared" si="8"/>
        <v>10440.83</v>
      </c>
      <c r="F16" s="55">
        <f t="shared" si="5"/>
        <v>835266.67999999993</v>
      </c>
      <c r="G16" s="55">
        <f t="shared" si="1"/>
        <v>806597.50999999989</v>
      </c>
      <c r="H16" s="54">
        <f t="shared" si="2"/>
        <v>10440.833499999999</v>
      </c>
      <c r="I16" s="53">
        <f t="shared" si="0"/>
        <v>3.4999999988940544E-3</v>
      </c>
    </row>
    <row r="17" spans="1:9" x14ac:dyDescent="0.25">
      <c r="A17" s="66" t="s">
        <v>93</v>
      </c>
      <c r="B17" s="57">
        <f t="shared" si="3"/>
        <v>30</v>
      </c>
      <c r="C17" s="55">
        <f t="shared" si="6"/>
        <v>39110</v>
      </c>
      <c r="D17" s="55">
        <f t="shared" si="7"/>
        <v>29027.53</v>
      </c>
      <c r="E17" s="55">
        <f t="shared" si="8"/>
        <v>10082.469999999999</v>
      </c>
      <c r="F17" s="55">
        <f t="shared" si="5"/>
        <v>806597.50999999989</v>
      </c>
      <c r="G17" s="55">
        <f t="shared" si="1"/>
        <v>777569.97999999986</v>
      </c>
      <c r="H17" s="54">
        <f t="shared" si="2"/>
        <v>10082.468874999999</v>
      </c>
      <c r="I17" s="53">
        <f t="shared" si="0"/>
        <v>-1.12500000068394E-3</v>
      </c>
    </row>
    <row r="18" spans="1:9" x14ac:dyDescent="0.25">
      <c r="A18" s="66" t="s">
        <v>94</v>
      </c>
      <c r="B18" s="57">
        <f t="shared" si="3"/>
        <v>30</v>
      </c>
      <c r="C18" s="55">
        <f t="shared" si="6"/>
        <v>39110</v>
      </c>
      <c r="D18" s="55">
        <f t="shared" si="7"/>
        <v>29390.379999999997</v>
      </c>
      <c r="E18" s="55">
        <f t="shared" si="8"/>
        <v>9719.6200000000008</v>
      </c>
      <c r="F18" s="55">
        <f t="shared" si="5"/>
        <v>777569.97999999986</v>
      </c>
      <c r="G18" s="55">
        <f t="shared" si="1"/>
        <v>748179.59999999986</v>
      </c>
      <c r="H18" s="54">
        <f t="shared" si="2"/>
        <v>9719.6247499999972</v>
      </c>
      <c r="I18" s="53">
        <f t="shared" si="0"/>
        <v>4.7499999964202289E-3</v>
      </c>
    </row>
    <row r="19" spans="1:9" x14ac:dyDescent="0.25">
      <c r="A19" s="66" t="s">
        <v>95</v>
      </c>
      <c r="B19" s="57">
        <f>DAYS360(A18,A19,TRUE)</f>
        <v>30</v>
      </c>
      <c r="C19" s="55">
        <f t="shared" si="6"/>
        <v>39110</v>
      </c>
      <c r="D19" s="55">
        <f t="shared" si="7"/>
        <v>29757.75</v>
      </c>
      <c r="E19" s="55">
        <f t="shared" si="8"/>
        <v>9352.25</v>
      </c>
      <c r="F19" s="55">
        <f t="shared" si="5"/>
        <v>748179.59999999986</v>
      </c>
      <c r="G19" s="55">
        <f t="shared" si="1"/>
        <v>718421.84999999986</v>
      </c>
      <c r="H19" s="54">
        <f t="shared" si="2"/>
        <v>9352.2449999999972</v>
      </c>
      <c r="I19" s="53">
        <f t="shared" si="0"/>
        <v>-5.0000000028376235E-3</v>
      </c>
    </row>
    <row r="20" spans="1:9" x14ac:dyDescent="0.25">
      <c r="A20" s="66" t="s">
        <v>96</v>
      </c>
      <c r="B20" s="57">
        <f t="shared" si="3"/>
        <v>30</v>
      </c>
      <c r="C20" s="55">
        <f t="shared" si="6"/>
        <v>39110</v>
      </c>
      <c r="D20" s="55">
        <f t="shared" si="7"/>
        <v>30129.73</v>
      </c>
      <c r="E20" s="55">
        <f t="shared" si="8"/>
        <v>8980.27</v>
      </c>
      <c r="F20" s="55">
        <f t="shared" si="5"/>
        <v>718421.84999999986</v>
      </c>
      <c r="G20" s="55">
        <f t="shared" si="1"/>
        <v>688292.11999999988</v>
      </c>
      <c r="H20" s="54">
        <f t="shared" si="2"/>
        <v>8980.2731249999979</v>
      </c>
      <c r="I20" s="53">
        <f t="shared" si="0"/>
        <v>3.1249999974534148E-3</v>
      </c>
    </row>
    <row r="21" spans="1:9" x14ac:dyDescent="0.25">
      <c r="A21" s="66" t="s">
        <v>97</v>
      </c>
      <c r="B21" s="57">
        <f t="shared" si="3"/>
        <v>30</v>
      </c>
      <c r="C21" s="55">
        <f t="shared" si="6"/>
        <v>39110</v>
      </c>
      <c r="D21" s="55">
        <f t="shared" si="7"/>
        <v>30506.35</v>
      </c>
      <c r="E21" s="55">
        <f t="shared" si="8"/>
        <v>8603.65</v>
      </c>
      <c r="F21" s="55">
        <f t="shared" si="5"/>
        <v>688292.11999999988</v>
      </c>
      <c r="G21" s="55">
        <f t="shared" si="1"/>
        <v>657785.7699999999</v>
      </c>
      <c r="H21" s="54">
        <f t="shared" si="2"/>
        <v>8603.6514999999981</v>
      </c>
      <c r="I21" s="53">
        <f t="shared" si="0"/>
        <v>1.4999999984866008E-3</v>
      </c>
    </row>
    <row r="22" spans="1:9" x14ac:dyDescent="0.25">
      <c r="A22" s="66" t="s">
        <v>98</v>
      </c>
      <c r="B22" s="57">
        <f t="shared" si="3"/>
        <v>30</v>
      </c>
      <c r="C22" s="55">
        <f t="shared" si="6"/>
        <v>39110</v>
      </c>
      <c r="D22" s="55">
        <f t="shared" si="7"/>
        <v>30887.68</v>
      </c>
      <c r="E22" s="55">
        <f t="shared" si="8"/>
        <v>8222.32</v>
      </c>
      <c r="F22" s="55">
        <f t="shared" si="5"/>
        <v>657785.7699999999</v>
      </c>
      <c r="G22" s="55">
        <f t="shared" si="1"/>
        <v>626898.08999999985</v>
      </c>
      <c r="H22" s="54">
        <f t="shared" si="2"/>
        <v>8222.3221249999988</v>
      </c>
      <c r="I22" s="53">
        <f t="shared" si="0"/>
        <v>2.1249999990686774E-3</v>
      </c>
    </row>
    <row r="23" spans="1:9" x14ac:dyDescent="0.25">
      <c r="A23" s="66" t="s">
        <v>99</v>
      </c>
      <c r="B23" s="57">
        <f t="shared" si="3"/>
        <v>30</v>
      </c>
      <c r="C23" s="55">
        <f t="shared" si="6"/>
        <v>39110</v>
      </c>
      <c r="D23" s="55">
        <f t="shared" si="7"/>
        <v>31273.77</v>
      </c>
      <c r="E23" s="55">
        <f t="shared" si="8"/>
        <v>7836.23</v>
      </c>
      <c r="F23" s="55">
        <f t="shared" si="5"/>
        <v>626898.08999999985</v>
      </c>
      <c r="G23" s="55">
        <f t="shared" si="1"/>
        <v>595624.31999999983</v>
      </c>
      <c r="H23" s="54">
        <f t="shared" si="2"/>
        <v>7836.2261249999965</v>
      </c>
      <c r="I23" s="53">
        <f t="shared" si="0"/>
        <v>-3.8750000030631782E-3</v>
      </c>
    </row>
    <row r="24" spans="1:9" x14ac:dyDescent="0.25">
      <c r="A24" s="66" t="s">
        <v>100</v>
      </c>
      <c r="B24" s="57">
        <f t="shared" si="3"/>
        <v>30</v>
      </c>
      <c r="C24" s="55">
        <f t="shared" si="6"/>
        <v>39110</v>
      </c>
      <c r="D24" s="55">
        <f t="shared" si="7"/>
        <v>31664.7</v>
      </c>
      <c r="E24" s="55">
        <f t="shared" si="8"/>
        <v>7445.3</v>
      </c>
      <c r="F24" s="55">
        <f t="shared" si="5"/>
        <v>595624.31999999983</v>
      </c>
      <c r="G24" s="55">
        <f t="shared" si="1"/>
        <v>563959.61999999988</v>
      </c>
      <c r="H24" s="54">
        <f t="shared" si="2"/>
        <v>7445.3039999999974</v>
      </c>
      <c r="I24" s="53">
        <f t="shared" si="0"/>
        <v>3.9999999971769284E-3</v>
      </c>
    </row>
    <row r="25" spans="1:9" x14ac:dyDescent="0.25">
      <c r="A25" s="66" t="s">
        <v>116</v>
      </c>
      <c r="B25" s="57">
        <f t="shared" si="3"/>
        <v>30</v>
      </c>
      <c r="C25" s="55">
        <f t="shared" si="6"/>
        <v>39110</v>
      </c>
      <c r="D25" s="55">
        <f t="shared" si="7"/>
        <v>32060.5</v>
      </c>
      <c r="E25" s="55">
        <f t="shared" si="8"/>
        <v>7049.5</v>
      </c>
      <c r="F25" s="55">
        <f t="shared" si="5"/>
        <v>563959.61999999988</v>
      </c>
      <c r="G25" s="55">
        <f t="shared" si="1"/>
        <v>531899.11999999988</v>
      </c>
      <c r="H25" s="54">
        <f t="shared" si="2"/>
        <v>7049.495249999999</v>
      </c>
      <c r="I25" s="53">
        <f t="shared" si="0"/>
        <v>-4.7500000009677024E-3</v>
      </c>
    </row>
    <row r="26" spans="1:9" x14ac:dyDescent="0.25">
      <c r="A26" s="66" t="s">
        <v>101</v>
      </c>
      <c r="B26" s="57">
        <f t="shared" si="3"/>
        <v>30</v>
      </c>
      <c r="C26" s="55">
        <f t="shared" si="6"/>
        <v>39110</v>
      </c>
      <c r="D26" s="55">
        <f t="shared" si="7"/>
        <v>32461.260000000002</v>
      </c>
      <c r="E26" s="55">
        <f t="shared" si="8"/>
        <v>6648.74</v>
      </c>
      <c r="F26" s="55">
        <f t="shared" si="5"/>
        <v>531899.11999999988</v>
      </c>
      <c r="G26" s="55">
        <f t="shared" si="1"/>
        <v>499437.85999999987</v>
      </c>
      <c r="H26" s="54">
        <f t="shared" si="2"/>
        <v>6648.7389999999978</v>
      </c>
      <c r="I26" s="53">
        <f t="shared" si="0"/>
        <v>-1.0000000020227162E-3</v>
      </c>
    </row>
    <row r="27" spans="1:9" x14ac:dyDescent="0.25">
      <c r="A27" s="66" t="s">
        <v>102</v>
      </c>
      <c r="B27" s="57">
        <f t="shared" si="3"/>
        <v>30</v>
      </c>
      <c r="C27" s="55">
        <f t="shared" si="6"/>
        <v>39110</v>
      </c>
      <c r="D27" s="55">
        <f t="shared" si="7"/>
        <v>32867.03</v>
      </c>
      <c r="E27" s="55">
        <f t="shared" si="8"/>
        <v>6242.97</v>
      </c>
      <c r="F27" s="55">
        <f t="shared" si="5"/>
        <v>499437.85999999987</v>
      </c>
      <c r="G27" s="55">
        <f t="shared" si="1"/>
        <v>466570.82999999984</v>
      </c>
      <c r="H27" s="54">
        <f t="shared" si="2"/>
        <v>6242.9732499999973</v>
      </c>
      <c r="I27" s="53">
        <f t="shared" si="0"/>
        <v>3.2499999970241333E-3</v>
      </c>
    </row>
    <row r="28" spans="1:9" x14ac:dyDescent="0.25">
      <c r="A28" s="66" t="s">
        <v>103</v>
      </c>
      <c r="B28" s="57">
        <f t="shared" si="3"/>
        <v>30</v>
      </c>
      <c r="C28" s="55">
        <f t="shared" si="6"/>
        <v>39110</v>
      </c>
      <c r="D28" s="55">
        <f t="shared" si="7"/>
        <v>33277.86</v>
      </c>
      <c r="E28" s="55">
        <f t="shared" si="8"/>
        <v>5832.14</v>
      </c>
      <c r="F28" s="55">
        <f t="shared" si="5"/>
        <v>466570.82999999984</v>
      </c>
      <c r="G28" s="55">
        <f t="shared" si="1"/>
        <v>433292.96999999986</v>
      </c>
      <c r="H28" s="54">
        <f t="shared" si="2"/>
        <v>5832.135374999998</v>
      </c>
      <c r="I28" s="53">
        <f t="shared" si="0"/>
        <v>-4.6250000023064786E-3</v>
      </c>
    </row>
    <row r="29" spans="1:9" x14ac:dyDescent="0.25">
      <c r="A29" s="66" t="s">
        <v>104</v>
      </c>
      <c r="B29" s="57">
        <f t="shared" si="3"/>
        <v>30</v>
      </c>
      <c r="C29" s="55">
        <f t="shared" si="6"/>
        <v>39110</v>
      </c>
      <c r="D29" s="55">
        <f t="shared" si="7"/>
        <v>33693.839999999997</v>
      </c>
      <c r="E29" s="55">
        <f t="shared" si="8"/>
        <v>5416.16</v>
      </c>
      <c r="F29" s="55">
        <f t="shared" si="5"/>
        <v>433292.96999999986</v>
      </c>
      <c r="G29" s="55">
        <f t="shared" si="1"/>
        <v>399599.12999999989</v>
      </c>
      <c r="H29" s="54">
        <f t="shared" si="2"/>
        <v>5416.162124999998</v>
      </c>
      <c r="I29" s="53">
        <f t="shared" si="0"/>
        <v>2.1249999981591827E-3</v>
      </c>
    </row>
    <row r="30" spans="1:9" x14ac:dyDescent="0.25">
      <c r="A30" s="66" t="s">
        <v>105</v>
      </c>
      <c r="B30" s="57">
        <f t="shared" si="3"/>
        <v>30</v>
      </c>
      <c r="C30" s="55">
        <f t="shared" si="6"/>
        <v>39110</v>
      </c>
      <c r="D30" s="55">
        <f t="shared" si="7"/>
        <v>34115.01</v>
      </c>
      <c r="E30" s="55">
        <f t="shared" si="8"/>
        <v>4994.99</v>
      </c>
      <c r="F30" s="55">
        <f t="shared" si="5"/>
        <v>399599.12999999989</v>
      </c>
      <c r="G30" s="55">
        <f t="shared" si="1"/>
        <v>365484.11999999988</v>
      </c>
      <c r="H30" s="54">
        <f t="shared" si="2"/>
        <v>4994.9891249999982</v>
      </c>
      <c r="I30" s="53">
        <f t="shared" si="0"/>
        <v>-8.7500000154250301E-4</v>
      </c>
    </row>
    <row r="31" spans="1:9" x14ac:dyDescent="0.25">
      <c r="A31" s="66" t="s">
        <v>106</v>
      </c>
      <c r="B31" s="57">
        <f t="shared" si="3"/>
        <v>30</v>
      </c>
      <c r="C31" s="55">
        <f t="shared" si="6"/>
        <v>39110</v>
      </c>
      <c r="D31" s="55">
        <f t="shared" si="7"/>
        <v>34541.449999999997</v>
      </c>
      <c r="E31" s="55">
        <f t="shared" si="8"/>
        <v>4568.55</v>
      </c>
      <c r="F31" s="55">
        <f t="shared" si="5"/>
        <v>365484.11999999988</v>
      </c>
      <c r="G31" s="55">
        <f t="shared" si="1"/>
        <v>330942.66999999987</v>
      </c>
      <c r="H31" s="54">
        <f t="shared" si="2"/>
        <v>4568.5514999999978</v>
      </c>
      <c r="I31" s="53">
        <f t="shared" si="0"/>
        <v>1.4999999975771061E-3</v>
      </c>
    </row>
    <row r="32" spans="1:9" x14ac:dyDescent="0.25">
      <c r="A32" s="66" t="s">
        <v>107</v>
      </c>
      <c r="B32" s="57">
        <f t="shared" si="3"/>
        <v>30</v>
      </c>
      <c r="C32" s="55">
        <f t="shared" si="6"/>
        <v>39110</v>
      </c>
      <c r="D32" s="55">
        <f t="shared" si="7"/>
        <v>34973.22</v>
      </c>
      <c r="E32" s="55">
        <f t="shared" si="8"/>
        <v>4136.78</v>
      </c>
      <c r="F32" s="55">
        <f t="shared" si="5"/>
        <v>330942.66999999987</v>
      </c>
      <c r="G32" s="55">
        <f t="shared" si="1"/>
        <v>295969.44999999984</v>
      </c>
      <c r="H32" s="54">
        <f t="shared" si="2"/>
        <v>4136.7833749999982</v>
      </c>
      <c r="I32" s="53">
        <f t="shared" si="0"/>
        <v>3.3749999984138412E-3</v>
      </c>
    </row>
    <row r="33" spans="1:9" x14ac:dyDescent="0.25">
      <c r="A33" s="66" t="s">
        <v>108</v>
      </c>
      <c r="B33" s="57">
        <f t="shared" si="3"/>
        <v>30</v>
      </c>
      <c r="C33" s="55">
        <f t="shared" si="6"/>
        <v>39110</v>
      </c>
      <c r="D33" s="55">
        <f t="shared" si="7"/>
        <v>35410.379999999997</v>
      </c>
      <c r="E33" s="55">
        <f t="shared" si="8"/>
        <v>3699.62</v>
      </c>
      <c r="F33" s="55">
        <f t="shared" si="5"/>
        <v>295969.44999999984</v>
      </c>
      <c r="G33" s="55">
        <f t="shared" si="1"/>
        <v>260559.06999999983</v>
      </c>
      <c r="H33" s="54">
        <f t="shared" si="2"/>
        <v>3699.6181249999977</v>
      </c>
      <c r="I33" s="53">
        <f t="shared" si="0"/>
        <v>-1.8750000022009772E-3</v>
      </c>
    </row>
    <row r="34" spans="1:9" x14ac:dyDescent="0.25">
      <c r="A34" s="66" t="s">
        <v>109</v>
      </c>
      <c r="B34" s="57">
        <f t="shared" si="3"/>
        <v>30</v>
      </c>
      <c r="C34" s="55">
        <f t="shared" si="6"/>
        <v>39110</v>
      </c>
      <c r="D34" s="55">
        <f t="shared" si="7"/>
        <v>35853.01</v>
      </c>
      <c r="E34" s="55">
        <f t="shared" si="8"/>
        <v>3256.99</v>
      </c>
      <c r="F34" s="55">
        <f t="shared" si="5"/>
        <v>260559.06999999983</v>
      </c>
      <c r="G34" s="55">
        <f t="shared" si="1"/>
        <v>224706.05999999982</v>
      </c>
      <c r="H34" s="54">
        <f t="shared" si="2"/>
        <v>3256.9883749999981</v>
      </c>
      <c r="I34" s="53">
        <f t="shared" si="0"/>
        <v>-1.6250000016952981E-3</v>
      </c>
    </row>
    <row r="35" spans="1:9" x14ac:dyDescent="0.25">
      <c r="A35" s="66" t="s">
        <v>110</v>
      </c>
      <c r="B35" s="57">
        <f t="shared" si="3"/>
        <v>30</v>
      </c>
      <c r="C35" s="55">
        <f t="shared" si="6"/>
        <v>39110</v>
      </c>
      <c r="D35" s="55">
        <f t="shared" si="7"/>
        <v>36301.17</v>
      </c>
      <c r="E35" s="55">
        <f t="shared" si="8"/>
        <v>2808.83</v>
      </c>
      <c r="F35" s="55">
        <f t="shared" si="5"/>
        <v>224706.05999999982</v>
      </c>
      <c r="G35" s="55">
        <f t="shared" si="1"/>
        <v>188404.88999999984</v>
      </c>
      <c r="H35" s="54">
        <f t="shared" si="2"/>
        <v>2808.8257499999972</v>
      </c>
      <c r="I35" s="53">
        <f t="shared" si="0"/>
        <v>-4.2500000026848284E-3</v>
      </c>
    </row>
    <row r="36" spans="1:9" x14ac:dyDescent="0.25">
      <c r="A36" s="66" t="s">
        <v>111</v>
      </c>
      <c r="B36" s="57">
        <f t="shared" si="3"/>
        <v>30</v>
      </c>
      <c r="C36" s="55">
        <f t="shared" si="6"/>
        <v>39110</v>
      </c>
      <c r="D36" s="55">
        <f t="shared" si="7"/>
        <v>36754.94</v>
      </c>
      <c r="E36" s="55">
        <f t="shared" si="8"/>
        <v>2355.06</v>
      </c>
      <c r="F36" s="55">
        <f t="shared" si="5"/>
        <v>188404.88999999984</v>
      </c>
      <c r="G36" s="55">
        <f t="shared" si="1"/>
        <v>151649.94999999984</v>
      </c>
      <c r="H36" s="54">
        <f t="shared" si="2"/>
        <v>2355.0611249999979</v>
      </c>
      <c r="I36" s="53">
        <f t="shared" si="0"/>
        <v>1.1249999979554559E-3</v>
      </c>
    </row>
    <row r="37" spans="1:9" x14ac:dyDescent="0.25">
      <c r="A37" s="66" t="s">
        <v>117</v>
      </c>
      <c r="B37" s="57">
        <f t="shared" si="3"/>
        <v>30</v>
      </c>
      <c r="C37" s="55">
        <f t="shared" si="6"/>
        <v>39110</v>
      </c>
      <c r="D37" s="55">
        <f t="shared" si="7"/>
        <v>37214.379999999997</v>
      </c>
      <c r="E37" s="55">
        <f t="shared" si="8"/>
        <v>1895.62</v>
      </c>
      <c r="F37" s="55">
        <f t="shared" si="5"/>
        <v>151649.94999999984</v>
      </c>
      <c r="G37" s="55">
        <f t="shared" si="1"/>
        <v>114435.56999999983</v>
      </c>
      <c r="H37" s="54">
        <f t="shared" si="2"/>
        <v>1895.6243749999978</v>
      </c>
      <c r="I37" s="53">
        <f t="shared" si="0"/>
        <v>4.374999997935447E-3</v>
      </c>
    </row>
    <row r="38" spans="1:9" x14ac:dyDescent="0.25">
      <c r="A38" s="66" t="s">
        <v>112</v>
      </c>
      <c r="B38" s="57">
        <f t="shared" si="3"/>
        <v>30</v>
      </c>
      <c r="C38" s="55">
        <f t="shared" si="6"/>
        <v>39110</v>
      </c>
      <c r="D38" s="55">
        <f t="shared" si="7"/>
        <v>37679.56</v>
      </c>
      <c r="E38" s="55">
        <f t="shared" si="8"/>
        <v>1430.44</v>
      </c>
      <c r="F38" s="55">
        <f t="shared" si="5"/>
        <v>114435.56999999983</v>
      </c>
      <c r="G38" s="55">
        <f t="shared" si="1"/>
        <v>76756.009999999835</v>
      </c>
      <c r="H38" s="54">
        <f t="shared" si="2"/>
        <v>1430.4446249999978</v>
      </c>
      <c r="I38" s="53">
        <f t="shared" si="0"/>
        <v>4.6249999977590051E-3</v>
      </c>
    </row>
    <row r="39" spans="1:9" x14ac:dyDescent="0.25">
      <c r="A39" s="66" t="s">
        <v>113</v>
      </c>
      <c r="B39" s="57">
        <f t="shared" si="3"/>
        <v>30</v>
      </c>
      <c r="C39" s="55">
        <f t="shared" si="6"/>
        <v>39110</v>
      </c>
      <c r="D39" s="55">
        <f t="shared" si="7"/>
        <v>38150.550000000003</v>
      </c>
      <c r="E39" s="55">
        <f t="shared" si="8"/>
        <v>959.45</v>
      </c>
      <c r="F39" s="55">
        <f t="shared" si="5"/>
        <v>76756.009999999835</v>
      </c>
      <c r="G39" s="55">
        <f t="shared" si="1"/>
        <v>38605.459999999832</v>
      </c>
      <c r="H39" s="54">
        <f t="shared" si="2"/>
        <v>959.4501249999978</v>
      </c>
      <c r="I39" s="53">
        <f t="shared" si="0"/>
        <v>1.249999977517291E-4</v>
      </c>
    </row>
    <row r="40" spans="1:9" x14ac:dyDescent="0.25">
      <c r="A40" s="66" t="s">
        <v>114</v>
      </c>
      <c r="B40" s="57">
        <f t="shared" si="3"/>
        <v>30</v>
      </c>
      <c r="C40" s="55">
        <f t="shared" si="6"/>
        <v>39110</v>
      </c>
      <c r="D40" s="55">
        <f t="shared" si="7"/>
        <v>38605.459999999832</v>
      </c>
      <c r="E40" s="55">
        <v>504.5400000001685</v>
      </c>
      <c r="F40" s="55">
        <f t="shared" si="5"/>
        <v>38605.459999999832</v>
      </c>
      <c r="G40" s="55">
        <f t="shared" si="1"/>
        <v>0</v>
      </c>
      <c r="H40" s="55">
        <v>504.5400000001685</v>
      </c>
      <c r="I40" s="53">
        <f t="shared" si="0"/>
        <v>0</v>
      </c>
    </row>
  </sheetData>
  <pageMargins left="0.7" right="0.7" top="0.75" bottom="0.75" header="0.3" footer="0.3"/>
  <pageSetup paperSize="9" orientation="portrait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39FF5-AF1B-47F0-B9C3-984E7B535A0B}">
  <dimension ref="A1:I39"/>
  <sheetViews>
    <sheetView zoomScale="98" zoomScaleNormal="98" workbookViewId="0">
      <selection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4.28515625" bestFit="1" customWidth="1"/>
    <col min="5" max="5" width="10" bestFit="1" customWidth="1"/>
    <col min="6" max="6" width="15.28515625" bestFit="1" customWidth="1"/>
    <col min="7" max="7" width="14.28515625" bestFit="1" customWidth="1"/>
    <col min="8" max="8" width="15" bestFit="1" customWidth="1"/>
  </cols>
  <sheetData>
    <row r="1" spans="1:9" x14ac:dyDescent="0.25">
      <c r="A1" s="61" t="s">
        <v>267</v>
      </c>
      <c r="B1" s="65" t="s">
        <v>279</v>
      </c>
      <c r="C1" s="64" t="s">
        <v>337</v>
      </c>
      <c r="D1" s="63">
        <v>1000000</v>
      </c>
    </row>
    <row r="2" spans="1:9" x14ac:dyDescent="0.25">
      <c r="A2" s="61" t="s">
        <v>268</v>
      </c>
      <c r="B2" s="62">
        <v>0.15</v>
      </c>
      <c r="C2" s="61" t="s">
        <v>336</v>
      </c>
      <c r="D2" s="60">
        <f>ROUNDUP(48503.6003273842,0)</f>
        <v>48504</v>
      </c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335</v>
      </c>
      <c r="I3" s="31" t="s">
        <v>272</v>
      </c>
    </row>
    <row r="4" spans="1:9" x14ac:dyDescent="0.25">
      <c r="A4" s="58" t="s">
        <v>82</v>
      </c>
      <c r="B4" s="57">
        <f>_xlfn.DAYS(A4,B1)</f>
        <v>26</v>
      </c>
      <c r="C4" s="56">
        <f>E4</f>
        <v>10685</v>
      </c>
      <c r="D4" s="68">
        <v>0</v>
      </c>
      <c r="E4" s="56">
        <f>ROUNDUP(F4*$B$2*B4/365,0)</f>
        <v>10685</v>
      </c>
      <c r="F4" s="56">
        <f>D1</f>
        <v>1000000</v>
      </c>
      <c r="G4" s="56">
        <f t="shared" ref="G4:G9" si="0">F4-D4</f>
        <v>1000000</v>
      </c>
      <c r="H4" s="69">
        <v>10685</v>
      </c>
      <c r="I4" s="53">
        <f t="shared" ref="I4:I39" si="1">E4-H4</f>
        <v>0</v>
      </c>
    </row>
    <row r="5" spans="1:9" x14ac:dyDescent="0.25">
      <c r="A5" s="58" t="s">
        <v>83</v>
      </c>
      <c r="B5" s="57">
        <f t="shared" ref="B5:B39" si="2">_xlfn.DAYS(A5,A4)</f>
        <v>30</v>
      </c>
      <c r="C5" s="56">
        <f>E5</f>
        <v>12329</v>
      </c>
      <c r="D5" s="68">
        <v>0</v>
      </c>
      <c r="E5" s="56">
        <f t="shared" ref="E5:E15" si="3">ROUNDUP(F5*$B$2*B5/365,0)</f>
        <v>12329</v>
      </c>
      <c r="F5" s="56">
        <f t="shared" ref="F5:F39" si="4">G4</f>
        <v>1000000</v>
      </c>
      <c r="G5" s="56">
        <f t="shared" si="0"/>
        <v>1000000</v>
      </c>
      <c r="H5" s="67">
        <v>12329</v>
      </c>
      <c r="I5" s="53">
        <f t="shared" si="1"/>
        <v>0</v>
      </c>
    </row>
    <row r="6" spans="1:9" x14ac:dyDescent="0.25">
      <c r="A6" s="58" t="s">
        <v>84</v>
      </c>
      <c r="B6" s="57">
        <f t="shared" si="2"/>
        <v>31</v>
      </c>
      <c r="C6" s="56">
        <f>E6</f>
        <v>12740</v>
      </c>
      <c r="D6" s="68">
        <v>0</v>
      </c>
      <c r="E6" s="56">
        <f t="shared" si="3"/>
        <v>12740</v>
      </c>
      <c r="F6" s="56">
        <f t="shared" si="4"/>
        <v>1000000</v>
      </c>
      <c r="G6" s="56">
        <f t="shared" si="0"/>
        <v>1000000</v>
      </c>
      <c r="H6" s="67">
        <v>12740</v>
      </c>
      <c r="I6" s="53">
        <f t="shared" si="1"/>
        <v>0</v>
      </c>
    </row>
    <row r="7" spans="1:9" x14ac:dyDescent="0.25">
      <c r="A7" s="58" t="s">
        <v>85</v>
      </c>
      <c r="B7" s="57">
        <f t="shared" si="2"/>
        <v>30</v>
      </c>
      <c r="C7" s="56">
        <f>E7</f>
        <v>12329</v>
      </c>
      <c r="D7" s="68">
        <v>0</v>
      </c>
      <c r="E7" s="56">
        <f t="shared" si="3"/>
        <v>12329</v>
      </c>
      <c r="F7" s="56">
        <f t="shared" si="4"/>
        <v>1000000</v>
      </c>
      <c r="G7" s="56">
        <f t="shared" si="0"/>
        <v>1000000</v>
      </c>
      <c r="H7" s="67">
        <v>12329</v>
      </c>
      <c r="I7" s="53">
        <f t="shared" si="1"/>
        <v>0</v>
      </c>
    </row>
    <row r="8" spans="1:9" x14ac:dyDescent="0.25">
      <c r="A8" s="58" t="s">
        <v>86</v>
      </c>
      <c r="B8" s="57">
        <f t="shared" si="2"/>
        <v>31</v>
      </c>
      <c r="C8" s="56">
        <f>E8</f>
        <v>12740</v>
      </c>
      <c r="D8" s="68">
        <v>0</v>
      </c>
      <c r="E8" s="56">
        <f t="shared" si="3"/>
        <v>12740</v>
      </c>
      <c r="F8" s="56">
        <f t="shared" si="4"/>
        <v>1000000</v>
      </c>
      <c r="G8" s="56">
        <f t="shared" si="0"/>
        <v>1000000</v>
      </c>
      <c r="H8" s="67">
        <v>12740</v>
      </c>
      <c r="I8" s="53">
        <f t="shared" si="1"/>
        <v>0</v>
      </c>
    </row>
    <row r="9" spans="1:9" x14ac:dyDescent="0.25">
      <c r="A9" s="58" t="s">
        <v>87</v>
      </c>
      <c r="B9" s="57">
        <f t="shared" si="2"/>
        <v>31</v>
      </c>
      <c r="C9" s="56">
        <f t="shared" ref="C9:C15" si="5">E9</f>
        <v>12740</v>
      </c>
      <c r="D9" s="68">
        <v>0</v>
      </c>
      <c r="E9" s="56">
        <f t="shared" si="3"/>
        <v>12740</v>
      </c>
      <c r="F9" s="56">
        <f t="shared" si="4"/>
        <v>1000000</v>
      </c>
      <c r="G9" s="56">
        <f t="shared" si="0"/>
        <v>1000000</v>
      </c>
      <c r="H9" s="67">
        <v>12740</v>
      </c>
      <c r="I9" s="53">
        <f t="shared" si="1"/>
        <v>0</v>
      </c>
    </row>
    <row r="10" spans="1:9" x14ac:dyDescent="0.25">
      <c r="A10" s="58" t="s">
        <v>88</v>
      </c>
      <c r="B10" s="57">
        <f t="shared" si="2"/>
        <v>28</v>
      </c>
      <c r="C10" s="56">
        <f t="shared" si="5"/>
        <v>11507</v>
      </c>
      <c r="D10" s="68">
        <v>0</v>
      </c>
      <c r="E10" s="56">
        <f t="shared" si="3"/>
        <v>11507</v>
      </c>
      <c r="F10" s="56">
        <f t="shared" si="4"/>
        <v>1000000</v>
      </c>
      <c r="G10" s="56">
        <f>F10-D10</f>
        <v>1000000</v>
      </c>
      <c r="H10" s="67">
        <v>11507</v>
      </c>
      <c r="I10" s="53">
        <f t="shared" si="1"/>
        <v>0</v>
      </c>
    </row>
    <row r="11" spans="1:9" x14ac:dyDescent="0.25">
      <c r="A11" s="58" t="s">
        <v>89</v>
      </c>
      <c r="B11" s="57">
        <f t="shared" si="2"/>
        <v>31</v>
      </c>
      <c r="C11" s="56">
        <f t="shared" si="5"/>
        <v>12740</v>
      </c>
      <c r="D11" s="68">
        <v>0</v>
      </c>
      <c r="E11" s="56">
        <f t="shared" si="3"/>
        <v>12740</v>
      </c>
      <c r="F11" s="56">
        <f t="shared" si="4"/>
        <v>1000000</v>
      </c>
      <c r="G11" s="56">
        <f t="shared" ref="G11:G39" si="6">F11-D11</f>
        <v>1000000</v>
      </c>
      <c r="H11" s="67">
        <v>12740</v>
      </c>
      <c r="I11" s="53">
        <f t="shared" si="1"/>
        <v>0</v>
      </c>
    </row>
    <row r="12" spans="1:9" x14ac:dyDescent="0.25">
      <c r="A12" s="58" t="s">
        <v>115</v>
      </c>
      <c r="B12" s="57">
        <f t="shared" si="2"/>
        <v>30</v>
      </c>
      <c r="C12" s="56">
        <f t="shared" si="5"/>
        <v>12329</v>
      </c>
      <c r="D12" s="68">
        <v>0</v>
      </c>
      <c r="E12" s="56">
        <f t="shared" si="3"/>
        <v>12329</v>
      </c>
      <c r="F12" s="56">
        <f t="shared" si="4"/>
        <v>1000000</v>
      </c>
      <c r="G12" s="56">
        <f t="shared" si="6"/>
        <v>1000000</v>
      </c>
      <c r="H12" s="67">
        <v>12329</v>
      </c>
      <c r="I12" s="53">
        <f t="shared" si="1"/>
        <v>0</v>
      </c>
    </row>
    <row r="13" spans="1:9" x14ac:dyDescent="0.25">
      <c r="A13" s="58" t="s">
        <v>90</v>
      </c>
      <c r="B13" s="57">
        <f t="shared" si="2"/>
        <v>31</v>
      </c>
      <c r="C13" s="56">
        <f t="shared" si="5"/>
        <v>12740</v>
      </c>
      <c r="D13" s="68">
        <v>0</v>
      </c>
      <c r="E13" s="56">
        <f t="shared" si="3"/>
        <v>12740</v>
      </c>
      <c r="F13" s="56">
        <f t="shared" si="4"/>
        <v>1000000</v>
      </c>
      <c r="G13" s="56">
        <f t="shared" si="6"/>
        <v>1000000</v>
      </c>
      <c r="H13" s="67">
        <v>12740</v>
      </c>
      <c r="I13" s="53">
        <f t="shared" si="1"/>
        <v>0</v>
      </c>
    </row>
    <row r="14" spans="1:9" x14ac:dyDescent="0.25">
      <c r="A14" s="58" t="s">
        <v>91</v>
      </c>
      <c r="B14" s="57">
        <f t="shared" si="2"/>
        <v>30</v>
      </c>
      <c r="C14" s="56">
        <f t="shared" si="5"/>
        <v>12329</v>
      </c>
      <c r="D14" s="68">
        <v>0</v>
      </c>
      <c r="E14" s="56">
        <f t="shared" si="3"/>
        <v>12329</v>
      </c>
      <c r="F14" s="56">
        <f t="shared" si="4"/>
        <v>1000000</v>
      </c>
      <c r="G14" s="56">
        <f t="shared" si="6"/>
        <v>1000000</v>
      </c>
      <c r="H14" s="67">
        <v>12329</v>
      </c>
      <c r="I14" s="53">
        <f t="shared" si="1"/>
        <v>0</v>
      </c>
    </row>
    <row r="15" spans="1:9" x14ac:dyDescent="0.25">
      <c r="A15" s="58" t="s">
        <v>92</v>
      </c>
      <c r="B15" s="57">
        <f t="shared" si="2"/>
        <v>31</v>
      </c>
      <c r="C15" s="56">
        <f t="shared" si="5"/>
        <v>12740</v>
      </c>
      <c r="D15" s="68">
        <v>0</v>
      </c>
      <c r="E15" s="56">
        <f t="shared" si="3"/>
        <v>12740</v>
      </c>
      <c r="F15" s="56">
        <f t="shared" si="4"/>
        <v>1000000</v>
      </c>
      <c r="G15" s="56">
        <f t="shared" si="6"/>
        <v>1000000</v>
      </c>
      <c r="H15" s="67">
        <v>12740</v>
      </c>
      <c r="I15" s="53">
        <f t="shared" si="1"/>
        <v>0</v>
      </c>
    </row>
    <row r="16" spans="1:9" x14ac:dyDescent="0.25">
      <c r="A16" s="58" t="s">
        <v>93</v>
      </c>
      <c r="B16" s="57">
        <f t="shared" si="2"/>
        <v>31</v>
      </c>
      <c r="C16" s="56">
        <f t="shared" ref="C16:C39" si="7">$D$2</f>
        <v>48504</v>
      </c>
      <c r="D16" s="68">
        <f>C16-E16</f>
        <v>35764.270000000004</v>
      </c>
      <c r="E16" s="56">
        <f>ROUND(F16*$B$2*B16/365,2)</f>
        <v>12739.73</v>
      </c>
      <c r="F16" s="56">
        <f t="shared" si="4"/>
        <v>1000000</v>
      </c>
      <c r="G16" s="56">
        <f t="shared" si="6"/>
        <v>964235.73</v>
      </c>
      <c r="H16" s="67">
        <v>12739.726027397261</v>
      </c>
      <c r="I16" s="53">
        <f t="shared" si="1"/>
        <v>3.9726027389406227E-3</v>
      </c>
    </row>
    <row r="17" spans="1:9" x14ac:dyDescent="0.25">
      <c r="A17" s="58" t="s">
        <v>94</v>
      </c>
      <c r="B17" s="57">
        <f t="shared" si="2"/>
        <v>30</v>
      </c>
      <c r="C17" s="56">
        <f t="shared" si="7"/>
        <v>48504</v>
      </c>
      <c r="D17" s="68">
        <f t="shared" ref="D17:D39" si="8">C17-E17</f>
        <v>36616.160000000003</v>
      </c>
      <c r="E17" s="56">
        <f t="shared" ref="E17:E38" si="9">ROUND(F17*$B$2*B17/365,2)</f>
        <v>11887.84</v>
      </c>
      <c r="F17" s="56">
        <f t="shared" si="4"/>
        <v>964235.73</v>
      </c>
      <c r="G17" s="56">
        <f t="shared" si="6"/>
        <v>927619.57</v>
      </c>
      <c r="H17" s="67">
        <v>11887.837718145993</v>
      </c>
      <c r="I17" s="53">
        <f t="shared" si="1"/>
        <v>2.2818540073785698E-3</v>
      </c>
    </row>
    <row r="18" spans="1:9" x14ac:dyDescent="0.25">
      <c r="A18" s="58" t="s">
        <v>95</v>
      </c>
      <c r="B18" s="57">
        <f t="shared" si="2"/>
        <v>31</v>
      </c>
      <c r="C18" s="56">
        <f t="shared" si="7"/>
        <v>48504</v>
      </c>
      <c r="D18" s="68">
        <f t="shared" si="8"/>
        <v>36686.379999999997</v>
      </c>
      <c r="E18" s="56">
        <f t="shared" si="9"/>
        <v>11817.62</v>
      </c>
      <c r="F18" s="56">
        <f t="shared" si="4"/>
        <v>927619.57</v>
      </c>
      <c r="G18" s="56">
        <f t="shared" si="6"/>
        <v>890933.19</v>
      </c>
      <c r="H18" s="67">
        <v>11817.619099771986</v>
      </c>
      <c r="I18" s="53">
        <f t="shared" si="1"/>
        <v>9.0022801487066317E-4</v>
      </c>
    </row>
    <row r="19" spans="1:9" x14ac:dyDescent="0.25">
      <c r="A19" s="58" t="s">
        <v>96</v>
      </c>
      <c r="B19" s="57">
        <f t="shared" si="2"/>
        <v>30</v>
      </c>
      <c r="C19" s="56">
        <f t="shared" si="7"/>
        <v>48504</v>
      </c>
      <c r="D19" s="68">
        <f t="shared" si="8"/>
        <v>37519.89</v>
      </c>
      <c r="E19" s="56">
        <f t="shared" si="9"/>
        <v>10984.11</v>
      </c>
      <c r="F19" s="56">
        <f t="shared" si="4"/>
        <v>890933.19</v>
      </c>
      <c r="G19" s="56">
        <f t="shared" si="6"/>
        <v>853413.29999999993</v>
      </c>
      <c r="H19" s="67">
        <v>10984.107733709365</v>
      </c>
      <c r="I19" s="53">
        <f t="shared" si="1"/>
        <v>2.2662906358164037E-3</v>
      </c>
    </row>
    <row r="20" spans="1:9" x14ac:dyDescent="0.25">
      <c r="A20" s="58" t="s">
        <v>97</v>
      </c>
      <c r="B20" s="57">
        <f t="shared" si="2"/>
        <v>31</v>
      </c>
      <c r="C20" s="56">
        <f t="shared" si="7"/>
        <v>48504</v>
      </c>
      <c r="D20" s="68">
        <f t="shared" si="8"/>
        <v>37631.75</v>
      </c>
      <c r="E20" s="56">
        <f t="shared" si="9"/>
        <v>10872.25</v>
      </c>
      <c r="F20" s="56">
        <f t="shared" si="4"/>
        <v>853413.29999999993</v>
      </c>
      <c r="G20" s="56">
        <f t="shared" si="6"/>
        <v>815781.54999999993</v>
      </c>
      <c r="H20" s="67">
        <v>10872.251510116341</v>
      </c>
      <c r="I20" s="53">
        <f t="shared" si="1"/>
        <v>-1.5101163407962304E-3</v>
      </c>
    </row>
    <row r="21" spans="1:9" x14ac:dyDescent="0.25">
      <c r="A21" s="58" t="s">
        <v>98</v>
      </c>
      <c r="B21" s="57">
        <f t="shared" si="2"/>
        <v>31</v>
      </c>
      <c r="C21" s="56">
        <f t="shared" si="7"/>
        <v>48504</v>
      </c>
      <c r="D21" s="68">
        <f t="shared" si="8"/>
        <v>38111.17</v>
      </c>
      <c r="E21" s="56">
        <f t="shared" si="9"/>
        <v>10392.83</v>
      </c>
      <c r="F21" s="56">
        <f t="shared" si="4"/>
        <v>815781.54999999993</v>
      </c>
      <c r="G21" s="56">
        <f t="shared" si="6"/>
        <v>777670.37999999989</v>
      </c>
      <c r="H21" s="67">
        <v>10392.833344423303</v>
      </c>
      <c r="I21" s="53">
        <f t="shared" si="1"/>
        <v>-3.344423303133226E-3</v>
      </c>
    </row>
    <row r="22" spans="1:9" x14ac:dyDescent="0.25">
      <c r="A22" s="58" t="s">
        <v>99</v>
      </c>
      <c r="B22" s="57">
        <f t="shared" si="2"/>
        <v>29</v>
      </c>
      <c r="C22" s="56">
        <f t="shared" si="7"/>
        <v>48504</v>
      </c>
      <c r="D22" s="68">
        <f t="shared" si="8"/>
        <v>39235.870000000003</v>
      </c>
      <c r="E22" s="56">
        <f t="shared" si="9"/>
        <v>9268.1299999999992</v>
      </c>
      <c r="F22" s="56">
        <f t="shared" si="4"/>
        <v>777670.37999999989</v>
      </c>
      <c r="G22" s="56">
        <f t="shared" si="6"/>
        <v>738434.50999999989</v>
      </c>
      <c r="H22" s="67">
        <v>9268.1263921534373</v>
      </c>
      <c r="I22" s="53">
        <f t="shared" si="1"/>
        <v>3.6078465618629707E-3</v>
      </c>
    </row>
    <row r="23" spans="1:9" x14ac:dyDescent="0.25">
      <c r="A23" s="58" t="s">
        <v>100</v>
      </c>
      <c r="B23" s="57">
        <f t="shared" si="2"/>
        <v>31</v>
      </c>
      <c r="C23" s="56">
        <f t="shared" si="7"/>
        <v>48504</v>
      </c>
      <c r="D23" s="68">
        <f t="shared" si="8"/>
        <v>39096.550000000003</v>
      </c>
      <c r="E23" s="56">
        <f t="shared" si="9"/>
        <v>9407.4500000000007</v>
      </c>
      <c r="F23" s="56">
        <f t="shared" si="4"/>
        <v>738434.50999999989</v>
      </c>
      <c r="G23" s="56">
        <f t="shared" si="6"/>
        <v>699337.95999999985</v>
      </c>
      <c r="H23" s="67">
        <v>9407.4532424372264</v>
      </c>
      <c r="I23" s="53">
        <f t="shared" si="1"/>
        <v>-3.2424372257082723E-3</v>
      </c>
    </row>
    <row r="24" spans="1:9" x14ac:dyDescent="0.25">
      <c r="A24" s="58" t="s">
        <v>116</v>
      </c>
      <c r="B24" s="57">
        <f t="shared" si="2"/>
        <v>30</v>
      </c>
      <c r="C24" s="56">
        <f t="shared" si="7"/>
        <v>48504</v>
      </c>
      <c r="D24" s="68">
        <f t="shared" si="8"/>
        <v>39882.03</v>
      </c>
      <c r="E24" s="56">
        <f t="shared" si="9"/>
        <v>8621.9699999999993</v>
      </c>
      <c r="F24" s="56">
        <f t="shared" si="4"/>
        <v>699337.95999999985</v>
      </c>
      <c r="G24" s="56">
        <f t="shared" si="6"/>
        <v>659455.92999999982</v>
      </c>
      <c r="H24" s="67">
        <v>8621.9747885114994</v>
      </c>
      <c r="I24" s="53">
        <f t="shared" si="1"/>
        <v>-4.7885115000099177E-3</v>
      </c>
    </row>
    <row r="25" spans="1:9" x14ac:dyDescent="0.25">
      <c r="A25" s="58" t="s">
        <v>101</v>
      </c>
      <c r="B25" s="57">
        <f t="shared" si="2"/>
        <v>31</v>
      </c>
      <c r="C25" s="56">
        <f t="shared" si="7"/>
        <v>48504</v>
      </c>
      <c r="D25" s="68">
        <f t="shared" si="8"/>
        <v>40102.71</v>
      </c>
      <c r="E25" s="56">
        <f t="shared" si="9"/>
        <v>8401.2900000000009</v>
      </c>
      <c r="F25" s="56">
        <f t="shared" si="4"/>
        <v>659455.92999999982</v>
      </c>
      <c r="G25" s="56">
        <f t="shared" si="6"/>
        <v>619353.21999999986</v>
      </c>
      <c r="H25" s="67">
        <v>8401.2878735164359</v>
      </c>
      <c r="I25" s="53">
        <f t="shared" si="1"/>
        <v>2.12648356500722E-3</v>
      </c>
    </row>
    <row r="26" spans="1:9" x14ac:dyDescent="0.25">
      <c r="A26" s="58" t="s">
        <v>102</v>
      </c>
      <c r="B26" s="57">
        <f t="shared" si="2"/>
        <v>30</v>
      </c>
      <c r="C26" s="56">
        <f t="shared" si="7"/>
        <v>48504</v>
      </c>
      <c r="D26" s="68">
        <f t="shared" si="8"/>
        <v>40868.14</v>
      </c>
      <c r="E26" s="56">
        <f t="shared" si="9"/>
        <v>7635.86</v>
      </c>
      <c r="F26" s="56">
        <f t="shared" si="4"/>
        <v>619353.21999999986</v>
      </c>
      <c r="G26" s="56">
        <f t="shared" si="6"/>
        <v>578485.07999999984</v>
      </c>
      <c r="H26" s="67">
        <v>7635.8615884543105</v>
      </c>
      <c r="I26" s="53">
        <f t="shared" si="1"/>
        <v>-1.5884543108768412E-3</v>
      </c>
    </row>
    <row r="27" spans="1:9" x14ac:dyDescent="0.25">
      <c r="A27" s="58" t="s">
        <v>103</v>
      </c>
      <c r="B27" s="57">
        <f t="shared" si="2"/>
        <v>31</v>
      </c>
      <c r="C27" s="56">
        <f t="shared" si="7"/>
        <v>48504</v>
      </c>
      <c r="D27" s="68">
        <f t="shared" si="8"/>
        <v>41134.26</v>
      </c>
      <c r="E27" s="56">
        <f t="shared" si="9"/>
        <v>7369.74</v>
      </c>
      <c r="F27" s="56">
        <f t="shared" si="4"/>
        <v>578485.07999999984</v>
      </c>
      <c r="G27" s="56">
        <f t="shared" si="6"/>
        <v>537350.81999999983</v>
      </c>
      <c r="H27" s="67">
        <v>7369.7414214566124</v>
      </c>
      <c r="I27" s="53">
        <f t="shared" si="1"/>
        <v>-1.4214566126611317E-3</v>
      </c>
    </row>
    <row r="28" spans="1:9" x14ac:dyDescent="0.25">
      <c r="A28" s="58" t="s">
        <v>104</v>
      </c>
      <c r="B28" s="57">
        <f t="shared" si="2"/>
        <v>31</v>
      </c>
      <c r="C28" s="56">
        <f t="shared" si="7"/>
        <v>48504</v>
      </c>
      <c r="D28" s="68">
        <f t="shared" si="8"/>
        <v>41658.300000000003</v>
      </c>
      <c r="E28" s="56">
        <f t="shared" si="9"/>
        <v>6845.7</v>
      </c>
      <c r="F28" s="56">
        <f t="shared" si="4"/>
        <v>537350.81999999983</v>
      </c>
      <c r="G28" s="56">
        <f t="shared" si="6"/>
        <v>495692.51999999984</v>
      </c>
      <c r="H28" s="67">
        <v>6845.7022368258513</v>
      </c>
      <c r="I28" s="53">
        <f t="shared" si="1"/>
        <v>-2.2368258514688932E-3</v>
      </c>
    </row>
    <row r="29" spans="1:9" x14ac:dyDescent="0.25">
      <c r="A29" s="58" t="s">
        <v>105</v>
      </c>
      <c r="B29" s="57">
        <f t="shared" si="2"/>
        <v>30</v>
      </c>
      <c r="C29" s="56">
        <f t="shared" si="7"/>
        <v>48504</v>
      </c>
      <c r="D29" s="68">
        <f t="shared" si="8"/>
        <v>42392.72</v>
      </c>
      <c r="E29" s="56">
        <f t="shared" si="9"/>
        <v>6111.28</v>
      </c>
      <c r="F29" s="56">
        <f t="shared" si="4"/>
        <v>495692.51999999984</v>
      </c>
      <c r="G29" s="56">
        <f t="shared" si="6"/>
        <v>453299.79999999981</v>
      </c>
      <c r="H29" s="67">
        <v>6111.2776805373651</v>
      </c>
      <c r="I29" s="53">
        <f t="shared" si="1"/>
        <v>2.3194626346594305E-3</v>
      </c>
    </row>
    <row r="30" spans="1:9" x14ac:dyDescent="0.25">
      <c r="A30" s="58" t="s">
        <v>106</v>
      </c>
      <c r="B30" s="57">
        <f t="shared" si="2"/>
        <v>31</v>
      </c>
      <c r="C30" s="56">
        <f t="shared" si="7"/>
        <v>48504</v>
      </c>
      <c r="D30" s="68">
        <f t="shared" si="8"/>
        <v>42729.08</v>
      </c>
      <c r="E30" s="56">
        <f t="shared" si="9"/>
        <v>5774.92</v>
      </c>
      <c r="F30" s="56">
        <f t="shared" si="4"/>
        <v>453299.79999999981</v>
      </c>
      <c r="G30" s="56">
        <f t="shared" si="6"/>
        <v>410570.7199999998</v>
      </c>
      <c r="H30" s="67">
        <v>5774.9152686497946</v>
      </c>
      <c r="I30" s="53">
        <f t="shared" si="1"/>
        <v>4.7313502054748824E-3</v>
      </c>
    </row>
    <row r="31" spans="1:9" x14ac:dyDescent="0.25">
      <c r="A31" s="58" t="s">
        <v>107</v>
      </c>
      <c r="B31" s="57">
        <f t="shared" si="2"/>
        <v>30</v>
      </c>
      <c r="C31" s="56">
        <f t="shared" si="7"/>
        <v>48504</v>
      </c>
      <c r="D31" s="68">
        <f t="shared" si="8"/>
        <v>43442.17</v>
      </c>
      <c r="E31" s="56">
        <f t="shared" si="9"/>
        <v>5061.83</v>
      </c>
      <c r="F31" s="56">
        <f t="shared" si="4"/>
        <v>410570.7199999998</v>
      </c>
      <c r="G31" s="56">
        <f t="shared" si="6"/>
        <v>367128.54999999981</v>
      </c>
      <c r="H31" s="67">
        <v>5061.8307442944679</v>
      </c>
      <c r="I31" s="53">
        <f t="shared" si="1"/>
        <v>-7.442944679496577E-4</v>
      </c>
    </row>
    <row r="32" spans="1:9" x14ac:dyDescent="0.25">
      <c r="A32" s="58" t="s">
        <v>108</v>
      </c>
      <c r="B32" s="57">
        <f t="shared" si="2"/>
        <v>31</v>
      </c>
      <c r="C32" s="56">
        <f t="shared" si="7"/>
        <v>48504</v>
      </c>
      <c r="D32" s="68">
        <f t="shared" si="8"/>
        <v>43826.879999999997</v>
      </c>
      <c r="E32" s="56">
        <f t="shared" si="9"/>
        <v>4677.12</v>
      </c>
      <c r="F32" s="56">
        <f t="shared" si="4"/>
        <v>367128.54999999981</v>
      </c>
      <c r="G32" s="56">
        <f t="shared" si="6"/>
        <v>323301.66999999981</v>
      </c>
      <c r="H32" s="67">
        <v>4677.1171014174415</v>
      </c>
      <c r="I32" s="53">
        <f t="shared" si="1"/>
        <v>2.8985825583731639E-3</v>
      </c>
    </row>
    <row r="33" spans="1:9" x14ac:dyDescent="0.25">
      <c r="A33" s="58" t="s">
        <v>109</v>
      </c>
      <c r="B33" s="57">
        <f t="shared" si="2"/>
        <v>31</v>
      </c>
      <c r="C33" s="56">
        <f t="shared" si="7"/>
        <v>48504</v>
      </c>
      <c r="D33" s="68">
        <f t="shared" si="8"/>
        <v>44385.229999999996</v>
      </c>
      <c r="E33" s="56">
        <f t="shared" si="9"/>
        <v>4118.7700000000004</v>
      </c>
      <c r="F33" s="56">
        <f t="shared" si="4"/>
        <v>323301.66999999981</v>
      </c>
      <c r="G33" s="56">
        <f t="shared" si="6"/>
        <v>278916.43999999983</v>
      </c>
      <c r="H33" s="67">
        <v>4118.7746206546772</v>
      </c>
      <c r="I33" s="53">
        <f t="shared" si="1"/>
        <v>-4.6206546767280088E-3</v>
      </c>
    </row>
    <row r="34" spans="1:9" x14ac:dyDescent="0.25">
      <c r="A34" s="58" t="s">
        <v>110</v>
      </c>
      <c r="B34" s="57">
        <f t="shared" si="2"/>
        <v>28</v>
      </c>
      <c r="C34" s="56">
        <f t="shared" si="7"/>
        <v>48504</v>
      </c>
      <c r="D34" s="68">
        <f t="shared" si="8"/>
        <v>45294.55</v>
      </c>
      <c r="E34" s="56">
        <f t="shared" si="9"/>
        <v>3209.45</v>
      </c>
      <c r="F34" s="56">
        <f t="shared" si="4"/>
        <v>278916.43999999983</v>
      </c>
      <c r="G34" s="56">
        <f t="shared" si="6"/>
        <v>233621.88999999984</v>
      </c>
      <c r="H34" s="67">
        <v>3209.4494280777772</v>
      </c>
      <c r="I34" s="53">
        <f t="shared" si="1"/>
        <v>5.7192222266166937E-4</v>
      </c>
    </row>
    <row r="35" spans="1:9" x14ac:dyDescent="0.25">
      <c r="A35" s="58" t="s">
        <v>111</v>
      </c>
      <c r="B35" s="57">
        <f t="shared" si="2"/>
        <v>31</v>
      </c>
      <c r="C35" s="56">
        <f t="shared" si="7"/>
        <v>48504</v>
      </c>
      <c r="D35" s="68">
        <f t="shared" si="8"/>
        <v>45527.72</v>
      </c>
      <c r="E35" s="56">
        <f t="shared" si="9"/>
        <v>2976.28</v>
      </c>
      <c r="F35" s="56">
        <f t="shared" si="4"/>
        <v>233621.88999999984</v>
      </c>
      <c r="G35" s="56">
        <f t="shared" si="6"/>
        <v>188094.16999999984</v>
      </c>
      <c r="H35" s="67">
        <v>2976.2788448371593</v>
      </c>
      <c r="I35" s="53">
        <f t="shared" si="1"/>
        <v>1.1551628408597026E-3</v>
      </c>
    </row>
    <row r="36" spans="1:9" x14ac:dyDescent="0.25">
      <c r="A36" s="58" t="s">
        <v>117</v>
      </c>
      <c r="B36" s="57">
        <f t="shared" si="2"/>
        <v>30</v>
      </c>
      <c r="C36" s="56">
        <f t="shared" si="7"/>
        <v>48504</v>
      </c>
      <c r="D36" s="68">
        <f t="shared" si="8"/>
        <v>46185.03</v>
      </c>
      <c r="E36" s="56">
        <f t="shared" si="9"/>
        <v>2318.9699999999998</v>
      </c>
      <c r="F36" s="56">
        <f t="shared" si="4"/>
        <v>188094.16999999984</v>
      </c>
      <c r="G36" s="56">
        <f t="shared" si="6"/>
        <v>141909.13999999984</v>
      </c>
      <c r="H36" s="67">
        <v>2318.9691780664321</v>
      </c>
      <c r="I36" s="53">
        <f t="shared" si="1"/>
        <v>8.2193356774951098E-4</v>
      </c>
    </row>
    <row r="37" spans="1:9" x14ac:dyDescent="0.25">
      <c r="A37" s="58" t="s">
        <v>112</v>
      </c>
      <c r="B37" s="57">
        <f t="shared" si="2"/>
        <v>31</v>
      </c>
      <c r="C37" s="56">
        <f t="shared" si="7"/>
        <v>48504</v>
      </c>
      <c r="D37" s="68">
        <f t="shared" si="8"/>
        <v>46696.12</v>
      </c>
      <c r="E37" s="56">
        <f t="shared" si="9"/>
        <v>1807.88</v>
      </c>
      <c r="F37" s="56">
        <f t="shared" si="4"/>
        <v>141909.13999999984</v>
      </c>
      <c r="G37" s="56">
        <f t="shared" si="6"/>
        <v>95213.019999999844</v>
      </c>
      <c r="H37" s="67">
        <v>1807.8835114303145</v>
      </c>
      <c r="I37" s="53">
        <f t="shared" si="1"/>
        <v>-3.511430314347308E-3</v>
      </c>
    </row>
    <row r="38" spans="1:9" x14ac:dyDescent="0.25">
      <c r="A38" s="58" t="s">
        <v>113</v>
      </c>
      <c r="B38" s="57">
        <f t="shared" si="2"/>
        <v>30</v>
      </c>
      <c r="C38" s="56">
        <f t="shared" si="7"/>
        <v>48504</v>
      </c>
      <c r="D38" s="68">
        <f t="shared" si="8"/>
        <v>47330.14</v>
      </c>
      <c r="E38" s="56">
        <f t="shared" si="9"/>
        <v>1173.8599999999999</v>
      </c>
      <c r="F38" s="56">
        <f t="shared" si="4"/>
        <v>95213.019999999844</v>
      </c>
      <c r="G38" s="56">
        <f t="shared" si="6"/>
        <v>47882.879999999845</v>
      </c>
      <c r="H38" s="67">
        <v>1173.8591427314605</v>
      </c>
      <c r="I38" s="53">
        <f t="shared" si="1"/>
        <v>8.5726853944834147E-4</v>
      </c>
    </row>
    <row r="39" spans="1:9" x14ac:dyDescent="0.25">
      <c r="A39" s="58" t="s">
        <v>114</v>
      </c>
      <c r="B39" s="57">
        <f t="shared" si="2"/>
        <v>31</v>
      </c>
      <c r="C39" s="56">
        <f t="shared" si="7"/>
        <v>48504</v>
      </c>
      <c r="D39" s="68">
        <f t="shared" si="8"/>
        <v>47882.879999999845</v>
      </c>
      <c r="E39" s="56">
        <v>621.12000000015337</v>
      </c>
      <c r="F39" s="56">
        <f t="shared" si="4"/>
        <v>47882.879999999845</v>
      </c>
      <c r="G39" s="56">
        <f t="shared" si="6"/>
        <v>0</v>
      </c>
      <c r="H39" s="67">
        <v>621.12</v>
      </c>
      <c r="I39" s="53">
        <f t="shared" si="1"/>
        <v>1.5336354408646002E-10</v>
      </c>
    </row>
  </sheetData>
  <pageMargins left="0.7" right="0.7" top="0.75" bottom="0.75" header="0.3" footer="0.3"/>
  <pageSetup paperSize="9" orientation="portrait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BD4E2-CDFC-407E-AA6B-545B1F2F814E}">
  <dimension ref="A1:I40"/>
  <sheetViews>
    <sheetView workbookViewId="0">
      <selection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.42578125" bestFit="1" customWidth="1"/>
    <col min="4" max="4" width="13.28515625" bestFit="1" customWidth="1"/>
    <col min="5" max="5" width="13.140625" bestFit="1" customWidth="1"/>
    <col min="6" max="7" width="15.7109375" bestFit="1" customWidth="1"/>
    <col min="8" max="8" width="15.42578125" bestFit="1" customWidth="1"/>
  </cols>
  <sheetData>
    <row r="1" spans="1:9" x14ac:dyDescent="0.25">
      <c r="A1" s="61" t="s">
        <v>267</v>
      </c>
      <c r="B1" s="65" t="s">
        <v>279</v>
      </c>
      <c r="C1" s="64" t="s">
        <v>337</v>
      </c>
      <c r="D1" s="63">
        <v>1000000</v>
      </c>
    </row>
    <row r="2" spans="1:9" x14ac:dyDescent="0.25">
      <c r="A2" s="61" t="s">
        <v>268</v>
      </c>
      <c r="B2" s="62">
        <v>0.15</v>
      </c>
      <c r="C2" s="61" t="s">
        <v>336</v>
      </c>
      <c r="D2" s="60">
        <f>ROUNDUP(48486.6480469511,0)</f>
        <v>48487</v>
      </c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338</v>
      </c>
      <c r="I3" s="31" t="s">
        <v>272</v>
      </c>
    </row>
    <row r="4" spans="1:9" x14ac:dyDescent="0.25">
      <c r="A4" s="58" t="s">
        <v>82</v>
      </c>
      <c r="B4" s="57">
        <f>DAYS360(B1,A4,TRUE)</f>
        <v>25</v>
      </c>
      <c r="C4" s="56">
        <f>E4</f>
        <v>10417</v>
      </c>
      <c r="D4" s="56">
        <v>0</v>
      </c>
      <c r="E4" s="56">
        <f>ROUNDUP(F4*$B$2*B4/360,0)</f>
        <v>10417</v>
      </c>
      <c r="F4" s="56">
        <f>D1</f>
        <v>1000000</v>
      </c>
      <c r="G4" s="56">
        <f t="shared" ref="G4:G39" si="0">F4-D4</f>
        <v>1000000</v>
      </c>
      <c r="H4" s="56">
        <f t="shared" ref="H4:H15" si="1">ROUNDUP(F4*$B$2*B4/360,0)</f>
        <v>10417</v>
      </c>
      <c r="I4" s="70">
        <f t="shared" ref="I4:I39" si="2">E4-H4</f>
        <v>0</v>
      </c>
    </row>
    <row r="5" spans="1:9" x14ac:dyDescent="0.25">
      <c r="A5" s="58" t="s">
        <v>83</v>
      </c>
      <c r="B5" s="57">
        <f t="shared" ref="B5:B39" si="3">DAYS360(A4,A5,TRUE)</f>
        <v>30</v>
      </c>
      <c r="C5" s="56">
        <f>E5</f>
        <v>12500</v>
      </c>
      <c r="D5" s="56">
        <v>0</v>
      </c>
      <c r="E5" s="56">
        <f t="shared" ref="E5:E15" si="4">ROUNDUP(F5*$B$2*B5/360,0)</f>
        <v>12500</v>
      </c>
      <c r="F5" s="56">
        <f t="shared" ref="F5:F39" si="5">G4</f>
        <v>1000000</v>
      </c>
      <c r="G5" s="56">
        <f t="shared" si="0"/>
        <v>1000000</v>
      </c>
      <c r="H5" s="56">
        <f t="shared" si="1"/>
        <v>12500</v>
      </c>
      <c r="I5" s="70">
        <f t="shared" si="2"/>
        <v>0</v>
      </c>
    </row>
    <row r="6" spans="1:9" x14ac:dyDescent="0.25">
      <c r="A6" s="58" t="s">
        <v>84</v>
      </c>
      <c r="B6" s="57">
        <f t="shared" si="3"/>
        <v>30</v>
      </c>
      <c r="C6" s="56">
        <f>E6</f>
        <v>12500</v>
      </c>
      <c r="D6" s="56">
        <v>0</v>
      </c>
      <c r="E6" s="56">
        <f t="shared" si="4"/>
        <v>12500</v>
      </c>
      <c r="F6" s="56">
        <f t="shared" si="5"/>
        <v>1000000</v>
      </c>
      <c r="G6" s="56">
        <f t="shared" si="0"/>
        <v>1000000</v>
      </c>
      <c r="H6" s="56">
        <f t="shared" si="1"/>
        <v>12500</v>
      </c>
      <c r="I6" s="70">
        <f t="shared" si="2"/>
        <v>0</v>
      </c>
    </row>
    <row r="7" spans="1:9" x14ac:dyDescent="0.25">
      <c r="A7" s="58" t="s">
        <v>85</v>
      </c>
      <c r="B7" s="57">
        <f t="shared" si="3"/>
        <v>30</v>
      </c>
      <c r="C7" s="56">
        <f>E7</f>
        <v>12500</v>
      </c>
      <c r="D7" s="56">
        <v>0</v>
      </c>
      <c r="E7" s="56">
        <f t="shared" si="4"/>
        <v>12500</v>
      </c>
      <c r="F7" s="56">
        <f t="shared" si="5"/>
        <v>1000000</v>
      </c>
      <c r="G7" s="56">
        <f t="shared" si="0"/>
        <v>1000000</v>
      </c>
      <c r="H7" s="56">
        <f t="shared" si="1"/>
        <v>12500</v>
      </c>
      <c r="I7" s="70">
        <f t="shared" si="2"/>
        <v>0</v>
      </c>
    </row>
    <row r="8" spans="1:9" x14ac:dyDescent="0.25">
      <c r="A8" s="58" t="s">
        <v>86</v>
      </c>
      <c r="B8" s="57">
        <f t="shared" si="3"/>
        <v>30</v>
      </c>
      <c r="C8" s="56">
        <f>E8</f>
        <v>12500</v>
      </c>
      <c r="D8" s="56">
        <v>0</v>
      </c>
      <c r="E8" s="56">
        <f t="shared" si="4"/>
        <v>12500</v>
      </c>
      <c r="F8" s="56">
        <f t="shared" si="5"/>
        <v>1000000</v>
      </c>
      <c r="G8" s="56">
        <f t="shared" si="0"/>
        <v>1000000</v>
      </c>
      <c r="H8" s="56">
        <f t="shared" si="1"/>
        <v>12500</v>
      </c>
      <c r="I8" s="70">
        <f t="shared" si="2"/>
        <v>0</v>
      </c>
    </row>
    <row r="9" spans="1:9" x14ac:dyDescent="0.25">
      <c r="A9" s="58" t="s">
        <v>87</v>
      </c>
      <c r="B9" s="57">
        <f t="shared" si="3"/>
        <v>30</v>
      </c>
      <c r="C9" s="56">
        <f t="shared" ref="C9:C15" si="6">E9</f>
        <v>12500</v>
      </c>
      <c r="D9" s="56">
        <v>0</v>
      </c>
      <c r="E9" s="56">
        <f t="shared" si="4"/>
        <v>12500</v>
      </c>
      <c r="F9" s="56">
        <f t="shared" si="5"/>
        <v>1000000</v>
      </c>
      <c r="G9" s="56">
        <f t="shared" si="0"/>
        <v>1000000</v>
      </c>
      <c r="H9" s="56">
        <f t="shared" si="1"/>
        <v>12500</v>
      </c>
      <c r="I9" s="70">
        <f t="shared" si="2"/>
        <v>0</v>
      </c>
    </row>
    <row r="10" spans="1:9" x14ac:dyDescent="0.25">
      <c r="A10" s="58" t="s">
        <v>88</v>
      </c>
      <c r="B10" s="57">
        <f t="shared" si="3"/>
        <v>30</v>
      </c>
      <c r="C10" s="56">
        <f t="shared" si="6"/>
        <v>12500</v>
      </c>
      <c r="D10" s="56">
        <v>0</v>
      </c>
      <c r="E10" s="56">
        <f t="shared" si="4"/>
        <v>12500</v>
      </c>
      <c r="F10" s="56">
        <f t="shared" si="5"/>
        <v>1000000</v>
      </c>
      <c r="G10" s="56">
        <f t="shared" si="0"/>
        <v>1000000</v>
      </c>
      <c r="H10" s="56">
        <f t="shared" si="1"/>
        <v>12500</v>
      </c>
      <c r="I10" s="70">
        <f t="shared" si="2"/>
        <v>0</v>
      </c>
    </row>
    <row r="11" spans="1:9" x14ac:dyDescent="0.25">
      <c r="A11" s="58" t="s">
        <v>89</v>
      </c>
      <c r="B11" s="57">
        <f t="shared" si="3"/>
        <v>30</v>
      </c>
      <c r="C11" s="56">
        <f t="shared" si="6"/>
        <v>12500</v>
      </c>
      <c r="D11" s="56">
        <v>0</v>
      </c>
      <c r="E11" s="56">
        <f t="shared" si="4"/>
        <v>12500</v>
      </c>
      <c r="F11" s="56">
        <f t="shared" si="5"/>
        <v>1000000</v>
      </c>
      <c r="G11" s="56">
        <f t="shared" si="0"/>
        <v>1000000</v>
      </c>
      <c r="H11" s="56">
        <f t="shared" si="1"/>
        <v>12500</v>
      </c>
      <c r="I11" s="70">
        <f t="shared" si="2"/>
        <v>0</v>
      </c>
    </row>
    <row r="12" spans="1:9" x14ac:dyDescent="0.25">
      <c r="A12" s="58" t="s">
        <v>115</v>
      </c>
      <c r="B12" s="57">
        <f t="shared" si="3"/>
        <v>30</v>
      </c>
      <c r="C12" s="56">
        <f t="shared" si="6"/>
        <v>12500</v>
      </c>
      <c r="D12" s="56">
        <v>0</v>
      </c>
      <c r="E12" s="56">
        <f t="shared" si="4"/>
        <v>12500</v>
      </c>
      <c r="F12" s="56">
        <f t="shared" si="5"/>
        <v>1000000</v>
      </c>
      <c r="G12" s="56">
        <f t="shared" si="0"/>
        <v>1000000</v>
      </c>
      <c r="H12" s="56">
        <f t="shared" si="1"/>
        <v>12500</v>
      </c>
      <c r="I12" s="70">
        <f t="shared" si="2"/>
        <v>0</v>
      </c>
    </row>
    <row r="13" spans="1:9" x14ac:dyDescent="0.25">
      <c r="A13" s="58" t="s">
        <v>90</v>
      </c>
      <c r="B13" s="57">
        <f t="shared" si="3"/>
        <v>30</v>
      </c>
      <c r="C13" s="56">
        <f t="shared" si="6"/>
        <v>12500</v>
      </c>
      <c r="D13" s="56">
        <v>0</v>
      </c>
      <c r="E13" s="56">
        <f t="shared" si="4"/>
        <v>12500</v>
      </c>
      <c r="F13" s="56">
        <f t="shared" si="5"/>
        <v>1000000</v>
      </c>
      <c r="G13" s="56">
        <f t="shared" si="0"/>
        <v>1000000</v>
      </c>
      <c r="H13" s="56">
        <f t="shared" si="1"/>
        <v>12500</v>
      </c>
      <c r="I13" s="70">
        <f t="shared" si="2"/>
        <v>0</v>
      </c>
    </row>
    <row r="14" spans="1:9" x14ac:dyDescent="0.25">
      <c r="A14" s="58" t="s">
        <v>91</v>
      </c>
      <c r="B14" s="57">
        <f t="shared" si="3"/>
        <v>30</v>
      </c>
      <c r="C14" s="56">
        <f t="shared" si="6"/>
        <v>12500</v>
      </c>
      <c r="D14" s="56">
        <v>0</v>
      </c>
      <c r="E14" s="56">
        <f t="shared" si="4"/>
        <v>12500</v>
      </c>
      <c r="F14" s="56">
        <f t="shared" si="5"/>
        <v>1000000</v>
      </c>
      <c r="G14" s="56">
        <f t="shared" si="0"/>
        <v>1000000</v>
      </c>
      <c r="H14" s="56">
        <f t="shared" si="1"/>
        <v>12500</v>
      </c>
      <c r="I14" s="70">
        <f t="shared" si="2"/>
        <v>0</v>
      </c>
    </row>
    <row r="15" spans="1:9" x14ac:dyDescent="0.25">
      <c r="A15" s="58" t="s">
        <v>92</v>
      </c>
      <c r="B15" s="57">
        <f t="shared" si="3"/>
        <v>30</v>
      </c>
      <c r="C15" s="56">
        <f t="shared" si="6"/>
        <v>12500</v>
      </c>
      <c r="D15" s="56">
        <v>0</v>
      </c>
      <c r="E15" s="56">
        <f t="shared" si="4"/>
        <v>12500</v>
      </c>
      <c r="F15" s="56">
        <f t="shared" si="5"/>
        <v>1000000</v>
      </c>
      <c r="G15" s="56">
        <f t="shared" si="0"/>
        <v>1000000</v>
      </c>
      <c r="H15" s="56">
        <f t="shared" si="1"/>
        <v>12500</v>
      </c>
      <c r="I15" s="70">
        <f t="shared" si="2"/>
        <v>0</v>
      </c>
    </row>
    <row r="16" spans="1:9" x14ac:dyDescent="0.25">
      <c r="A16" s="58" t="s">
        <v>93</v>
      </c>
      <c r="B16" s="57">
        <f t="shared" si="3"/>
        <v>30</v>
      </c>
      <c r="C16" s="56">
        <f>$D$2</f>
        <v>48487</v>
      </c>
      <c r="D16" s="56">
        <f>C16-E16</f>
        <v>35987</v>
      </c>
      <c r="E16" s="56">
        <f t="shared" ref="E16:E38" si="7">ROUND(F16*$B$2*B16/360,2)</f>
        <v>12500</v>
      </c>
      <c r="F16" s="56">
        <f t="shared" si="5"/>
        <v>1000000</v>
      </c>
      <c r="G16" s="56">
        <f t="shared" si="0"/>
        <v>964013</v>
      </c>
      <c r="H16" s="56">
        <f t="shared" ref="H16:H38" si="8">F16*$B$2*B16/360</f>
        <v>12500</v>
      </c>
      <c r="I16" s="70">
        <f t="shared" si="2"/>
        <v>0</v>
      </c>
    </row>
    <row r="17" spans="1:9" x14ac:dyDescent="0.25">
      <c r="A17" s="58" t="s">
        <v>94</v>
      </c>
      <c r="B17" s="57">
        <f t="shared" si="3"/>
        <v>30</v>
      </c>
      <c r="C17" s="56">
        <f t="shared" ref="C17:C39" si="9">$D$2</f>
        <v>48487</v>
      </c>
      <c r="D17" s="56">
        <f t="shared" ref="D17:D39" si="10">C17-E17</f>
        <v>36436.839999999997</v>
      </c>
      <c r="E17" s="56">
        <f t="shared" si="7"/>
        <v>12050.16</v>
      </c>
      <c r="F17" s="56">
        <f t="shared" si="5"/>
        <v>964013</v>
      </c>
      <c r="G17" s="56">
        <f t="shared" si="0"/>
        <v>927576.16</v>
      </c>
      <c r="H17" s="56">
        <f t="shared" si="8"/>
        <v>12050.162499999997</v>
      </c>
      <c r="I17" s="70">
        <f t="shared" si="2"/>
        <v>-2.4999999968713382E-3</v>
      </c>
    </row>
    <row r="18" spans="1:9" x14ac:dyDescent="0.25">
      <c r="A18" s="58" t="s">
        <v>95</v>
      </c>
      <c r="B18" s="57">
        <f>DAYS360(A17,A18,TRUE)</f>
        <v>30</v>
      </c>
      <c r="C18" s="56">
        <f t="shared" si="9"/>
        <v>48487</v>
      </c>
      <c r="D18" s="56">
        <f t="shared" si="10"/>
        <v>36892.300000000003</v>
      </c>
      <c r="E18" s="56">
        <f t="shared" si="7"/>
        <v>11594.7</v>
      </c>
      <c r="F18" s="56">
        <f t="shared" si="5"/>
        <v>927576.16</v>
      </c>
      <c r="G18" s="56">
        <f t="shared" si="0"/>
        <v>890683.86</v>
      </c>
      <c r="H18" s="56">
        <f t="shared" si="8"/>
        <v>11594.701999999999</v>
      </c>
      <c r="I18" s="70">
        <f t="shared" si="2"/>
        <v>-1.9999999985884642E-3</v>
      </c>
    </row>
    <row r="19" spans="1:9" x14ac:dyDescent="0.25">
      <c r="A19" s="58" t="s">
        <v>96</v>
      </c>
      <c r="B19" s="57">
        <f t="shared" si="3"/>
        <v>30</v>
      </c>
      <c r="C19" s="56">
        <f t="shared" si="9"/>
        <v>48487</v>
      </c>
      <c r="D19" s="56">
        <f t="shared" si="10"/>
        <v>37353.449999999997</v>
      </c>
      <c r="E19" s="56">
        <f t="shared" si="7"/>
        <v>11133.55</v>
      </c>
      <c r="F19" s="56">
        <f t="shared" si="5"/>
        <v>890683.86</v>
      </c>
      <c r="G19" s="56">
        <f t="shared" si="0"/>
        <v>853330.41</v>
      </c>
      <c r="H19" s="56">
        <f t="shared" si="8"/>
        <v>11133.54825</v>
      </c>
      <c r="I19" s="70">
        <f t="shared" si="2"/>
        <v>1.7499999994470272E-3</v>
      </c>
    </row>
    <row r="20" spans="1:9" x14ac:dyDescent="0.25">
      <c r="A20" s="58" t="s">
        <v>97</v>
      </c>
      <c r="B20" s="57">
        <f t="shared" si="3"/>
        <v>30</v>
      </c>
      <c r="C20" s="56">
        <f t="shared" si="9"/>
        <v>48487</v>
      </c>
      <c r="D20" s="56">
        <f t="shared" si="10"/>
        <v>37820.370000000003</v>
      </c>
      <c r="E20" s="56">
        <f t="shared" si="7"/>
        <v>10666.63</v>
      </c>
      <c r="F20" s="56">
        <f t="shared" si="5"/>
        <v>853330.41</v>
      </c>
      <c r="G20" s="56">
        <f t="shared" si="0"/>
        <v>815510.04</v>
      </c>
      <c r="H20" s="56">
        <f t="shared" si="8"/>
        <v>10666.630125</v>
      </c>
      <c r="I20" s="70">
        <f t="shared" si="2"/>
        <v>-1.250000004802132E-4</v>
      </c>
    </row>
    <row r="21" spans="1:9" x14ac:dyDescent="0.25">
      <c r="A21" s="58" t="s">
        <v>98</v>
      </c>
      <c r="B21" s="57">
        <f t="shared" si="3"/>
        <v>30</v>
      </c>
      <c r="C21" s="56">
        <f t="shared" si="9"/>
        <v>48487</v>
      </c>
      <c r="D21" s="56">
        <f t="shared" si="10"/>
        <v>38293.120000000003</v>
      </c>
      <c r="E21" s="56">
        <f t="shared" si="7"/>
        <v>10193.879999999999</v>
      </c>
      <c r="F21" s="56">
        <f t="shared" si="5"/>
        <v>815510.04</v>
      </c>
      <c r="G21" s="56">
        <f t="shared" si="0"/>
        <v>777216.92</v>
      </c>
      <c r="H21" s="56">
        <f t="shared" si="8"/>
        <v>10193.875499999998</v>
      </c>
      <c r="I21" s="70">
        <f t="shared" si="2"/>
        <v>4.5000000009167707E-3</v>
      </c>
    </row>
    <row r="22" spans="1:9" x14ac:dyDescent="0.25">
      <c r="A22" s="58" t="s">
        <v>99</v>
      </c>
      <c r="B22" s="57">
        <f t="shared" si="3"/>
        <v>30</v>
      </c>
      <c r="C22" s="56">
        <f t="shared" si="9"/>
        <v>48487</v>
      </c>
      <c r="D22" s="56">
        <f t="shared" si="10"/>
        <v>38771.79</v>
      </c>
      <c r="E22" s="56">
        <f t="shared" si="7"/>
        <v>9715.2099999999991</v>
      </c>
      <c r="F22" s="56">
        <f t="shared" si="5"/>
        <v>777216.92</v>
      </c>
      <c r="G22" s="56">
        <f t="shared" si="0"/>
        <v>738445.13</v>
      </c>
      <c r="H22" s="56">
        <f t="shared" si="8"/>
        <v>9715.2115000000013</v>
      </c>
      <c r="I22" s="70">
        <f t="shared" si="2"/>
        <v>-1.5000000021245796E-3</v>
      </c>
    </row>
    <row r="23" spans="1:9" x14ac:dyDescent="0.25">
      <c r="A23" s="58" t="s">
        <v>100</v>
      </c>
      <c r="B23" s="57">
        <f t="shared" si="3"/>
        <v>30</v>
      </c>
      <c r="C23" s="56">
        <f t="shared" si="9"/>
        <v>48487</v>
      </c>
      <c r="D23" s="56">
        <f t="shared" si="10"/>
        <v>39256.44</v>
      </c>
      <c r="E23" s="56">
        <f t="shared" si="7"/>
        <v>9230.56</v>
      </c>
      <c r="F23" s="56">
        <f t="shared" si="5"/>
        <v>738445.13</v>
      </c>
      <c r="G23" s="56">
        <f t="shared" si="0"/>
        <v>699188.69</v>
      </c>
      <c r="H23" s="56">
        <f t="shared" si="8"/>
        <v>9230.5641250000008</v>
      </c>
      <c r="I23" s="70">
        <f t="shared" si="2"/>
        <v>-4.1250000012951205E-3</v>
      </c>
    </row>
    <row r="24" spans="1:9" x14ac:dyDescent="0.25">
      <c r="A24" s="58" t="s">
        <v>116</v>
      </c>
      <c r="B24" s="57">
        <f t="shared" si="3"/>
        <v>30</v>
      </c>
      <c r="C24" s="56">
        <f t="shared" si="9"/>
        <v>48487</v>
      </c>
      <c r="D24" s="56">
        <f t="shared" si="10"/>
        <v>39747.14</v>
      </c>
      <c r="E24" s="56">
        <f t="shared" si="7"/>
        <v>8739.86</v>
      </c>
      <c r="F24" s="56">
        <f t="shared" si="5"/>
        <v>699188.69</v>
      </c>
      <c r="G24" s="56">
        <f t="shared" si="0"/>
        <v>659441.54999999993</v>
      </c>
      <c r="H24" s="56">
        <f t="shared" si="8"/>
        <v>8739.8586250000008</v>
      </c>
      <c r="I24" s="70">
        <f t="shared" si="2"/>
        <v>1.374999999825377E-3</v>
      </c>
    </row>
    <row r="25" spans="1:9" x14ac:dyDescent="0.25">
      <c r="A25" s="58" t="s">
        <v>101</v>
      </c>
      <c r="B25" s="57">
        <f t="shared" si="3"/>
        <v>30</v>
      </c>
      <c r="C25" s="56">
        <f t="shared" si="9"/>
        <v>48487</v>
      </c>
      <c r="D25" s="56">
        <f t="shared" si="10"/>
        <v>40243.979999999996</v>
      </c>
      <c r="E25" s="56">
        <f t="shared" si="7"/>
        <v>8243.02</v>
      </c>
      <c r="F25" s="56">
        <f t="shared" si="5"/>
        <v>659441.54999999993</v>
      </c>
      <c r="G25" s="56">
        <f t="shared" si="0"/>
        <v>619197.56999999995</v>
      </c>
      <c r="H25" s="56">
        <f t="shared" si="8"/>
        <v>8243.0193749999999</v>
      </c>
      <c r="I25" s="70">
        <f t="shared" si="2"/>
        <v>6.2500000058207661E-4</v>
      </c>
    </row>
    <row r="26" spans="1:9" x14ac:dyDescent="0.25">
      <c r="A26" s="58" t="s">
        <v>102</v>
      </c>
      <c r="B26" s="57">
        <f t="shared" si="3"/>
        <v>30</v>
      </c>
      <c r="C26" s="56">
        <f t="shared" si="9"/>
        <v>48487</v>
      </c>
      <c r="D26" s="56">
        <f t="shared" si="10"/>
        <v>40747.03</v>
      </c>
      <c r="E26" s="56">
        <f t="shared" si="7"/>
        <v>7739.97</v>
      </c>
      <c r="F26" s="56">
        <f t="shared" si="5"/>
        <v>619197.56999999995</v>
      </c>
      <c r="G26" s="56">
        <f t="shared" si="0"/>
        <v>578450.53999999992</v>
      </c>
      <c r="H26" s="56">
        <f t="shared" si="8"/>
        <v>7739.9696249999988</v>
      </c>
      <c r="I26" s="70">
        <f t="shared" si="2"/>
        <v>3.7500000144063961E-4</v>
      </c>
    </row>
    <row r="27" spans="1:9" x14ac:dyDescent="0.25">
      <c r="A27" s="58" t="s">
        <v>103</v>
      </c>
      <c r="B27" s="57">
        <f t="shared" si="3"/>
        <v>30</v>
      </c>
      <c r="C27" s="56">
        <f t="shared" si="9"/>
        <v>48487</v>
      </c>
      <c r="D27" s="56">
        <f t="shared" si="10"/>
        <v>41256.370000000003</v>
      </c>
      <c r="E27" s="56">
        <f t="shared" si="7"/>
        <v>7230.63</v>
      </c>
      <c r="F27" s="56">
        <f t="shared" si="5"/>
        <v>578450.53999999992</v>
      </c>
      <c r="G27" s="56">
        <f t="shared" si="0"/>
        <v>537194.16999999993</v>
      </c>
      <c r="H27" s="56">
        <f t="shared" si="8"/>
        <v>7230.6317499999996</v>
      </c>
      <c r="I27" s="70">
        <f t="shared" si="2"/>
        <v>-1.7499999994470272E-3</v>
      </c>
    </row>
    <row r="28" spans="1:9" x14ac:dyDescent="0.25">
      <c r="A28" s="58" t="s">
        <v>104</v>
      </c>
      <c r="B28" s="57">
        <f t="shared" si="3"/>
        <v>30</v>
      </c>
      <c r="C28" s="56">
        <f t="shared" si="9"/>
        <v>48487</v>
      </c>
      <c r="D28" s="56">
        <f t="shared" si="10"/>
        <v>41772.07</v>
      </c>
      <c r="E28" s="56">
        <f t="shared" si="7"/>
        <v>6714.93</v>
      </c>
      <c r="F28" s="56">
        <f t="shared" si="5"/>
        <v>537194.16999999993</v>
      </c>
      <c r="G28" s="56">
        <f t="shared" si="0"/>
        <v>495422.09999999992</v>
      </c>
      <c r="H28" s="56">
        <f t="shared" si="8"/>
        <v>6714.9271249999974</v>
      </c>
      <c r="I28" s="70">
        <f t="shared" si="2"/>
        <v>2.8750000028594513E-3</v>
      </c>
    </row>
    <row r="29" spans="1:9" x14ac:dyDescent="0.25">
      <c r="A29" s="58" t="s">
        <v>105</v>
      </c>
      <c r="B29" s="57">
        <f t="shared" si="3"/>
        <v>30</v>
      </c>
      <c r="C29" s="56">
        <f t="shared" si="9"/>
        <v>48487</v>
      </c>
      <c r="D29" s="56">
        <f t="shared" si="10"/>
        <v>42294.22</v>
      </c>
      <c r="E29" s="56">
        <f t="shared" si="7"/>
        <v>6192.78</v>
      </c>
      <c r="F29" s="56">
        <f t="shared" si="5"/>
        <v>495422.09999999992</v>
      </c>
      <c r="G29" s="56">
        <f t="shared" si="0"/>
        <v>453127.87999999989</v>
      </c>
      <c r="H29" s="56">
        <f t="shared" si="8"/>
        <v>6192.776249999999</v>
      </c>
      <c r="I29" s="70">
        <f t="shared" si="2"/>
        <v>3.7500000007639755E-3</v>
      </c>
    </row>
    <row r="30" spans="1:9" x14ac:dyDescent="0.25">
      <c r="A30" s="58" t="s">
        <v>106</v>
      </c>
      <c r="B30" s="57">
        <f t="shared" si="3"/>
        <v>30</v>
      </c>
      <c r="C30" s="56">
        <f t="shared" si="9"/>
        <v>48487</v>
      </c>
      <c r="D30" s="56">
        <f t="shared" si="10"/>
        <v>42822.9</v>
      </c>
      <c r="E30" s="56">
        <f t="shared" si="7"/>
        <v>5664.1</v>
      </c>
      <c r="F30" s="56">
        <f t="shared" si="5"/>
        <v>453127.87999999989</v>
      </c>
      <c r="G30" s="56">
        <f t="shared" si="0"/>
        <v>410304.97999999986</v>
      </c>
      <c r="H30" s="56">
        <f t="shared" si="8"/>
        <v>5664.0984999999982</v>
      </c>
      <c r="I30" s="70">
        <f t="shared" si="2"/>
        <v>1.5000000021245796E-3</v>
      </c>
    </row>
    <row r="31" spans="1:9" x14ac:dyDescent="0.25">
      <c r="A31" s="58" t="s">
        <v>107</v>
      </c>
      <c r="B31" s="57">
        <f t="shared" si="3"/>
        <v>30</v>
      </c>
      <c r="C31" s="56">
        <f t="shared" si="9"/>
        <v>48487</v>
      </c>
      <c r="D31" s="56">
        <f t="shared" si="10"/>
        <v>43358.19</v>
      </c>
      <c r="E31" s="56">
        <f t="shared" si="7"/>
        <v>5128.8100000000004</v>
      </c>
      <c r="F31" s="56">
        <f t="shared" si="5"/>
        <v>410304.97999999986</v>
      </c>
      <c r="G31" s="56">
        <f t="shared" si="0"/>
        <v>366946.78999999986</v>
      </c>
      <c r="H31" s="56">
        <f t="shared" si="8"/>
        <v>5128.8122499999981</v>
      </c>
      <c r="I31" s="70">
        <f t="shared" si="2"/>
        <v>-2.2499999977299012E-3</v>
      </c>
    </row>
    <row r="32" spans="1:9" x14ac:dyDescent="0.25">
      <c r="A32" s="58" t="s">
        <v>108</v>
      </c>
      <c r="B32" s="57">
        <f t="shared" si="3"/>
        <v>30</v>
      </c>
      <c r="C32" s="56">
        <f t="shared" si="9"/>
        <v>48487</v>
      </c>
      <c r="D32" s="56">
        <f t="shared" si="10"/>
        <v>43900.17</v>
      </c>
      <c r="E32" s="56">
        <f t="shared" si="7"/>
        <v>4586.83</v>
      </c>
      <c r="F32" s="56">
        <f t="shared" si="5"/>
        <v>366946.78999999986</v>
      </c>
      <c r="G32" s="56">
        <f t="shared" si="0"/>
        <v>323046.61999999988</v>
      </c>
      <c r="H32" s="56">
        <f t="shared" si="8"/>
        <v>4586.8348749999977</v>
      </c>
      <c r="I32" s="70">
        <f t="shared" si="2"/>
        <v>-4.8749999978099368E-3</v>
      </c>
    </row>
    <row r="33" spans="1:9" x14ac:dyDescent="0.25">
      <c r="A33" s="58" t="s">
        <v>109</v>
      </c>
      <c r="B33" s="57">
        <f t="shared" si="3"/>
        <v>30</v>
      </c>
      <c r="C33" s="56">
        <f t="shared" si="9"/>
        <v>48487</v>
      </c>
      <c r="D33" s="56">
        <f t="shared" si="10"/>
        <v>44448.92</v>
      </c>
      <c r="E33" s="56">
        <f t="shared" si="7"/>
        <v>4038.08</v>
      </c>
      <c r="F33" s="56">
        <f t="shared" si="5"/>
        <v>323046.61999999988</v>
      </c>
      <c r="G33" s="56">
        <f t="shared" si="0"/>
        <v>278597.6999999999</v>
      </c>
      <c r="H33" s="56">
        <f t="shared" si="8"/>
        <v>4038.0827499999982</v>
      </c>
      <c r="I33" s="70">
        <f t="shared" si="2"/>
        <v>-2.749999998286512E-3</v>
      </c>
    </row>
    <row r="34" spans="1:9" x14ac:dyDescent="0.25">
      <c r="A34" s="58" t="s">
        <v>110</v>
      </c>
      <c r="B34" s="57">
        <f t="shared" si="3"/>
        <v>30</v>
      </c>
      <c r="C34" s="56">
        <f t="shared" si="9"/>
        <v>48487</v>
      </c>
      <c r="D34" s="56">
        <f t="shared" si="10"/>
        <v>45004.53</v>
      </c>
      <c r="E34" s="56">
        <f t="shared" si="7"/>
        <v>3482.47</v>
      </c>
      <c r="F34" s="56">
        <f t="shared" si="5"/>
        <v>278597.6999999999</v>
      </c>
      <c r="G34" s="56">
        <f t="shared" si="0"/>
        <v>233593.1699999999</v>
      </c>
      <c r="H34" s="56">
        <f t="shared" si="8"/>
        <v>3482.4712499999982</v>
      </c>
      <c r="I34" s="70">
        <f t="shared" si="2"/>
        <v>-1.2499999984356691E-3</v>
      </c>
    </row>
    <row r="35" spans="1:9" x14ac:dyDescent="0.25">
      <c r="A35" s="58" t="s">
        <v>111</v>
      </c>
      <c r="B35" s="57">
        <f t="shared" si="3"/>
        <v>30</v>
      </c>
      <c r="C35" s="56">
        <f t="shared" si="9"/>
        <v>48487</v>
      </c>
      <c r="D35" s="56">
        <f t="shared" si="10"/>
        <v>45567.09</v>
      </c>
      <c r="E35" s="56">
        <f t="shared" si="7"/>
        <v>2919.91</v>
      </c>
      <c r="F35" s="56">
        <f t="shared" si="5"/>
        <v>233593.1699999999</v>
      </c>
      <c r="G35" s="56">
        <f t="shared" si="0"/>
        <v>188026.0799999999</v>
      </c>
      <c r="H35" s="56">
        <f t="shared" si="8"/>
        <v>2919.914624999999</v>
      </c>
      <c r="I35" s="70">
        <f t="shared" si="2"/>
        <v>-4.6249999991232471E-3</v>
      </c>
    </row>
    <row r="36" spans="1:9" x14ac:dyDescent="0.25">
      <c r="A36" s="58" t="s">
        <v>117</v>
      </c>
      <c r="B36" s="57">
        <f t="shared" si="3"/>
        <v>30</v>
      </c>
      <c r="C36" s="56">
        <f t="shared" si="9"/>
        <v>48487</v>
      </c>
      <c r="D36" s="56">
        <f t="shared" si="10"/>
        <v>46136.67</v>
      </c>
      <c r="E36" s="56">
        <f t="shared" si="7"/>
        <v>2350.33</v>
      </c>
      <c r="F36" s="56">
        <f t="shared" si="5"/>
        <v>188026.0799999999</v>
      </c>
      <c r="G36" s="56">
        <f t="shared" si="0"/>
        <v>141889.40999999992</v>
      </c>
      <c r="H36" s="56">
        <f t="shared" si="8"/>
        <v>2350.3259999999987</v>
      </c>
      <c r="I36" s="70">
        <f t="shared" si="2"/>
        <v>4.0000000012696546E-3</v>
      </c>
    </row>
    <row r="37" spans="1:9" x14ac:dyDescent="0.25">
      <c r="A37" s="58" t="s">
        <v>112</v>
      </c>
      <c r="B37" s="57">
        <f t="shared" si="3"/>
        <v>30</v>
      </c>
      <c r="C37" s="56">
        <f t="shared" si="9"/>
        <v>48487</v>
      </c>
      <c r="D37" s="56">
        <f t="shared" si="10"/>
        <v>46713.38</v>
      </c>
      <c r="E37" s="56">
        <f t="shared" si="7"/>
        <v>1773.62</v>
      </c>
      <c r="F37" s="56">
        <f t="shared" si="5"/>
        <v>141889.40999999992</v>
      </c>
      <c r="G37" s="56">
        <f t="shared" si="0"/>
        <v>95176.029999999912</v>
      </c>
      <c r="H37" s="56">
        <f t="shared" si="8"/>
        <v>1773.617624999999</v>
      </c>
      <c r="I37" s="70">
        <f t="shared" si="2"/>
        <v>2.3750000009385985E-3</v>
      </c>
    </row>
    <row r="38" spans="1:9" x14ac:dyDescent="0.25">
      <c r="A38" s="58" t="s">
        <v>113</v>
      </c>
      <c r="B38" s="57">
        <f t="shared" si="3"/>
        <v>30</v>
      </c>
      <c r="C38" s="56">
        <f t="shared" si="9"/>
        <v>48487</v>
      </c>
      <c r="D38" s="56">
        <f t="shared" si="10"/>
        <v>47297.3</v>
      </c>
      <c r="E38" s="56">
        <f t="shared" si="7"/>
        <v>1189.7</v>
      </c>
      <c r="F38" s="56">
        <f t="shared" si="5"/>
        <v>95176.029999999912</v>
      </c>
      <c r="G38" s="56">
        <f t="shared" si="0"/>
        <v>47878.729999999909</v>
      </c>
      <c r="H38" s="56">
        <f t="shared" si="8"/>
        <v>1189.700374999999</v>
      </c>
      <c r="I38" s="70">
        <f t="shared" si="2"/>
        <v>-3.7499999893952918E-4</v>
      </c>
    </row>
    <row r="39" spans="1:9" x14ac:dyDescent="0.25">
      <c r="A39" s="58" t="s">
        <v>114</v>
      </c>
      <c r="B39" s="57">
        <f t="shared" si="3"/>
        <v>30</v>
      </c>
      <c r="C39" s="56">
        <f t="shared" si="9"/>
        <v>48487</v>
      </c>
      <c r="D39" s="56">
        <f t="shared" si="10"/>
        <v>47878.729999999909</v>
      </c>
      <c r="E39" s="56">
        <v>608.2700000000882</v>
      </c>
      <c r="F39" s="56">
        <f t="shared" si="5"/>
        <v>47878.729999999909</v>
      </c>
      <c r="G39" s="56">
        <f t="shared" si="0"/>
        <v>0</v>
      </c>
      <c r="H39" s="56">
        <f>608.27</f>
        <v>608.27</v>
      </c>
      <c r="I39" s="70">
        <f t="shared" si="2"/>
        <v>8.8220986071974039E-11</v>
      </c>
    </row>
    <row r="40" spans="1:9" x14ac:dyDescent="0.25">
      <c r="E40" s="70"/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84CD1-4C9C-4F79-86EB-F1F874A48D5A}">
  <dimension ref="A1:P5"/>
  <sheetViews>
    <sheetView zoomScale="89" zoomScaleNormal="89" workbookViewId="0">
      <selection activeCell="P5" sqref="P5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855468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20.42578125" bestFit="1" customWidth="1"/>
    <col min="15" max="15" width="28.42578125" bestFit="1" customWidth="1"/>
    <col min="16" max="16" width="111" bestFit="1" customWidth="1"/>
  </cols>
  <sheetData>
    <row r="1" spans="1:16" x14ac:dyDescent="0.25">
      <c r="A1" s="13" t="s">
        <v>75</v>
      </c>
      <c r="B1" s="7" t="s">
        <v>1</v>
      </c>
      <c r="C1" s="7" t="s">
        <v>2</v>
      </c>
      <c r="D1" s="7" t="s">
        <v>11</v>
      </c>
      <c r="E1" s="7" t="s">
        <v>12</v>
      </c>
      <c r="F1" s="7" t="s">
        <v>13</v>
      </c>
      <c r="G1" s="7" t="s">
        <v>22</v>
      </c>
      <c r="H1" s="7" t="s">
        <v>3</v>
      </c>
      <c r="I1" s="7" t="s">
        <v>4</v>
      </c>
      <c r="J1" s="7" t="s">
        <v>5</v>
      </c>
      <c r="K1" s="7" t="s">
        <v>6</v>
      </c>
      <c r="L1" s="7" t="s">
        <v>7</v>
      </c>
      <c r="M1" s="7" t="s">
        <v>8</v>
      </c>
      <c r="N1" s="7" t="s">
        <v>333</v>
      </c>
      <c r="O1" s="7" t="s">
        <v>332</v>
      </c>
      <c r="P1" s="7" t="s">
        <v>168</v>
      </c>
    </row>
    <row r="2" spans="1:16" x14ac:dyDescent="0.25">
      <c r="A2" s="28" t="s">
        <v>0</v>
      </c>
      <c r="B2" s="8" t="s">
        <v>9</v>
      </c>
      <c r="C2" s="8" t="s">
        <v>10</v>
      </c>
      <c r="D2" s="9" t="s">
        <v>77</v>
      </c>
      <c r="E2" s="9" t="s">
        <v>66</v>
      </c>
      <c r="F2" s="9" t="s">
        <v>81</v>
      </c>
      <c r="G2" s="9" t="s">
        <v>119</v>
      </c>
      <c r="H2" s="9" t="s">
        <v>14</v>
      </c>
      <c r="I2" s="9" t="s">
        <v>0</v>
      </c>
      <c r="J2" s="9" t="s">
        <v>9</v>
      </c>
      <c r="K2" s="9" t="s">
        <v>69</v>
      </c>
      <c r="L2" s="9" t="s">
        <v>70</v>
      </c>
      <c r="M2" s="9" t="s">
        <v>71</v>
      </c>
      <c r="N2" s="9" t="s">
        <v>327</v>
      </c>
      <c r="O2" s="9" t="s">
        <v>326</v>
      </c>
      <c r="P2" s="9" t="s">
        <v>794</v>
      </c>
    </row>
    <row r="3" spans="1:16" x14ac:dyDescent="0.25">
      <c r="A3" s="28" t="s">
        <v>0</v>
      </c>
      <c r="B3" s="8" t="s">
        <v>9</v>
      </c>
      <c r="C3" s="8" t="s">
        <v>10</v>
      </c>
      <c r="D3" s="9" t="s">
        <v>77</v>
      </c>
      <c r="E3" s="9" t="s">
        <v>66</v>
      </c>
      <c r="F3" s="9" t="s">
        <v>81</v>
      </c>
      <c r="G3" s="9" t="s">
        <v>119</v>
      </c>
      <c r="H3" s="9" t="s">
        <v>14</v>
      </c>
      <c r="I3" s="9" t="s">
        <v>0</v>
      </c>
      <c r="J3" s="9" t="s">
        <v>9</v>
      </c>
      <c r="K3" s="9" t="s">
        <v>76</v>
      </c>
      <c r="L3" s="9" t="s">
        <v>70</v>
      </c>
      <c r="M3" s="9" t="s">
        <v>71</v>
      </c>
      <c r="N3" s="9" t="s">
        <v>327</v>
      </c>
      <c r="O3" s="9" t="s">
        <v>326</v>
      </c>
      <c r="P3" s="9" t="s">
        <v>795</v>
      </c>
    </row>
    <row r="4" spans="1:16" x14ac:dyDescent="0.25">
      <c r="A4" s="28" t="s">
        <v>0</v>
      </c>
      <c r="B4" s="8" t="s">
        <v>9</v>
      </c>
      <c r="C4" s="8" t="s">
        <v>10</v>
      </c>
      <c r="D4" s="9" t="s">
        <v>77</v>
      </c>
      <c r="E4" s="9" t="s">
        <v>66</v>
      </c>
      <c r="F4" s="9" t="s">
        <v>81</v>
      </c>
      <c r="G4" s="9" t="s">
        <v>9</v>
      </c>
      <c r="H4" s="9" t="s">
        <v>14</v>
      </c>
      <c r="I4" s="9" t="s">
        <v>0</v>
      </c>
      <c r="J4" s="9" t="s">
        <v>16</v>
      </c>
      <c r="K4" s="9" t="s">
        <v>69</v>
      </c>
      <c r="L4" s="9" t="s">
        <v>70</v>
      </c>
      <c r="M4" s="9" t="s">
        <v>71</v>
      </c>
      <c r="N4" s="9" t="s">
        <v>327</v>
      </c>
      <c r="O4" s="9" t="s">
        <v>326</v>
      </c>
      <c r="P4" s="9" t="s">
        <v>793</v>
      </c>
    </row>
    <row r="5" spans="1:16" x14ac:dyDescent="0.25">
      <c r="A5" s="28" t="s">
        <v>0</v>
      </c>
      <c r="B5" s="8" t="s">
        <v>9</v>
      </c>
      <c r="C5" s="8" t="s">
        <v>10</v>
      </c>
      <c r="D5" s="9" t="s">
        <v>77</v>
      </c>
      <c r="E5" s="9" t="s">
        <v>66</v>
      </c>
      <c r="F5" s="9" t="s">
        <v>81</v>
      </c>
      <c r="G5" s="9" t="s">
        <v>9</v>
      </c>
      <c r="H5" s="9" t="s">
        <v>14</v>
      </c>
      <c r="I5" s="9" t="s">
        <v>0</v>
      </c>
      <c r="J5" s="9" t="s">
        <v>16</v>
      </c>
      <c r="K5" s="9" t="s">
        <v>76</v>
      </c>
      <c r="L5" s="9" t="s">
        <v>70</v>
      </c>
      <c r="M5" s="9" t="s">
        <v>71</v>
      </c>
      <c r="N5" s="9" t="s">
        <v>327</v>
      </c>
      <c r="O5" s="9" t="s">
        <v>326</v>
      </c>
      <c r="P5" s="9" t="s">
        <v>793</v>
      </c>
    </row>
  </sheetData>
  <pageMargins left="0.7" right="0.7" top="0.75" bottom="0.75" header="0.3" footer="0.3"/>
  <pageSetup orientation="portrait" horizontalDpi="300" verticalDpi="30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543BF-34D5-4BE2-B4F1-312EADA7261F}">
  <dimension ref="A1:I39"/>
  <sheetViews>
    <sheetView workbookViewId="0">
      <selection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2.85546875" bestFit="1" customWidth="1"/>
    <col min="5" max="5" width="10" bestFit="1" customWidth="1"/>
    <col min="6" max="6" width="15.28515625" bestFit="1" customWidth="1"/>
    <col min="7" max="7" width="14.28515625" bestFit="1" customWidth="1"/>
    <col min="8" max="8" width="10" bestFit="1" customWidth="1"/>
  </cols>
  <sheetData>
    <row r="1" spans="1:9" x14ac:dyDescent="0.25">
      <c r="A1" s="61" t="s">
        <v>267</v>
      </c>
      <c r="B1" s="65" t="s">
        <v>279</v>
      </c>
      <c r="C1" s="64" t="s">
        <v>337</v>
      </c>
      <c r="D1" s="63">
        <v>1000000</v>
      </c>
    </row>
    <row r="2" spans="1:9" x14ac:dyDescent="0.25">
      <c r="A2" s="61" t="s">
        <v>268</v>
      </c>
      <c r="B2" s="62">
        <v>0.15</v>
      </c>
      <c r="C2" s="61" t="s">
        <v>336</v>
      </c>
      <c r="D2" s="60">
        <f>ROUNDUP(35451.1122063956,0)</f>
        <v>35452</v>
      </c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338</v>
      </c>
      <c r="I3" s="31" t="s">
        <v>272</v>
      </c>
    </row>
    <row r="4" spans="1:9" x14ac:dyDescent="0.25">
      <c r="A4" s="6" t="s">
        <v>82</v>
      </c>
      <c r="B4" s="40">
        <f>_xlfn.DAYS(A4,B1)</f>
        <v>26</v>
      </c>
      <c r="C4" s="17">
        <f>E4</f>
        <v>10685</v>
      </c>
      <c r="D4" s="27">
        <v>0</v>
      </c>
      <c r="E4" s="56">
        <f>ROUNDUP(F4*B4*$B$2/365,0)</f>
        <v>10685</v>
      </c>
      <c r="F4" s="26">
        <f>D1</f>
        <v>1000000</v>
      </c>
      <c r="G4" s="26">
        <f>F4</f>
        <v>1000000</v>
      </c>
      <c r="H4" s="56">
        <f>ROUNDUP(F4*B2*B4/365,0)</f>
        <v>10685</v>
      </c>
    </row>
    <row r="5" spans="1:9" x14ac:dyDescent="0.25">
      <c r="A5" s="76" t="s">
        <v>83</v>
      </c>
      <c r="B5" s="73">
        <f>_xlfn.DAYS(A5,A4)</f>
        <v>30</v>
      </c>
      <c r="C5" s="72">
        <f>D2</f>
        <v>35452</v>
      </c>
      <c r="D5" s="74">
        <f>C5-E5</f>
        <v>23123.23</v>
      </c>
      <c r="E5" s="56">
        <f t="shared" ref="E5:E38" si="0">ROUND(F5*B5*$B$2/365,2)</f>
        <v>12328.77</v>
      </c>
      <c r="F5" s="72">
        <f>G4</f>
        <v>1000000</v>
      </c>
      <c r="G5" s="72">
        <f t="shared" ref="G5:G39" si="1">F5-D5</f>
        <v>976876.77</v>
      </c>
      <c r="H5" s="72">
        <f t="shared" ref="H5:H38" si="2">F5*$B$2*B5/365</f>
        <v>12328.767123287671</v>
      </c>
    </row>
    <row r="6" spans="1:9" x14ac:dyDescent="0.25">
      <c r="A6" s="76" t="s">
        <v>84</v>
      </c>
      <c r="B6" s="73">
        <f t="shared" ref="B6:B39" si="3">_xlfn.DAYS(A6,A5)</f>
        <v>31</v>
      </c>
      <c r="C6" s="72">
        <f>$D$2</f>
        <v>35452</v>
      </c>
      <c r="D6" s="74">
        <f t="shared" ref="D6:D39" si="4">C6-E6</f>
        <v>23006.86</v>
      </c>
      <c r="E6" s="56">
        <f t="shared" si="0"/>
        <v>12445.14</v>
      </c>
      <c r="F6" s="72">
        <f t="shared" ref="F6:F39" si="5">G5</f>
        <v>976876.77</v>
      </c>
      <c r="G6" s="72">
        <f t="shared" si="1"/>
        <v>953869.91</v>
      </c>
      <c r="H6" s="72">
        <f t="shared" si="2"/>
        <v>12445.142412328769</v>
      </c>
    </row>
    <row r="7" spans="1:9" x14ac:dyDescent="0.25">
      <c r="A7" s="76" t="s">
        <v>85</v>
      </c>
      <c r="B7" s="73">
        <f t="shared" si="3"/>
        <v>30</v>
      </c>
      <c r="C7" s="72">
        <f t="shared" ref="C7:C39" si="6">$D$2</f>
        <v>35452</v>
      </c>
      <c r="D7" s="74">
        <f t="shared" si="4"/>
        <v>23691.96</v>
      </c>
      <c r="E7" s="56">
        <f t="shared" si="0"/>
        <v>11760.04</v>
      </c>
      <c r="F7" s="72">
        <f t="shared" si="5"/>
        <v>953869.91</v>
      </c>
      <c r="G7" s="72">
        <f t="shared" si="1"/>
        <v>930177.95000000007</v>
      </c>
      <c r="H7" s="72">
        <f t="shared" si="2"/>
        <v>11760.03998630137</v>
      </c>
    </row>
    <row r="8" spans="1:9" x14ac:dyDescent="0.25">
      <c r="A8" s="76" t="s">
        <v>86</v>
      </c>
      <c r="B8" s="73">
        <f t="shared" si="3"/>
        <v>31</v>
      </c>
      <c r="C8" s="72">
        <f t="shared" si="6"/>
        <v>35452</v>
      </c>
      <c r="D8" s="74">
        <f t="shared" si="4"/>
        <v>23601.79</v>
      </c>
      <c r="E8" s="56">
        <f t="shared" si="0"/>
        <v>11850.21</v>
      </c>
      <c r="F8" s="72">
        <f t="shared" si="5"/>
        <v>930177.95000000007</v>
      </c>
      <c r="G8" s="72">
        <f t="shared" si="1"/>
        <v>906576.16</v>
      </c>
      <c r="H8" s="72">
        <f t="shared" si="2"/>
        <v>11850.212239726028</v>
      </c>
    </row>
    <row r="9" spans="1:9" x14ac:dyDescent="0.25">
      <c r="A9" s="75" t="s">
        <v>87</v>
      </c>
      <c r="B9" s="73">
        <f t="shared" si="3"/>
        <v>31</v>
      </c>
      <c r="C9" s="72">
        <f t="shared" si="6"/>
        <v>35452</v>
      </c>
      <c r="D9" s="74">
        <f t="shared" si="4"/>
        <v>23902.47</v>
      </c>
      <c r="E9" s="56">
        <f t="shared" si="0"/>
        <v>11549.53</v>
      </c>
      <c r="F9" s="72">
        <f t="shared" si="5"/>
        <v>906576.16</v>
      </c>
      <c r="G9" s="72">
        <f t="shared" si="1"/>
        <v>882673.69000000006</v>
      </c>
      <c r="H9" s="72">
        <f t="shared" si="2"/>
        <v>11549.531901369864</v>
      </c>
    </row>
    <row r="10" spans="1:9" x14ac:dyDescent="0.25">
      <c r="A10" s="6" t="s">
        <v>88</v>
      </c>
      <c r="B10" s="73">
        <f t="shared" si="3"/>
        <v>28</v>
      </c>
      <c r="C10" s="72">
        <f t="shared" si="6"/>
        <v>35452</v>
      </c>
      <c r="D10" s="74">
        <f t="shared" si="4"/>
        <v>25295.21</v>
      </c>
      <c r="E10" s="56">
        <f t="shared" si="0"/>
        <v>10156.790000000001</v>
      </c>
      <c r="F10" s="72">
        <f t="shared" si="5"/>
        <v>882673.69000000006</v>
      </c>
      <c r="G10" s="72">
        <f t="shared" si="1"/>
        <v>857378.4800000001</v>
      </c>
      <c r="H10" s="72">
        <f t="shared" si="2"/>
        <v>10156.79314520548</v>
      </c>
    </row>
    <row r="11" spans="1:9" x14ac:dyDescent="0.25">
      <c r="A11" s="6" t="s">
        <v>89</v>
      </c>
      <c r="B11" s="73">
        <f t="shared" si="3"/>
        <v>31</v>
      </c>
      <c r="C11" s="72">
        <f t="shared" si="6"/>
        <v>35452</v>
      </c>
      <c r="D11" s="74">
        <f t="shared" si="4"/>
        <v>24529.23</v>
      </c>
      <c r="E11" s="56">
        <f t="shared" si="0"/>
        <v>10922.77</v>
      </c>
      <c r="F11" s="72">
        <f t="shared" si="5"/>
        <v>857378.4800000001</v>
      </c>
      <c r="G11" s="72">
        <f t="shared" si="1"/>
        <v>832849.25000000012</v>
      </c>
      <c r="H11" s="72">
        <f t="shared" si="2"/>
        <v>10922.766936986303</v>
      </c>
    </row>
    <row r="12" spans="1:9" x14ac:dyDescent="0.25">
      <c r="A12" s="6" t="s">
        <v>115</v>
      </c>
      <c r="B12" s="73">
        <f t="shared" si="3"/>
        <v>30</v>
      </c>
      <c r="C12" s="72">
        <f t="shared" si="6"/>
        <v>35452</v>
      </c>
      <c r="D12" s="74">
        <f t="shared" si="4"/>
        <v>25184</v>
      </c>
      <c r="E12" s="56">
        <f t="shared" si="0"/>
        <v>10268</v>
      </c>
      <c r="F12" s="72">
        <f t="shared" si="5"/>
        <v>832849.25000000012</v>
      </c>
      <c r="G12" s="72">
        <f t="shared" si="1"/>
        <v>807665.25000000012</v>
      </c>
      <c r="H12" s="72">
        <f t="shared" si="2"/>
        <v>10268.004452054796</v>
      </c>
    </row>
    <row r="13" spans="1:9" x14ac:dyDescent="0.25">
      <c r="A13" s="6" t="s">
        <v>90</v>
      </c>
      <c r="B13" s="73">
        <f t="shared" si="3"/>
        <v>31</v>
      </c>
      <c r="C13" s="72">
        <f t="shared" si="6"/>
        <v>35452</v>
      </c>
      <c r="D13" s="74">
        <f t="shared" si="4"/>
        <v>25162.57</v>
      </c>
      <c r="E13" s="56">
        <f t="shared" si="0"/>
        <v>10289.43</v>
      </c>
      <c r="F13" s="72">
        <f t="shared" si="5"/>
        <v>807665.25000000012</v>
      </c>
      <c r="G13" s="72">
        <f t="shared" si="1"/>
        <v>782502.68000000017</v>
      </c>
      <c r="H13" s="72">
        <f t="shared" si="2"/>
        <v>10289.434006849315</v>
      </c>
    </row>
    <row r="14" spans="1:9" x14ac:dyDescent="0.25">
      <c r="A14" s="6" t="s">
        <v>91</v>
      </c>
      <c r="B14" s="73">
        <f t="shared" si="3"/>
        <v>30</v>
      </c>
      <c r="C14" s="72">
        <f t="shared" si="6"/>
        <v>35452</v>
      </c>
      <c r="D14" s="74">
        <f t="shared" si="4"/>
        <v>25804.71</v>
      </c>
      <c r="E14" s="56">
        <f t="shared" si="0"/>
        <v>9647.2900000000009</v>
      </c>
      <c r="F14" s="72">
        <f t="shared" si="5"/>
        <v>782502.68000000017</v>
      </c>
      <c r="G14" s="72">
        <f t="shared" si="1"/>
        <v>756697.9700000002</v>
      </c>
      <c r="H14" s="72">
        <f t="shared" si="2"/>
        <v>9647.2933150684948</v>
      </c>
    </row>
    <row r="15" spans="1:9" x14ac:dyDescent="0.25">
      <c r="A15" s="6" t="s">
        <v>92</v>
      </c>
      <c r="B15" s="73">
        <f t="shared" si="3"/>
        <v>31</v>
      </c>
      <c r="C15" s="72">
        <f t="shared" si="6"/>
        <v>35452</v>
      </c>
      <c r="D15" s="74">
        <f t="shared" si="4"/>
        <v>25811.879999999997</v>
      </c>
      <c r="E15" s="56">
        <f t="shared" si="0"/>
        <v>9640.1200000000008</v>
      </c>
      <c r="F15" s="72">
        <f t="shared" si="5"/>
        <v>756697.9700000002</v>
      </c>
      <c r="G15" s="72">
        <f t="shared" si="1"/>
        <v>730886.0900000002</v>
      </c>
      <c r="H15" s="72">
        <f t="shared" si="2"/>
        <v>9640.1248232876733</v>
      </c>
    </row>
    <row r="16" spans="1:9" x14ac:dyDescent="0.25">
      <c r="A16" s="6" t="s">
        <v>93</v>
      </c>
      <c r="B16" s="73">
        <f t="shared" si="3"/>
        <v>31</v>
      </c>
      <c r="C16" s="72">
        <f t="shared" si="6"/>
        <v>35452</v>
      </c>
      <c r="D16" s="74">
        <f t="shared" si="4"/>
        <v>26140.71</v>
      </c>
      <c r="E16" s="56">
        <f t="shared" si="0"/>
        <v>9311.2900000000009</v>
      </c>
      <c r="F16" s="72">
        <f t="shared" si="5"/>
        <v>730886.0900000002</v>
      </c>
      <c r="G16" s="72">
        <f t="shared" si="1"/>
        <v>704745.38000000024</v>
      </c>
      <c r="H16" s="72">
        <f t="shared" si="2"/>
        <v>9311.2885438356188</v>
      </c>
    </row>
    <row r="17" spans="1:8" x14ac:dyDescent="0.25">
      <c r="A17" s="6" t="s">
        <v>94</v>
      </c>
      <c r="B17" s="73">
        <f t="shared" si="3"/>
        <v>30</v>
      </c>
      <c r="C17" s="72">
        <f t="shared" si="6"/>
        <v>35452</v>
      </c>
      <c r="D17" s="74">
        <f t="shared" si="4"/>
        <v>26763.360000000001</v>
      </c>
      <c r="E17" s="56">
        <f t="shared" si="0"/>
        <v>8688.64</v>
      </c>
      <c r="F17" s="72">
        <f t="shared" si="5"/>
        <v>704745.38000000024</v>
      </c>
      <c r="G17" s="72">
        <f t="shared" si="1"/>
        <v>677982.02000000025</v>
      </c>
      <c r="H17" s="72">
        <f t="shared" si="2"/>
        <v>8688.6416712328792</v>
      </c>
    </row>
    <row r="18" spans="1:8" x14ac:dyDescent="0.25">
      <c r="A18" s="6" t="s">
        <v>95</v>
      </c>
      <c r="B18" s="73">
        <f t="shared" si="3"/>
        <v>31</v>
      </c>
      <c r="C18" s="72">
        <f t="shared" si="6"/>
        <v>35452</v>
      </c>
      <c r="D18" s="74">
        <f t="shared" si="4"/>
        <v>26814.690000000002</v>
      </c>
      <c r="E18" s="56">
        <f t="shared" si="0"/>
        <v>8637.31</v>
      </c>
      <c r="F18" s="72">
        <f t="shared" si="5"/>
        <v>677982.02000000025</v>
      </c>
      <c r="G18" s="72">
        <f t="shared" si="1"/>
        <v>651167.33000000031</v>
      </c>
      <c r="H18" s="72">
        <f t="shared" si="2"/>
        <v>8637.3051863013734</v>
      </c>
    </row>
    <row r="19" spans="1:8" x14ac:dyDescent="0.25">
      <c r="A19" s="6" t="s">
        <v>96</v>
      </c>
      <c r="B19" s="73">
        <f t="shared" si="3"/>
        <v>30</v>
      </c>
      <c r="C19" s="72">
        <f t="shared" si="6"/>
        <v>35452</v>
      </c>
      <c r="D19" s="74">
        <f t="shared" si="4"/>
        <v>27423.91</v>
      </c>
      <c r="E19" s="56">
        <f t="shared" si="0"/>
        <v>8028.09</v>
      </c>
      <c r="F19" s="72">
        <f t="shared" si="5"/>
        <v>651167.33000000031</v>
      </c>
      <c r="G19" s="72">
        <f t="shared" si="1"/>
        <v>623743.42000000027</v>
      </c>
      <c r="H19" s="72">
        <f t="shared" si="2"/>
        <v>8028.0903698630173</v>
      </c>
    </row>
    <row r="20" spans="1:8" x14ac:dyDescent="0.25">
      <c r="A20" s="6" t="s">
        <v>97</v>
      </c>
      <c r="B20" s="73">
        <f t="shared" si="3"/>
        <v>31</v>
      </c>
      <c r="C20" s="72">
        <f t="shared" si="6"/>
        <v>35452</v>
      </c>
      <c r="D20" s="74">
        <f t="shared" si="4"/>
        <v>27505.68</v>
      </c>
      <c r="E20" s="56">
        <f t="shared" si="0"/>
        <v>7946.32</v>
      </c>
      <c r="F20" s="72">
        <f t="shared" si="5"/>
        <v>623743.42000000027</v>
      </c>
      <c r="G20" s="72">
        <f t="shared" si="1"/>
        <v>596237.74000000022</v>
      </c>
      <c r="H20" s="72">
        <f t="shared" si="2"/>
        <v>7946.320282191783</v>
      </c>
    </row>
    <row r="21" spans="1:8" x14ac:dyDescent="0.25">
      <c r="A21" s="6" t="s">
        <v>98</v>
      </c>
      <c r="B21" s="73">
        <f t="shared" si="3"/>
        <v>31</v>
      </c>
      <c r="C21" s="72">
        <f t="shared" si="6"/>
        <v>35452</v>
      </c>
      <c r="D21" s="74">
        <f t="shared" si="4"/>
        <v>27856.09</v>
      </c>
      <c r="E21" s="56">
        <f t="shared" si="0"/>
        <v>7595.91</v>
      </c>
      <c r="F21" s="72">
        <f t="shared" si="5"/>
        <v>596237.74000000022</v>
      </c>
      <c r="G21" s="72">
        <f t="shared" si="1"/>
        <v>568381.65000000026</v>
      </c>
      <c r="H21" s="72">
        <f t="shared" si="2"/>
        <v>7595.9054547945243</v>
      </c>
    </row>
    <row r="22" spans="1:8" x14ac:dyDescent="0.25">
      <c r="A22" s="6" t="s">
        <v>99</v>
      </c>
      <c r="B22" s="73">
        <f t="shared" si="3"/>
        <v>29</v>
      </c>
      <c r="C22" s="72">
        <f t="shared" si="6"/>
        <v>35452</v>
      </c>
      <c r="D22" s="74">
        <f t="shared" si="4"/>
        <v>28678.14</v>
      </c>
      <c r="E22" s="56">
        <f t="shared" si="0"/>
        <v>6773.86</v>
      </c>
      <c r="F22" s="72">
        <f t="shared" si="5"/>
        <v>568381.65000000026</v>
      </c>
      <c r="G22" s="72">
        <f t="shared" si="1"/>
        <v>539703.51000000024</v>
      </c>
      <c r="H22" s="72">
        <f t="shared" si="2"/>
        <v>6773.8635000000031</v>
      </c>
    </row>
    <row r="23" spans="1:8" x14ac:dyDescent="0.25">
      <c r="A23" s="6" t="s">
        <v>100</v>
      </c>
      <c r="B23" s="73">
        <f t="shared" si="3"/>
        <v>31</v>
      </c>
      <c r="C23" s="72">
        <f t="shared" si="6"/>
        <v>35452</v>
      </c>
      <c r="D23" s="74">
        <f t="shared" si="4"/>
        <v>28576.33</v>
      </c>
      <c r="E23" s="56">
        <f t="shared" si="0"/>
        <v>6875.67</v>
      </c>
      <c r="F23" s="72">
        <f t="shared" si="5"/>
        <v>539703.51000000024</v>
      </c>
      <c r="G23" s="72">
        <f t="shared" si="1"/>
        <v>511127.18000000023</v>
      </c>
      <c r="H23" s="72">
        <f t="shared" si="2"/>
        <v>6875.6748534246599</v>
      </c>
    </row>
    <row r="24" spans="1:8" x14ac:dyDescent="0.25">
      <c r="A24" s="6" t="s">
        <v>116</v>
      </c>
      <c r="B24" s="73">
        <f t="shared" si="3"/>
        <v>30</v>
      </c>
      <c r="C24" s="72">
        <f t="shared" si="6"/>
        <v>35452</v>
      </c>
      <c r="D24" s="74">
        <f t="shared" si="4"/>
        <v>29150.43</v>
      </c>
      <c r="E24" s="56">
        <f t="shared" si="0"/>
        <v>6301.57</v>
      </c>
      <c r="F24" s="72">
        <f t="shared" si="5"/>
        <v>511127.18000000023</v>
      </c>
      <c r="G24" s="72">
        <f t="shared" si="1"/>
        <v>481976.75000000023</v>
      </c>
      <c r="H24" s="72">
        <f t="shared" si="2"/>
        <v>6301.5679726027429</v>
      </c>
    </row>
    <row r="25" spans="1:8" x14ac:dyDescent="0.25">
      <c r="A25" s="6" t="s">
        <v>101</v>
      </c>
      <c r="B25" s="73">
        <f t="shared" si="3"/>
        <v>31</v>
      </c>
      <c r="C25" s="72">
        <f t="shared" si="6"/>
        <v>35452</v>
      </c>
      <c r="D25" s="74">
        <f t="shared" si="4"/>
        <v>29311.75</v>
      </c>
      <c r="E25" s="56">
        <f t="shared" si="0"/>
        <v>6140.25</v>
      </c>
      <c r="F25" s="72">
        <f t="shared" si="5"/>
        <v>481976.75000000023</v>
      </c>
      <c r="G25" s="72">
        <f t="shared" si="1"/>
        <v>452665.00000000023</v>
      </c>
      <c r="H25" s="72">
        <f t="shared" si="2"/>
        <v>6140.2517465753444</v>
      </c>
    </row>
    <row r="26" spans="1:8" x14ac:dyDescent="0.25">
      <c r="A26" s="6" t="s">
        <v>102</v>
      </c>
      <c r="B26" s="73">
        <f t="shared" si="3"/>
        <v>30</v>
      </c>
      <c r="C26" s="72">
        <f t="shared" si="6"/>
        <v>35452</v>
      </c>
      <c r="D26" s="74">
        <f t="shared" si="4"/>
        <v>29871.200000000001</v>
      </c>
      <c r="E26" s="56">
        <f t="shared" si="0"/>
        <v>5580.8</v>
      </c>
      <c r="F26" s="72">
        <f t="shared" si="5"/>
        <v>452665.00000000023</v>
      </c>
      <c r="G26" s="72">
        <f t="shared" si="1"/>
        <v>422793.80000000022</v>
      </c>
      <c r="H26" s="72">
        <f t="shared" si="2"/>
        <v>5580.8013698630166</v>
      </c>
    </row>
    <row r="27" spans="1:8" x14ac:dyDescent="0.25">
      <c r="A27" s="6" t="s">
        <v>103</v>
      </c>
      <c r="B27" s="73">
        <f t="shared" si="3"/>
        <v>31</v>
      </c>
      <c r="C27" s="72">
        <f t="shared" si="6"/>
        <v>35452</v>
      </c>
      <c r="D27" s="74">
        <f t="shared" si="4"/>
        <v>30065.72</v>
      </c>
      <c r="E27" s="56">
        <f t="shared" si="0"/>
        <v>5386.28</v>
      </c>
      <c r="F27" s="72">
        <f t="shared" si="5"/>
        <v>422793.80000000022</v>
      </c>
      <c r="G27" s="72">
        <f t="shared" si="1"/>
        <v>392728.08000000019</v>
      </c>
      <c r="H27" s="72">
        <f t="shared" si="2"/>
        <v>5386.277178082194</v>
      </c>
    </row>
    <row r="28" spans="1:8" x14ac:dyDescent="0.25">
      <c r="A28" s="6" t="s">
        <v>104</v>
      </c>
      <c r="B28" s="73">
        <f t="shared" si="3"/>
        <v>31</v>
      </c>
      <c r="C28" s="72">
        <f t="shared" si="6"/>
        <v>35452</v>
      </c>
      <c r="D28" s="74">
        <f t="shared" si="4"/>
        <v>30448.75</v>
      </c>
      <c r="E28" s="56">
        <f t="shared" si="0"/>
        <v>5003.25</v>
      </c>
      <c r="F28" s="72">
        <f t="shared" si="5"/>
        <v>392728.08000000019</v>
      </c>
      <c r="G28" s="72">
        <f t="shared" si="1"/>
        <v>362279.33000000019</v>
      </c>
      <c r="H28" s="72">
        <f t="shared" si="2"/>
        <v>5003.2481424657553</v>
      </c>
    </row>
    <row r="29" spans="1:8" x14ac:dyDescent="0.25">
      <c r="A29" s="6" t="s">
        <v>105</v>
      </c>
      <c r="B29" s="73">
        <f t="shared" si="3"/>
        <v>30</v>
      </c>
      <c r="C29" s="72">
        <f t="shared" si="6"/>
        <v>35452</v>
      </c>
      <c r="D29" s="74">
        <f t="shared" si="4"/>
        <v>30985.54</v>
      </c>
      <c r="E29" s="56">
        <f t="shared" si="0"/>
        <v>4466.46</v>
      </c>
      <c r="F29" s="72">
        <f t="shared" si="5"/>
        <v>362279.33000000019</v>
      </c>
      <c r="G29" s="72">
        <f t="shared" si="1"/>
        <v>331293.79000000021</v>
      </c>
      <c r="H29" s="72">
        <f t="shared" si="2"/>
        <v>4466.4574931506868</v>
      </c>
    </row>
    <row r="30" spans="1:8" x14ac:dyDescent="0.25">
      <c r="A30" s="6" t="s">
        <v>106</v>
      </c>
      <c r="B30" s="73">
        <f t="shared" si="3"/>
        <v>31</v>
      </c>
      <c r="C30" s="72">
        <f t="shared" si="6"/>
        <v>35452</v>
      </c>
      <c r="D30" s="74">
        <f t="shared" si="4"/>
        <v>31231.41</v>
      </c>
      <c r="E30" s="56">
        <f t="shared" si="0"/>
        <v>4220.59</v>
      </c>
      <c r="F30" s="72">
        <f t="shared" si="5"/>
        <v>331293.79000000021</v>
      </c>
      <c r="G30" s="72">
        <f t="shared" si="1"/>
        <v>300062.38000000024</v>
      </c>
      <c r="H30" s="72">
        <f t="shared" si="2"/>
        <v>4220.5921191780844</v>
      </c>
    </row>
    <row r="31" spans="1:8" x14ac:dyDescent="0.25">
      <c r="A31" s="6" t="s">
        <v>107</v>
      </c>
      <c r="B31" s="73">
        <f t="shared" si="3"/>
        <v>30</v>
      </c>
      <c r="C31" s="72">
        <f t="shared" si="6"/>
        <v>35452</v>
      </c>
      <c r="D31" s="74">
        <f t="shared" si="4"/>
        <v>31752.6</v>
      </c>
      <c r="E31" s="56">
        <f t="shared" si="0"/>
        <v>3699.4</v>
      </c>
      <c r="F31" s="72">
        <f t="shared" si="5"/>
        <v>300062.38000000024</v>
      </c>
      <c r="G31" s="72">
        <f t="shared" si="1"/>
        <v>268309.78000000026</v>
      </c>
      <c r="H31" s="72">
        <f t="shared" si="2"/>
        <v>3699.3992054794544</v>
      </c>
    </row>
    <row r="32" spans="1:8" x14ac:dyDescent="0.25">
      <c r="A32" s="6" t="s">
        <v>108</v>
      </c>
      <c r="B32" s="73">
        <f t="shared" si="3"/>
        <v>31</v>
      </c>
      <c r="C32" s="72">
        <f t="shared" si="6"/>
        <v>35452</v>
      </c>
      <c r="D32" s="74">
        <f t="shared" si="4"/>
        <v>32033.81</v>
      </c>
      <c r="E32" s="56">
        <f t="shared" si="0"/>
        <v>3418.19</v>
      </c>
      <c r="F32" s="72">
        <f t="shared" si="5"/>
        <v>268309.78000000026</v>
      </c>
      <c r="G32" s="72">
        <f t="shared" si="1"/>
        <v>236275.97000000026</v>
      </c>
      <c r="H32" s="72">
        <f t="shared" si="2"/>
        <v>3418.1930876712368</v>
      </c>
    </row>
    <row r="33" spans="1:8" x14ac:dyDescent="0.25">
      <c r="A33" s="6" t="s">
        <v>109</v>
      </c>
      <c r="B33" s="73">
        <f t="shared" si="3"/>
        <v>31</v>
      </c>
      <c r="C33" s="72">
        <f t="shared" si="6"/>
        <v>35452</v>
      </c>
      <c r="D33" s="74">
        <f t="shared" si="4"/>
        <v>32441.91</v>
      </c>
      <c r="E33" s="56">
        <f t="shared" si="0"/>
        <v>3010.09</v>
      </c>
      <c r="F33" s="72">
        <f t="shared" si="5"/>
        <v>236275.97000000026</v>
      </c>
      <c r="G33" s="72">
        <f t="shared" si="1"/>
        <v>203834.06000000026</v>
      </c>
      <c r="H33" s="72">
        <f t="shared" si="2"/>
        <v>3010.091124657537</v>
      </c>
    </row>
    <row r="34" spans="1:8" x14ac:dyDescent="0.25">
      <c r="A34" s="6" t="s">
        <v>110</v>
      </c>
      <c r="B34" s="73">
        <f t="shared" si="3"/>
        <v>28</v>
      </c>
      <c r="C34" s="72">
        <f t="shared" si="6"/>
        <v>35452</v>
      </c>
      <c r="D34" s="74">
        <f t="shared" si="4"/>
        <v>33106.51</v>
      </c>
      <c r="E34" s="56">
        <f t="shared" si="0"/>
        <v>2345.4899999999998</v>
      </c>
      <c r="F34" s="72">
        <f t="shared" si="5"/>
        <v>203834.06000000026</v>
      </c>
      <c r="G34" s="72">
        <f t="shared" si="1"/>
        <v>170727.55000000025</v>
      </c>
      <c r="H34" s="72">
        <f t="shared" si="2"/>
        <v>2345.4878136986331</v>
      </c>
    </row>
    <row r="35" spans="1:8" x14ac:dyDescent="0.25">
      <c r="A35" s="6" t="s">
        <v>111</v>
      </c>
      <c r="B35" s="73">
        <f t="shared" si="3"/>
        <v>31</v>
      </c>
      <c r="C35" s="72">
        <f t="shared" si="6"/>
        <v>35452</v>
      </c>
      <c r="D35" s="74">
        <f t="shared" si="4"/>
        <v>33276.980000000003</v>
      </c>
      <c r="E35" s="56">
        <f t="shared" si="0"/>
        <v>2175.02</v>
      </c>
      <c r="F35" s="72">
        <f t="shared" si="5"/>
        <v>170727.55000000025</v>
      </c>
      <c r="G35" s="72">
        <f t="shared" si="1"/>
        <v>137450.57000000024</v>
      </c>
      <c r="H35" s="72">
        <f t="shared" si="2"/>
        <v>2175.0222123287699</v>
      </c>
    </row>
    <row r="36" spans="1:8" x14ac:dyDescent="0.25">
      <c r="A36" s="6" t="s">
        <v>117</v>
      </c>
      <c r="B36" s="73">
        <f t="shared" si="3"/>
        <v>30</v>
      </c>
      <c r="C36" s="72">
        <f t="shared" si="6"/>
        <v>35452</v>
      </c>
      <c r="D36" s="74">
        <f t="shared" si="4"/>
        <v>33757.4</v>
      </c>
      <c r="E36" s="56">
        <f t="shared" si="0"/>
        <v>1694.6</v>
      </c>
      <c r="F36" s="72">
        <f t="shared" si="5"/>
        <v>137450.57000000024</v>
      </c>
      <c r="G36" s="72">
        <f t="shared" si="1"/>
        <v>103693.17000000025</v>
      </c>
      <c r="H36" s="72">
        <f t="shared" si="2"/>
        <v>1694.5960684931533</v>
      </c>
    </row>
    <row r="37" spans="1:8" x14ac:dyDescent="0.25">
      <c r="A37" s="6" t="s">
        <v>112</v>
      </c>
      <c r="B37" s="73">
        <f t="shared" si="3"/>
        <v>31</v>
      </c>
      <c r="C37" s="72">
        <f t="shared" si="6"/>
        <v>35452</v>
      </c>
      <c r="D37" s="74">
        <f t="shared" si="4"/>
        <v>34130.980000000003</v>
      </c>
      <c r="E37" s="56">
        <f t="shared" si="0"/>
        <v>1321.02</v>
      </c>
      <c r="F37" s="72">
        <f t="shared" si="5"/>
        <v>103693.17000000025</v>
      </c>
      <c r="G37" s="72">
        <f t="shared" si="1"/>
        <v>69562.190000000235</v>
      </c>
      <c r="H37" s="72">
        <f t="shared" si="2"/>
        <v>1321.0225767123318</v>
      </c>
    </row>
    <row r="38" spans="1:8" x14ac:dyDescent="0.25">
      <c r="A38" s="6" t="s">
        <v>113</v>
      </c>
      <c r="B38" s="73">
        <f t="shared" si="3"/>
        <v>30</v>
      </c>
      <c r="C38" s="72">
        <f t="shared" si="6"/>
        <v>35452</v>
      </c>
      <c r="D38" s="74">
        <f t="shared" si="4"/>
        <v>34594.379999999997</v>
      </c>
      <c r="E38" s="56">
        <f t="shared" si="0"/>
        <v>857.62</v>
      </c>
      <c r="F38" s="72">
        <f t="shared" si="5"/>
        <v>69562.190000000235</v>
      </c>
      <c r="G38" s="72">
        <f t="shared" si="1"/>
        <v>34967.810000000238</v>
      </c>
      <c r="H38" s="72">
        <f t="shared" si="2"/>
        <v>857.61604109589325</v>
      </c>
    </row>
    <row r="39" spans="1:8" x14ac:dyDescent="0.25">
      <c r="A39" s="6" t="s">
        <v>114</v>
      </c>
      <c r="B39" s="73">
        <f t="shared" si="3"/>
        <v>31</v>
      </c>
      <c r="C39" s="72">
        <f t="shared" si="6"/>
        <v>35452</v>
      </c>
      <c r="D39" s="74">
        <f t="shared" si="4"/>
        <v>34967.810000000238</v>
      </c>
      <c r="E39" s="56">
        <v>484.18999999975904</v>
      </c>
      <c r="F39" s="72">
        <f t="shared" si="5"/>
        <v>34967.810000000238</v>
      </c>
      <c r="G39" s="72">
        <f t="shared" si="1"/>
        <v>0</v>
      </c>
      <c r="H39" s="72">
        <f>484.19</f>
        <v>484.19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CA28E-4C64-406F-B899-F20E745DAB0E}">
  <dimension ref="A1:I39"/>
  <sheetViews>
    <sheetView topLeftCell="A22" workbookViewId="0">
      <selection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2.85546875" bestFit="1" customWidth="1"/>
    <col min="5" max="5" width="10.140625" customWidth="1"/>
    <col min="6" max="6" width="15.28515625" bestFit="1" customWidth="1"/>
    <col min="7" max="7" width="14.28515625" bestFit="1" customWidth="1"/>
    <col min="8" max="8" width="15" bestFit="1" customWidth="1"/>
  </cols>
  <sheetData>
    <row r="1" spans="1:9" x14ac:dyDescent="0.25">
      <c r="A1" s="61" t="s">
        <v>267</v>
      </c>
      <c r="B1" s="65" t="s">
        <v>279</v>
      </c>
      <c r="C1" s="64" t="s">
        <v>337</v>
      </c>
      <c r="D1" s="63">
        <v>1000000</v>
      </c>
    </row>
    <row r="2" spans="1:9" x14ac:dyDescent="0.25">
      <c r="A2" s="61" t="s">
        <v>268</v>
      </c>
      <c r="B2" s="62">
        <v>0.15</v>
      </c>
      <c r="C2" s="61" t="s">
        <v>336</v>
      </c>
      <c r="D2" s="60">
        <f>ROUNDUP(35451.1140939257,0)</f>
        <v>35452</v>
      </c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338</v>
      </c>
      <c r="I3" s="31" t="s">
        <v>272</v>
      </c>
    </row>
    <row r="4" spans="1:9" x14ac:dyDescent="0.25">
      <c r="A4" s="6" t="s">
        <v>82</v>
      </c>
      <c r="B4" s="40">
        <f>DAYS360(B1,A4)</f>
        <v>25</v>
      </c>
      <c r="C4" s="17">
        <f>E4</f>
        <v>10417</v>
      </c>
      <c r="D4" s="27">
        <v>0</v>
      </c>
      <c r="E4" s="56">
        <f>ROUNDUP(B4*$B$2*F4/360,0)</f>
        <v>10417</v>
      </c>
      <c r="F4" s="26">
        <f>D1</f>
        <v>1000000</v>
      </c>
      <c r="G4" s="26">
        <f>F4</f>
        <v>1000000</v>
      </c>
      <c r="H4" s="56">
        <f>ROUNDUP(F4*B2*B4/360,0)</f>
        <v>10417</v>
      </c>
      <c r="I4" s="70">
        <f t="shared" ref="I4:I39" si="0">E4-H4</f>
        <v>0</v>
      </c>
    </row>
    <row r="5" spans="1:9" x14ac:dyDescent="0.25">
      <c r="A5" s="76" t="s">
        <v>83</v>
      </c>
      <c r="B5" s="73">
        <f>DAYS360(A4,A5)</f>
        <v>30</v>
      </c>
      <c r="C5" s="72">
        <f>D2</f>
        <v>35452</v>
      </c>
      <c r="D5" s="74">
        <f>C5-E5</f>
        <v>22952</v>
      </c>
      <c r="E5" s="56">
        <f>ROUND(B5*$B$2*F5/360,2)</f>
        <v>12500</v>
      </c>
      <c r="F5" s="72">
        <f>G4</f>
        <v>1000000</v>
      </c>
      <c r="G5" s="72">
        <f t="shared" ref="G5:G38" si="1">F5-D5</f>
        <v>977048</v>
      </c>
      <c r="H5" s="72">
        <f>F5*$B$2*B5/360</f>
        <v>12500</v>
      </c>
      <c r="I5" s="70">
        <f t="shared" si="0"/>
        <v>0</v>
      </c>
    </row>
    <row r="6" spans="1:9" x14ac:dyDescent="0.25">
      <c r="A6" s="76" t="s">
        <v>84</v>
      </c>
      <c r="B6" s="73">
        <f t="shared" ref="B6:B39" si="2">DAYS360(A5,A6)</f>
        <v>30</v>
      </c>
      <c r="C6" s="72">
        <f>$D$2</f>
        <v>35452</v>
      </c>
      <c r="D6" s="74">
        <f t="shared" ref="D6:D39" si="3">C6-E6</f>
        <v>23238.9</v>
      </c>
      <c r="E6" s="56">
        <f t="shared" ref="E6:E38" si="4">ROUND(B6*$B$2*F6/360,2)</f>
        <v>12213.1</v>
      </c>
      <c r="F6" s="72">
        <f t="shared" ref="F6:F39" si="5">G5</f>
        <v>977048</v>
      </c>
      <c r="G6" s="72">
        <f t="shared" si="1"/>
        <v>953809.1</v>
      </c>
      <c r="H6" s="72">
        <f t="shared" ref="H6:H38" si="6">F6*$B$2*B6/360</f>
        <v>12213.099999999997</v>
      </c>
      <c r="I6" s="70">
        <f t="shared" si="0"/>
        <v>0</v>
      </c>
    </row>
    <row r="7" spans="1:9" x14ac:dyDescent="0.25">
      <c r="A7" s="76" t="s">
        <v>85</v>
      </c>
      <c r="B7" s="73">
        <f t="shared" si="2"/>
        <v>30</v>
      </c>
      <c r="C7" s="72">
        <f t="shared" ref="C7:C39" si="7">$D$2</f>
        <v>35452</v>
      </c>
      <c r="D7" s="74">
        <f t="shared" si="3"/>
        <v>23529.39</v>
      </c>
      <c r="E7" s="56">
        <f t="shared" si="4"/>
        <v>11922.61</v>
      </c>
      <c r="F7" s="72">
        <f t="shared" si="5"/>
        <v>953809.1</v>
      </c>
      <c r="G7" s="72">
        <f t="shared" si="1"/>
        <v>930279.71</v>
      </c>
      <c r="H7" s="72">
        <f t="shared" si="6"/>
        <v>11922.613749999999</v>
      </c>
      <c r="I7" s="70">
        <f t="shared" si="0"/>
        <v>-3.7499999980354914E-3</v>
      </c>
    </row>
    <row r="8" spans="1:9" x14ac:dyDescent="0.25">
      <c r="A8" s="76" t="s">
        <v>86</v>
      </c>
      <c r="B8" s="73">
        <f t="shared" si="2"/>
        <v>30</v>
      </c>
      <c r="C8" s="72">
        <f t="shared" si="7"/>
        <v>35452</v>
      </c>
      <c r="D8" s="74">
        <f t="shared" si="3"/>
        <v>23823.5</v>
      </c>
      <c r="E8" s="56">
        <f t="shared" si="4"/>
        <v>11628.5</v>
      </c>
      <c r="F8" s="72">
        <f t="shared" si="5"/>
        <v>930279.71</v>
      </c>
      <c r="G8" s="72">
        <f t="shared" si="1"/>
        <v>906456.21</v>
      </c>
      <c r="H8" s="72">
        <f t="shared" si="6"/>
        <v>11628.496374999999</v>
      </c>
      <c r="I8" s="70">
        <f t="shared" si="0"/>
        <v>3.625000001193257E-3</v>
      </c>
    </row>
    <row r="9" spans="1:9" x14ac:dyDescent="0.25">
      <c r="A9" s="75" t="s">
        <v>87</v>
      </c>
      <c r="B9" s="73">
        <f t="shared" si="2"/>
        <v>30</v>
      </c>
      <c r="C9" s="72">
        <f t="shared" si="7"/>
        <v>35452</v>
      </c>
      <c r="D9" s="74">
        <f t="shared" si="3"/>
        <v>24121.3</v>
      </c>
      <c r="E9" s="56">
        <f t="shared" si="4"/>
        <v>11330.7</v>
      </c>
      <c r="F9" s="72">
        <f t="shared" si="5"/>
        <v>906456.21</v>
      </c>
      <c r="G9" s="72">
        <f t="shared" si="1"/>
        <v>882334.90999999992</v>
      </c>
      <c r="H9" s="72">
        <f t="shared" si="6"/>
        <v>11330.702624999998</v>
      </c>
      <c r="I9" s="70">
        <f t="shared" si="0"/>
        <v>-2.6249999973515514E-3</v>
      </c>
    </row>
    <row r="10" spans="1:9" x14ac:dyDescent="0.25">
      <c r="A10" s="6" t="s">
        <v>88</v>
      </c>
      <c r="B10" s="73">
        <f t="shared" si="2"/>
        <v>30</v>
      </c>
      <c r="C10" s="72">
        <f t="shared" si="7"/>
        <v>35452</v>
      </c>
      <c r="D10" s="74">
        <f t="shared" si="3"/>
        <v>24422.809999999998</v>
      </c>
      <c r="E10" s="56">
        <f t="shared" si="4"/>
        <v>11029.19</v>
      </c>
      <c r="F10" s="72">
        <f t="shared" si="5"/>
        <v>882334.90999999992</v>
      </c>
      <c r="G10" s="72">
        <f t="shared" si="1"/>
        <v>857912.09999999986</v>
      </c>
      <c r="H10" s="72">
        <f t="shared" si="6"/>
        <v>11029.186374999997</v>
      </c>
      <c r="I10" s="70">
        <f t="shared" si="0"/>
        <v>3.6250000030122465E-3</v>
      </c>
    </row>
    <row r="11" spans="1:9" x14ac:dyDescent="0.25">
      <c r="A11" s="6" t="s">
        <v>89</v>
      </c>
      <c r="B11" s="73">
        <f t="shared" si="2"/>
        <v>30</v>
      </c>
      <c r="C11" s="72">
        <f t="shared" si="7"/>
        <v>35452</v>
      </c>
      <c r="D11" s="74">
        <f t="shared" si="3"/>
        <v>24728.1</v>
      </c>
      <c r="E11" s="56">
        <f t="shared" si="4"/>
        <v>10723.9</v>
      </c>
      <c r="F11" s="72">
        <f t="shared" si="5"/>
        <v>857912.09999999986</v>
      </c>
      <c r="G11" s="72">
        <f t="shared" si="1"/>
        <v>833183.99999999988</v>
      </c>
      <c r="H11" s="72">
        <f t="shared" si="6"/>
        <v>10723.901249999997</v>
      </c>
      <c r="I11" s="70">
        <f t="shared" si="0"/>
        <v>-1.2499999975261744E-3</v>
      </c>
    </row>
    <row r="12" spans="1:9" x14ac:dyDescent="0.25">
      <c r="A12" s="6" t="s">
        <v>115</v>
      </c>
      <c r="B12" s="73">
        <f t="shared" si="2"/>
        <v>30</v>
      </c>
      <c r="C12" s="72">
        <f t="shared" si="7"/>
        <v>35452</v>
      </c>
      <c r="D12" s="74">
        <f t="shared" si="3"/>
        <v>25037.200000000001</v>
      </c>
      <c r="E12" s="56">
        <f t="shared" si="4"/>
        <v>10414.799999999999</v>
      </c>
      <c r="F12" s="72">
        <f t="shared" si="5"/>
        <v>833183.99999999988</v>
      </c>
      <c r="G12" s="72">
        <f t="shared" si="1"/>
        <v>808146.79999999993</v>
      </c>
      <c r="H12" s="72">
        <f t="shared" si="6"/>
        <v>10414.799999999997</v>
      </c>
      <c r="I12" s="70">
        <f t="shared" si="0"/>
        <v>0</v>
      </c>
    </row>
    <row r="13" spans="1:9" x14ac:dyDescent="0.25">
      <c r="A13" s="6" t="s">
        <v>90</v>
      </c>
      <c r="B13" s="73">
        <f t="shared" si="2"/>
        <v>30</v>
      </c>
      <c r="C13" s="72">
        <f t="shared" si="7"/>
        <v>35452</v>
      </c>
      <c r="D13" s="74">
        <f t="shared" si="3"/>
        <v>25350.16</v>
      </c>
      <c r="E13" s="56">
        <f t="shared" si="4"/>
        <v>10101.84</v>
      </c>
      <c r="F13" s="72">
        <f t="shared" si="5"/>
        <v>808146.79999999993</v>
      </c>
      <c r="G13" s="72">
        <f t="shared" si="1"/>
        <v>782796.6399999999</v>
      </c>
      <c r="H13" s="72">
        <f t="shared" si="6"/>
        <v>10101.834999999999</v>
      </c>
      <c r="I13" s="70">
        <f t="shared" si="0"/>
        <v>5.0000000010186341E-3</v>
      </c>
    </row>
    <row r="14" spans="1:9" x14ac:dyDescent="0.25">
      <c r="A14" s="6" t="s">
        <v>91</v>
      </c>
      <c r="B14" s="73">
        <f t="shared" si="2"/>
        <v>30</v>
      </c>
      <c r="C14" s="72">
        <f t="shared" si="7"/>
        <v>35452</v>
      </c>
      <c r="D14" s="74">
        <f t="shared" si="3"/>
        <v>25667.040000000001</v>
      </c>
      <c r="E14" s="56">
        <f t="shared" si="4"/>
        <v>9784.9599999999991</v>
      </c>
      <c r="F14" s="72">
        <f t="shared" si="5"/>
        <v>782796.6399999999</v>
      </c>
      <c r="G14" s="72">
        <f t="shared" si="1"/>
        <v>757129.59999999986</v>
      </c>
      <c r="H14" s="72">
        <f t="shared" si="6"/>
        <v>9784.9579999999987</v>
      </c>
      <c r="I14" s="70">
        <f t="shared" si="0"/>
        <v>2.0000000004074536E-3</v>
      </c>
    </row>
    <row r="15" spans="1:9" x14ac:dyDescent="0.25">
      <c r="A15" s="6" t="s">
        <v>92</v>
      </c>
      <c r="B15" s="73">
        <f t="shared" si="2"/>
        <v>30</v>
      </c>
      <c r="C15" s="72">
        <f t="shared" si="7"/>
        <v>35452</v>
      </c>
      <c r="D15" s="74">
        <f t="shared" si="3"/>
        <v>25987.879999999997</v>
      </c>
      <c r="E15" s="56">
        <f t="shared" si="4"/>
        <v>9464.1200000000008</v>
      </c>
      <c r="F15" s="72">
        <f t="shared" si="5"/>
        <v>757129.59999999986</v>
      </c>
      <c r="G15" s="72">
        <f t="shared" si="1"/>
        <v>731141.71999999986</v>
      </c>
      <c r="H15" s="72">
        <f t="shared" si="6"/>
        <v>9464.1199999999972</v>
      </c>
      <c r="I15" s="70">
        <f t="shared" si="0"/>
        <v>0</v>
      </c>
    </row>
    <row r="16" spans="1:9" x14ac:dyDescent="0.25">
      <c r="A16" s="6" t="s">
        <v>93</v>
      </c>
      <c r="B16" s="73">
        <f t="shared" si="2"/>
        <v>30</v>
      </c>
      <c r="C16" s="72">
        <f t="shared" si="7"/>
        <v>35452</v>
      </c>
      <c r="D16" s="74">
        <f t="shared" si="3"/>
        <v>26312.73</v>
      </c>
      <c r="E16" s="56">
        <f t="shared" si="4"/>
        <v>9139.27</v>
      </c>
      <c r="F16" s="72">
        <f t="shared" si="5"/>
        <v>731141.71999999986</v>
      </c>
      <c r="G16" s="72">
        <f t="shared" si="1"/>
        <v>704828.98999999987</v>
      </c>
      <c r="H16" s="72">
        <f t="shared" si="6"/>
        <v>9139.2714999999989</v>
      </c>
      <c r="I16" s="70">
        <f t="shared" si="0"/>
        <v>-1.4999999984866008E-3</v>
      </c>
    </row>
    <row r="17" spans="1:9" x14ac:dyDescent="0.25">
      <c r="A17" s="6" t="s">
        <v>94</v>
      </c>
      <c r="B17" s="73">
        <f t="shared" si="2"/>
        <v>30</v>
      </c>
      <c r="C17" s="72">
        <f t="shared" si="7"/>
        <v>35452</v>
      </c>
      <c r="D17" s="74">
        <f t="shared" si="3"/>
        <v>26641.64</v>
      </c>
      <c r="E17" s="56">
        <f t="shared" si="4"/>
        <v>8810.36</v>
      </c>
      <c r="F17" s="72">
        <f t="shared" si="5"/>
        <v>704828.98999999987</v>
      </c>
      <c r="G17" s="72">
        <f t="shared" si="1"/>
        <v>678187.34999999986</v>
      </c>
      <c r="H17" s="72">
        <f t="shared" si="6"/>
        <v>8810.362374999997</v>
      </c>
      <c r="I17" s="70">
        <f t="shared" si="0"/>
        <v>-2.374999996391125E-3</v>
      </c>
    </row>
    <row r="18" spans="1:9" x14ac:dyDescent="0.25">
      <c r="A18" s="6" t="s">
        <v>95</v>
      </c>
      <c r="B18" s="73">
        <f t="shared" si="2"/>
        <v>30</v>
      </c>
      <c r="C18" s="72">
        <f t="shared" si="7"/>
        <v>35452</v>
      </c>
      <c r="D18" s="74">
        <f t="shared" si="3"/>
        <v>26974.66</v>
      </c>
      <c r="E18" s="56">
        <f t="shared" si="4"/>
        <v>8477.34</v>
      </c>
      <c r="F18" s="72">
        <f t="shared" si="5"/>
        <v>678187.34999999986</v>
      </c>
      <c r="G18" s="72">
        <f t="shared" si="1"/>
        <v>651212.68999999983</v>
      </c>
      <c r="H18" s="72">
        <f t="shared" si="6"/>
        <v>8477.3418749999983</v>
      </c>
      <c r="I18" s="70">
        <f t="shared" si="0"/>
        <v>-1.874999998108251E-3</v>
      </c>
    </row>
    <row r="19" spans="1:9" x14ac:dyDescent="0.25">
      <c r="A19" s="6" t="s">
        <v>96</v>
      </c>
      <c r="B19" s="73">
        <f t="shared" si="2"/>
        <v>30</v>
      </c>
      <c r="C19" s="72">
        <f t="shared" si="7"/>
        <v>35452</v>
      </c>
      <c r="D19" s="74">
        <f t="shared" si="3"/>
        <v>27311.84</v>
      </c>
      <c r="E19" s="56">
        <f t="shared" si="4"/>
        <v>8140.16</v>
      </c>
      <c r="F19" s="72">
        <f t="shared" si="5"/>
        <v>651212.68999999983</v>
      </c>
      <c r="G19" s="72">
        <f t="shared" si="1"/>
        <v>623900.84999999986</v>
      </c>
      <c r="H19" s="72">
        <f t="shared" si="6"/>
        <v>8140.1586249999973</v>
      </c>
      <c r="I19" s="70">
        <f t="shared" si="0"/>
        <v>1.3750000025538611E-3</v>
      </c>
    </row>
    <row r="20" spans="1:9" x14ac:dyDescent="0.25">
      <c r="A20" s="6" t="s">
        <v>97</v>
      </c>
      <c r="B20" s="73">
        <f t="shared" si="2"/>
        <v>30</v>
      </c>
      <c r="C20" s="72">
        <f t="shared" si="7"/>
        <v>35452</v>
      </c>
      <c r="D20" s="74">
        <f t="shared" si="3"/>
        <v>27653.239999999998</v>
      </c>
      <c r="E20" s="56">
        <f t="shared" si="4"/>
        <v>7798.76</v>
      </c>
      <c r="F20" s="72">
        <f t="shared" si="5"/>
        <v>623900.84999999986</v>
      </c>
      <c r="G20" s="72">
        <f t="shared" si="1"/>
        <v>596247.60999999987</v>
      </c>
      <c r="H20" s="72">
        <f t="shared" si="6"/>
        <v>7798.7606249999981</v>
      </c>
      <c r="I20" s="70">
        <f t="shared" si="0"/>
        <v>-6.249999978535925E-4</v>
      </c>
    </row>
    <row r="21" spans="1:9" x14ac:dyDescent="0.25">
      <c r="A21" s="6" t="s">
        <v>98</v>
      </c>
      <c r="B21" s="73">
        <f t="shared" si="2"/>
        <v>30</v>
      </c>
      <c r="C21" s="72">
        <f t="shared" si="7"/>
        <v>35452</v>
      </c>
      <c r="D21" s="74">
        <f t="shared" si="3"/>
        <v>27998.9</v>
      </c>
      <c r="E21" s="56">
        <f t="shared" si="4"/>
        <v>7453.1</v>
      </c>
      <c r="F21" s="72">
        <f t="shared" si="5"/>
        <v>596247.60999999987</v>
      </c>
      <c r="G21" s="72">
        <f t="shared" si="1"/>
        <v>568248.70999999985</v>
      </c>
      <c r="H21" s="72">
        <f t="shared" si="6"/>
        <v>7453.0951249999989</v>
      </c>
      <c r="I21" s="70">
        <f t="shared" si="0"/>
        <v>4.8750000014479156E-3</v>
      </c>
    </row>
    <row r="22" spans="1:9" x14ac:dyDescent="0.25">
      <c r="A22" s="6" t="s">
        <v>99</v>
      </c>
      <c r="B22" s="73">
        <f t="shared" si="2"/>
        <v>30</v>
      </c>
      <c r="C22" s="72">
        <f t="shared" si="7"/>
        <v>35452</v>
      </c>
      <c r="D22" s="74">
        <f t="shared" si="3"/>
        <v>28348.89</v>
      </c>
      <c r="E22" s="56">
        <f t="shared" si="4"/>
        <v>7103.11</v>
      </c>
      <c r="F22" s="72">
        <f t="shared" si="5"/>
        <v>568248.70999999985</v>
      </c>
      <c r="G22" s="72">
        <f t="shared" si="1"/>
        <v>539899.81999999983</v>
      </c>
      <c r="H22" s="72">
        <f t="shared" si="6"/>
        <v>7103.1088749999981</v>
      </c>
      <c r="I22" s="70">
        <f t="shared" si="0"/>
        <v>1.1250000015934347E-3</v>
      </c>
    </row>
    <row r="23" spans="1:9" x14ac:dyDescent="0.25">
      <c r="A23" s="6" t="s">
        <v>100</v>
      </c>
      <c r="B23" s="73">
        <f t="shared" si="2"/>
        <v>30</v>
      </c>
      <c r="C23" s="72">
        <f t="shared" si="7"/>
        <v>35452</v>
      </c>
      <c r="D23" s="74">
        <f t="shared" si="3"/>
        <v>28703.25</v>
      </c>
      <c r="E23" s="56">
        <f t="shared" si="4"/>
        <v>6748.75</v>
      </c>
      <c r="F23" s="72">
        <f t="shared" si="5"/>
        <v>539899.81999999983</v>
      </c>
      <c r="G23" s="72">
        <f t="shared" si="1"/>
        <v>511196.56999999983</v>
      </c>
      <c r="H23" s="72">
        <f t="shared" si="6"/>
        <v>6748.7477499999968</v>
      </c>
      <c r="I23" s="70">
        <f t="shared" si="0"/>
        <v>2.2500000031868694E-3</v>
      </c>
    </row>
    <row r="24" spans="1:9" x14ac:dyDescent="0.25">
      <c r="A24" s="6" t="s">
        <v>116</v>
      </c>
      <c r="B24" s="73">
        <f t="shared" si="2"/>
        <v>30</v>
      </c>
      <c r="C24" s="72">
        <f t="shared" si="7"/>
        <v>35452</v>
      </c>
      <c r="D24" s="74">
        <f t="shared" si="3"/>
        <v>29062.04</v>
      </c>
      <c r="E24" s="56">
        <f t="shared" si="4"/>
        <v>6389.96</v>
      </c>
      <c r="F24" s="72">
        <f t="shared" si="5"/>
        <v>511196.56999999983</v>
      </c>
      <c r="G24" s="72">
        <f t="shared" si="1"/>
        <v>482134.52999999985</v>
      </c>
      <c r="H24" s="72">
        <f t="shared" si="6"/>
        <v>6389.9571249999972</v>
      </c>
      <c r="I24" s="70">
        <f t="shared" si="0"/>
        <v>2.8750000028594513E-3</v>
      </c>
    </row>
    <row r="25" spans="1:9" x14ac:dyDescent="0.25">
      <c r="A25" s="6" t="s">
        <v>101</v>
      </c>
      <c r="B25" s="73">
        <f t="shared" si="2"/>
        <v>30</v>
      </c>
      <c r="C25" s="72">
        <f t="shared" si="7"/>
        <v>35452</v>
      </c>
      <c r="D25" s="74">
        <f t="shared" si="3"/>
        <v>29425.32</v>
      </c>
      <c r="E25" s="56">
        <f t="shared" si="4"/>
        <v>6026.68</v>
      </c>
      <c r="F25" s="72">
        <f t="shared" si="5"/>
        <v>482134.52999999985</v>
      </c>
      <c r="G25" s="72">
        <f t="shared" si="1"/>
        <v>452709.20999999985</v>
      </c>
      <c r="H25" s="72">
        <f t="shared" si="6"/>
        <v>6026.6816249999965</v>
      </c>
      <c r="I25" s="70">
        <f t="shared" si="0"/>
        <v>-1.6249999962383299E-3</v>
      </c>
    </row>
    <row r="26" spans="1:9" x14ac:dyDescent="0.25">
      <c r="A26" s="6" t="s">
        <v>102</v>
      </c>
      <c r="B26" s="73">
        <f t="shared" si="2"/>
        <v>30</v>
      </c>
      <c r="C26" s="72">
        <f t="shared" si="7"/>
        <v>35452</v>
      </c>
      <c r="D26" s="74">
        <f t="shared" si="3"/>
        <v>29793.13</v>
      </c>
      <c r="E26" s="56">
        <f t="shared" si="4"/>
        <v>5658.87</v>
      </c>
      <c r="F26" s="72">
        <f t="shared" si="5"/>
        <v>452709.20999999985</v>
      </c>
      <c r="G26" s="72">
        <f t="shared" si="1"/>
        <v>422916.07999999984</v>
      </c>
      <c r="H26" s="72">
        <f t="shared" si="6"/>
        <v>5658.8651249999975</v>
      </c>
      <c r="I26" s="70">
        <f t="shared" si="0"/>
        <v>4.8750000023574103E-3</v>
      </c>
    </row>
    <row r="27" spans="1:9" x14ac:dyDescent="0.25">
      <c r="A27" s="6" t="s">
        <v>103</v>
      </c>
      <c r="B27" s="73">
        <f t="shared" si="2"/>
        <v>30</v>
      </c>
      <c r="C27" s="72">
        <f t="shared" si="7"/>
        <v>35452</v>
      </c>
      <c r="D27" s="74">
        <f t="shared" si="3"/>
        <v>30165.55</v>
      </c>
      <c r="E27" s="56">
        <f t="shared" si="4"/>
        <v>5286.45</v>
      </c>
      <c r="F27" s="72">
        <f t="shared" si="5"/>
        <v>422916.07999999984</v>
      </c>
      <c r="G27" s="72">
        <f t="shared" si="1"/>
        <v>392750.52999999985</v>
      </c>
      <c r="H27" s="72">
        <f t="shared" si="6"/>
        <v>5286.4509999999973</v>
      </c>
      <c r="I27" s="70">
        <f t="shared" si="0"/>
        <v>-9.9999999747524271E-4</v>
      </c>
    </row>
    <row r="28" spans="1:9" x14ac:dyDescent="0.25">
      <c r="A28" s="6" t="s">
        <v>104</v>
      </c>
      <c r="B28" s="73">
        <f t="shared" si="2"/>
        <v>30</v>
      </c>
      <c r="C28" s="72">
        <f t="shared" si="7"/>
        <v>35452</v>
      </c>
      <c r="D28" s="74">
        <f t="shared" si="3"/>
        <v>30542.62</v>
      </c>
      <c r="E28" s="56">
        <f t="shared" si="4"/>
        <v>4909.38</v>
      </c>
      <c r="F28" s="72">
        <f t="shared" si="5"/>
        <v>392750.52999999985</v>
      </c>
      <c r="G28" s="72">
        <f t="shared" si="1"/>
        <v>362207.90999999986</v>
      </c>
      <c r="H28" s="72">
        <f t="shared" si="6"/>
        <v>4909.3816249999982</v>
      </c>
      <c r="I28" s="70">
        <f t="shared" si="0"/>
        <v>-1.6249999980573193E-3</v>
      </c>
    </row>
    <row r="29" spans="1:9" x14ac:dyDescent="0.25">
      <c r="A29" s="6" t="s">
        <v>105</v>
      </c>
      <c r="B29" s="73">
        <f t="shared" si="2"/>
        <v>30</v>
      </c>
      <c r="C29" s="72">
        <f t="shared" si="7"/>
        <v>35452</v>
      </c>
      <c r="D29" s="74">
        <f t="shared" si="3"/>
        <v>30924.400000000001</v>
      </c>
      <c r="E29" s="56">
        <f t="shared" si="4"/>
        <v>4527.6000000000004</v>
      </c>
      <c r="F29" s="72">
        <f t="shared" si="5"/>
        <v>362207.90999999986</v>
      </c>
      <c r="G29" s="72">
        <f t="shared" si="1"/>
        <v>331283.50999999983</v>
      </c>
      <c r="H29" s="72">
        <f t="shared" si="6"/>
        <v>4527.5988749999979</v>
      </c>
      <c r="I29" s="70">
        <f t="shared" si="0"/>
        <v>1.1250000025029294E-3</v>
      </c>
    </row>
    <row r="30" spans="1:9" x14ac:dyDescent="0.25">
      <c r="A30" s="6" t="s">
        <v>106</v>
      </c>
      <c r="B30" s="73">
        <f t="shared" si="2"/>
        <v>30</v>
      </c>
      <c r="C30" s="72">
        <f t="shared" si="7"/>
        <v>35452</v>
      </c>
      <c r="D30" s="74">
        <f t="shared" si="3"/>
        <v>31310.959999999999</v>
      </c>
      <c r="E30" s="56">
        <f t="shared" si="4"/>
        <v>4141.04</v>
      </c>
      <c r="F30" s="72">
        <f t="shared" si="5"/>
        <v>331283.50999999983</v>
      </c>
      <c r="G30" s="72">
        <f t="shared" si="1"/>
        <v>299972.54999999981</v>
      </c>
      <c r="H30" s="72">
        <f t="shared" si="6"/>
        <v>4141.0438749999976</v>
      </c>
      <c r="I30" s="70">
        <f t="shared" si="0"/>
        <v>-3.8749999976062099E-3</v>
      </c>
    </row>
    <row r="31" spans="1:9" x14ac:dyDescent="0.25">
      <c r="A31" s="6" t="s">
        <v>107</v>
      </c>
      <c r="B31" s="73">
        <f t="shared" si="2"/>
        <v>30</v>
      </c>
      <c r="C31" s="72">
        <f t="shared" si="7"/>
        <v>35452</v>
      </c>
      <c r="D31" s="74">
        <f t="shared" si="3"/>
        <v>31702.34</v>
      </c>
      <c r="E31" s="56">
        <f t="shared" si="4"/>
        <v>3749.66</v>
      </c>
      <c r="F31" s="72">
        <f t="shared" si="5"/>
        <v>299972.54999999981</v>
      </c>
      <c r="G31" s="72">
        <f t="shared" si="1"/>
        <v>268270.20999999979</v>
      </c>
      <c r="H31" s="72">
        <f t="shared" si="6"/>
        <v>3749.6568749999979</v>
      </c>
      <c r="I31" s="70">
        <f t="shared" si="0"/>
        <v>3.1250000020008883E-3</v>
      </c>
    </row>
    <row r="32" spans="1:9" x14ac:dyDescent="0.25">
      <c r="A32" s="6" t="s">
        <v>108</v>
      </c>
      <c r="B32" s="73">
        <f t="shared" si="2"/>
        <v>30</v>
      </c>
      <c r="C32" s="72">
        <f t="shared" si="7"/>
        <v>35452</v>
      </c>
      <c r="D32" s="74">
        <f t="shared" si="3"/>
        <v>32098.62</v>
      </c>
      <c r="E32" s="56">
        <f t="shared" si="4"/>
        <v>3353.38</v>
      </c>
      <c r="F32" s="72">
        <f t="shared" si="5"/>
        <v>268270.20999999979</v>
      </c>
      <c r="G32" s="72">
        <f t="shared" si="1"/>
        <v>236171.58999999979</v>
      </c>
      <c r="H32" s="72">
        <f t="shared" si="6"/>
        <v>3353.3776249999978</v>
      </c>
      <c r="I32" s="70">
        <f t="shared" si="0"/>
        <v>2.3750000023028406E-3</v>
      </c>
    </row>
    <row r="33" spans="1:9" x14ac:dyDescent="0.25">
      <c r="A33" s="6" t="s">
        <v>109</v>
      </c>
      <c r="B33" s="73">
        <f t="shared" si="2"/>
        <v>30</v>
      </c>
      <c r="C33" s="72">
        <f t="shared" si="7"/>
        <v>35452</v>
      </c>
      <c r="D33" s="74">
        <f t="shared" si="3"/>
        <v>32499.86</v>
      </c>
      <c r="E33" s="56">
        <f t="shared" si="4"/>
        <v>2952.14</v>
      </c>
      <c r="F33" s="72">
        <f t="shared" si="5"/>
        <v>236171.58999999979</v>
      </c>
      <c r="G33" s="72">
        <f t="shared" si="1"/>
        <v>203671.72999999981</v>
      </c>
      <c r="H33" s="72">
        <f t="shared" si="6"/>
        <v>2952.1448749999977</v>
      </c>
      <c r="I33" s="70">
        <f t="shared" si="0"/>
        <v>-4.8749999978099368E-3</v>
      </c>
    </row>
    <row r="34" spans="1:9" x14ac:dyDescent="0.25">
      <c r="A34" s="6" t="s">
        <v>110</v>
      </c>
      <c r="B34" s="73">
        <f t="shared" si="2"/>
        <v>30</v>
      </c>
      <c r="C34" s="72">
        <f t="shared" si="7"/>
        <v>35452</v>
      </c>
      <c r="D34" s="74">
        <f t="shared" si="3"/>
        <v>32906.1</v>
      </c>
      <c r="E34" s="56">
        <f t="shared" si="4"/>
        <v>2545.9</v>
      </c>
      <c r="F34" s="72">
        <f t="shared" si="5"/>
        <v>203671.72999999981</v>
      </c>
      <c r="G34" s="72">
        <f t="shared" si="1"/>
        <v>170765.6299999998</v>
      </c>
      <c r="H34" s="72">
        <f t="shared" si="6"/>
        <v>2545.8966249999976</v>
      </c>
      <c r="I34" s="70">
        <f t="shared" si="0"/>
        <v>3.3750000025065674E-3</v>
      </c>
    </row>
    <row r="35" spans="1:9" x14ac:dyDescent="0.25">
      <c r="A35" s="6" t="s">
        <v>111</v>
      </c>
      <c r="B35" s="73">
        <f t="shared" si="2"/>
        <v>30</v>
      </c>
      <c r="C35" s="72">
        <f t="shared" si="7"/>
        <v>35452</v>
      </c>
      <c r="D35" s="74">
        <f t="shared" si="3"/>
        <v>33317.43</v>
      </c>
      <c r="E35" s="56">
        <f t="shared" si="4"/>
        <v>2134.5700000000002</v>
      </c>
      <c r="F35" s="72">
        <f t="shared" si="5"/>
        <v>170765.6299999998</v>
      </c>
      <c r="G35" s="72">
        <f t="shared" si="1"/>
        <v>137448.19999999981</v>
      </c>
      <c r="H35" s="72">
        <f t="shared" si="6"/>
        <v>2134.5703749999975</v>
      </c>
      <c r="I35" s="70">
        <f t="shared" si="0"/>
        <v>-3.7499999734791345E-4</v>
      </c>
    </row>
    <row r="36" spans="1:9" x14ac:dyDescent="0.25">
      <c r="A36" s="6" t="s">
        <v>117</v>
      </c>
      <c r="B36" s="73">
        <f t="shared" si="2"/>
        <v>30</v>
      </c>
      <c r="C36" s="72">
        <f t="shared" si="7"/>
        <v>35452</v>
      </c>
      <c r="D36" s="74">
        <f t="shared" si="3"/>
        <v>33733.9</v>
      </c>
      <c r="E36" s="56">
        <f t="shared" si="4"/>
        <v>1718.1</v>
      </c>
      <c r="F36" s="72">
        <f t="shared" si="5"/>
        <v>137448.19999999981</v>
      </c>
      <c r="G36" s="72">
        <f t="shared" si="1"/>
        <v>103714.29999999981</v>
      </c>
      <c r="H36" s="72">
        <f t="shared" si="6"/>
        <v>1718.1024999999975</v>
      </c>
      <c r="I36" s="70">
        <f t="shared" si="0"/>
        <v>-2.4999999975534593E-3</v>
      </c>
    </row>
    <row r="37" spans="1:9" x14ac:dyDescent="0.25">
      <c r="A37" s="6" t="s">
        <v>112</v>
      </c>
      <c r="B37" s="73">
        <f t="shared" si="2"/>
        <v>30</v>
      </c>
      <c r="C37" s="72">
        <f t="shared" si="7"/>
        <v>35452</v>
      </c>
      <c r="D37" s="74">
        <f t="shared" si="3"/>
        <v>34155.57</v>
      </c>
      <c r="E37" s="56">
        <f t="shared" si="4"/>
        <v>1296.43</v>
      </c>
      <c r="F37" s="72">
        <f t="shared" si="5"/>
        <v>103714.29999999981</v>
      </c>
      <c r="G37" s="72">
        <f t="shared" si="1"/>
        <v>69558.729999999807</v>
      </c>
      <c r="H37" s="72">
        <f t="shared" si="6"/>
        <v>1296.4287499999978</v>
      </c>
      <c r="I37" s="70">
        <f t="shared" si="0"/>
        <v>1.2500000023010216E-3</v>
      </c>
    </row>
    <row r="38" spans="1:9" x14ac:dyDescent="0.25">
      <c r="A38" s="6" t="s">
        <v>113</v>
      </c>
      <c r="B38" s="73">
        <f t="shared" si="2"/>
        <v>30</v>
      </c>
      <c r="C38" s="72">
        <f t="shared" si="7"/>
        <v>35452</v>
      </c>
      <c r="D38" s="74">
        <f t="shared" si="3"/>
        <v>34582.519999999997</v>
      </c>
      <c r="E38" s="56">
        <f t="shared" si="4"/>
        <v>869.48</v>
      </c>
      <c r="F38" s="72">
        <f t="shared" si="5"/>
        <v>69558.729999999807</v>
      </c>
      <c r="G38" s="72">
        <f t="shared" si="1"/>
        <v>34976.20999999981</v>
      </c>
      <c r="H38" s="72">
        <f t="shared" si="6"/>
        <v>869.48412499999745</v>
      </c>
      <c r="I38" s="70">
        <f t="shared" si="0"/>
        <v>-4.124999997429768E-3</v>
      </c>
    </row>
    <row r="39" spans="1:9" x14ac:dyDescent="0.25">
      <c r="A39" s="6" t="s">
        <v>114</v>
      </c>
      <c r="B39" s="73">
        <f t="shared" si="2"/>
        <v>30</v>
      </c>
      <c r="C39" s="72">
        <f t="shared" si="7"/>
        <v>35452</v>
      </c>
      <c r="D39" s="74">
        <f t="shared" si="3"/>
        <v>34976.20999999981</v>
      </c>
      <c r="E39" s="56">
        <v>475.79000000019295</v>
      </c>
      <c r="F39" s="72">
        <f t="shared" si="5"/>
        <v>34976.20999999981</v>
      </c>
      <c r="G39" s="72">
        <f>F39-D39</f>
        <v>0</v>
      </c>
      <c r="H39" s="72">
        <v>475.82</v>
      </c>
      <c r="I39" s="70">
        <f t="shared" si="0"/>
        <v>-2.9999999807046152E-2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FD7AD-1D0F-4530-92C7-06A3950589EA}">
  <dimension ref="A1:I40"/>
  <sheetViews>
    <sheetView workbookViewId="0">
      <selection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2.85546875" bestFit="1" customWidth="1"/>
    <col min="5" max="5" width="10" bestFit="1" customWidth="1"/>
    <col min="6" max="6" width="15.28515625" bestFit="1" customWidth="1"/>
    <col min="7" max="7" width="14.28515625" bestFit="1" customWidth="1"/>
    <col min="8" max="8" width="15" bestFit="1" customWidth="1"/>
  </cols>
  <sheetData>
    <row r="1" spans="1:9" x14ac:dyDescent="0.25">
      <c r="A1" s="61" t="s">
        <v>267</v>
      </c>
      <c r="B1" s="65" t="s">
        <v>279</v>
      </c>
      <c r="C1" s="64" t="s">
        <v>337</v>
      </c>
      <c r="D1" s="63">
        <v>1000000</v>
      </c>
    </row>
    <row r="2" spans="1:9" x14ac:dyDescent="0.25">
      <c r="A2" s="61" t="s">
        <v>268</v>
      </c>
      <c r="B2" s="62">
        <v>0.15</v>
      </c>
      <c r="C2" s="61" t="s">
        <v>336</v>
      </c>
      <c r="D2" s="60">
        <f>ROUNDUP(35459.3714348974,0)</f>
        <v>35460</v>
      </c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338</v>
      </c>
      <c r="I3" s="31" t="s">
        <v>272</v>
      </c>
    </row>
    <row r="4" spans="1:9" x14ac:dyDescent="0.25">
      <c r="A4" s="6" t="s">
        <v>374</v>
      </c>
      <c r="B4" s="40">
        <f>_xlfn.DAYS(A4,B1)</f>
        <v>5</v>
      </c>
      <c r="C4" s="17">
        <f>E4</f>
        <v>2055</v>
      </c>
      <c r="D4" s="27">
        <v>0</v>
      </c>
      <c r="E4" s="71">
        <f>ROUNDUP(F4*B4*$B$2/365,0)</f>
        <v>2055</v>
      </c>
      <c r="F4" s="26">
        <f>D1</f>
        <v>1000000</v>
      </c>
      <c r="G4" s="26">
        <f>F4</f>
        <v>1000000</v>
      </c>
      <c r="H4" s="71">
        <f>ROUNDUP(F4*B2*B4/365,0)</f>
        <v>2055</v>
      </c>
      <c r="I4" s="77">
        <f>E4-H4</f>
        <v>0</v>
      </c>
    </row>
    <row r="5" spans="1:9" x14ac:dyDescent="0.25">
      <c r="A5" s="76" t="s">
        <v>373</v>
      </c>
      <c r="B5" s="73">
        <f>_xlfn.DAYS(A5,A4)</f>
        <v>31</v>
      </c>
      <c r="C5" s="72">
        <f>D2</f>
        <v>35460</v>
      </c>
      <c r="D5" s="74">
        <f>C5-E5</f>
        <v>22720.27</v>
      </c>
      <c r="E5" s="71">
        <f>ROUND(F5*B5*$B$2/365,2)</f>
        <v>12739.73</v>
      </c>
      <c r="F5" s="72">
        <f>G4</f>
        <v>1000000</v>
      </c>
      <c r="G5" s="72">
        <f t="shared" ref="G5:G39" si="0">F5-D5</f>
        <v>977279.73</v>
      </c>
      <c r="H5" s="72">
        <f>F5*$B$2*B5/365</f>
        <v>12739.726027397261</v>
      </c>
      <c r="I5" s="77">
        <f t="shared" ref="I5:I39" si="1">E5-H5</f>
        <v>3.9726027389406227E-3</v>
      </c>
    </row>
    <row r="6" spans="1:9" x14ac:dyDescent="0.25">
      <c r="A6" s="76" t="s">
        <v>372</v>
      </c>
      <c r="B6" s="73">
        <f t="shared" ref="B6:B39" si="2">_xlfn.DAYS(A6,A5)</f>
        <v>30</v>
      </c>
      <c r="C6" s="72">
        <f>$D$2</f>
        <v>35460</v>
      </c>
      <c r="D6" s="74">
        <f>C6-E6</f>
        <v>23411.35</v>
      </c>
      <c r="E6" s="71">
        <f t="shared" ref="E6:E38" si="3">ROUND(F6*B6*$B$2/365,2)</f>
        <v>12048.65</v>
      </c>
      <c r="F6" s="72">
        <f t="shared" ref="F6:F39" si="4">G5</f>
        <v>977279.73</v>
      </c>
      <c r="G6" s="72">
        <f t="shared" si="0"/>
        <v>953868.38</v>
      </c>
      <c r="H6" s="72">
        <f t="shared" ref="H6:H38" si="5">F6*$B$2*B6/365</f>
        <v>12048.654205479452</v>
      </c>
      <c r="I6" s="77">
        <f t="shared" si="1"/>
        <v>-4.2054794521391159E-3</v>
      </c>
    </row>
    <row r="7" spans="1:9" x14ac:dyDescent="0.25">
      <c r="A7" s="76" t="s">
        <v>371</v>
      </c>
      <c r="B7" s="73">
        <f t="shared" si="2"/>
        <v>31</v>
      </c>
      <c r="C7" s="72">
        <f t="shared" ref="C7:C39" si="6">$D$2</f>
        <v>35460</v>
      </c>
      <c r="D7" s="74">
        <f t="shared" ref="D7:D39" si="7">C7-E7</f>
        <v>23307.98</v>
      </c>
      <c r="E7" s="71">
        <f t="shared" si="3"/>
        <v>12152.02</v>
      </c>
      <c r="F7" s="72">
        <f t="shared" si="4"/>
        <v>953868.38</v>
      </c>
      <c r="G7" s="72">
        <f t="shared" si="0"/>
        <v>930560.4</v>
      </c>
      <c r="H7" s="72">
        <f t="shared" si="5"/>
        <v>12152.021827397259</v>
      </c>
      <c r="I7" s="77">
        <f t="shared" si="1"/>
        <v>-1.8273972582392162E-3</v>
      </c>
    </row>
    <row r="8" spans="1:9" x14ac:dyDescent="0.25">
      <c r="A8" s="76" t="s">
        <v>370</v>
      </c>
      <c r="B8" s="73">
        <f t="shared" si="2"/>
        <v>30</v>
      </c>
      <c r="C8" s="72">
        <f t="shared" si="6"/>
        <v>35460</v>
      </c>
      <c r="D8" s="74">
        <f t="shared" si="7"/>
        <v>23987.34</v>
      </c>
      <c r="E8" s="71">
        <f t="shared" si="3"/>
        <v>11472.66</v>
      </c>
      <c r="F8" s="72">
        <f t="shared" si="4"/>
        <v>930560.4</v>
      </c>
      <c r="G8" s="72">
        <f t="shared" si="0"/>
        <v>906573.06</v>
      </c>
      <c r="H8" s="72">
        <f t="shared" si="5"/>
        <v>11472.662465753425</v>
      </c>
      <c r="I8" s="77">
        <f t="shared" si="1"/>
        <v>-2.4657534249854507E-3</v>
      </c>
    </row>
    <row r="9" spans="1:9" x14ac:dyDescent="0.25">
      <c r="A9" s="75" t="s">
        <v>369</v>
      </c>
      <c r="B9" s="73">
        <f t="shared" si="2"/>
        <v>31</v>
      </c>
      <c r="C9" s="72">
        <f t="shared" si="6"/>
        <v>35460</v>
      </c>
      <c r="D9" s="74">
        <f t="shared" si="7"/>
        <v>23910.510000000002</v>
      </c>
      <c r="E9" s="71">
        <f t="shared" si="3"/>
        <v>11549.49</v>
      </c>
      <c r="F9" s="72">
        <f t="shared" si="4"/>
        <v>906573.06</v>
      </c>
      <c r="G9" s="72">
        <f t="shared" si="0"/>
        <v>882662.55</v>
      </c>
      <c r="H9" s="72">
        <f t="shared" si="5"/>
        <v>11549.492408219179</v>
      </c>
      <c r="I9" s="77">
        <f t="shared" si="1"/>
        <v>-2.4082191794150276E-3</v>
      </c>
    </row>
    <row r="10" spans="1:9" x14ac:dyDescent="0.25">
      <c r="A10" s="6" t="s">
        <v>368</v>
      </c>
      <c r="B10" s="73">
        <f t="shared" si="2"/>
        <v>31</v>
      </c>
      <c r="C10" s="72">
        <f t="shared" si="6"/>
        <v>35460</v>
      </c>
      <c r="D10" s="74">
        <f t="shared" si="7"/>
        <v>24215.120000000003</v>
      </c>
      <c r="E10" s="71">
        <f t="shared" si="3"/>
        <v>11244.88</v>
      </c>
      <c r="F10" s="72">
        <f t="shared" si="4"/>
        <v>882662.55</v>
      </c>
      <c r="G10" s="72">
        <f t="shared" si="0"/>
        <v>858447.43</v>
      </c>
      <c r="H10" s="72">
        <f t="shared" si="5"/>
        <v>11244.879061643836</v>
      </c>
      <c r="I10" s="77">
        <f t="shared" si="1"/>
        <v>9.3835616280557588E-4</v>
      </c>
    </row>
    <row r="11" spans="1:9" x14ac:dyDescent="0.25">
      <c r="A11" s="75" t="s">
        <v>367</v>
      </c>
      <c r="B11" s="73">
        <f t="shared" si="2"/>
        <v>28</v>
      </c>
      <c r="C11" s="72">
        <f t="shared" si="6"/>
        <v>35460</v>
      </c>
      <c r="D11" s="74">
        <f t="shared" si="7"/>
        <v>25581.97</v>
      </c>
      <c r="E11" s="71">
        <f t="shared" si="3"/>
        <v>9878.0300000000007</v>
      </c>
      <c r="F11" s="72">
        <f t="shared" si="4"/>
        <v>858447.43</v>
      </c>
      <c r="G11" s="72">
        <f t="shared" si="0"/>
        <v>832865.46000000008</v>
      </c>
      <c r="H11" s="72">
        <f t="shared" si="5"/>
        <v>9878.0252219178074</v>
      </c>
      <c r="I11" s="77">
        <f t="shared" si="1"/>
        <v>4.7780821932974504E-3</v>
      </c>
    </row>
    <row r="12" spans="1:9" x14ac:dyDescent="0.25">
      <c r="A12" s="6" t="s">
        <v>366</v>
      </c>
      <c r="B12" s="73">
        <f t="shared" si="2"/>
        <v>31</v>
      </c>
      <c r="C12" s="72">
        <f t="shared" si="6"/>
        <v>35460</v>
      </c>
      <c r="D12" s="74">
        <f t="shared" si="7"/>
        <v>24849.52</v>
      </c>
      <c r="E12" s="71">
        <f t="shared" si="3"/>
        <v>10610.48</v>
      </c>
      <c r="F12" s="72">
        <f t="shared" si="4"/>
        <v>832865.46000000008</v>
      </c>
      <c r="G12" s="72">
        <f t="shared" si="0"/>
        <v>808015.94000000006</v>
      </c>
      <c r="H12" s="72">
        <f t="shared" si="5"/>
        <v>10610.477778082191</v>
      </c>
      <c r="I12" s="77">
        <f t="shared" si="1"/>
        <v>2.2219178081286373E-3</v>
      </c>
    </row>
    <row r="13" spans="1:9" x14ac:dyDescent="0.25">
      <c r="A13" s="75" t="s">
        <v>365</v>
      </c>
      <c r="B13" s="73">
        <f t="shared" si="2"/>
        <v>30</v>
      </c>
      <c r="C13" s="72">
        <f t="shared" si="6"/>
        <v>35460</v>
      </c>
      <c r="D13" s="74">
        <f t="shared" si="7"/>
        <v>25498.16</v>
      </c>
      <c r="E13" s="71">
        <f t="shared" si="3"/>
        <v>9961.84</v>
      </c>
      <c r="F13" s="72">
        <f t="shared" si="4"/>
        <v>808015.94000000006</v>
      </c>
      <c r="G13" s="72">
        <f t="shared" si="0"/>
        <v>782517.78</v>
      </c>
      <c r="H13" s="72">
        <f t="shared" si="5"/>
        <v>9961.8403561643827</v>
      </c>
      <c r="I13" s="77">
        <f t="shared" si="1"/>
        <v>-3.561643825378269E-4</v>
      </c>
    </row>
    <row r="14" spans="1:9" x14ac:dyDescent="0.25">
      <c r="A14" s="6" t="s">
        <v>364</v>
      </c>
      <c r="B14" s="73">
        <f t="shared" si="2"/>
        <v>31</v>
      </c>
      <c r="C14" s="72">
        <f t="shared" si="6"/>
        <v>35460</v>
      </c>
      <c r="D14" s="74">
        <f t="shared" si="7"/>
        <v>25490.940000000002</v>
      </c>
      <c r="E14" s="71">
        <f t="shared" si="3"/>
        <v>9969.06</v>
      </c>
      <c r="F14" s="72">
        <f t="shared" si="4"/>
        <v>782517.78</v>
      </c>
      <c r="G14" s="72">
        <f t="shared" si="0"/>
        <v>757026.84000000008</v>
      </c>
      <c r="H14" s="72">
        <f t="shared" si="5"/>
        <v>9969.0621287671238</v>
      </c>
      <c r="I14" s="77">
        <f t="shared" si="1"/>
        <v>-2.1287671243044315E-3</v>
      </c>
    </row>
    <row r="15" spans="1:9" x14ac:dyDescent="0.25">
      <c r="A15" s="75" t="s">
        <v>363</v>
      </c>
      <c r="B15" s="73">
        <f t="shared" si="2"/>
        <v>30</v>
      </c>
      <c r="C15" s="72">
        <f t="shared" si="6"/>
        <v>35460</v>
      </c>
      <c r="D15" s="74">
        <f t="shared" si="7"/>
        <v>26126.79</v>
      </c>
      <c r="E15" s="71">
        <f t="shared" si="3"/>
        <v>9333.2099999999991</v>
      </c>
      <c r="F15" s="72">
        <f t="shared" si="4"/>
        <v>757026.84000000008</v>
      </c>
      <c r="G15" s="72">
        <f t="shared" si="0"/>
        <v>730900.05</v>
      </c>
      <c r="H15" s="72">
        <f t="shared" si="5"/>
        <v>9333.2076164383561</v>
      </c>
      <c r="I15" s="77">
        <f t="shared" si="1"/>
        <v>2.3835616430005757E-3</v>
      </c>
    </row>
    <row r="16" spans="1:9" x14ac:dyDescent="0.25">
      <c r="A16" s="6" t="s">
        <v>362</v>
      </c>
      <c r="B16" s="73">
        <f t="shared" si="2"/>
        <v>31</v>
      </c>
      <c r="C16" s="72">
        <f t="shared" si="6"/>
        <v>35460</v>
      </c>
      <c r="D16" s="74">
        <f t="shared" si="7"/>
        <v>26148.53</v>
      </c>
      <c r="E16" s="71">
        <f t="shared" si="3"/>
        <v>9311.4699999999993</v>
      </c>
      <c r="F16" s="72">
        <f t="shared" si="4"/>
        <v>730900.05</v>
      </c>
      <c r="G16" s="72">
        <f t="shared" si="0"/>
        <v>704751.52</v>
      </c>
      <c r="H16" s="72">
        <f t="shared" si="5"/>
        <v>9311.4663904109602</v>
      </c>
      <c r="I16" s="77">
        <f t="shared" si="1"/>
        <v>3.6095890391152352E-3</v>
      </c>
    </row>
    <row r="17" spans="1:9" x14ac:dyDescent="0.25">
      <c r="A17" s="75" t="s">
        <v>361</v>
      </c>
      <c r="B17" s="73">
        <f t="shared" si="2"/>
        <v>31</v>
      </c>
      <c r="C17" s="72">
        <f t="shared" si="6"/>
        <v>35460</v>
      </c>
      <c r="D17" s="74">
        <f t="shared" si="7"/>
        <v>26481.66</v>
      </c>
      <c r="E17" s="71">
        <f t="shared" si="3"/>
        <v>8978.34</v>
      </c>
      <c r="F17" s="72">
        <f t="shared" si="4"/>
        <v>704751.52</v>
      </c>
      <c r="G17" s="72">
        <f t="shared" si="0"/>
        <v>678269.86</v>
      </c>
      <c r="H17" s="72">
        <f t="shared" si="5"/>
        <v>8978.3412821917809</v>
      </c>
      <c r="I17" s="77">
        <f t="shared" si="1"/>
        <v>-1.2821917807741556E-3</v>
      </c>
    </row>
    <row r="18" spans="1:9" x14ac:dyDescent="0.25">
      <c r="A18" s="6" t="s">
        <v>360</v>
      </c>
      <c r="B18" s="73">
        <f t="shared" si="2"/>
        <v>30</v>
      </c>
      <c r="C18" s="72">
        <f t="shared" si="6"/>
        <v>35460</v>
      </c>
      <c r="D18" s="74">
        <f t="shared" si="7"/>
        <v>27097.77</v>
      </c>
      <c r="E18" s="71">
        <f t="shared" si="3"/>
        <v>8362.23</v>
      </c>
      <c r="F18" s="72">
        <f t="shared" si="4"/>
        <v>678269.86</v>
      </c>
      <c r="G18" s="72">
        <f t="shared" si="0"/>
        <v>651172.09</v>
      </c>
      <c r="H18" s="72">
        <f t="shared" si="5"/>
        <v>8362.231150684931</v>
      </c>
      <c r="I18" s="77">
        <f t="shared" si="1"/>
        <v>-1.1506849314173451E-3</v>
      </c>
    </row>
    <row r="19" spans="1:9" x14ac:dyDescent="0.25">
      <c r="A19" s="75" t="s">
        <v>359</v>
      </c>
      <c r="B19" s="73">
        <f t="shared" si="2"/>
        <v>31</v>
      </c>
      <c r="C19" s="72">
        <f t="shared" si="6"/>
        <v>35460</v>
      </c>
      <c r="D19" s="74">
        <f t="shared" si="7"/>
        <v>27164.25</v>
      </c>
      <c r="E19" s="71">
        <f t="shared" si="3"/>
        <v>8295.75</v>
      </c>
      <c r="F19" s="72">
        <f t="shared" si="4"/>
        <v>651172.09</v>
      </c>
      <c r="G19" s="72">
        <f t="shared" si="0"/>
        <v>624007.84</v>
      </c>
      <c r="H19" s="72">
        <f t="shared" si="5"/>
        <v>8295.754023287669</v>
      </c>
      <c r="I19" s="77">
        <f t="shared" si="1"/>
        <v>-4.0232876690424746E-3</v>
      </c>
    </row>
    <row r="20" spans="1:9" x14ac:dyDescent="0.25">
      <c r="A20" s="6" t="s">
        <v>358</v>
      </c>
      <c r="B20" s="73">
        <f t="shared" si="2"/>
        <v>30</v>
      </c>
      <c r="C20" s="72">
        <f t="shared" si="6"/>
        <v>35460</v>
      </c>
      <c r="D20" s="74">
        <f t="shared" si="7"/>
        <v>27766.75</v>
      </c>
      <c r="E20" s="71">
        <f t="shared" si="3"/>
        <v>7693.25</v>
      </c>
      <c r="F20" s="72">
        <f t="shared" si="4"/>
        <v>624007.84</v>
      </c>
      <c r="G20" s="72">
        <f t="shared" si="0"/>
        <v>596241.09</v>
      </c>
      <c r="H20" s="72">
        <f t="shared" si="5"/>
        <v>7693.2473424657528</v>
      </c>
      <c r="I20" s="77">
        <f t="shared" si="1"/>
        <v>2.6575342471915064E-3</v>
      </c>
    </row>
    <row r="21" spans="1:9" x14ac:dyDescent="0.25">
      <c r="A21" s="75" t="s">
        <v>357</v>
      </c>
      <c r="B21" s="73">
        <f t="shared" si="2"/>
        <v>31</v>
      </c>
      <c r="C21" s="72">
        <f t="shared" si="6"/>
        <v>35460</v>
      </c>
      <c r="D21" s="74">
        <f t="shared" si="7"/>
        <v>27864.05</v>
      </c>
      <c r="E21" s="71">
        <f t="shared" si="3"/>
        <v>7595.95</v>
      </c>
      <c r="F21" s="72">
        <f t="shared" si="4"/>
        <v>596241.09</v>
      </c>
      <c r="G21" s="72">
        <f t="shared" si="0"/>
        <v>568377.03999999992</v>
      </c>
      <c r="H21" s="72">
        <f t="shared" si="5"/>
        <v>7595.9481328767124</v>
      </c>
      <c r="I21" s="77">
        <f t="shared" si="1"/>
        <v>1.867123287411232E-3</v>
      </c>
    </row>
    <row r="22" spans="1:9" x14ac:dyDescent="0.25">
      <c r="A22" s="6" t="s">
        <v>356</v>
      </c>
      <c r="B22" s="73">
        <f t="shared" si="2"/>
        <v>31</v>
      </c>
      <c r="C22" s="72">
        <f t="shared" si="6"/>
        <v>35460</v>
      </c>
      <c r="D22" s="74">
        <f t="shared" si="7"/>
        <v>28219.03</v>
      </c>
      <c r="E22" s="71">
        <f t="shared" si="3"/>
        <v>7240.97</v>
      </c>
      <c r="F22" s="72">
        <f t="shared" si="4"/>
        <v>568377.03999999992</v>
      </c>
      <c r="G22" s="72">
        <f t="shared" si="0"/>
        <v>540158.00999999989</v>
      </c>
      <c r="H22" s="72">
        <f t="shared" si="5"/>
        <v>7240.9677698630121</v>
      </c>
      <c r="I22" s="77">
        <f t="shared" si="1"/>
        <v>2.2301369881461142E-3</v>
      </c>
    </row>
    <row r="23" spans="1:9" x14ac:dyDescent="0.25">
      <c r="A23" s="75" t="s">
        <v>355</v>
      </c>
      <c r="B23" s="73">
        <f t="shared" si="2"/>
        <v>29</v>
      </c>
      <c r="C23" s="72">
        <f t="shared" si="6"/>
        <v>35460</v>
      </c>
      <c r="D23" s="74">
        <f t="shared" si="7"/>
        <v>29022.5</v>
      </c>
      <c r="E23" s="71">
        <f t="shared" si="3"/>
        <v>6437.5</v>
      </c>
      <c r="F23" s="72">
        <f t="shared" si="4"/>
        <v>540158.00999999989</v>
      </c>
      <c r="G23" s="72">
        <f t="shared" si="0"/>
        <v>511135.50999999989</v>
      </c>
      <c r="H23" s="72">
        <f t="shared" si="5"/>
        <v>6437.4995712328755</v>
      </c>
      <c r="I23" s="77">
        <f t="shared" si="1"/>
        <v>4.2876712450379273E-4</v>
      </c>
    </row>
    <row r="24" spans="1:9" x14ac:dyDescent="0.25">
      <c r="A24" s="6" t="s">
        <v>354</v>
      </c>
      <c r="B24" s="73">
        <f t="shared" si="2"/>
        <v>31</v>
      </c>
      <c r="C24" s="72">
        <f t="shared" si="6"/>
        <v>35460</v>
      </c>
      <c r="D24" s="74">
        <f t="shared" si="7"/>
        <v>28948.27</v>
      </c>
      <c r="E24" s="71">
        <f t="shared" si="3"/>
        <v>6511.73</v>
      </c>
      <c r="F24" s="72">
        <f t="shared" si="4"/>
        <v>511135.50999999989</v>
      </c>
      <c r="G24" s="72">
        <f t="shared" si="0"/>
        <v>482187.23999999987</v>
      </c>
      <c r="H24" s="72">
        <f t="shared" si="5"/>
        <v>6511.7263602739713</v>
      </c>
      <c r="I24" s="77">
        <f t="shared" si="1"/>
        <v>3.6397260282683419E-3</v>
      </c>
    </row>
    <row r="25" spans="1:9" x14ac:dyDescent="0.25">
      <c r="A25" s="75" t="s">
        <v>353</v>
      </c>
      <c r="B25" s="73">
        <f t="shared" si="2"/>
        <v>30</v>
      </c>
      <c r="C25" s="72">
        <f t="shared" si="6"/>
        <v>35460</v>
      </c>
      <c r="D25" s="74">
        <f t="shared" si="7"/>
        <v>29515.23</v>
      </c>
      <c r="E25" s="71">
        <f t="shared" si="3"/>
        <v>5944.77</v>
      </c>
      <c r="F25" s="72">
        <f t="shared" si="4"/>
        <v>482187.23999999987</v>
      </c>
      <c r="G25" s="72">
        <f t="shared" si="0"/>
        <v>452672.00999999989</v>
      </c>
      <c r="H25" s="72">
        <f t="shared" si="5"/>
        <v>5944.7741917808207</v>
      </c>
      <c r="I25" s="77">
        <f t="shared" si="1"/>
        <v>-4.1917808202924789E-3</v>
      </c>
    </row>
    <row r="26" spans="1:9" x14ac:dyDescent="0.25">
      <c r="A26" s="6" t="s">
        <v>352</v>
      </c>
      <c r="B26" s="73">
        <f t="shared" si="2"/>
        <v>31</v>
      </c>
      <c r="C26" s="72">
        <f t="shared" si="6"/>
        <v>35460</v>
      </c>
      <c r="D26" s="74">
        <f t="shared" si="7"/>
        <v>29693.08</v>
      </c>
      <c r="E26" s="71">
        <f t="shared" si="3"/>
        <v>5766.92</v>
      </c>
      <c r="F26" s="72">
        <f t="shared" si="4"/>
        <v>452672.00999999989</v>
      </c>
      <c r="G26" s="72">
        <f t="shared" si="0"/>
        <v>422978.92999999988</v>
      </c>
      <c r="H26" s="72">
        <f t="shared" si="5"/>
        <v>5766.9173876712312</v>
      </c>
      <c r="I26" s="77">
        <f t="shared" si="1"/>
        <v>2.6123287689188146E-3</v>
      </c>
    </row>
    <row r="27" spans="1:9" x14ac:dyDescent="0.25">
      <c r="A27" s="75" t="s">
        <v>351</v>
      </c>
      <c r="B27" s="73">
        <f t="shared" si="2"/>
        <v>30</v>
      </c>
      <c r="C27" s="72">
        <f t="shared" si="6"/>
        <v>35460</v>
      </c>
      <c r="D27" s="74">
        <f t="shared" si="7"/>
        <v>30245.19</v>
      </c>
      <c r="E27" s="71">
        <f t="shared" si="3"/>
        <v>5214.8100000000004</v>
      </c>
      <c r="F27" s="72">
        <f t="shared" si="4"/>
        <v>422978.92999999988</v>
      </c>
      <c r="G27" s="72">
        <f t="shared" si="0"/>
        <v>392733.73999999987</v>
      </c>
      <c r="H27" s="72">
        <f t="shared" si="5"/>
        <v>5214.8087260273951</v>
      </c>
      <c r="I27" s="77">
        <f t="shared" si="1"/>
        <v>1.2739726053041522E-3</v>
      </c>
    </row>
    <row r="28" spans="1:9" x14ac:dyDescent="0.25">
      <c r="A28" s="6" t="s">
        <v>350</v>
      </c>
      <c r="B28" s="73">
        <f t="shared" si="2"/>
        <v>31</v>
      </c>
      <c r="C28" s="72">
        <f t="shared" si="6"/>
        <v>35460</v>
      </c>
      <c r="D28" s="74">
        <f t="shared" si="7"/>
        <v>30456.68</v>
      </c>
      <c r="E28" s="71">
        <f t="shared" si="3"/>
        <v>5003.32</v>
      </c>
      <c r="F28" s="72">
        <f t="shared" si="4"/>
        <v>392733.73999999987</v>
      </c>
      <c r="G28" s="72">
        <f t="shared" si="0"/>
        <v>362277.05999999988</v>
      </c>
      <c r="H28" s="72">
        <f t="shared" si="5"/>
        <v>5003.3202493150666</v>
      </c>
      <c r="I28" s="77">
        <f t="shared" si="1"/>
        <v>-2.4931506686698413E-4</v>
      </c>
    </row>
    <row r="29" spans="1:9" x14ac:dyDescent="0.25">
      <c r="A29" s="75" t="s">
        <v>349</v>
      </c>
      <c r="B29" s="73">
        <f t="shared" si="2"/>
        <v>31</v>
      </c>
      <c r="C29" s="72">
        <f t="shared" si="6"/>
        <v>35460</v>
      </c>
      <c r="D29" s="74">
        <f t="shared" si="7"/>
        <v>30844.69</v>
      </c>
      <c r="E29" s="71">
        <f t="shared" si="3"/>
        <v>4615.3100000000004</v>
      </c>
      <c r="F29" s="72">
        <f t="shared" si="4"/>
        <v>362277.05999999988</v>
      </c>
      <c r="G29" s="72">
        <f t="shared" si="0"/>
        <v>331432.36999999988</v>
      </c>
      <c r="H29" s="72">
        <f t="shared" si="5"/>
        <v>4615.3104904109578</v>
      </c>
      <c r="I29" s="77">
        <f t="shared" si="1"/>
        <v>-4.9041095735447016E-4</v>
      </c>
    </row>
    <row r="30" spans="1:9" x14ac:dyDescent="0.25">
      <c r="A30" s="6" t="s">
        <v>348</v>
      </c>
      <c r="B30" s="73">
        <f t="shared" si="2"/>
        <v>30</v>
      </c>
      <c r="C30" s="72">
        <f t="shared" si="6"/>
        <v>35460</v>
      </c>
      <c r="D30" s="74">
        <f t="shared" si="7"/>
        <v>31373.85</v>
      </c>
      <c r="E30" s="71">
        <f t="shared" si="3"/>
        <v>4086.15</v>
      </c>
      <c r="F30" s="72">
        <f t="shared" si="4"/>
        <v>331432.36999999988</v>
      </c>
      <c r="G30" s="72">
        <f t="shared" si="0"/>
        <v>300058.5199999999</v>
      </c>
      <c r="H30" s="72">
        <f t="shared" si="5"/>
        <v>4086.1525068493138</v>
      </c>
      <c r="I30" s="77">
        <f t="shared" si="1"/>
        <v>-2.5068493137041514E-3</v>
      </c>
    </row>
    <row r="31" spans="1:9" x14ac:dyDescent="0.25">
      <c r="A31" s="75" t="s">
        <v>347</v>
      </c>
      <c r="B31" s="73">
        <f t="shared" si="2"/>
        <v>31</v>
      </c>
      <c r="C31" s="72">
        <f t="shared" si="6"/>
        <v>35460</v>
      </c>
      <c r="D31" s="74">
        <f t="shared" si="7"/>
        <v>31637.34</v>
      </c>
      <c r="E31" s="71">
        <f t="shared" si="3"/>
        <v>3822.66</v>
      </c>
      <c r="F31" s="72">
        <f t="shared" si="4"/>
        <v>300058.5199999999</v>
      </c>
      <c r="G31" s="72">
        <f t="shared" si="0"/>
        <v>268421.17999999988</v>
      </c>
      <c r="H31" s="72">
        <f t="shared" si="5"/>
        <v>3822.6633369863002</v>
      </c>
      <c r="I31" s="77">
        <f t="shared" si="1"/>
        <v>-3.3369863003827049E-3</v>
      </c>
    </row>
    <row r="32" spans="1:9" x14ac:dyDescent="0.25">
      <c r="A32" s="6" t="s">
        <v>346</v>
      </c>
      <c r="B32" s="73">
        <f t="shared" si="2"/>
        <v>30</v>
      </c>
      <c r="C32" s="72">
        <f t="shared" si="6"/>
        <v>35460</v>
      </c>
      <c r="D32" s="74">
        <f t="shared" si="7"/>
        <v>32150.7</v>
      </c>
      <c r="E32" s="71">
        <f t="shared" si="3"/>
        <v>3309.3</v>
      </c>
      <c r="F32" s="72">
        <f t="shared" si="4"/>
        <v>268421.17999999988</v>
      </c>
      <c r="G32" s="72">
        <f t="shared" si="0"/>
        <v>236270.47999999986</v>
      </c>
      <c r="H32" s="72">
        <f t="shared" si="5"/>
        <v>3309.3022191780806</v>
      </c>
      <c r="I32" s="77">
        <f t="shared" si="1"/>
        <v>-2.2191780803950678E-3</v>
      </c>
    </row>
    <row r="33" spans="1:9" x14ac:dyDescent="0.25">
      <c r="A33" s="75" t="s">
        <v>345</v>
      </c>
      <c r="B33" s="73">
        <f t="shared" si="2"/>
        <v>31</v>
      </c>
      <c r="C33" s="72">
        <f t="shared" si="6"/>
        <v>35460</v>
      </c>
      <c r="D33" s="74">
        <f t="shared" si="7"/>
        <v>32449.98</v>
      </c>
      <c r="E33" s="71">
        <f t="shared" si="3"/>
        <v>3010.02</v>
      </c>
      <c r="F33" s="72">
        <f t="shared" si="4"/>
        <v>236270.47999999986</v>
      </c>
      <c r="G33" s="72">
        <f t="shared" si="0"/>
        <v>203820.49999999985</v>
      </c>
      <c r="H33" s="72">
        <f t="shared" si="5"/>
        <v>3010.0211835616419</v>
      </c>
      <c r="I33" s="77">
        <f t="shared" si="1"/>
        <v>-1.1835616419375583E-3</v>
      </c>
    </row>
    <row r="34" spans="1:9" x14ac:dyDescent="0.25">
      <c r="A34" s="6" t="s">
        <v>344</v>
      </c>
      <c r="B34" s="73">
        <f t="shared" si="2"/>
        <v>31</v>
      </c>
      <c r="C34" s="72">
        <f t="shared" si="6"/>
        <v>35460</v>
      </c>
      <c r="D34" s="74">
        <f t="shared" si="7"/>
        <v>32863.379999999997</v>
      </c>
      <c r="E34" s="71">
        <f t="shared" si="3"/>
        <v>2596.62</v>
      </c>
      <c r="F34" s="72">
        <f t="shared" si="4"/>
        <v>203820.49999999985</v>
      </c>
      <c r="G34" s="72">
        <f t="shared" si="0"/>
        <v>170957.11999999985</v>
      </c>
      <c r="H34" s="72">
        <f t="shared" si="5"/>
        <v>2596.6173287671213</v>
      </c>
      <c r="I34" s="77">
        <f t="shared" si="1"/>
        <v>2.6712328785833961E-3</v>
      </c>
    </row>
    <row r="35" spans="1:9" x14ac:dyDescent="0.25">
      <c r="A35" s="75" t="s">
        <v>343</v>
      </c>
      <c r="B35" s="73">
        <f t="shared" si="2"/>
        <v>28</v>
      </c>
      <c r="C35" s="72">
        <f t="shared" si="6"/>
        <v>35460</v>
      </c>
      <c r="D35" s="74">
        <f t="shared" si="7"/>
        <v>33492.82</v>
      </c>
      <c r="E35" s="71">
        <f t="shared" si="3"/>
        <v>1967.18</v>
      </c>
      <c r="F35" s="72">
        <f t="shared" si="4"/>
        <v>170957.11999999985</v>
      </c>
      <c r="G35" s="72">
        <f t="shared" si="0"/>
        <v>137464.29999999984</v>
      </c>
      <c r="H35" s="72">
        <f t="shared" si="5"/>
        <v>1967.1778191780807</v>
      </c>
      <c r="I35" s="77">
        <f t="shared" si="1"/>
        <v>2.1808219194099365E-3</v>
      </c>
    </row>
    <row r="36" spans="1:9" x14ac:dyDescent="0.25">
      <c r="A36" s="6" t="s">
        <v>342</v>
      </c>
      <c r="B36" s="73">
        <f t="shared" si="2"/>
        <v>31</v>
      </c>
      <c r="C36" s="72">
        <f t="shared" si="6"/>
        <v>35460</v>
      </c>
      <c r="D36" s="74">
        <f t="shared" si="7"/>
        <v>33708.74</v>
      </c>
      <c r="E36" s="71">
        <f t="shared" si="3"/>
        <v>1751.26</v>
      </c>
      <c r="F36" s="72">
        <f t="shared" si="4"/>
        <v>137464.29999999984</v>
      </c>
      <c r="G36" s="72">
        <f t="shared" si="0"/>
        <v>103755.55999999985</v>
      </c>
      <c r="H36" s="72">
        <f t="shared" si="5"/>
        <v>1751.2575205479429</v>
      </c>
      <c r="I36" s="77">
        <f t="shared" si="1"/>
        <v>2.4794520570594614E-3</v>
      </c>
    </row>
    <row r="37" spans="1:9" x14ac:dyDescent="0.25">
      <c r="A37" s="75" t="s">
        <v>341</v>
      </c>
      <c r="B37" s="73">
        <f t="shared" si="2"/>
        <v>30</v>
      </c>
      <c r="C37" s="72">
        <f t="shared" si="6"/>
        <v>35460</v>
      </c>
      <c r="D37" s="74">
        <f t="shared" si="7"/>
        <v>34180.82</v>
      </c>
      <c r="E37" s="71">
        <f t="shared" si="3"/>
        <v>1279.18</v>
      </c>
      <c r="F37" s="72">
        <f t="shared" si="4"/>
        <v>103755.55999999985</v>
      </c>
      <c r="G37" s="72">
        <f t="shared" si="0"/>
        <v>69574.739999999845</v>
      </c>
      <c r="H37" s="72">
        <f t="shared" si="5"/>
        <v>1279.1781369862995</v>
      </c>
      <c r="I37" s="77">
        <f t="shared" si="1"/>
        <v>1.863013700585725E-3</v>
      </c>
    </row>
    <row r="38" spans="1:9" x14ac:dyDescent="0.25">
      <c r="A38" s="6" t="s">
        <v>340</v>
      </c>
      <c r="B38" s="73">
        <f t="shared" si="2"/>
        <v>31</v>
      </c>
      <c r="C38" s="72">
        <f t="shared" si="6"/>
        <v>35460</v>
      </c>
      <c r="D38" s="74">
        <f t="shared" si="7"/>
        <v>34573.64</v>
      </c>
      <c r="E38" s="71">
        <f t="shared" si="3"/>
        <v>886.36</v>
      </c>
      <c r="F38" s="72">
        <f t="shared" si="4"/>
        <v>69574.739999999845</v>
      </c>
      <c r="G38" s="72">
        <f t="shared" si="0"/>
        <v>35001.099999999846</v>
      </c>
      <c r="H38" s="72">
        <f t="shared" si="5"/>
        <v>886.36312602739531</v>
      </c>
      <c r="I38" s="77">
        <f t="shared" si="1"/>
        <v>-3.12602739529666E-3</v>
      </c>
    </row>
    <row r="39" spans="1:9" x14ac:dyDescent="0.25">
      <c r="A39" s="75" t="s">
        <v>339</v>
      </c>
      <c r="B39" s="73">
        <f t="shared" si="2"/>
        <v>30</v>
      </c>
      <c r="C39" s="72">
        <f t="shared" si="6"/>
        <v>35460</v>
      </c>
      <c r="D39" s="74">
        <f t="shared" si="7"/>
        <v>35001.099999999846</v>
      </c>
      <c r="E39" s="71">
        <v>458.90000000015743</v>
      </c>
      <c r="F39" s="72">
        <f t="shared" si="4"/>
        <v>35001.099999999846</v>
      </c>
      <c r="G39" s="72">
        <f t="shared" si="0"/>
        <v>0</v>
      </c>
      <c r="H39" s="72">
        <v>458.9</v>
      </c>
      <c r="I39" s="77">
        <f t="shared" si="1"/>
        <v>1.574562702444382E-10</v>
      </c>
    </row>
    <row r="40" spans="1:9" x14ac:dyDescent="0.25">
      <c r="H40" s="70"/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F78E8-2618-4CD9-9D25-E225487FC4CD}">
  <dimension ref="A1:I39"/>
  <sheetViews>
    <sheetView workbookViewId="0">
      <selection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2.85546875" bestFit="1" customWidth="1"/>
    <col min="5" max="5" width="10" bestFit="1" customWidth="1"/>
    <col min="6" max="6" width="15.28515625" bestFit="1" customWidth="1"/>
    <col min="7" max="7" width="14.28515625" bestFit="1" customWidth="1"/>
    <col min="8" max="8" width="15" bestFit="1" customWidth="1"/>
  </cols>
  <sheetData>
    <row r="1" spans="1:9" x14ac:dyDescent="0.25">
      <c r="A1" s="61" t="s">
        <v>267</v>
      </c>
      <c r="B1" s="65" t="s">
        <v>279</v>
      </c>
      <c r="C1" s="64" t="s">
        <v>337</v>
      </c>
      <c r="D1" s="63">
        <v>1000000</v>
      </c>
    </row>
    <row r="2" spans="1:9" x14ac:dyDescent="0.25">
      <c r="A2" s="61" t="s">
        <v>268</v>
      </c>
      <c r="B2" s="62">
        <v>0.15</v>
      </c>
      <c r="C2" s="61" t="s">
        <v>336</v>
      </c>
      <c r="D2" s="60">
        <f>ROUNDUP(35451.1140939257,0)</f>
        <v>35452</v>
      </c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338</v>
      </c>
      <c r="I3" s="31" t="s">
        <v>272</v>
      </c>
    </row>
    <row r="4" spans="1:9" x14ac:dyDescent="0.25">
      <c r="A4" s="6" t="s">
        <v>374</v>
      </c>
      <c r="B4" s="40">
        <f>DAYS360(B1,A4)</f>
        <v>5</v>
      </c>
      <c r="C4" s="17">
        <f>E4</f>
        <v>2084</v>
      </c>
      <c r="D4" s="27">
        <v>0</v>
      </c>
      <c r="E4" s="71">
        <f>ROUNDUP(F4*B4*$B$2/360,0)</f>
        <v>2084</v>
      </c>
      <c r="F4" s="26">
        <f>D1</f>
        <v>1000000</v>
      </c>
      <c r="G4" s="26">
        <f>F4</f>
        <v>1000000</v>
      </c>
      <c r="H4" s="71">
        <f>ROUNDUP(F4*B2*B4/360,0)</f>
        <v>2084</v>
      </c>
      <c r="I4" s="29">
        <f t="shared" ref="I4:I39" si="0">E4-H4</f>
        <v>0</v>
      </c>
    </row>
    <row r="5" spans="1:9" x14ac:dyDescent="0.25">
      <c r="A5" s="76" t="s">
        <v>373</v>
      </c>
      <c r="B5" s="73">
        <f>DAYS360(A4,A5)</f>
        <v>30</v>
      </c>
      <c r="C5" s="72">
        <f>D2</f>
        <v>35452</v>
      </c>
      <c r="D5" s="74">
        <f>C5-E5</f>
        <v>22952</v>
      </c>
      <c r="E5" s="71">
        <f t="shared" ref="E5:E38" si="1">ROUND(F5*B5*$B$2/360,2)</f>
        <v>12500</v>
      </c>
      <c r="F5" s="72">
        <f>G4</f>
        <v>1000000</v>
      </c>
      <c r="G5" s="72">
        <f t="shared" ref="G5:G39" si="2">F5-D5</f>
        <v>977048</v>
      </c>
      <c r="H5" s="72">
        <f>F5*$B$2*B5/360</f>
        <v>12500</v>
      </c>
      <c r="I5" s="29">
        <f t="shared" si="0"/>
        <v>0</v>
      </c>
    </row>
    <row r="6" spans="1:9" x14ac:dyDescent="0.25">
      <c r="A6" s="76" t="s">
        <v>372</v>
      </c>
      <c r="B6" s="73">
        <f t="shared" ref="B6:B39" si="3">DAYS360(A5,A6)</f>
        <v>30</v>
      </c>
      <c r="C6" s="72">
        <f>$D$2</f>
        <v>35452</v>
      </c>
      <c r="D6" s="74">
        <f t="shared" ref="D6:D39" si="4">C6-E6</f>
        <v>23238.9</v>
      </c>
      <c r="E6" s="71">
        <f t="shared" si="1"/>
        <v>12213.1</v>
      </c>
      <c r="F6" s="72">
        <f t="shared" ref="F6:F39" si="5">G5</f>
        <v>977048</v>
      </c>
      <c r="G6" s="72">
        <f t="shared" si="2"/>
        <v>953809.1</v>
      </c>
      <c r="H6" s="72">
        <f t="shared" ref="H6:H38" si="6">F6*$B$2*B6/360</f>
        <v>12213.099999999997</v>
      </c>
      <c r="I6" s="29">
        <f t="shared" si="0"/>
        <v>0</v>
      </c>
    </row>
    <row r="7" spans="1:9" x14ac:dyDescent="0.25">
      <c r="A7" s="76" t="s">
        <v>371</v>
      </c>
      <c r="B7" s="73">
        <f t="shared" si="3"/>
        <v>30</v>
      </c>
      <c r="C7" s="72">
        <f t="shared" ref="C7:C39" si="7">$D$2</f>
        <v>35452</v>
      </c>
      <c r="D7" s="74">
        <f t="shared" si="4"/>
        <v>23529.39</v>
      </c>
      <c r="E7" s="71">
        <f t="shared" si="1"/>
        <v>11922.61</v>
      </c>
      <c r="F7" s="72">
        <f t="shared" si="5"/>
        <v>953809.1</v>
      </c>
      <c r="G7" s="72">
        <f t="shared" si="2"/>
        <v>930279.71</v>
      </c>
      <c r="H7" s="72">
        <f t="shared" si="6"/>
        <v>11922.613749999999</v>
      </c>
      <c r="I7" s="29">
        <f t="shared" si="0"/>
        <v>-3.7499999980354914E-3</v>
      </c>
    </row>
    <row r="8" spans="1:9" x14ac:dyDescent="0.25">
      <c r="A8" s="76" t="s">
        <v>370</v>
      </c>
      <c r="B8" s="73">
        <f t="shared" si="3"/>
        <v>30</v>
      </c>
      <c r="C8" s="72">
        <f t="shared" si="7"/>
        <v>35452</v>
      </c>
      <c r="D8" s="74">
        <f t="shared" si="4"/>
        <v>23823.5</v>
      </c>
      <c r="E8" s="71">
        <f t="shared" si="1"/>
        <v>11628.5</v>
      </c>
      <c r="F8" s="72">
        <f t="shared" si="5"/>
        <v>930279.71</v>
      </c>
      <c r="G8" s="72">
        <f t="shared" si="2"/>
        <v>906456.21</v>
      </c>
      <c r="H8" s="72">
        <f t="shared" si="6"/>
        <v>11628.496374999999</v>
      </c>
      <c r="I8" s="29">
        <f t="shared" si="0"/>
        <v>3.625000001193257E-3</v>
      </c>
    </row>
    <row r="9" spans="1:9" x14ac:dyDescent="0.25">
      <c r="A9" s="75" t="s">
        <v>369</v>
      </c>
      <c r="B9" s="73">
        <f t="shared" si="3"/>
        <v>30</v>
      </c>
      <c r="C9" s="72">
        <f t="shared" si="7"/>
        <v>35452</v>
      </c>
      <c r="D9" s="74">
        <f t="shared" si="4"/>
        <v>24121.3</v>
      </c>
      <c r="E9" s="71">
        <f t="shared" si="1"/>
        <v>11330.7</v>
      </c>
      <c r="F9" s="72">
        <f t="shared" si="5"/>
        <v>906456.21</v>
      </c>
      <c r="G9" s="72">
        <f t="shared" si="2"/>
        <v>882334.90999999992</v>
      </c>
      <c r="H9" s="72">
        <f t="shared" si="6"/>
        <v>11330.702624999998</v>
      </c>
      <c r="I9" s="29">
        <f t="shared" si="0"/>
        <v>-2.6249999973515514E-3</v>
      </c>
    </row>
    <row r="10" spans="1:9" x14ac:dyDescent="0.25">
      <c r="A10" s="6" t="s">
        <v>368</v>
      </c>
      <c r="B10" s="73">
        <f t="shared" si="3"/>
        <v>30</v>
      </c>
      <c r="C10" s="72">
        <f t="shared" si="7"/>
        <v>35452</v>
      </c>
      <c r="D10" s="74">
        <f t="shared" si="4"/>
        <v>24422.809999999998</v>
      </c>
      <c r="E10" s="71">
        <f t="shared" si="1"/>
        <v>11029.19</v>
      </c>
      <c r="F10" s="72">
        <f t="shared" si="5"/>
        <v>882334.90999999992</v>
      </c>
      <c r="G10" s="72">
        <f t="shared" si="2"/>
        <v>857912.09999999986</v>
      </c>
      <c r="H10" s="72">
        <f t="shared" si="6"/>
        <v>11029.186374999997</v>
      </c>
      <c r="I10" s="29">
        <f t="shared" si="0"/>
        <v>3.6250000030122465E-3</v>
      </c>
    </row>
    <row r="11" spans="1:9" x14ac:dyDescent="0.25">
      <c r="A11" s="75" t="s">
        <v>367</v>
      </c>
      <c r="B11" s="73">
        <f t="shared" si="3"/>
        <v>30</v>
      </c>
      <c r="C11" s="72">
        <f t="shared" si="7"/>
        <v>35452</v>
      </c>
      <c r="D11" s="74">
        <f t="shared" si="4"/>
        <v>24728.1</v>
      </c>
      <c r="E11" s="71">
        <f t="shared" si="1"/>
        <v>10723.9</v>
      </c>
      <c r="F11" s="72">
        <f t="shared" si="5"/>
        <v>857912.09999999986</v>
      </c>
      <c r="G11" s="72">
        <f t="shared" si="2"/>
        <v>833183.99999999988</v>
      </c>
      <c r="H11" s="72">
        <f t="shared" si="6"/>
        <v>10723.901249999997</v>
      </c>
      <c r="I11" s="29">
        <f t="shared" si="0"/>
        <v>-1.2499999975261744E-3</v>
      </c>
    </row>
    <row r="12" spans="1:9" x14ac:dyDescent="0.25">
      <c r="A12" s="6" t="s">
        <v>366</v>
      </c>
      <c r="B12" s="73">
        <f t="shared" si="3"/>
        <v>30</v>
      </c>
      <c r="C12" s="72">
        <f t="shared" si="7"/>
        <v>35452</v>
      </c>
      <c r="D12" s="74">
        <f t="shared" si="4"/>
        <v>25037.200000000001</v>
      </c>
      <c r="E12" s="71">
        <f t="shared" si="1"/>
        <v>10414.799999999999</v>
      </c>
      <c r="F12" s="72">
        <f t="shared" si="5"/>
        <v>833183.99999999988</v>
      </c>
      <c r="G12" s="72">
        <f t="shared" si="2"/>
        <v>808146.79999999993</v>
      </c>
      <c r="H12" s="72">
        <f t="shared" si="6"/>
        <v>10414.799999999997</v>
      </c>
      <c r="I12" s="29">
        <f t="shared" si="0"/>
        <v>0</v>
      </c>
    </row>
    <row r="13" spans="1:9" x14ac:dyDescent="0.25">
      <c r="A13" s="75" t="s">
        <v>365</v>
      </c>
      <c r="B13" s="73">
        <f t="shared" si="3"/>
        <v>30</v>
      </c>
      <c r="C13" s="72">
        <f t="shared" si="7"/>
        <v>35452</v>
      </c>
      <c r="D13" s="74">
        <f t="shared" si="4"/>
        <v>25350.16</v>
      </c>
      <c r="E13" s="71">
        <f t="shared" si="1"/>
        <v>10101.84</v>
      </c>
      <c r="F13" s="72">
        <f t="shared" si="5"/>
        <v>808146.79999999993</v>
      </c>
      <c r="G13" s="72">
        <f t="shared" si="2"/>
        <v>782796.6399999999</v>
      </c>
      <c r="H13" s="72">
        <f t="shared" si="6"/>
        <v>10101.834999999999</v>
      </c>
      <c r="I13" s="29">
        <f t="shared" si="0"/>
        <v>5.0000000010186341E-3</v>
      </c>
    </row>
    <row r="14" spans="1:9" x14ac:dyDescent="0.25">
      <c r="A14" s="6" t="s">
        <v>364</v>
      </c>
      <c r="B14" s="73">
        <f t="shared" si="3"/>
        <v>30</v>
      </c>
      <c r="C14" s="72">
        <f t="shared" si="7"/>
        <v>35452</v>
      </c>
      <c r="D14" s="74">
        <f t="shared" si="4"/>
        <v>25667.040000000001</v>
      </c>
      <c r="E14" s="71">
        <f t="shared" si="1"/>
        <v>9784.9599999999991</v>
      </c>
      <c r="F14" s="72">
        <f t="shared" si="5"/>
        <v>782796.6399999999</v>
      </c>
      <c r="G14" s="72">
        <f t="shared" si="2"/>
        <v>757129.59999999986</v>
      </c>
      <c r="H14" s="72">
        <f t="shared" si="6"/>
        <v>9784.9579999999987</v>
      </c>
      <c r="I14" s="29">
        <f t="shared" si="0"/>
        <v>2.0000000004074536E-3</v>
      </c>
    </row>
    <row r="15" spans="1:9" x14ac:dyDescent="0.25">
      <c r="A15" s="75" t="s">
        <v>363</v>
      </c>
      <c r="B15" s="73">
        <f t="shared" si="3"/>
        <v>30</v>
      </c>
      <c r="C15" s="72">
        <f t="shared" si="7"/>
        <v>35452</v>
      </c>
      <c r="D15" s="74">
        <f t="shared" si="4"/>
        <v>25987.879999999997</v>
      </c>
      <c r="E15" s="71">
        <f t="shared" si="1"/>
        <v>9464.1200000000008</v>
      </c>
      <c r="F15" s="72">
        <f t="shared" si="5"/>
        <v>757129.59999999986</v>
      </c>
      <c r="G15" s="72">
        <f t="shared" si="2"/>
        <v>731141.71999999986</v>
      </c>
      <c r="H15" s="72">
        <f t="shared" si="6"/>
        <v>9464.1199999999972</v>
      </c>
      <c r="I15" s="29">
        <f t="shared" si="0"/>
        <v>0</v>
      </c>
    </row>
    <row r="16" spans="1:9" x14ac:dyDescent="0.25">
      <c r="A16" s="6" t="s">
        <v>362</v>
      </c>
      <c r="B16" s="73">
        <f t="shared" si="3"/>
        <v>30</v>
      </c>
      <c r="C16" s="72">
        <f t="shared" si="7"/>
        <v>35452</v>
      </c>
      <c r="D16" s="74">
        <f t="shared" si="4"/>
        <v>26312.73</v>
      </c>
      <c r="E16" s="71">
        <f t="shared" si="1"/>
        <v>9139.27</v>
      </c>
      <c r="F16" s="72">
        <f t="shared" si="5"/>
        <v>731141.71999999986</v>
      </c>
      <c r="G16" s="72">
        <f t="shared" si="2"/>
        <v>704828.98999999987</v>
      </c>
      <c r="H16" s="72">
        <f t="shared" si="6"/>
        <v>9139.2714999999989</v>
      </c>
      <c r="I16" s="29">
        <f t="shared" si="0"/>
        <v>-1.4999999984866008E-3</v>
      </c>
    </row>
    <row r="17" spans="1:9" x14ac:dyDescent="0.25">
      <c r="A17" s="75" t="s">
        <v>361</v>
      </c>
      <c r="B17" s="73">
        <f t="shared" si="3"/>
        <v>30</v>
      </c>
      <c r="C17" s="72">
        <f t="shared" si="7"/>
        <v>35452</v>
      </c>
      <c r="D17" s="74">
        <f t="shared" si="4"/>
        <v>26641.64</v>
      </c>
      <c r="E17" s="71">
        <f t="shared" si="1"/>
        <v>8810.36</v>
      </c>
      <c r="F17" s="72">
        <f t="shared" si="5"/>
        <v>704828.98999999987</v>
      </c>
      <c r="G17" s="72">
        <f t="shared" si="2"/>
        <v>678187.34999999986</v>
      </c>
      <c r="H17" s="72">
        <f t="shared" si="6"/>
        <v>8810.362374999997</v>
      </c>
      <c r="I17" s="29">
        <f t="shared" si="0"/>
        <v>-2.374999996391125E-3</v>
      </c>
    </row>
    <row r="18" spans="1:9" x14ac:dyDescent="0.25">
      <c r="A18" s="6" t="s">
        <v>360</v>
      </c>
      <c r="B18" s="73">
        <f t="shared" si="3"/>
        <v>30</v>
      </c>
      <c r="C18" s="72">
        <f t="shared" si="7"/>
        <v>35452</v>
      </c>
      <c r="D18" s="74">
        <f t="shared" si="4"/>
        <v>26974.66</v>
      </c>
      <c r="E18" s="71">
        <f t="shared" si="1"/>
        <v>8477.34</v>
      </c>
      <c r="F18" s="72">
        <f t="shared" si="5"/>
        <v>678187.34999999986</v>
      </c>
      <c r="G18" s="72">
        <f t="shared" si="2"/>
        <v>651212.68999999983</v>
      </c>
      <c r="H18" s="72">
        <f t="shared" si="6"/>
        <v>8477.3418749999983</v>
      </c>
      <c r="I18" s="29">
        <f t="shared" si="0"/>
        <v>-1.874999998108251E-3</v>
      </c>
    </row>
    <row r="19" spans="1:9" x14ac:dyDescent="0.25">
      <c r="A19" s="75" t="s">
        <v>359</v>
      </c>
      <c r="B19" s="73">
        <f t="shared" si="3"/>
        <v>30</v>
      </c>
      <c r="C19" s="72">
        <f t="shared" si="7"/>
        <v>35452</v>
      </c>
      <c r="D19" s="74">
        <f t="shared" si="4"/>
        <v>27311.84</v>
      </c>
      <c r="E19" s="71">
        <f t="shared" si="1"/>
        <v>8140.16</v>
      </c>
      <c r="F19" s="72">
        <f t="shared" si="5"/>
        <v>651212.68999999983</v>
      </c>
      <c r="G19" s="72">
        <f t="shared" si="2"/>
        <v>623900.84999999986</v>
      </c>
      <c r="H19" s="72">
        <f t="shared" si="6"/>
        <v>8140.1586249999973</v>
      </c>
      <c r="I19" s="29">
        <f t="shared" si="0"/>
        <v>1.3750000025538611E-3</v>
      </c>
    </row>
    <row r="20" spans="1:9" x14ac:dyDescent="0.25">
      <c r="A20" s="6" t="s">
        <v>358</v>
      </c>
      <c r="B20" s="73">
        <f t="shared" si="3"/>
        <v>30</v>
      </c>
      <c r="C20" s="72">
        <f t="shared" si="7"/>
        <v>35452</v>
      </c>
      <c r="D20" s="74">
        <f t="shared" si="4"/>
        <v>27653.239999999998</v>
      </c>
      <c r="E20" s="71">
        <f t="shared" si="1"/>
        <v>7798.76</v>
      </c>
      <c r="F20" s="72">
        <f t="shared" si="5"/>
        <v>623900.84999999986</v>
      </c>
      <c r="G20" s="72">
        <f t="shared" si="2"/>
        <v>596247.60999999987</v>
      </c>
      <c r="H20" s="72">
        <f t="shared" si="6"/>
        <v>7798.7606249999981</v>
      </c>
      <c r="I20" s="29">
        <f t="shared" si="0"/>
        <v>-6.249999978535925E-4</v>
      </c>
    </row>
    <row r="21" spans="1:9" x14ac:dyDescent="0.25">
      <c r="A21" s="75" t="s">
        <v>357</v>
      </c>
      <c r="B21" s="73">
        <f t="shared" si="3"/>
        <v>30</v>
      </c>
      <c r="C21" s="72">
        <f t="shared" si="7"/>
        <v>35452</v>
      </c>
      <c r="D21" s="74">
        <f t="shared" si="4"/>
        <v>27998.9</v>
      </c>
      <c r="E21" s="71">
        <f t="shared" si="1"/>
        <v>7453.1</v>
      </c>
      <c r="F21" s="72">
        <f t="shared" si="5"/>
        <v>596247.60999999987</v>
      </c>
      <c r="G21" s="72">
        <f t="shared" si="2"/>
        <v>568248.70999999985</v>
      </c>
      <c r="H21" s="72">
        <f t="shared" si="6"/>
        <v>7453.0951249999989</v>
      </c>
      <c r="I21" s="29">
        <f t="shared" si="0"/>
        <v>4.8750000014479156E-3</v>
      </c>
    </row>
    <row r="22" spans="1:9" x14ac:dyDescent="0.25">
      <c r="A22" s="6" t="s">
        <v>356</v>
      </c>
      <c r="B22" s="73">
        <f t="shared" si="3"/>
        <v>30</v>
      </c>
      <c r="C22" s="72">
        <f t="shared" si="7"/>
        <v>35452</v>
      </c>
      <c r="D22" s="74">
        <f t="shared" si="4"/>
        <v>28348.89</v>
      </c>
      <c r="E22" s="71">
        <f t="shared" si="1"/>
        <v>7103.11</v>
      </c>
      <c r="F22" s="72">
        <f t="shared" si="5"/>
        <v>568248.70999999985</v>
      </c>
      <c r="G22" s="72">
        <f t="shared" si="2"/>
        <v>539899.81999999983</v>
      </c>
      <c r="H22" s="72">
        <f t="shared" si="6"/>
        <v>7103.1088749999981</v>
      </c>
      <c r="I22" s="29">
        <f t="shared" si="0"/>
        <v>1.1250000015934347E-3</v>
      </c>
    </row>
    <row r="23" spans="1:9" x14ac:dyDescent="0.25">
      <c r="A23" s="75" t="s">
        <v>355</v>
      </c>
      <c r="B23" s="73">
        <f t="shared" si="3"/>
        <v>30</v>
      </c>
      <c r="C23" s="72">
        <f t="shared" si="7"/>
        <v>35452</v>
      </c>
      <c r="D23" s="74">
        <f t="shared" si="4"/>
        <v>28703.25</v>
      </c>
      <c r="E23" s="71">
        <f t="shared" si="1"/>
        <v>6748.75</v>
      </c>
      <c r="F23" s="72">
        <f t="shared" si="5"/>
        <v>539899.81999999983</v>
      </c>
      <c r="G23" s="72">
        <f t="shared" si="2"/>
        <v>511196.56999999983</v>
      </c>
      <c r="H23" s="72">
        <f t="shared" si="6"/>
        <v>6748.7477499999968</v>
      </c>
      <c r="I23" s="29">
        <f t="shared" si="0"/>
        <v>2.2500000031868694E-3</v>
      </c>
    </row>
    <row r="24" spans="1:9" x14ac:dyDescent="0.25">
      <c r="A24" s="6" t="s">
        <v>354</v>
      </c>
      <c r="B24" s="73">
        <f t="shared" si="3"/>
        <v>30</v>
      </c>
      <c r="C24" s="72">
        <f t="shared" si="7"/>
        <v>35452</v>
      </c>
      <c r="D24" s="74">
        <f t="shared" si="4"/>
        <v>29062.04</v>
      </c>
      <c r="E24" s="71">
        <f t="shared" si="1"/>
        <v>6389.96</v>
      </c>
      <c r="F24" s="72">
        <f t="shared" si="5"/>
        <v>511196.56999999983</v>
      </c>
      <c r="G24" s="72">
        <f t="shared" si="2"/>
        <v>482134.52999999985</v>
      </c>
      <c r="H24" s="72">
        <f t="shared" si="6"/>
        <v>6389.9571249999972</v>
      </c>
      <c r="I24" s="29">
        <f t="shared" si="0"/>
        <v>2.8750000028594513E-3</v>
      </c>
    </row>
    <row r="25" spans="1:9" x14ac:dyDescent="0.25">
      <c r="A25" s="75" t="s">
        <v>353</v>
      </c>
      <c r="B25" s="73">
        <f t="shared" si="3"/>
        <v>30</v>
      </c>
      <c r="C25" s="72">
        <f t="shared" si="7"/>
        <v>35452</v>
      </c>
      <c r="D25" s="74">
        <f t="shared" si="4"/>
        <v>29425.32</v>
      </c>
      <c r="E25" s="71">
        <f t="shared" si="1"/>
        <v>6026.68</v>
      </c>
      <c r="F25" s="72">
        <f t="shared" si="5"/>
        <v>482134.52999999985</v>
      </c>
      <c r="G25" s="72">
        <f t="shared" si="2"/>
        <v>452709.20999999985</v>
      </c>
      <c r="H25" s="72">
        <f t="shared" si="6"/>
        <v>6026.6816249999965</v>
      </c>
      <c r="I25" s="29">
        <f t="shared" si="0"/>
        <v>-1.6249999962383299E-3</v>
      </c>
    </row>
    <row r="26" spans="1:9" x14ac:dyDescent="0.25">
      <c r="A26" s="6" t="s">
        <v>352</v>
      </c>
      <c r="B26" s="73">
        <f t="shared" si="3"/>
        <v>30</v>
      </c>
      <c r="C26" s="72">
        <f t="shared" si="7"/>
        <v>35452</v>
      </c>
      <c r="D26" s="74">
        <f t="shared" si="4"/>
        <v>29793.13</v>
      </c>
      <c r="E26" s="71">
        <f t="shared" si="1"/>
        <v>5658.87</v>
      </c>
      <c r="F26" s="72">
        <f t="shared" si="5"/>
        <v>452709.20999999985</v>
      </c>
      <c r="G26" s="72">
        <f t="shared" si="2"/>
        <v>422916.07999999984</v>
      </c>
      <c r="H26" s="72">
        <f t="shared" si="6"/>
        <v>5658.8651249999975</v>
      </c>
      <c r="I26" s="29">
        <f t="shared" si="0"/>
        <v>4.8750000023574103E-3</v>
      </c>
    </row>
    <row r="27" spans="1:9" x14ac:dyDescent="0.25">
      <c r="A27" s="75" t="s">
        <v>351</v>
      </c>
      <c r="B27" s="73">
        <f t="shared" si="3"/>
        <v>30</v>
      </c>
      <c r="C27" s="72">
        <f t="shared" si="7"/>
        <v>35452</v>
      </c>
      <c r="D27" s="74">
        <f t="shared" si="4"/>
        <v>30165.55</v>
      </c>
      <c r="E27" s="71">
        <f t="shared" si="1"/>
        <v>5286.45</v>
      </c>
      <c r="F27" s="72">
        <f t="shared" si="5"/>
        <v>422916.07999999984</v>
      </c>
      <c r="G27" s="72">
        <f t="shared" si="2"/>
        <v>392750.52999999985</v>
      </c>
      <c r="H27" s="72">
        <f t="shared" si="6"/>
        <v>5286.4509999999973</v>
      </c>
      <c r="I27" s="29">
        <f t="shared" si="0"/>
        <v>-9.9999999747524271E-4</v>
      </c>
    </row>
    <row r="28" spans="1:9" x14ac:dyDescent="0.25">
      <c r="A28" s="6" t="s">
        <v>350</v>
      </c>
      <c r="B28" s="73">
        <f t="shared" si="3"/>
        <v>30</v>
      </c>
      <c r="C28" s="72">
        <f t="shared" si="7"/>
        <v>35452</v>
      </c>
      <c r="D28" s="74">
        <f t="shared" si="4"/>
        <v>30542.62</v>
      </c>
      <c r="E28" s="71">
        <f t="shared" si="1"/>
        <v>4909.38</v>
      </c>
      <c r="F28" s="72">
        <f t="shared" si="5"/>
        <v>392750.52999999985</v>
      </c>
      <c r="G28" s="72">
        <f t="shared" si="2"/>
        <v>362207.90999999986</v>
      </c>
      <c r="H28" s="72">
        <f t="shared" si="6"/>
        <v>4909.3816249999982</v>
      </c>
      <c r="I28" s="29">
        <f t="shared" si="0"/>
        <v>-1.6249999980573193E-3</v>
      </c>
    </row>
    <row r="29" spans="1:9" x14ac:dyDescent="0.25">
      <c r="A29" s="75" t="s">
        <v>349</v>
      </c>
      <c r="B29" s="73">
        <f t="shared" si="3"/>
        <v>30</v>
      </c>
      <c r="C29" s="72">
        <f t="shared" si="7"/>
        <v>35452</v>
      </c>
      <c r="D29" s="74">
        <f t="shared" si="4"/>
        <v>30924.400000000001</v>
      </c>
      <c r="E29" s="71">
        <f t="shared" si="1"/>
        <v>4527.6000000000004</v>
      </c>
      <c r="F29" s="72">
        <f t="shared" si="5"/>
        <v>362207.90999999986</v>
      </c>
      <c r="G29" s="72">
        <f t="shared" si="2"/>
        <v>331283.50999999983</v>
      </c>
      <c r="H29" s="72">
        <f t="shared" si="6"/>
        <v>4527.5988749999979</v>
      </c>
      <c r="I29" s="29">
        <f t="shared" si="0"/>
        <v>1.1250000025029294E-3</v>
      </c>
    </row>
    <row r="30" spans="1:9" x14ac:dyDescent="0.25">
      <c r="A30" s="6" t="s">
        <v>348</v>
      </c>
      <c r="B30" s="73">
        <f t="shared" si="3"/>
        <v>30</v>
      </c>
      <c r="C30" s="72">
        <f t="shared" si="7"/>
        <v>35452</v>
      </c>
      <c r="D30" s="74">
        <f t="shared" si="4"/>
        <v>31310.959999999999</v>
      </c>
      <c r="E30" s="71">
        <f t="shared" si="1"/>
        <v>4141.04</v>
      </c>
      <c r="F30" s="72">
        <f t="shared" si="5"/>
        <v>331283.50999999983</v>
      </c>
      <c r="G30" s="72">
        <f t="shared" si="2"/>
        <v>299972.54999999981</v>
      </c>
      <c r="H30" s="72">
        <f t="shared" si="6"/>
        <v>4141.0438749999976</v>
      </c>
      <c r="I30" s="29">
        <f t="shared" si="0"/>
        <v>-3.8749999976062099E-3</v>
      </c>
    </row>
    <row r="31" spans="1:9" x14ac:dyDescent="0.25">
      <c r="A31" s="75" t="s">
        <v>347</v>
      </c>
      <c r="B31" s="73">
        <f t="shared" si="3"/>
        <v>30</v>
      </c>
      <c r="C31" s="72">
        <f t="shared" si="7"/>
        <v>35452</v>
      </c>
      <c r="D31" s="74">
        <f t="shared" si="4"/>
        <v>31702.34</v>
      </c>
      <c r="E31" s="71">
        <f t="shared" si="1"/>
        <v>3749.66</v>
      </c>
      <c r="F31" s="72">
        <f t="shared" si="5"/>
        <v>299972.54999999981</v>
      </c>
      <c r="G31" s="72">
        <f t="shared" si="2"/>
        <v>268270.20999999979</v>
      </c>
      <c r="H31" s="72">
        <f t="shared" si="6"/>
        <v>3749.6568749999979</v>
      </c>
      <c r="I31" s="29">
        <f t="shared" si="0"/>
        <v>3.1250000020008883E-3</v>
      </c>
    </row>
    <row r="32" spans="1:9" x14ac:dyDescent="0.25">
      <c r="A32" s="6" t="s">
        <v>346</v>
      </c>
      <c r="B32" s="73">
        <f t="shared" si="3"/>
        <v>30</v>
      </c>
      <c r="C32" s="72">
        <f t="shared" si="7"/>
        <v>35452</v>
      </c>
      <c r="D32" s="74">
        <f t="shared" si="4"/>
        <v>32098.62</v>
      </c>
      <c r="E32" s="71">
        <f t="shared" si="1"/>
        <v>3353.38</v>
      </c>
      <c r="F32" s="72">
        <f t="shared" si="5"/>
        <v>268270.20999999979</v>
      </c>
      <c r="G32" s="72">
        <f t="shared" si="2"/>
        <v>236171.58999999979</v>
      </c>
      <c r="H32" s="72">
        <f t="shared" si="6"/>
        <v>3353.3776249999978</v>
      </c>
      <c r="I32" s="29">
        <f t="shared" si="0"/>
        <v>2.3750000023028406E-3</v>
      </c>
    </row>
    <row r="33" spans="1:9" x14ac:dyDescent="0.25">
      <c r="A33" s="75" t="s">
        <v>345</v>
      </c>
      <c r="B33" s="73">
        <f t="shared" si="3"/>
        <v>30</v>
      </c>
      <c r="C33" s="72">
        <f t="shared" si="7"/>
        <v>35452</v>
      </c>
      <c r="D33" s="74">
        <f t="shared" si="4"/>
        <v>32499.86</v>
      </c>
      <c r="E33" s="71">
        <f t="shared" si="1"/>
        <v>2952.14</v>
      </c>
      <c r="F33" s="72">
        <f t="shared" si="5"/>
        <v>236171.58999999979</v>
      </c>
      <c r="G33" s="72">
        <f t="shared" si="2"/>
        <v>203671.72999999981</v>
      </c>
      <c r="H33" s="72">
        <f t="shared" si="6"/>
        <v>2952.1448749999977</v>
      </c>
      <c r="I33" s="29">
        <f t="shared" si="0"/>
        <v>-4.8749999978099368E-3</v>
      </c>
    </row>
    <row r="34" spans="1:9" x14ac:dyDescent="0.25">
      <c r="A34" s="6" t="s">
        <v>344</v>
      </c>
      <c r="B34" s="73">
        <f t="shared" si="3"/>
        <v>30</v>
      </c>
      <c r="C34" s="72">
        <f t="shared" si="7"/>
        <v>35452</v>
      </c>
      <c r="D34" s="74">
        <f t="shared" si="4"/>
        <v>32906.1</v>
      </c>
      <c r="E34" s="71">
        <f t="shared" si="1"/>
        <v>2545.9</v>
      </c>
      <c r="F34" s="72">
        <f t="shared" si="5"/>
        <v>203671.72999999981</v>
      </c>
      <c r="G34" s="72">
        <f t="shared" si="2"/>
        <v>170765.6299999998</v>
      </c>
      <c r="H34" s="72">
        <f t="shared" si="6"/>
        <v>2545.8966249999976</v>
      </c>
      <c r="I34" s="29">
        <f t="shared" si="0"/>
        <v>3.3750000025065674E-3</v>
      </c>
    </row>
    <row r="35" spans="1:9" x14ac:dyDescent="0.25">
      <c r="A35" s="75" t="s">
        <v>343</v>
      </c>
      <c r="B35" s="73">
        <f t="shared" si="3"/>
        <v>30</v>
      </c>
      <c r="C35" s="72">
        <f t="shared" si="7"/>
        <v>35452</v>
      </c>
      <c r="D35" s="74">
        <f t="shared" si="4"/>
        <v>33317.43</v>
      </c>
      <c r="E35" s="71">
        <f t="shared" si="1"/>
        <v>2134.5700000000002</v>
      </c>
      <c r="F35" s="72">
        <f t="shared" si="5"/>
        <v>170765.6299999998</v>
      </c>
      <c r="G35" s="72">
        <f t="shared" si="2"/>
        <v>137448.19999999981</v>
      </c>
      <c r="H35" s="72">
        <f t="shared" si="6"/>
        <v>2134.5703749999975</v>
      </c>
      <c r="I35" s="29">
        <f t="shared" si="0"/>
        <v>-3.7499999734791345E-4</v>
      </c>
    </row>
    <row r="36" spans="1:9" x14ac:dyDescent="0.25">
      <c r="A36" s="6" t="s">
        <v>342</v>
      </c>
      <c r="B36" s="73">
        <f t="shared" si="3"/>
        <v>30</v>
      </c>
      <c r="C36" s="72">
        <f t="shared" si="7"/>
        <v>35452</v>
      </c>
      <c r="D36" s="74">
        <f t="shared" si="4"/>
        <v>33733.9</v>
      </c>
      <c r="E36" s="71">
        <f t="shared" si="1"/>
        <v>1718.1</v>
      </c>
      <c r="F36" s="72">
        <f t="shared" si="5"/>
        <v>137448.19999999981</v>
      </c>
      <c r="G36" s="72">
        <f t="shared" si="2"/>
        <v>103714.29999999981</v>
      </c>
      <c r="H36" s="72">
        <f t="shared" si="6"/>
        <v>1718.1024999999975</v>
      </c>
      <c r="I36" s="29">
        <f t="shared" si="0"/>
        <v>-2.4999999975534593E-3</v>
      </c>
    </row>
    <row r="37" spans="1:9" x14ac:dyDescent="0.25">
      <c r="A37" s="75" t="s">
        <v>341</v>
      </c>
      <c r="B37" s="73">
        <f t="shared" si="3"/>
        <v>30</v>
      </c>
      <c r="C37" s="72">
        <f t="shared" si="7"/>
        <v>35452</v>
      </c>
      <c r="D37" s="74">
        <f t="shared" si="4"/>
        <v>34155.57</v>
      </c>
      <c r="E37" s="71">
        <f t="shared" si="1"/>
        <v>1296.43</v>
      </c>
      <c r="F37" s="72">
        <f t="shared" si="5"/>
        <v>103714.29999999981</v>
      </c>
      <c r="G37" s="72">
        <f t="shared" si="2"/>
        <v>69558.729999999807</v>
      </c>
      <c r="H37" s="72">
        <f t="shared" si="6"/>
        <v>1296.4287499999978</v>
      </c>
      <c r="I37" s="29">
        <f t="shared" si="0"/>
        <v>1.2500000023010216E-3</v>
      </c>
    </row>
    <row r="38" spans="1:9" x14ac:dyDescent="0.25">
      <c r="A38" s="6" t="s">
        <v>340</v>
      </c>
      <c r="B38" s="73">
        <f t="shared" si="3"/>
        <v>30</v>
      </c>
      <c r="C38" s="72">
        <f t="shared" si="7"/>
        <v>35452</v>
      </c>
      <c r="D38" s="74">
        <f t="shared" si="4"/>
        <v>34582.519999999997</v>
      </c>
      <c r="E38" s="71">
        <f t="shared" si="1"/>
        <v>869.48</v>
      </c>
      <c r="F38" s="72">
        <f t="shared" si="5"/>
        <v>69558.729999999807</v>
      </c>
      <c r="G38" s="72">
        <f t="shared" si="2"/>
        <v>34976.20999999981</v>
      </c>
      <c r="H38" s="72">
        <f t="shared" si="6"/>
        <v>869.48412499999745</v>
      </c>
      <c r="I38" s="29">
        <f t="shared" si="0"/>
        <v>-4.124999997429768E-3</v>
      </c>
    </row>
    <row r="39" spans="1:9" x14ac:dyDescent="0.25">
      <c r="A39" s="75" t="s">
        <v>339</v>
      </c>
      <c r="B39" s="73">
        <f t="shared" si="3"/>
        <v>30</v>
      </c>
      <c r="C39" s="72">
        <f t="shared" si="7"/>
        <v>35452</v>
      </c>
      <c r="D39" s="74">
        <f t="shared" si="4"/>
        <v>34976.20999999981</v>
      </c>
      <c r="E39" s="71">
        <v>475.79000000019295</v>
      </c>
      <c r="F39" s="72">
        <f t="shared" si="5"/>
        <v>34976.20999999981</v>
      </c>
      <c r="G39" s="72">
        <f t="shared" si="2"/>
        <v>0</v>
      </c>
      <c r="H39" s="72">
        <f>475.82</f>
        <v>475.82</v>
      </c>
      <c r="I39" s="29">
        <f t="shared" si="0"/>
        <v>-2.9999999807046152E-2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DF9FD-2B89-48D6-A06D-EC979F486269}">
  <dimension ref="A1:P5"/>
  <sheetViews>
    <sheetView zoomScale="89" zoomScaleNormal="89" workbookViewId="0">
      <selection activeCell="P5" sqref="P5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855468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20.42578125" bestFit="1" customWidth="1"/>
    <col min="15" max="15" width="28.42578125" bestFit="1" customWidth="1"/>
    <col min="16" max="16" width="111" bestFit="1" customWidth="1"/>
  </cols>
  <sheetData>
    <row r="1" spans="1:16" x14ac:dyDescent="0.25">
      <c r="A1" s="13" t="s">
        <v>75</v>
      </c>
      <c r="B1" s="7" t="s">
        <v>1</v>
      </c>
      <c r="C1" s="7" t="s">
        <v>2</v>
      </c>
      <c r="D1" s="7" t="s">
        <v>11</v>
      </c>
      <c r="E1" s="7" t="s">
        <v>12</v>
      </c>
      <c r="F1" s="7" t="s">
        <v>13</v>
      </c>
      <c r="G1" s="7" t="s">
        <v>22</v>
      </c>
      <c r="H1" s="7" t="s">
        <v>3</v>
      </c>
      <c r="I1" s="7" t="s">
        <v>4</v>
      </c>
      <c r="J1" s="7" t="s">
        <v>5</v>
      </c>
      <c r="K1" s="7" t="s">
        <v>6</v>
      </c>
      <c r="L1" s="7" t="s">
        <v>7</v>
      </c>
      <c r="M1" s="7" t="s">
        <v>8</v>
      </c>
      <c r="N1" s="7" t="s">
        <v>333</v>
      </c>
      <c r="O1" s="7" t="s">
        <v>332</v>
      </c>
      <c r="P1" s="7" t="s">
        <v>168</v>
      </c>
    </row>
    <row r="2" spans="1:16" x14ac:dyDescent="0.25">
      <c r="A2" s="28" t="s">
        <v>0</v>
      </c>
      <c r="B2" s="8" t="s">
        <v>9</v>
      </c>
      <c r="C2" s="8" t="s">
        <v>10</v>
      </c>
      <c r="D2" s="9" t="s">
        <v>119</v>
      </c>
      <c r="E2" s="9" t="s">
        <v>66</v>
      </c>
      <c r="F2" s="9" t="s">
        <v>81</v>
      </c>
      <c r="G2" s="9" t="s">
        <v>68</v>
      </c>
      <c r="H2" s="9" t="s">
        <v>14</v>
      </c>
      <c r="I2" s="9" t="s">
        <v>0</v>
      </c>
      <c r="J2" s="9" t="s">
        <v>9</v>
      </c>
      <c r="K2" s="9" t="s">
        <v>69</v>
      </c>
      <c r="L2" s="9" t="s">
        <v>70</v>
      </c>
      <c r="M2" s="9" t="s">
        <v>71</v>
      </c>
      <c r="N2" s="9" t="s">
        <v>68</v>
      </c>
      <c r="O2" s="9" t="s">
        <v>326</v>
      </c>
      <c r="P2" s="9" t="s">
        <v>791</v>
      </c>
    </row>
    <row r="3" spans="1:16" x14ac:dyDescent="0.25">
      <c r="A3" s="28" t="s">
        <v>0</v>
      </c>
      <c r="B3" s="8" t="s">
        <v>9</v>
      </c>
      <c r="C3" s="8" t="s">
        <v>10</v>
      </c>
      <c r="D3" s="9" t="s">
        <v>65</v>
      </c>
      <c r="E3" s="9" t="s">
        <v>66</v>
      </c>
      <c r="F3" s="9" t="s">
        <v>81</v>
      </c>
      <c r="G3" s="9" t="s">
        <v>68</v>
      </c>
      <c r="H3" s="9" t="s">
        <v>14</v>
      </c>
      <c r="I3" s="9" t="s">
        <v>74</v>
      </c>
      <c r="J3" s="9" t="s">
        <v>9</v>
      </c>
      <c r="K3" s="9" t="s">
        <v>69</v>
      </c>
      <c r="L3" s="9" t="s">
        <v>70</v>
      </c>
      <c r="M3" s="9" t="s">
        <v>71</v>
      </c>
      <c r="N3" s="9" t="s">
        <v>68</v>
      </c>
      <c r="O3" s="9" t="s">
        <v>326</v>
      </c>
      <c r="P3" s="9" t="s">
        <v>791</v>
      </c>
    </row>
    <row r="4" spans="1:16" s="50" customFormat="1" x14ac:dyDescent="0.25">
      <c r="A4" s="28" t="s">
        <v>0</v>
      </c>
      <c r="B4" s="52" t="s">
        <v>9</v>
      </c>
      <c r="C4" s="52" t="s">
        <v>10</v>
      </c>
      <c r="D4" s="51" t="s">
        <v>79</v>
      </c>
      <c r="E4" s="51" t="s">
        <v>66</v>
      </c>
      <c r="F4" s="51" t="s">
        <v>81</v>
      </c>
      <c r="G4" s="51" t="s">
        <v>68</v>
      </c>
      <c r="H4" s="51" t="s">
        <v>14</v>
      </c>
      <c r="I4" s="51" t="s">
        <v>0</v>
      </c>
      <c r="J4" s="51" t="s">
        <v>9</v>
      </c>
      <c r="K4" s="51" t="s">
        <v>69</v>
      </c>
      <c r="L4" s="51" t="s">
        <v>70</v>
      </c>
      <c r="M4" s="51" t="s">
        <v>71</v>
      </c>
      <c r="N4" s="51" t="s">
        <v>327</v>
      </c>
      <c r="O4" s="51" t="s">
        <v>326</v>
      </c>
      <c r="P4" s="51" t="s">
        <v>793</v>
      </c>
    </row>
    <row r="5" spans="1:16" s="50" customFormat="1" x14ac:dyDescent="0.25">
      <c r="A5" s="28" t="s">
        <v>0</v>
      </c>
      <c r="B5" s="52" t="s">
        <v>9</v>
      </c>
      <c r="C5" s="52" t="s">
        <v>10</v>
      </c>
      <c r="D5" s="51" t="s">
        <v>79</v>
      </c>
      <c r="E5" s="51" t="s">
        <v>66</v>
      </c>
      <c r="F5" s="51" t="s">
        <v>81</v>
      </c>
      <c r="G5" s="51" t="s">
        <v>68</v>
      </c>
      <c r="H5" s="51" t="s">
        <v>14</v>
      </c>
      <c r="I5" s="51" t="s">
        <v>0</v>
      </c>
      <c r="J5" s="51" t="s">
        <v>9</v>
      </c>
      <c r="K5" s="51" t="s">
        <v>76</v>
      </c>
      <c r="L5" s="51" t="s">
        <v>70</v>
      </c>
      <c r="M5" s="51" t="s">
        <v>71</v>
      </c>
      <c r="N5" s="51" t="s">
        <v>327</v>
      </c>
      <c r="O5" s="51" t="s">
        <v>326</v>
      </c>
      <c r="P5" s="51" t="s">
        <v>793</v>
      </c>
    </row>
  </sheetData>
  <pageMargins left="0.7" right="0.7" top="0.75" bottom="0.75" header="0.3" footer="0.3"/>
  <pageSetup orientation="portrait" horizontalDpi="300" verticalDpi="30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69186-C850-4CFE-8C31-0E15FCA63E7C}">
  <dimension ref="A1:I39"/>
  <sheetViews>
    <sheetView workbookViewId="0">
      <selection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2.85546875" bestFit="1" customWidth="1"/>
    <col min="5" max="5" width="9.42578125" bestFit="1" customWidth="1"/>
    <col min="6" max="6" width="15.28515625" bestFit="1" customWidth="1"/>
    <col min="7" max="7" width="14.28515625" bestFit="1" customWidth="1"/>
    <col min="8" max="8" width="13.85546875" bestFit="1" customWidth="1"/>
    <col min="9" max="9" width="8.28515625" bestFit="1" customWidth="1"/>
  </cols>
  <sheetData>
    <row r="1" spans="1:9" x14ac:dyDescent="0.25">
      <c r="A1" s="61" t="s">
        <v>267</v>
      </c>
      <c r="B1" s="65" t="s">
        <v>160</v>
      </c>
      <c r="C1" s="64" t="s">
        <v>337</v>
      </c>
      <c r="D1" s="63">
        <v>1000000</v>
      </c>
    </row>
    <row r="2" spans="1:9" x14ac:dyDescent="0.25">
      <c r="A2" s="61" t="s">
        <v>268</v>
      </c>
      <c r="B2" s="62">
        <v>0.15</v>
      </c>
      <c r="C2" s="61" t="s">
        <v>336</v>
      </c>
      <c r="D2" s="60">
        <f>ROUNDUP(39104.2387726916,0)</f>
        <v>39105</v>
      </c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335</v>
      </c>
      <c r="I3" s="31" t="s">
        <v>272</v>
      </c>
    </row>
    <row r="4" spans="1:9" x14ac:dyDescent="0.25">
      <c r="A4" s="58" t="s">
        <v>82</v>
      </c>
      <c r="B4" s="57">
        <f>_xlfn.DAYS(A4,B1)</f>
        <v>31</v>
      </c>
      <c r="C4" s="56">
        <f>E4</f>
        <v>12740</v>
      </c>
      <c r="D4" s="55">
        <v>0</v>
      </c>
      <c r="E4" s="55">
        <f>ROUNDUP(F4*B4*$B$2/365,0)</f>
        <v>12740</v>
      </c>
      <c r="F4" s="55">
        <f>D1</f>
        <v>1000000</v>
      </c>
      <c r="G4" s="55">
        <f t="shared" ref="G4:G39" si="0">F4-D4</f>
        <v>1000000</v>
      </c>
      <c r="H4" s="54">
        <f>ROUNDUP(F4*$B$2*B4/365,0)</f>
        <v>12740</v>
      </c>
      <c r="I4" s="53">
        <f t="shared" ref="I4:I39" si="1">H4-E4</f>
        <v>0</v>
      </c>
    </row>
    <row r="5" spans="1:9" x14ac:dyDescent="0.25">
      <c r="A5" s="58" t="s">
        <v>83</v>
      </c>
      <c r="B5" s="57">
        <f t="shared" ref="B5:B39" si="2">_xlfn.DAYS(A5,A4)</f>
        <v>30</v>
      </c>
      <c r="C5" s="56">
        <f>E5</f>
        <v>12329</v>
      </c>
      <c r="D5" s="55">
        <v>0</v>
      </c>
      <c r="E5" s="55">
        <f t="shared" ref="E5:E8" si="3">ROUNDUP(F5*B5*$B$2/365,0)</f>
        <v>12329</v>
      </c>
      <c r="F5" s="55">
        <f t="shared" ref="F5:F39" si="4">G4</f>
        <v>1000000</v>
      </c>
      <c r="G5" s="55">
        <f t="shared" si="0"/>
        <v>1000000</v>
      </c>
      <c r="H5" s="54">
        <f>ROUNDUP(F5*$B$2*B5/365,0)</f>
        <v>12329</v>
      </c>
      <c r="I5" s="53">
        <f t="shared" si="1"/>
        <v>0</v>
      </c>
    </row>
    <row r="6" spans="1:9" x14ac:dyDescent="0.25">
      <c r="A6" s="58" t="s">
        <v>84</v>
      </c>
      <c r="B6" s="57">
        <f t="shared" si="2"/>
        <v>31</v>
      </c>
      <c r="C6" s="56">
        <f>E6</f>
        <v>12740</v>
      </c>
      <c r="D6" s="55">
        <v>0</v>
      </c>
      <c r="E6" s="55">
        <f t="shared" si="3"/>
        <v>12740</v>
      </c>
      <c r="F6" s="55">
        <f t="shared" si="4"/>
        <v>1000000</v>
      </c>
      <c r="G6" s="55">
        <f t="shared" si="0"/>
        <v>1000000</v>
      </c>
      <c r="H6" s="54">
        <f>ROUNDUP(F6*$B$2*B6/365,0)</f>
        <v>12740</v>
      </c>
      <c r="I6" s="53">
        <f t="shared" si="1"/>
        <v>0</v>
      </c>
    </row>
    <row r="7" spans="1:9" x14ac:dyDescent="0.25">
      <c r="A7" s="58" t="s">
        <v>85</v>
      </c>
      <c r="B7" s="57">
        <f t="shared" si="2"/>
        <v>30</v>
      </c>
      <c r="C7" s="56">
        <f>E7</f>
        <v>12329</v>
      </c>
      <c r="D7" s="55">
        <v>0</v>
      </c>
      <c r="E7" s="55">
        <f t="shared" si="3"/>
        <v>12329</v>
      </c>
      <c r="F7" s="55">
        <f t="shared" si="4"/>
        <v>1000000</v>
      </c>
      <c r="G7" s="55">
        <f t="shared" si="0"/>
        <v>1000000</v>
      </c>
      <c r="H7" s="54">
        <f>ROUNDUP(F7*$B$2*B7/365,0)</f>
        <v>12329</v>
      </c>
      <c r="I7" s="53">
        <f t="shared" si="1"/>
        <v>0</v>
      </c>
    </row>
    <row r="8" spans="1:9" x14ac:dyDescent="0.25">
      <c r="A8" s="58" t="s">
        <v>86</v>
      </c>
      <c r="B8" s="57">
        <f t="shared" si="2"/>
        <v>31</v>
      </c>
      <c r="C8" s="56">
        <f>E8</f>
        <v>12740</v>
      </c>
      <c r="D8" s="55">
        <f>0</f>
        <v>0</v>
      </c>
      <c r="E8" s="55">
        <f t="shared" si="3"/>
        <v>12740</v>
      </c>
      <c r="F8" s="55">
        <f t="shared" si="4"/>
        <v>1000000</v>
      </c>
      <c r="G8" s="55">
        <f t="shared" si="0"/>
        <v>1000000</v>
      </c>
      <c r="H8" s="54">
        <f>ROUNDUP(F8*$B$2*B8/365,0)</f>
        <v>12740</v>
      </c>
      <c r="I8" s="53">
        <f t="shared" si="1"/>
        <v>0</v>
      </c>
    </row>
    <row r="9" spans="1:9" x14ac:dyDescent="0.25">
      <c r="A9" s="58" t="s">
        <v>87</v>
      </c>
      <c r="B9" s="57">
        <f t="shared" si="2"/>
        <v>31</v>
      </c>
      <c r="C9" s="56">
        <f>$D$2</f>
        <v>39105</v>
      </c>
      <c r="D9" s="55">
        <f>C9-E9</f>
        <v>26365.27</v>
      </c>
      <c r="E9" s="55">
        <f>ROUND(F9*B9*$B$2/365,2)</f>
        <v>12739.73</v>
      </c>
      <c r="F9" s="55">
        <f t="shared" si="4"/>
        <v>1000000</v>
      </c>
      <c r="G9" s="55">
        <f t="shared" si="0"/>
        <v>973634.73</v>
      </c>
      <c r="H9" s="54">
        <f t="shared" ref="H9:H38" si="5">F9*$B$2*B9/365</f>
        <v>12739.726027397261</v>
      </c>
      <c r="I9" s="53">
        <f t="shared" si="1"/>
        <v>-3.9726027389406227E-3</v>
      </c>
    </row>
    <row r="10" spans="1:9" x14ac:dyDescent="0.25">
      <c r="A10" s="58" t="s">
        <v>88</v>
      </c>
      <c r="B10" s="57">
        <f t="shared" si="2"/>
        <v>28</v>
      </c>
      <c r="C10" s="56">
        <f t="shared" ref="C10:C39" si="6">$D$2</f>
        <v>39105</v>
      </c>
      <c r="D10" s="55">
        <f t="shared" ref="D10:D39" si="7">C10-E10</f>
        <v>27901.53</v>
      </c>
      <c r="E10" s="55">
        <f t="shared" ref="E10:E38" si="8">ROUND(F10*B10*$B$2/365,2)</f>
        <v>11203.47</v>
      </c>
      <c r="F10" s="55">
        <f t="shared" si="4"/>
        <v>973634.73</v>
      </c>
      <c r="G10" s="55">
        <f t="shared" si="0"/>
        <v>945733.2</v>
      </c>
      <c r="H10" s="54">
        <f t="shared" si="5"/>
        <v>11203.468126027397</v>
      </c>
      <c r="I10" s="53">
        <f t="shared" si="1"/>
        <v>-1.8739726019703085E-3</v>
      </c>
    </row>
    <row r="11" spans="1:9" x14ac:dyDescent="0.25">
      <c r="A11" s="58" t="s">
        <v>89</v>
      </c>
      <c r="B11" s="57">
        <f t="shared" si="2"/>
        <v>31</v>
      </c>
      <c r="C11" s="56">
        <f t="shared" si="6"/>
        <v>39105</v>
      </c>
      <c r="D11" s="55">
        <f t="shared" si="7"/>
        <v>27056.620000000003</v>
      </c>
      <c r="E11" s="55">
        <f t="shared" si="8"/>
        <v>12048.38</v>
      </c>
      <c r="F11" s="55">
        <f t="shared" si="4"/>
        <v>945733.2</v>
      </c>
      <c r="G11" s="55">
        <f t="shared" si="0"/>
        <v>918676.58</v>
      </c>
      <c r="H11" s="54">
        <f t="shared" si="5"/>
        <v>12048.381863013696</v>
      </c>
      <c r="I11" s="53">
        <f t="shared" si="1"/>
        <v>1.8630136964929989E-3</v>
      </c>
    </row>
    <row r="12" spans="1:9" x14ac:dyDescent="0.25">
      <c r="A12" s="58" t="s">
        <v>115</v>
      </c>
      <c r="B12" s="57">
        <f t="shared" si="2"/>
        <v>30</v>
      </c>
      <c r="C12" s="56">
        <f t="shared" si="6"/>
        <v>39105</v>
      </c>
      <c r="D12" s="55">
        <f t="shared" si="7"/>
        <v>27778.85</v>
      </c>
      <c r="E12" s="55">
        <f t="shared" si="8"/>
        <v>11326.15</v>
      </c>
      <c r="F12" s="55">
        <f t="shared" si="4"/>
        <v>918676.58</v>
      </c>
      <c r="G12" s="55">
        <f t="shared" si="0"/>
        <v>890897.73</v>
      </c>
      <c r="H12" s="54">
        <f>F12*$B$2*B12/365</f>
        <v>11326.149616438355</v>
      </c>
      <c r="I12" s="53">
        <f t="shared" si="1"/>
        <v>-3.8356164441211149E-4</v>
      </c>
    </row>
    <row r="13" spans="1:9" x14ac:dyDescent="0.25">
      <c r="A13" s="58" t="s">
        <v>90</v>
      </c>
      <c r="B13" s="57">
        <f t="shared" si="2"/>
        <v>31</v>
      </c>
      <c r="C13" s="56">
        <f t="shared" si="6"/>
        <v>39105</v>
      </c>
      <c r="D13" s="55">
        <f t="shared" si="7"/>
        <v>27755.21</v>
      </c>
      <c r="E13" s="55">
        <f t="shared" si="8"/>
        <v>11349.79</v>
      </c>
      <c r="F13" s="55">
        <f t="shared" si="4"/>
        <v>890897.73</v>
      </c>
      <c r="G13" s="55">
        <f t="shared" si="0"/>
        <v>863142.52</v>
      </c>
      <c r="H13" s="54">
        <f t="shared" si="5"/>
        <v>11349.792998630135</v>
      </c>
      <c r="I13" s="53">
        <f t="shared" si="1"/>
        <v>2.9986301342432853E-3</v>
      </c>
    </row>
    <row r="14" spans="1:9" x14ac:dyDescent="0.25">
      <c r="A14" s="58" t="s">
        <v>91</v>
      </c>
      <c r="B14" s="57">
        <f t="shared" si="2"/>
        <v>30</v>
      </c>
      <c r="C14" s="56">
        <f t="shared" si="6"/>
        <v>39105</v>
      </c>
      <c r="D14" s="55">
        <f t="shared" si="7"/>
        <v>28463.52</v>
      </c>
      <c r="E14" s="55">
        <f t="shared" si="8"/>
        <v>10641.48</v>
      </c>
      <c r="F14" s="55">
        <f t="shared" si="4"/>
        <v>863142.52</v>
      </c>
      <c r="G14" s="55">
        <f t="shared" si="0"/>
        <v>834679</v>
      </c>
      <c r="H14" s="54">
        <f t="shared" si="5"/>
        <v>10641.483123287671</v>
      </c>
      <c r="I14" s="53">
        <f t="shared" si="1"/>
        <v>3.1232876717695035E-3</v>
      </c>
    </row>
    <row r="15" spans="1:9" x14ac:dyDescent="0.25">
      <c r="A15" s="58" t="s">
        <v>92</v>
      </c>
      <c r="B15" s="57">
        <f t="shared" si="2"/>
        <v>31</v>
      </c>
      <c r="C15" s="56">
        <f t="shared" si="6"/>
        <v>39105</v>
      </c>
      <c r="D15" s="55">
        <f t="shared" si="7"/>
        <v>28471.42</v>
      </c>
      <c r="E15" s="55">
        <f t="shared" si="8"/>
        <v>10633.58</v>
      </c>
      <c r="F15" s="55">
        <f t="shared" si="4"/>
        <v>834679</v>
      </c>
      <c r="G15" s="55">
        <f t="shared" si="0"/>
        <v>806207.58</v>
      </c>
      <c r="H15" s="54">
        <f t="shared" si="5"/>
        <v>10633.581780821916</v>
      </c>
      <c r="I15" s="53">
        <f t="shared" si="1"/>
        <v>1.7808219163271133E-3</v>
      </c>
    </row>
    <row r="16" spans="1:9" x14ac:dyDescent="0.25">
      <c r="A16" s="58" t="s">
        <v>93</v>
      </c>
      <c r="B16" s="57">
        <f t="shared" si="2"/>
        <v>31</v>
      </c>
      <c r="C16" s="56">
        <f t="shared" si="6"/>
        <v>39105</v>
      </c>
      <c r="D16" s="55">
        <f t="shared" si="7"/>
        <v>28834.14</v>
      </c>
      <c r="E16" s="55">
        <f t="shared" si="8"/>
        <v>10270.86</v>
      </c>
      <c r="F16" s="55">
        <f t="shared" si="4"/>
        <v>806207.58</v>
      </c>
      <c r="G16" s="55">
        <f t="shared" si="0"/>
        <v>777373.44</v>
      </c>
      <c r="H16" s="54">
        <f t="shared" si="5"/>
        <v>10270.863690410957</v>
      </c>
      <c r="I16" s="53">
        <f t="shared" si="1"/>
        <v>3.6904109565512044E-3</v>
      </c>
    </row>
    <row r="17" spans="1:9" x14ac:dyDescent="0.25">
      <c r="A17" s="58" t="s">
        <v>94</v>
      </c>
      <c r="B17" s="57">
        <f t="shared" si="2"/>
        <v>30</v>
      </c>
      <c r="C17" s="56">
        <f t="shared" si="6"/>
        <v>39105</v>
      </c>
      <c r="D17" s="55">
        <f t="shared" si="7"/>
        <v>29520.940000000002</v>
      </c>
      <c r="E17" s="55">
        <f t="shared" si="8"/>
        <v>9584.06</v>
      </c>
      <c r="F17" s="55">
        <f t="shared" si="4"/>
        <v>777373.44</v>
      </c>
      <c r="G17" s="55">
        <f t="shared" si="0"/>
        <v>747852.5</v>
      </c>
      <c r="H17" s="54">
        <f t="shared" si="5"/>
        <v>9584.0561095890389</v>
      </c>
      <c r="I17" s="53">
        <f t="shared" si="1"/>
        <v>-3.8904109605937265E-3</v>
      </c>
    </row>
    <row r="18" spans="1:9" x14ac:dyDescent="0.25">
      <c r="A18" s="58" t="s">
        <v>95</v>
      </c>
      <c r="B18" s="57">
        <f t="shared" si="2"/>
        <v>31</v>
      </c>
      <c r="C18" s="56">
        <f t="shared" si="6"/>
        <v>39105</v>
      </c>
      <c r="D18" s="55">
        <f t="shared" si="7"/>
        <v>29577.559999999998</v>
      </c>
      <c r="E18" s="55">
        <f t="shared" si="8"/>
        <v>9527.44</v>
      </c>
      <c r="F18" s="55">
        <f t="shared" si="4"/>
        <v>747852.5</v>
      </c>
      <c r="G18" s="55">
        <f t="shared" si="0"/>
        <v>718274.94</v>
      </c>
      <c r="H18" s="54">
        <f t="shared" si="5"/>
        <v>9527.4359589041087</v>
      </c>
      <c r="I18" s="53">
        <f t="shared" si="1"/>
        <v>-4.0410958918073447E-3</v>
      </c>
    </row>
    <row r="19" spans="1:9" x14ac:dyDescent="0.25">
      <c r="A19" s="58" t="s">
        <v>96</v>
      </c>
      <c r="B19" s="57">
        <f t="shared" si="2"/>
        <v>30</v>
      </c>
      <c r="C19" s="56">
        <f t="shared" si="6"/>
        <v>39105</v>
      </c>
      <c r="D19" s="55">
        <f t="shared" si="7"/>
        <v>30249.559999999998</v>
      </c>
      <c r="E19" s="55">
        <f t="shared" si="8"/>
        <v>8855.44</v>
      </c>
      <c r="F19" s="55">
        <f t="shared" si="4"/>
        <v>718274.94</v>
      </c>
      <c r="G19" s="55">
        <f t="shared" si="0"/>
        <v>688025.37999999989</v>
      </c>
      <c r="H19" s="54">
        <f t="shared" si="5"/>
        <v>8855.4444657534241</v>
      </c>
      <c r="I19" s="53">
        <f t="shared" si="1"/>
        <v>4.4657534235739149E-3</v>
      </c>
    </row>
    <row r="20" spans="1:9" x14ac:dyDescent="0.25">
      <c r="A20" s="58" t="s">
        <v>97</v>
      </c>
      <c r="B20" s="57">
        <f t="shared" si="2"/>
        <v>31</v>
      </c>
      <c r="C20" s="56">
        <f t="shared" si="6"/>
        <v>39105</v>
      </c>
      <c r="D20" s="55">
        <f t="shared" si="7"/>
        <v>30339.75</v>
      </c>
      <c r="E20" s="55">
        <f t="shared" si="8"/>
        <v>8765.25</v>
      </c>
      <c r="F20" s="55">
        <f t="shared" si="4"/>
        <v>688025.37999999989</v>
      </c>
      <c r="G20" s="55">
        <f t="shared" si="0"/>
        <v>657685.62999999989</v>
      </c>
      <c r="H20" s="54">
        <f t="shared" si="5"/>
        <v>8765.2548410958898</v>
      </c>
      <c r="I20" s="53">
        <f t="shared" si="1"/>
        <v>4.8410958897875389E-3</v>
      </c>
    </row>
    <row r="21" spans="1:9" x14ac:dyDescent="0.25">
      <c r="A21" s="58" t="s">
        <v>98</v>
      </c>
      <c r="B21" s="57">
        <f t="shared" si="2"/>
        <v>31</v>
      </c>
      <c r="C21" s="56">
        <f t="shared" si="6"/>
        <v>39105</v>
      </c>
      <c r="D21" s="55">
        <f t="shared" si="7"/>
        <v>30726.27</v>
      </c>
      <c r="E21" s="55">
        <f t="shared" si="8"/>
        <v>8378.73</v>
      </c>
      <c r="F21" s="55">
        <f t="shared" si="4"/>
        <v>657685.62999999989</v>
      </c>
      <c r="G21" s="55">
        <f t="shared" si="0"/>
        <v>626959.35999999987</v>
      </c>
      <c r="H21" s="54">
        <f t="shared" si="5"/>
        <v>8378.7347383561628</v>
      </c>
      <c r="I21" s="53">
        <f t="shared" si="1"/>
        <v>4.7383561632159399E-3</v>
      </c>
    </row>
    <row r="22" spans="1:9" x14ac:dyDescent="0.25">
      <c r="A22" s="58" t="s">
        <v>99</v>
      </c>
      <c r="B22" s="57">
        <f t="shared" si="2"/>
        <v>29</v>
      </c>
      <c r="C22" s="56">
        <f t="shared" si="6"/>
        <v>39105</v>
      </c>
      <c r="D22" s="55">
        <f t="shared" si="7"/>
        <v>31633.02</v>
      </c>
      <c r="E22" s="55">
        <f t="shared" si="8"/>
        <v>7471.98</v>
      </c>
      <c r="F22" s="55">
        <f t="shared" si="4"/>
        <v>626959.35999999987</v>
      </c>
      <c r="G22" s="55">
        <f t="shared" si="0"/>
        <v>595326.33999999985</v>
      </c>
      <c r="H22" s="54">
        <f t="shared" si="5"/>
        <v>7471.9814136986288</v>
      </c>
      <c r="I22" s="53">
        <f t="shared" si="1"/>
        <v>1.4136986292214715E-3</v>
      </c>
    </row>
    <row r="23" spans="1:9" x14ac:dyDescent="0.25">
      <c r="A23" s="58" t="s">
        <v>100</v>
      </c>
      <c r="B23" s="57">
        <f t="shared" si="2"/>
        <v>31</v>
      </c>
      <c r="C23" s="56">
        <f t="shared" si="6"/>
        <v>39105</v>
      </c>
      <c r="D23" s="55">
        <f t="shared" si="7"/>
        <v>31520.71</v>
      </c>
      <c r="E23" s="55">
        <f t="shared" si="8"/>
        <v>7584.29</v>
      </c>
      <c r="F23" s="55">
        <f t="shared" si="4"/>
        <v>595326.33999999985</v>
      </c>
      <c r="G23" s="55">
        <f t="shared" si="0"/>
        <v>563805.62999999989</v>
      </c>
      <c r="H23" s="54">
        <f t="shared" si="5"/>
        <v>7584.2944684931481</v>
      </c>
      <c r="I23" s="53">
        <f t="shared" si="1"/>
        <v>4.4684931481242529E-3</v>
      </c>
    </row>
    <row r="24" spans="1:9" x14ac:dyDescent="0.25">
      <c r="A24" s="58" t="s">
        <v>116</v>
      </c>
      <c r="B24" s="57">
        <f t="shared" si="2"/>
        <v>30</v>
      </c>
      <c r="C24" s="56">
        <f t="shared" si="6"/>
        <v>39105</v>
      </c>
      <c r="D24" s="55">
        <f t="shared" si="7"/>
        <v>32153.97</v>
      </c>
      <c r="E24" s="55">
        <f t="shared" si="8"/>
        <v>6951.03</v>
      </c>
      <c r="F24" s="55">
        <f t="shared" si="4"/>
        <v>563805.62999999989</v>
      </c>
      <c r="G24" s="55">
        <f t="shared" si="0"/>
        <v>531651.65999999992</v>
      </c>
      <c r="H24" s="54">
        <f t="shared" si="5"/>
        <v>6951.0283150684918</v>
      </c>
      <c r="I24" s="53">
        <f t="shared" si="1"/>
        <v>-1.6849315079525695E-3</v>
      </c>
    </row>
    <row r="25" spans="1:9" x14ac:dyDescent="0.25">
      <c r="A25" s="58" t="s">
        <v>101</v>
      </c>
      <c r="B25" s="57">
        <f t="shared" si="2"/>
        <v>31</v>
      </c>
      <c r="C25" s="56">
        <f t="shared" si="6"/>
        <v>39105</v>
      </c>
      <c r="D25" s="55">
        <f t="shared" si="7"/>
        <v>32331.9</v>
      </c>
      <c r="E25" s="55">
        <f t="shared" si="8"/>
        <v>6773.1</v>
      </c>
      <c r="F25" s="55">
        <f t="shared" si="4"/>
        <v>531651.65999999992</v>
      </c>
      <c r="G25" s="55">
        <f t="shared" si="0"/>
        <v>499319.75999999989</v>
      </c>
      <c r="H25" s="54">
        <f t="shared" si="5"/>
        <v>6773.0964904109578</v>
      </c>
      <c r="I25" s="53">
        <f t="shared" si="1"/>
        <v>-3.5095890425509424E-3</v>
      </c>
    </row>
    <row r="26" spans="1:9" x14ac:dyDescent="0.25">
      <c r="A26" s="58" t="s">
        <v>102</v>
      </c>
      <c r="B26" s="57">
        <f t="shared" si="2"/>
        <v>30</v>
      </c>
      <c r="C26" s="56">
        <f t="shared" si="6"/>
        <v>39105</v>
      </c>
      <c r="D26" s="55">
        <f t="shared" si="7"/>
        <v>32949</v>
      </c>
      <c r="E26" s="55">
        <f t="shared" si="8"/>
        <v>6156</v>
      </c>
      <c r="F26" s="55">
        <f t="shared" si="4"/>
        <v>499319.75999999989</v>
      </c>
      <c r="G26" s="55">
        <f t="shared" si="0"/>
        <v>466370.75999999989</v>
      </c>
      <c r="H26" s="54">
        <f t="shared" si="5"/>
        <v>6155.9970410958886</v>
      </c>
      <c r="I26" s="53">
        <f t="shared" si="1"/>
        <v>-2.9589041114377324E-3</v>
      </c>
    </row>
    <row r="27" spans="1:9" x14ac:dyDescent="0.25">
      <c r="A27" s="58" t="s">
        <v>103</v>
      </c>
      <c r="B27" s="57">
        <f t="shared" si="2"/>
        <v>31</v>
      </c>
      <c r="C27" s="56">
        <f t="shared" si="6"/>
        <v>39105</v>
      </c>
      <c r="D27" s="55">
        <f t="shared" si="7"/>
        <v>33163.56</v>
      </c>
      <c r="E27" s="55">
        <f t="shared" si="8"/>
        <v>5941.44</v>
      </c>
      <c r="F27" s="55">
        <f t="shared" si="4"/>
        <v>466370.75999999989</v>
      </c>
      <c r="G27" s="55">
        <f t="shared" si="0"/>
        <v>433207.1999999999</v>
      </c>
      <c r="H27" s="54">
        <f t="shared" si="5"/>
        <v>5941.43570958904</v>
      </c>
      <c r="I27" s="53">
        <f t="shared" si="1"/>
        <v>-4.2904109595838236E-3</v>
      </c>
    </row>
    <row r="28" spans="1:9" x14ac:dyDescent="0.25">
      <c r="A28" s="58" t="s">
        <v>104</v>
      </c>
      <c r="B28" s="57">
        <f t="shared" si="2"/>
        <v>31</v>
      </c>
      <c r="C28" s="56">
        <f t="shared" si="6"/>
        <v>39105</v>
      </c>
      <c r="D28" s="55">
        <f t="shared" si="7"/>
        <v>33586.06</v>
      </c>
      <c r="E28" s="55">
        <f t="shared" si="8"/>
        <v>5518.94</v>
      </c>
      <c r="F28" s="55">
        <f t="shared" si="4"/>
        <v>433207.1999999999</v>
      </c>
      <c r="G28" s="55">
        <f t="shared" si="0"/>
        <v>399621.1399999999</v>
      </c>
      <c r="H28" s="54">
        <f t="shared" si="5"/>
        <v>5518.9410410958881</v>
      </c>
      <c r="I28" s="53">
        <f t="shared" si="1"/>
        <v>1.0410958884676802E-3</v>
      </c>
    </row>
    <row r="29" spans="1:9" x14ac:dyDescent="0.25">
      <c r="A29" s="58" t="s">
        <v>105</v>
      </c>
      <c r="B29" s="57">
        <f t="shared" si="2"/>
        <v>30</v>
      </c>
      <c r="C29" s="56">
        <f t="shared" si="6"/>
        <v>39105</v>
      </c>
      <c r="D29" s="55">
        <f t="shared" si="7"/>
        <v>34178.160000000003</v>
      </c>
      <c r="E29" s="55">
        <f t="shared" si="8"/>
        <v>4926.84</v>
      </c>
      <c r="F29" s="55">
        <f t="shared" si="4"/>
        <v>399621.1399999999</v>
      </c>
      <c r="G29" s="55">
        <f t="shared" si="0"/>
        <v>365442.97999999986</v>
      </c>
      <c r="H29" s="54">
        <f t="shared" si="5"/>
        <v>4926.8359726027384</v>
      </c>
      <c r="I29" s="53">
        <f t="shared" si="1"/>
        <v>-4.0273972617796971E-3</v>
      </c>
    </row>
    <row r="30" spans="1:9" x14ac:dyDescent="0.25">
      <c r="A30" s="58" t="s">
        <v>106</v>
      </c>
      <c r="B30" s="57">
        <f t="shared" si="2"/>
        <v>31</v>
      </c>
      <c r="C30" s="56">
        <f t="shared" si="6"/>
        <v>39105</v>
      </c>
      <c r="D30" s="55">
        <f t="shared" si="7"/>
        <v>34449.360000000001</v>
      </c>
      <c r="E30" s="55">
        <f t="shared" si="8"/>
        <v>4655.6400000000003</v>
      </c>
      <c r="F30" s="55">
        <f t="shared" si="4"/>
        <v>365442.97999999986</v>
      </c>
      <c r="G30" s="55">
        <f t="shared" si="0"/>
        <v>330993.61999999988</v>
      </c>
      <c r="H30" s="54">
        <f t="shared" si="5"/>
        <v>4655.6434438356146</v>
      </c>
      <c r="I30" s="53">
        <f t="shared" si="1"/>
        <v>3.4438356142345583E-3</v>
      </c>
    </row>
    <row r="31" spans="1:9" x14ac:dyDescent="0.25">
      <c r="A31" s="58" t="s">
        <v>107</v>
      </c>
      <c r="B31" s="57">
        <f t="shared" si="2"/>
        <v>30</v>
      </c>
      <c r="C31" s="56">
        <f t="shared" si="6"/>
        <v>39105</v>
      </c>
      <c r="D31" s="55">
        <f t="shared" si="7"/>
        <v>35024.26</v>
      </c>
      <c r="E31" s="55">
        <f t="shared" si="8"/>
        <v>4080.74</v>
      </c>
      <c r="F31" s="55">
        <f t="shared" si="4"/>
        <v>330993.61999999988</v>
      </c>
      <c r="G31" s="55">
        <f t="shared" si="0"/>
        <v>295969.35999999987</v>
      </c>
      <c r="H31" s="54">
        <f t="shared" si="5"/>
        <v>4080.7432602739714</v>
      </c>
      <c r="I31" s="53">
        <f t="shared" si="1"/>
        <v>3.2602739715912321E-3</v>
      </c>
    </row>
    <row r="32" spans="1:9" x14ac:dyDescent="0.25">
      <c r="A32" s="58" t="s">
        <v>108</v>
      </c>
      <c r="B32" s="57">
        <f t="shared" si="2"/>
        <v>31</v>
      </c>
      <c r="C32" s="56">
        <f t="shared" si="6"/>
        <v>39105</v>
      </c>
      <c r="D32" s="55">
        <f t="shared" si="7"/>
        <v>35334.43</v>
      </c>
      <c r="E32" s="55">
        <f t="shared" si="8"/>
        <v>3770.57</v>
      </c>
      <c r="F32" s="55">
        <f t="shared" si="4"/>
        <v>295969.35999999987</v>
      </c>
      <c r="G32" s="55">
        <f t="shared" si="0"/>
        <v>260634.92999999988</v>
      </c>
      <c r="H32" s="54">
        <f t="shared" si="5"/>
        <v>3770.5685589041077</v>
      </c>
      <c r="I32" s="53">
        <f t="shared" si="1"/>
        <v>-1.4410958924599981E-3</v>
      </c>
    </row>
    <row r="33" spans="1:9" x14ac:dyDescent="0.25">
      <c r="A33" s="58" t="s">
        <v>109</v>
      </c>
      <c r="B33" s="57">
        <f t="shared" si="2"/>
        <v>31</v>
      </c>
      <c r="C33" s="56">
        <f t="shared" si="6"/>
        <v>39105</v>
      </c>
      <c r="D33" s="55">
        <f t="shared" si="7"/>
        <v>35784.58</v>
      </c>
      <c r="E33" s="55">
        <f t="shared" si="8"/>
        <v>3320.42</v>
      </c>
      <c r="F33" s="55">
        <f t="shared" si="4"/>
        <v>260634.92999999988</v>
      </c>
      <c r="G33" s="55">
        <f t="shared" si="0"/>
        <v>224850.34999999986</v>
      </c>
      <c r="H33" s="54">
        <f t="shared" si="5"/>
        <v>3320.4176013698616</v>
      </c>
      <c r="I33" s="53">
        <f t="shared" si="1"/>
        <v>-2.3986301384866238E-3</v>
      </c>
    </row>
    <row r="34" spans="1:9" x14ac:dyDescent="0.25">
      <c r="A34" s="58" t="s">
        <v>110</v>
      </c>
      <c r="B34" s="57">
        <f t="shared" si="2"/>
        <v>28</v>
      </c>
      <c r="C34" s="56">
        <f t="shared" si="6"/>
        <v>39105</v>
      </c>
      <c r="D34" s="55">
        <f t="shared" si="7"/>
        <v>36517.68</v>
      </c>
      <c r="E34" s="55">
        <f t="shared" si="8"/>
        <v>2587.3200000000002</v>
      </c>
      <c r="F34" s="55">
        <f t="shared" si="4"/>
        <v>224850.34999999986</v>
      </c>
      <c r="G34" s="55">
        <f t="shared" si="0"/>
        <v>188332.66999999987</v>
      </c>
      <c r="H34" s="54">
        <f t="shared" si="5"/>
        <v>2587.3190958904088</v>
      </c>
      <c r="I34" s="53">
        <f t="shared" si="1"/>
        <v>-9.0410959137443569E-4</v>
      </c>
    </row>
    <row r="35" spans="1:9" x14ac:dyDescent="0.25">
      <c r="A35" s="58" t="s">
        <v>111</v>
      </c>
      <c r="B35" s="57">
        <f t="shared" si="2"/>
        <v>31</v>
      </c>
      <c r="C35" s="56">
        <f t="shared" si="6"/>
        <v>39105</v>
      </c>
      <c r="D35" s="55">
        <f t="shared" si="7"/>
        <v>36705.69</v>
      </c>
      <c r="E35" s="55">
        <f t="shared" si="8"/>
        <v>2399.31</v>
      </c>
      <c r="F35" s="55">
        <f t="shared" si="4"/>
        <v>188332.66999999987</v>
      </c>
      <c r="G35" s="55">
        <f t="shared" si="0"/>
        <v>151626.97999999986</v>
      </c>
      <c r="H35" s="54">
        <f t="shared" si="5"/>
        <v>2399.3066178082172</v>
      </c>
      <c r="I35" s="53">
        <f t="shared" si="1"/>
        <v>-3.3821917827481229E-3</v>
      </c>
    </row>
    <row r="36" spans="1:9" x14ac:dyDescent="0.25">
      <c r="A36" s="58" t="s">
        <v>117</v>
      </c>
      <c r="B36" s="57">
        <f t="shared" si="2"/>
        <v>30</v>
      </c>
      <c r="C36" s="56">
        <f t="shared" si="6"/>
        <v>39105</v>
      </c>
      <c r="D36" s="55">
        <f t="shared" si="7"/>
        <v>37235.629999999997</v>
      </c>
      <c r="E36" s="55">
        <f t="shared" si="8"/>
        <v>1869.37</v>
      </c>
      <c r="F36" s="55">
        <f t="shared" si="4"/>
        <v>151626.97999999986</v>
      </c>
      <c r="G36" s="55">
        <f t="shared" si="0"/>
        <v>114391.34999999986</v>
      </c>
      <c r="H36" s="54">
        <f t="shared" si="5"/>
        <v>1869.3737260273958</v>
      </c>
      <c r="I36" s="53">
        <f t="shared" si="1"/>
        <v>3.7260273959418555E-3</v>
      </c>
    </row>
    <row r="37" spans="1:9" x14ac:dyDescent="0.25">
      <c r="A37" s="58" t="s">
        <v>112</v>
      </c>
      <c r="B37" s="57">
        <f t="shared" si="2"/>
        <v>31</v>
      </c>
      <c r="C37" s="56">
        <f t="shared" si="6"/>
        <v>39105</v>
      </c>
      <c r="D37" s="55">
        <f t="shared" si="7"/>
        <v>37647.69</v>
      </c>
      <c r="E37" s="55">
        <f t="shared" si="8"/>
        <v>1457.31</v>
      </c>
      <c r="F37" s="55">
        <f t="shared" si="4"/>
        <v>114391.34999999986</v>
      </c>
      <c r="G37" s="55">
        <f t="shared" si="0"/>
        <v>76743.659999999858</v>
      </c>
      <c r="H37" s="54">
        <f t="shared" si="5"/>
        <v>1457.3144589041076</v>
      </c>
      <c r="I37" s="53">
        <f t="shared" si="1"/>
        <v>4.4589041076505964E-3</v>
      </c>
    </row>
    <row r="38" spans="1:9" x14ac:dyDescent="0.25">
      <c r="A38" s="58" t="s">
        <v>113</v>
      </c>
      <c r="B38" s="57">
        <f t="shared" si="2"/>
        <v>30</v>
      </c>
      <c r="C38" s="56">
        <f t="shared" si="6"/>
        <v>39105</v>
      </c>
      <c r="D38" s="55">
        <f t="shared" si="7"/>
        <v>38158.85</v>
      </c>
      <c r="E38" s="55">
        <f t="shared" si="8"/>
        <v>946.15</v>
      </c>
      <c r="F38" s="55">
        <f t="shared" si="4"/>
        <v>76743.659999999858</v>
      </c>
      <c r="G38" s="55">
        <f t="shared" si="0"/>
        <v>38584.809999999859</v>
      </c>
      <c r="H38" s="54">
        <f t="shared" si="5"/>
        <v>946.15471232876541</v>
      </c>
      <c r="I38" s="53">
        <f t="shared" si="1"/>
        <v>4.7123287654358137E-3</v>
      </c>
    </row>
    <row r="39" spans="1:9" x14ac:dyDescent="0.25">
      <c r="A39" s="58" t="s">
        <v>114</v>
      </c>
      <c r="B39" s="57">
        <f t="shared" si="2"/>
        <v>31</v>
      </c>
      <c r="C39" s="56">
        <f t="shared" si="6"/>
        <v>39105</v>
      </c>
      <c r="D39" s="55">
        <f t="shared" si="7"/>
        <v>38584.809999999859</v>
      </c>
      <c r="E39" s="55">
        <v>520.19000000014285</v>
      </c>
      <c r="F39" s="55">
        <f t="shared" si="4"/>
        <v>38584.809999999859</v>
      </c>
      <c r="G39" s="55">
        <f t="shared" si="0"/>
        <v>0</v>
      </c>
      <c r="H39" s="54">
        <f>520.19</f>
        <v>520.19000000000005</v>
      </c>
      <c r="I39" s="53">
        <f t="shared" si="1"/>
        <v>-1.4279066817834973E-10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4631E-F733-427C-B62B-2FB0DF074A00}">
  <dimension ref="A1:I39"/>
  <sheetViews>
    <sheetView zoomScaleNormal="100" workbookViewId="0">
      <pane ySplit="3" topLeftCell="A28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4.28515625" bestFit="1" customWidth="1"/>
    <col min="5" max="5" width="10" bestFit="1" customWidth="1"/>
    <col min="6" max="6" width="15.28515625" bestFit="1" customWidth="1"/>
    <col min="7" max="7" width="14.28515625" bestFit="1" customWidth="1"/>
    <col min="8" max="8" width="13.85546875" bestFit="1" customWidth="1"/>
  </cols>
  <sheetData>
    <row r="1" spans="1:9" x14ac:dyDescent="0.25">
      <c r="A1" s="61" t="s">
        <v>267</v>
      </c>
      <c r="B1" s="65" t="s">
        <v>277</v>
      </c>
      <c r="C1" s="64" t="s">
        <v>337</v>
      </c>
      <c r="D1" s="63">
        <v>1000000</v>
      </c>
    </row>
    <row r="2" spans="1:9" x14ac:dyDescent="0.25">
      <c r="A2" s="61" t="s">
        <v>268</v>
      </c>
      <c r="B2" s="62">
        <v>0.15</v>
      </c>
      <c r="C2" s="61" t="s">
        <v>336</v>
      </c>
      <c r="D2" s="60">
        <f>ROUNDUP(39104.2387726916,0)</f>
        <v>39105</v>
      </c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335</v>
      </c>
      <c r="I3" s="31" t="s">
        <v>272</v>
      </c>
    </row>
    <row r="4" spans="1:9" x14ac:dyDescent="0.25">
      <c r="A4" s="58" t="s">
        <v>82</v>
      </c>
      <c r="B4" s="57">
        <f>_xlfn.DAYS(A4,B1)</f>
        <v>34</v>
      </c>
      <c r="C4" s="56">
        <f>E4</f>
        <v>13973</v>
      </c>
      <c r="D4" s="55">
        <v>0</v>
      </c>
      <c r="E4" s="55">
        <f>ROUNDUP(F4*B4*$B$2/365,0)</f>
        <v>13973</v>
      </c>
      <c r="F4" s="55">
        <f>D1</f>
        <v>1000000</v>
      </c>
      <c r="G4" s="55">
        <f t="shared" ref="G4:G39" si="0">F4-D4</f>
        <v>1000000</v>
      </c>
      <c r="H4" s="54">
        <f>ROUNDUP(F4*$B$2*B4/365,0)</f>
        <v>13973</v>
      </c>
      <c r="I4" s="53">
        <f t="shared" ref="I4:I39" si="1">H4-E4</f>
        <v>0</v>
      </c>
    </row>
    <row r="5" spans="1:9" x14ac:dyDescent="0.25">
      <c r="A5" s="58" t="s">
        <v>83</v>
      </c>
      <c r="B5" s="57">
        <f t="shared" ref="B5:B39" si="2">_xlfn.DAYS(A5,A4)</f>
        <v>30</v>
      </c>
      <c r="C5" s="56">
        <f>E5</f>
        <v>12329</v>
      </c>
      <c r="D5" s="55">
        <v>0</v>
      </c>
      <c r="E5" s="55">
        <f t="shared" ref="E5:E8" si="3">ROUNDUP(F5*B5*$B$2/365,0)</f>
        <v>12329</v>
      </c>
      <c r="F5" s="55">
        <f t="shared" ref="F5:F39" si="4">G4</f>
        <v>1000000</v>
      </c>
      <c r="G5" s="55">
        <f t="shared" si="0"/>
        <v>1000000</v>
      </c>
      <c r="H5" s="54">
        <f>ROUNDUP(F5*$B$2*B5/365,0)</f>
        <v>12329</v>
      </c>
      <c r="I5" s="53">
        <f t="shared" si="1"/>
        <v>0</v>
      </c>
    </row>
    <row r="6" spans="1:9" x14ac:dyDescent="0.25">
      <c r="A6" s="58" t="s">
        <v>84</v>
      </c>
      <c r="B6" s="57">
        <f t="shared" si="2"/>
        <v>31</v>
      </c>
      <c r="C6" s="56">
        <f>E6</f>
        <v>12740</v>
      </c>
      <c r="D6" s="55">
        <v>0</v>
      </c>
      <c r="E6" s="55">
        <f t="shared" si="3"/>
        <v>12740</v>
      </c>
      <c r="F6" s="55">
        <f t="shared" si="4"/>
        <v>1000000</v>
      </c>
      <c r="G6" s="55">
        <f t="shared" si="0"/>
        <v>1000000</v>
      </c>
      <c r="H6" s="54">
        <f>ROUNDUP(F6*$B$2*B6/365,0)</f>
        <v>12740</v>
      </c>
      <c r="I6" s="53">
        <f t="shared" si="1"/>
        <v>0</v>
      </c>
    </row>
    <row r="7" spans="1:9" x14ac:dyDescent="0.25">
      <c r="A7" s="58" t="s">
        <v>85</v>
      </c>
      <c r="B7" s="57">
        <f t="shared" si="2"/>
        <v>30</v>
      </c>
      <c r="C7" s="56">
        <f>E7</f>
        <v>12329</v>
      </c>
      <c r="D7" s="55">
        <v>0</v>
      </c>
      <c r="E7" s="55">
        <f t="shared" si="3"/>
        <v>12329</v>
      </c>
      <c r="F7" s="55">
        <f t="shared" si="4"/>
        <v>1000000</v>
      </c>
      <c r="G7" s="55">
        <f t="shared" si="0"/>
        <v>1000000</v>
      </c>
      <c r="H7" s="54">
        <f>ROUNDUP(F7*$B$2*B7/365,0)</f>
        <v>12329</v>
      </c>
      <c r="I7" s="53">
        <f t="shared" si="1"/>
        <v>0</v>
      </c>
    </row>
    <row r="8" spans="1:9" x14ac:dyDescent="0.25">
      <c r="A8" s="58" t="s">
        <v>86</v>
      </c>
      <c r="B8" s="57">
        <f t="shared" si="2"/>
        <v>31</v>
      </c>
      <c r="C8" s="56">
        <f>E8</f>
        <v>12740</v>
      </c>
      <c r="D8" s="55">
        <f>0</f>
        <v>0</v>
      </c>
      <c r="E8" s="55">
        <f t="shared" si="3"/>
        <v>12740</v>
      </c>
      <c r="F8" s="55">
        <f t="shared" si="4"/>
        <v>1000000</v>
      </c>
      <c r="G8" s="55">
        <f t="shared" si="0"/>
        <v>1000000</v>
      </c>
      <c r="H8" s="54">
        <f>ROUNDUP(F8*$B$2*B8/365,0)</f>
        <v>12740</v>
      </c>
      <c r="I8" s="53">
        <f t="shared" si="1"/>
        <v>0</v>
      </c>
    </row>
    <row r="9" spans="1:9" x14ac:dyDescent="0.25">
      <c r="A9" s="58" t="s">
        <v>87</v>
      </c>
      <c r="B9" s="57">
        <f t="shared" si="2"/>
        <v>31</v>
      </c>
      <c r="C9" s="56">
        <f>$D$2</f>
        <v>39105</v>
      </c>
      <c r="D9" s="55">
        <f>C9-E9</f>
        <v>26365.27</v>
      </c>
      <c r="E9" s="55">
        <f>ROUND(F9*B9*$B$2/365,2)</f>
        <v>12739.73</v>
      </c>
      <c r="F9" s="55">
        <f t="shared" si="4"/>
        <v>1000000</v>
      </c>
      <c r="G9" s="55">
        <f t="shared" si="0"/>
        <v>973634.73</v>
      </c>
      <c r="H9" s="54">
        <f t="shared" ref="H9:H38" si="5">F9*$B$2*B9/365</f>
        <v>12739.726027397261</v>
      </c>
      <c r="I9" s="53">
        <f t="shared" si="1"/>
        <v>-3.9726027389406227E-3</v>
      </c>
    </row>
    <row r="10" spans="1:9" x14ac:dyDescent="0.25">
      <c r="A10" s="58" t="s">
        <v>88</v>
      </c>
      <c r="B10" s="57">
        <f t="shared" si="2"/>
        <v>28</v>
      </c>
      <c r="C10" s="56">
        <f t="shared" ref="C10:C39" si="6">$D$2</f>
        <v>39105</v>
      </c>
      <c r="D10" s="55">
        <f t="shared" ref="D10:D39" si="7">C10-E10</f>
        <v>27901.53</v>
      </c>
      <c r="E10" s="55">
        <f t="shared" ref="E10:E38" si="8">ROUND(F10*B10*$B$2/365,2)</f>
        <v>11203.47</v>
      </c>
      <c r="F10" s="55">
        <f t="shared" si="4"/>
        <v>973634.73</v>
      </c>
      <c r="G10" s="55">
        <f t="shared" si="0"/>
        <v>945733.2</v>
      </c>
      <c r="H10" s="54">
        <f t="shared" si="5"/>
        <v>11203.468126027397</v>
      </c>
      <c r="I10" s="53">
        <f t="shared" si="1"/>
        <v>-1.8739726019703085E-3</v>
      </c>
    </row>
    <row r="11" spans="1:9" x14ac:dyDescent="0.25">
      <c r="A11" s="58" t="s">
        <v>89</v>
      </c>
      <c r="B11" s="57">
        <f t="shared" si="2"/>
        <v>31</v>
      </c>
      <c r="C11" s="56">
        <f t="shared" si="6"/>
        <v>39105</v>
      </c>
      <c r="D11" s="55">
        <f t="shared" si="7"/>
        <v>27056.620000000003</v>
      </c>
      <c r="E11" s="55">
        <f t="shared" si="8"/>
        <v>12048.38</v>
      </c>
      <c r="F11" s="55">
        <f t="shared" si="4"/>
        <v>945733.2</v>
      </c>
      <c r="G11" s="55">
        <f t="shared" si="0"/>
        <v>918676.58</v>
      </c>
      <c r="H11" s="54">
        <f t="shared" si="5"/>
        <v>12048.381863013696</v>
      </c>
      <c r="I11" s="53">
        <f t="shared" si="1"/>
        <v>1.8630136964929989E-3</v>
      </c>
    </row>
    <row r="12" spans="1:9" x14ac:dyDescent="0.25">
      <c r="A12" s="58" t="s">
        <v>115</v>
      </c>
      <c r="B12" s="57">
        <f t="shared" si="2"/>
        <v>30</v>
      </c>
      <c r="C12" s="56">
        <f t="shared" si="6"/>
        <v>39105</v>
      </c>
      <c r="D12" s="55">
        <f t="shared" si="7"/>
        <v>27778.85</v>
      </c>
      <c r="E12" s="55">
        <f t="shared" si="8"/>
        <v>11326.15</v>
      </c>
      <c r="F12" s="55">
        <f t="shared" si="4"/>
        <v>918676.58</v>
      </c>
      <c r="G12" s="55">
        <f t="shared" si="0"/>
        <v>890897.73</v>
      </c>
      <c r="H12" s="54">
        <f t="shared" si="5"/>
        <v>11326.149616438355</v>
      </c>
      <c r="I12" s="53">
        <f t="shared" si="1"/>
        <v>-3.8356164441211149E-4</v>
      </c>
    </row>
    <row r="13" spans="1:9" x14ac:dyDescent="0.25">
      <c r="A13" s="58" t="s">
        <v>90</v>
      </c>
      <c r="B13" s="57">
        <f t="shared" si="2"/>
        <v>31</v>
      </c>
      <c r="C13" s="56">
        <f t="shared" si="6"/>
        <v>39105</v>
      </c>
      <c r="D13" s="55">
        <f t="shared" si="7"/>
        <v>27755.21</v>
      </c>
      <c r="E13" s="55">
        <f t="shared" si="8"/>
        <v>11349.79</v>
      </c>
      <c r="F13" s="55">
        <f t="shared" si="4"/>
        <v>890897.73</v>
      </c>
      <c r="G13" s="55">
        <f t="shared" si="0"/>
        <v>863142.52</v>
      </c>
      <c r="H13" s="54">
        <f t="shared" si="5"/>
        <v>11349.792998630135</v>
      </c>
      <c r="I13" s="53">
        <f t="shared" si="1"/>
        <v>2.9986301342432853E-3</v>
      </c>
    </row>
    <row r="14" spans="1:9" x14ac:dyDescent="0.25">
      <c r="A14" s="58" t="s">
        <v>91</v>
      </c>
      <c r="B14" s="57">
        <f t="shared" si="2"/>
        <v>30</v>
      </c>
      <c r="C14" s="56">
        <f t="shared" si="6"/>
        <v>39105</v>
      </c>
      <c r="D14" s="55">
        <f t="shared" si="7"/>
        <v>28463.52</v>
      </c>
      <c r="E14" s="55">
        <f t="shared" si="8"/>
        <v>10641.48</v>
      </c>
      <c r="F14" s="55">
        <f t="shared" si="4"/>
        <v>863142.52</v>
      </c>
      <c r="G14" s="55">
        <f t="shared" si="0"/>
        <v>834679</v>
      </c>
      <c r="H14" s="54">
        <f t="shared" si="5"/>
        <v>10641.483123287671</v>
      </c>
      <c r="I14" s="53">
        <f t="shared" si="1"/>
        <v>3.1232876717695035E-3</v>
      </c>
    </row>
    <row r="15" spans="1:9" x14ac:dyDescent="0.25">
      <c r="A15" s="58" t="s">
        <v>92</v>
      </c>
      <c r="B15" s="57">
        <f t="shared" si="2"/>
        <v>31</v>
      </c>
      <c r="C15" s="56">
        <f t="shared" si="6"/>
        <v>39105</v>
      </c>
      <c r="D15" s="55">
        <f t="shared" si="7"/>
        <v>28471.42</v>
      </c>
      <c r="E15" s="55">
        <f t="shared" si="8"/>
        <v>10633.58</v>
      </c>
      <c r="F15" s="55">
        <f t="shared" si="4"/>
        <v>834679</v>
      </c>
      <c r="G15" s="55">
        <f t="shared" si="0"/>
        <v>806207.58</v>
      </c>
      <c r="H15" s="54">
        <f t="shared" si="5"/>
        <v>10633.581780821916</v>
      </c>
      <c r="I15" s="53">
        <f t="shared" si="1"/>
        <v>1.7808219163271133E-3</v>
      </c>
    </row>
    <row r="16" spans="1:9" x14ac:dyDescent="0.25">
      <c r="A16" s="58" t="s">
        <v>93</v>
      </c>
      <c r="B16" s="57">
        <f t="shared" si="2"/>
        <v>31</v>
      </c>
      <c r="C16" s="56">
        <f t="shared" si="6"/>
        <v>39105</v>
      </c>
      <c r="D16" s="55">
        <f t="shared" si="7"/>
        <v>28834.14</v>
      </c>
      <c r="E16" s="55">
        <f t="shared" si="8"/>
        <v>10270.86</v>
      </c>
      <c r="F16" s="55">
        <f t="shared" si="4"/>
        <v>806207.58</v>
      </c>
      <c r="G16" s="55">
        <f t="shared" si="0"/>
        <v>777373.44</v>
      </c>
      <c r="H16" s="54">
        <f t="shared" si="5"/>
        <v>10270.863690410957</v>
      </c>
      <c r="I16" s="53">
        <f t="shared" si="1"/>
        <v>3.6904109565512044E-3</v>
      </c>
    </row>
    <row r="17" spans="1:9" x14ac:dyDescent="0.25">
      <c r="A17" s="58" t="s">
        <v>94</v>
      </c>
      <c r="B17" s="57">
        <f t="shared" si="2"/>
        <v>30</v>
      </c>
      <c r="C17" s="56">
        <f t="shared" si="6"/>
        <v>39105</v>
      </c>
      <c r="D17" s="55">
        <f t="shared" si="7"/>
        <v>29520.940000000002</v>
      </c>
      <c r="E17" s="55">
        <f t="shared" si="8"/>
        <v>9584.06</v>
      </c>
      <c r="F17" s="55">
        <f t="shared" si="4"/>
        <v>777373.44</v>
      </c>
      <c r="G17" s="55">
        <f t="shared" si="0"/>
        <v>747852.5</v>
      </c>
      <c r="H17" s="54">
        <f t="shared" si="5"/>
        <v>9584.0561095890389</v>
      </c>
      <c r="I17" s="53">
        <f t="shared" si="1"/>
        <v>-3.8904109605937265E-3</v>
      </c>
    </row>
    <row r="18" spans="1:9" x14ac:dyDescent="0.25">
      <c r="A18" s="58" t="s">
        <v>95</v>
      </c>
      <c r="B18" s="57">
        <f t="shared" si="2"/>
        <v>31</v>
      </c>
      <c r="C18" s="56">
        <f t="shared" si="6"/>
        <v>39105</v>
      </c>
      <c r="D18" s="55">
        <f t="shared" si="7"/>
        <v>29577.559999999998</v>
      </c>
      <c r="E18" s="55">
        <f t="shared" si="8"/>
        <v>9527.44</v>
      </c>
      <c r="F18" s="55">
        <f t="shared" si="4"/>
        <v>747852.5</v>
      </c>
      <c r="G18" s="55">
        <f t="shared" si="0"/>
        <v>718274.94</v>
      </c>
      <c r="H18" s="54">
        <f t="shared" si="5"/>
        <v>9527.4359589041087</v>
      </c>
      <c r="I18" s="53">
        <f t="shared" si="1"/>
        <v>-4.0410958918073447E-3</v>
      </c>
    </row>
    <row r="19" spans="1:9" x14ac:dyDescent="0.25">
      <c r="A19" s="58" t="s">
        <v>96</v>
      </c>
      <c r="B19" s="57">
        <f t="shared" si="2"/>
        <v>30</v>
      </c>
      <c r="C19" s="56">
        <f t="shared" si="6"/>
        <v>39105</v>
      </c>
      <c r="D19" s="55">
        <f t="shared" si="7"/>
        <v>30249.559999999998</v>
      </c>
      <c r="E19" s="55">
        <f t="shared" si="8"/>
        <v>8855.44</v>
      </c>
      <c r="F19" s="55">
        <f t="shared" si="4"/>
        <v>718274.94</v>
      </c>
      <c r="G19" s="55">
        <f t="shared" si="0"/>
        <v>688025.37999999989</v>
      </c>
      <c r="H19" s="54">
        <f t="shared" si="5"/>
        <v>8855.4444657534241</v>
      </c>
      <c r="I19" s="53">
        <f t="shared" si="1"/>
        <v>4.4657534235739149E-3</v>
      </c>
    </row>
    <row r="20" spans="1:9" x14ac:dyDescent="0.25">
      <c r="A20" s="58" t="s">
        <v>97</v>
      </c>
      <c r="B20" s="57">
        <f t="shared" si="2"/>
        <v>31</v>
      </c>
      <c r="C20" s="56">
        <f t="shared" si="6"/>
        <v>39105</v>
      </c>
      <c r="D20" s="55">
        <f t="shared" si="7"/>
        <v>30339.75</v>
      </c>
      <c r="E20" s="55">
        <f t="shared" si="8"/>
        <v>8765.25</v>
      </c>
      <c r="F20" s="55">
        <f t="shared" si="4"/>
        <v>688025.37999999989</v>
      </c>
      <c r="G20" s="55">
        <f t="shared" si="0"/>
        <v>657685.62999999989</v>
      </c>
      <c r="H20" s="54">
        <f t="shared" si="5"/>
        <v>8765.2548410958898</v>
      </c>
      <c r="I20" s="53">
        <f t="shared" si="1"/>
        <v>4.8410958897875389E-3</v>
      </c>
    </row>
    <row r="21" spans="1:9" x14ac:dyDescent="0.25">
      <c r="A21" s="58" t="s">
        <v>98</v>
      </c>
      <c r="B21" s="57">
        <f t="shared" si="2"/>
        <v>31</v>
      </c>
      <c r="C21" s="56">
        <f t="shared" si="6"/>
        <v>39105</v>
      </c>
      <c r="D21" s="55">
        <f t="shared" si="7"/>
        <v>30726.27</v>
      </c>
      <c r="E21" s="55">
        <f t="shared" si="8"/>
        <v>8378.73</v>
      </c>
      <c r="F21" s="55">
        <f t="shared" si="4"/>
        <v>657685.62999999989</v>
      </c>
      <c r="G21" s="55">
        <f t="shared" si="0"/>
        <v>626959.35999999987</v>
      </c>
      <c r="H21" s="54">
        <f t="shared" si="5"/>
        <v>8378.7347383561628</v>
      </c>
      <c r="I21" s="53">
        <f t="shared" si="1"/>
        <v>4.7383561632159399E-3</v>
      </c>
    </row>
    <row r="22" spans="1:9" x14ac:dyDescent="0.25">
      <c r="A22" s="58" t="s">
        <v>99</v>
      </c>
      <c r="B22" s="57">
        <f t="shared" si="2"/>
        <v>29</v>
      </c>
      <c r="C22" s="56">
        <f t="shared" si="6"/>
        <v>39105</v>
      </c>
      <c r="D22" s="55">
        <f t="shared" si="7"/>
        <v>31633.02</v>
      </c>
      <c r="E22" s="55">
        <f t="shared" si="8"/>
        <v>7471.98</v>
      </c>
      <c r="F22" s="55">
        <f t="shared" si="4"/>
        <v>626959.35999999987</v>
      </c>
      <c r="G22" s="55">
        <f t="shared" si="0"/>
        <v>595326.33999999985</v>
      </c>
      <c r="H22" s="54">
        <f t="shared" si="5"/>
        <v>7471.9814136986288</v>
      </c>
      <c r="I22" s="53">
        <f t="shared" si="1"/>
        <v>1.4136986292214715E-3</v>
      </c>
    </row>
    <row r="23" spans="1:9" x14ac:dyDescent="0.25">
      <c r="A23" s="58" t="s">
        <v>100</v>
      </c>
      <c r="B23" s="57">
        <f t="shared" si="2"/>
        <v>31</v>
      </c>
      <c r="C23" s="56">
        <f t="shared" si="6"/>
        <v>39105</v>
      </c>
      <c r="D23" s="55">
        <f t="shared" si="7"/>
        <v>31520.71</v>
      </c>
      <c r="E23" s="55">
        <f t="shared" si="8"/>
        <v>7584.29</v>
      </c>
      <c r="F23" s="55">
        <f t="shared" si="4"/>
        <v>595326.33999999985</v>
      </c>
      <c r="G23" s="55">
        <f t="shared" si="0"/>
        <v>563805.62999999989</v>
      </c>
      <c r="H23" s="54">
        <f t="shared" si="5"/>
        <v>7584.2944684931481</v>
      </c>
      <c r="I23" s="53">
        <f t="shared" si="1"/>
        <v>4.4684931481242529E-3</v>
      </c>
    </row>
    <row r="24" spans="1:9" x14ac:dyDescent="0.25">
      <c r="A24" s="58" t="s">
        <v>116</v>
      </c>
      <c r="B24" s="57">
        <f t="shared" si="2"/>
        <v>30</v>
      </c>
      <c r="C24" s="56">
        <f t="shared" si="6"/>
        <v>39105</v>
      </c>
      <c r="D24" s="55">
        <f t="shared" si="7"/>
        <v>32153.97</v>
      </c>
      <c r="E24" s="55">
        <f t="shared" si="8"/>
        <v>6951.03</v>
      </c>
      <c r="F24" s="55">
        <f t="shared" si="4"/>
        <v>563805.62999999989</v>
      </c>
      <c r="G24" s="55">
        <f t="shared" si="0"/>
        <v>531651.65999999992</v>
      </c>
      <c r="H24" s="54">
        <f t="shared" si="5"/>
        <v>6951.0283150684918</v>
      </c>
      <c r="I24" s="53">
        <f t="shared" si="1"/>
        <v>-1.6849315079525695E-3</v>
      </c>
    </row>
    <row r="25" spans="1:9" x14ac:dyDescent="0.25">
      <c r="A25" s="58" t="s">
        <v>101</v>
      </c>
      <c r="B25" s="57">
        <f t="shared" si="2"/>
        <v>31</v>
      </c>
      <c r="C25" s="56">
        <f t="shared" si="6"/>
        <v>39105</v>
      </c>
      <c r="D25" s="55">
        <f t="shared" si="7"/>
        <v>32331.9</v>
      </c>
      <c r="E25" s="55">
        <f t="shared" si="8"/>
        <v>6773.1</v>
      </c>
      <c r="F25" s="55">
        <f t="shared" si="4"/>
        <v>531651.65999999992</v>
      </c>
      <c r="G25" s="55">
        <f t="shared" si="0"/>
        <v>499319.75999999989</v>
      </c>
      <c r="H25" s="54">
        <f t="shared" si="5"/>
        <v>6773.0964904109578</v>
      </c>
      <c r="I25" s="53">
        <f t="shared" si="1"/>
        <v>-3.5095890425509424E-3</v>
      </c>
    </row>
    <row r="26" spans="1:9" x14ac:dyDescent="0.25">
      <c r="A26" s="58" t="s">
        <v>102</v>
      </c>
      <c r="B26" s="57">
        <f t="shared" si="2"/>
        <v>30</v>
      </c>
      <c r="C26" s="56">
        <f t="shared" si="6"/>
        <v>39105</v>
      </c>
      <c r="D26" s="55">
        <f t="shared" si="7"/>
        <v>32949</v>
      </c>
      <c r="E26" s="55">
        <f t="shared" si="8"/>
        <v>6156</v>
      </c>
      <c r="F26" s="55">
        <f t="shared" si="4"/>
        <v>499319.75999999989</v>
      </c>
      <c r="G26" s="55">
        <f t="shared" si="0"/>
        <v>466370.75999999989</v>
      </c>
      <c r="H26" s="54">
        <f t="shared" si="5"/>
        <v>6155.9970410958886</v>
      </c>
      <c r="I26" s="53">
        <f t="shared" si="1"/>
        <v>-2.9589041114377324E-3</v>
      </c>
    </row>
    <row r="27" spans="1:9" x14ac:dyDescent="0.25">
      <c r="A27" s="58" t="s">
        <v>103</v>
      </c>
      <c r="B27" s="57">
        <f t="shared" si="2"/>
        <v>31</v>
      </c>
      <c r="C27" s="56">
        <f t="shared" si="6"/>
        <v>39105</v>
      </c>
      <c r="D27" s="55">
        <f t="shared" si="7"/>
        <v>33163.56</v>
      </c>
      <c r="E27" s="55">
        <f t="shared" si="8"/>
        <v>5941.44</v>
      </c>
      <c r="F27" s="55">
        <f t="shared" si="4"/>
        <v>466370.75999999989</v>
      </c>
      <c r="G27" s="55">
        <f t="shared" si="0"/>
        <v>433207.1999999999</v>
      </c>
      <c r="H27" s="54">
        <f t="shared" si="5"/>
        <v>5941.43570958904</v>
      </c>
      <c r="I27" s="53">
        <f t="shared" si="1"/>
        <v>-4.2904109595838236E-3</v>
      </c>
    </row>
    <row r="28" spans="1:9" x14ac:dyDescent="0.25">
      <c r="A28" s="58" t="s">
        <v>104</v>
      </c>
      <c r="B28" s="57">
        <f t="shared" si="2"/>
        <v>31</v>
      </c>
      <c r="C28" s="56">
        <f t="shared" si="6"/>
        <v>39105</v>
      </c>
      <c r="D28" s="55">
        <f t="shared" si="7"/>
        <v>33586.06</v>
      </c>
      <c r="E28" s="55">
        <f t="shared" si="8"/>
        <v>5518.94</v>
      </c>
      <c r="F28" s="55">
        <f t="shared" si="4"/>
        <v>433207.1999999999</v>
      </c>
      <c r="G28" s="55">
        <f t="shared" si="0"/>
        <v>399621.1399999999</v>
      </c>
      <c r="H28" s="54">
        <f t="shared" si="5"/>
        <v>5518.9410410958881</v>
      </c>
      <c r="I28" s="53">
        <f t="shared" si="1"/>
        <v>1.0410958884676802E-3</v>
      </c>
    </row>
    <row r="29" spans="1:9" x14ac:dyDescent="0.25">
      <c r="A29" s="58" t="s">
        <v>105</v>
      </c>
      <c r="B29" s="57">
        <f t="shared" si="2"/>
        <v>30</v>
      </c>
      <c r="C29" s="56">
        <f t="shared" si="6"/>
        <v>39105</v>
      </c>
      <c r="D29" s="55">
        <f t="shared" si="7"/>
        <v>34178.160000000003</v>
      </c>
      <c r="E29" s="55">
        <f t="shared" si="8"/>
        <v>4926.84</v>
      </c>
      <c r="F29" s="55">
        <f t="shared" si="4"/>
        <v>399621.1399999999</v>
      </c>
      <c r="G29" s="55">
        <f t="shared" si="0"/>
        <v>365442.97999999986</v>
      </c>
      <c r="H29" s="54">
        <f t="shared" si="5"/>
        <v>4926.8359726027384</v>
      </c>
      <c r="I29" s="53">
        <f t="shared" si="1"/>
        <v>-4.0273972617796971E-3</v>
      </c>
    </row>
    <row r="30" spans="1:9" x14ac:dyDescent="0.25">
      <c r="A30" s="58" t="s">
        <v>106</v>
      </c>
      <c r="B30" s="57">
        <f t="shared" si="2"/>
        <v>31</v>
      </c>
      <c r="C30" s="56">
        <f t="shared" si="6"/>
        <v>39105</v>
      </c>
      <c r="D30" s="55">
        <f t="shared" si="7"/>
        <v>34449.360000000001</v>
      </c>
      <c r="E30" s="55">
        <f t="shared" si="8"/>
        <v>4655.6400000000003</v>
      </c>
      <c r="F30" s="55">
        <f t="shared" si="4"/>
        <v>365442.97999999986</v>
      </c>
      <c r="G30" s="55">
        <f t="shared" si="0"/>
        <v>330993.61999999988</v>
      </c>
      <c r="H30" s="54">
        <f t="shared" si="5"/>
        <v>4655.6434438356146</v>
      </c>
      <c r="I30" s="53">
        <f t="shared" si="1"/>
        <v>3.4438356142345583E-3</v>
      </c>
    </row>
    <row r="31" spans="1:9" x14ac:dyDescent="0.25">
      <c r="A31" s="58" t="s">
        <v>107</v>
      </c>
      <c r="B31" s="57">
        <f t="shared" si="2"/>
        <v>30</v>
      </c>
      <c r="C31" s="56">
        <f t="shared" si="6"/>
        <v>39105</v>
      </c>
      <c r="D31" s="55">
        <f t="shared" si="7"/>
        <v>35024.26</v>
      </c>
      <c r="E31" s="55">
        <f t="shared" si="8"/>
        <v>4080.74</v>
      </c>
      <c r="F31" s="55">
        <f t="shared" si="4"/>
        <v>330993.61999999988</v>
      </c>
      <c r="G31" s="55">
        <f t="shared" si="0"/>
        <v>295969.35999999987</v>
      </c>
      <c r="H31" s="54">
        <f t="shared" si="5"/>
        <v>4080.7432602739714</v>
      </c>
      <c r="I31" s="53">
        <f t="shared" si="1"/>
        <v>3.2602739715912321E-3</v>
      </c>
    </row>
    <row r="32" spans="1:9" x14ac:dyDescent="0.25">
      <c r="A32" s="58" t="s">
        <v>108</v>
      </c>
      <c r="B32" s="57">
        <f t="shared" si="2"/>
        <v>31</v>
      </c>
      <c r="C32" s="56">
        <f t="shared" si="6"/>
        <v>39105</v>
      </c>
      <c r="D32" s="55">
        <f t="shared" si="7"/>
        <v>35334.43</v>
      </c>
      <c r="E32" s="55">
        <f t="shared" si="8"/>
        <v>3770.57</v>
      </c>
      <c r="F32" s="55">
        <f t="shared" si="4"/>
        <v>295969.35999999987</v>
      </c>
      <c r="G32" s="55">
        <f t="shared" si="0"/>
        <v>260634.92999999988</v>
      </c>
      <c r="H32" s="54">
        <f t="shared" si="5"/>
        <v>3770.5685589041077</v>
      </c>
      <c r="I32" s="53">
        <f t="shared" si="1"/>
        <v>-1.4410958924599981E-3</v>
      </c>
    </row>
    <row r="33" spans="1:9" x14ac:dyDescent="0.25">
      <c r="A33" s="58" t="s">
        <v>109</v>
      </c>
      <c r="B33" s="57">
        <f t="shared" si="2"/>
        <v>31</v>
      </c>
      <c r="C33" s="56">
        <f t="shared" si="6"/>
        <v>39105</v>
      </c>
      <c r="D33" s="55">
        <f t="shared" si="7"/>
        <v>35784.58</v>
      </c>
      <c r="E33" s="55">
        <f t="shared" si="8"/>
        <v>3320.42</v>
      </c>
      <c r="F33" s="55">
        <f t="shared" si="4"/>
        <v>260634.92999999988</v>
      </c>
      <c r="G33" s="55">
        <f t="shared" si="0"/>
        <v>224850.34999999986</v>
      </c>
      <c r="H33" s="54">
        <f t="shared" si="5"/>
        <v>3320.4176013698616</v>
      </c>
      <c r="I33" s="53">
        <f t="shared" si="1"/>
        <v>-2.3986301384866238E-3</v>
      </c>
    </row>
    <row r="34" spans="1:9" x14ac:dyDescent="0.25">
      <c r="A34" s="58" t="s">
        <v>110</v>
      </c>
      <c r="B34" s="57">
        <f t="shared" si="2"/>
        <v>28</v>
      </c>
      <c r="C34" s="56">
        <f t="shared" si="6"/>
        <v>39105</v>
      </c>
      <c r="D34" s="55">
        <f t="shared" si="7"/>
        <v>36517.68</v>
      </c>
      <c r="E34" s="55">
        <f t="shared" si="8"/>
        <v>2587.3200000000002</v>
      </c>
      <c r="F34" s="55">
        <f t="shared" si="4"/>
        <v>224850.34999999986</v>
      </c>
      <c r="G34" s="55">
        <f t="shared" si="0"/>
        <v>188332.66999999987</v>
      </c>
      <c r="H34" s="54">
        <f t="shared" si="5"/>
        <v>2587.3190958904088</v>
      </c>
      <c r="I34" s="53">
        <f t="shared" si="1"/>
        <v>-9.0410959137443569E-4</v>
      </c>
    </row>
    <row r="35" spans="1:9" x14ac:dyDescent="0.25">
      <c r="A35" s="58" t="s">
        <v>111</v>
      </c>
      <c r="B35" s="57">
        <f t="shared" si="2"/>
        <v>31</v>
      </c>
      <c r="C35" s="56">
        <f t="shared" si="6"/>
        <v>39105</v>
      </c>
      <c r="D35" s="55">
        <f t="shared" si="7"/>
        <v>36705.69</v>
      </c>
      <c r="E35" s="55">
        <f t="shared" si="8"/>
        <v>2399.31</v>
      </c>
      <c r="F35" s="55">
        <f t="shared" si="4"/>
        <v>188332.66999999987</v>
      </c>
      <c r="G35" s="55">
        <f t="shared" si="0"/>
        <v>151626.97999999986</v>
      </c>
      <c r="H35" s="54">
        <f t="shared" si="5"/>
        <v>2399.3066178082172</v>
      </c>
      <c r="I35" s="53">
        <f t="shared" si="1"/>
        <v>-3.3821917827481229E-3</v>
      </c>
    </row>
    <row r="36" spans="1:9" x14ac:dyDescent="0.25">
      <c r="A36" s="58" t="s">
        <v>117</v>
      </c>
      <c r="B36" s="57">
        <f t="shared" si="2"/>
        <v>30</v>
      </c>
      <c r="C36" s="56">
        <f t="shared" si="6"/>
        <v>39105</v>
      </c>
      <c r="D36" s="55">
        <f t="shared" si="7"/>
        <v>37235.629999999997</v>
      </c>
      <c r="E36" s="55">
        <f t="shared" si="8"/>
        <v>1869.37</v>
      </c>
      <c r="F36" s="55">
        <f t="shared" si="4"/>
        <v>151626.97999999986</v>
      </c>
      <c r="G36" s="55">
        <f t="shared" si="0"/>
        <v>114391.34999999986</v>
      </c>
      <c r="H36" s="54">
        <f t="shared" si="5"/>
        <v>1869.3737260273958</v>
      </c>
      <c r="I36" s="53">
        <f t="shared" si="1"/>
        <v>3.7260273959418555E-3</v>
      </c>
    </row>
    <row r="37" spans="1:9" x14ac:dyDescent="0.25">
      <c r="A37" s="58" t="s">
        <v>112</v>
      </c>
      <c r="B37" s="57">
        <f t="shared" si="2"/>
        <v>31</v>
      </c>
      <c r="C37" s="56">
        <f t="shared" si="6"/>
        <v>39105</v>
      </c>
      <c r="D37" s="55">
        <f t="shared" si="7"/>
        <v>37647.69</v>
      </c>
      <c r="E37" s="55">
        <f t="shared" si="8"/>
        <v>1457.31</v>
      </c>
      <c r="F37" s="55">
        <f t="shared" si="4"/>
        <v>114391.34999999986</v>
      </c>
      <c r="G37" s="55">
        <f t="shared" si="0"/>
        <v>76743.659999999858</v>
      </c>
      <c r="H37" s="54">
        <f t="shared" si="5"/>
        <v>1457.3144589041076</v>
      </c>
      <c r="I37" s="53">
        <f t="shared" si="1"/>
        <v>4.4589041076505964E-3</v>
      </c>
    </row>
    <row r="38" spans="1:9" x14ac:dyDescent="0.25">
      <c r="A38" s="58" t="s">
        <v>113</v>
      </c>
      <c r="B38" s="57">
        <f t="shared" si="2"/>
        <v>30</v>
      </c>
      <c r="C38" s="56">
        <f t="shared" si="6"/>
        <v>39105</v>
      </c>
      <c r="D38" s="55">
        <f t="shared" si="7"/>
        <v>38158.85</v>
      </c>
      <c r="E38" s="55">
        <f t="shared" si="8"/>
        <v>946.15</v>
      </c>
      <c r="F38" s="55">
        <f t="shared" si="4"/>
        <v>76743.659999999858</v>
      </c>
      <c r="G38" s="55">
        <f t="shared" si="0"/>
        <v>38584.809999999859</v>
      </c>
      <c r="H38" s="54">
        <f t="shared" si="5"/>
        <v>946.15471232876541</v>
      </c>
      <c r="I38" s="53">
        <f t="shared" si="1"/>
        <v>4.7123287654358137E-3</v>
      </c>
    </row>
    <row r="39" spans="1:9" x14ac:dyDescent="0.25">
      <c r="A39" s="58" t="s">
        <v>114</v>
      </c>
      <c r="B39" s="57">
        <f t="shared" si="2"/>
        <v>31</v>
      </c>
      <c r="C39" s="56">
        <f t="shared" si="6"/>
        <v>39105</v>
      </c>
      <c r="D39" s="55">
        <f t="shared" si="7"/>
        <v>38584.809999999859</v>
      </c>
      <c r="E39" s="55">
        <v>520.19000000014285</v>
      </c>
      <c r="F39" s="55">
        <f t="shared" si="4"/>
        <v>38584.809999999859</v>
      </c>
      <c r="G39" s="55">
        <f t="shared" si="0"/>
        <v>0</v>
      </c>
      <c r="H39" s="54">
        <f>520.19</f>
        <v>520.19000000000005</v>
      </c>
      <c r="I39" s="53">
        <f t="shared" si="1"/>
        <v>-1.4279066817834973E-10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D1722-4680-42B0-A15A-579035E964D6}">
  <dimension ref="A1:I40"/>
  <sheetViews>
    <sheetView workbookViewId="0">
      <selection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2.85546875" bestFit="1" customWidth="1"/>
    <col min="5" max="5" width="10" bestFit="1" customWidth="1"/>
    <col min="6" max="6" width="15.28515625" bestFit="1" customWidth="1"/>
    <col min="7" max="7" width="14.28515625" bestFit="1" customWidth="1"/>
    <col min="8" max="8" width="15" bestFit="1" customWidth="1"/>
    <col min="9" max="9" width="9.28515625" bestFit="1" customWidth="1"/>
  </cols>
  <sheetData>
    <row r="1" spans="1:9" x14ac:dyDescent="0.25">
      <c r="A1" s="61" t="s">
        <v>267</v>
      </c>
      <c r="B1" s="65" t="s">
        <v>278</v>
      </c>
      <c r="C1" s="64" t="s">
        <v>337</v>
      </c>
      <c r="D1" s="63">
        <v>1000000</v>
      </c>
    </row>
    <row r="2" spans="1:9" x14ac:dyDescent="0.25">
      <c r="A2" s="61" t="s">
        <v>268</v>
      </c>
      <c r="B2" s="62">
        <v>0.15</v>
      </c>
      <c r="C2" s="61" t="s">
        <v>336</v>
      </c>
      <c r="D2" s="60">
        <f>ROUNDUP(35457.6499736718,0)</f>
        <v>35458</v>
      </c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338</v>
      </c>
      <c r="I3" s="31" t="s">
        <v>272</v>
      </c>
    </row>
    <row r="4" spans="1:9" x14ac:dyDescent="0.25">
      <c r="A4" s="6" t="s">
        <v>82</v>
      </c>
      <c r="B4" s="40">
        <f>_xlfn.DAYS(A4,B1)</f>
        <v>11</v>
      </c>
      <c r="C4" s="17">
        <f>E4</f>
        <v>4521</v>
      </c>
      <c r="D4" s="27">
        <v>0</v>
      </c>
      <c r="E4" s="71">
        <f>ROUNDUP(F4*$B$2*B4/365,0)</f>
        <v>4521</v>
      </c>
      <c r="F4" s="26">
        <f>D1</f>
        <v>1000000</v>
      </c>
      <c r="G4" s="26">
        <f>F4</f>
        <v>1000000</v>
      </c>
      <c r="H4" s="71">
        <f>ROUNDUP(F4*B2*B4/365,0)</f>
        <v>4521</v>
      </c>
      <c r="I4" s="77">
        <f t="shared" ref="I4:I39" si="0">E4-H4</f>
        <v>0</v>
      </c>
    </row>
    <row r="5" spans="1:9" x14ac:dyDescent="0.25">
      <c r="A5" s="76" t="s">
        <v>83</v>
      </c>
      <c r="B5" s="73">
        <f>_xlfn.DAYS(A5,A4)</f>
        <v>30</v>
      </c>
      <c r="C5" s="72">
        <f>E5</f>
        <v>12329</v>
      </c>
      <c r="D5" s="74">
        <v>0</v>
      </c>
      <c r="E5" s="71">
        <f>ROUNDUP(F5*$B$2*B5/365,0)</f>
        <v>12329</v>
      </c>
      <c r="F5" s="72">
        <f>G4</f>
        <v>1000000</v>
      </c>
      <c r="G5" s="72">
        <f t="shared" ref="G5:G40" si="1">F5-D5</f>
        <v>1000000</v>
      </c>
      <c r="H5" s="72">
        <f>ROUNDUP(F5*$B$2*B5/365,0)</f>
        <v>12329</v>
      </c>
      <c r="I5" s="77">
        <f t="shared" si="0"/>
        <v>0</v>
      </c>
    </row>
    <row r="6" spans="1:9" x14ac:dyDescent="0.25">
      <c r="A6" s="76" t="s">
        <v>84</v>
      </c>
      <c r="B6" s="73">
        <f t="shared" ref="B6:B39" si="2">_xlfn.DAYS(A6,A5)</f>
        <v>31</v>
      </c>
      <c r="C6" s="72">
        <f>$D$2</f>
        <v>35458</v>
      </c>
      <c r="D6" s="74">
        <f t="shared" ref="D6:D40" si="3">C6-E6</f>
        <v>22718.27</v>
      </c>
      <c r="E6" s="71">
        <f>ROUND(F6*$B$2*B6/365,2)</f>
        <v>12739.73</v>
      </c>
      <c r="F6" s="72">
        <f t="shared" ref="F6:F40" si="4">G5</f>
        <v>1000000</v>
      </c>
      <c r="G6" s="72">
        <f t="shared" si="1"/>
        <v>977281.73</v>
      </c>
      <c r="H6" s="72">
        <f t="shared" ref="H6:H39" si="5">F6*$B$2*B6/365</f>
        <v>12739.726027397261</v>
      </c>
      <c r="I6" s="77">
        <f t="shared" si="0"/>
        <v>3.9726027389406227E-3</v>
      </c>
    </row>
    <row r="7" spans="1:9" x14ac:dyDescent="0.25">
      <c r="A7" s="76" t="s">
        <v>85</v>
      </c>
      <c r="B7" s="73">
        <f t="shared" si="2"/>
        <v>30</v>
      </c>
      <c r="C7" s="72">
        <f t="shared" ref="C7:C40" si="6">$D$2</f>
        <v>35458</v>
      </c>
      <c r="D7" s="74">
        <f t="shared" si="3"/>
        <v>23409.32</v>
      </c>
      <c r="E7" s="71">
        <f t="shared" ref="E7:E39" si="7">ROUND(F7*$B$2*B7/365,2)</f>
        <v>12048.68</v>
      </c>
      <c r="F7" s="72">
        <f t="shared" si="4"/>
        <v>977281.73</v>
      </c>
      <c r="G7" s="72">
        <f t="shared" si="1"/>
        <v>953872.41</v>
      </c>
      <c r="H7" s="72">
        <f t="shared" si="5"/>
        <v>12048.678863013696</v>
      </c>
      <c r="I7" s="77">
        <f t="shared" si="0"/>
        <v>1.1369863041181816E-3</v>
      </c>
    </row>
    <row r="8" spans="1:9" x14ac:dyDescent="0.25">
      <c r="A8" s="76" t="s">
        <v>86</v>
      </c>
      <c r="B8" s="73">
        <f t="shared" si="2"/>
        <v>31</v>
      </c>
      <c r="C8" s="72">
        <f t="shared" si="6"/>
        <v>35458</v>
      </c>
      <c r="D8" s="74">
        <f t="shared" si="3"/>
        <v>23305.93</v>
      </c>
      <c r="E8" s="71">
        <f t="shared" si="7"/>
        <v>12152.07</v>
      </c>
      <c r="F8" s="72">
        <f t="shared" si="4"/>
        <v>953872.41</v>
      </c>
      <c r="G8" s="72">
        <f t="shared" si="1"/>
        <v>930566.48</v>
      </c>
      <c r="H8" s="72">
        <f t="shared" si="5"/>
        <v>12152.073168493151</v>
      </c>
      <c r="I8" s="77">
        <f t="shared" si="0"/>
        <v>-3.16849315095169E-3</v>
      </c>
    </row>
    <row r="9" spans="1:9" x14ac:dyDescent="0.25">
      <c r="A9" s="75" t="s">
        <v>87</v>
      </c>
      <c r="B9" s="73">
        <f t="shared" si="2"/>
        <v>31</v>
      </c>
      <c r="C9" s="72">
        <f t="shared" si="6"/>
        <v>35458</v>
      </c>
      <c r="D9" s="74">
        <f t="shared" si="3"/>
        <v>23602.84</v>
      </c>
      <c r="E9" s="71">
        <f t="shared" si="7"/>
        <v>11855.16</v>
      </c>
      <c r="F9" s="72">
        <f t="shared" si="4"/>
        <v>930566.48</v>
      </c>
      <c r="G9" s="72">
        <f t="shared" si="1"/>
        <v>906963.64</v>
      </c>
      <c r="H9" s="72">
        <f t="shared" si="5"/>
        <v>11855.162005479449</v>
      </c>
      <c r="I9" s="77">
        <f t="shared" si="0"/>
        <v>-2.0054794495081296E-3</v>
      </c>
    </row>
    <row r="10" spans="1:9" x14ac:dyDescent="0.25">
      <c r="A10" s="76" t="s">
        <v>88</v>
      </c>
      <c r="B10" s="73">
        <f t="shared" si="2"/>
        <v>28</v>
      </c>
      <c r="C10" s="72">
        <f t="shared" si="6"/>
        <v>35458</v>
      </c>
      <c r="D10" s="74">
        <f t="shared" si="3"/>
        <v>25021.71</v>
      </c>
      <c r="E10" s="71">
        <f t="shared" si="7"/>
        <v>10436.290000000001</v>
      </c>
      <c r="F10" s="72">
        <f t="shared" si="4"/>
        <v>906963.64</v>
      </c>
      <c r="G10" s="72">
        <f t="shared" si="1"/>
        <v>881941.93</v>
      </c>
      <c r="H10" s="72">
        <f t="shared" si="5"/>
        <v>10436.293939726027</v>
      </c>
      <c r="I10" s="77">
        <f t="shared" si="0"/>
        <v>-3.9397260261466727E-3</v>
      </c>
    </row>
    <row r="11" spans="1:9" x14ac:dyDescent="0.25">
      <c r="A11" s="75" t="s">
        <v>89</v>
      </c>
      <c r="B11" s="73">
        <f t="shared" si="2"/>
        <v>31</v>
      </c>
      <c r="C11" s="72">
        <f t="shared" si="6"/>
        <v>35458</v>
      </c>
      <c r="D11" s="74">
        <f t="shared" si="3"/>
        <v>24222.3</v>
      </c>
      <c r="E11" s="71">
        <f t="shared" si="7"/>
        <v>11235.7</v>
      </c>
      <c r="F11" s="72">
        <f t="shared" si="4"/>
        <v>881941.93</v>
      </c>
      <c r="G11" s="72">
        <f t="shared" si="1"/>
        <v>857719.63</v>
      </c>
      <c r="H11" s="72">
        <f t="shared" si="5"/>
        <v>11235.698560273973</v>
      </c>
      <c r="I11" s="77">
        <f t="shared" si="0"/>
        <v>1.439726027456345E-3</v>
      </c>
    </row>
    <row r="12" spans="1:9" x14ac:dyDescent="0.25">
      <c r="A12" s="76" t="s">
        <v>115</v>
      </c>
      <c r="B12" s="73">
        <f t="shared" si="2"/>
        <v>30</v>
      </c>
      <c r="C12" s="72">
        <f t="shared" si="6"/>
        <v>35458</v>
      </c>
      <c r="D12" s="74">
        <f t="shared" si="3"/>
        <v>24883.370000000003</v>
      </c>
      <c r="E12" s="71">
        <f t="shared" si="7"/>
        <v>10574.63</v>
      </c>
      <c r="F12" s="72">
        <f t="shared" si="4"/>
        <v>857719.63</v>
      </c>
      <c r="G12" s="72">
        <f t="shared" si="1"/>
        <v>832836.26</v>
      </c>
      <c r="H12" s="72">
        <f t="shared" si="5"/>
        <v>10574.625575342465</v>
      </c>
      <c r="I12" s="77">
        <f t="shared" si="0"/>
        <v>4.4246575344004668E-3</v>
      </c>
    </row>
    <row r="13" spans="1:9" x14ac:dyDescent="0.25">
      <c r="A13" s="75" t="s">
        <v>90</v>
      </c>
      <c r="B13" s="73">
        <f t="shared" si="2"/>
        <v>31</v>
      </c>
      <c r="C13" s="72">
        <f t="shared" si="6"/>
        <v>35458</v>
      </c>
      <c r="D13" s="74">
        <f t="shared" si="3"/>
        <v>24847.89</v>
      </c>
      <c r="E13" s="71">
        <f t="shared" si="7"/>
        <v>10610.11</v>
      </c>
      <c r="F13" s="72">
        <f t="shared" si="4"/>
        <v>832836.26</v>
      </c>
      <c r="G13" s="72">
        <f t="shared" si="1"/>
        <v>807988.37</v>
      </c>
      <c r="H13" s="72">
        <f t="shared" si="5"/>
        <v>10610.105778082192</v>
      </c>
      <c r="I13" s="77">
        <f t="shared" si="0"/>
        <v>4.2219178085360909E-3</v>
      </c>
    </row>
    <row r="14" spans="1:9" x14ac:dyDescent="0.25">
      <c r="A14" s="76" t="s">
        <v>91</v>
      </c>
      <c r="B14" s="73">
        <f t="shared" si="2"/>
        <v>30</v>
      </c>
      <c r="C14" s="72">
        <f t="shared" si="6"/>
        <v>35458</v>
      </c>
      <c r="D14" s="74">
        <f t="shared" si="3"/>
        <v>25496.5</v>
      </c>
      <c r="E14" s="71">
        <f t="shared" si="7"/>
        <v>9961.5</v>
      </c>
      <c r="F14" s="72">
        <f t="shared" si="4"/>
        <v>807988.37</v>
      </c>
      <c r="G14" s="72">
        <f t="shared" si="1"/>
        <v>782491.87</v>
      </c>
      <c r="H14" s="72">
        <f t="shared" si="5"/>
        <v>9961.5004520547955</v>
      </c>
      <c r="I14" s="77">
        <f t="shared" si="0"/>
        <v>-4.5205479545984417E-4</v>
      </c>
    </row>
    <row r="15" spans="1:9" x14ac:dyDescent="0.25">
      <c r="A15" s="75" t="s">
        <v>92</v>
      </c>
      <c r="B15" s="73">
        <f t="shared" si="2"/>
        <v>31</v>
      </c>
      <c r="C15" s="72">
        <f t="shared" si="6"/>
        <v>35458</v>
      </c>
      <c r="D15" s="74">
        <f t="shared" si="3"/>
        <v>25489.27</v>
      </c>
      <c r="E15" s="71">
        <f t="shared" si="7"/>
        <v>9968.73</v>
      </c>
      <c r="F15" s="72">
        <f t="shared" si="4"/>
        <v>782491.87</v>
      </c>
      <c r="G15" s="72">
        <f t="shared" si="1"/>
        <v>757002.6</v>
      </c>
      <c r="H15" s="72">
        <f t="shared" si="5"/>
        <v>9968.7320424657537</v>
      </c>
      <c r="I15" s="77">
        <f t="shared" si="0"/>
        <v>-2.0424657541298075E-3</v>
      </c>
    </row>
    <row r="16" spans="1:9" x14ac:dyDescent="0.25">
      <c r="A16" s="76" t="s">
        <v>93</v>
      </c>
      <c r="B16" s="73">
        <f t="shared" si="2"/>
        <v>31</v>
      </c>
      <c r="C16" s="72">
        <f t="shared" si="6"/>
        <v>35458</v>
      </c>
      <c r="D16" s="74">
        <f t="shared" si="3"/>
        <v>25813.989999999998</v>
      </c>
      <c r="E16" s="71">
        <f t="shared" si="7"/>
        <v>9644.01</v>
      </c>
      <c r="F16" s="72">
        <f t="shared" si="4"/>
        <v>757002.6</v>
      </c>
      <c r="G16" s="72">
        <f t="shared" si="1"/>
        <v>731188.61</v>
      </c>
      <c r="H16" s="72">
        <f t="shared" si="5"/>
        <v>9644.005726027397</v>
      </c>
      <c r="I16" s="77">
        <f t="shared" si="0"/>
        <v>4.2739726031868486E-3</v>
      </c>
    </row>
    <row r="17" spans="1:9" x14ac:dyDescent="0.25">
      <c r="A17" s="75" t="s">
        <v>94</v>
      </c>
      <c r="B17" s="73">
        <f t="shared" si="2"/>
        <v>30</v>
      </c>
      <c r="C17" s="72">
        <f t="shared" si="6"/>
        <v>35458</v>
      </c>
      <c r="D17" s="74">
        <f t="shared" si="3"/>
        <v>26443.35</v>
      </c>
      <c r="E17" s="71">
        <f t="shared" si="7"/>
        <v>9014.65</v>
      </c>
      <c r="F17" s="72">
        <f t="shared" si="4"/>
        <v>731188.61</v>
      </c>
      <c r="G17" s="72">
        <f t="shared" si="1"/>
        <v>704745.26</v>
      </c>
      <c r="H17" s="72">
        <f t="shared" si="5"/>
        <v>9014.6540958904097</v>
      </c>
      <c r="I17" s="77">
        <f t="shared" si="0"/>
        <v>-4.0958904100989457E-3</v>
      </c>
    </row>
    <row r="18" spans="1:9" x14ac:dyDescent="0.25">
      <c r="A18" s="76" t="s">
        <v>95</v>
      </c>
      <c r="B18" s="73">
        <f t="shared" si="2"/>
        <v>31</v>
      </c>
      <c r="C18" s="72">
        <f t="shared" si="6"/>
        <v>35458</v>
      </c>
      <c r="D18" s="74">
        <f t="shared" si="3"/>
        <v>26479.739999999998</v>
      </c>
      <c r="E18" s="71">
        <f t="shared" si="7"/>
        <v>8978.26</v>
      </c>
      <c r="F18" s="72">
        <f t="shared" si="4"/>
        <v>704745.26</v>
      </c>
      <c r="G18" s="72">
        <f t="shared" si="1"/>
        <v>678265.52</v>
      </c>
      <c r="H18" s="72">
        <f t="shared" si="5"/>
        <v>8978.2615315068506</v>
      </c>
      <c r="I18" s="77">
        <f t="shared" si="0"/>
        <v>-1.5315068503696239E-3</v>
      </c>
    </row>
    <row r="19" spans="1:9" x14ac:dyDescent="0.25">
      <c r="A19" s="75" t="s">
        <v>96</v>
      </c>
      <c r="B19" s="73">
        <f t="shared" si="2"/>
        <v>30</v>
      </c>
      <c r="C19" s="72">
        <f t="shared" si="6"/>
        <v>35458</v>
      </c>
      <c r="D19" s="74">
        <f t="shared" si="3"/>
        <v>27095.82</v>
      </c>
      <c r="E19" s="71">
        <f t="shared" si="7"/>
        <v>8362.18</v>
      </c>
      <c r="F19" s="72">
        <f t="shared" si="4"/>
        <v>678265.52</v>
      </c>
      <c r="G19" s="72">
        <f t="shared" si="1"/>
        <v>651169.70000000007</v>
      </c>
      <c r="H19" s="72">
        <f t="shared" si="5"/>
        <v>8362.1776438356155</v>
      </c>
      <c r="I19" s="77">
        <f t="shared" si="0"/>
        <v>2.3561643847642699E-3</v>
      </c>
    </row>
    <row r="20" spans="1:9" x14ac:dyDescent="0.25">
      <c r="A20" s="76" t="s">
        <v>97</v>
      </c>
      <c r="B20" s="73">
        <f t="shared" si="2"/>
        <v>31</v>
      </c>
      <c r="C20" s="72">
        <f t="shared" si="6"/>
        <v>35458</v>
      </c>
      <c r="D20" s="74">
        <f t="shared" si="3"/>
        <v>27162.28</v>
      </c>
      <c r="E20" s="71">
        <f t="shared" si="7"/>
        <v>8295.7199999999993</v>
      </c>
      <c r="F20" s="72">
        <f t="shared" si="4"/>
        <v>651169.70000000007</v>
      </c>
      <c r="G20" s="72">
        <f t="shared" si="1"/>
        <v>624007.42000000004</v>
      </c>
      <c r="H20" s="72">
        <f t="shared" si="5"/>
        <v>8295.7235753424666</v>
      </c>
      <c r="I20" s="77">
        <f t="shared" si="0"/>
        <v>-3.5753424672293477E-3</v>
      </c>
    </row>
    <row r="21" spans="1:9" x14ac:dyDescent="0.25">
      <c r="A21" s="75" t="s">
        <v>98</v>
      </c>
      <c r="B21" s="73">
        <f t="shared" si="2"/>
        <v>31</v>
      </c>
      <c r="C21" s="72">
        <f t="shared" si="6"/>
        <v>35458</v>
      </c>
      <c r="D21" s="74">
        <f t="shared" si="3"/>
        <v>27508.32</v>
      </c>
      <c r="E21" s="71">
        <f t="shared" si="7"/>
        <v>7949.68</v>
      </c>
      <c r="F21" s="72">
        <f t="shared" si="4"/>
        <v>624007.42000000004</v>
      </c>
      <c r="G21" s="72">
        <f t="shared" si="1"/>
        <v>596499.10000000009</v>
      </c>
      <c r="H21" s="72">
        <f t="shared" si="5"/>
        <v>7949.6835698630139</v>
      </c>
      <c r="I21" s="77">
        <f t="shared" si="0"/>
        <v>-3.5698630135811982E-3</v>
      </c>
    </row>
    <row r="22" spans="1:9" x14ac:dyDescent="0.25">
      <c r="A22" s="76" t="s">
        <v>99</v>
      </c>
      <c r="B22" s="73">
        <f t="shared" si="2"/>
        <v>29</v>
      </c>
      <c r="C22" s="72">
        <f t="shared" si="6"/>
        <v>35458</v>
      </c>
      <c r="D22" s="74">
        <f t="shared" si="3"/>
        <v>28349.040000000001</v>
      </c>
      <c r="E22" s="71">
        <f t="shared" si="7"/>
        <v>7108.96</v>
      </c>
      <c r="F22" s="72">
        <f t="shared" si="4"/>
        <v>596499.10000000009</v>
      </c>
      <c r="G22" s="72">
        <f t="shared" si="1"/>
        <v>568150.06000000006</v>
      </c>
      <c r="H22" s="72">
        <f t="shared" si="5"/>
        <v>7108.9618767123284</v>
      </c>
      <c r="I22" s="77">
        <f t="shared" si="0"/>
        <v>-1.8767123283396359E-3</v>
      </c>
    </row>
    <row r="23" spans="1:9" x14ac:dyDescent="0.25">
      <c r="A23" s="75">
        <v>42465</v>
      </c>
      <c r="B23" s="73">
        <f t="shared" si="2"/>
        <v>31</v>
      </c>
      <c r="C23" s="72">
        <f t="shared" si="6"/>
        <v>35458</v>
      </c>
      <c r="D23" s="74">
        <f t="shared" si="3"/>
        <v>28219.919999999998</v>
      </c>
      <c r="E23" s="71">
        <f t="shared" si="7"/>
        <v>7238.08</v>
      </c>
      <c r="F23" s="72">
        <f t="shared" si="4"/>
        <v>568150.06000000006</v>
      </c>
      <c r="G23" s="72">
        <f t="shared" si="1"/>
        <v>539930.14</v>
      </c>
      <c r="H23" s="72">
        <f t="shared" si="5"/>
        <v>7238.0761068493157</v>
      </c>
      <c r="I23" s="77">
        <f t="shared" si="0"/>
        <v>3.8931506842345698E-3</v>
      </c>
    </row>
    <row r="24" spans="1:9" x14ac:dyDescent="0.25">
      <c r="A24" s="76" t="s">
        <v>116</v>
      </c>
      <c r="B24" s="73">
        <f t="shared" si="2"/>
        <v>30</v>
      </c>
      <c r="C24" s="72">
        <f t="shared" si="6"/>
        <v>35458</v>
      </c>
      <c r="D24" s="74">
        <f t="shared" si="3"/>
        <v>28801.33</v>
      </c>
      <c r="E24" s="71">
        <f t="shared" si="7"/>
        <v>6656.67</v>
      </c>
      <c r="F24" s="72">
        <f t="shared" si="4"/>
        <v>539930.14</v>
      </c>
      <c r="G24" s="72">
        <f t="shared" si="1"/>
        <v>511128.81</v>
      </c>
      <c r="H24" s="72">
        <f t="shared" si="5"/>
        <v>6656.6729589041097</v>
      </c>
      <c r="I24" s="77">
        <f t="shared" si="0"/>
        <v>-2.958904109618743E-3</v>
      </c>
    </row>
    <row r="25" spans="1:9" x14ac:dyDescent="0.25">
      <c r="A25" s="75" t="s">
        <v>101</v>
      </c>
      <c r="B25" s="73">
        <f t="shared" si="2"/>
        <v>31</v>
      </c>
      <c r="C25" s="72">
        <f t="shared" si="6"/>
        <v>35458</v>
      </c>
      <c r="D25" s="74">
        <f t="shared" si="3"/>
        <v>28946.36</v>
      </c>
      <c r="E25" s="71">
        <f t="shared" si="7"/>
        <v>6511.64</v>
      </c>
      <c r="F25" s="72">
        <f t="shared" si="4"/>
        <v>511128.81</v>
      </c>
      <c r="G25" s="72">
        <f t="shared" si="1"/>
        <v>482182.45</v>
      </c>
      <c r="H25" s="72">
        <f t="shared" si="5"/>
        <v>6511.6410041095878</v>
      </c>
      <c r="I25" s="77">
        <f t="shared" si="0"/>
        <v>-1.0041095874839812E-3</v>
      </c>
    </row>
    <row r="26" spans="1:9" x14ac:dyDescent="0.25">
      <c r="A26" s="76" t="s">
        <v>102</v>
      </c>
      <c r="B26" s="73">
        <f t="shared" si="2"/>
        <v>30</v>
      </c>
      <c r="C26" s="72">
        <f t="shared" si="6"/>
        <v>35458</v>
      </c>
      <c r="D26" s="74">
        <f t="shared" si="3"/>
        <v>29513.279999999999</v>
      </c>
      <c r="E26" s="71">
        <f t="shared" si="7"/>
        <v>5944.72</v>
      </c>
      <c r="F26" s="72">
        <f t="shared" si="4"/>
        <v>482182.45</v>
      </c>
      <c r="G26" s="72">
        <f t="shared" si="1"/>
        <v>452669.17000000004</v>
      </c>
      <c r="H26" s="72">
        <f t="shared" si="5"/>
        <v>5944.7151369863013</v>
      </c>
      <c r="I26" s="77">
        <f t="shared" si="0"/>
        <v>4.8630136989231687E-3</v>
      </c>
    </row>
    <row r="27" spans="1:9" x14ac:dyDescent="0.25">
      <c r="A27" s="75" t="s">
        <v>103</v>
      </c>
      <c r="B27" s="73">
        <f t="shared" si="2"/>
        <v>31</v>
      </c>
      <c r="C27" s="72">
        <f t="shared" si="6"/>
        <v>35458</v>
      </c>
      <c r="D27" s="74">
        <f t="shared" si="3"/>
        <v>29691.119999999999</v>
      </c>
      <c r="E27" s="71">
        <f t="shared" si="7"/>
        <v>5766.88</v>
      </c>
      <c r="F27" s="72">
        <f t="shared" si="4"/>
        <v>452669.17000000004</v>
      </c>
      <c r="G27" s="72">
        <f t="shared" si="1"/>
        <v>422978.05000000005</v>
      </c>
      <c r="H27" s="72">
        <f t="shared" si="5"/>
        <v>5766.8812068493153</v>
      </c>
      <c r="I27" s="77">
        <f t="shared" si="0"/>
        <v>-1.2068493151673465E-3</v>
      </c>
    </row>
    <row r="28" spans="1:9" x14ac:dyDescent="0.25">
      <c r="A28" s="76" t="s">
        <v>104</v>
      </c>
      <c r="B28" s="73">
        <f t="shared" si="2"/>
        <v>31</v>
      </c>
      <c r="C28" s="72">
        <f t="shared" si="6"/>
        <v>35458</v>
      </c>
      <c r="D28" s="74">
        <f t="shared" si="3"/>
        <v>30069.38</v>
      </c>
      <c r="E28" s="71">
        <f t="shared" si="7"/>
        <v>5388.62</v>
      </c>
      <c r="F28" s="72">
        <f t="shared" si="4"/>
        <v>422978.05000000005</v>
      </c>
      <c r="G28" s="72">
        <f t="shared" si="1"/>
        <v>392908.67000000004</v>
      </c>
      <c r="H28" s="72">
        <f t="shared" si="5"/>
        <v>5388.6244726027398</v>
      </c>
      <c r="I28" s="77">
        <f t="shared" si="0"/>
        <v>-4.4726027399519808E-3</v>
      </c>
    </row>
    <row r="29" spans="1:9" x14ac:dyDescent="0.25">
      <c r="A29" s="75" t="s">
        <v>105</v>
      </c>
      <c r="B29" s="73">
        <f t="shared" si="2"/>
        <v>30</v>
      </c>
      <c r="C29" s="72">
        <f t="shared" si="6"/>
        <v>35458</v>
      </c>
      <c r="D29" s="74">
        <f t="shared" si="3"/>
        <v>30613.919999999998</v>
      </c>
      <c r="E29" s="71">
        <f t="shared" si="7"/>
        <v>4844.08</v>
      </c>
      <c r="F29" s="72">
        <f t="shared" si="4"/>
        <v>392908.67000000004</v>
      </c>
      <c r="G29" s="72">
        <f t="shared" si="1"/>
        <v>362294.75000000006</v>
      </c>
      <c r="H29" s="72">
        <f t="shared" si="5"/>
        <v>4844.0794931506853</v>
      </c>
      <c r="I29" s="77">
        <f t="shared" si="0"/>
        <v>5.0684931466093985E-4</v>
      </c>
    </row>
    <row r="30" spans="1:9" x14ac:dyDescent="0.25">
      <c r="A30" s="76" t="s">
        <v>106</v>
      </c>
      <c r="B30" s="73">
        <f t="shared" si="2"/>
        <v>31</v>
      </c>
      <c r="C30" s="72">
        <f t="shared" si="6"/>
        <v>35458</v>
      </c>
      <c r="D30" s="74">
        <f t="shared" si="3"/>
        <v>30842.46</v>
      </c>
      <c r="E30" s="71">
        <f t="shared" si="7"/>
        <v>4615.54</v>
      </c>
      <c r="F30" s="72">
        <f t="shared" si="4"/>
        <v>362294.75000000006</v>
      </c>
      <c r="G30" s="72">
        <f t="shared" si="1"/>
        <v>331452.29000000004</v>
      </c>
      <c r="H30" s="72">
        <f t="shared" si="5"/>
        <v>4615.5358561643843</v>
      </c>
      <c r="I30" s="77">
        <f t="shared" si="0"/>
        <v>4.1438356156504597E-3</v>
      </c>
    </row>
    <row r="31" spans="1:9" x14ac:dyDescent="0.25">
      <c r="A31" s="75" t="s">
        <v>107</v>
      </c>
      <c r="B31" s="73">
        <f t="shared" si="2"/>
        <v>30</v>
      </c>
      <c r="C31" s="72">
        <f t="shared" si="6"/>
        <v>35458</v>
      </c>
      <c r="D31" s="74">
        <f t="shared" si="3"/>
        <v>31371.599999999999</v>
      </c>
      <c r="E31" s="71">
        <f t="shared" si="7"/>
        <v>4086.4</v>
      </c>
      <c r="F31" s="72">
        <f t="shared" si="4"/>
        <v>331452.29000000004</v>
      </c>
      <c r="G31" s="72">
        <f t="shared" si="1"/>
        <v>300080.69000000006</v>
      </c>
      <c r="H31" s="72">
        <f t="shared" si="5"/>
        <v>4086.3980958904112</v>
      </c>
      <c r="I31" s="77">
        <f t="shared" si="0"/>
        <v>1.9041095888496784E-3</v>
      </c>
    </row>
    <row r="32" spans="1:9" x14ac:dyDescent="0.25">
      <c r="A32" s="76" t="s">
        <v>108</v>
      </c>
      <c r="B32" s="73">
        <f t="shared" si="2"/>
        <v>31</v>
      </c>
      <c r="C32" s="72">
        <f t="shared" si="6"/>
        <v>35458</v>
      </c>
      <c r="D32" s="74">
        <f t="shared" si="3"/>
        <v>31635.05</v>
      </c>
      <c r="E32" s="71">
        <f t="shared" si="7"/>
        <v>3822.95</v>
      </c>
      <c r="F32" s="72">
        <f t="shared" si="4"/>
        <v>300080.69000000006</v>
      </c>
      <c r="G32" s="72">
        <f t="shared" si="1"/>
        <v>268445.64000000007</v>
      </c>
      <c r="H32" s="72">
        <f t="shared" si="5"/>
        <v>3822.9457767123295</v>
      </c>
      <c r="I32" s="77">
        <f t="shared" si="0"/>
        <v>4.2232876703565125E-3</v>
      </c>
    </row>
    <row r="33" spans="1:9" x14ac:dyDescent="0.25">
      <c r="A33" s="75" t="s">
        <v>109</v>
      </c>
      <c r="B33" s="73">
        <f t="shared" si="2"/>
        <v>31</v>
      </c>
      <c r="C33" s="72">
        <f t="shared" si="6"/>
        <v>35458</v>
      </c>
      <c r="D33" s="74">
        <f t="shared" si="3"/>
        <v>32038.080000000002</v>
      </c>
      <c r="E33" s="71">
        <f t="shared" si="7"/>
        <v>3419.92</v>
      </c>
      <c r="F33" s="72">
        <f t="shared" si="4"/>
        <v>268445.64000000007</v>
      </c>
      <c r="G33" s="72">
        <f t="shared" si="1"/>
        <v>236407.56000000006</v>
      </c>
      <c r="H33" s="72">
        <f t="shared" si="5"/>
        <v>3419.9239068493166</v>
      </c>
      <c r="I33" s="77">
        <f t="shared" si="0"/>
        <v>-3.9068493165359541E-3</v>
      </c>
    </row>
    <row r="34" spans="1:9" x14ac:dyDescent="0.25">
      <c r="A34" s="76" t="s">
        <v>110</v>
      </c>
      <c r="B34" s="73">
        <f t="shared" si="2"/>
        <v>28</v>
      </c>
      <c r="C34" s="72">
        <f t="shared" si="6"/>
        <v>35458</v>
      </c>
      <c r="D34" s="74">
        <f t="shared" si="3"/>
        <v>32737.69</v>
      </c>
      <c r="E34" s="71">
        <f t="shared" si="7"/>
        <v>2720.31</v>
      </c>
      <c r="F34" s="72">
        <f t="shared" si="4"/>
        <v>236407.56000000006</v>
      </c>
      <c r="G34" s="72">
        <f t="shared" si="1"/>
        <v>203669.87000000005</v>
      </c>
      <c r="H34" s="72">
        <f t="shared" si="5"/>
        <v>2720.306169863014</v>
      </c>
      <c r="I34" s="77">
        <f t="shared" si="0"/>
        <v>3.8301369859254919E-3</v>
      </c>
    </row>
    <row r="35" spans="1:9" x14ac:dyDescent="0.25">
      <c r="A35" s="75" t="s">
        <v>111</v>
      </c>
      <c r="B35" s="73">
        <f t="shared" si="2"/>
        <v>31</v>
      </c>
      <c r="C35" s="72">
        <f t="shared" si="6"/>
        <v>35458</v>
      </c>
      <c r="D35" s="74">
        <f t="shared" si="3"/>
        <v>32863.300000000003</v>
      </c>
      <c r="E35" s="71">
        <f t="shared" si="7"/>
        <v>2594.6999999999998</v>
      </c>
      <c r="F35" s="72">
        <f t="shared" si="4"/>
        <v>203669.87000000005</v>
      </c>
      <c r="G35" s="72">
        <f t="shared" si="1"/>
        <v>170806.57000000007</v>
      </c>
      <c r="H35" s="72">
        <f t="shared" si="5"/>
        <v>2594.6983438356169</v>
      </c>
      <c r="I35" s="77">
        <f t="shared" si="0"/>
        <v>1.6561643828936212E-3</v>
      </c>
    </row>
    <row r="36" spans="1:9" x14ac:dyDescent="0.25">
      <c r="A36" s="76" t="s">
        <v>117</v>
      </c>
      <c r="B36" s="73">
        <f t="shared" si="2"/>
        <v>30</v>
      </c>
      <c r="C36" s="72">
        <f t="shared" si="6"/>
        <v>35458</v>
      </c>
      <c r="D36" s="74">
        <f t="shared" si="3"/>
        <v>33352.17</v>
      </c>
      <c r="E36" s="71">
        <f t="shared" si="7"/>
        <v>2105.83</v>
      </c>
      <c r="F36" s="72">
        <f t="shared" si="4"/>
        <v>170806.57000000007</v>
      </c>
      <c r="G36" s="72">
        <f t="shared" si="1"/>
        <v>137454.40000000008</v>
      </c>
      <c r="H36" s="72">
        <f t="shared" si="5"/>
        <v>2105.8344246575352</v>
      </c>
      <c r="I36" s="77">
        <f t="shared" si="0"/>
        <v>-4.4246575353099615E-3</v>
      </c>
    </row>
    <row r="37" spans="1:9" x14ac:dyDescent="0.25">
      <c r="A37" s="75" t="s">
        <v>112</v>
      </c>
      <c r="B37" s="73">
        <f t="shared" si="2"/>
        <v>31</v>
      </c>
      <c r="C37" s="72">
        <f t="shared" si="6"/>
        <v>35458</v>
      </c>
      <c r="D37" s="74">
        <f t="shared" si="3"/>
        <v>33706.870000000003</v>
      </c>
      <c r="E37" s="71">
        <f t="shared" si="7"/>
        <v>1751.13</v>
      </c>
      <c r="F37" s="72">
        <f t="shared" si="4"/>
        <v>137454.40000000008</v>
      </c>
      <c r="G37" s="72">
        <f t="shared" si="1"/>
        <v>103747.53000000009</v>
      </c>
      <c r="H37" s="72">
        <f t="shared" si="5"/>
        <v>1751.1313972602748</v>
      </c>
      <c r="I37" s="77">
        <f t="shared" si="0"/>
        <v>-1.3972602746434859E-3</v>
      </c>
    </row>
    <row r="38" spans="1:9" x14ac:dyDescent="0.25">
      <c r="A38" s="76">
        <v>42921</v>
      </c>
      <c r="B38" s="73">
        <f t="shared" si="2"/>
        <v>30</v>
      </c>
      <c r="C38" s="72">
        <f t="shared" si="6"/>
        <v>35458</v>
      </c>
      <c r="D38" s="74">
        <f t="shared" si="3"/>
        <v>34178.92</v>
      </c>
      <c r="E38" s="71">
        <f t="shared" si="7"/>
        <v>1279.08</v>
      </c>
      <c r="F38" s="72">
        <f t="shared" si="4"/>
        <v>103747.53000000009</v>
      </c>
      <c r="G38" s="72">
        <f t="shared" si="1"/>
        <v>69568.610000000088</v>
      </c>
      <c r="H38" s="72">
        <f t="shared" si="5"/>
        <v>1279.0791369863023</v>
      </c>
      <c r="I38" s="77">
        <f t="shared" si="0"/>
        <v>8.630136976535141E-4</v>
      </c>
    </row>
    <row r="39" spans="1:9" x14ac:dyDescent="0.25">
      <c r="A39" s="75">
        <v>42952</v>
      </c>
      <c r="B39" s="73">
        <f t="shared" si="2"/>
        <v>31</v>
      </c>
      <c r="C39" s="72">
        <f t="shared" si="6"/>
        <v>35458</v>
      </c>
      <c r="D39" s="74">
        <f t="shared" si="3"/>
        <v>34571.71</v>
      </c>
      <c r="E39" s="71">
        <f t="shared" si="7"/>
        <v>886.29</v>
      </c>
      <c r="F39" s="72">
        <f t="shared" si="4"/>
        <v>69568.610000000088</v>
      </c>
      <c r="G39" s="72">
        <f t="shared" si="1"/>
        <v>34996.900000000089</v>
      </c>
      <c r="H39" s="72">
        <f t="shared" si="5"/>
        <v>886.28503150685037</v>
      </c>
      <c r="I39" s="77">
        <f t="shared" si="0"/>
        <v>4.9684931495903584E-3</v>
      </c>
    </row>
    <row r="40" spans="1:9" x14ac:dyDescent="0.25">
      <c r="A40" s="76">
        <v>42983</v>
      </c>
      <c r="B40" s="73">
        <f>_xlfn.DAYS(A40,A39)</f>
        <v>31</v>
      </c>
      <c r="C40" s="72">
        <f t="shared" si="6"/>
        <v>35458</v>
      </c>
      <c r="D40" s="74">
        <f t="shared" si="3"/>
        <v>34996.900000000089</v>
      </c>
      <c r="E40" s="71">
        <v>461.09999999991271</v>
      </c>
      <c r="F40" s="72">
        <f t="shared" si="4"/>
        <v>34996.900000000089</v>
      </c>
      <c r="G40" s="72">
        <f t="shared" si="1"/>
        <v>0</v>
      </c>
      <c r="H40" s="72">
        <v>461.1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618C4-FF8C-44AB-AB92-0CB1F1BA874D}">
  <dimension ref="A1:I40"/>
  <sheetViews>
    <sheetView workbookViewId="0">
      <selection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2.85546875" bestFit="1" customWidth="1"/>
    <col min="5" max="5" width="10" bestFit="1" customWidth="1"/>
    <col min="6" max="6" width="15.28515625" bestFit="1" customWidth="1"/>
    <col min="7" max="7" width="14.28515625" bestFit="1" customWidth="1"/>
    <col min="8" max="8" width="15" bestFit="1" customWidth="1"/>
  </cols>
  <sheetData>
    <row r="1" spans="1:9" x14ac:dyDescent="0.25">
      <c r="A1" s="61" t="s">
        <v>267</v>
      </c>
      <c r="B1" s="65" t="s">
        <v>278</v>
      </c>
      <c r="C1" s="64" t="s">
        <v>337</v>
      </c>
      <c r="D1" s="63">
        <v>1000000</v>
      </c>
    </row>
    <row r="2" spans="1:9" x14ac:dyDescent="0.25">
      <c r="A2" s="61" t="s">
        <v>268</v>
      </c>
      <c r="B2" s="62">
        <v>0.15</v>
      </c>
      <c r="C2" s="61" t="s">
        <v>336</v>
      </c>
      <c r="D2" s="60">
        <f>ROUNDUP(35451.1140939257,0)</f>
        <v>35452</v>
      </c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338</v>
      </c>
      <c r="I3" s="31" t="s">
        <v>272</v>
      </c>
    </row>
    <row r="4" spans="1:9" x14ac:dyDescent="0.25">
      <c r="A4" s="6" t="s">
        <v>82</v>
      </c>
      <c r="B4" s="40">
        <f>DAYS360(B1,A4)</f>
        <v>10</v>
      </c>
      <c r="C4" s="71">
        <v>4167</v>
      </c>
      <c r="D4" s="27">
        <v>0</v>
      </c>
      <c r="E4" s="71">
        <f>ROUNDUP(F4*B4*$B$2/360,0)</f>
        <v>4167</v>
      </c>
      <c r="F4" s="26">
        <f>D1</f>
        <v>1000000</v>
      </c>
      <c r="G4" s="26">
        <f>F4</f>
        <v>1000000</v>
      </c>
      <c r="H4" s="71">
        <f>ROUNDUP(F4*B2*B4/360,0)</f>
        <v>4167</v>
      </c>
      <c r="I4" s="77">
        <f t="shared" ref="I4:I40" si="0">E4-H4</f>
        <v>0</v>
      </c>
    </row>
    <row r="5" spans="1:9" x14ac:dyDescent="0.25">
      <c r="A5" s="76" t="s">
        <v>83</v>
      </c>
      <c r="B5" s="73">
        <f>DAYS360(A4,A5,TRUE)</f>
        <v>30</v>
      </c>
      <c r="C5" s="72">
        <f>E5</f>
        <v>12500</v>
      </c>
      <c r="D5" s="74">
        <f>C5-E5</f>
        <v>0</v>
      </c>
      <c r="E5" s="71">
        <f t="shared" ref="E5:E39" si="1">ROUND(F5*B5*$B$2/360,2)</f>
        <v>12500</v>
      </c>
      <c r="F5" s="72">
        <f>G4</f>
        <v>1000000</v>
      </c>
      <c r="G5" s="72">
        <f t="shared" ref="G5:G40" si="2">F5-D5</f>
        <v>1000000</v>
      </c>
      <c r="H5" s="72">
        <f>F5*$B$2*B5/360</f>
        <v>12500</v>
      </c>
      <c r="I5" s="77">
        <f t="shared" si="0"/>
        <v>0</v>
      </c>
    </row>
    <row r="6" spans="1:9" x14ac:dyDescent="0.25">
      <c r="A6" s="76" t="s">
        <v>84</v>
      </c>
      <c r="B6" s="73">
        <f t="shared" ref="B6:B39" si="3">DAYS360(A5,A6,TRUE)</f>
        <v>30</v>
      </c>
      <c r="C6" s="72">
        <f>$D$2</f>
        <v>35452</v>
      </c>
      <c r="D6" s="74">
        <f t="shared" ref="D6:D40" si="4">C6-E6</f>
        <v>22952</v>
      </c>
      <c r="E6" s="71">
        <f t="shared" si="1"/>
        <v>12500</v>
      </c>
      <c r="F6" s="72">
        <f t="shared" ref="F6:F40" si="5">G5</f>
        <v>1000000</v>
      </c>
      <c r="G6" s="72">
        <f t="shared" si="2"/>
        <v>977048</v>
      </c>
      <c r="H6" s="72">
        <f t="shared" ref="H6:H39" si="6">F6*$B$2*B6/360</f>
        <v>12500</v>
      </c>
      <c r="I6" s="77">
        <f t="shared" si="0"/>
        <v>0</v>
      </c>
    </row>
    <row r="7" spans="1:9" x14ac:dyDescent="0.25">
      <c r="A7" s="76" t="s">
        <v>85</v>
      </c>
      <c r="B7" s="73">
        <f t="shared" si="3"/>
        <v>30</v>
      </c>
      <c r="C7" s="72">
        <f t="shared" ref="C7:C40" si="7">$D$2</f>
        <v>35452</v>
      </c>
      <c r="D7" s="74">
        <f t="shared" si="4"/>
        <v>23238.9</v>
      </c>
      <c r="E7" s="71">
        <f t="shared" si="1"/>
        <v>12213.1</v>
      </c>
      <c r="F7" s="72">
        <f t="shared" si="5"/>
        <v>977048</v>
      </c>
      <c r="G7" s="72">
        <f t="shared" si="2"/>
        <v>953809.1</v>
      </c>
      <c r="H7" s="72">
        <f t="shared" si="6"/>
        <v>12213.099999999997</v>
      </c>
      <c r="I7" s="77">
        <f t="shared" si="0"/>
        <v>0</v>
      </c>
    </row>
    <row r="8" spans="1:9" x14ac:dyDescent="0.25">
      <c r="A8" s="76" t="s">
        <v>86</v>
      </c>
      <c r="B8" s="73">
        <f t="shared" si="3"/>
        <v>30</v>
      </c>
      <c r="C8" s="72">
        <f t="shared" si="7"/>
        <v>35452</v>
      </c>
      <c r="D8" s="74">
        <f t="shared" si="4"/>
        <v>23529.39</v>
      </c>
      <c r="E8" s="71">
        <f t="shared" si="1"/>
        <v>11922.61</v>
      </c>
      <c r="F8" s="72">
        <f t="shared" si="5"/>
        <v>953809.1</v>
      </c>
      <c r="G8" s="72">
        <f t="shared" si="2"/>
        <v>930279.71</v>
      </c>
      <c r="H8" s="72">
        <f t="shared" si="6"/>
        <v>11922.613749999999</v>
      </c>
      <c r="I8" s="77">
        <f t="shared" si="0"/>
        <v>-3.7499999980354914E-3</v>
      </c>
    </row>
    <row r="9" spans="1:9" x14ac:dyDescent="0.25">
      <c r="A9" s="75" t="s">
        <v>87</v>
      </c>
      <c r="B9" s="73">
        <f t="shared" si="3"/>
        <v>30</v>
      </c>
      <c r="C9" s="72">
        <f t="shared" si="7"/>
        <v>35452</v>
      </c>
      <c r="D9" s="74">
        <f t="shared" si="4"/>
        <v>23823.5</v>
      </c>
      <c r="E9" s="71">
        <f t="shared" si="1"/>
        <v>11628.5</v>
      </c>
      <c r="F9" s="72">
        <f t="shared" si="5"/>
        <v>930279.71</v>
      </c>
      <c r="G9" s="72">
        <f t="shared" si="2"/>
        <v>906456.21</v>
      </c>
      <c r="H9" s="72">
        <f t="shared" si="6"/>
        <v>11628.496374999999</v>
      </c>
      <c r="I9" s="77">
        <f t="shared" si="0"/>
        <v>3.625000001193257E-3</v>
      </c>
    </row>
    <row r="10" spans="1:9" x14ac:dyDescent="0.25">
      <c r="A10" s="76" t="s">
        <v>88</v>
      </c>
      <c r="B10" s="73">
        <f t="shared" si="3"/>
        <v>30</v>
      </c>
      <c r="C10" s="72">
        <f t="shared" si="7"/>
        <v>35452</v>
      </c>
      <c r="D10" s="74">
        <f t="shared" si="4"/>
        <v>24121.3</v>
      </c>
      <c r="E10" s="71">
        <f t="shared" si="1"/>
        <v>11330.7</v>
      </c>
      <c r="F10" s="72">
        <f t="shared" si="5"/>
        <v>906456.21</v>
      </c>
      <c r="G10" s="72">
        <f t="shared" si="2"/>
        <v>882334.90999999992</v>
      </c>
      <c r="H10" s="72">
        <f t="shared" si="6"/>
        <v>11330.702624999998</v>
      </c>
      <c r="I10" s="77">
        <f t="shared" si="0"/>
        <v>-2.6249999973515514E-3</v>
      </c>
    </row>
    <row r="11" spans="1:9" x14ac:dyDescent="0.25">
      <c r="A11" s="75" t="s">
        <v>89</v>
      </c>
      <c r="B11" s="73">
        <f t="shared" si="3"/>
        <v>30</v>
      </c>
      <c r="C11" s="72">
        <f t="shared" si="7"/>
        <v>35452</v>
      </c>
      <c r="D11" s="74">
        <f t="shared" si="4"/>
        <v>24422.809999999998</v>
      </c>
      <c r="E11" s="71">
        <f t="shared" si="1"/>
        <v>11029.19</v>
      </c>
      <c r="F11" s="72">
        <f t="shared" si="5"/>
        <v>882334.90999999992</v>
      </c>
      <c r="G11" s="72">
        <f t="shared" si="2"/>
        <v>857912.09999999986</v>
      </c>
      <c r="H11" s="72">
        <f t="shared" si="6"/>
        <v>11029.186374999997</v>
      </c>
      <c r="I11" s="77">
        <f t="shared" si="0"/>
        <v>3.6250000030122465E-3</v>
      </c>
    </row>
    <row r="12" spans="1:9" x14ac:dyDescent="0.25">
      <c r="A12" s="76" t="s">
        <v>115</v>
      </c>
      <c r="B12" s="73">
        <f t="shared" si="3"/>
        <v>30</v>
      </c>
      <c r="C12" s="72">
        <f t="shared" si="7"/>
        <v>35452</v>
      </c>
      <c r="D12" s="74">
        <f t="shared" si="4"/>
        <v>24728.1</v>
      </c>
      <c r="E12" s="71">
        <f t="shared" si="1"/>
        <v>10723.9</v>
      </c>
      <c r="F12" s="72">
        <f t="shared" si="5"/>
        <v>857912.09999999986</v>
      </c>
      <c r="G12" s="72">
        <f t="shared" si="2"/>
        <v>833183.99999999988</v>
      </c>
      <c r="H12" s="72">
        <f t="shared" si="6"/>
        <v>10723.901249999997</v>
      </c>
      <c r="I12" s="77">
        <f t="shared" si="0"/>
        <v>-1.2499999975261744E-3</v>
      </c>
    </row>
    <row r="13" spans="1:9" x14ac:dyDescent="0.25">
      <c r="A13" s="75" t="s">
        <v>90</v>
      </c>
      <c r="B13" s="73">
        <f t="shared" si="3"/>
        <v>30</v>
      </c>
      <c r="C13" s="72">
        <f t="shared" si="7"/>
        <v>35452</v>
      </c>
      <c r="D13" s="74">
        <f t="shared" si="4"/>
        <v>25037.200000000001</v>
      </c>
      <c r="E13" s="71">
        <f t="shared" si="1"/>
        <v>10414.799999999999</v>
      </c>
      <c r="F13" s="72">
        <f t="shared" si="5"/>
        <v>833183.99999999988</v>
      </c>
      <c r="G13" s="72">
        <f t="shared" si="2"/>
        <v>808146.79999999993</v>
      </c>
      <c r="H13" s="72">
        <f t="shared" si="6"/>
        <v>10414.799999999997</v>
      </c>
      <c r="I13" s="77">
        <f t="shared" si="0"/>
        <v>0</v>
      </c>
    </row>
    <row r="14" spans="1:9" x14ac:dyDescent="0.25">
      <c r="A14" s="76" t="s">
        <v>91</v>
      </c>
      <c r="B14" s="73">
        <f t="shared" si="3"/>
        <v>30</v>
      </c>
      <c r="C14" s="72">
        <f t="shared" si="7"/>
        <v>35452</v>
      </c>
      <c r="D14" s="74">
        <f t="shared" si="4"/>
        <v>25350.16</v>
      </c>
      <c r="E14" s="71">
        <f t="shared" si="1"/>
        <v>10101.84</v>
      </c>
      <c r="F14" s="72">
        <f t="shared" si="5"/>
        <v>808146.79999999993</v>
      </c>
      <c r="G14" s="72">
        <f t="shared" si="2"/>
        <v>782796.6399999999</v>
      </c>
      <c r="H14" s="72">
        <f t="shared" si="6"/>
        <v>10101.834999999999</v>
      </c>
      <c r="I14" s="77">
        <f t="shared" si="0"/>
        <v>5.0000000010186341E-3</v>
      </c>
    </row>
    <row r="15" spans="1:9" x14ac:dyDescent="0.25">
      <c r="A15" s="75" t="s">
        <v>92</v>
      </c>
      <c r="B15" s="73">
        <f t="shared" si="3"/>
        <v>30</v>
      </c>
      <c r="C15" s="72">
        <f t="shared" si="7"/>
        <v>35452</v>
      </c>
      <c r="D15" s="74">
        <f t="shared" si="4"/>
        <v>25667.040000000001</v>
      </c>
      <c r="E15" s="71">
        <f t="shared" si="1"/>
        <v>9784.9599999999991</v>
      </c>
      <c r="F15" s="72">
        <f t="shared" si="5"/>
        <v>782796.6399999999</v>
      </c>
      <c r="G15" s="72">
        <f t="shared" si="2"/>
        <v>757129.59999999986</v>
      </c>
      <c r="H15" s="72">
        <f t="shared" si="6"/>
        <v>9784.9579999999987</v>
      </c>
      <c r="I15" s="77">
        <f t="shared" si="0"/>
        <v>2.0000000004074536E-3</v>
      </c>
    </row>
    <row r="16" spans="1:9" x14ac:dyDescent="0.25">
      <c r="A16" s="76" t="s">
        <v>93</v>
      </c>
      <c r="B16" s="73">
        <f t="shared" si="3"/>
        <v>30</v>
      </c>
      <c r="C16" s="72">
        <f t="shared" si="7"/>
        <v>35452</v>
      </c>
      <c r="D16" s="74">
        <f t="shared" si="4"/>
        <v>25987.879999999997</v>
      </c>
      <c r="E16" s="71">
        <f t="shared" si="1"/>
        <v>9464.1200000000008</v>
      </c>
      <c r="F16" s="72">
        <f t="shared" si="5"/>
        <v>757129.59999999986</v>
      </c>
      <c r="G16" s="72">
        <f t="shared" si="2"/>
        <v>731141.71999999986</v>
      </c>
      <c r="H16" s="72">
        <f t="shared" si="6"/>
        <v>9464.1199999999972</v>
      </c>
      <c r="I16" s="77">
        <f t="shared" si="0"/>
        <v>0</v>
      </c>
    </row>
    <row r="17" spans="1:9" x14ac:dyDescent="0.25">
      <c r="A17" s="75" t="s">
        <v>94</v>
      </c>
      <c r="B17" s="73">
        <f t="shared" si="3"/>
        <v>30</v>
      </c>
      <c r="C17" s="72">
        <f t="shared" si="7"/>
        <v>35452</v>
      </c>
      <c r="D17" s="74">
        <f t="shared" si="4"/>
        <v>26312.73</v>
      </c>
      <c r="E17" s="71">
        <f t="shared" si="1"/>
        <v>9139.27</v>
      </c>
      <c r="F17" s="72">
        <f t="shared" si="5"/>
        <v>731141.71999999986</v>
      </c>
      <c r="G17" s="72">
        <f t="shared" si="2"/>
        <v>704828.98999999987</v>
      </c>
      <c r="H17" s="72">
        <f t="shared" si="6"/>
        <v>9139.2714999999989</v>
      </c>
      <c r="I17" s="77">
        <f t="shared" si="0"/>
        <v>-1.4999999984866008E-3</v>
      </c>
    </row>
    <row r="18" spans="1:9" x14ac:dyDescent="0.25">
      <c r="A18" s="76" t="s">
        <v>95</v>
      </c>
      <c r="B18" s="73">
        <f t="shared" si="3"/>
        <v>30</v>
      </c>
      <c r="C18" s="72">
        <f t="shared" si="7"/>
        <v>35452</v>
      </c>
      <c r="D18" s="74">
        <f t="shared" si="4"/>
        <v>26641.64</v>
      </c>
      <c r="E18" s="71">
        <f t="shared" si="1"/>
        <v>8810.36</v>
      </c>
      <c r="F18" s="72">
        <f t="shared" si="5"/>
        <v>704828.98999999987</v>
      </c>
      <c r="G18" s="72">
        <f t="shared" si="2"/>
        <v>678187.34999999986</v>
      </c>
      <c r="H18" s="72">
        <f t="shared" si="6"/>
        <v>8810.362374999997</v>
      </c>
      <c r="I18" s="77">
        <f t="shared" si="0"/>
        <v>-2.374999996391125E-3</v>
      </c>
    </row>
    <row r="19" spans="1:9" x14ac:dyDescent="0.25">
      <c r="A19" s="75" t="s">
        <v>96</v>
      </c>
      <c r="B19" s="73">
        <f t="shared" si="3"/>
        <v>30</v>
      </c>
      <c r="C19" s="72">
        <f t="shared" si="7"/>
        <v>35452</v>
      </c>
      <c r="D19" s="74">
        <f t="shared" si="4"/>
        <v>26974.66</v>
      </c>
      <c r="E19" s="71">
        <f t="shared" si="1"/>
        <v>8477.34</v>
      </c>
      <c r="F19" s="72">
        <f t="shared" si="5"/>
        <v>678187.34999999986</v>
      </c>
      <c r="G19" s="72">
        <f t="shared" si="2"/>
        <v>651212.68999999983</v>
      </c>
      <c r="H19" s="72">
        <f t="shared" si="6"/>
        <v>8477.3418749999983</v>
      </c>
      <c r="I19" s="77">
        <f t="shared" si="0"/>
        <v>-1.874999998108251E-3</v>
      </c>
    </row>
    <row r="20" spans="1:9" x14ac:dyDescent="0.25">
      <c r="A20" s="76" t="s">
        <v>97</v>
      </c>
      <c r="B20" s="73">
        <f t="shared" si="3"/>
        <v>30</v>
      </c>
      <c r="C20" s="72">
        <f t="shared" si="7"/>
        <v>35452</v>
      </c>
      <c r="D20" s="74">
        <f t="shared" si="4"/>
        <v>27311.84</v>
      </c>
      <c r="E20" s="71">
        <f t="shared" si="1"/>
        <v>8140.16</v>
      </c>
      <c r="F20" s="72">
        <f t="shared" si="5"/>
        <v>651212.68999999983</v>
      </c>
      <c r="G20" s="72">
        <f t="shared" si="2"/>
        <v>623900.84999999986</v>
      </c>
      <c r="H20" s="72">
        <f t="shared" si="6"/>
        <v>8140.1586249999973</v>
      </c>
      <c r="I20" s="77">
        <f t="shared" si="0"/>
        <v>1.3750000025538611E-3</v>
      </c>
    </row>
    <row r="21" spans="1:9" x14ac:dyDescent="0.25">
      <c r="A21" s="75" t="s">
        <v>98</v>
      </c>
      <c r="B21" s="73">
        <f t="shared" si="3"/>
        <v>30</v>
      </c>
      <c r="C21" s="72">
        <f t="shared" si="7"/>
        <v>35452</v>
      </c>
      <c r="D21" s="74">
        <f t="shared" si="4"/>
        <v>27653.239999999998</v>
      </c>
      <c r="E21" s="71">
        <f t="shared" si="1"/>
        <v>7798.76</v>
      </c>
      <c r="F21" s="72">
        <f t="shared" si="5"/>
        <v>623900.84999999986</v>
      </c>
      <c r="G21" s="72">
        <f t="shared" si="2"/>
        <v>596247.60999999987</v>
      </c>
      <c r="H21" s="72">
        <f t="shared" si="6"/>
        <v>7798.7606249999981</v>
      </c>
      <c r="I21" s="77">
        <f t="shared" si="0"/>
        <v>-6.249999978535925E-4</v>
      </c>
    </row>
    <row r="22" spans="1:9" x14ac:dyDescent="0.25">
      <c r="A22" s="76" t="s">
        <v>99</v>
      </c>
      <c r="B22" s="73">
        <f t="shared" si="3"/>
        <v>30</v>
      </c>
      <c r="C22" s="72">
        <f t="shared" si="7"/>
        <v>35452</v>
      </c>
      <c r="D22" s="74">
        <f t="shared" si="4"/>
        <v>27998.9</v>
      </c>
      <c r="E22" s="71">
        <f t="shared" si="1"/>
        <v>7453.1</v>
      </c>
      <c r="F22" s="72">
        <f t="shared" si="5"/>
        <v>596247.60999999987</v>
      </c>
      <c r="G22" s="72">
        <f t="shared" si="2"/>
        <v>568248.70999999985</v>
      </c>
      <c r="H22" s="72">
        <f>F22*$B$2*B22/360</f>
        <v>7453.0951249999989</v>
      </c>
      <c r="I22" s="77">
        <f t="shared" si="0"/>
        <v>4.8750000014479156E-3</v>
      </c>
    </row>
    <row r="23" spans="1:9" x14ac:dyDescent="0.25">
      <c r="A23" s="75">
        <v>42465</v>
      </c>
      <c r="B23" s="73">
        <f t="shared" si="3"/>
        <v>30</v>
      </c>
      <c r="C23" s="72">
        <f t="shared" si="7"/>
        <v>35452</v>
      </c>
      <c r="D23" s="74">
        <f t="shared" si="4"/>
        <v>28348.89</v>
      </c>
      <c r="E23" s="71">
        <f t="shared" si="1"/>
        <v>7103.11</v>
      </c>
      <c r="F23" s="72">
        <f t="shared" si="5"/>
        <v>568248.70999999985</v>
      </c>
      <c r="G23" s="72">
        <f t="shared" si="2"/>
        <v>539899.81999999983</v>
      </c>
      <c r="H23" s="72">
        <f t="shared" si="6"/>
        <v>7103.1088749999981</v>
      </c>
      <c r="I23" s="77">
        <f t="shared" si="0"/>
        <v>1.1250000015934347E-3</v>
      </c>
    </row>
    <row r="24" spans="1:9" x14ac:dyDescent="0.25">
      <c r="A24" s="76" t="s">
        <v>116</v>
      </c>
      <c r="B24" s="73">
        <f t="shared" si="3"/>
        <v>30</v>
      </c>
      <c r="C24" s="72">
        <f t="shared" si="7"/>
        <v>35452</v>
      </c>
      <c r="D24" s="74">
        <f t="shared" si="4"/>
        <v>28703.25</v>
      </c>
      <c r="E24" s="71">
        <f t="shared" si="1"/>
        <v>6748.75</v>
      </c>
      <c r="F24" s="72">
        <f t="shared" si="5"/>
        <v>539899.81999999983</v>
      </c>
      <c r="G24" s="72">
        <f t="shared" si="2"/>
        <v>511196.56999999983</v>
      </c>
      <c r="H24" s="72">
        <f t="shared" si="6"/>
        <v>6748.7477499999968</v>
      </c>
      <c r="I24" s="77">
        <f t="shared" si="0"/>
        <v>2.2500000031868694E-3</v>
      </c>
    </row>
    <row r="25" spans="1:9" x14ac:dyDescent="0.25">
      <c r="A25" s="75" t="s">
        <v>101</v>
      </c>
      <c r="B25" s="73">
        <f t="shared" si="3"/>
        <v>30</v>
      </c>
      <c r="C25" s="72">
        <f t="shared" si="7"/>
        <v>35452</v>
      </c>
      <c r="D25" s="74">
        <f t="shared" si="4"/>
        <v>29062.04</v>
      </c>
      <c r="E25" s="71">
        <f t="shared" si="1"/>
        <v>6389.96</v>
      </c>
      <c r="F25" s="72">
        <f t="shared" si="5"/>
        <v>511196.56999999983</v>
      </c>
      <c r="G25" s="72">
        <f t="shared" si="2"/>
        <v>482134.52999999985</v>
      </c>
      <c r="H25" s="72">
        <f t="shared" si="6"/>
        <v>6389.9571249999972</v>
      </c>
      <c r="I25" s="77">
        <f t="shared" si="0"/>
        <v>2.8750000028594513E-3</v>
      </c>
    </row>
    <row r="26" spans="1:9" x14ac:dyDescent="0.25">
      <c r="A26" s="76" t="s">
        <v>102</v>
      </c>
      <c r="B26" s="73">
        <f t="shared" si="3"/>
        <v>30</v>
      </c>
      <c r="C26" s="72">
        <f t="shared" si="7"/>
        <v>35452</v>
      </c>
      <c r="D26" s="74">
        <f t="shared" si="4"/>
        <v>29425.32</v>
      </c>
      <c r="E26" s="71">
        <f t="shared" si="1"/>
        <v>6026.68</v>
      </c>
      <c r="F26" s="72">
        <f t="shared" si="5"/>
        <v>482134.52999999985</v>
      </c>
      <c r="G26" s="72">
        <f t="shared" si="2"/>
        <v>452709.20999999985</v>
      </c>
      <c r="H26" s="72">
        <f t="shared" si="6"/>
        <v>6026.6816249999965</v>
      </c>
      <c r="I26" s="77">
        <f t="shared" si="0"/>
        <v>-1.6249999962383299E-3</v>
      </c>
    </row>
    <row r="27" spans="1:9" x14ac:dyDescent="0.25">
      <c r="A27" s="75" t="s">
        <v>103</v>
      </c>
      <c r="B27" s="73">
        <f t="shared" si="3"/>
        <v>30</v>
      </c>
      <c r="C27" s="72">
        <f t="shared" si="7"/>
        <v>35452</v>
      </c>
      <c r="D27" s="74">
        <f t="shared" si="4"/>
        <v>29793.13</v>
      </c>
      <c r="E27" s="71">
        <f t="shared" si="1"/>
        <v>5658.87</v>
      </c>
      <c r="F27" s="72">
        <f t="shared" si="5"/>
        <v>452709.20999999985</v>
      </c>
      <c r="G27" s="72">
        <f t="shared" si="2"/>
        <v>422916.07999999984</v>
      </c>
      <c r="H27" s="72">
        <f t="shared" si="6"/>
        <v>5658.8651249999975</v>
      </c>
      <c r="I27" s="77">
        <f t="shared" si="0"/>
        <v>4.8750000023574103E-3</v>
      </c>
    </row>
    <row r="28" spans="1:9" x14ac:dyDescent="0.25">
      <c r="A28" s="76" t="s">
        <v>104</v>
      </c>
      <c r="B28" s="73">
        <f t="shared" si="3"/>
        <v>30</v>
      </c>
      <c r="C28" s="72">
        <f t="shared" si="7"/>
        <v>35452</v>
      </c>
      <c r="D28" s="74">
        <f t="shared" si="4"/>
        <v>30165.55</v>
      </c>
      <c r="E28" s="71">
        <f t="shared" si="1"/>
        <v>5286.45</v>
      </c>
      <c r="F28" s="72">
        <f t="shared" si="5"/>
        <v>422916.07999999984</v>
      </c>
      <c r="G28" s="72">
        <f t="shared" si="2"/>
        <v>392750.52999999985</v>
      </c>
      <c r="H28" s="72">
        <f t="shared" si="6"/>
        <v>5286.4509999999973</v>
      </c>
      <c r="I28" s="77">
        <f t="shared" si="0"/>
        <v>-9.9999999747524271E-4</v>
      </c>
    </row>
    <row r="29" spans="1:9" x14ac:dyDescent="0.25">
      <c r="A29" s="75" t="s">
        <v>105</v>
      </c>
      <c r="B29" s="73">
        <f t="shared" si="3"/>
        <v>30</v>
      </c>
      <c r="C29" s="72">
        <f t="shared" si="7"/>
        <v>35452</v>
      </c>
      <c r="D29" s="74">
        <f t="shared" si="4"/>
        <v>30542.62</v>
      </c>
      <c r="E29" s="71">
        <f t="shared" si="1"/>
        <v>4909.38</v>
      </c>
      <c r="F29" s="72">
        <f t="shared" si="5"/>
        <v>392750.52999999985</v>
      </c>
      <c r="G29" s="72">
        <f t="shared" si="2"/>
        <v>362207.90999999986</v>
      </c>
      <c r="H29" s="72">
        <f t="shared" si="6"/>
        <v>4909.3816249999982</v>
      </c>
      <c r="I29" s="77">
        <f t="shared" si="0"/>
        <v>-1.6249999980573193E-3</v>
      </c>
    </row>
    <row r="30" spans="1:9" x14ac:dyDescent="0.25">
      <c r="A30" s="76" t="s">
        <v>106</v>
      </c>
      <c r="B30" s="73">
        <f t="shared" si="3"/>
        <v>30</v>
      </c>
      <c r="C30" s="72">
        <f t="shared" si="7"/>
        <v>35452</v>
      </c>
      <c r="D30" s="74">
        <f t="shared" si="4"/>
        <v>30924.400000000001</v>
      </c>
      <c r="E30" s="71">
        <f t="shared" si="1"/>
        <v>4527.6000000000004</v>
      </c>
      <c r="F30" s="72">
        <f t="shared" si="5"/>
        <v>362207.90999999986</v>
      </c>
      <c r="G30" s="72">
        <f t="shared" si="2"/>
        <v>331283.50999999983</v>
      </c>
      <c r="H30" s="72">
        <f t="shared" si="6"/>
        <v>4527.5988749999979</v>
      </c>
      <c r="I30" s="77">
        <f t="shared" si="0"/>
        <v>1.1250000025029294E-3</v>
      </c>
    </row>
    <row r="31" spans="1:9" x14ac:dyDescent="0.25">
      <c r="A31" s="75" t="s">
        <v>107</v>
      </c>
      <c r="B31" s="73">
        <f t="shared" si="3"/>
        <v>30</v>
      </c>
      <c r="C31" s="72">
        <f t="shared" si="7"/>
        <v>35452</v>
      </c>
      <c r="D31" s="74">
        <f t="shared" si="4"/>
        <v>31310.959999999999</v>
      </c>
      <c r="E31" s="71">
        <f t="shared" si="1"/>
        <v>4141.04</v>
      </c>
      <c r="F31" s="72">
        <f t="shared" si="5"/>
        <v>331283.50999999983</v>
      </c>
      <c r="G31" s="72">
        <f t="shared" si="2"/>
        <v>299972.54999999981</v>
      </c>
      <c r="H31" s="72">
        <f t="shared" si="6"/>
        <v>4141.0438749999976</v>
      </c>
      <c r="I31" s="77">
        <f t="shared" si="0"/>
        <v>-3.8749999976062099E-3</v>
      </c>
    </row>
    <row r="32" spans="1:9" x14ac:dyDescent="0.25">
      <c r="A32" s="76" t="s">
        <v>108</v>
      </c>
      <c r="B32" s="73">
        <f t="shared" si="3"/>
        <v>30</v>
      </c>
      <c r="C32" s="72">
        <f t="shared" si="7"/>
        <v>35452</v>
      </c>
      <c r="D32" s="74">
        <f t="shared" si="4"/>
        <v>31702.34</v>
      </c>
      <c r="E32" s="71">
        <f t="shared" si="1"/>
        <v>3749.66</v>
      </c>
      <c r="F32" s="72">
        <f t="shared" si="5"/>
        <v>299972.54999999981</v>
      </c>
      <c r="G32" s="72">
        <f t="shared" si="2"/>
        <v>268270.20999999979</v>
      </c>
      <c r="H32" s="72">
        <f t="shared" si="6"/>
        <v>3749.6568749999979</v>
      </c>
      <c r="I32" s="77">
        <f t="shared" si="0"/>
        <v>3.1250000020008883E-3</v>
      </c>
    </row>
    <row r="33" spans="1:9" x14ac:dyDescent="0.25">
      <c r="A33" s="75" t="s">
        <v>109</v>
      </c>
      <c r="B33" s="73">
        <f t="shared" si="3"/>
        <v>30</v>
      </c>
      <c r="C33" s="72">
        <f t="shared" si="7"/>
        <v>35452</v>
      </c>
      <c r="D33" s="74">
        <f t="shared" si="4"/>
        <v>32098.62</v>
      </c>
      <c r="E33" s="71">
        <f t="shared" si="1"/>
        <v>3353.38</v>
      </c>
      <c r="F33" s="72">
        <f t="shared" si="5"/>
        <v>268270.20999999979</v>
      </c>
      <c r="G33" s="72">
        <f t="shared" si="2"/>
        <v>236171.58999999979</v>
      </c>
      <c r="H33" s="72">
        <f t="shared" si="6"/>
        <v>3353.3776249999978</v>
      </c>
      <c r="I33" s="77">
        <f t="shared" si="0"/>
        <v>2.3750000023028406E-3</v>
      </c>
    </row>
    <row r="34" spans="1:9" x14ac:dyDescent="0.25">
      <c r="A34" s="76" t="s">
        <v>110</v>
      </c>
      <c r="B34" s="73">
        <f t="shared" si="3"/>
        <v>30</v>
      </c>
      <c r="C34" s="72">
        <f t="shared" si="7"/>
        <v>35452</v>
      </c>
      <c r="D34" s="74">
        <f t="shared" si="4"/>
        <v>32499.86</v>
      </c>
      <c r="E34" s="71">
        <f t="shared" si="1"/>
        <v>2952.14</v>
      </c>
      <c r="F34" s="72">
        <f t="shared" si="5"/>
        <v>236171.58999999979</v>
      </c>
      <c r="G34" s="72">
        <f t="shared" si="2"/>
        <v>203671.72999999981</v>
      </c>
      <c r="H34" s="72">
        <f t="shared" si="6"/>
        <v>2952.1448749999977</v>
      </c>
      <c r="I34" s="77">
        <f t="shared" si="0"/>
        <v>-4.8749999978099368E-3</v>
      </c>
    </row>
    <row r="35" spans="1:9" x14ac:dyDescent="0.25">
      <c r="A35" s="75" t="s">
        <v>111</v>
      </c>
      <c r="B35" s="73">
        <f t="shared" si="3"/>
        <v>30</v>
      </c>
      <c r="C35" s="72">
        <f t="shared" si="7"/>
        <v>35452</v>
      </c>
      <c r="D35" s="74">
        <f t="shared" si="4"/>
        <v>32906.1</v>
      </c>
      <c r="E35" s="71">
        <f t="shared" si="1"/>
        <v>2545.9</v>
      </c>
      <c r="F35" s="72">
        <f t="shared" si="5"/>
        <v>203671.72999999981</v>
      </c>
      <c r="G35" s="72">
        <f t="shared" si="2"/>
        <v>170765.6299999998</v>
      </c>
      <c r="H35" s="72">
        <f t="shared" si="6"/>
        <v>2545.8966249999976</v>
      </c>
      <c r="I35" s="77">
        <f t="shared" si="0"/>
        <v>3.3750000025065674E-3</v>
      </c>
    </row>
    <row r="36" spans="1:9" x14ac:dyDescent="0.25">
      <c r="A36" s="76" t="s">
        <v>117</v>
      </c>
      <c r="B36" s="73">
        <f t="shared" si="3"/>
        <v>30</v>
      </c>
      <c r="C36" s="72">
        <f t="shared" si="7"/>
        <v>35452</v>
      </c>
      <c r="D36" s="74">
        <f t="shared" si="4"/>
        <v>33317.43</v>
      </c>
      <c r="E36" s="71">
        <f t="shared" si="1"/>
        <v>2134.5700000000002</v>
      </c>
      <c r="F36" s="72">
        <f t="shared" si="5"/>
        <v>170765.6299999998</v>
      </c>
      <c r="G36" s="72">
        <f t="shared" si="2"/>
        <v>137448.19999999981</v>
      </c>
      <c r="H36" s="72">
        <f t="shared" si="6"/>
        <v>2134.5703749999975</v>
      </c>
      <c r="I36" s="77">
        <f t="shared" si="0"/>
        <v>-3.7499999734791345E-4</v>
      </c>
    </row>
    <row r="37" spans="1:9" x14ac:dyDescent="0.25">
      <c r="A37" s="75" t="s">
        <v>112</v>
      </c>
      <c r="B37" s="73">
        <f t="shared" si="3"/>
        <v>30</v>
      </c>
      <c r="C37" s="72">
        <f t="shared" si="7"/>
        <v>35452</v>
      </c>
      <c r="D37" s="74">
        <f t="shared" si="4"/>
        <v>33733.9</v>
      </c>
      <c r="E37" s="71">
        <f t="shared" si="1"/>
        <v>1718.1</v>
      </c>
      <c r="F37" s="72">
        <f t="shared" si="5"/>
        <v>137448.19999999981</v>
      </c>
      <c r="G37" s="72">
        <f t="shared" si="2"/>
        <v>103714.29999999981</v>
      </c>
      <c r="H37" s="72">
        <f t="shared" si="6"/>
        <v>1718.1024999999975</v>
      </c>
      <c r="I37" s="77">
        <f t="shared" si="0"/>
        <v>-2.4999999975534593E-3</v>
      </c>
    </row>
    <row r="38" spans="1:9" x14ac:dyDescent="0.25">
      <c r="A38" s="76">
        <v>42921</v>
      </c>
      <c r="B38" s="73">
        <f t="shared" si="3"/>
        <v>30</v>
      </c>
      <c r="C38" s="72">
        <f t="shared" si="7"/>
        <v>35452</v>
      </c>
      <c r="D38" s="74">
        <f t="shared" si="4"/>
        <v>34155.57</v>
      </c>
      <c r="E38" s="71">
        <f t="shared" si="1"/>
        <v>1296.43</v>
      </c>
      <c r="F38" s="72">
        <f t="shared" si="5"/>
        <v>103714.29999999981</v>
      </c>
      <c r="G38" s="72">
        <f t="shared" si="2"/>
        <v>69558.729999999807</v>
      </c>
      <c r="H38" s="72">
        <f t="shared" si="6"/>
        <v>1296.4287499999978</v>
      </c>
      <c r="I38" s="77">
        <f t="shared" si="0"/>
        <v>1.2500000023010216E-3</v>
      </c>
    </row>
    <row r="39" spans="1:9" x14ac:dyDescent="0.25">
      <c r="A39" s="75">
        <v>42952</v>
      </c>
      <c r="B39" s="73">
        <f t="shared" si="3"/>
        <v>30</v>
      </c>
      <c r="C39" s="72">
        <f t="shared" si="7"/>
        <v>35452</v>
      </c>
      <c r="D39" s="74">
        <f t="shared" si="4"/>
        <v>34582.519999999997</v>
      </c>
      <c r="E39" s="71">
        <f t="shared" si="1"/>
        <v>869.48</v>
      </c>
      <c r="F39" s="72">
        <f t="shared" si="5"/>
        <v>69558.729999999807</v>
      </c>
      <c r="G39" s="72">
        <f t="shared" si="2"/>
        <v>34976.20999999981</v>
      </c>
      <c r="H39" s="72">
        <f t="shared" si="6"/>
        <v>869.48412499999745</v>
      </c>
      <c r="I39" s="77">
        <f t="shared" si="0"/>
        <v>-4.124999997429768E-3</v>
      </c>
    </row>
    <row r="40" spans="1:9" x14ac:dyDescent="0.25">
      <c r="A40" s="76">
        <v>42983</v>
      </c>
      <c r="B40" s="73">
        <f>DAYS360(A39,A40,TRUE)</f>
        <v>30</v>
      </c>
      <c r="C40" s="72">
        <f t="shared" si="7"/>
        <v>35452</v>
      </c>
      <c r="D40" s="74">
        <f t="shared" si="4"/>
        <v>34976.20999999981</v>
      </c>
      <c r="E40" s="71">
        <v>475.79000000019295</v>
      </c>
      <c r="F40" s="72">
        <f t="shared" si="5"/>
        <v>34976.20999999981</v>
      </c>
      <c r="G40" s="72">
        <f t="shared" si="2"/>
        <v>0</v>
      </c>
      <c r="H40" s="72">
        <v>475.8</v>
      </c>
      <c r="I40" s="77">
        <f t="shared" si="0"/>
        <v>-9.9999998070643414E-3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041A4-38F0-42D5-ABB2-B0599E3A5626}">
  <dimension ref="A1:P5"/>
  <sheetViews>
    <sheetView zoomScale="89" zoomScaleNormal="89" workbookViewId="0">
      <selection activeCell="P5" sqref="P5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855468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20.42578125" bestFit="1" customWidth="1"/>
    <col min="15" max="15" width="28.42578125" bestFit="1" customWidth="1"/>
    <col min="16" max="16" width="111" bestFit="1" customWidth="1"/>
  </cols>
  <sheetData>
    <row r="1" spans="1:16" x14ac:dyDescent="0.25">
      <c r="A1" s="13" t="s">
        <v>75</v>
      </c>
      <c r="B1" s="7" t="s">
        <v>1</v>
      </c>
      <c r="C1" s="7" t="s">
        <v>2</v>
      </c>
      <c r="D1" s="7" t="s">
        <v>11</v>
      </c>
      <c r="E1" s="7" t="s">
        <v>12</v>
      </c>
      <c r="F1" s="7" t="s">
        <v>13</v>
      </c>
      <c r="G1" s="7" t="s">
        <v>22</v>
      </c>
      <c r="H1" s="7" t="s">
        <v>3</v>
      </c>
      <c r="I1" s="7" t="s">
        <v>4</v>
      </c>
      <c r="J1" s="7" t="s">
        <v>5</v>
      </c>
      <c r="K1" s="7" t="s">
        <v>6</v>
      </c>
      <c r="L1" s="7" t="s">
        <v>7</v>
      </c>
      <c r="M1" s="7" t="s">
        <v>8</v>
      </c>
      <c r="N1" s="7" t="s">
        <v>333</v>
      </c>
      <c r="O1" s="7" t="s">
        <v>332</v>
      </c>
      <c r="P1" s="7" t="s">
        <v>168</v>
      </c>
    </row>
    <row r="2" spans="1:16" x14ac:dyDescent="0.25">
      <c r="A2" s="28" t="s">
        <v>0</v>
      </c>
      <c r="B2" s="8" t="s">
        <v>9</v>
      </c>
      <c r="C2" s="8" t="s">
        <v>10</v>
      </c>
      <c r="D2" s="9" t="s">
        <v>65</v>
      </c>
      <c r="E2" s="9" t="s">
        <v>66</v>
      </c>
      <c r="F2" s="9" t="s">
        <v>81</v>
      </c>
      <c r="G2" s="9" t="s">
        <v>119</v>
      </c>
      <c r="H2" s="9" t="s">
        <v>14</v>
      </c>
      <c r="I2" s="9" t="s">
        <v>0</v>
      </c>
      <c r="J2" s="9" t="s">
        <v>9</v>
      </c>
      <c r="K2" s="9" t="s">
        <v>69</v>
      </c>
      <c r="L2" s="9" t="s">
        <v>70</v>
      </c>
      <c r="M2" s="9" t="s">
        <v>71</v>
      </c>
      <c r="N2" s="9" t="s">
        <v>68</v>
      </c>
      <c r="O2" s="9" t="s">
        <v>330</v>
      </c>
      <c r="P2" s="9" t="s">
        <v>791</v>
      </c>
    </row>
    <row r="3" spans="1:16" x14ac:dyDescent="0.25">
      <c r="A3" s="28" t="s">
        <v>0</v>
      </c>
      <c r="B3" s="8" t="s">
        <v>9</v>
      </c>
      <c r="C3" s="8" t="s">
        <v>10</v>
      </c>
      <c r="D3" s="9" t="s">
        <v>65</v>
      </c>
      <c r="E3" s="9" t="s">
        <v>66</v>
      </c>
      <c r="F3" s="9" t="s">
        <v>81</v>
      </c>
      <c r="G3" s="9" t="s">
        <v>119</v>
      </c>
      <c r="H3" s="9" t="s">
        <v>14</v>
      </c>
      <c r="I3" s="9" t="s">
        <v>0</v>
      </c>
      <c r="J3" s="9" t="s">
        <v>9</v>
      </c>
      <c r="K3" s="9" t="s">
        <v>76</v>
      </c>
      <c r="L3" s="9" t="s">
        <v>70</v>
      </c>
      <c r="M3" s="9" t="s">
        <v>71</v>
      </c>
      <c r="N3" s="9" t="s">
        <v>68</v>
      </c>
      <c r="O3" s="9" t="s">
        <v>330</v>
      </c>
      <c r="P3" s="9" t="s">
        <v>792</v>
      </c>
    </row>
    <row r="4" spans="1:16" x14ac:dyDescent="0.25">
      <c r="A4" s="28" t="s">
        <v>0</v>
      </c>
      <c r="B4" s="8" t="s">
        <v>9</v>
      </c>
      <c r="C4" s="8" t="s">
        <v>10</v>
      </c>
      <c r="D4" s="9" t="s">
        <v>65</v>
      </c>
      <c r="E4" s="9" t="s">
        <v>66</v>
      </c>
      <c r="F4" s="9" t="s">
        <v>81</v>
      </c>
      <c r="G4" s="9" t="s">
        <v>119</v>
      </c>
      <c r="H4" s="9" t="s">
        <v>14</v>
      </c>
      <c r="I4" s="9" t="s">
        <v>0</v>
      </c>
      <c r="J4" s="9" t="s">
        <v>9</v>
      </c>
      <c r="K4" s="9" t="s">
        <v>69</v>
      </c>
      <c r="L4" s="9" t="s">
        <v>70</v>
      </c>
      <c r="M4" s="9" t="s">
        <v>71</v>
      </c>
      <c r="N4" s="9" t="s">
        <v>328</v>
      </c>
      <c r="O4" s="9" t="s">
        <v>330</v>
      </c>
      <c r="P4" s="9" t="s">
        <v>791</v>
      </c>
    </row>
    <row r="5" spans="1:16" x14ac:dyDescent="0.25">
      <c r="A5" s="28" t="s">
        <v>0</v>
      </c>
      <c r="B5" s="8" t="s">
        <v>9</v>
      </c>
      <c r="C5" s="8" t="s">
        <v>10</v>
      </c>
      <c r="D5" s="9" t="s">
        <v>65</v>
      </c>
      <c r="E5" s="9" t="s">
        <v>66</v>
      </c>
      <c r="F5" s="9" t="s">
        <v>81</v>
      </c>
      <c r="G5" s="9" t="s">
        <v>119</v>
      </c>
      <c r="H5" s="9" t="s">
        <v>14</v>
      </c>
      <c r="I5" s="9" t="s">
        <v>0</v>
      </c>
      <c r="J5" s="9" t="s">
        <v>9</v>
      </c>
      <c r="K5" s="9" t="s">
        <v>76</v>
      </c>
      <c r="L5" s="9" t="s">
        <v>70</v>
      </c>
      <c r="M5" s="9" t="s">
        <v>71</v>
      </c>
      <c r="N5" s="9" t="s">
        <v>328</v>
      </c>
      <c r="O5" s="9" t="s">
        <v>330</v>
      </c>
      <c r="P5" s="9" t="s">
        <v>792</v>
      </c>
    </row>
  </sheetData>
  <pageMargins left="0.7" right="0.7" top="0.75" bottom="0.75" header="0.3" footer="0.3"/>
  <pageSetup orientation="portrait" horizontalDpi="300" verticalDpi="30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9154E-0ADF-493F-8D24-68E71688352C}">
  <dimension ref="A1:I40"/>
  <sheetViews>
    <sheetView workbookViewId="0">
      <selection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4.28515625" bestFit="1" customWidth="1"/>
    <col min="5" max="5" width="10" bestFit="1" customWidth="1"/>
    <col min="6" max="6" width="15.28515625" bestFit="1" customWidth="1"/>
    <col min="7" max="7" width="12.5703125" bestFit="1" customWidth="1"/>
    <col min="8" max="8" width="13.5703125" bestFit="1" customWidth="1"/>
  </cols>
  <sheetData>
    <row r="1" spans="1:9" x14ac:dyDescent="0.25">
      <c r="A1" s="61" t="s">
        <v>267</v>
      </c>
      <c r="B1" s="65" t="s">
        <v>277</v>
      </c>
      <c r="C1" s="64" t="s">
        <v>337</v>
      </c>
      <c r="D1" s="63">
        <v>1000000</v>
      </c>
    </row>
    <row r="2" spans="1:9" x14ac:dyDescent="0.25">
      <c r="A2" s="61" t="s">
        <v>268</v>
      </c>
      <c r="B2" s="62">
        <v>0.15</v>
      </c>
      <c r="C2" s="61" t="s">
        <v>336</v>
      </c>
      <c r="D2" s="60">
        <f>ROUNDUP(41563.0350982409,0)</f>
        <v>41564</v>
      </c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335</v>
      </c>
      <c r="I3" s="31" t="s">
        <v>272</v>
      </c>
    </row>
    <row r="4" spans="1:9" x14ac:dyDescent="0.25">
      <c r="A4" s="6" t="s">
        <v>160</v>
      </c>
      <c r="B4" s="40">
        <f>_xlfn.DAYS(A4,B1)</f>
        <v>3</v>
      </c>
      <c r="C4" s="26"/>
      <c r="D4" s="27">
        <v>0</v>
      </c>
      <c r="E4" s="71">
        <f>ROUNDUP(F4*B4*B2/365,0)</f>
        <v>1233</v>
      </c>
      <c r="F4" s="26">
        <f>D1</f>
        <v>1000000</v>
      </c>
      <c r="G4" s="26">
        <f t="shared" ref="G4:G40" si="0">F4-D4</f>
        <v>1000000</v>
      </c>
      <c r="H4" s="78">
        <f>ROUNDUP($B$2*B4*F4/365,0)</f>
        <v>1233</v>
      </c>
      <c r="I4" s="24">
        <f>E4-H4</f>
        <v>0</v>
      </c>
    </row>
    <row r="5" spans="1:9" x14ac:dyDescent="0.25">
      <c r="A5" s="76" t="s">
        <v>82</v>
      </c>
      <c r="B5" s="73">
        <f t="shared" ref="B5:B40" si="1">_xlfn.DAYS(A5,A4)</f>
        <v>31</v>
      </c>
      <c r="C5" s="72">
        <f>E5</f>
        <v>0</v>
      </c>
      <c r="D5" s="74">
        <v>0</v>
      </c>
      <c r="E5" s="72">
        <v>0</v>
      </c>
      <c r="F5" s="72">
        <f>G4</f>
        <v>1000000</v>
      </c>
      <c r="G5" s="72">
        <f t="shared" si="0"/>
        <v>1000000</v>
      </c>
      <c r="H5" s="78">
        <v>0</v>
      </c>
      <c r="I5" s="24">
        <f t="shared" ref="I5:I40" si="2">E5-H5</f>
        <v>0</v>
      </c>
    </row>
    <row r="6" spans="1:9" x14ac:dyDescent="0.25">
      <c r="A6" s="76" t="s">
        <v>83</v>
      </c>
      <c r="B6" s="73">
        <f t="shared" si="1"/>
        <v>30</v>
      </c>
      <c r="C6" s="72">
        <f>E6</f>
        <v>0</v>
      </c>
      <c r="D6" s="74">
        <v>0</v>
      </c>
      <c r="E6" s="72">
        <v>0</v>
      </c>
      <c r="F6" s="72">
        <f>G5</f>
        <v>1000000</v>
      </c>
      <c r="G6" s="72">
        <f t="shared" si="0"/>
        <v>1000000</v>
      </c>
      <c r="H6" s="78">
        <v>0</v>
      </c>
      <c r="I6" s="24">
        <f t="shared" si="2"/>
        <v>0</v>
      </c>
    </row>
    <row r="7" spans="1:9" x14ac:dyDescent="0.25">
      <c r="A7" s="76" t="s">
        <v>84</v>
      </c>
      <c r="B7" s="73">
        <f t="shared" si="1"/>
        <v>31</v>
      </c>
      <c r="C7" s="72">
        <f>E7</f>
        <v>0</v>
      </c>
      <c r="D7" s="74">
        <v>0</v>
      </c>
      <c r="E7" s="72">
        <v>0</v>
      </c>
      <c r="F7" s="72">
        <f>G6</f>
        <v>1000000</v>
      </c>
      <c r="G7" s="72">
        <f t="shared" si="0"/>
        <v>1000000</v>
      </c>
      <c r="H7" s="78">
        <v>0</v>
      </c>
      <c r="I7" s="24">
        <f t="shared" si="2"/>
        <v>0</v>
      </c>
    </row>
    <row r="8" spans="1:9" x14ac:dyDescent="0.25">
      <c r="A8" s="76" t="s">
        <v>85</v>
      </c>
      <c r="B8" s="73">
        <f t="shared" si="1"/>
        <v>30</v>
      </c>
      <c r="C8" s="72">
        <f>E8</f>
        <v>0</v>
      </c>
      <c r="D8" s="74">
        <v>0</v>
      </c>
      <c r="E8" s="72">
        <v>0</v>
      </c>
      <c r="F8" s="72">
        <f>G7</f>
        <v>1000000</v>
      </c>
      <c r="G8" s="72">
        <f t="shared" si="0"/>
        <v>1000000</v>
      </c>
      <c r="H8" s="78">
        <v>0</v>
      </c>
      <c r="I8" s="24">
        <f t="shared" si="2"/>
        <v>0</v>
      </c>
    </row>
    <row r="9" spans="1:9" x14ac:dyDescent="0.25">
      <c r="A9" s="76" t="s">
        <v>86</v>
      </c>
      <c r="B9" s="73">
        <f t="shared" si="1"/>
        <v>31</v>
      </c>
      <c r="C9" s="72">
        <f>E9</f>
        <v>0</v>
      </c>
      <c r="D9" s="74">
        <f>0</f>
        <v>0</v>
      </c>
      <c r="E9" s="72">
        <v>0</v>
      </c>
      <c r="F9" s="72">
        <f>G8</f>
        <v>1000000</v>
      </c>
      <c r="G9" s="72">
        <f t="shared" si="0"/>
        <v>1000000</v>
      </c>
      <c r="H9" s="78">
        <v>0</v>
      </c>
      <c r="I9" s="24">
        <f t="shared" si="2"/>
        <v>0</v>
      </c>
    </row>
    <row r="10" spans="1:9" x14ac:dyDescent="0.25">
      <c r="A10" s="6" t="s">
        <v>87</v>
      </c>
      <c r="B10" s="73">
        <f t="shared" si="1"/>
        <v>31</v>
      </c>
      <c r="C10" s="26">
        <f>$D$2</f>
        <v>41564</v>
      </c>
      <c r="D10" s="27">
        <f t="shared" ref="D10:D40" si="3">C10-E10</f>
        <v>28023.23</v>
      </c>
      <c r="E10" s="72">
        <f>ROUND(F10*B10*$B$2/365,2)</f>
        <v>13540.77</v>
      </c>
      <c r="F10" s="26">
        <f>G9+ROUNDUP((B5*B2*F5/365),0)+ROUNDUP((B6*B2*F5/365),0)+ROUNDUP((B7*B2*F5/365),0)+ROUNDUP((B8*B2*F5/365),0)+ROUNDUP((B9*B2*F5/365),0)</f>
        <v>1062878</v>
      </c>
      <c r="G10" s="26">
        <f t="shared" si="0"/>
        <v>1034854.77</v>
      </c>
      <c r="H10" s="78">
        <f>$B$2*B10*F10/365</f>
        <v>13540.774520547942</v>
      </c>
      <c r="I10" s="24">
        <f t="shared" si="2"/>
        <v>-4.5205479418655159E-3</v>
      </c>
    </row>
    <row r="11" spans="1:9" x14ac:dyDescent="0.25">
      <c r="A11" s="6" t="s">
        <v>88</v>
      </c>
      <c r="B11" s="73">
        <f t="shared" si="1"/>
        <v>28</v>
      </c>
      <c r="C11" s="26">
        <f t="shared" ref="C11:C40" si="4">$D$2</f>
        <v>41564</v>
      </c>
      <c r="D11" s="27">
        <f t="shared" si="3"/>
        <v>29656.080000000002</v>
      </c>
      <c r="E11" s="72">
        <f t="shared" ref="E11:E39" si="5">ROUND(F11*B11*$B$2/365,2)</f>
        <v>11907.92</v>
      </c>
      <c r="F11" s="26">
        <f t="shared" ref="F11:F40" si="6">G10</f>
        <v>1034854.77</v>
      </c>
      <c r="G11" s="26">
        <f t="shared" si="0"/>
        <v>1005198.6900000001</v>
      </c>
      <c r="H11" s="78">
        <f t="shared" ref="H11:H39" si="7">$B$2*B11*F11/365</f>
        <v>11907.917901369863</v>
      </c>
      <c r="I11" s="24">
        <f t="shared" si="2"/>
        <v>2.0986301369703142E-3</v>
      </c>
    </row>
    <row r="12" spans="1:9" x14ac:dyDescent="0.25">
      <c r="A12" s="6" t="s">
        <v>89</v>
      </c>
      <c r="B12" s="73">
        <f t="shared" si="1"/>
        <v>31</v>
      </c>
      <c r="C12" s="26">
        <f t="shared" si="4"/>
        <v>41564</v>
      </c>
      <c r="D12" s="27">
        <f t="shared" si="3"/>
        <v>28758.04</v>
      </c>
      <c r="E12" s="72">
        <f t="shared" si="5"/>
        <v>12805.96</v>
      </c>
      <c r="F12" s="26">
        <f t="shared" si="6"/>
        <v>1005198.6900000001</v>
      </c>
      <c r="G12" s="26">
        <f t="shared" si="0"/>
        <v>976440.65</v>
      </c>
      <c r="H12" s="78">
        <f t="shared" si="7"/>
        <v>12805.95591369863</v>
      </c>
      <c r="I12" s="24">
        <f t="shared" si="2"/>
        <v>4.0863013691705419E-3</v>
      </c>
    </row>
    <row r="13" spans="1:9" x14ac:dyDescent="0.25">
      <c r="A13" s="6" t="s">
        <v>115</v>
      </c>
      <c r="B13" s="73">
        <f t="shared" si="1"/>
        <v>30</v>
      </c>
      <c r="C13" s="26">
        <f t="shared" si="4"/>
        <v>41564</v>
      </c>
      <c r="D13" s="27">
        <f t="shared" si="3"/>
        <v>29525.690000000002</v>
      </c>
      <c r="E13" s="72">
        <f t="shared" si="5"/>
        <v>12038.31</v>
      </c>
      <c r="F13" s="26">
        <f t="shared" si="6"/>
        <v>976440.65</v>
      </c>
      <c r="G13" s="26">
        <f t="shared" si="0"/>
        <v>946914.96</v>
      </c>
      <c r="H13" s="78">
        <f t="shared" si="7"/>
        <v>12038.309383561644</v>
      </c>
      <c r="I13" s="24">
        <f t="shared" si="2"/>
        <v>6.1643835579161532E-4</v>
      </c>
    </row>
    <row r="14" spans="1:9" x14ac:dyDescent="0.25">
      <c r="A14" s="6" t="s">
        <v>90</v>
      </c>
      <c r="B14" s="73">
        <f t="shared" si="1"/>
        <v>31</v>
      </c>
      <c r="C14" s="26">
        <f t="shared" si="4"/>
        <v>41564</v>
      </c>
      <c r="D14" s="27">
        <f t="shared" si="3"/>
        <v>29500.559999999998</v>
      </c>
      <c r="E14" s="72">
        <f t="shared" si="5"/>
        <v>12063.44</v>
      </c>
      <c r="F14" s="26">
        <f t="shared" si="6"/>
        <v>946914.96</v>
      </c>
      <c r="G14" s="26">
        <f t="shared" si="0"/>
        <v>917414.39999999991</v>
      </c>
      <c r="H14" s="78">
        <f t="shared" si="7"/>
        <v>12063.437161643833</v>
      </c>
      <c r="I14" s="24">
        <f t="shared" si="2"/>
        <v>2.8383561675582314E-3</v>
      </c>
    </row>
    <row r="15" spans="1:9" x14ac:dyDescent="0.25">
      <c r="A15" s="6" t="s">
        <v>91</v>
      </c>
      <c r="B15" s="73">
        <f t="shared" si="1"/>
        <v>30</v>
      </c>
      <c r="C15" s="26">
        <f t="shared" si="4"/>
        <v>41564</v>
      </c>
      <c r="D15" s="27">
        <f t="shared" si="3"/>
        <v>30253.41</v>
      </c>
      <c r="E15" s="72">
        <f t="shared" si="5"/>
        <v>11310.59</v>
      </c>
      <c r="F15" s="26">
        <f t="shared" si="6"/>
        <v>917414.39999999991</v>
      </c>
      <c r="G15" s="26">
        <f t="shared" si="0"/>
        <v>887160.98999999987</v>
      </c>
      <c r="H15" s="78">
        <f t="shared" si="7"/>
        <v>11310.588493150684</v>
      </c>
      <c r="I15" s="24">
        <f t="shared" si="2"/>
        <v>1.5068493157741614E-3</v>
      </c>
    </row>
    <row r="16" spans="1:9" x14ac:dyDescent="0.25">
      <c r="A16" s="6" t="s">
        <v>92</v>
      </c>
      <c r="B16" s="73">
        <f t="shared" si="1"/>
        <v>31</v>
      </c>
      <c r="C16" s="26">
        <f t="shared" si="4"/>
        <v>41564</v>
      </c>
      <c r="D16" s="27">
        <f t="shared" si="3"/>
        <v>30261.809999999998</v>
      </c>
      <c r="E16" s="72">
        <f t="shared" si="5"/>
        <v>11302.19</v>
      </c>
      <c r="F16" s="26">
        <f t="shared" si="6"/>
        <v>887160.98999999987</v>
      </c>
      <c r="G16" s="26">
        <f t="shared" si="0"/>
        <v>856899.17999999993</v>
      </c>
      <c r="H16" s="78">
        <f t="shared" si="7"/>
        <v>11302.187954794517</v>
      </c>
      <c r="I16" s="24">
        <f t="shared" si="2"/>
        <v>2.045205483227619E-3</v>
      </c>
    </row>
    <row r="17" spans="1:9" x14ac:dyDescent="0.25">
      <c r="A17" s="6" t="s">
        <v>93</v>
      </c>
      <c r="B17" s="73">
        <f t="shared" si="1"/>
        <v>31</v>
      </c>
      <c r="C17" s="26">
        <f t="shared" si="4"/>
        <v>41564</v>
      </c>
      <c r="D17" s="27">
        <f t="shared" si="3"/>
        <v>30647.34</v>
      </c>
      <c r="E17" s="72">
        <f t="shared" si="5"/>
        <v>10916.66</v>
      </c>
      <c r="F17" s="26">
        <f t="shared" si="6"/>
        <v>856899.17999999993</v>
      </c>
      <c r="G17" s="26">
        <f t="shared" si="0"/>
        <v>826251.84</v>
      </c>
      <c r="H17" s="78">
        <f t="shared" si="7"/>
        <v>10916.660786301369</v>
      </c>
      <c r="I17" s="24">
        <f t="shared" si="2"/>
        <v>-7.8630136886204127E-4</v>
      </c>
    </row>
    <row r="18" spans="1:9" x14ac:dyDescent="0.25">
      <c r="A18" s="6" t="s">
        <v>94</v>
      </c>
      <c r="B18" s="73">
        <f t="shared" si="1"/>
        <v>30</v>
      </c>
      <c r="C18" s="26">
        <f t="shared" si="4"/>
        <v>41564</v>
      </c>
      <c r="D18" s="27">
        <f t="shared" si="3"/>
        <v>31377.33</v>
      </c>
      <c r="E18" s="72">
        <f t="shared" si="5"/>
        <v>10186.67</v>
      </c>
      <c r="F18" s="26">
        <f t="shared" si="6"/>
        <v>826251.84</v>
      </c>
      <c r="G18" s="26">
        <f t="shared" si="0"/>
        <v>794874.51</v>
      </c>
      <c r="H18" s="78">
        <f t="shared" si="7"/>
        <v>10186.666520547944</v>
      </c>
      <c r="I18" s="24">
        <f t="shared" si="2"/>
        <v>3.4794520561263198E-3</v>
      </c>
    </row>
    <row r="19" spans="1:9" x14ac:dyDescent="0.25">
      <c r="A19" s="6" t="s">
        <v>95</v>
      </c>
      <c r="B19" s="73">
        <f t="shared" si="1"/>
        <v>31</v>
      </c>
      <c r="C19" s="26">
        <f t="shared" si="4"/>
        <v>41564</v>
      </c>
      <c r="D19" s="27">
        <f t="shared" si="3"/>
        <v>31437.52</v>
      </c>
      <c r="E19" s="72">
        <f t="shared" si="5"/>
        <v>10126.48</v>
      </c>
      <c r="F19" s="26">
        <f t="shared" si="6"/>
        <v>794874.51</v>
      </c>
      <c r="G19" s="26">
        <f t="shared" si="0"/>
        <v>763436.99</v>
      </c>
      <c r="H19" s="78">
        <f t="shared" si="7"/>
        <v>10126.483483561642</v>
      </c>
      <c r="I19" s="24">
        <f t="shared" si="2"/>
        <v>-3.4835616424970794E-3</v>
      </c>
    </row>
    <row r="20" spans="1:9" x14ac:dyDescent="0.25">
      <c r="A20" s="6" t="s">
        <v>96</v>
      </c>
      <c r="B20" s="73">
        <f t="shared" si="1"/>
        <v>30</v>
      </c>
      <c r="C20" s="26">
        <f t="shared" si="4"/>
        <v>41564</v>
      </c>
      <c r="D20" s="27">
        <f t="shared" si="3"/>
        <v>32151.760000000002</v>
      </c>
      <c r="E20" s="72">
        <f t="shared" si="5"/>
        <v>9412.24</v>
      </c>
      <c r="F20" s="26">
        <f t="shared" si="6"/>
        <v>763436.99</v>
      </c>
      <c r="G20" s="26">
        <f t="shared" si="0"/>
        <v>731285.23</v>
      </c>
      <c r="H20" s="78">
        <f t="shared" si="7"/>
        <v>9412.2368630136989</v>
      </c>
      <c r="I20" s="24">
        <f t="shared" si="2"/>
        <v>3.1369863008876564E-3</v>
      </c>
    </row>
    <row r="21" spans="1:9" x14ac:dyDescent="0.25">
      <c r="A21" s="6" t="s">
        <v>97</v>
      </c>
      <c r="B21" s="73">
        <f t="shared" si="1"/>
        <v>31</v>
      </c>
      <c r="C21" s="26">
        <f t="shared" si="4"/>
        <v>41564</v>
      </c>
      <c r="D21" s="27">
        <f t="shared" si="3"/>
        <v>32247.629999999997</v>
      </c>
      <c r="E21" s="72">
        <f t="shared" si="5"/>
        <v>9316.3700000000008</v>
      </c>
      <c r="F21" s="26">
        <f t="shared" si="6"/>
        <v>731285.23</v>
      </c>
      <c r="G21" s="26">
        <f t="shared" si="0"/>
        <v>699037.6</v>
      </c>
      <c r="H21" s="78">
        <f t="shared" si="7"/>
        <v>9316.3734780821906</v>
      </c>
      <c r="I21" s="24">
        <f t="shared" si="2"/>
        <v>-3.4780821897584246E-3</v>
      </c>
    </row>
    <row r="22" spans="1:9" x14ac:dyDescent="0.25">
      <c r="A22" s="6" t="s">
        <v>98</v>
      </c>
      <c r="B22" s="73">
        <f t="shared" si="1"/>
        <v>31</v>
      </c>
      <c r="C22" s="26">
        <f t="shared" si="4"/>
        <v>41564</v>
      </c>
      <c r="D22" s="27">
        <f t="shared" si="3"/>
        <v>32658.45</v>
      </c>
      <c r="E22" s="72">
        <f t="shared" si="5"/>
        <v>8905.5499999999993</v>
      </c>
      <c r="F22" s="26">
        <f t="shared" si="6"/>
        <v>699037.6</v>
      </c>
      <c r="G22" s="26">
        <f t="shared" si="0"/>
        <v>666379.15</v>
      </c>
      <c r="H22" s="78">
        <f t="shared" si="7"/>
        <v>8905.5475068493142</v>
      </c>
      <c r="I22" s="24">
        <f t="shared" si="2"/>
        <v>2.4931506850407459E-3</v>
      </c>
    </row>
    <row r="23" spans="1:9" x14ac:dyDescent="0.25">
      <c r="A23" s="6" t="s">
        <v>99</v>
      </c>
      <c r="B23" s="73">
        <f t="shared" si="1"/>
        <v>29</v>
      </c>
      <c r="C23" s="26">
        <f t="shared" si="4"/>
        <v>41564</v>
      </c>
      <c r="D23" s="27">
        <f t="shared" si="3"/>
        <v>33622.22</v>
      </c>
      <c r="E23" s="72">
        <f t="shared" si="5"/>
        <v>7941.78</v>
      </c>
      <c r="F23" s="26">
        <f t="shared" si="6"/>
        <v>666379.15</v>
      </c>
      <c r="G23" s="26">
        <f t="shared" si="0"/>
        <v>632756.93000000005</v>
      </c>
      <c r="H23" s="78">
        <f t="shared" si="7"/>
        <v>7941.778910958903</v>
      </c>
      <c r="I23" s="24">
        <f t="shared" si="2"/>
        <v>1.0890410967476782E-3</v>
      </c>
    </row>
    <row r="24" spans="1:9" x14ac:dyDescent="0.25">
      <c r="A24" s="6" t="s">
        <v>100</v>
      </c>
      <c r="B24" s="73">
        <f t="shared" si="1"/>
        <v>31</v>
      </c>
      <c r="C24" s="26">
        <f t="shared" si="4"/>
        <v>41564</v>
      </c>
      <c r="D24" s="27">
        <f t="shared" si="3"/>
        <v>33502.85</v>
      </c>
      <c r="E24" s="72">
        <f t="shared" si="5"/>
        <v>8061.15</v>
      </c>
      <c r="F24" s="26">
        <f t="shared" si="6"/>
        <v>632756.93000000005</v>
      </c>
      <c r="G24" s="26">
        <f t="shared" si="0"/>
        <v>599254.08000000007</v>
      </c>
      <c r="H24" s="78">
        <f t="shared" si="7"/>
        <v>8061.1499301369868</v>
      </c>
      <c r="I24" s="24">
        <f t="shared" si="2"/>
        <v>6.9863012868154328E-5</v>
      </c>
    </row>
    <row r="25" spans="1:9" x14ac:dyDescent="0.25">
      <c r="A25" s="6" t="s">
        <v>116</v>
      </c>
      <c r="B25" s="73">
        <f t="shared" si="1"/>
        <v>30</v>
      </c>
      <c r="C25" s="26">
        <f t="shared" si="4"/>
        <v>41564</v>
      </c>
      <c r="D25" s="27">
        <f t="shared" si="3"/>
        <v>34175.94</v>
      </c>
      <c r="E25" s="72">
        <f t="shared" si="5"/>
        <v>7388.06</v>
      </c>
      <c r="F25" s="26">
        <f t="shared" si="6"/>
        <v>599254.08000000007</v>
      </c>
      <c r="G25" s="26">
        <f t="shared" si="0"/>
        <v>565078.14000000013</v>
      </c>
      <c r="H25" s="78">
        <f t="shared" si="7"/>
        <v>7388.0640000000012</v>
      </c>
      <c r="I25" s="24">
        <f t="shared" si="2"/>
        <v>-4.0000000008149073E-3</v>
      </c>
    </row>
    <row r="26" spans="1:9" x14ac:dyDescent="0.25">
      <c r="A26" s="6" t="s">
        <v>101</v>
      </c>
      <c r="B26" s="73">
        <f t="shared" si="1"/>
        <v>31</v>
      </c>
      <c r="C26" s="26">
        <f t="shared" si="4"/>
        <v>41564</v>
      </c>
      <c r="D26" s="27">
        <f t="shared" si="3"/>
        <v>34365.06</v>
      </c>
      <c r="E26" s="72">
        <f t="shared" si="5"/>
        <v>7198.94</v>
      </c>
      <c r="F26" s="26">
        <f t="shared" si="6"/>
        <v>565078.14000000013</v>
      </c>
      <c r="G26" s="26">
        <f t="shared" si="0"/>
        <v>530713.08000000007</v>
      </c>
      <c r="H26" s="78">
        <f t="shared" si="7"/>
        <v>7198.9406876712337</v>
      </c>
      <c r="I26" s="24">
        <f t="shared" si="2"/>
        <v>-6.876712341181701E-4</v>
      </c>
    </row>
    <row r="27" spans="1:9" x14ac:dyDescent="0.25">
      <c r="A27" s="6" t="s">
        <v>102</v>
      </c>
      <c r="B27" s="73">
        <f t="shared" si="1"/>
        <v>30</v>
      </c>
      <c r="C27" s="26">
        <f t="shared" si="4"/>
        <v>41564</v>
      </c>
      <c r="D27" s="27">
        <f t="shared" si="3"/>
        <v>35020.959999999999</v>
      </c>
      <c r="E27" s="72">
        <f t="shared" si="5"/>
        <v>6543.04</v>
      </c>
      <c r="F27" s="26">
        <f t="shared" si="6"/>
        <v>530713.08000000007</v>
      </c>
      <c r="G27" s="26">
        <f t="shared" si="0"/>
        <v>495692.12000000005</v>
      </c>
      <c r="H27" s="78">
        <f t="shared" si="7"/>
        <v>6543.0379726027404</v>
      </c>
      <c r="I27" s="24">
        <f t="shared" si="2"/>
        <v>2.0273972595532541E-3</v>
      </c>
    </row>
    <row r="28" spans="1:9" x14ac:dyDescent="0.25">
      <c r="A28" s="6" t="s">
        <v>103</v>
      </c>
      <c r="B28" s="73">
        <f t="shared" si="1"/>
        <v>31</v>
      </c>
      <c r="C28" s="26">
        <f t="shared" si="4"/>
        <v>41564</v>
      </c>
      <c r="D28" s="27">
        <f t="shared" si="3"/>
        <v>35249.020000000004</v>
      </c>
      <c r="E28" s="72">
        <f t="shared" si="5"/>
        <v>6314.98</v>
      </c>
      <c r="F28" s="26">
        <f t="shared" si="6"/>
        <v>495692.12000000005</v>
      </c>
      <c r="G28" s="26">
        <f t="shared" si="0"/>
        <v>460443.10000000003</v>
      </c>
      <c r="H28" s="78">
        <f t="shared" si="7"/>
        <v>6314.9818027397259</v>
      </c>
      <c r="I28" s="24">
        <f t="shared" si="2"/>
        <v>-1.8027397263722378E-3</v>
      </c>
    </row>
    <row r="29" spans="1:9" x14ac:dyDescent="0.25">
      <c r="A29" s="6" t="s">
        <v>104</v>
      </c>
      <c r="B29" s="73">
        <f t="shared" si="1"/>
        <v>31</v>
      </c>
      <c r="C29" s="26">
        <f t="shared" si="4"/>
        <v>41564</v>
      </c>
      <c r="D29" s="27">
        <f t="shared" si="3"/>
        <v>35698.080000000002</v>
      </c>
      <c r="E29" s="72">
        <f t="shared" si="5"/>
        <v>5865.92</v>
      </c>
      <c r="F29" s="26">
        <f t="shared" si="6"/>
        <v>460443.10000000003</v>
      </c>
      <c r="G29" s="26">
        <f t="shared" si="0"/>
        <v>424745.02</v>
      </c>
      <c r="H29" s="78">
        <f t="shared" si="7"/>
        <v>5865.9189452054798</v>
      </c>
      <c r="I29" s="24">
        <f t="shared" si="2"/>
        <v>1.0547945203143172E-3</v>
      </c>
    </row>
    <row r="30" spans="1:9" x14ac:dyDescent="0.25">
      <c r="A30" s="6" t="s">
        <v>105</v>
      </c>
      <c r="B30" s="73">
        <f t="shared" si="1"/>
        <v>30</v>
      </c>
      <c r="C30" s="26">
        <f t="shared" si="4"/>
        <v>41564</v>
      </c>
      <c r="D30" s="27">
        <f t="shared" si="3"/>
        <v>36327.42</v>
      </c>
      <c r="E30" s="72">
        <f t="shared" si="5"/>
        <v>5236.58</v>
      </c>
      <c r="F30" s="26">
        <f t="shared" si="6"/>
        <v>424745.02</v>
      </c>
      <c r="G30" s="26">
        <f t="shared" si="0"/>
        <v>388417.60000000003</v>
      </c>
      <c r="H30" s="78">
        <f t="shared" si="7"/>
        <v>5236.5824383561649</v>
      </c>
      <c r="I30" s="24">
        <f t="shared" si="2"/>
        <v>-2.4383561649301555E-3</v>
      </c>
    </row>
    <row r="31" spans="1:9" x14ac:dyDescent="0.25">
      <c r="A31" s="6" t="s">
        <v>106</v>
      </c>
      <c r="B31" s="73">
        <f t="shared" si="1"/>
        <v>31</v>
      </c>
      <c r="C31" s="26">
        <f t="shared" si="4"/>
        <v>41564</v>
      </c>
      <c r="D31" s="27">
        <f t="shared" si="3"/>
        <v>36615.67</v>
      </c>
      <c r="E31" s="72">
        <f t="shared" si="5"/>
        <v>4948.33</v>
      </c>
      <c r="F31" s="26">
        <f t="shared" si="6"/>
        <v>388417.60000000003</v>
      </c>
      <c r="G31" s="26">
        <f t="shared" si="0"/>
        <v>351801.93000000005</v>
      </c>
      <c r="H31" s="78">
        <f t="shared" si="7"/>
        <v>4948.3338082191776</v>
      </c>
      <c r="I31" s="24">
        <f t="shared" si="2"/>
        <v>-3.8082191776993568E-3</v>
      </c>
    </row>
    <row r="32" spans="1:9" x14ac:dyDescent="0.25">
      <c r="A32" s="6" t="s">
        <v>107</v>
      </c>
      <c r="B32" s="73">
        <f t="shared" si="1"/>
        <v>30</v>
      </c>
      <c r="C32" s="26">
        <f t="shared" si="4"/>
        <v>41564</v>
      </c>
      <c r="D32" s="27">
        <f t="shared" si="3"/>
        <v>37226.720000000001</v>
      </c>
      <c r="E32" s="72">
        <f t="shared" si="5"/>
        <v>4337.28</v>
      </c>
      <c r="F32" s="26">
        <f t="shared" si="6"/>
        <v>351801.93000000005</v>
      </c>
      <c r="G32" s="26">
        <f t="shared" si="0"/>
        <v>314575.21000000008</v>
      </c>
      <c r="H32" s="78">
        <f t="shared" si="7"/>
        <v>4337.2840684931516</v>
      </c>
      <c r="I32" s="24">
        <f t="shared" si="2"/>
        <v>-4.0684931518626399E-3</v>
      </c>
    </row>
    <row r="33" spans="1:9" x14ac:dyDescent="0.25">
      <c r="A33" s="6" t="s">
        <v>108</v>
      </c>
      <c r="B33" s="73">
        <f t="shared" si="1"/>
        <v>31</v>
      </c>
      <c r="C33" s="26">
        <f t="shared" si="4"/>
        <v>41564</v>
      </c>
      <c r="D33" s="27">
        <f t="shared" si="3"/>
        <v>37556.400000000001</v>
      </c>
      <c r="E33" s="72">
        <f t="shared" si="5"/>
        <v>4007.6</v>
      </c>
      <c r="F33" s="26">
        <f t="shared" si="6"/>
        <v>314575.21000000008</v>
      </c>
      <c r="G33" s="26">
        <f t="shared" si="0"/>
        <v>277018.81000000006</v>
      </c>
      <c r="H33" s="78">
        <f t="shared" si="7"/>
        <v>4007.6019904109594</v>
      </c>
      <c r="I33" s="24">
        <f t="shared" si="2"/>
        <v>-1.9904109594790498E-3</v>
      </c>
    </row>
    <row r="34" spans="1:9" x14ac:dyDescent="0.25">
      <c r="A34" s="6" t="s">
        <v>109</v>
      </c>
      <c r="B34" s="73">
        <f t="shared" si="1"/>
        <v>31</v>
      </c>
      <c r="C34" s="26">
        <f t="shared" si="4"/>
        <v>41564</v>
      </c>
      <c r="D34" s="27">
        <f t="shared" si="3"/>
        <v>38034.86</v>
      </c>
      <c r="E34" s="72">
        <f t="shared" si="5"/>
        <v>3529.14</v>
      </c>
      <c r="F34" s="26">
        <f t="shared" si="6"/>
        <v>277018.81000000006</v>
      </c>
      <c r="G34" s="26">
        <f t="shared" si="0"/>
        <v>238983.95000000007</v>
      </c>
      <c r="H34" s="78">
        <f t="shared" si="7"/>
        <v>3529.1437438356165</v>
      </c>
      <c r="I34" s="24">
        <f t="shared" si="2"/>
        <v>-3.7438356166603626E-3</v>
      </c>
    </row>
    <row r="35" spans="1:9" x14ac:dyDescent="0.25">
      <c r="A35" s="6" t="s">
        <v>110</v>
      </c>
      <c r="B35" s="73">
        <f t="shared" si="1"/>
        <v>28</v>
      </c>
      <c r="C35" s="26">
        <f t="shared" si="4"/>
        <v>41564</v>
      </c>
      <c r="D35" s="27">
        <f t="shared" si="3"/>
        <v>38814.050000000003</v>
      </c>
      <c r="E35" s="72">
        <f t="shared" si="5"/>
        <v>2749.95</v>
      </c>
      <c r="F35" s="26">
        <f t="shared" si="6"/>
        <v>238983.95000000007</v>
      </c>
      <c r="G35" s="26">
        <f t="shared" si="0"/>
        <v>200169.90000000008</v>
      </c>
      <c r="H35" s="78">
        <f t="shared" si="7"/>
        <v>2749.952301369864</v>
      </c>
      <c r="I35" s="24">
        <f t="shared" si="2"/>
        <v>-2.3013698641989322E-3</v>
      </c>
    </row>
    <row r="36" spans="1:9" x14ac:dyDescent="0.25">
      <c r="A36" s="6" t="s">
        <v>111</v>
      </c>
      <c r="B36" s="73">
        <f t="shared" si="1"/>
        <v>31</v>
      </c>
      <c r="C36" s="26">
        <f t="shared" si="4"/>
        <v>41564</v>
      </c>
      <c r="D36" s="27">
        <f t="shared" si="3"/>
        <v>39013.89</v>
      </c>
      <c r="E36" s="72">
        <f t="shared" si="5"/>
        <v>2550.11</v>
      </c>
      <c r="F36" s="26">
        <f t="shared" si="6"/>
        <v>200169.90000000008</v>
      </c>
      <c r="G36" s="26">
        <f t="shared" si="0"/>
        <v>161156.01000000007</v>
      </c>
      <c r="H36" s="78">
        <f t="shared" si="7"/>
        <v>2550.1096849315077</v>
      </c>
      <c r="I36" s="24">
        <f t="shared" si="2"/>
        <v>3.1506849245488411E-4</v>
      </c>
    </row>
    <row r="37" spans="1:9" x14ac:dyDescent="0.25">
      <c r="A37" s="6" t="s">
        <v>117</v>
      </c>
      <c r="B37" s="73">
        <f t="shared" si="1"/>
        <v>30</v>
      </c>
      <c r="C37" s="26">
        <f t="shared" si="4"/>
        <v>41564</v>
      </c>
      <c r="D37" s="27">
        <f t="shared" si="3"/>
        <v>39577.15</v>
      </c>
      <c r="E37" s="72">
        <f t="shared" si="5"/>
        <v>1986.85</v>
      </c>
      <c r="F37" s="26">
        <f t="shared" si="6"/>
        <v>161156.01000000007</v>
      </c>
      <c r="G37" s="26">
        <f t="shared" si="0"/>
        <v>121578.86000000007</v>
      </c>
      <c r="H37" s="78">
        <f t="shared" si="7"/>
        <v>1986.8549178082199</v>
      </c>
      <c r="I37" s="24">
        <f t="shared" si="2"/>
        <v>-4.9178082199432538E-3</v>
      </c>
    </row>
    <row r="38" spans="1:9" x14ac:dyDescent="0.25">
      <c r="A38" s="6" t="s">
        <v>112</v>
      </c>
      <c r="B38" s="73">
        <f t="shared" si="1"/>
        <v>31</v>
      </c>
      <c r="C38" s="26">
        <f t="shared" si="4"/>
        <v>41564</v>
      </c>
      <c r="D38" s="27">
        <f t="shared" si="3"/>
        <v>40015.120000000003</v>
      </c>
      <c r="E38" s="72">
        <f t="shared" si="5"/>
        <v>1548.88</v>
      </c>
      <c r="F38" s="26">
        <f t="shared" si="6"/>
        <v>121578.86000000007</v>
      </c>
      <c r="G38" s="26">
        <f t="shared" si="0"/>
        <v>81563.740000000078</v>
      </c>
      <c r="H38" s="78">
        <f t="shared" si="7"/>
        <v>1548.8813671232883</v>
      </c>
      <c r="I38" s="24">
        <f t="shared" si="2"/>
        <v>-1.3671232882188633E-3</v>
      </c>
    </row>
    <row r="39" spans="1:9" x14ac:dyDescent="0.25">
      <c r="A39" s="6" t="s">
        <v>113</v>
      </c>
      <c r="B39" s="73">
        <f t="shared" si="1"/>
        <v>30</v>
      </c>
      <c r="C39" s="26">
        <f t="shared" si="4"/>
        <v>41564</v>
      </c>
      <c r="D39" s="27">
        <f t="shared" si="3"/>
        <v>40558.42</v>
      </c>
      <c r="E39" s="72">
        <f t="shared" si="5"/>
        <v>1005.58</v>
      </c>
      <c r="F39" s="26">
        <f t="shared" si="6"/>
        <v>81563.740000000078</v>
      </c>
      <c r="G39" s="26">
        <f t="shared" si="0"/>
        <v>41005.32000000008</v>
      </c>
      <c r="H39" s="78">
        <f t="shared" si="7"/>
        <v>1005.5803561643845</v>
      </c>
      <c r="I39" s="24">
        <f t="shared" si="2"/>
        <v>-3.5616438447050314E-4</v>
      </c>
    </row>
    <row r="40" spans="1:9" x14ac:dyDescent="0.25">
      <c r="A40" s="79" t="s">
        <v>114</v>
      </c>
      <c r="B40" s="73">
        <f t="shared" si="1"/>
        <v>31</v>
      </c>
      <c r="C40" s="26">
        <f t="shared" si="4"/>
        <v>41564</v>
      </c>
      <c r="D40" s="27">
        <f t="shared" si="3"/>
        <v>41005.32000000008</v>
      </c>
      <c r="E40" s="72">
        <v>558.67999999991878</v>
      </c>
      <c r="F40" s="26">
        <f t="shared" si="6"/>
        <v>41005.32000000008</v>
      </c>
      <c r="G40" s="26">
        <f t="shared" si="0"/>
        <v>0</v>
      </c>
      <c r="H40" s="78">
        <v>558.66999999999996</v>
      </c>
      <c r="I40" s="24">
        <f t="shared" si="2"/>
        <v>9.9999999188185029E-3</v>
      </c>
    </row>
  </sheetData>
  <pageMargins left="0.7" right="0.7" top="0.75" bottom="0.75" header="0.3" footer="0.3"/>
  <pageSetup paperSize="9"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89D4-746B-42F5-B652-719C43D7AF37}">
  <dimension ref="A1:I40"/>
  <sheetViews>
    <sheetView workbookViewId="0">
      <selection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4.28515625" bestFit="1" customWidth="1"/>
    <col min="5" max="5" width="10" bestFit="1" customWidth="1"/>
    <col min="6" max="6" width="15.28515625" bestFit="1" customWidth="1"/>
    <col min="7" max="7" width="12.5703125" bestFit="1" customWidth="1"/>
    <col min="8" max="8" width="13.5703125" bestFit="1" customWidth="1"/>
  </cols>
  <sheetData>
    <row r="1" spans="1:9" x14ac:dyDescent="0.25">
      <c r="A1" s="61" t="s">
        <v>267</v>
      </c>
      <c r="B1" s="65" t="s">
        <v>277</v>
      </c>
      <c r="C1" s="64" t="s">
        <v>337</v>
      </c>
      <c r="D1" s="63">
        <v>1000000</v>
      </c>
    </row>
    <row r="2" spans="1:9" x14ac:dyDescent="0.25">
      <c r="A2" s="61" t="s">
        <v>268</v>
      </c>
      <c r="B2" s="62">
        <v>0.15</v>
      </c>
      <c r="C2" s="61" t="s">
        <v>336</v>
      </c>
      <c r="D2" s="60">
        <f>ROUNDUP(41553.7543537004,0)</f>
        <v>41554</v>
      </c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335</v>
      </c>
      <c r="I3" s="31" t="s">
        <v>272</v>
      </c>
    </row>
    <row r="4" spans="1:9" x14ac:dyDescent="0.25">
      <c r="A4" s="6" t="s">
        <v>160</v>
      </c>
      <c r="B4" s="40">
        <f>_xlfn.DAYS(A4,B1)</f>
        <v>3</v>
      </c>
      <c r="C4" s="26"/>
      <c r="D4" s="27">
        <v>0</v>
      </c>
      <c r="E4" s="71">
        <f>ROUNDUP(F4*B4*$B$2/360,0)</f>
        <v>1250</v>
      </c>
      <c r="F4" s="26">
        <f>D1</f>
        <v>1000000</v>
      </c>
      <c r="G4" s="26">
        <f t="shared" ref="G4:G40" si="0">F4-D4</f>
        <v>1000000</v>
      </c>
      <c r="H4" s="78">
        <f>ROUNDUP($B$2*B4*F4/360,0)</f>
        <v>1250</v>
      </c>
      <c r="I4" s="24">
        <f t="shared" ref="I4:I40" si="1">E4-H4</f>
        <v>0</v>
      </c>
    </row>
    <row r="5" spans="1:9" x14ac:dyDescent="0.25">
      <c r="A5" s="76" t="s">
        <v>82</v>
      </c>
      <c r="B5" s="73">
        <f>DAYS360(A4,A5,TRUE)</f>
        <v>30</v>
      </c>
      <c r="C5" s="72">
        <f>E5</f>
        <v>0</v>
      </c>
      <c r="D5" s="74">
        <v>0</v>
      </c>
      <c r="E5" s="72">
        <v>0</v>
      </c>
      <c r="F5" s="72">
        <f>G4</f>
        <v>1000000</v>
      </c>
      <c r="G5" s="72">
        <f t="shared" si="0"/>
        <v>1000000</v>
      </c>
      <c r="H5" s="78">
        <v>0</v>
      </c>
      <c r="I5" s="24">
        <f t="shared" si="1"/>
        <v>0</v>
      </c>
    </row>
    <row r="6" spans="1:9" x14ac:dyDescent="0.25">
      <c r="A6" s="76" t="s">
        <v>83</v>
      </c>
      <c r="B6" s="73">
        <f t="shared" ref="B6:B40" si="2">DAYS360(A5,A6,TRUE)</f>
        <v>30</v>
      </c>
      <c r="C6" s="72">
        <f>E6</f>
        <v>0</v>
      </c>
      <c r="D6" s="74">
        <v>0</v>
      </c>
      <c r="E6" s="72">
        <v>0</v>
      </c>
      <c r="F6" s="72">
        <f>G5</f>
        <v>1000000</v>
      </c>
      <c r="G6" s="72">
        <f t="shared" si="0"/>
        <v>1000000</v>
      </c>
      <c r="H6" s="78">
        <v>0</v>
      </c>
      <c r="I6" s="24">
        <f t="shared" si="1"/>
        <v>0</v>
      </c>
    </row>
    <row r="7" spans="1:9" x14ac:dyDescent="0.25">
      <c r="A7" s="76" t="s">
        <v>84</v>
      </c>
      <c r="B7" s="73">
        <f t="shared" si="2"/>
        <v>30</v>
      </c>
      <c r="C7" s="72">
        <f>E7</f>
        <v>0</v>
      </c>
      <c r="D7" s="74">
        <v>0</v>
      </c>
      <c r="E7" s="72">
        <v>0</v>
      </c>
      <c r="F7" s="72">
        <f>G6</f>
        <v>1000000</v>
      </c>
      <c r="G7" s="72">
        <f t="shared" si="0"/>
        <v>1000000</v>
      </c>
      <c r="H7" s="78">
        <v>0</v>
      </c>
      <c r="I7" s="24">
        <f t="shared" si="1"/>
        <v>0</v>
      </c>
    </row>
    <row r="8" spans="1:9" x14ac:dyDescent="0.25">
      <c r="A8" s="76" t="s">
        <v>85</v>
      </c>
      <c r="B8" s="73">
        <f t="shared" si="2"/>
        <v>30</v>
      </c>
      <c r="C8" s="72">
        <f>E8</f>
        <v>0</v>
      </c>
      <c r="D8" s="74">
        <v>0</v>
      </c>
      <c r="E8" s="72">
        <v>0</v>
      </c>
      <c r="F8" s="72">
        <f>G7</f>
        <v>1000000</v>
      </c>
      <c r="G8" s="72">
        <f t="shared" si="0"/>
        <v>1000000</v>
      </c>
      <c r="H8" s="78">
        <v>0</v>
      </c>
      <c r="I8" s="24">
        <f t="shared" si="1"/>
        <v>0</v>
      </c>
    </row>
    <row r="9" spans="1:9" x14ac:dyDescent="0.25">
      <c r="A9" s="76" t="s">
        <v>86</v>
      </c>
      <c r="B9" s="73">
        <f t="shared" si="2"/>
        <v>30</v>
      </c>
      <c r="C9" s="72">
        <f>E9</f>
        <v>0</v>
      </c>
      <c r="D9" s="74">
        <f>0</f>
        <v>0</v>
      </c>
      <c r="E9" s="72">
        <v>0</v>
      </c>
      <c r="F9" s="72">
        <f>G8</f>
        <v>1000000</v>
      </c>
      <c r="G9" s="72">
        <f t="shared" si="0"/>
        <v>1000000</v>
      </c>
      <c r="H9" s="78">
        <v>0</v>
      </c>
      <c r="I9" s="24">
        <f t="shared" si="1"/>
        <v>0</v>
      </c>
    </row>
    <row r="10" spans="1:9" x14ac:dyDescent="0.25">
      <c r="A10" s="6" t="s">
        <v>87</v>
      </c>
      <c r="B10" s="73">
        <f t="shared" si="2"/>
        <v>30</v>
      </c>
      <c r="C10" s="26">
        <f>$D$2</f>
        <v>41554</v>
      </c>
      <c r="D10" s="27">
        <f t="shared" ref="D10:D40" si="3">C10-E10</f>
        <v>28272.75</v>
      </c>
      <c r="E10" s="72">
        <f>ROUND(F10*B10*$B$2/360,2)</f>
        <v>13281.25</v>
      </c>
      <c r="F10" s="26">
        <f>G9+ROUNDUP((B5*B2*F5/360),0)+ROUNDUP((B6*B2*F5/360),0)+ROUNDUP((B7*B2*F5/360),0)+ROUNDUP((B8*B2*F5/360),0)+ROUNDUP((B9*B2*F5/360),0)</f>
        <v>1062500</v>
      </c>
      <c r="G10" s="26">
        <f t="shared" si="0"/>
        <v>1034227.25</v>
      </c>
      <c r="H10" s="78">
        <f>$B$2*B10*F10/360</f>
        <v>13281.25</v>
      </c>
      <c r="I10" s="24">
        <f t="shared" si="1"/>
        <v>0</v>
      </c>
    </row>
    <row r="11" spans="1:9" x14ac:dyDescent="0.25">
      <c r="A11" s="6" t="s">
        <v>88</v>
      </c>
      <c r="B11" s="73">
        <f t="shared" si="2"/>
        <v>30</v>
      </c>
      <c r="C11" s="26">
        <f t="shared" ref="C11:C40" si="4">$D$2</f>
        <v>41554</v>
      </c>
      <c r="D11" s="27">
        <f t="shared" si="3"/>
        <v>28626.16</v>
      </c>
      <c r="E11" s="72">
        <f t="shared" ref="E11:E39" si="5">ROUND(F11*B11*$B$2/360,2)</f>
        <v>12927.84</v>
      </c>
      <c r="F11" s="26">
        <f t="shared" ref="F11:F40" si="6">G10</f>
        <v>1034227.25</v>
      </c>
      <c r="G11" s="26">
        <f t="shared" si="0"/>
        <v>1005601.09</v>
      </c>
      <c r="H11" s="78">
        <f t="shared" ref="H11:H39" si="7">$B$2*B11*F11/360</f>
        <v>12927.840625000001</v>
      </c>
      <c r="I11" s="24">
        <f t="shared" si="1"/>
        <v>-6.2500000058207661E-4</v>
      </c>
    </row>
    <row r="12" spans="1:9" x14ac:dyDescent="0.25">
      <c r="A12" s="6" t="s">
        <v>89</v>
      </c>
      <c r="B12" s="73">
        <f t="shared" si="2"/>
        <v>30</v>
      </c>
      <c r="C12" s="26">
        <f t="shared" si="4"/>
        <v>41554</v>
      </c>
      <c r="D12" s="27">
        <f t="shared" si="3"/>
        <v>28983.989999999998</v>
      </c>
      <c r="E12" s="72">
        <f t="shared" si="5"/>
        <v>12570.01</v>
      </c>
      <c r="F12" s="26">
        <f t="shared" si="6"/>
        <v>1005601.09</v>
      </c>
      <c r="G12" s="26">
        <f t="shared" si="0"/>
        <v>976617.1</v>
      </c>
      <c r="H12" s="78">
        <f t="shared" si="7"/>
        <v>12570.013625000001</v>
      </c>
      <c r="I12" s="24">
        <f t="shared" si="1"/>
        <v>-3.625000001193257E-3</v>
      </c>
    </row>
    <row r="13" spans="1:9" x14ac:dyDescent="0.25">
      <c r="A13" s="6" t="s">
        <v>115</v>
      </c>
      <c r="B13" s="73">
        <f t="shared" si="2"/>
        <v>30</v>
      </c>
      <c r="C13" s="26">
        <f t="shared" si="4"/>
        <v>41554</v>
      </c>
      <c r="D13" s="27">
        <f t="shared" si="3"/>
        <v>29346.29</v>
      </c>
      <c r="E13" s="72">
        <f t="shared" si="5"/>
        <v>12207.71</v>
      </c>
      <c r="F13" s="26">
        <f t="shared" si="6"/>
        <v>976617.1</v>
      </c>
      <c r="G13" s="26">
        <f t="shared" si="0"/>
        <v>947270.80999999994</v>
      </c>
      <c r="H13" s="78">
        <f t="shared" si="7"/>
        <v>12207.713750000001</v>
      </c>
      <c r="I13" s="24">
        <f t="shared" si="1"/>
        <v>-3.7500000016734703E-3</v>
      </c>
    </row>
    <row r="14" spans="1:9" x14ac:dyDescent="0.25">
      <c r="A14" s="6" t="s">
        <v>90</v>
      </c>
      <c r="B14" s="73">
        <f t="shared" si="2"/>
        <v>30</v>
      </c>
      <c r="C14" s="26">
        <f t="shared" si="4"/>
        <v>41554</v>
      </c>
      <c r="D14" s="27">
        <f t="shared" si="3"/>
        <v>29713.11</v>
      </c>
      <c r="E14" s="72">
        <f t="shared" si="5"/>
        <v>11840.89</v>
      </c>
      <c r="F14" s="26">
        <f t="shared" si="6"/>
        <v>947270.80999999994</v>
      </c>
      <c r="G14" s="26">
        <f t="shared" si="0"/>
        <v>917557.7</v>
      </c>
      <c r="H14" s="78">
        <f t="shared" si="7"/>
        <v>11840.885124999999</v>
      </c>
      <c r="I14" s="24">
        <f t="shared" si="1"/>
        <v>4.8750000005384209E-3</v>
      </c>
    </row>
    <row r="15" spans="1:9" x14ac:dyDescent="0.25">
      <c r="A15" s="6" t="s">
        <v>91</v>
      </c>
      <c r="B15" s="73">
        <f t="shared" si="2"/>
        <v>30</v>
      </c>
      <c r="C15" s="26">
        <f t="shared" si="4"/>
        <v>41554</v>
      </c>
      <c r="D15" s="27">
        <f t="shared" si="3"/>
        <v>30084.53</v>
      </c>
      <c r="E15" s="72">
        <f t="shared" si="5"/>
        <v>11469.47</v>
      </c>
      <c r="F15" s="26">
        <f t="shared" si="6"/>
        <v>917557.7</v>
      </c>
      <c r="G15" s="26">
        <f t="shared" si="0"/>
        <v>887473.16999999993</v>
      </c>
      <c r="H15" s="78">
        <f t="shared" si="7"/>
        <v>11469.471250000001</v>
      </c>
      <c r="I15" s="24">
        <f t="shared" si="1"/>
        <v>-1.2500000011641532E-3</v>
      </c>
    </row>
    <row r="16" spans="1:9" x14ac:dyDescent="0.25">
      <c r="A16" s="6" t="s">
        <v>92</v>
      </c>
      <c r="B16" s="73">
        <f t="shared" si="2"/>
        <v>30</v>
      </c>
      <c r="C16" s="26">
        <f t="shared" si="4"/>
        <v>41554</v>
      </c>
      <c r="D16" s="27">
        <f t="shared" si="3"/>
        <v>30460.59</v>
      </c>
      <c r="E16" s="72">
        <f t="shared" si="5"/>
        <v>11093.41</v>
      </c>
      <c r="F16" s="26">
        <f t="shared" si="6"/>
        <v>887473.16999999993</v>
      </c>
      <c r="G16" s="26">
        <f t="shared" si="0"/>
        <v>857012.58</v>
      </c>
      <c r="H16" s="78">
        <f t="shared" si="7"/>
        <v>11093.414624999999</v>
      </c>
      <c r="I16" s="24">
        <f t="shared" si="1"/>
        <v>-4.6249999995779945E-3</v>
      </c>
    </row>
    <row r="17" spans="1:9" x14ac:dyDescent="0.25">
      <c r="A17" s="6" t="s">
        <v>93</v>
      </c>
      <c r="B17" s="73">
        <f t="shared" si="2"/>
        <v>30</v>
      </c>
      <c r="C17" s="26">
        <f t="shared" si="4"/>
        <v>41554</v>
      </c>
      <c r="D17" s="27">
        <f t="shared" si="3"/>
        <v>30841.34</v>
      </c>
      <c r="E17" s="72">
        <f t="shared" si="5"/>
        <v>10712.66</v>
      </c>
      <c r="F17" s="26">
        <f t="shared" si="6"/>
        <v>857012.58</v>
      </c>
      <c r="G17" s="26">
        <f t="shared" si="0"/>
        <v>826171.24</v>
      </c>
      <c r="H17" s="78">
        <f t="shared" si="7"/>
        <v>10712.65725</v>
      </c>
      <c r="I17" s="24">
        <f t="shared" si="1"/>
        <v>2.749999999650754E-3</v>
      </c>
    </row>
    <row r="18" spans="1:9" x14ac:dyDescent="0.25">
      <c r="A18" s="6" t="s">
        <v>94</v>
      </c>
      <c r="B18" s="73">
        <f t="shared" si="2"/>
        <v>30</v>
      </c>
      <c r="C18" s="26">
        <f t="shared" si="4"/>
        <v>41554</v>
      </c>
      <c r="D18" s="27">
        <f t="shared" si="3"/>
        <v>31226.86</v>
      </c>
      <c r="E18" s="72">
        <f t="shared" si="5"/>
        <v>10327.14</v>
      </c>
      <c r="F18" s="26">
        <f t="shared" si="6"/>
        <v>826171.24</v>
      </c>
      <c r="G18" s="26">
        <f t="shared" si="0"/>
        <v>794944.38</v>
      </c>
      <c r="H18" s="78">
        <f t="shared" si="7"/>
        <v>10327.1405</v>
      </c>
      <c r="I18" s="24">
        <f t="shared" si="1"/>
        <v>-5.0000000010186341E-4</v>
      </c>
    </row>
    <row r="19" spans="1:9" x14ac:dyDescent="0.25">
      <c r="A19" s="6" t="s">
        <v>95</v>
      </c>
      <c r="B19" s="73">
        <f t="shared" si="2"/>
        <v>30</v>
      </c>
      <c r="C19" s="26">
        <f t="shared" si="4"/>
        <v>41554</v>
      </c>
      <c r="D19" s="27">
        <f t="shared" si="3"/>
        <v>31617.200000000001</v>
      </c>
      <c r="E19" s="72">
        <f t="shared" si="5"/>
        <v>9936.7999999999993</v>
      </c>
      <c r="F19" s="26">
        <f t="shared" si="6"/>
        <v>794944.38</v>
      </c>
      <c r="G19" s="26">
        <f t="shared" si="0"/>
        <v>763327.18</v>
      </c>
      <c r="H19" s="78">
        <f t="shared" si="7"/>
        <v>9936.8047499999993</v>
      </c>
      <c r="I19" s="24">
        <f t="shared" si="1"/>
        <v>-4.7500000000582077E-3</v>
      </c>
    </row>
    <row r="20" spans="1:9" x14ac:dyDescent="0.25">
      <c r="A20" s="6" t="s">
        <v>96</v>
      </c>
      <c r="B20" s="73">
        <f t="shared" si="2"/>
        <v>30</v>
      </c>
      <c r="C20" s="26">
        <f t="shared" si="4"/>
        <v>41554</v>
      </c>
      <c r="D20" s="27">
        <f t="shared" si="3"/>
        <v>32012.41</v>
      </c>
      <c r="E20" s="72">
        <f t="shared" si="5"/>
        <v>9541.59</v>
      </c>
      <c r="F20" s="26">
        <f t="shared" si="6"/>
        <v>763327.18</v>
      </c>
      <c r="G20" s="26">
        <f t="shared" si="0"/>
        <v>731314.77</v>
      </c>
      <c r="H20" s="78">
        <f t="shared" si="7"/>
        <v>9541.589750000001</v>
      </c>
      <c r="I20" s="24">
        <f t="shared" si="1"/>
        <v>2.49999999141437E-4</v>
      </c>
    </row>
    <row r="21" spans="1:9" x14ac:dyDescent="0.25">
      <c r="A21" s="6" t="s">
        <v>97</v>
      </c>
      <c r="B21" s="73">
        <f t="shared" si="2"/>
        <v>30</v>
      </c>
      <c r="C21" s="26">
        <f t="shared" si="4"/>
        <v>41554</v>
      </c>
      <c r="D21" s="27">
        <f t="shared" si="3"/>
        <v>32412.57</v>
      </c>
      <c r="E21" s="72">
        <f t="shared" si="5"/>
        <v>9141.43</v>
      </c>
      <c r="F21" s="26">
        <f t="shared" si="6"/>
        <v>731314.77</v>
      </c>
      <c r="G21" s="26">
        <f t="shared" si="0"/>
        <v>698902.20000000007</v>
      </c>
      <c r="H21" s="78">
        <f t="shared" si="7"/>
        <v>9141.4346249999999</v>
      </c>
      <c r="I21" s="24">
        <f t="shared" si="1"/>
        <v>-4.6249999995779945E-3</v>
      </c>
    </row>
    <row r="22" spans="1:9" x14ac:dyDescent="0.25">
      <c r="A22" s="6" t="s">
        <v>98</v>
      </c>
      <c r="B22" s="73">
        <f t="shared" si="2"/>
        <v>30</v>
      </c>
      <c r="C22" s="26">
        <f t="shared" si="4"/>
        <v>41554</v>
      </c>
      <c r="D22" s="27">
        <f t="shared" si="3"/>
        <v>32817.72</v>
      </c>
      <c r="E22" s="72">
        <f t="shared" si="5"/>
        <v>8736.2800000000007</v>
      </c>
      <c r="F22" s="26">
        <f t="shared" si="6"/>
        <v>698902.20000000007</v>
      </c>
      <c r="G22" s="26">
        <f t="shared" si="0"/>
        <v>666084.4800000001</v>
      </c>
      <c r="H22" s="78">
        <f t="shared" si="7"/>
        <v>8736.2775000000001</v>
      </c>
      <c r="I22" s="24">
        <f t="shared" si="1"/>
        <v>2.500000000509317E-3</v>
      </c>
    </row>
    <row r="23" spans="1:9" x14ac:dyDescent="0.25">
      <c r="A23" s="6" t="s">
        <v>99</v>
      </c>
      <c r="B23" s="73">
        <f t="shared" si="2"/>
        <v>30</v>
      </c>
      <c r="C23" s="26">
        <f t="shared" si="4"/>
        <v>41554</v>
      </c>
      <c r="D23" s="27">
        <f t="shared" si="3"/>
        <v>33227.94</v>
      </c>
      <c r="E23" s="72">
        <f t="shared" si="5"/>
        <v>8326.06</v>
      </c>
      <c r="F23" s="26">
        <f t="shared" si="6"/>
        <v>666084.4800000001</v>
      </c>
      <c r="G23" s="26">
        <f t="shared" si="0"/>
        <v>632856.54</v>
      </c>
      <c r="H23" s="78">
        <f t="shared" si="7"/>
        <v>8326.0560000000023</v>
      </c>
      <c r="I23" s="24">
        <f t="shared" si="1"/>
        <v>3.9999999971769284E-3</v>
      </c>
    </row>
    <row r="24" spans="1:9" x14ac:dyDescent="0.25">
      <c r="A24" s="6" t="s">
        <v>100</v>
      </c>
      <c r="B24" s="73">
        <f t="shared" si="2"/>
        <v>30</v>
      </c>
      <c r="C24" s="26">
        <f t="shared" si="4"/>
        <v>41554</v>
      </c>
      <c r="D24" s="27">
        <f t="shared" si="3"/>
        <v>33643.29</v>
      </c>
      <c r="E24" s="72">
        <f t="shared" si="5"/>
        <v>7910.71</v>
      </c>
      <c r="F24" s="26">
        <f t="shared" si="6"/>
        <v>632856.54</v>
      </c>
      <c r="G24" s="26">
        <f t="shared" si="0"/>
        <v>599213.25</v>
      </c>
      <c r="H24" s="78">
        <f t="shared" si="7"/>
        <v>7910.7067500000003</v>
      </c>
      <c r="I24" s="24">
        <f t="shared" si="1"/>
        <v>3.2499999997526174E-3</v>
      </c>
    </row>
    <row r="25" spans="1:9" x14ac:dyDescent="0.25">
      <c r="A25" s="6" t="s">
        <v>116</v>
      </c>
      <c r="B25" s="73">
        <f t="shared" si="2"/>
        <v>30</v>
      </c>
      <c r="C25" s="26">
        <f t="shared" si="4"/>
        <v>41554</v>
      </c>
      <c r="D25" s="27">
        <f t="shared" si="3"/>
        <v>34063.83</v>
      </c>
      <c r="E25" s="72">
        <f t="shared" si="5"/>
        <v>7490.17</v>
      </c>
      <c r="F25" s="26">
        <f t="shared" si="6"/>
        <v>599213.25</v>
      </c>
      <c r="G25" s="26">
        <f t="shared" si="0"/>
        <v>565149.42000000004</v>
      </c>
      <c r="H25" s="78">
        <f t="shared" si="7"/>
        <v>7490.1656249999996</v>
      </c>
      <c r="I25" s="24">
        <f t="shared" si="1"/>
        <v>4.3750000004365575E-3</v>
      </c>
    </row>
    <row r="26" spans="1:9" x14ac:dyDescent="0.25">
      <c r="A26" s="6" t="s">
        <v>101</v>
      </c>
      <c r="B26" s="73">
        <f t="shared" si="2"/>
        <v>30</v>
      </c>
      <c r="C26" s="26">
        <f t="shared" si="4"/>
        <v>41554</v>
      </c>
      <c r="D26" s="27">
        <f t="shared" si="3"/>
        <v>34489.629999999997</v>
      </c>
      <c r="E26" s="72">
        <f t="shared" si="5"/>
        <v>7064.37</v>
      </c>
      <c r="F26" s="26">
        <f t="shared" si="6"/>
        <v>565149.42000000004</v>
      </c>
      <c r="G26" s="26">
        <f t="shared" si="0"/>
        <v>530659.79</v>
      </c>
      <c r="H26" s="78">
        <f t="shared" si="7"/>
        <v>7064.3677500000003</v>
      </c>
      <c r="I26" s="24">
        <f t="shared" si="1"/>
        <v>2.2499999995488906E-3</v>
      </c>
    </row>
    <row r="27" spans="1:9" x14ac:dyDescent="0.25">
      <c r="A27" s="6" t="s">
        <v>102</v>
      </c>
      <c r="B27" s="73">
        <f t="shared" si="2"/>
        <v>30</v>
      </c>
      <c r="C27" s="26">
        <f t="shared" si="4"/>
        <v>41554</v>
      </c>
      <c r="D27" s="27">
        <f t="shared" si="3"/>
        <v>34920.75</v>
      </c>
      <c r="E27" s="72">
        <f t="shared" si="5"/>
        <v>6633.25</v>
      </c>
      <c r="F27" s="26">
        <f t="shared" si="6"/>
        <v>530659.79</v>
      </c>
      <c r="G27" s="26">
        <f t="shared" si="0"/>
        <v>495739.04000000004</v>
      </c>
      <c r="H27" s="78">
        <f t="shared" si="7"/>
        <v>6633.2473750000008</v>
      </c>
      <c r="I27" s="24">
        <f t="shared" si="1"/>
        <v>2.6249999991705408E-3</v>
      </c>
    </row>
    <row r="28" spans="1:9" x14ac:dyDescent="0.25">
      <c r="A28" s="6" t="s">
        <v>103</v>
      </c>
      <c r="B28" s="73">
        <f t="shared" si="2"/>
        <v>30</v>
      </c>
      <c r="C28" s="26">
        <f t="shared" si="4"/>
        <v>41554</v>
      </c>
      <c r="D28" s="27">
        <f t="shared" si="3"/>
        <v>35357.26</v>
      </c>
      <c r="E28" s="72">
        <f t="shared" si="5"/>
        <v>6196.74</v>
      </c>
      <c r="F28" s="26">
        <f t="shared" si="6"/>
        <v>495739.04000000004</v>
      </c>
      <c r="G28" s="26">
        <f t="shared" si="0"/>
        <v>460381.78</v>
      </c>
      <c r="H28" s="78">
        <f t="shared" si="7"/>
        <v>6196.7380000000003</v>
      </c>
      <c r="I28" s="24">
        <f t="shared" si="1"/>
        <v>1.9999999994979589E-3</v>
      </c>
    </row>
    <row r="29" spans="1:9" x14ac:dyDescent="0.25">
      <c r="A29" s="6" t="s">
        <v>104</v>
      </c>
      <c r="B29" s="73">
        <f t="shared" si="2"/>
        <v>30</v>
      </c>
      <c r="C29" s="26">
        <f t="shared" si="4"/>
        <v>41554</v>
      </c>
      <c r="D29" s="27">
        <f t="shared" si="3"/>
        <v>35799.229999999996</v>
      </c>
      <c r="E29" s="72">
        <f t="shared" si="5"/>
        <v>5754.77</v>
      </c>
      <c r="F29" s="26">
        <f t="shared" si="6"/>
        <v>460381.78</v>
      </c>
      <c r="G29" s="26">
        <f t="shared" si="0"/>
        <v>424582.55000000005</v>
      </c>
      <c r="H29" s="78">
        <f t="shared" si="7"/>
        <v>5754.7722500000009</v>
      </c>
      <c r="I29" s="24">
        <f t="shared" si="1"/>
        <v>-2.2500000004583853E-3</v>
      </c>
    </row>
    <row r="30" spans="1:9" x14ac:dyDescent="0.25">
      <c r="A30" s="6" t="s">
        <v>105</v>
      </c>
      <c r="B30" s="73">
        <f t="shared" si="2"/>
        <v>30</v>
      </c>
      <c r="C30" s="26">
        <f t="shared" si="4"/>
        <v>41554</v>
      </c>
      <c r="D30" s="27">
        <f t="shared" si="3"/>
        <v>36246.720000000001</v>
      </c>
      <c r="E30" s="72">
        <f t="shared" si="5"/>
        <v>5307.28</v>
      </c>
      <c r="F30" s="26">
        <f t="shared" si="6"/>
        <v>424582.55000000005</v>
      </c>
      <c r="G30" s="26">
        <f t="shared" si="0"/>
        <v>388335.83000000007</v>
      </c>
      <c r="H30" s="78">
        <f t="shared" si="7"/>
        <v>5307.2818750000006</v>
      </c>
      <c r="I30" s="24">
        <f t="shared" si="1"/>
        <v>-1.8750000008367351E-3</v>
      </c>
    </row>
    <row r="31" spans="1:9" x14ac:dyDescent="0.25">
      <c r="A31" s="6" t="s">
        <v>106</v>
      </c>
      <c r="B31" s="73">
        <f t="shared" si="2"/>
        <v>30</v>
      </c>
      <c r="C31" s="26">
        <f t="shared" si="4"/>
        <v>41554</v>
      </c>
      <c r="D31" s="27">
        <f t="shared" si="3"/>
        <v>36699.800000000003</v>
      </c>
      <c r="E31" s="72">
        <f t="shared" si="5"/>
        <v>4854.2</v>
      </c>
      <c r="F31" s="26">
        <f t="shared" si="6"/>
        <v>388335.83000000007</v>
      </c>
      <c r="G31" s="26">
        <f t="shared" si="0"/>
        <v>351636.03000000009</v>
      </c>
      <c r="H31" s="78">
        <f t="shared" si="7"/>
        <v>4854.1978750000007</v>
      </c>
      <c r="I31" s="24">
        <f t="shared" si="1"/>
        <v>2.1249999990686774E-3</v>
      </c>
    </row>
    <row r="32" spans="1:9" x14ac:dyDescent="0.25">
      <c r="A32" s="6" t="s">
        <v>107</v>
      </c>
      <c r="B32" s="73">
        <f t="shared" si="2"/>
        <v>30</v>
      </c>
      <c r="C32" s="26">
        <f t="shared" si="4"/>
        <v>41554</v>
      </c>
      <c r="D32" s="27">
        <f t="shared" si="3"/>
        <v>37158.550000000003</v>
      </c>
      <c r="E32" s="72">
        <f t="shared" si="5"/>
        <v>4395.45</v>
      </c>
      <c r="F32" s="26">
        <f t="shared" si="6"/>
        <v>351636.03000000009</v>
      </c>
      <c r="G32" s="26">
        <f t="shared" si="0"/>
        <v>314477.4800000001</v>
      </c>
      <c r="H32" s="78">
        <f t="shared" si="7"/>
        <v>4395.4503750000013</v>
      </c>
      <c r="I32" s="24">
        <f t="shared" si="1"/>
        <v>-3.7500000144063961E-4</v>
      </c>
    </row>
    <row r="33" spans="1:9" x14ac:dyDescent="0.25">
      <c r="A33" s="6" t="s">
        <v>108</v>
      </c>
      <c r="B33" s="73">
        <f t="shared" si="2"/>
        <v>30</v>
      </c>
      <c r="C33" s="26">
        <f t="shared" si="4"/>
        <v>41554</v>
      </c>
      <c r="D33" s="27">
        <f t="shared" si="3"/>
        <v>37623.03</v>
      </c>
      <c r="E33" s="72">
        <f t="shared" si="5"/>
        <v>3930.97</v>
      </c>
      <c r="F33" s="26">
        <f t="shared" si="6"/>
        <v>314477.4800000001</v>
      </c>
      <c r="G33" s="26">
        <f t="shared" si="0"/>
        <v>276854.45000000007</v>
      </c>
      <c r="H33" s="78">
        <f t="shared" si="7"/>
        <v>3930.9685000000009</v>
      </c>
      <c r="I33" s="24">
        <f t="shared" si="1"/>
        <v>1.4999999989413482E-3</v>
      </c>
    </row>
    <row r="34" spans="1:9" x14ac:dyDescent="0.25">
      <c r="A34" s="6" t="s">
        <v>109</v>
      </c>
      <c r="B34" s="73">
        <f t="shared" si="2"/>
        <v>30</v>
      </c>
      <c r="C34" s="26">
        <f t="shared" si="4"/>
        <v>41554</v>
      </c>
      <c r="D34" s="27">
        <f t="shared" si="3"/>
        <v>38093.32</v>
      </c>
      <c r="E34" s="72">
        <f t="shared" si="5"/>
        <v>3460.68</v>
      </c>
      <c r="F34" s="26">
        <f t="shared" si="6"/>
        <v>276854.45000000007</v>
      </c>
      <c r="G34" s="26">
        <f t="shared" si="0"/>
        <v>238761.13000000006</v>
      </c>
      <c r="H34" s="78">
        <f t="shared" si="7"/>
        <v>3460.6806250000009</v>
      </c>
      <c r="I34" s="24">
        <f t="shared" si="1"/>
        <v>-6.2500000103682396E-4</v>
      </c>
    </row>
    <row r="35" spans="1:9" x14ac:dyDescent="0.25">
      <c r="A35" s="6" t="s">
        <v>110</v>
      </c>
      <c r="B35" s="73">
        <f t="shared" si="2"/>
        <v>30</v>
      </c>
      <c r="C35" s="26">
        <f t="shared" si="4"/>
        <v>41554</v>
      </c>
      <c r="D35" s="27">
        <f t="shared" si="3"/>
        <v>38569.49</v>
      </c>
      <c r="E35" s="72">
        <f t="shared" si="5"/>
        <v>2984.51</v>
      </c>
      <c r="F35" s="26">
        <f t="shared" si="6"/>
        <v>238761.13000000006</v>
      </c>
      <c r="G35" s="26">
        <f t="shared" si="0"/>
        <v>200191.64000000007</v>
      </c>
      <c r="H35" s="78">
        <f t="shared" si="7"/>
        <v>2984.5141250000006</v>
      </c>
      <c r="I35" s="24">
        <f t="shared" si="1"/>
        <v>-4.1250000003856258E-3</v>
      </c>
    </row>
    <row r="36" spans="1:9" x14ac:dyDescent="0.25">
      <c r="A36" s="6" t="s">
        <v>111</v>
      </c>
      <c r="B36" s="73">
        <f t="shared" si="2"/>
        <v>30</v>
      </c>
      <c r="C36" s="26">
        <f t="shared" si="4"/>
        <v>41554</v>
      </c>
      <c r="D36" s="27">
        <f t="shared" si="3"/>
        <v>39051.599999999999</v>
      </c>
      <c r="E36" s="72">
        <f t="shared" si="5"/>
        <v>2502.4</v>
      </c>
      <c r="F36" s="26">
        <f t="shared" si="6"/>
        <v>200191.64000000007</v>
      </c>
      <c r="G36" s="26">
        <f t="shared" si="0"/>
        <v>161140.04000000007</v>
      </c>
      <c r="H36" s="78">
        <f t="shared" si="7"/>
        <v>2502.395500000001</v>
      </c>
      <c r="I36" s="24">
        <f t="shared" si="1"/>
        <v>4.4999999990977813E-3</v>
      </c>
    </row>
    <row r="37" spans="1:9" x14ac:dyDescent="0.25">
      <c r="A37" s="6" t="s">
        <v>117</v>
      </c>
      <c r="B37" s="73">
        <f t="shared" si="2"/>
        <v>30</v>
      </c>
      <c r="C37" s="26">
        <f t="shared" si="4"/>
        <v>41554</v>
      </c>
      <c r="D37" s="27">
        <f t="shared" si="3"/>
        <v>39539.75</v>
      </c>
      <c r="E37" s="72">
        <f t="shared" si="5"/>
        <v>2014.25</v>
      </c>
      <c r="F37" s="26">
        <f t="shared" si="6"/>
        <v>161140.04000000007</v>
      </c>
      <c r="G37" s="26">
        <f t="shared" si="0"/>
        <v>121600.29000000007</v>
      </c>
      <c r="H37" s="78">
        <f t="shared" si="7"/>
        <v>2014.2505000000008</v>
      </c>
      <c r="I37" s="24">
        <f t="shared" si="1"/>
        <v>-5.0000000078398443E-4</v>
      </c>
    </row>
    <row r="38" spans="1:9" x14ac:dyDescent="0.25">
      <c r="A38" s="6" t="s">
        <v>112</v>
      </c>
      <c r="B38" s="73">
        <f t="shared" si="2"/>
        <v>30</v>
      </c>
      <c r="C38" s="26">
        <f t="shared" si="4"/>
        <v>41554</v>
      </c>
      <c r="D38" s="27">
        <f t="shared" si="3"/>
        <v>40034</v>
      </c>
      <c r="E38" s="72">
        <f t="shared" si="5"/>
        <v>1520</v>
      </c>
      <c r="F38" s="26">
        <f t="shared" si="6"/>
        <v>121600.29000000007</v>
      </c>
      <c r="G38" s="26">
        <f t="shared" si="0"/>
        <v>81566.290000000066</v>
      </c>
      <c r="H38" s="78">
        <f t="shared" si="7"/>
        <v>1520.0036250000007</v>
      </c>
      <c r="I38" s="24">
        <f t="shared" si="1"/>
        <v>-3.6250000007385097E-3</v>
      </c>
    </row>
    <row r="39" spans="1:9" x14ac:dyDescent="0.25">
      <c r="A39" s="6" t="s">
        <v>113</v>
      </c>
      <c r="B39" s="73">
        <f t="shared" si="2"/>
        <v>30</v>
      </c>
      <c r="C39" s="26">
        <f t="shared" si="4"/>
        <v>41554</v>
      </c>
      <c r="D39" s="27">
        <f t="shared" si="3"/>
        <v>40534.42</v>
      </c>
      <c r="E39" s="72">
        <f t="shared" si="5"/>
        <v>1019.58</v>
      </c>
      <c r="F39" s="26">
        <f t="shared" si="6"/>
        <v>81566.290000000066</v>
      </c>
      <c r="G39" s="26">
        <f t="shared" si="0"/>
        <v>41031.870000000068</v>
      </c>
      <c r="H39" s="78">
        <f t="shared" si="7"/>
        <v>1019.5786250000008</v>
      </c>
      <c r="I39" s="24">
        <f t="shared" si="1"/>
        <v>1.3749999992569428E-3</v>
      </c>
    </row>
    <row r="40" spans="1:9" x14ac:dyDescent="0.25">
      <c r="A40" s="79" t="s">
        <v>114</v>
      </c>
      <c r="B40" s="73">
        <f t="shared" si="2"/>
        <v>30</v>
      </c>
      <c r="C40" s="26">
        <f t="shared" si="4"/>
        <v>41554</v>
      </c>
      <c r="D40" s="27">
        <f t="shared" si="3"/>
        <v>41031.870000000068</v>
      </c>
      <c r="E40" s="72">
        <v>522.12999999993042</v>
      </c>
      <c r="F40" s="26">
        <f t="shared" si="6"/>
        <v>41031.870000000068</v>
      </c>
      <c r="G40" s="26">
        <f t="shared" si="0"/>
        <v>0</v>
      </c>
      <c r="H40" s="78">
        <v>522.13</v>
      </c>
      <c r="I40" s="24">
        <f t="shared" si="1"/>
        <v>-6.957634468562901E-11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19EBB-7048-44D8-A782-B65D925D3092}">
  <dimension ref="A1:I40"/>
  <sheetViews>
    <sheetView topLeftCell="A25" workbookViewId="0">
      <selection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4.28515625" bestFit="1" customWidth="1"/>
    <col min="5" max="5" width="10" bestFit="1" customWidth="1"/>
    <col min="6" max="6" width="15.28515625" bestFit="1" customWidth="1"/>
    <col min="7" max="7" width="12.5703125" bestFit="1" customWidth="1"/>
    <col min="8" max="8" width="13.5703125" bestFit="1" customWidth="1"/>
  </cols>
  <sheetData>
    <row r="1" spans="1:9" x14ac:dyDescent="0.25">
      <c r="A1" s="61" t="s">
        <v>267</v>
      </c>
      <c r="B1" s="65" t="s">
        <v>277</v>
      </c>
      <c r="C1" s="64" t="s">
        <v>337</v>
      </c>
      <c r="D1" s="63">
        <v>1000000</v>
      </c>
    </row>
    <row r="2" spans="1:9" x14ac:dyDescent="0.25">
      <c r="A2" s="61" t="s">
        <v>268</v>
      </c>
      <c r="B2" s="62">
        <v>0.15</v>
      </c>
      <c r="C2" s="61" t="s">
        <v>336</v>
      </c>
      <c r="D2" s="60">
        <f>ROUNDUP(1455995.64931507,0)</f>
        <v>1455996</v>
      </c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335</v>
      </c>
      <c r="I3" s="31" t="s">
        <v>272</v>
      </c>
    </row>
    <row r="4" spans="1:9" x14ac:dyDescent="0.25">
      <c r="A4" s="6" t="s">
        <v>160</v>
      </c>
      <c r="B4" s="40">
        <f>_xlfn.DAYS(A4,B1)</f>
        <v>3</v>
      </c>
      <c r="C4" s="26"/>
      <c r="D4" s="27">
        <v>0</v>
      </c>
      <c r="E4" s="71">
        <v>1233</v>
      </c>
      <c r="F4" s="26">
        <f>D1</f>
        <v>1000000</v>
      </c>
      <c r="G4" s="26">
        <f t="shared" ref="G4:G39" si="0">F4-D4</f>
        <v>1000000</v>
      </c>
      <c r="H4" s="78">
        <f>ROUNDUP($B$2*B4*F4/365,0)</f>
        <v>1233</v>
      </c>
      <c r="I4" s="24">
        <f>E4-H4</f>
        <v>0</v>
      </c>
    </row>
    <row r="5" spans="1:9" x14ac:dyDescent="0.25">
      <c r="A5" s="76" t="s">
        <v>82</v>
      </c>
      <c r="B5" s="73">
        <f t="shared" ref="B5:B40" si="1">_xlfn.DAYS(A5,A4)</f>
        <v>31</v>
      </c>
      <c r="C5" s="72">
        <f>E5</f>
        <v>0</v>
      </c>
      <c r="D5" s="74">
        <v>0</v>
      </c>
      <c r="E5" s="72">
        <v>0</v>
      </c>
      <c r="F5" s="72">
        <f t="shared" ref="F5:F39" si="2">G4</f>
        <v>1000000</v>
      </c>
      <c r="G5" s="72">
        <f t="shared" si="0"/>
        <v>1000000</v>
      </c>
      <c r="H5" s="78">
        <f t="shared" ref="H5:H39" si="3">ROUNDUP($B$2*B5*F5/365,0)</f>
        <v>12740</v>
      </c>
      <c r="I5" s="24">
        <v>0</v>
      </c>
    </row>
    <row r="6" spans="1:9" x14ac:dyDescent="0.25">
      <c r="A6" s="76" t="s">
        <v>83</v>
      </c>
      <c r="B6" s="73">
        <f t="shared" si="1"/>
        <v>30</v>
      </c>
      <c r="C6" s="72">
        <f>E6</f>
        <v>0</v>
      </c>
      <c r="D6" s="74">
        <v>0</v>
      </c>
      <c r="E6" s="72">
        <v>0</v>
      </c>
      <c r="F6" s="72">
        <f t="shared" si="2"/>
        <v>1000000</v>
      </c>
      <c r="G6" s="72">
        <f t="shared" si="0"/>
        <v>1000000</v>
      </c>
      <c r="H6" s="78">
        <f t="shared" si="3"/>
        <v>12329</v>
      </c>
      <c r="I6" s="24">
        <v>0</v>
      </c>
    </row>
    <row r="7" spans="1:9" x14ac:dyDescent="0.25">
      <c r="A7" s="76" t="s">
        <v>84</v>
      </c>
      <c r="B7" s="73">
        <f t="shared" si="1"/>
        <v>31</v>
      </c>
      <c r="C7" s="72">
        <f>E7</f>
        <v>0</v>
      </c>
      <c r="D7" s="74">
        <v>0</v>
      </c>
      <c r="E7" s="72">
        <v>0</v>
      </c>
      <c r="F7" s="72">
        <f t="shared" si="2"/>
        <v>1000000</v>
      </c>
      <c r="G7" s="72">
        <f t="shared" si="0"/>
        <v>1000000</v>
      </c>
      <c r="H7" s="78">
        <f t="shared" si="3"/>
        <v>12740</v>
      </c>
      <c r="I7" s="24">
        <v>0</v>
      </c>
    </row>
    <row r="8" spans="1:9" x14ac:dyDescent="0.25">
      <c r="A8" s="76" t="s">
        <v>85</v>
      </c>
      <c r="B8" s="73">
        <f t="shared" si="1"/>
        <v>30</v>
      </c>
      <c r="C8" s="72">
        <f>E8</f>
        <v>0</v>
      </c>
      <c r="D8" s="74">
        <v>0</v>
      </c>
      <c r="E8" s="72">
        <v>0</v>
      </c>
      <c r="F8" s="72">
        <f t="shared" si="2"/>
        <v>1000000</v>
      </c>
      <c r="G8" s="72">
        <f t="shared" si="0"/>
        <v>1000000</v>
      </c>
      <c r="H8" s="78">
        <f t="shared" si="3"/>
        <v>12329</v>
      </c>
      <c r="I8" s="24">
        <v>0</v>
      </c>
    </row>
    <row r="9" spans="1:9" x14ac:dyDescent="0.25">
      <c r="A9" s="76" t="s">
        <v>86</v>
      </c>
      <c r="B9" s="73">
        <f t="shared" si="1"/>
        <v>31</v>
      </c>
      <c r="C9" s="72">
        <f>E9</f>
        <v>0</v>
      </c>
      <c r="D9" s="74">
        <f>0</f>
        <v>0</v>
      </c>
      <c r="E9" s="72">
        <v>0</v>
      </c>
      <c r="F9" s="72">
        <f t="shared" si="2"/>
        <v>1000000</v>
      </c>
      <c r="G9" s="72">
        <f t="shared" si="0"/>
        <v>1000000</v>
      </c>
      <c r="H9" s="78">
        <f t="shared" si="3"/>
        <v>12740</v>
      </c>
      <c r="I9" s="24">
        <v>0</v>
      </c>
    </row>
    <row r="10" spans="1:9" x14ac:dyDescent="0.25">
      <c r="A10" s="6" t="s">
        <v>87</v>
      </c>
      <c r="B10" s="73">
        <f t="shared" si="1"/>
        <v>31</v>
      </c>
      <c r="C10" s="72">
        <f t="shared" ref="C10:C39" si="4">E10</f>
        <v>0</v>
      </c>
      <c r="D10" s="74">
        <f>0</f>
        <v>0</v>
      </c>
      <c r="E10" s="72">
        <v>0</v>
      </c>
      <c r="F10" s="26">
        <f t="shared" si="2"/>
        <v>1000000</v>
      </c>
      <c r="G10" s="26">
        <f t="shared" si="0"/>
        <v>1000000</v>
      </c>
      <c r="H10" s="78">
        <f t="shared" si="3"/>
        <v>12740</v>
      </c>
      <c r="I10" s="24">
        <v>0</v>
      </c>
    </row>
    <row r="11" spans="1:9" x14ac:dyDescent="0.25">
      <c r="A11" s="6" t="s">
        <v>88</v>
      </c>
      <c r="B11" s="73">
        <f t="shared" si="1"/>
        <v>28</v>
      </c>
      <c r="C11" s="72">
        <f t="shared" si="4"/>
        <v>0</v>
      </c>
      <c r="D11" s="74">
        <f>0</f>
        <v>0</v>
      </c>
      <c r="E11" s="72">
        <v>0</v>
      </c>
      <c r="F11" s="26">
        <f t="shared" si="2"/>
        <v>1000000</v>
      </c>
      <c r="G11" s="26">
        <f t="shared" si="0"/>
        <v>1000000</v>
      </c>
      <c r="H11" s="78">
        <f t="shared" si="3"/>
        <v>11507</v>
      </c>
      <c r="I11" s="24">
        <v>0</v>
      </c>
    </row>
    <row r="12" spans="1:9" x14ac:dyDescent="0.25">
      <c r="A12" s="6" t="s">
        <v>89</v>
      </c>
      <c r="B12" s="73">
        <f t="shared" si="1"/>
        <v>31</v>
      </c>
      <c r="C12" s="72">
        <f t="shared" si="4"/>
        <v>0</v>
      </c>
      <c r="D12" s="74">
        <f>0</f>
        <v>0</v>
      </c>
      <c r="E12" s="72">
        <v>0</v>
      </c>
      <c r="F12" s="26">
        <f t="shared" si="2"/>
        <v>1000000</v>
      </c>
      <c r="G12" s="26">
        <f t="shared" si="0"/>
        <v>1000000</v>
      </c>
      <c r="H12" s="78">
        <f t="shared" si="3"/>
        <v>12740</v>
      </c>
      <c r="I12" s="24">
        <v>0</v>
      </c>
    </row>
    <row r="13" spans="1:9" x14ac:dyDescent="0.25">
      <c r="A13" s="6" t="s">
        <v>115</v>
      </c>
      <c r="B13" s="73">
        <f t="shared" si="1"/>
        <v>30</v>
      </c>
      <c r="C13" s="72">
        <f t="shared" si="4"/>
        <v>0</v>
      </c>
      <c r="D13" s="74">
        <f>0</f>
        <v>0</v>
      </c>
      <c r="E13" s="72">
        <v>0</v>
      </c>
      <c r="F13" s="26">
        <f t="shared" si="2"/>
        <v>1000000</v>
      </c>
      <c r="G13" s="26">
        <f t="shared" si="0"/>
        <v>1000000</v>
      </c>
      <c r="H13" s="78">
        <f t="shared" si="3"/>
        <v>12329</v>
      </c>
      <c r="I13" s="24">
        <v>0</v>
      </c>
    </row>
    <row r="14" spans="1:9" x14ac:dyDescent="0.25">
      <c r="A14" s="6" t="s">
        <v>90</v>
      </c>
      <c r="B14" s="73">
        <f t="shared" si="1"/>
        <v>31</v>
      </c>
      <c r="C14" s="72">
        <f t="shared" si="4"/>
        <v>0</v>
      </c>
      <c r="D14" s="74">
        <f>0</f>
        <v>0</v>
      </c>
      <c r="E14" s="72">
        <v>0</v>
      </c>
      <c r="F14" s="26">
        <f t="shared" si="2"/>
        <v>1000000</v>
      </c>
      <c r="G14" s="26">
        <f t="shared" si="0"/>
        <v>1000000</v>
      </c>
      <c r="H14" s="78">
        <f t="shared" si="3"/>
        <v>12740</v>
      </c>
      <c r="I14" s="24">
        <v>0</v>
      </c>
    </row>
    <row r="15" spans="1:9" x14ac:dyDescent="0.25">
      <c r="A15" s="6" t="s">
        <v>91</v>
      </c>
      <c r="B15" s="73">
        <f t="shared" si="1"/>
        <v>30</v>
      </c>
      <c r="C15" s="72">
        <f t="shared" si="4"/>
        <v>0</v>
      </c>
      <c r="D15" s="74">
        <f>0</f>
        <v>0</v>
      </c>
      <c r="E15" s="72">
        <v>0</v>
      </c>
      <c r="F15" s="26">
        <f t="shared" si="2"/>
        <v>1000000</v>
      </c>
      <c r="G15" s="26">
        <f t="shared" si="0"/>
        <v>1000000</v>
      </c>
      <c r="H15" s="78">
        <f t="shared" si="3"/>
        <v>12329</v>
      </c>
      <c r="I15" s="24">
        <v>0</v>
      </c>
    </row>
    <row r="16" spans="1:9" x14ac:dyDescent="0.25">
      <c r="A16" s="6" t="s">
        <v>92</v>
      </c>
      <c r="B16" s="73">
        <f t="shared" si="1"/>
        <v>31</v>
      </c>
      <c r="C16" s="72">
        <f t="shared" si="4"/>
        <v>0</v>
      </c>
      <c r="D16" s="74">
        <f>0</f>
        <v>0</v>
      </c>
      <c r="E16" s="72">
        <v>0</v>
      </c>
      <c r="F16" s="26">
        <f t="shared" si="2"/>
        <v>1000000</v>
      </c>
      <c r="G16" s="26">
        <f t="shared" si="0"/>
        <v>1000000</v>
      </c>
      <c r="H16" s="78">
        <f t="shared" si="3"/>
        <v>12740</v>
      </c>
      <c r="I16" s="24">
        <v>0</v>
      </c>
    </row>
    <row r="17" spans="1:9" x14ac:dyDescent="0.25">
      <c r="A17" s="6" t="s">
        <v>93</v>
      </c>
      <c r="B17" s="73">
        <f t="shared" si="1"/>
        <v>31</v>
      </c>
      <c r="C17" s="72">
        <f t="shared" si="4"/>
        <v>0</v>
      </c>
      <c r="D17" s="74">
        <f>0</f>
        <v>0</v>
      </c>
      <c r="E17" s="72">
        <v>0</v>
      </c>
      <c r="F17" s="26">
        <f t="shared" si="2"/>
        <v>1000000</v>
      </c>
      <c r="G17" s="26">
        <f t="shared" si="0"/>
        <v>1000000</v>
      </c>
      <c r="H17" s="78">
        <f t="shared" si="3"/>
        <v>12740</v>
      </c>
      <c r="I17" s="24">
        <v>0</v>
      </c>
    </row>
    <row r="18" spans="1:9" x14ac:dyDescent="0.25">
      <c r="A18" s="6" t="s">
        <v>94</v>
      </c>
      <c r="B18" s="73">
        <f t="shared" si="1"/>
        <v>30</v>
      </c>
      <c r="C18" s="72">
        <f t="shared" si="4"/>
        <v>0</v>
      </c>
      <c r="D18" s="74">
        <f>0</f>
        <v>0</v>
      </c>
      <c r="E18" s="72">
        <v>0</v>
      </c>
      <c r="F18" s="26">
        <f t="shared" si="2"/>
        <v>1000000</v>
      </c>
      <c r="G18" s="26">
        <f t="shared" si="0"/>
        <v>1000000</v>
      </c>
      <c r="H18" s="78">
        <f t="shared" si="3"/>
        <v>12329</v>
      </c>
      <c r="I18" s="24">
        <v>0</v>
      </c>
    </row>
    <row r="19" spans="1:9" x14ac:dyDescent="0.25">
      <c r="A19" s="6" t="s">
        <v>95</v>
      </c>
      <c r="B19" s="73">
        <f t="shared" si="1"/>
        <v>31</v>
      </c>
      <c r="C19" s="72">
        <f t="shared" si="4"/>
        <v>0</v>
      </c>
      <c r="D19" s="74">
        <f>0</f>
        <v>0</v>
      </c>
      <c r="E19" s="72">
        <v>0</v>
      </c>
      <c r="F19" s="26">
        <f t="shared" si="2"/>
        <v>1000000</v>
      </c>
      <c r="G19" s="26">
        <f t="shared" si="0"/>
        <v>1000000</v>
      </c>
      <c r="H19" s="78">
        <f t="shared" si="3"/>
        <v>12740</v>
      </c>
      <c r="I19" s="24">
        <v>0</v>
      </c>
    </row>
    <row r="20" spans="1:9" x14ac:dyDescent="0.25">
      <c r="A20" s="6" t="s">
        <v>96</v>
      </c>
      <c r="B20" s="73">
        <f t="shared" si="1"/>
        <v>30</v>
      </c>
      <c r="C20" s="72">
        <f t="shared" si="4"/>
        <v>0</v>
      </c>
      <c r="D20" s="74">
        <f>0</f>
        <v>0</v>
      </c>
      <c r="E20" s="72">
        <v>0</v>
      </c>
      <c r="F20" s="26">
        <f t="shared" si="2"/>
        <v>1000000</v>
      </c>
      <c r="G20" s="26">
        <f t="shared" si="0"/>
        <v>1000000</v>
      </c>
      <c r="H20" s="78">
        <f t="shared" si="3"/>
        <v>12329</v>
      </c>
      <c r="I20" s="24">
        <v>0</v>
      </c>
    </row>
    <row r="21" spans="1:9" x14ac:dyDescent="0.25">
      <c r="A21" s="6" t="s">
        <v>97</v>
      </c>
      <c r="B21" s="73">
        <f t="shared" si="1"/>
        <v>31</v>
      </c>
      <c r="C21" s="72">
        <f t="shared" si="4"/>
        <v>0</v>
      </c>
      <c r="D21" s="74">
        <f>0</f>
        <v>0</v>
      </c>
      <c r="E21" s="72">
        <v>0</v>
      </c>
      <c r="F21" s="26">
        <f t="shared" si="2"/>
        <v>1000000</v>
      </c>
      <c r="G21" s="26">
        <f t="shared" si="0"/>
        <v>1000000</v>
      </c>
      <c r="H21" s="78">
        <f t="shared" si="3"/>
        <v>12740</v>
      </c>
      <c r="I21" s="24">
        <v>0</v>
      </c>
    </row>
    <row r="22" spans="1:9" x14ac:dyDescent="0.25">
      <c r="A22" s="6" t="s">
        <v>98</v>
      </c>
      <c r="B22" s="73">
        <f t="shared" si="1"/>
        <v>31</v>
      </c>
      <c r="C22" s="72">
        <f t="shared" si="4"/>
        <v>0</v>
      </c>
      <c r="D22" s="74">
        <f>0</f>
        <v>0</v>
      </c>
      <c r="E22" s="72">
        <v>0</v>
      </c>
      <c r="F22" s="26">
        <f t="shared" si="2"/>
        <v>1000000</v>
      </c>
      <c r="G22" s="26">
        <f t="shared" si="0"/>
        <v>1000000</v>
      </c>
      <c r="H22" s="78">
        <f t="shared" si="3"/>
        <v>12740</v>
      </c>
      <c r="I22" s="24">
        <v>0</v>
      </c>
    </row>
    <row r="23" spans="1:9" x14ac:dyDescent="0.25">
      <c r="A23" s="6" t="s">
        <v>99</v>
      </c>
      <c r="B23" s="73">
        <f t="shared" si="1"/>
        <v>29</v>
      </c>
      <c r="C23" s="72">
        <f t="shared" si="4"/>
        <v>0</v>
      </c>
      <c r="D23" s="74">
        <f>0</f>
        <v>0</v>
      </c>
      <c r="E23" s="72">
        <v>0</v>
      </c>
      <c r="F23" s="26">
        <f t="shared" si="2"/>
        <v>1000000</v>
      </c>
      <c r="G23" s="26">
        <f t="shared" si="0"/>
        <v>1000000</v>
      </c>
      <c r="H23" s="78">
        <f t="shared" si="3"/>
        <v>11918</v>
      </c>
      <c r="I23" s="24">
        <v>0</v>
      </c>
    </row>
    <row r="24" spans="1:9" x14ac:dyDescent="0.25">
      <c r="A24" s="6" t="s">
        <v>100</v>
      </c>
      <c r="B24" s="73">
        <f t="shared" si="1"/>
        <v>31</v>
      </c>
      <c r="C24" s="72">
        <f t="shared" si="4"/>
        <v>0</v>
      </c>
      <c r="D24" s="74">
        <f>0</f>
        <v>0</v>
      </c>
      <c r="E24" s="72">
        <v>0</v>
      </c>
      <c r="F24" s="26">
        <f t="shared" si="2"/>
        <v>1000000</v>
      </c>
      <c r="G24" s="26">
        <f t="shared" si="0"/>
        <v>1000000</v>
      </c>
      <c r="H24" s="78">
        <f t="shared" si="3"/>
        <v>12740</v>
      </c>
      <c r="I24" s="24">
        <v>0</v>
      </c>
    </row>
    <row r="25" spans="1:9" x14ac:dyDescent="0.25">
      <c r="A25" s="6" t="s">
        <v>116</v>
      </c>
      <c r="B25" s="73">
        <f t="shared" si="1"/>
        <v>30</v>
      </c>
      <c r="C25" s="72">
        <f t="shared" si="4"/>
        <v>0</v>
      </c>
      <c r="D25" s="74">
        <f>0</f>
        <v>0</v>
      </c>
      <c r="E25" s="72">
        <v>0</v>
      </c>
      <c r="F25" s="26">
        <f t="shared" si="2"/>
        <v>1000000</v>
      </c>
      <c r="G25" s="26">
        <f t="shared" si="0"/>
        <v>1000000</v>
      </c>
      <c r="H25" s="78">
        <f t="shared" si="3"/>
        <v>12329</v>
      </c>
      <c r="I25" s="24">
        <v>0</v>
      </c>
    </row>
    <row r="26" spans="1:9" x14ac:dyDescent="0.25">
      <c r="A26" s="6" t="s">
        <v>101</v>
      </c>
      <c r="B26" s="73">
        <f t="shared" si="1"/>
        <v>31</v>
      </c>
      <c r="C26" s="72">
        <f t="shared" si="4"/>
        <v>0</v>
      </c>
      <c r="D26" s="74">
        <f>0</f>
        <v>0</v>
      </c>
      <c r="E26" s="72">
        <v>0</v>
      </c>
      <c r="F26" s="26">
        <f t="shared" si="2"/>
        <v>1000000</v>
      </c>
      <c r="G26" s="26">
        <f t="shared" si="0"/>
        <v>1000000</v>
      </c>
      <c r="H26" s="78">
        <f t="shared" si="3"/>
        <v>12740</v>
      </c>
      <c r="I26" s="24">
        <v>0</v>
      </c>
    </row>
    <row r="27" spans="1:9" x14ac:dyDescent="0.25">
      <c r="A27" s="6" t="s">
        <v>102</v>
      </c>
      <c r="B27" s="73">
        <f t="shared" si="1"/>
        <v>30</v>
      </c>
      <c r="C27" s="72">
        <f t="shared" si="4"/>
        <v>0</v>
      </c>
      <c r="D27" s="74">
        <f>0</f>
        <v>0</v>
      </c>
      <c r="E27" s="72">
        <v>0</v>
      </c>
      <c r="F27" s="26">
        <f t="shared" si="2"/>
        <v>1000000</v>
      </c>
      <c r="G27" s="26">
        <f t="shared" si="0"/>
        <v>1000000</v>
      </c>
      <c r="H27" s="78">
        <f t="shared" si="3"/>
        <v>12329</v>
      </c>
      <c r="I27" s="24">
        <v>0</v>
      </c>
    </row>
    <row r="28" spans="1:9" x14ac:dyDescent="0.25">
      <c r="A28" s="6" t="s">
        <v>103</v>
      </c>
      <c r="B28" s="73">
        <f t="shared" si="1"/>
        <v>31</v>
      </c>
      <c r="C28" s="72">
        <f t="shared" si="4"/>
        <v>0</v>
      </c>
      <c r="D28" s="74">
        <f>0</f>
        <v>0</v>
      </c>
      <c r="E28" s="72">
        <v>0</v>
      </c>
      <c r="F28" s="26">
        <f t="shared" si="2"/>
        <v>1000000</v>
      </c>
      <c r="G28" s="26">
        <f t="shared" si="0"/>
        <v>1000000</v>
      </c>
      <c r="H28" s="78">
        <f t="shared" si="3"/>
        <v>12740</v>
      </c>
      <c r="I28" s="24">
        <v>0</v>
      </c>
    </row>
    <row r="29" spans="1:9" x14ac:dyDescent="0.25">
      <c r="A29" s="6" t="s">
        <v>104</v>
      </c>
      <c r="B29" s="73">
        <f t="shared" si="1"/>
        <v>31</v>
      </c>
      <c r="C29" s="72">
        <f t="shared" si="4"/>
        <v>0</v>
      </c>
      <c r="D29" s="74">
        <f>0</f>
        <v>0</v>
      </c>
      <c r="E29" s="72">
        <v>0</v>
      </c>
      <c r="F29" s="26">
        <f t="shared" si="2"/>
        <v>1000000</v>
      </c>
      <c r="G29" s="26">
        <f t="shared" si="0"/>
        <v>1000000</v>
      </c>
      <c r="H29" s="78">
        <f t="shared" si="3"/>
        <v>12740</v>
      </c>
      <c r="I29" s="24">
        <v>0</v>
      </c>
    </row>
    <row r="30" spans="1:9" x14ac:dyDescent="0.25">
      <c r="A30" s="6" t="s">
        <v>105</v>
      </c>
      <c r="B30" s="73">
        <f t="shared" si="1"/>
        <v>30</v>
      </c>
      <c r="C30" s="72">
        <f t="shared" si="4"/>
        <v>0</v>
      </c>
      <c r="D30" s="74">
        <f>0</f>
        <v>0</v>
      </c>
      <c r="E30" s="72">
        <v>0</v>
      </c>
      <c r="F30" s="26">
        <f t="shared" si="2"/>
        <v>1000000</v>
      </c>
      <c r="G30" s="26">
        <f t="shared" si="0"/>
        <v>1000000</v>
      </c>
      <c r="H30" s="78">
        <f t="shared" si="3"/>
        <v>12329</v>
      </c>
      <c r="I30" s="24">
        <v>0</v>
      </c>
    </row>
    <row r="31" spans="1:9" x14ac:dyDescent="0.25">
      <c r="A31" s="6" t="s">
        <v>106</v>
      </c>
      <c r="B31" s="73">
        <f t="shared" si="1"/>
        <v>31</v>
      </c>
      <c r="C31" s="72">
        <f t="shared" si="4"/>
        <v>0</v>
      </c>
      <c r="D31" s="74">
        <f>0</f>
        <v>0</v>
      </c>
      <c r="E31" s="72">
        <v>0</v>
      </c>
      <c r="F31" s="26">
        <f t="shared" si="2"/>
        <v>1000000</v>
      </c>
      <c r="G31" s="26">
        <f t="shared" si="0"/>
        <v>1000000</v>
      </c>
      <c r="H31" s="78">
        <f t="shared" si="3"/>
        <v>12740</v>
      </c>
      <c r="I31" s="24">
        <v>0</v>
      </c>
    </row>
    <row r="32" spans="1:9" x14ac:dyDescent="0.25">
      <c r="A32" s="6" t="s">
        <v>107</v>
      </c>
      <c r="B32" s="73">
        <f t="shared" si="1"/>
        <v>30</v>
      </c>
      <c r="C32" s="72">
        <f t="shared" si="4"/>
        <v>0</v>
      </c>
      <c r="D32" s="74">
        <f>0</f>
        <v>0</v>
      </c>
      <c r="E32" s="72">
        <v>0</v>
      </c>
      <c r="F32" s="26">
        <f t="shared" si="2"/>
        <v>1000000</v>
      </c>
      <c r="G32" s="26">
        <f t="shared" si="0"/>
        <v>1000000</v>
      </c>
      <c r="H32" s="78">
        <f t="shared" si="3"/>
        <v>12329</v>
      </c>
      <c r="I32" s="24">
        <v>0</v>
      </c>
    </row>
    <row r="33" spans="1:9" x14ac:dyDescent="0.25">
      <c r="A33" s="6" t="s">
        <v>108</v>
      </c>
      <c r="B33" s="73">
        <f t="shared" si="1"/>
        <v>31</v>
      </c>
      <c r="C33" s="72">
        <f t="shared" si="4"/>
        <v>0</v>
      </c>
      <c r="D33" s="74">
        <f>0</f>
        <v>0</v>
      </c>
      <c r="E33" s="72">
        <v>0</v>
      </c>
      <c r="F33" s="26">
        <f t="shared" si="2"/>
        <v>1000000</v>
      </c>
      <c r="G33" s="26">
        <f t="shared" si="0"/>
        <v>1000000</v>
      </c>
      <c r="H33" s="78">
        <f t="shared" si="3"/>
        <v>12740</v>
      </c>
      <c r="I33" s="24">
        <v>0</v>
      </c>
    </row>
    <row r="34" spans="1:9" x14ac:dyDescent="0.25">
      <c r="A34" s="6" t="s">
        <v>109</v>
      </c>
      <c r="B34" s="73">
        <f t="shared" si="1"/>
        <v>31</v>
      </c>
      <c r="C34" s="72">
        <f t="shared" si="4"/>
        <v>0</v>
      </c>
      <c r="D34" s="74">
        <f>0</f>
        <v>0</v>
      </c>
      <c r="E34" s="72">
        <v>0</v>
      </c>
      <c r="F34" s="26">
        <f t="shared" si="2"/>
        <v>1000000</v>
      </c>
      <c r="G34" s="26">
        <f t="shared" si="0"/>
        <v>1000000</v>
      </c>
      <c r="H34" s="78">
        <f t="shared" si="3"/>
        <v>12740</v>
      </c>
      <c r="I34" s="24">
        <v>0</v>
      </c>
    </row>
    <row r="35" spans="1:9" x14ac:dyDescent="0.25">
      <c r="A35" s="6" t="s">
        <v>110</v>
      </c>
      <c r="B35" s="73">
        <f t="shared" si="1"/>
        <v>28</v>
      </c>
      <c r="C35" s="72">
        <f t="shared" si="4"/>
        <v>0</v>
      </c>
      <c r="D35" s="74">
        <f>0</f>
        <v>0</v>
      </c>
      <c r="E35" s="72">
        <v>0</v>
      </c>
      <c r="F35" s="26">
        <f t="shared" si="2"/>
        <v>1000000</v>
      </c>
      <c r="G35" s="26">
        <f t="shared" si="0"/>
        <v>1000000</v>
      </c>
      <c r="H35" s="78">
        <f t="shared" si="3"/>
        <v>11507</v>
      </c>
      <c r="I35" s="24">
        <v>0</v>
      </c>
    </row>
    <row r="36" spans="1:9" x14ac:dyDescent="0.25">
      <c r="A36" s="6" t="s">
        <v>111</v>
      </c>
      <c r="B36" s="73">
        <f t="shared" si="1"/>
        <v>31</v>
      </c>
      <c r="C36" s="72">
        <f t="shared" si="4"/>
        <v>0</v>
      </c>
      <c r="D36" s="74">
        <f>0</f>
        <v>0</v>
      </c>
      <c r="E36" s="72">
        <v>0</v>
      </c>
      <c r="F36" s="26">
        <f t="shared" si="2"/>
        <v>1000000</v>
      </c>
      <c r="G36" s="26">
        <f t="shared" si="0"/>
        <v>1000000</v>
      </c>
      <c r="H36" s="78">
        <f t="shared" si="3"/>
        <v>12740</v>
      </c>
      <c r="I36" s="24">
        <v>0</v>
      </c>
    </row>
    <row r="37" spans="1:9" x14ac:dyDescent="0.25">
      <c r="A37" s="6" t="s">
        <v>117</v>
      </c>
      <c r="B37" s="73">
        <f t="shared" si="1"/>
        <v>30</v>
      </c>
      <c r="C37" s="72">
        <f t="shared" si="4"/>
        <v>0</v>
      </c>
      <c r="D37" s="74">
        <f>0</f>
        <v>0</v>
      </c>
      <c r="E37" s="72">
        <v>0</v>
      </c>
      <c r="F37" s="26">
        <f t="shared" si="2"/>
        <v>1000000</v>
      </c>
      <c r="G37" s="26">
        <f t="shared" si="0"/>
        <v>1000000</v>
      </c>
      <c r="H37" s="78">
        <f t="shared" si="3"/>
        <v>12329</v>
      </c>
      <c r="I37" s="24">
        <v>0</v>
      </c>
    </row>
    <row r="38" spans="1:9" x14ac:dyDescent="0.25">
      <c r="A38" s="6" t="s">
        <v>112</v>
      </c>
      <c r="B38" s="73">
        <f t="shared" si="1"/>
        <v>31</v>
      </c>
      <c r="C38" s="72">
        <f t="shared" si="4"/>
        <v>0</v>
      </c>
      <c r="D38" s="74">
        <f>0</f>
        <v>0</v>
      </c>
      <c r="E38" s="72">
        <v>0</v>
      </c>
      <c r="F38" s="26">
        <f t="shared" si="2"/>
        <v>1000000</v>
      </c>
      <c r="G38" s="26">
        <f t="shared" si="0"/>
        <v>1000000</v>
      </c>
      <c r="H38" s="78">
        <f t="shared" si="3"/>
        <v>12740</v>
      </c>
      <c r="I38" s="24">
        <v>0</v>
      </c>
    </row>
    <row r="39" spans="1:9" x14ac:dyDescent="0.25">
      <c r="A39" s="6" t="s">
        <v>113</v>
      </c>
      <c r="B39" s="73">
        <f t="shared" si="1"/>
        <v>30</v>
      </c>
      <c r="C39" s="72">
        <f t="shared" si="4"/>
        <v>0</v>
      </c>
      <c r="D39" s="74">
        <f>0</f>
        <v>0</v>
      </c>
      <c r="E39" s="72">
        <v>0</v>
      </c>
      <c r="F39" s="26">
        <f t="shared" si="2"/>
        <v>1000000</v>
      </c>
      <c r="G39" s="26">
        <f t="shared" si="0"/>
        <v>1000000</v>
      </c>
      <c r="H39" s="78">
        <f t="shared" si="3"/>
        <v>12329</v>
      </c>
      <c r="I39" s="24">
        <v>0</v>
      </c>
    </row>
    <row r="40" spans="1:9" x14ac:dyDescent="0.25">
      <c r="A40" s="79" t="s">
        <v>114</v>
      </c>
      <c r="B40" s="73">
        <f t="shared" si="1"/>
        <v>31</v>
      </c>
      <c r="C40" s="26">
        <f>$D$2</f>
        <v>1455996</v>
      </c>
      <c r="D40" s="27">
        <f>C40-E40</f>
        <v>1437680</v>
      </c>
      <c r="E40" s="72">
        <f>18316</f>
        <v>18316</v>
      </c>
      <c r="F40" s="26">
        <f>G39+SUM(H5:H39)</f>
        <v>1437680</v>
      </c>
      <c r="G40" s="26">
        <f>F40-D40</f>
        <v>0</v>
      </c>
      <c r="H40" s="78">
        <f>18316</f>
        <v>18316</v>
      </c>
      <c r="I40" s="24">
        <f>E40-H40</f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61EEE-1FB5-433E-9229-9C658CF8E0CB}">
  <dimension ref="A1:I40"/>
  <sheetViews>
    <sheetView topLeftCell="A25" workbookViewId="0">
      <selection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4.28515625" bestFit="1" customWidth="1"/>
    <col min="5" max="5" width="10" bestFit="1" customWidth="1"/>
    <col min="6" max="6" width="15.28515625" bestFit="1" customWidth="1"/>
    <col min="7" max="7" width="12.5703125" bestFit="1" customWidth="1"/>
    <col min="8" max="8" width="13.5703125" bestFit="1" customWidth="1"/>
  </cols>
  <sheetData>
    <row r="1" spans="1:9" x14ac:dyDescent="0.25">
      <c r="A1" s="61" t="s">
        <v>267</v>
      </c>
      <c r="B1" s="65" t="s">
        <v>277</v>
      </c>
      <c r="C1" s="64" t="s">
        <v>337</v>
      </c>
      <c r="D1" s="63">
        <v>1000000</v>
      </c>
    </row>
    <row r="2" spans="1:9" x14ac:dyDescent="0.25">
      <c r="A2" s="61" t="s">
        <v>268</v>
      </c>
      <c r="B2" s="62">
        <v>0.15</v>
      </c>
      <c r="C2" s="61" t="s">
        <v>336</v>
      </c>
      <c r="D2" s="60">
        <f>ROUNDUP(1455468.75,0)</f>
        <v>1455469</v>
      </c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335</v>
      </c>
      <c r="I3" s="31" t="s">
        <v>272</v>
      </c>
    </row>
    <row r="4" spans="1:9" x14ac:dyDescent="0.25">
      <c r="A4" s="6" t="s">
        <v>160</v>
      </c>
      <c r="B4" s="40">
        <f>_xlfn.DAYS(A4,B1)</f>
        <v>3</v>
      </c>
      <c r="C4" s="26"/>
      <c r="D4" s="27">
        <v>0</v>
      </c>
      <c r="E4" s="71">
        <v>1250</v>
      </c>
      <c r="F4" s="26">
        <f>D1</f>
        <v>1000000</v>
      </c>
      <c r="G4" s="26">
        <f t="shared" ref="G4:G39" si="0">F4-D4</f>
        <v>1000000</v>
      </c>
      <c r="H4" s="78">
        <f>ROUNDUP($B$2*B4*F4/360,0)</f>
        <v>1250</v>
      </c>
      <c r="I4" s="24">
        <f>E4-H4</f>
        <v>0</v>
      </c>
    </row>
    <row r="5" spans="1:9" x14ac:dyDescent="0.25">
      <c r="A5" s="76" t="s">
        <v>82</v>
      </c>
      <c r="B5" s="73">
        <f>DAYS360(A4,A5,TRUE)</f>
        <v>30</v>
      </c>
      <c r="C5" s="72">
        <f>E5</f>
        <v>0</v>
      </c>
      <c r="D5" s="74">
        <v>0</v>
      </c>
      <c r="E5" s="72">
        <v>0</v>
      </c>
      <c r="F5" s="72">
        <f t="shared" ref="F5:F39" si="1">G4</f>
        <v>1000000</v>
      </c>
      <c r="G5" s="72">
        <f t="shared" si="0"/>
        <v>1000000</v>
      </c>
      <c r="H5" s="78">
        <v>0</v>
      </c>
      <c r="I5" s="24">
        <v>0</v>
      </c>
    </row>
    <row r="6" spans="1:9" x14ac:dyDescent="0.25">
      <c r="A6" s="76" t="s">
        <v>83</v>
      </c>
      <c r="B6" s="73">
        <f t="shared" ref="B6:B40" si="2">DAYS360(A5,A6,TRUE)</f>
        <v>30</v>
      </c>
      <c r="C6" s="72">
        <f>E6</f>
        <v>0</v>
      </c>
      <c r="D6" s="74">
        <v>0</v>
      </c>
      <c r="E6" s="72">
        <v>0</v>
      </c>
      <c r="F6" s="72">
        <f t="shared" si="1"/>
        <v>1000000</v>
      </c>
      <c r="G6" s="72">
        <f t="shared" si="0"/>
        <v>1000000</v>
      </c>
      <c r="H6" s="78">
        <v>0</v>
      </c>
      <c r="I6" s="24">
        <v>0</v>
      </c>
    </row>
    <row r="7" spans="1:9" x14ac:dyDescent="0.25">
      <c r="A7" s="76" t="s">
        <v>84</v>
      </c>
      <c r="B7" s="73">
        <f t="shared" si="2"/>
        <v>30</v>
      </c>
      <c r="C7" s="72">
        <f>E7</f>
        <v>0</v>
      </c>
      <c r="D7" s="74">
        <v>0</v>
      </c>
      <c r="E7" s="72">
        <v>0</v>
      </c>
      <c r="F7" s="72">
        <f t="shared" si="1"/>
        <v>1000000</v>
      </c>
      <c r="G7" s="72">
        <f t="shared" si="0"/>
        <v>1000000</v>
      </c>
      <c r="H7" s="78">
        <v>0</v>
      </c>
      <c r="I7" s="24">
        <v>0</v>
      </c>
    </row>
    <row r="8" spans="1:9" x14ac:dyDescent="0.25">
      <c r="A8" s="76" t="s">
        <v>85</v>
      </c>
      <c r="B8" s="73">
        <f t="shared" si="2"/>
        <v>30</v>
      </c>
      <c r="C8" s="72">
        <f>E8</f>
        <v>0</v>
      </c>
      <c r="D8" s="74">
        <v>0</v>
      </c>
      <c r="E8" s="72">
        <v>0</v>
      </c>
      <c r="F8" s="72">
        <f t="shared" si="1"/>
        <v>1000000</v>
      </c>
      <c r="G8" s="72">
        <f t="shared" si="0"/>
        <v>1000000</v>
      </c>
      <c r="H8" s="78">
        <v>0</v>
      </c>
      <c r="I8" s="24">
        <v>0</v>
      </c>
    </row>
    <row r="9" spans="1:9" x14ac:dyDescent="0.25">
      <c r="A9" s="76" t="s">
        <v>86</v>
      </c>
      <c r="B9" s="73">
        <f t="shared" si="2"/>
        <v>30</v>
      </c>
      <c r="C9" s="72">
        <f>E9</f>
        <v>0</v>
      </c>
      <c r="D9" s="74">
        <f>0</f>
        <v>0</v>
      </c>
      <c r="E9" s="72">
        <v>0</v>
      </c>
      <c r="F9" s="72">
        <f t="shared" si="1"/>
        <v>1000000</v>
      </c>
      <c r="G9" s="72">
        <f t="shared" si="0"/>
        <v>1000000</v>
      </c>
      <c r="H9" s="78">
        <v>0</v>
      </c>
      <c r="I9" s="24">
        <v>0</v>
      </c>
    </row>
    <row r="10" spans="1:9" x14ac:dyDescent="0.25">
      <c r="A10" s="6" t="s">
        <v>87</v>
      </c>
      <c r="B10" s="73">
        <f t="shared" si="2"/>
        <v>30</v>
      </c>
      <c r="C10" s="72">
        <f t="shared" ref="C10:C39" si="3">E10</f>
        <v>0</v>
      </c>
      <c r="D10" s="74">
        <f>0</f>
        <v>0</v>
      </c>
      <c r="E10" s="72">
        <v>0</v>
      </c>
      <c r="F10" s="26">
        <f t="shared" si="1"/>
        <v>1000000</v>
      </c>
      <c r="G10" s="26">
        <f t="shared" si="0"/>
        <v>1000000</v>
      </c>
      <c r="H10" s="78">
        <f>$B$2*B10*F10/360</f>
        <v>12500</v>
      </c>
      <c r="I10" s="24">
        <v>0</v>
      </c>
    </row>
    <row r="11" spans="1:9" x14ac:dyDescent="0.25">
      <c r="A11" s="6" t="s">
        <v>88</v>
      </c>
      <c r="B11" s="73">
        <f t="shared" si="2"/>
        <v>30</v>
      </c>
      <c r="C11" s="72">
        <f t="shared" si="3"/>
        <v>0</v>
      </c>
      <c r="D11" s="74">
        <f>0</f>
        <v>0</v>
      </c>
      <c r="E11" s="72">
        <v>0</v>
      </c>
      <c r="F11" s="26">
        <f t="shared" si="1"/>
        <v>1000000</v>
      </c>
      <c r="G11" s="26">
        <f t="shared" si="0"/>
        <v>1000000</v>
      </c>
      <c r="H11" s="78">
        <f t="shared" ref="H11:H38" si="4">$B$2*B11*F11/360</f>
        <v>12500</v>
      </c>
      <c r="I11" s="24">
        <v>0</v>
      </c>
    </row>
    <row r="12" spans="1:9" x14ac:dyDescent="0.25">
      <c r="A12" s="6" t="s">
        <v>89</v>
      </c>
      <c r="B12" s="73">
        <f t="shared" si="2"/>
        <v>30</v>
      </c>
      <c r="C12" s="72">
        <f t="shared" si="3"/>
        <v>0</v>
      </c>
      <c r="D12" s="74">
        <f>0</f>
        <v>0</v>
      </c>
      <c r="E12" s="72">
        <v>0</v>
      </c>
      <c r="F12" s="26">
        <f t="shared" si="1"/>
        <v>1000000</v>
      </c>
      <c r="G12" s="26">
        <f t="shared" si="0"/>
        <v>1000000</v>
      </c>
      <c r="H12" s="78">
        <f t="shared" si="4"/>
        <v>12500</v>
      </c>
      <c r="I12" s="24">
        <v>0</v>
      </c>
    </row>
    <row r="13" spans="1:9" x14ac:dyDescent="0.25">
      <c r="A13" s="6" t="s">
        <v>115</v>
      </c>
      <c r="B13" s="73">
        <f t="shared" si="2"/>
        <v>30</v>
      </c>
      <c r="C13" s="72">
        <f t="shared" si="3"/>
        <v>0</v>
      </c>
      <c r="D13" s="74">
        <f>0</f>
        <v>0</v>
      </c>
      <c r="E13" s="72">
        <v>0</v>
      </c>
      <c r="F13" s="26">
        <f t="shared" si="1"/>
        <v>1000000</v>
      </c>
      <c r="G13" s="26">
        <f t="shared" si="0"/>
        <v>1000000</v>
      </c>
      <c r="H13" s="78">
        <f t="shared" si="4"/>
        <v>12500</v>
      </c>
      <c r="I13" s="24">
        <v>0</v>
      </c>
    </row>
    <row r="14" spans="1:9" x14ac:dyDescent="0.25">
      <c r="A14" s="6" t="s">
        <v>90</v>
      </c>
      <c r="B14" s="73">
        <f t="shared" si="2"/>
        <v>30</v>
      </c>
      <c r="C14" s="72">
        <f t="shared" si="3"/>
        <v>0</v>
      </c>
      <c r="D14" s="74">
        <f>0</f>
        <v>0</v>
      </c>
      <c r="E14" s="72">
        <v>0</v>
      </c>
      <c r="F14" s="26">
        <f t="shared" si="1"/>
        <v>1000000</v>
      </c>
      <c r="G14" s="26">
        <f t="shared" si="0"/>
        <v>1000000</v>
      </c>
      <c r="H14" s="78">
        <f t="shared" si="4"/>
        <v>12500</v>
      </c>
      <c r="I14" s="24">
        <v>0</v>
      </c>
    </row>
    <row r="15" spans="1:9" x14ac:dyDescent="0.25">
      <c r="A15" s="6" t="s">
        <v>91</v>
      </c>
      <c r="B15" s="73">
        <f t="shared" si="2"/>
        <v>30</v>
      </c>
      <c r="C15" s="72">
        <f t="shared" si="3"/>
        <v>0</v>
      </c>
      <c r="D15" s="74">
        <f>0</f>
        <v>0</v>
      </c>
      <c r="E15" s="72">
        <v>0</v>
      </c>
      <c r="F15" s="26">
        <f t="shared" si="1"/>
        <v>1000000</v>
      </c>
      <c r="G15" s="26">
        <f t="shared" si="0"/>
        <v>1000000</v>
      </c>
      <c r="H15" s="78">
        <f t="shared" si="4"/>
        <v>12500</v>
      </c>
      <c r="I15" s="24">
        <v>0</v>
      </c>
    </row>
    <row r="16" spans="1:9" x14ac:dyDescent="0.25">
      <c r="A16" s="6" t="s">
        <v>92</v>
      </c>
      <c r="B16" s="73">
        <f t="shared" si="2"/>
        <v>30</v>
      </c>
      <c r="C16" s="72">
        <f t="shared" si="3"/>
        <v>0</v>
      </c>
      <c r="D16" s="74">
        <f>0</f>
        <v>0</v>
      </c>
      <c r="E16" s="72">
        <v>0</v>
      </c>
      <c r="F16" s="26">
        <f t="shared" si="1"/>
        <v>1000000</v>
      </c>
      <c r="G16" s="26">
        <f t="shared" si="0"/>
        <v>1000000</v>
      </c>
      <c r="H16" s="78">
        <f t="shared" si="4"/>
        <v>12500</v>
      </c>
      <c r="I16" s="24">
        <v>0</v>
      </c>
    </row>
    <row r="17" spans="1:9" x14ac:dyDescent="0.25">
      <c r="A17" s="6" t="s">
        <v>93</v>
      </c>
      <c r="B17" s="73">
        <f t="shared" si="2"/>
        <v>30</v>
      </c>
      <c r="C17" s="72">
        <f t="shared" si="3"/>
        <v>0</v>
      </c>
      <c r="D17" s="74">
        <f>0</f>
        <v>0</v>
      </c>
      <c r="E17" s="72">
        <v>0</v>
      </c>
      <c r="F17" s="26">
        <f t="shared" si="1"/>
        <v>1000000</v>
      </c>
      <c r="G17" s="26">
        <f t="shared" si="0"/>
        <v>1000000</v>
      </c>
      <c r="H17" s="78">
        <f t="shared" si="4"/>
        <v>12500</v>
      </c>
      <c r="I17" s="24">
        <v>0</v>
      </c>
    </row>
    <row r="18" spans="1:9" x14ac:dyDescent="0.25">
      <c r="A18" s="6" t="s">
        <v>94</v>
      </c>
      <c r="B18" s="73">
        <f t="shared" si="2"/>
        <v>30</v>
      </c>
      <c r="C18" s="72">
        <f t="shared" si="3"/>
        <v>0</v>
      </c>
      <c r="D18" s="74">
        <f>0</f>
        <v>0</v>
      </c>
      <c r="E18" s="72">
        <v>0</v>
      </c>
      <c r="F18" s="26">
        <f t="shared" si="1"/>
        <v>1000000</v>
      </c>
      <c r="G18" s="26">
        <f t="shared" si="0"/>
        <v>1000000</v>
      </c>
      <c r="H18" s="78">
        <f t="shared" si="4"/>
        <v>12500</v>
      </c>
      <c r="I18" s="24">
        <v>0</v>
      </c>
    </row>
    <row r="19" spans="1:9" x14ac:dyDescent="0.25">
      <c r="A19" s="6" t="s">
        <v>95</v>
      </c>
      <c r="B19" s="73">
        <f t="shared" si="2"/>
        <v>30</v>
      </c>
      <c r="C19" s="72">
        <f t="shared" si="3"/>
        <v>0</v>
      </c>
      <c r="D19" s="74">
        <f>0</f>
        <v>0</v>
      </c>
      <c r="E19" s="72">
        <v>0</v>
      </c>
      <c r="F19" s="26">
        <f t="shared" si="1"/>
        <v>1000000</v>
      </c>
      <c r="G19" s="26">
        <f t="shared" si="0"/>
        <v>1000000</v>
      </c>
      <c r="H19" s="78">
        <f t="shared" si="4"/>
        <v>12500</v>
      </c>
      <c r="I19" s="24">
        <v>0</v>
      </c>
    </row>
    <row r="20" spans="1:9" x14ac:dyDescent="0.25">
      <c r="A20" s="6" t="s">
        <v>96</v>
      </c>
      <c r="B20" s="73">
        <f t="shared" si="2"/>
        <v>30</v>
      </c>
      <c r="C20" s="72">
        <f t="shared" si="3"/>
        <v>0</v>
      </c>
      <c r="D20" s="74">
        <f>0</f>
        <v>0</v>
      </c>
      <c r="E20" s="72">
        <v>0</v>
      </c>
      <c r="F20" s="26">
        <f t="shared" si="1"/>
        <v>1000000</v>
      </c>
      <c r="G20" s="26">
        <f t="shared" si="0"/>
        <v>1000000</v>
      </c>
      <c r="H20" s="78">
        <f t="shared" si="4"/>
        <v>12500</v>
      </c>
      <c r="I20" s="24">
        <v>0</v>
      </c>
    </row>
    <row r="21" spans="1:9" x14ac:dyDescent="0.25">
      <c r="A21" s="6" t="s">
        <v>97</v>
      </c>
      <c r="B21" s="73">
        <f t="shared" si="2"/>
        <v>30</v>
      </c>
      <c r="C21" s="72">
        <f t="shared" si="3"/>
        <v>0</v>
      </c>
      <c r="D21" s="74">
        <f>0</f>
        <v>0</v>
      </c>
      <c r="E21" s="72">
        <v>0</v>
      </c>
      <c r="F21" s="26">
        <f t="shared" si="1"/>
        <v>1000000</v>
      </c>
      <c r="G21" s="26">
        <f t="shared" si="0"/>
        <v>1000000</v>
      </c>
      <c r="H21" s="78">
        <f t="shared" si="4"/>
        <v>12500</v>
      </c>
      <c r="I21" s="24">
        <v>0</v>
      </c>
    </row>
    <row r="22" spans="1:9" x14ac:dyDescent="0.25">
      <c r="A22" s="6" t="s">
        <v>98</v>
      </c>
      <c r="B22" s="73">
        <f t="shared" si="2"/>
        <v>30</v>
      </c>
      <c r="C22" s="72">
        <f t="shared" si="3"/>
        <v>0</v>
      </c>
      <c r="D22" s="74">
        <f>0</f>
        <v>0</v>
      </c>
      <c r="E22" s="72">
        <v>0</v>
      </c>
      <c r="F22" s="26">
        <f t="shared" si="1"/>
        <v>1000000</v>
      </c>
      <c r="G22" s="26">
        <f t="shared" si="0"/>
        <v>1000000</v>
      </c>
      <c r="H22" s="78">
        <f t="shared" si="4"/>
        <v>12500</v>
      </c>
      <c r="I22" s="24">
        <v>0</v>
      </c>
    </row>
    <row r="23" spans="1:9" x14ac:dyDescent="0.25">
      <c r="A23" s="6" t="s">
        <v>99</v>
      </c>
      <c r="B23" s="73">
        <f t="shared" si="2"/>
        <v>30</v>
      </c>
      <c r="C23" s="72">
        <f t="shared" si="3"/>
        <v>0</v>
      </c>
      <c r="D23" s="74">
        <f>0</f>
        <v>0</v>
      </c>
      <c r="E23" s="72">
        <v>0</v>
      </c>
      <c r="F23" s="26">
        <f t="shared" si="1"/>
        <v>1000000</v>
      </c>
      <c r="G23" s="26">
        <f t="shared" si="0"/>
        <v>1000000</v>
      </c>
      <c r="H23" s="78">
        <f t="shared" si="4"/>
        <v>12500</v>
      </c>
      <c r="I23" s="24">
        <v>0</v>
      </c>
    </row>
    <row r="24" spans="1:9" x14ac:dyDescent="0.25">
      <c r="A24" s="6" t="s">
        <v>100</v>
      </c>
      <c r="B24" s="73">
        <f t="shared" si="2"/>
        <v>30</v>
      </c>
      <c r="C24" s="72">
        <f t="shared" si="3"/>
        <v>0</v>
      </c>
      <c r="D24" s="74">
        <f>0</f>
        <v>0</v>
      </c>
      <c r="E24" s="72">
        <v>0</v>
      </c>
      <c r="F24" s="26">
        <f t="shared" si="1"/>
        <v>1000000</v>
      </c>
      <c r="G24" s="26">
        <f t="shared" si="0"/>
        <v>1000000</v>
      </c>
      <c r="H24" s="78">
        <f t="shared" si="4"/>
        <v>12500</v>
      </c>
      <c r="I24" s="24">
        <v>0</v>
      </c>
    </row>
    <row r="25" spans="1:9" x14ac:dyDescent="0.25">
      <c r="A25" s="6" t="s">
        <v>116</v>
      </c>
      <c r="B25" s="73">
        <f t="shared" si="2"/>
        <v>30</v>
      </c>
      <c r="C25" s="72">
        <f t="shared" si="3"/>
        <v>0</v>
      </c>
      <c r="D25" s="74">
        <f>0</f>
        <v>0</v>
      </c>
      <c r="E25" s="72">
        <v>0</v>
      </c>
      <c r="F25" s="26">
        <f t="shared" si="1"/>
        <v>1000000</v>
      </c>
      <c r="G25" s="26">
        <f t="shared" si="0"/>
        <v>1000000</v>
      </c>
      <c r="H25" s="78">
        <f t="shared" si="4"/>
        <v>12500</v>
      </c>
      <c r="I25" s="24">
        <v>0</v>
      </c>
    </row>
    <row r="26" spans="1:9" x14ac:dyDescent="0.25">
      <c r="A26" s="6" t="s">
        <v>101</v>
      </c>
      <c r="B26" s="73">
        <f t="shared" si="2"/>
        <v>30</v>
      </c>
      <c r="C26" s="72">
        <f t="shared" si="3"/>
        <v>0</v>
      </c>
      <c r="D26" s="74">
        <f>0</f>
        <v>0</v>
      </c>
      <c r="E26" s="72">
        <v>0</v>
      </c>
      <c r="F26" s="26">
        <f t="shared" si="1"/>
        <v>1000000</v>
      </c>
      <c r="G26" s="26">
        <f t="shared" si="0"/>
        <v>1000000</v>
      </c>
      <c r="H26" s="78">
        <f t="shared" si="4"/>
        <v>12500</v>
      </c>
      <c r="I26" s="24">
        <v>0</v>
      </c>
    </row>
    <row r="27" spans="1:9" x14ac:dyDescent="0.25">
      <c r="A27" s="6" t="s">
        <v>102</v>
      </c>
      <c r="B27" s="73">
        <f t="shared" si="2"/>
        <v>30</v>
      </c>
      <c r="C27" s="72">
        <f t="shared" si="3"/>
        <v>0</v>
      </c>
      <c r="D27" s="74">
        <f>0</f>
        <v>0</v>
      </c>
      <c r="E27" s="72">
        <v>0</v>
      </c>
      <c r="F27" s="26">
        <f t="shared" si="1"/>
        <v>1000000</v>
      </c>
      <c r="G27" s="26">
        <f t="shared" si="0"/>
        <v>1000000</v>
      </c>
      <c r="H27" s="78">
        <f t="shared" si="4"/>
        <v>12500</v>
      </c>
      <c r="I27" s="24">
        <v>0</v>
      </c>
    </row>
    <row r="28" spans="1:9" x14ac:dyDescent="0.25">
      <c r="A28" s="6" t="s">
        <v>103</v>
      </c>
      <c r="B28" s="73">
        <f t="shared" si="2"/>
        <v>30</v>
      </c>
      <c r="C28" s="72">
        <f t="shared" si="3"/>
        <v>0</v>
      </c>
      <c r="D28" s="74">
        <f>0</f>
        <v>0</v>
      </c>
      <c r="E28" s="72">
        <v>0</v>
      </c>
      <c r="F28" s="26">
        <f t="shared" si="1"/>
        <v>1000000</v>
      </c>
      <c r="G28" s="26">
        <f t="shared" si="0"/>
        <v>1000000</v>
      </c>
      <c r="H28" s="78">
        <f t="shared" si="4"/>
        <v>12500</v>
      </c>
      <c r="I28" s="24">
        <v>0</v>
      </c>
    </row>
    <row r="29" spans="1:9" x14ac:dyDescent="0.25">
      <c r="A29" s="6" t="s">
        <v>104</v>
      </c>
      <c r="B29" s="73">
        <f t="shared" si="2"/>
        <v>30</v>
      </c>
      <c r="C29" s="72">
        <f t="shared" si="3"/>
        <v>0</v>
      </c>
      <c r="D29" s="74">
        <f>0</f>
        <v>0</v>
      </c>
      <c r="E29" s="72">
        <v>0</v>
      </c>
      <c r="F29" s="26">
        <f t="shared" si="1"/>
        <v>1000000</v>
      </c>
      <c r="G29" s="26">
        <f t="shared" si="0"/>
        <v>1000000</v>
      </c>
      <c r="H29" s="78">
        <f t="shared" si="4"/>
        <v>12500</v>
      </c>
      <c r="I29" s="24">
        <v>0</v>
      </c>
    </row>
    <row r="30" spans="1:9" x14ac:dyDescent="0.25">
      <c r="A30" s="6" t="s">
        <v>105</v>
      </c>
      <c r="B30" s="73">
        <f t="shared" si="2"/>
        <v>30</v>
      </c>
      <c r="C30" s="72">
        <f t="shared" si="3"/>
        <v>0</v>
      </c>
      <c r="D30" s="74">
        <f>0</f>
        <v>0</v>
      </c>
      <c r="E30" s="72">
        <v>0</v>
      </c>
      <c r="F30" s="26">
        <f t="shared" si="1"/>
        <v>1000000</v>
      </c>
      <c r="G30" s="26">
        <f t="shared" si="0"/>
        <v>1000000</v>
      </c>
      <c r="H30" s="78">
        <f t="shared" si="4"/>
        <v>12500</v>
      </c>
      <c r="I30" s="24">
        <v>0</v>
      </c>
    </row>
    <row r="31" spans="1:9" x14ac:dyDescent="0.25">
      <c r="A31" s="6" t="s">
        <v>106</v>
      </c>
      <c r="B31" s="73">
        <f t="shared" si="2"/>
        <v>30</v>
      </c>
      <c r="C31" s="72">
        <f t="shared" si="3"/>
        <v>0</v>
      </c>
      <c r="D31" s="74">
        <f>0</f>
        <v>0</v>
      </c>
      <c r="E31" s="72">
        <v>0</v>
      </c>
      <c r="F31" s="26">
        <f t="shared" si="1"/>
        <v>1000000</v>
      </c>
      <c r="G31" s="26">
        <f t="shared" si="0"/>
        <v>1000000</v>
      </c>
      <c r="H31" s="78">
        <f t="shared" si="4"/>
        <v>12500</v>
      </c>
      <c r="I31" s="24">
        <v>0</v>
      </c>
    </row>
    <row r="32" spans="1:9" x14ac:dyDescent="0.25">
      <c r="A32" s="6" t="s">
        <v>107</v>
      </c>
      <c r="B32" s="73">
        <f t="shared" si="2"/>
        <v>30</v>
      </c>
      <c r="C32" s="72">
        <f t="shared" si="3"/>
        <v>0</v>
      </c>
      <c r="D32" s="74">
        <f>0</f>
        <v>0</v>
      </c>
      <c r="E32" s="72">
        <v>0</v>
      </c>
      <c r="F32" s="26">
        <f t="shared" si="1"/>
        <v>1000000</v>
      </c>
      <c r="G32" s="26">
        <f t="shared" si="0"/>
        <v>1000000</v>
      </c>
      <c r="H32" s="78">
        <f t="shared" si="4"/>
        <v>12500</v>
      </c>
      <c r="I32" s="24">
        <v>0</v>
      </c>
    </row>
    <row r="33" spans="1:9" x14ac:dyDescent="0.25">
      <c r="A33" s="6" t="s">
        <v>108</v>
      </c>
      <c r="B33" s="73">
        <f t="shared" si="2"/>
        <v>30</v>
      </c>
      <c r="C33" s="72">
        <f t="shared" si="3"/>
        <v>0</v>
      </c>
      <c r="D33" s="74">
        <f>0</f>
        <v>0</v>
      </c>
      <c r="E33" s="72">
        <v>0</v>
      </c>
      <c r="F33" s="26">
        <f t="shared" si="1"/>
        <v>1000000</v>
      </c>
      <c r="G33" s="26">
        <f t="shared" si="0"/>
        <v>1000000</v>
      </c>
      <c r="H33" s="78">
        <f t="shared" si="4"/>
        <v>12500</v>
      </c>
      <c r="I33" s="24">
        <v>0</v>
      </c>
    </row>
    <row r="34" spans="1:9" x14ac:dyDescent="0.25">
      <c r="A34" s="6" t="s">
        <v>109</v>
      </c>
      <c r="B34" s="73">
        <f t="shared" si="2"/>
        <v>30</v>
      </c>
      <c r="C34" s="72">
        <f t="shared" si="3"/>
        <v>0</v>
      </c>
      <c r="D34" s="74">
        <f>0</f>
        <v>0</v>
      </c>
      <c r="E34" s="72">
        <v>0</v>
      </c>
      <c r="F34" s="26">
        <f t="shared" si="1"/>
        <v>1000000</v>
      </c>
      <c r="G34" s="26">
        <f t="shared" si="0"/>
        <v>1000000</v>
      </c>
      <c r="H34" s="78">
        <f t="shared" si="4"/>
        <v>12500</v>
      </c>
      <c r="I34" s="24">
        <v>0</v>
      </c>
    </row>
    <row r="35" spans="1:9" x14ac:dyDescent="0.25">
      <c r="A35" s="6" t="s">
        <v>110</v>
      </c>
      <c r="B35" s="73">
        <f t="shared" si="2"/>
        <v>30</v>
      </c>
      <c r="C35" s="72">
        <f t="shared" si="3"/>
        <v>0</v>
      </c>
      <c r="D35" s="74">
        <f>0</f>
        <v>0</v>
      </c>
      <c r="E35" s="72">
        <v>0</v>
      </c>
      <c r="F35" s="26">
        <f t="shared" si="1"/>
        <v>1000000</v>
      </c>
      <c r="G35" s="26">
        <f t="shared" si="0"/>
        <v>1000000</v>
      </c>
      <c r="H35" s="78">
        <f t="shared" si="4"/>
        <v>12500</v>
      </c>
      <c r="I35" s="24">
        <v>0</v>
      </c>
    </row>
    <row r="36" spans="1:9" x14ac:dyDescent="0.25">
      <c r="A36" s="6" t="s">
        <v>111</v>
      </c>
      <c r="B36" s="73">
        <f t="shared" si="2"/>
        <v>30</v>
      </c>
      <c r="C36" s="72">
        <f t="shared" si="3"/>
        <v>0</v>
      </c>
      <c r="D36" s="74">
        <f>0</f>
        <v>0</v>
      </c>
      <c r="E36" s="72">
        <v>0</v>
      </c>
      <c r="F36" s="26">
        <f t="shared" si="1"/>
        <v>1000000</v>
      </c>
      <c r="G36" s="26">
        <f t="shared" si="0"/>
        <v>1000000</v>
      </c>
      <c r="H36" s="78">
        <f t="shared" si="4"/>
        <v>12500</v>
      </c>
      <c r="I36" s="24">
        <v>0</v>
      </c>
    </row>
    <row r="37" spans="1:9" x14ac:dyDescent="0.25">
      <c r="A37" s="6" t="s">
        <v>117</v>
      </c>
      <c r="B37" s="73">
        <f t="shared" si="2"/>
        <v>30</v>
      </c>
      <c r="C37" s="72">
        <f t="shared" si="3"/>
        <v>0</v>
      </c>
      <c r="D37" s="74">
        <f>0</f>
        <v>0</v>
      </c>
      <c r="E37" s="72">
        <v>0</v>
      </c>
      <c r="F37" s="26">
        <f t="shared" si="1"/>
        <v>1000000</v>
      </c>
      <c r="G37" s="26">
        <f t="shared" si="0"/>
        <v>1000000</v>
      </c>
      <c r="H37" s="78">
        <f t="shared" si="4"/>
        <v>12500</v>
      </c>
      <c r="I37" s="24">
        <v>0</v>
      </c>
    </row>
    <row r="38" spans="1:9" x14ac:dyDescent="0.25">
      <c r="A38" s="6" t="s">
        <v>112</v>
      </c>
      <c r="B38" s="73">
        <f t="shared" si="2"/>
        <v>30</v>
      </c>
      <c r="C38" s="72">
        <f t="shared" si="3"/>
        <v>0</v>
      </c>
      <c r="D38" s="74">
        <f>0</f>
        <v>0</v>
      </c>
      <c r="E38" s="72">
        <v>0</v>
      </c>
      <c r="F38" s="26">
        <f t="shared" si="1"/>
        <v>1000000</v>
      </c>
      <c r="G38" s="26">
        <f t="shared" si="0"/>
        <v>1000000</v>
      </c>
      <c r="H38" s="78">
        <f t="shared" si="4"/>
        <v>12500</v>
      </c>
      <c r="I38" s="24">
        <v>0</v>
      </c>
    </row>
    <row r="39" spans="1:9" x14ac:dyDescent="0.25">
      <c r="A39" s="6" t="s">
        <v>113</v>
      </c>
      <c r="B39" s="73">
        <f t="shared" si="2"/>
        <v>30</v>
      </c>
      <c r="C39" s="72">
        <f t="shared" si="3"/>
        <v>0</v>
      </c>
      <c r="D39" s="74">
        <f>0</f>
        <v>0</v>
      </c>
      <c r="E39" s="72">
        <v>0</v>
      </c>
      <c r="F39" s="26">
        <f t="shared" si="1"/>
        <v>1000000</v>
      </c>
      <c r="G39" s="26">
        <f t="shared" si="0"/>
        <v>1000000</v>
      </c>
      <c r="H39" s="78">
        <f>$B$2*B39*F39/360</f>
        <v>12500</v>
      </c>
      <c r="I39" s="24">
        <v>0</v>
      </c>
    </row>
    <row r="40" spans="1:9" x14ac:dyDescent="0.25">
      <c r="A40" s="79" t="s">
        <v>114</v>
      </c>
      <c r="B40" s="73">
        <f t="shared" si="2"/>
        <v>30</v>
      </c>
      <c r="C40" s="26">
        <f>$D$2</f>
        <v>1455469</v>
      </c>
      <c r="D40" s="27">
        <f>C40-E40</f>
        <v>1437500</v>
      </c>
      <c r="E40" s="72">
        <f>17969</f>
        <v>17969</v>
      </c>
      <c r="F40" s="26">
        <f>G39+(H10*35)</f>
        <v>1437500</v>
      </c>
      <c r="G40" s="26">
        <f>F40-D40</f>
        <v>0</v>
      </c>
      <c r="H40" s="78">
        <f>17969</f>
        <v>17969</v>
      </c>
      <c r="I40" s="24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C14A4-0360-4CD7-8CF4-715B70733F7A}">
  <dimension ref="A1:P5"/>
  <sheetViews>
    <sheetView zoomScale="89" zoomScaleNormal="89" workbookViewId="0">
      <selection activeCell="P5" sqref="P5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855468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20.42578125" bestFit="1" customWidth="1"/>
    <col min="15" max="15" width="28.42578125" bestFit="1" customWidth="1"/>
    <col min="16" max="16" width="111" bestFit="1" customWidth="1"/>
  </cols>
  <sheetData>
    <row r="1" spans="1:16" x14ac:dyDescent="0.25">
      <c r="A1" s="13" t="s">
        <v>75</v>
      </c>
      <c r="B1" s="7" t="s">
        <v>1</v>
      </c>
      <c r="C1" s="7" t="s">
        <v>2</v>
      </c>
      <c r="D1" s="7" t="s">
        <v>11</v>
      </c>
      <c r="E1" s="7" t="s">
        <v>12</v>
      </c>
      <c r="F1" s="7" t="s">
        <v>13</v>
      </c>
      <c r="G1" s="7" t="s">
        <v>22</v>
      </c>
      <c r="H1" s="7" t="s">
        <v>3</v>
      </c>
      <c r="I1" s="7" t="s">
        <v>4</v>
      </c>
      <c r="J1" s="7" t="s">
        <v>5</v>
      </c>
      <c r="K1" s="7" t="s">
        <v>6</v>
      </c>
      <c r="L1" s="7" t="s">
        <v>7</v>
      </c>
      <c r="M1" s="7" t="s">
        <v>8</v>
      </c>
      <c r="N1" s="7" t="s">
        <v>333</v>
      </c>
      <c r="O1" s="7" t="s">
        <v>332</v>
      </c>
      <c r="P1" s="7" t="s">
        <v>168</v>
      </c>
    </row>
    <row r="2" spans="1:16" x14ac:dyDescent="0.25">
      <c r="A2" s="28" t="s">
        <v>0</v>
      </c>
      <c r="B2" s="8" t="s">
        <v>9</v>
      </c>
      <c r="C2" s="8" t="s">
        <v>10</v>
      </c>
      <c r="D2" s="9" t="s">
        <v>65</v>
      </c>
      <c r="E2" s="9" t="s">
        <v>66</v>
      </c>
      <c r="F2" s="9" t="s">
        <v>81</v>
      </c>
      <c r="G2" s="9" t="s">
        <v>119</v>
      </c>
      <c r="H2" s="9" t="s">
        <v>14</v>
      </c>
      <c r="I2" s="9" t="s">
        <v>0</v>
      </c>
      <c r="J2" s="9" t="s">
        <v>9</v>
      </c>
      <c r="K2" s="9" t="s">
        <v>69</v>
      </c>
      <c r="L2" s="9" t="s">
        <v>70</v>
      </c>
      <c r="M2" s="9" t="s">
        <v>71</v>
      </c>
      <c r="N2" s="9" t="s">
        <v>68</v>
      </c>
      <c r="O2" s="9" t="s">
        <v>329</v>
      </c>
      <c r="P2" s="9" t="s">
        <v>791</v>
      </c>
    </row>
    <row r="3" spans="1:16" x14ac:dyDescent="0.25">
      <c r="A3" s="28" t="s">
        <v>0</v>
      </c>
      <c r="B3" s="8" t="s">
        <v>9</v>
      </c>
      <c r="C3" s="8" t="s">
        <v>10</v>
      </c>
      <c r="D3" s="9" t="s">
        <v>65</v>
      </c>
      <c r="E3" s="9" t="s">
        <v>66</v>
      </c>
      <c r="F3" s="9" t="s">
        <v>81</v>
      </c>
      <c r="G3" s="9" t="s">
        <v>119</v>
      </c>
      <c r="H3" s="9" t="s">
        <v>14</v>
      </c>
      <c r="I3" s="9" t="s">
        <v>0</v>
      </c>
      <c r="J3" s="9" t="s">
        <v>9</v>
      </c>
      <c r="K3" s="9" t="s">
        <v>76</v>
      </c>
      <c r="L3" s="9" t="s">
        <v>70</v>
      </c>
      <c r="M3" s="9" t="s">
        <v>71</v>
      </c>
      <c r="N3" s="9" t="s">
        <v>68</v>
      </c>
      <c r="O3" s="9" t="s">
        <v>329</v>
      </c>
      <c r="P3" s="9" t="s">
        <v>792</v>
      </c>
    </row>
    <row r="4" spans="1:16" x14ac:dyDescent="0.25">
      <c r="A4" s="28" t="s">
        <v>0</v>
      </c>
      <c r="B4" s="8" t="s">
        <v>9</v>
      </c>
      <c r="C4" s="8" t="s">
        <v>10</v>
      </c>
      <c r="D4" s="9" t="s">
        <v>65</v>
      </c>
      <c r="E4" s="9" t="s">
        <v>66</v>
      </c>
      <c r="F4" s="9" t="s">
        <v>81</v>
      </c>
      <c r="G4" s="9" t="s">
        <v>119</v>
      </c>
      <c r="H4" s="9" t="s">
        <v>14</v>
      </c>
      <c r="I4" s="9" t="s">
        <v>0</v>
      </c>
      <c r="J4" s="9" t="s">
        <v>9</v>
      </c>
      <c r="K4" s="9" t="s">
        <v>69</v>
      </c>
      <c r="L4" s="9" t="s">
        <v>70</v>
      </c>
      <c r="M4" s="9" t="s">
        <v>71</v>
      </c>
      <c r="N4" s="9" t="s">
        <v>328</v>
      </c>
      <c r="O4" s="9" t="s">
        <v>329</v>
      </c>
      <c r="P4" s="9" t="s">
        <v>791</v>
      </c>
    </row>
    <row r="5" spans="1:16" x14ac:dyDescent="0.25">
      <c r="A5" s="28" t="s">
        <v>0</v>
      </c>
      <c r="B5" s="8" t="s">
        <v>9</v>
      </c>
      <c r="C5" s="8" t="s">
        <v>10</v>
      </c>
      <c r="D5" s="9" t="s">
        <v>65</v>
      </c>
      <c r="E5" s="9" t="s">
        <v>66</v>
      </c>
      <c r="F5" s="9" t="s">
        <v>81</v>
      </c>
      <c r="G5" s="9" t="s">
        <v>119</v>
      </c>
      <c r="H5" s="9" t="s">
        <v>14</v>
      </c>
      <c r="I5" s="9" t="s">
        <v>0</v>
      </c>
      <c r="J5" s="9" t="s">
        <v>9</v>
      </c>
      <c r="K5" s="9" t="s">
        <v>76</v>
      </c>
      <c r="L5" s="9" t="s">
        <v>70</v>
      </c>
      <c r="M5" s="9" t="s">
        <v>71</v>
      </c>
      <c r="N5" s="9" t="s">
        <v>328</v>
      </c>
      <c r="O5" s="9" t="s">
        <v>329</v>
      </c>
      <c r="P5" s="9" t="s">
        <v>792</v>
      </c>
    </row>
  </sheetData>
  <pageMargins left="0.7" right="0.7" top="0.75" bottom="0.75" header="0.3" footer="0.3"/>
  <pageSetup orientation="portrait" horizontalDpi="300" verticalDpi="30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99156-D725-4FF0-8CBE-0C7E5FEA6F3A}">
  <dimension ref="A1:I40"/>
  <sheetViews>
    <sheetView workbookViewId="0">
      <selection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4.28515625" bestFit="1" customWidth="1"/>
    <col min="5" max="5" width="10" bestFit="1" customWidth="1"/>
    <col min="6" max="6" width="15.28515625" bestFit="1" customWidth="1"/>
    <col min="7" max="7" width="12.5703125" bestFit="1" customWidth="1"/>
    <col min="8" max="8" width="13.5703125" bestFit="1" customWidth="1"/>
  </cols>
  <sheetData>
    <row r="1" spans="1:9" x14ac:dyDescent="0.25">
      <c r="A1" s="61" t="s">
        <v>267</v>
      </c>
      <c r="B1" s="65" t="s">
        <v>277</v>
      </c>
      <c r="C1" s="64" t="s">
        <v>337</v>
      </c>
      <c r="D1" s="63">
        <v>1000000</v>
      </c>
    </row>
    <row r="2" spans="1:9" x14ac:dyDescent="0.25">
      <c r="A2" s="61" t="s">
        <v>268</v>
      </c>
      <c r="B2" s="62">
        <v>0.15</v>
      </c>
      <c r="C2" s="61" t="s">
        <v>336</v>
      </c>
      <c r="D2" s="60">
        <f>ROUNDUP(39104.2387726916,0)</f>
        <v>39105</v>
      </c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335</v>
      </c>
      <c r="I3" s="31" t="s">
        <v>272</v>
      </c>
    </row>
    <row r="4" spans="1:9" x14ac:dyDescent="0.25">
      <c r="A4" s="6" t="s">
        <v>160</v>
      </c>
      <c r="B4" s="40">
        <f>_xlfn.DAYS(A4,B1)</f>
        <v>3</v>
      </c>
      <c r="C4" s="26"/>
      <c r="D4" s="27">
        <v>0</v>
      </c>
      <c r="E4" s="71">
        <f>ROUNDUP(F4*B4*$B$2/365,0)</f>
        <v>1233</v>
      </c>
      <c r="F4" s="26">
        <f>D1</f>
        <v>1000000</v>
      </c>
      <c r="G4" s="26">
        <f t="shared" ref="G4:G40" si="0">F4-D4</f>
        <v>1000000</v>
      </c>
      <c r="H4" s="78">
        <f>ROUNDUP($B$2*B4*F4/365,0)</f>
        <v>1233</v>
      </c>
      <c r="I4" s="24">
        <f t="shared" ref="I4:I40" si="1">E4-H4</f>
        <v>0</v>
      </c>
    </row>
    <row r="5" spans="1:9" x14ac:dyDescent="0.25">
      <c r="A5" s="76" t="s">
        <v>82</v>
      </c>
      <c r="B5" s="73">
        <f t="shared" ref="B5:B40" si="2">_xlfn.DAYS(A5,A4)</f>
        <v>31</v>
      </c>
      <c r="C5" s="72">
        <f>E5</f>
        <v>0</v>
      </c>
      <c r="D5" s="74">
        <v>0</v>
      </c>
      <c r="E5" s="72">
        <v>0</v>
      </c>
      <c r="F5" s="72">
        <f t="shared" ref="F5:F40" si="3">G4</f>
        <v>1000000</v>
      </c>
      <c r="G5" s="72">
        <f t="shared" si="0"/>
        <v>1000000</v>
      </c>
      <c r="H5" s="78">
        <v>0</v>
      </c>
      <c r="I5" s="24">
        <f t="shared" si="1"/>
        <v>0</v>
      </c>
    </row>
    <row r="6" spans="1:9" x14ac:dyDescent="0.25">
      <c r="A6" s="76" t="s">
        <v>83</v>
      </c>
      <c r="B6" s="73">
        <f t="shared" si="2"/>
        <v>30</v>
      </c>
      <c r="C6" s="72">
        <f>E6</f>
        <v>0</v>
      </c>
      <c r="D6" s="74">
        <v>0</v>
      </c>
      <c r="E6" s="72">
        <v>0</v>
      </c>
      <c r="F6" s="72">
        <f t="shared" si="3"/>
        <v>1000000</v>
      </c>
      <c r="G6" s="72">
        <f t="shared" si="0"/>
        <v>1000000</v>
      </c>
      <c r="H6" s="78">
        <v>0</v>
      </c>
      <c r="I6" s="24">
        <f t="shared" si="1"/>
        <v>0</v>
      </c>
    </row>
    <row r="7" spans="1:9" x14ac:dyDescent="0.25">
      <c r="A7" s="76" t="s">
        <v>84</v>
      </c>
      <c r="B7" s="73">
        <f t="shared" si="2"/>
        <v>31</v>
      </c>
      <c r="C7" s="72">
        <f>E7</f>
        <v>0</v>
      </c>
      <c r="D7" s="74">
        <v>0</v>
      </c>
      <c r="E7" s="72">
        <v>0</v>
      </c>
      <c r="F7" s="72">
        <f t="shared" si="3"/>
        <v>1000000</v>
      </c>
      <c r="G7" s="72">
        <f t="shared" si="0"/>
        <v>1000000</v>
      </c>
      <c r="H7" s="78">
        <v>0</v>
      </c>
      <c r="I7" s="24">
        <f t="shared" si="1"/>
        <v>0</v>
      </c>
    </row>
    <row r="8" spans="1:9" x14ac:dyDescent="0.25">
      <c r="A8" s="76" t="s">
        <v>85</v>
      </c>
      <c r="B8" s="73">
        <f t="shared" si="2"/>
        <v>30</v>
      </c>
      <c r="C8" s="72">
        <f>E8</f>
        <v>0</v>
      </c>
      <c r="D8" s="74">
        <v>0</v>
      </c>
      <c r="E8" s="72">
        <v>0</v>
      </c>
      <c r="F8" s="72">
        <f t="shared" si="3"/>
        <v>1000000</v>
      </c>
      <c r="G8" s="72">
        <f t="shared" si="0"/>
        <v>1000000</v>
      </c>
      <c r="H8" s="78">
        <v>0</v>
      </c>
      <c r="I8" s="24">
        <f t="shared" si="1"/>
        <v>0</v>
      </c>
    </row>
    <row r="9" spans="1:9" x14ac:dyDescent="0.25">
      <c r="A9" s="76" t="s">
        <v>86</v>
      </c>
      <c r="B9" s="73">
        <f t="shared" si="2"/>
        <v>31</v>
      </c>
      <c r="C9" s="72">
        <f>E9</f>
        <v>0</v>
      </c>
      <c r="D9" s="74">
        <f>0</f>
        <v>0</v>
      </c>
      <c r="E9" s="72">
        <v>0</v>
      </c>
      <c r="F9" s="72">
        <f t="shared" si="3"/>
        <v>1000000</v>
      </c>
      <c r="G9" s="72">
        <f t="shared" si="0"/>
        <v>1000000</v>
      </c>
      <c r="H9" s="78">
        <v>0</v>
      </c>
      <c r="I9" s="24">
        <f t="shared" si="1"/>
        <v>0</v>
      </c>
    </row>
    <row r="10" spans="1:9" x14ac:dyDescent="0.25">
      <c r="A10" s="6" t="s">
        <v>87</v>
      </c>
      <c r="B10" s="73">
        <f t="shared" si="2"/>
        <v>31</v>
      </c>
      <c r="C10" s="26">
        <f>$D$2</f>
        <v>39105</v>
      </c>
      <c r="D10" s="27">
        <f t="shared" ref="D10:D40" si="4">C10-E10</f>
        <v>26365.27</v>
      </c>
      <c r="E10" s="72">
        <f>ROUND(F10*$B$2*B10/365,2)</f>
        <v>12739.73</v>
      </c>
      <c r="F10" s="26">
        <f t="shared" si="3"/>
        <v>1000000</v>
      </c>
      <c r="G10" s="26">
        <f t="shared" si="0"/>
        <v>973634.73</v>
      </c>
      <c r="H10" s="78">
        <f>$B$2*B10*F10/365</f>
        <v>12739.726027397257</v>
      </c>
      <c r="I10" s="24">
        <f t="shared" si="1"/>
        <v>3.9726027425786015E-3</v>
      </c>
    </row>
    <row r="11" spans="1:9" x14ac:dyDescent="0.25">
      <c r="A11" s="6" t="s">
        <v>88</v>
      </c>
      <c r="B11" s="73">
        <f t="shared" si="2"/>
        <v>28</v>
      </c>
      <c r="C11" s="26">
        <f t="shared" ref="C11:C40" si="5">$D$2</f>
        <v>39105</v>
      </c>
      <c r="D11" s="27">
        <f t="shared" si="4"/>
        <v>27901.53</v>
      </c>
      <c r="E11" s="72">
        <f t="shared" ref="E11:E39" si="6">ROUND(F11*$B$2*B11/365,2)</f>
        <v>11203.47</v>
      </c>
      <c r="F11" s="26">
        <f t="shared" si="3"/>
        <v>973634.73</v>
      </c>
      <c r="G11" s="26">
        <f t="shared" si="0"/>
        <v>945733.2</v>
      </c>
      <c r="H11" s="78">
        <f t="shared" ref="H11:H39" si="7">$B$2*B11*F11/365</f>
        <v>11203.468126027397</v>
      </c>
      <c r="I11" s="24">
        <f t="shared" si="1"/>
        <v>1.8739726019703085E-3</v>
      </c>
    </row>
    <row r="12" spans="1:9" x14ac:dyDescent="0.25">
      <c r="A12" s="6" t="s">
        <v>89</v>
      </c>
      <c r="B12" s="73">
        <f t="shared" si="2"/>
        <v>31</v>
      </c>
      <c r="C12" s="26">
        <f t="shared" si="5"/>
        <v>39105</v>
      </c>
      <c r="D12" s="27">
        <f t="shared" si="4"/>
        <v>27056.620000000003</v>
      </c>
      <c r="E12" s="72">
        <f t="shared" si="6"/>
        <v>12048.38</v>
      </c>
      <c r="F12" s="26">
        <f t="shared" si="3"/>
        <v>945733.2</v>
      </c>
      <c r="G12" s="26">
        <f t="shared" si="0"/>
        <v>918676.58</v>
      </c>
      <c r="H12" s="78">
        <f t="shared" si="7"/>
        <v>12048.381863013696</v>
      </c>
      <c r="I12" s="24">
        <f t="shared" si="1"/>
        <v>-1.8630136964929989E-3</v>
      </c>
    </row>
    <row r="13" spans="1:9" x14ac:dyDescent="0.25">
      <c r="A13" s="6" t="s">
        <v>115</v>
      </c>
      <c r="B13" s="73">
        <f t="shared" si="2"/>
        <v>30</v>
      </c>
      <c r="C13" s="26">
        <f t="shared" si="5"/>
        <v>39105</v>
      </c>
      <c r="D13" s="27">
        <f t="shared" si="4"/>
        <v>27778.85</v>
      </c>
      <c r="E13" s="72">
        <f t="shared" si="6"/>
        <v>11326.15</v>
      </c>
      <c r="F13" s="26">
        <f t="shared" si="3"/>
        <v>918676.58</v>
      </c>
      <c r="G13" s="26">
        <f t="shared" si="0"/>
        <v>890897.73</v>
      </c>
      <c r="H13" s="78">
        <f t="shared" si="7"/>
        <v>11326.149616438355</v>
      </c>
      <c r="I13" s="24">
        <f t="shared" si="1"/>
        <v>3.8356164441211149E-4</v>
      </c>
    </row>
    <row r="14" spans="1:9" x14ac:dyDescent="0.25">
      <c r="A14" s="6" t="s">
        <v>90</v>
      </c>
      <c r="B14" s="73">
        <f t="shared" si="2"/>
        <v>31</v>
      </c>
      <c r="C14" s="26">
        <f t="shared" si="5"/>
        <v>39105</v>
      </c>
      <c r="D14" s="27">
        <f t="shared" si="4"/>
        <v>27755.21</v>
      </c>
      <c r="E14" s="72">
        <f t="shared" si="6"/>
        <v>11349.79</v>
      </c>
      <c r="F14" s="26">
        <f t="shared" si="3"/>
        <v>890897.73</v>
      </c>
      <c r="G14" s="26">
        <f t="shared" si="0"/>
        <v>863142.52</v>
      </c>
      <c r="H14" s="78">
        <f t="shared" si="7"/>
        <v>11349.792998630135</v>
      </c>
      <c r="I14" s="24">
        <f t="shared" si="1"/>
        <v>-2.9986301342432853E-3</v>
      </c>
    </row>
    <row r="15" spans="1:9" x14ac:dyDescent="0.25">
      <c r="A15" s="6" t="s">
        <v>91</v>
      </c>
      <c r="B15" s="73">
        <f t="shared" si="2"/>
        <v>30</v>
      </c>
      <c r="C15" s="26">
        <f t="shared" si="5"/>
        <v>39105</v>
      </c>
      <c r="D15" s="27">
        <f t="shared" si="4"/>
        <v>28463.52</v>
      </c>
      <c r="E15" s="72">
        <f t="shared" si="6"/>
        <v>10641.48</v>
      </c>
      <c r="F15" s="26">
        <f t="shared" si="3"/>
        <v>863142.52</v>
      </c>
      <c r="G15" s="26">
        <f t="shared" si="0"/>
        <v>834679</v>
      </c>
      <c r="H15" s="78">
        <f t="shared" si="7"/>
        <v>10641.483123287671</v>
      </c>
      <c r="I15" s="24">
        <f t="shared" si="1"/>
        <v>-3.1232876717695035E-3</v>
      </c>
    </row>
    <row r="16" spans="1:9" x14ac:dyDescent="0.25">
      <c r="A16" s="6" t="s">
        <v>92</v>
      </c>
      <c r="B16" s="73">
        <f t="shared" si="2"/>
        <v>31</v>
      </c>
      <c r="C16" s="26">
        <f t="shared" si="5"/>
        <v>39105</v>
      </c>
      <c r="D16" s="27">
        <f t="shared" si="4"/>
        <v>28471.42</v>
      </c>
      <c r="E16" s="72">
        <f t="shared" si="6"/>
        <v>10633.58</v>
      </c>
      <c r="F16" s="26">
        <f t="shared" si="3"/>
        <v>834679</v>
      </c>
      <c r="G16" s="26">
        <f t="shared" si="0"/>
        <v>806207.58</v>
      </c>
      <c r="H16" s="78">
        <f t="shared" si="7"/>
        <v>10633.581780821916</v>
      </c>
      <c r="I16" s="24">
        <f t="shared" si="1"/>
        <v>-1.7808219163271133E-3</v>
      </c>
    </row>
    <row r="17" spans="1:9" x14ac:dyDescent="0.25">
      <c r="A17" s="6" t="s">
        <v>93</v>
      </c>
      <c r="B17" s="73">
        <f t="shared" si="2"/>
        <v>31</v>
      </c>
      <c r="C17" s="26">
        <f t="shared" si="5"/>
        <v>39105</v>
      </c>
      <c r="D17" s="27">
        <f t="shared" si="4"/>
        <v>28834.14</v>
      </c>
      <c r="E17" s="72">
        <f t="shared" si="6"/>
        <v>10270.86</v>
      </c>
      <c r="F17" s="26">
        <f t="shared" si="3"/>
        <v>806207.58</v>
      </c>
      <c r="G17" s="26">
        <f t="shared" si="0"/>
        <v>777373.44</v>
      </c>
      <c r="H17" s="78">
        <f t="shared" si="7"/>
        <v>10270.863690410957</v>
      </c>
      <c r="I17" s="24">
        <f t="shared" si="1"/>
        <v>-3.6904109565512044E-3</v>
      </c>
    </row>
    <row r="18" spans="1:9" x14ac:dyDescent="0.25">
      <c r="A18" s="6" t="s">
        <v>94</v>
      </c>
      <c r="B18" s="73">
        <f t="shared" si="2"/>
        <v>30</v>
      </c>
      <c r="C18" s="26">
        <f t="shared" si="5"/>
        <v>39105</v>
      </c>
      <c r="D18" s="27">
        <f t="shared" si="4"/>
        <v>29520.940000000002</v>
      </c>
      <c r="E18" s="72">
        <f t="shared" si="6"/>
        <v>9584.06</v>
      </c>
      <c r="F18" s="26">
        <f t="shared" si="3"/>
        <v>777373.44</v>
      </c>
      <c r="G18" s="26">
        <f t="shared" si="0"/>
        <v>747852.5</v>
      </c>
      <c r="H18" s="78">
        <f t="shared" si="7"/>
        <v>9584.0561095890389</v>
      </c>
      <c r="I18" s="24">
        <f t="shared" si="1"/>
        <v>3.8904109605937265E-3</v>
      </c>
    </row>
    <row r="19" spans="1:9" x14ac:dyDescent="0.25">
      <c r="A19" s="6" t="s">
        <v>95</v>
      </c>
      <c r="B19" s="73">
        <f t="shared" si="2"/>
        <v>31</v>
      </c>
      <c r="C19" s="26">
        <f t="shared" si="5"/>
        <v>39105</v>
      </c>
      <c r="D19" s="27">
        <f t="shared" si="4"/>
        <v>29577.559999999998</v>
      </c>
      <c r="E19" s="72">
        <f t="shared" si="6"/>
        <v>9527.44</v>
      </c>
      <c r="F19" s="26">
        <f t="shared" si="3"/>
        <v>747852.5</v>
      </c>
      <c r="G19" s="26">
        <f t="shared" si="0"/>
        <v>718274.94</v>
      </c>
      <c r="H19" s="78">
        <f t="shared" si="7"/>
        <v>9527.4359589041087</v>
      </c>
      <c r="I19" s="24">
        <f t="shared" si="1"/>
        <v>4.0410958918073447E-3</v>
      </c>
    </row>
    <row r="20" spans="1:9" x14ac:dyDescent="0.25">
      <c r="A20" s="6" t="s">
        <v>96</v>
      </c>
      <c r="B20" s="73">
        <f t="shared" si="2"/>
        <v>30</v>
      </c>
      <c r="C20" s="26">
        <f t="shared" si="5"/>
        <v>39105</v>
      </c>
      <c r="D20" s="27">
        <f t="shared" si="4"/>
        <v>30249.559999999998</v>
      </c>
      <c r="E20" s="72">
        <f t="shared" si="6"/>
        <v>8855.44</v>
      </c>
      <c r="F20" s="26">
        <f t="shared" si="3"/>
        <v>718274.94</v>
      </c>
      <c r="G20" s="26">
        <f t="shared" si="0"/>
        <v>688025.37999999989</v>
      </c>
      <c r="H20" s="78">
        <f t="shared" si="7"/>
        <v>8855.4444657534241</v>
      </c>
      <c r="I20" s="24">
        <f t="shared" si="1"/>
        <v>-4.4657534235739149E-3</v>
      </c>
    </row>
    <row r="21" spans="1:9" x14ac:dyDescent="0.25">
      <c r="A21" s="6" t="s">
        <v>97</v>
      </c>
      <c r="B21" s="73">
        <f t="shared" si="2"/>
        <v>31</v>
      </c>
      <c r="C21" s="26">
        <f t="shared" si="5"/>
        <v>39105</v>
      </c>
      <c r="D21" s="27">
        <f t="shared" si="4"/>
        <v>30339.75</v>
      </c>
      <c r="E21" s="72">
        <f t="shared" si="6"/>
        <v>8765.25</v>
      </c>
      <c r="F21" s="26">
        <f t="shared" si="3"/>
        <v>688025.37999999989</v>
      </c>
      <c r="G21" s="26">
        <f t="shared" si="0"/>
        <v>657685.62999999989</v>
      </c>
      <c r="H21" s="78">
        <f t="shared" si="7"/>
        <v>8765.254841095888</v>
      </c>
      <c r="I21" s="24">
        <f t="shared" si="1"/>
        <v>-4.8410958879685495E-3</v>
      </c>
    </row>
    <row r="22" spans="1:9" x14ac:dyDescent="0.25">
      <c r="A22" s="6" t="s">
        <v>98</v>
      </c>
      <c r="B22" s="73">
        <f t="shared" si="2"/>
        <v>31</v>
      </c>
      <c r="C22" s="26">
        <f t="shared" si="5"/>
        <v>39105</v>
      </c>
      <c r="D22" s="27">
        <f t="shared" si="4"/>
        <v>30726.27</v>
      </c>
      <c r="E22" s="72">
        <f t="shared" si="6"/>
        <v>8378.73</v>
      </c>
      <c r="F22" s="26">
        <f t="shared" si="3"/>
        <v>657685.62999999989</v>
      </c>
      <c r="G22" s="26">
        <f t="shared" si="0"/>
        <v>626959.35999999987</v>
      </c>
      <c r="H22" s="78">
        <f t="shared" si="7"/>
        <v>8378.7347383561628</v>
      </c>
      <c r="I22" s="24">
        <f t="shared" si="1"/>
        <v>-4.7383561632159399E-3</v>
      </c>
    </row>
    <row r="23" spans="1:9" x14ac:dyDescent="0.25">
      <c r="A23" s="6" t="s">
        <v>99</v>
      </c>
      <c r="B23" s="73">
        <f t="shared" si="2"/>
        <v>29</v>
      </c>
      <c r="C23" s="26">
        <f t="shared" si="5"/>
        <v>39105</v>
      </c>
      <c r="D23" s="27">
        <f t="shared" si="4"/>
        <v>31633.02</v>
      </c>
      <c r="E23" s="72">
        <f t="shared" si="6"/>
        <v>7471.98</v>
      </c>
      <c r="F23" s="26">
        <f t="shared" si="3"/>
        <v>626959.35999999987</v>
      </c>
      <c r="G23" s="26">
        <f t="shared" si="0"/>
        <v>595326.33999999985</v>
      </c>
      <c r="H23" s="78">
        <f t="shared" si="7"/>
        <v>7471.9814136986279</v>
      </c>
      <c r="I23" s="24">
        <f t="shared" si="1"/>
        <v>-1.4136986283119768E-3</v>
      </c>
    </row>
    <row r="24" spans="1:9" x14ac:dyDescent="0.25">
      <c r="A24" s="6" t="s">
        <v>100</v>
      </c>
      <c r="B24" s="73">
        <f t="shared" si="2"/>
        <v>31</v>
      </c>
      <c r="C24" s="26">
        <f t="shared" si="5"/>
        <v>39105</v>
      </c>
      <c r="D24" s="27">
        <f t="shared" si="4"/>
        <v>31520.71</v>
      </c>
      <c r="E24" s="72">
        <f t="shared" si="6"/>
        <v>7584.29</v>
      </c>
      <c r="F24" s="26">
        <f t="shared" si="3"/>
        <v>595326.33999999985</v>
      </c>
      <c r="G24" s="26">
        <f t="shared" si="0"/>
        <v>563805.62999999989</v>
      </c>
      <c r="H24" s="78">
        <f t="shared" si="7"/>
        <v>7584.2944684931481</v>
      </c>
      <c r="I24" s="24">
        <f t="shared" si="1"/>
        <v>-4.4684931481242529E-3</v>
      </c>
    </row>
    <row r="25" spans="1:9" x14ac:dyDescent="0.25">
      <c r="A25" s="6" t="s">
        <v>116</v>
      </c>
      <c r="B25" s="73">
        <f t="shared" si="2"/>
        <v>30</v>
      </c>
      <c r="C25" s="26">
        <f t="shared" si="5"/>
        <v>39105</v>
      </c>
      <c r="D25" s="27">
        <f t="shared" si="4"/>
        <v>32153.97</v>
      </c>
      <c r="E25" s="72">
        <f t="shared" si="6"/>
        <v>6951.03</v>
      </c>
      <c r="F25" s="26">
        <f t="shared" si="3"/>
        <v>563805.62999999989</v>
      </c>
      <c r="G25" s="26">
        <f t="shared" si="0"/>
        <v>531651.65999999992</v>
      </c>
      <c r="H25" s="78">
        <f t="shared" si="7"/>
        <v>6951.0283150684918</v>
      </c>
      <c r="I25" s="24">
        <f t="shared" si="1"/>
        <v>1.6849315079525695E-3</v>
      </c>
    </row>
    <row r="26" spans="1:9" x14ac:dyDescent="0.25">
      <c r="A26" s="6" t="s">
        <v>101</v>
      </c>
      <c r="B26" s="73">
        <f t="shared" si="2"/>
        <v>31</v>
      </c>
      <c r="C26" s="26">
        <f t="shared" si="5"/>
        <v>39105</v>
      </c>
      <c r="D26" s="27">
        <f t="shared" si="4"/>
        <v>32331.9</v>
      </c>
      <c r="E26" s="72">
        <f t="shared" si="6"/>
        <v>6773.1</v>
      </c>
      <c r="F26" s="26">
        <f t="shared" si="3"/>
        <v>531651.65999999992</v>
      </c>
      <c r="G26" s="26">
        <f t="shared" si="0"/>
        <v>499319.75999999989</v>
      </c>
      <c r="H26" s="78">
        <f t="shared" si="7"/>
        <v>6773.0964904109569</v>
      </c>
      <c r="I26" s="24">
        <f t="shared" si="1"/>
        <v>3.5095890434604371E-3</v>
      </c>
    </row>
    <row r="27" spans="1:9" x14ac:dyDescent="0.25">
      <c r="A27" s="6" t="s">
        <v>102</v>
      </c>
      <c r="B27" s="73">
        <f t="shared" si="2"/>
        <v>30</v>
      </c>
      <c r="C27" s="26">
        <f t="shared" si="5"/>
        <v>39105</v>
      </c>
      <c r="D27" s="27">
        <f t="shared" si="4"/>
        <v>32949</v>
      </c>
      <c r="E27" s="72">
        <f t="shared" si="6"/>
        <v>6156</v>
      </c>
      <c r="F27" s="26">
        <f t="shared" si="3"/>
        <v>499319.75999999989</v>
      </c>
      <c r="G27" s="26">
        <f t="shared" si="0"/>
        <v>466370.75999999989</v>
      </c>
      <c r="H27" s="78">
        <f t="shared" si="7"/>
        <v>6155.9970410958886</v>
      </c>
      <c r="I27" s="24">
        <f t="shared" si="1"/>
        <v>2.9589041114377324E-3</v>
      </c>
    </row>
    <row r="28" spans="1:9" x14ac:dyDescent="0.25">
      <c r="A28" s="6" t="s">
        <v>103</v>
      </c>
      <c r="B28" s="73">
        <f t="shared" si="2"/>
        <v>31</v>
      </c>
      <c r="C28" s="26">
        <f t="shared" si="5"/>
        <v>39105</v>
      </c>
      <c r="D28" s="27">
        <f t="shared" si="4"/>
        <v>33163.56</v>
      </c>
      <c r="E28" s="72">
        <f t="shared" si="6"/>
        <v>5941.44</v>
      </c>
      <c r="F28" s="26">
        <f t="shared" si="3"/>
        <v>466370.75999999989</v>
      </c>
      <c r="G28" s="26">
        <f t="shared" si="0"/>
        <v>433207.1999999999</v>
      </c>
      <c r="H28" s="78">
        <f t="shared" si="7"/>
        <v>5941.4357095890382</v>
      </c>
      <c r="I28" s="24">
        <f t="shared" si="1"/>
        <v>4.290410961402813E-3</v>
      </c>
    </row>
    <row r="29" spans="1:9" x14ac:dyDescent="0.25">
      <c r="A29" s="6" t="s">
        <v>104</v>
      </c>
      <c r="B29" s="73">
        <f t="shared" si="2"/>
        <v>31</v>
      </c>
      <c r="C29" s="26">
        <f t="shared" si="5"/>
        <v>39105</v>
      </c>
      <c r="D29" s="27">
        <f t="shared" si="4"/>
        <v>33586.06</v>
      </c>
      <c r="E29" s="72">
        <f t="shared" si="6"/>
        <v>5518.94</v>
      </c>
      <c r="F29" s="26">
        <f t="shared" si="3"/>
        <v>433207.1999999999</v>
      </c>
      <c r="G29" s="26">
        <f t="shared" si="0"/>
        <v>399621.1399999999</v>
      </c>
      <c r="H29" s="78">
        <f t="shared" si="7"/>
        <v>5518.9410410958881</v>
      </c>
      <c r="I29" s="24">
        <f t="shared" si="1"/>
        <v>-1.0410958884676802E-3</v>
      </c>
    </row>
    <row r="30" spans="1:9" x14ac:dyDescent="0.25">
      <c r="A30" s="6" t="s">
        <v>105</v>
      </c>
      <c r="B30" s="73">
        <f t="shared" si="2"/>
        <v>30</v>
      </c>
      <c r="C30" s="26">
        <f t="shared" si="5"/>
        <v>39105</v>
      </c>
      <c r="D30" s="27">
        <f t="shared" si="4"/>
        <v>34178.160000000003</v>
      </c>
      <c r="E30" s="72">
        <f t="shared" si="6"/>
        <v>4926.84</v>
      </c>
      <c r="F30" s="26">
        <f t="shared" si="3"/>
        <v>399621.1399999999</v>
      </c>
      <c r="G30" s="26">
        <f t="shared" si="0"/>
        <v>365442.97999999986</v>
      </c>
      <c r="H30" s="78">
        <f t="shared" si="7"/>
        <v>4926.8359726027384</v>
      </c>
      <c r="I30" s="24">
        <f t="shared" si="1"/>
        <v>4.0273972617796971E-3</v>
      </c>
    </row>
    <row r="31" spans="1:9" x14ac:dyDescent="0.25">
      <c r="A31" s="6" t="s">
        <v>106</v>
      </c>
      <c r="B31" s="73">
        <f t="shared" si="2"/>
        <v>31</v>
      </c>
      <c r="C31" s="26">
        <f t="shared" si="5"/>
        <v>39105</v>
      </c>
      <c r="D31" s="27">
        <f t="shared" si="4"/>
        <v>34449.360000000001</v>
      </c>
      <c r="E31" s="72">
        <f t="shared" si="6"/>
        <v>4655.6400000000003</v>
      </c>
      <c r="F31" s="26">
        <f t="shared" si="3"/>
        <v>365442.97999999986</v>
      </c>
      <c r="G31" s="26">
        <f t="shared" si="0"/>
        <v>330993.61999999988</v>
      </c>
      <c r="H31" s="78">
        <f t="shared" si="7"/>
        <v>4655.6434438356137</v>
      </c>
      <c r="I31" s="24">
        <f t="shared" si="1"/>
        <v>-3.4438356133250636E-3</v>
      </c>
    </row>
    <row r="32" spans="1:9" x14ac:dyDescent="0.25">
      <c r="A32" s="6" t="s">
        <v>107</v>
      </c>
      <c r="B32" s="73">
        <f t="shared" si="2"/>
        <v>30</v>
      </c>
      <c r="C32" s="26">
        <f t="shared" si="5"/>
        <v>39105</v>
      </c>
      <c r="D32" s="27">
        <f t="shared" si="4"/>
        <v>35024.26</v>
      </c>
      <c r="E32" s="72">
        <f t="shared" si="6"/>
        <v>4080.74</v>
      </c>
      <c r="F32" s="26">
        <f t="shared" si="3"/>
        <v>330993.61999999988</v>
      </c>
      <c r="G32" s="26">
        <f t="shared" si="0"/>
        <v>295969.35999999987</v>
      </c>
      <c r="H32" s="78">
        <f t="shared" si="7"/>
        <v>4080.7432602739714</v>
      </c>
      <c r="I32" s="24">
        <f t="shared" si="1"/>
        <v>-3.2602739715912321E-3</v>
      </c>
    </row>
    <row r="33" spans="1:9" x14ac:dyDescent="0.25">
      <c r="A33" s="6" t="s">
        <v>108</v>
      </c>
      <c r="B33" s="73">
        <f t="shared" si="2"/>
        <v>31</v>
      </c>
      <c r="C33" s="26">
        <f t="shared" si="5"/>
        <v>39105</v>
      </c>
      <c r="D33" s="27">
        <f t="shared" si="4"/>
        <v>35334.43</v>
      </c>
      <c r="E33" s="72">
        <f t="shared" si="6"/>
        <v>3770.57</v>
      </c>
      <c r="F33" s="26">
        <f t="shared" si="3"/>
        <v>295969.35999999987</v>
      </c>
      <c r="G33" s="26">
        <f t="shared" si="0"/>
        <v>260634.92999999988</v>
      </c>
      <c r="H33" s="78">
        <f t="shared" si="7"/>
        <v>3770.5685589041077</v>
      </c>
      <c r="I33" s="24">
        <f t="shared" si="1"/>
        <v>1.4410958924599981E-3</v>
      </c>
    </row>
    <row r="34" spans="1:9" x14ac:dyDescent="0.25">
      <c r="A34" s="6" t="s">
        <v>109</v>
      </c>
      <c r="B34" s="73">
        <f t="shared" si="2"/>
        <v>31</v>
      </c>
      <c r="C34" s="26">
        <f t="shared" si="5"/>
        <v>39105</v>
      </c>
      <c r="D34" s="27">
        <f t="shared" si="4"/>
        <v>35784.58</v>
      </c>
      <c r="E34" s="72">
        <f t="shared" si="6"/>
        <v>3320.42</v>
      </c>
      <c r="F34" s="26">
        <f t="shared" si="3"/>
        <v>260634.92999999988</v>
      </c>
      <c r="G34" s="26">
        <f t="shared" si="0"/>
        <v>224850.34999999986</v>
      </c>
      <c r="H34" s="78">
        <f t="shared" si="7"/>
        <v>3320.4176013698611</v>
      </c>
      <c r="I34" s="24">
        <f t="shared" si="1"/>
        <v>2.3986301389413711E-3</v>
      </c>
    </row>
    <row r="35" spans="1:9" x14ac:dyDescent="0.25">
      <c r="A35" s="6" t="s">
        <v>110</v>
      </c>
      <c r="B35" s="73">
        <f t="shared" si="2"/>
        <v>28</v>
      </c>
      <c r="C35" s="26">
        <f t="shared" si="5"/>
        <v>39105</v>
      </c>
      <c r="D35" s="27">
        <f t="shared" si="4"/>
        <v>36517.68</v>
      </c>
      <c r="E35" s="72">
        <f t="shared" si="6"/>
        <v>2587.3200000000002</v>
      </c>
      <c r="F35" s="26">
        <f t="shared" si="3"/>
        <v>224850.34999999986</v>
      </c>
      <c r="G35" s="26">
        <f t="shared" si="0"/>
        <v>188332.66999999987</v>
      </c>
      <c r="H35" s="78">
        <f t="shared" si="7"/>
        <v>2587.3190958904097</v>
      </c>
      <c r="I35" s="24">
        <f t="shared" si="1"/>
        <v>9.0410959046494099E-4</v>
      </c>
    </row>
    <row r="36" spans="1:9" x14ac:dyDescent="0.25">
      <c r="A36" s="6" t="s">
        <v>111</v>
      </c>
      <c r="B36" s="73">
        <f t="shared" si="2"/>
        <v>31</v>
      </c>
      <c r="C36" s="26">
        <f t="shared" si="5"/>
        <v>39105</v>
      </c>
      <c r="D36" s="27">
        <f t="shared" si="4"/>
        <v>36705.69</v>
      </c>
      <c r="E36" s="72">
        <f t="shared" si="6"/>
        <v>2399.31</v>
      </c>
      <c r="F36" s="26">
        <f t="shared" si="3"/>
        <v>188332.66999999987</v>
      </c>
      <c r="G36" s="26">
        <f t="shared" si="0"/>
        <v>151626.97999999986</v>
      </c>
      <c r="H36" s="78">
        <f t="shared" si="7"/>
        <v>2399.3066178082172</v>
      </c>
      <c r="I36" s="24">
        <f t="shared" si="1"/>
        <v>3.3821917827481229E-3</v>
      </c>
    </row>
    <row r="37" spans="1:9" x14ac:dyDescent="0.25">
      <c r="A37" s="6" t="s">
        <v>117</v>
      </c>
      <c r="B37" s="73">
        <f t="shared" si="2"/>
        <v>30</v>
      </c>
      <c r="C37" s="26">
        <f t="shared" si="5"/>
        <v>39105</v>
      </c>
      <c r="D37" s="27">
        <f t="shared" si="4"/>
        <v>37235.629999999997</v>
      </c>
      <c r="E37" s="72">
        <f t="shared" si="6"/>
        <v>1869.37</v>
      </c>
      <c r="F37" s="26">
        <f t="shared" si="3"/>
        <v>151626.97999999986</v>
      </c>
      <c r="G37" s="26">
        <f t="shared" si="0"/>
        <v>114391.34999999986</v>
      </c>
      <c r="H37" s="78">
        <f t="shared" si="7"/>
        <v>1869.3737260273958</v>
      </c>
      <c r="I37" s="24">
        <f t="shared" si="1"/>
        <v>-3.7260273959418555E-3</v>
      </c>
    </row>
    <row r="38" spans="1:9" x14ac:dyDescent="0.25">
      <c r="A38" s="6" t="s">
        <v>112</v>
      </c>
      <c r="B38" s="73">
        <f t="shared" si="2"/>
        <v>31</v>
      </c>
      <c r="C38" s="26">
        <f t="shared" si="5"/>
        <v>39105</v>
      </c>
      <c r="D38" s="27">
        <f t="shared" si="4"/>
        <v>37647.69</v>
      </c>
      <c r="E38" s="72">
        <f t="shared" si="6"/>
        <v>1457.31</v>
      </c>
      <c r="F38" s="26">
        <f t="shared" si="3"/>
        <v>114391.34999999986</v>
      </c>
      <c r="G38" s="26">
        <f t="shared" si="0"/>
        <v>76743.659999999858</v>
      </c>
      <c r="H38" s="78">
        <f>$B$2*B38*F38/365</f>
        <v>1457.3144589041076</v>
      </c>
      <c r="I38" s="24">
        <f t="shared" si="1"/>
        <v>-4.4589041076505964E-3</v>
      </c>
    </row>
    <row r="39" spans="1:9" x14ac:dyDescent="0.25">
      <c r="A39" s="6" t="s">
        <v>113</v>
      </c>
      <c r="B39" s="73">
        <f t="shared" si="2"/>
        <v>30</v>
      </c>
      <c r="C39" s="26">
        <f t="shared" si="5"/>
        <v>39105</v>
      </c>
      <c r="D39" s="27">
        <f t="shared" si="4"/>
        <v>38158.85</v>
      </c>
      <c r="E39" s="72">
        <f t="shared" si="6"/>
        <v>946.15</v>
      </c>
      <c r="F39" s="26">
        <f t="shared" si="3"/>
        <v>76743.659999999858</v>
      </c>
      <c r="G39" s="26">
        <f t="shared" si="0"/>
        <v>38584.809999999859</v>
      </c>
      <c r="H39" s="78">
        <f t="shared" si="7"/>
        <v>946.15471232876541</v>
      </c>
      <c r="I39" s="24">
        <f t="shared" si="1"/>
        <v>-4.7123287654358137E-3</v>
      </c>
    </row>
    <row r="40" spans="1:9" x14ac:dyDescent="0.25">
      <c r="A40" s="79" t="s">
        <v>114</v>
      </c>
      <c r="B40" s="73">
        <f t="shared" si="2"/>
        <v>31</v>
      </c>
      <c r="C40" s="26">
        <f t="shared" si="5"/>
        <v>39105</v>
      </c>
      <c r="D40" s="27">
        <f t="shared" si="4"/>
        <v>38584.809999999859</v>
      </c>
      <c r="E40" s="72">
        <v>520.19000000014285</v>
      </c>
      <c r="F40" s="26">
        <f t="shared" si="3"/>
        <v>38584.809999999859</v>
      </c>
      <c r="G40" s="26">
        <f t="shared" si="0"/>
        <v>0</v>
      </c>
      <c r="H40" s="78">
        <v>520.16999999999996</v>
      </c>
      <c r="I40" s="24">
        <f t="shared" si="1"/>
        <v>2.0000000142886165E-2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32F4-9A63-4DD5-86B5-DA41755EBF88}">
  <dimension ref="A1:I40"/>
  <sheetViews>
    <sheetView workbookViewId="0">
      <selection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4.28515625" bestFit="1" customWidth="1"/>
    <col min="5" max="5" width="10" bestFit="1" customWidth="1"/>
    <col min="6" max="6" width="15.28515625" bestFit="1" customWidth="1"/>
    <col min="7" max="7" width="12.5703125" bestFit="1" customWidth="1"/>
    <col min="8" max="8" width="13.5703125" bestFit="1" customWidth="1"/>
  </cols>
  <sheetData>
    <row r="1" spans="1:9" x14ac:dyDescent="0.25">
      <c r="A1" s="61" t="s">
        <v>267</v>
      </c>
      <c r="B1" s="65" t="s">
        <v>277</v>
      </c>
      <c r="C1" s="64" t="s">
        <v>337</v>
      </c>
      <c r="D1" s="63">
        <v>1000000</v>
      </c>
    </row>
    <row r="2" spans="1:9" x14ac:dyDescent="0.25">
      <c r="A2" s="61" t="s">
        <v>268</v>
      </c>
      <c r="B2" s="62">
        <v>0.15</v>
      </c>
      <c r="C2" s="61" t="s">
        <v>336</v>
      </c>
      <c r="D2" s="60">
        <f>ROUNDUP(39109.4158623063,0)</f>
        <v>39110</v>
      </c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335</v>
      </c>
      <c r="I3" s="31" t="s">
        <v>272</v>
      </c>
    </row>
    <row r="4" spans="1:9" x14ac:dyDescent="0.25">
      <c r="A4" s="6" t="s">
        <v>160</v>
      </c>
      <c r="B4" s="40">
        <f>_xlfn.DAYS(A4,B1)</f>
        <v>3</v>
      </c>
      <c r="C4" s="26"/>
      <c r="D4" s="27">
        <v>0</v>
      </c>
      <c r="E4" s="71">
        <f>ROUNDUP($B$2*B4*F4/360,0)</f>
        <v>1250</v>
      </c>
      <c r="F4" s="26">
        <f>D1</f>
        <v>1000000</v>
      </c>
      <c r="G4" s="26">
        <f t="shared" ref="G4:G10" si="0">F4-D4</f>
        <v>1000000</v>
      </c>
      <c r="H4" s="78">
        <f>ROUNDUP($B$2*B4*F4/360,0)</f>
        <v>1250</v>
      </c>
      <c r="I4" s="24">
        <f t="shared" ref="I4:I40" si="1">E4-H4</f>
        <v>0</v>
      </c>
    </row>
    <row r="5" spans="1:9" x14ac:dyDescent="0.25">
      <c r="A5" s="76" t="s">
        <v>82</v>
      </c>
      <c r="B5" s="73">
        <f t="shared" ref="B5:B40" si="2">DAYS360(A4,A5,TRUE)</f>
        <v>30</v>
      </c>
      <c r="C5" s="72">
        <f>E5</f>
        <v>0</v>
      </c>
      <c r="D5" s="74">
        <v>0</v>
      </c>
      <c r="E5" s="72">
        <v>0</v>
      </c>
      <c r="F5" s="72">
        <f t="shared" ref="F5:F10" si="3">G4</f>
        <v>1000000</v>
      </c>
      <c r="G5" s="72">
        <f t="shared" si="0"/>
        <v>1000000</v>
      </c>
      <c r="H5" s="78">
        <v>0</v>
      </c>
      <c r="I5" s="24">
        <f t="shared" si="1"/>
        <v>0</v>
      </c>
    </row>
    <row r="6" spans="1:9" x14ac:dyDescent="0.25">
      <c r="A6" s="76" t="s">
        <v>83</v>
      </c>
      <c r="B6" s="73">
        <f t="shared" si="2"/>
        <v>30</v>
      </c>
      <c r="C6" s="72">
        <f>E6</f>
        <v>0</v>
      </c>
      <c r="D6" s="74">
        <v>0</v>
      </c>
      <c r="E6" s="72">
        <v>0</v>
      </c>
      <c r="F6" s="72">
        <f t="shared" si="3"/>
        <v>1000000</v>
      </c>
      <c r="G6" s="72">
        <f t="shared" si="0"/>
        <v>1000000</v>
      </c>
      <c r="H6" s="78">
        <v>0</v>
      </c>
      <c r="I6" s="24">
        <f t="shared" si="1"/>
        <v>0</v>
      </c>
    </row>
    <row r="7" spans="1:9" x14ac:dyDescent="0.25">
      <c r="A7" s="76" t="s">
        <v>84</v>
      </c>
      <c r="B7" s="73">
        <f t="shared" si="2"/>
        <v>30</v>
      </c>
      <c r="C7" s="72">
        <f>E7</f>
        <v>0</v>
      </c>
      <c r="D7" s="74">
        <v>0</v>
      </c>
      <c r="E7" s="72">
        <v>0</v>
      </c>
      <c r="F7" s="72">
        <f t="shared" si="3"/>
        <v>1000000</v>
      </c>
      <c r="G7" s="72">
        <f t="shared" si="0"/>
        <v>1000000</v>
      </c>
      <c r="H7" s="78">
        <v>0</v>
      </c>
      <c r="I7" s="24">
        <f t="shared" si="1"/>
        <v>0</v>
      </c>
    </row>
    <row r="8" spans="1:9" x14ac:dyDescent="0.25">
      <c r="A8" s="76" t="s">
        <v>85</v>
      </c>
      <c r="B8" s="73">
        <f t="shared" si="2"/>
        <v>30</v>
      </c>
      <c r="C8" s="72">
        <f>E8</f>
        <v>0</v>
      </c>
      <c r="D8" s="74">
        <v>0</v>
      </c>
      <c r="E8" s="72">
        <v>0</v>
      </c>
      <c r="F8" s="72">
        <f t="shared" si="3"/>
        <v>1000000</v>
      </c>
      <c r="G8" s="72">
        <f t="shared" si="0"/>
        <v>1000000</v>
      </c>
      <c r="H8" s="78">
        <v>0</v>
      </c>
      <c r="I8" s="24">
        <f t="shared" si="1"/>
        <v>0</v>
      </c>
    </row>
    <row r="9" spans="1:9" x14ac:dyDescent="0.25">
      <c r="A9" s="76" t="s">
        <v>86</v>
      </c>
      <c r="B9" s="73">
        <f t="shared" si="2"/>
        <v>30</v>
      </c>
      <c r="C9" s="72">
        <f>E9</f>
        <v>0</v>
      </c>
      <c r="D9" s="74">
        <f>0</f>
        <v>0</v>
      </c>
      <c r="E9" s="72">
        <v>0</v>
      </c>
      <c r="F9" s="72">
        <f t="shared" si="3"/>
        <v>1000000</v>
      </c>
      <c r="G9" s="72">
        <f t="shared" si="0"/>
        <v>1000000</v>
      </c>
      <c r="H9" s="78">
        <v>0</v>
      </c>
      <c r="I9" s="24">
        <f t="shared" si="1"/>
        <v>0</v>
      </c>
    </row>
    <row r="10" spans="1:9" x14ac:dyDescent="0.25">
      <c r="A10" s="6" t="s">
        <v>87</v>
      </c>
      <c r="B10" s="73">
        <f t="shared" si="2"/>
        <v>30</v>
      </c>
      <c r="C10" s="26">
        <f t="shared" ref="C10:C40" si="4">$D$2</f>
        <v>39110</v>
      </c>
      <c r="D10" s="27">
        <f t="shared" ref="D10:D40" si="5">C10-E10</f>
        <v>26610</v>
      </c>
      <c r="E10" s="72">
        <f>ROUND(F10*B10*$B$2/360,2)</f>
        <v>12500</v>
      </c>
      <c r="F10" s="26">
        <f t="shared" si="3"/>
        <v>1000000</v>
      </c>
      <c r="G10" s="26">
        <f t="shared" si="0"/>
        <v>973390</v>
      </c>
      <c r="H10" s="78">
        <f t="shared" ref="H10:H39" si="6">$B$2*B10*F10/360</f>
        <v>12500</v>
      </c>
      <c r="I10" s="24">
        <f t="shared" si="1"/>
        <v>0</v>
      </c>
    </row>
    <row r="11" spans="1:9" x14ac:dyDescent="0.25">
      <c r="A11" s="6" t="s">
        <v>88</v>
      </c>
      <c r="B11" s="73">
        <f t="shared" si="2"/>
        <v>30</v>
      </c>
      <c r="C11" s="26">
        <f t="shared" si="4"/>
        <v>39110</v>
      </c>
      <c r="D11" s="27">
        <f t="shared" si="5"/>
        <v>26942.620000000003</v>
      </c>
      <c r="E11" s="72">
        <f t="shared" ref="E11:E39" si="7">ROUND(F11*B11*$B$2/360,2)</f>
        <v>12167.38</v>
      </c>
      <c r="F11" s="26">
        <f t="shared" ref="F11:F40" si="8">G10</f>
        <v>973390</v>
      </c>
      <c r="G11" s="26">
        <f t="shared" ref="G11:G40" si="9">F11-D11</f>
        <v>946447.38</v>
      </c>
      <c r="H11" s="78">
        <f t="shared" si="6"/>
        <v>12167.375</v>
      </c>
      <c r="I11" s="24">
        <f t="shared" si="1"/>
        <v>4.9999999991996447E-3</v>
      </c>
    </row>
    <row r="12" spans="1:9" x14ac:dyDescent="0.25">
      <c r="A12" s="6" t="s">
        <v>89</v>
      </c>
      <c r="B12" s="73">
        <f t="shared" si="2"/>
        <v>30</v>
      </c>
      <c r="C12" s="26">
        <f t="shared" si="4"/>
        <v>39110</v>
      </c>
      <c r="D12" s="27">
        <f t="shared" si="5"/>
        <v>27279.41</v>
      </c>
      <c r="E12" s="72">
        <f t="shared" si="7"/>
        <v>11830.59</v>
      </c>
      <c r="F12" s="26">
        <f t="shared" si="8"/>
        <v>946447.38</v>
      </c>
      <c r="G12" s="26">
        <f t="shared" si="9"/>
        <v>919167.97</v>
      </c>
      <c r="H12" s="78">
        <f t="shared" si="6"/>
        <v>11830.59225</v>
      </c>
      <c r="I12" s="24">
        <f t="shared" si="1"/>
        <v>-2.2499999995488906E-3</v>
      </c>
    </row>
    <row r="13" spans="1:9" x14ac:dyDescent="0.25">
      <c r="A13" s="6" t="s">
        <v>115</v>
      </c>
      <c r="B13" s="73">
        <f t="shared" si="2"/>
        <v>30</v>
      </c>
      <c r="C13" s="26">
        <f t="shared" si="4"/>
        <v>39110</v>
      </c>
      <c r="D13" s="27">
        <f t="shared" si="5"/>
        <v>27620.400000000001</v>
      </c>
      <c r="E13" s="72">
        <f t="shared" si="7"/>
        <v>11489.6</v>
      </c>
      <c r="F13" s="26">
        <f t="shared" si="8"/>
        <v>919167.97</v>
      </c>
      <c r="G13" s="26">
        <f t="shared" si="9"/>
        <v>891547.57</v>
      </c>
      <c r="H13" s="78">
        <f t="shared" si="6"/>
        <v>11489.599624999999</v>
      </c>
      <c r="I13" s="24">
        <f t="shared" si="1"/>
        <v>3.7500000144063961E-4</v>
      </c>
    </row>
    <row r="14" spans="1:9" x14ac:dyDescent="0.25">
      <c r="A14" s="6" t="s">
        <v>90</v>
      </c>
      <c r="B14" s="73">
        <f t="shared" si="2"/>
        <v>30</v>
      </c>
      <c r="C14" s="26">
        <f t="shared" si="4"/>
        <v>39110</v>
      </c>
      <c r="D14" s="27">
        <f t="shared" si="5"/>
        <v>27965.66</v>
      </c>
      <c r="E14" s="72">
        <f t="shared" si="7"/>
        <v>11144.34</v>
      </c>
      <c r="F14" s="26">
        <f t="shared" si="8"/>
        <v>891547.57</v>
      </c>
      <c r="G14" s="26">
        <f t="shared" si="9"/>
        <v>863581.90999999992</v>
      </c>
      <c r="H14" s="78">
        <f t="shared" si="6"/>
        <v>11144.344625</v>
      </c>
      <c r="I14" s="24">
        <f t="shared" si="1"/>
        <v>-4.6249999995779945E-3</v>
      </c>
    </row>
    <row r="15" spans="1:9" x14ac:dyDescent="0.25">
      <c r="A15" s="6" t="s">
        <v>91</v>
      </c>
      <c r="B15" s="73">
        <f t="shared" si="2"/>
        <v>30</v>
      </c>
      <c r="C15" s="26">
        <f t="shared" si="4"/>
        <v>39110</v>
      </c>
      <c r="D15" s="27">
        <f t="shared" si="5"/>
        <v>28315.23</v>
      </c>
      <c r="E15" s="72">
        <f t="shared" si="7"/>
        <v>10794.77</v>
      </c>
      <c r="F15" s="26">
        <f t="shared" si="8"/>
        <v>863581.90999999992</v>
      </c>
      <c r="G15" s="26">
        <f t="shared" si="9"/>
        <v>835266.67999999993</v>
      </c>
      <c r="H15" s="78">
        <f t="shared" si="6"/>
        <v>10794.773874999999</v>
      </c>
      <c r="I15" s="24">
        <f t="shared" si="1"/>
        <v>-3.8749999985157046E-3</v>
      </c>
    </row>
    <row r="16" spans="1:9" x14ac:dyDescent="0.25">
      <c r="A16" s="6" t="s">
        <v>92</v>
      </c>
      <c r="B16" s="73">
        <f t="shared" si="2"/>
        <v>30</v>
      </c>
      <c r="C16" s="26">
        <f t="shared" si="4"/>
        <v>39110</v>
      </c>
      <c r="D16" s="27">
        <f t="shared" si="5"/>
        <v>28669.17</v>
      </c>
      <c r="E16" s="72">
        <f t="shared" si="7"/>
        <v>10440.83</v>
      </c>
      <c r="F16" s="26">
        <f t="shared" si="8"/>
        <v>835266.67999999993</v>
      </c>
      <c r="G16" s="26">
        <f t="shared" si="9"/>
        <v>806597.50999999989</v>
      </c>
      <c r="H16" s="78">
        <f t="shared" si="6"/>
        <v>10440.833499999999</v>
      </c>
      <c r="I16" s="24">
        <f t="shared" si="1"/>
        <v>-3.4999999988940544E-3</v>
      </c>
    </row>
    <row r="17" spans="1:9" x14ac:dyDescent="0.25">
      <c r="A17" s="6" t="s">
        <v>93</v>
      </c>
      <c r="B17" s="73">
        <f t="shared" si="2"/>
        <v>30</v>
      </c>
      <c r="C17" s="26">
        <f t="shared" si="4"/>
        <v>39110</v>
      </c>
      <c r="D17" s="27">
        <f t="shared" si="5"/>
        <v>29027.53</v>
      </c>
      <c r="E17" s="72">
        <f t="shared" si="7"/>
        <v>10082.469999999999</v>
      </c>
      <c r="F17" s="26">
        <f t="shared" si="8"/>
        <v>806597.50999999989</v>
      </c>
      <c r="G17" s="26">
        <f t="shared" si="9"/>
        <v>777569.97999999986</v>
      </c>
      <c r="H17" s="78">
        <f t="shared" si="6"/>
        <v>10082.468874999999</v>
      </c>
      <c r="I17" s="24">
        <f t="shared" si="1"/>
        <v>1.12500000068394E-3</v>
      </c>
    </row>
    <row r="18" spans="1:9" x14ac:dyDescent="0.25">
      <c r="A18" s="6" t="s">
        <v>94</v>
      </c>
      <c r="B18" s="73">
        <f t="shared" si="2"/>
        <v>30</v>
      </c>
      <c r="C18" s="26">
        <f t="shared" si="4"/>
        <v>39110</v>
      </c>
      <c r="D18" s="27">
        <f t="shared" si="5"/>
        <v>29390.379999999997</v>
      </c>
      <c r="E18" s="72">
        <f t="shared" si="7"/>
        <v>9719.6200000000008</v>
      </c>
      <c r="F18" s="26">
        <f t="shared" si="8"/>
        <v>777569.97999999986</v>
      </c>
      <c r="G18" s="26">
        <f t="shared" si="9"/>
        <v>748179.59999999986</v>
      </c>
      <c r="H18" s="78">
        <f t="shared" si="6"/>
        <v>9719.6247499999972</v>
      </c>
      <c r="I18" s="24">
        <f t="shared" si="1"/>
        <v>-4.7499999964202289E-3</v>
      </c>
    </row>
    <row r="19" spans="1:9" x14ac:dyDescent="0.25">
      <c r="A19" s="6" t="s">
        <v>95</v>
      </c>
      <c r="B19" s="73">
        <f t="shared" si="2"/>
        <v>30</v>
      </c>
      <c r="C19" s="26">
        <f t="shared" si="4"/>
        <v>39110</v>
      </c>
      <c r="D19" s="27">
        <f t="shared" si="5"/>
        <v>29757.75</v>
      </c>
      <c r="E19" s="72">
        <f t="shared" si="7"/>
        <v>9352.25</v>
      </c>
      <c r="F19" s="26">
        <f t="shared" si="8"/>
        <v>748179.59999999986</v>
      </c>
      <c r="G19" s="26">
        <f t="shared" si="9"/>
        <v>718421.84999999986</v>
      </c>
      <c r="H19" s="78">
        <f t="shared" si="6"/>
        <v>9352.2449999999972</v>
      </c>
      <c r="I19" s="24">
        <f t="shared" si="1"/>
        <v>5.0000000028376235E-3</v>
      </c>
    </row>
    <row r="20" spans="1:9" x14ac:dyDescent="0.25">
      <c r="A20" s="6" t="s">
        <v>96</v>
      </c>
      <c r="B20" s="73">
        <f t="shared" si="2"/>
        <v>30</v>
      </c>
      <c r="C20" s="26">
        <f t="shared" si="4"/>
        <v>39110</v>
      </c>
      <c r="D20" s="27">
        <f t="shared" si="5"/>
        <v>30129.73</v>
      </c>
      <c r="E20" s="72">
        <f t="shared" si="7"/>
        <v>8980.27</v>
      </c>
      <c r="F20" s="26">
        <f t="shared" si="8"/>
        <v>718421.84999999986</v>
      </c>
      <c r="G20" s="26">
        <f t="shared" si="9"/>
        <v>688292.11999999988</v>
      </c>
      <c r="H20" s="78">
        <f t="shared" si="6"/>
        <v>8980.2731249999979</v>
      </c>
      <c r="I20" s="24">
        <f t="shared" si="1"/>
        <v>-3.1249999974534148E-3</v>
      </c>
    </row>
    <row r="21" spans="1:9" x14ac:dyDescent="0.25">
      <c r="A21" s="6" t="s">
        <v>97</v>
      </c>
      <c r="B21" s="73">
        <f t="shared" si="2"/>
        <v>30</v>
      </c>
      <c r="C21" s="26">
        <f t="shared" si="4"/>
        <v>39110</v>
      </c>
      <c r="D21" s="27">
        <f t="shared" si="5"/>
        <v>30506.35</v>
      </c>
      <c r="E21" s="72">
        <f t="shared" si="7"/>
        <v>8603.65</v>
      </c>
      <c r="F21" s="26">
        <f t="shared" si="8"/>
        <v>688292.11999999988</v>
      </c>
      <c r="G21" s="26">
        <f t="shared" si="9"/>
        <v>657785.7699999999</v>
      </c>
      <c r="H21" s="78">
        <f t="shared" si="6"/>
        <v>8603.6514999999981</v>
      </c>
      <c r="I21" s="24">
        <f t="shared" si="1"/>
        <v>-1.4999999984866008E-3</v>
      </c>
    </row>
    <row r="22" spans="1:9" x14ac:dyDescent="0.25">
      <c r="A22" s="6" t="s">
        <v>98</v>
      </c>
      <c r="B22" s="73">
        <f t="shared" si="2"/>
        <v>30</v>
      </c>
      <c r="C22" s="26">
        <f t="shared" si="4"/>
        <v>39110</v>
      </c>
      <c r="D22" s="27">
        <f t="shared" si="5"/>
        <v>30887.68</v>
      </c>
      <c r="E22" s="72">
        <f t="shared" si="7"/>
        <v>8222.32</v>
      </c>
      <c r="F22" s="26">
        <f t="shared" si="8"/>
        <v>657785.7699999999</v>
      </c>
      <c r="G22" s="26">
        <f t="shared" si="9"/>
        <v>626898.08999999985</v>
      </c>
      <c r="H22" s="78">
        <f t="shared" si="6"/>
        <v>8222.3221249999988</v>
      </c>
      <c r="I22" s="24">
        <f t="shared" si="1"/>
        <v>-2.1249999990686774E-3</v>
      </c>
    </row>
    <row r="23" spans="1:9" x14ac:dyDescent="0.25">
      <c r="A23" s="6" t="s">
        <v>99</v>
      </c>
      <c r="B23" s="73">
        <f t="shared" si="2"/>
        <v>30</v>
      </c>
      <c r="C23" s="26">
        <f t="shared" si="4"/>
        <v>39110</v>
      </c>
      <c r="D23" s="27">
        <f t="shared" si="5"/>
        <v>31273.77</v>
      </c>
      <c r="E23" s="72">
        <f t="shared" si="7"/>
        <v>7836.23</v>
      </c>
      <c r="F23" s="26">
        <f t="shared" si="8"/>
        <v>626898.08999999985</v>
      </c>
      <c r="G23" s="26">
        <f t="shared" si="9"/>
        <v>595624.31999999983</v>
      </c>
      <c r="H23" s="78">
        <f t="shared" si="6"/>
        <v>7836.2261249999983</v>
      </c>
      <c r="I23" s="24">
        <f t="shared" si="1"/>
        <v>3.8750000012441888E-3</v>
      </c>
    </row>
    <row r="24" spans="1:9" x14ac:dyDescent="0.25">
      <c r="A24" s="6" t="s">
        <v>100</v>
      </c>
      <c r="B24" s="73">
        <f t="shared" si="2"/>
        <v>30</v>
      </c>
      <c r="C24" s="26">
        <f t="shared" si="4"/>
        <v>39110</v>
      </c>
      <c r="D24" s="27">
        <f t="shared" si="5"/>
        <v>31664.7</v>
      </c>
      <c r="E24" s="72">
        <f t="shared" si="7"/>
        <v>7445.3</v>
      </c>
      <c r="F24" s="26">
        <f t="shared" si="8"/>
        <v>595624.31999999983</v>
      </c>
      <c r="G24" s="26">
        <f t="shared" si="9"/>
        <v>563959.61999999988</v>
      </c>
      <c r="H24" s="78">
        <f t="shared" si="6"/>
        <v>7445.3039999999983</v>
      </c>
      <c r="I24" s="24">
        <f t="shared" si="1"/>
        <v>-3.9999999980864231E-3</v>
      </c>
    </row>
    <row r="25" spans="1:9" x14ac:dyDescent="0.25">
      <c r="A25" s="6" t="s">
        <v>116</v>
      </c>
      <c r="B25" s="73">
        <f t="shared" si="2"/>
        <v>30</v>
      </c>
      <c r="C25" s="26">
        <f t="shared" si="4"/>
        <v>39110</v>
      </c>
      <c r="D25" s="27">
        <f t="shared" si="5"/>
        <v>32060.5</v>
      </c>
      <c r="E25" s="72">
        <f t="shared" si="7"/>
        <v>7049.5</v>
      </c>
      <c r="F25" s="26">
        <f t="shared" si="8"/>
        <v>563959.61999999988</v>
      </c>
      <c r="G25" s="26">
        <f t="shared" si="9"/>
        <v>531899.11999999988</v>
      </c>
      <c r="H25" s="78">
        <f t="shared" si="6"/>
        <v>7049.495249999999</v>
      </c>
      <c r="I25" s="24">
        <f t="shared" si="1"/>
        <v>4.7500000009677024E-3</v>
      </c>
    </row>
    <row r="26" spans="1:9" x14ac:dyDescent="0.25">
      <c r="A26" s="6" t="s">
        <v>101</v>
      </c>
      <c r="B26" s="73">
        <f t="shared" si="2"/>
        <v>30</v>
      </c>
      <c r="C26" s="26">
        <f t="shared" si="4"/>
        <v>39110</v>
      </c>
      <c r="D26" s="27">
        <f t="shared" si="5"/>
        <v>32461.260000000002</v>
      </c>
      <c r="E26" s="72">
        <f t="shared" si="7"/>
        <v>6648.74</v>
      </c>
      <c r="F26" s="26">
        <f t="shared" si="8"/>
        <v>531899.11999999988</v>
      </c>
      <c r="G26" s="26">
        <f t="shared" si="9"/>
        <v>499437.85999999987</v>
      </c>
      <c r="H26" s="78">
        <f t="shared" si="6"/>
        <v>6648.7389999999987</v>
      </c>
      <c r="I26" s="24">
        <f t="shared" si="1"/>
        <v>1.0000000011132215E-3</v>
      </c>
    </row>
    <row r="27" spans="1:9" x14ac:dyDescent="0.25">
      <c r="A27" s="6" t="s">
        <v>102</v>
      </c>
      <c r="B27" s="73">
        <f t="shared" si="2"/>
        <v>30</v>
      </c>
      <c r="C27" s="26">
        <f t="shared" si="4"/>
        <v>39110</v>
      </c>
      <c r="D27" s="27">
        <f t="shared" si="5"/>
        <v>32867.03</v>
      </c>
      <c r="E27" s="72">
        <f t="shared" si="7"/>
        <v>6242.97</v>
      </c>
      <c r="F27" s="26">
        <f t="shared" si="8"/>
        <v>499437.85999999987</v>
      </c>
      <c r="G27" s="26">
        <f t="shared" si="9"/>
        <v>466570.82999999984</v>
      </c>
      <c r="H27" s="78">
        <f t="shared" si="6"/>
        <v>6242.9732499999973</v>
      </c>
      <c r="I27" s="24">
        <f t="shared" si="1"/>
        <v>-3.2499999970241333E-3</v>
      </c>
    </row>
    <row r="28" spans="1:9" x14ac:dyDescent="0.25">
      <c r="A28" s="6" t="s">
        <v>103</v>
      </c>
      <c r="B28" s="73">
        <f t="shared" si="2"/>
        <v>30</v>
      </c>
      <c r="C28" s="26">
        <f t="shared" si="4"/>
        <v>39110</v>
      </c>
      <c r="D28" s="27">
        <f t="shared" si="5"/>
        <v>33277.86</v>
      </c>
      <c r="E28" s="72">
        <f t="shared" si="7"/>
        <v>5832.14</v>
      </c>
      <c r="F28" s="26">
        <f t="shared" si="8"/>
        <v>466570.82999999984</v>
      </c>
      <c r="G28" s="26">
        <f t="shared" si="9"/>
        <v>433292.96999999986</v>
      </c>
      <c r="H28" s="78">
        <f t="shared" si="6"/>
        <v>5832.135374999998</v>
      </c>
      <c r="I28" s="24">
        <f t="shared" si="1"/>
        <v>4.6250000023064786E-3</v>
      </c>
    </row>
    <row r="29" spans="1:9" x14ac:dyDescent="0.25">
      <c r="A29" s="6" t="s">
        <v>104</v>
      </c>
      <c r="B29" s="73">
        <f t="shared" si="2"/>
        <v>30</v>
      </c>
      <c r="C29" s="26">
        <f t="shared" si="4"/>
        <v>39110</v>
      </c>
      <c r="D29" s="27">
        <f t="shared" si="5"/>
        <v>33693.839999999997</v>
      </c>
      <c r="E29" s="72">
        <f t="shared" si="7"/>
        <v>5416.16</v>
      </c>
      <c r="F29" s="26">
        <f t="shared" si="8"/>
        <v>433292.96999999986</v>
      </c>
      <c r="G29" s="26">
        <f t="shared" si="9"/>
        <v>399599.12999999989</v>
      </c>
      <c r="H29" s="78">
        <f t="shared" si="6"/>
        <v>5416.162124999998</v>
      </c>
      <c r="I29" s="24">
        <f t="shared" si="1"/>
        <v>-2.1249999981591827E-3</v>
      </c>
    </row>
    <row r="30" spans="1:9" x14ac:dyDescent="0.25">
      <c r="A30" s="6" t="s">
        <v>105</v>
      </c>
      <c r="B30" s="73">
        <f t="shared" si="2"/>
        <v>30</v>
      </c>
      <c r="C30" s="26">
        <f t="shared" si="4"/>
        <v>39110</v>
      </c>
      <c r="D30" s="27">
        <f t="shared" si="5"/>
        <v>34115.01</v>
      </c>
      <c r="E30" s="72">
        <f t="shared" si="7"/>
        <v>4994.99</v>
      </c>
      <c r="F30" s="26">
        <f t="shared" si="8"/>
        <v>399599.12999999989</v>
      </c>
      <c r="G30" s="26">
        <f t="shared" si="9"/>
        <v>365484.11999999988</v>
      </c>
      <c r="H30" s="78">
        <f t="shared" si="6"/>
        <v>4994.9891249999982</v>
      </c>
      <c r="I30" s="24">
        <f t="shared" si="1"/>
        <v>8.7500000154250301E-4</v>
      </c>
    </row>
    <row r="31" spans="1:9" x14ac:dyDescent="0.25">
      <c r="A31" s="6" t="s">
        <v>106</v>
      </c>
      <c r="B31" s="73">
        <f t="shared" si="2"/>
        <v>30</v>
      </c>
      <c r="C31" s="26">
        <f t="shared" si="4"/>
        <v>39110</v>
      </c>
      <c r="D31" s="27">
        <f t="shared" si="5"/>
        <v>34541.449999999997</v>
      </c>
      <c r="E31" s="72">
        <f t="shared" si="7"/>
        <v>4568.55</v>
      </c>
      <c r="F31" s="26">
        <f t="shared" si="8"/>
        <v>365484.11999999988</v>
      </c>
      <c r="G31" s="26">
        <f t="shared" si="9"/>
        <v>330942.66999999987</v>
      </c>
      <c r="H31" s="78">
        <f t="shared" si="6"/>
        <v>4568.5514999999987</v>
      </c>
      <c r="I31" s="24">
        <f t="shared" si="1"/>
        <v>-1.4999999984866008E-3</v>
      </c>
    </row>
    <row r="32" spans="1:9" x14ac:dyDescent="0.25">
      <c r="A32" s="6" t="s">
        <v>107</v>
      </c>
      <c r="B32" s="73">
        <f t="shared" si="2"/>
        <v>30</v>
      </c>
      <c r="C32" s="26">
        <f t="shared" si="4"/>
        <v>39110</v>
      </c>
      <c r="D32" s="27">
        <f t="shared" si="5"/>
        <v>34973.22</v>
      </c>
      <c r="E32" s="72">
        <f t="shared" si="7"/>
        <v>4136.78</v>
      </c>
      <c r="F32" s="26">
        <f t="shared" si="8"/>
        <v>330942.66999999987</v>
      </c>
      <c r="G32" s="26">
        <f t="shared" si="9"/>
        <v>295969.44999999984</v>
      </c>
      <c r="H32" s="78">
        <f t="shared" si="6"/>
        <v>4136.7833749999982</v>
      </c>
      <c r="I32" s="24">
        <f t="shared" si="1"/>
        <v>-3.3749999984138412E-3</v>
      </c>
    </row>
    <row r="33" spans="1:9" x14ac:dyDescent="0.25">
      <c r="A33" s="6" t="s">
        <v>108</v>
      </c>
      <c r="B33" s="73">
        <f t="shared" si="2"/>
        <v>30</v>
      </c>
      <c r="C33" s="26">
        <f t="shared" si="4"/>
        <v>39110</v>
      </c>
      <c r="D33" s="27">
        <f t="shared" si="5"/>
        <v>35410.379999999997</v>
      </c>
      <c r="E33" s="72">
        <f t="shared" si="7"/>
        <v>3699.62</v>
      </c>
      <c r="F33" s="26">
        <f t="shared" si="8"/>
        <v>295969.44999999984</v>
      </c>
      <c r="G33" s="26">
        <f t="shared" si="9"/>
        <v>260559.06999999983</v>
      </c>
      <c r="H33" s="78">
        <f t="shared" si="6"/>
        <v>3699.6181249999977</v>
      </c>
      <c r="I33" s="24">
        <f t="shared" si="1"/>
        <v>1.8750000022009772E-3</v>
      </c>
    </row>
    <row r="34" spans="1:9" x14ac:dyDescent="0.25">
      <c r="A34" s="6" t="s">
        <v>109</v>
      </c>
      <c r="B34" s="73">
        <f t="shared" si="2"/>
        <v>30</v>
      </c>
      <c r="C34" s="26">
        <f t="shared" si="4"/>
        <v>39110</v>
      </c>
      <c r="D34" s="27">
        <f t="shared" si="5"/>
        <v>35853.01</v>
      </c>
      <c r="E34" s="72">
        <f t="shared" si="7"/>
        <v>3256.99</v>
      </c>
      <c r="F34" s="26">
        <f t="shared" si="8"/>
        <v>260559.06999999983</v>
      </c>
      <c r="G34" s="26">
        <f t="shared" si="9"/>
        <v>224706.05999999982</v>
      </c>
      <c r="H34" s="78">
        <f t="shared" si="6"/>
        <v>3256.9883749999981</v>
      </c>
      <c r="I34" s="24">
        <f t="shared" si="1"/>
        <v>1.6250000016952981E-3</v>
      </c>
    </row>
    <row r="35" spans="1:9" x14ac:dyDescent="0.25">
      <c r="A35" s="6" t="s">
        <v>110</v>
      </c>
      <c r="B35" s="73">
        <f t="shared" si="2"/>
        <v>30</v>
      </c>
      <c r="C35" s="26">
        <f t="shared" si="4"/>
        <v>39110</v>
      </c>
      <c r="D35" s="27">
        <f t="shared" si="5"/>
        <v>36301.17</v>
      </c>
      <c r="E35" s="72">
        <f t="shared" si="7"/>
        <v>2808.83</v>
      </c>
      <c r="F35" s="26">
        <f t="shared" si="8"/>
        <v>224706.05999999982</v>
      </c>
      <c r="G35" s="26">
        <f t="shared" si="9"/>
        <v>188404.88999999984</v>
      </c>
      <c r="H35" s="78">
        <f t="shared" si="6"/>
        <v>2808.8257499999977</v>
      </c>
      <c r="I35" s="24">
        <f t="shared" si="1"/>
        <v>4.250000002230081E-3</v>
      </c>
    </row>
    <row r="36" spans="1:9" x14ac:dyDescent="0.25">
      <c r="A36" s="6" t="s">
        <v>111</v>
      </c>
      <c r="B36" s="73">
        <f t="shared" si="2"/>
        <v>30</v>
      </c>
      <c r="C36" s="26">
        <f t="shared" si="4"/>
        <v>39110</v>
      </c>
      <c r="D36" s="27">
        <f t="shared" si="5"/>
        <v>36754.94</v>
      </c>
      <c r="E36" s="72">
        <f t="shared" si="7"/>
        <v>2355.06</v>
      </c>
      <c r="F36" s="26">
        <f t="shared" si="8"/>
        <v>188404.88999999984</v>
      </c>
      <c r="G36" s="26">
        <f t="shared" si="9"/>
        <v>151649.94999999984</v>
      </c>
      <c r="H36" s="78">
        <f t="shared" si="6"/>
        <v>2355.0611249999979</v>
      </c>
      <c r="I36" s="24">
        <f t="shared" si="1"/>
        <v>-1.1249999979554559E-3</v>
      </c>
    </row>
    <row r="37" spans="1:9" x14ac:dyDescent="0.25">
      <c r="A37" s="6" t="s">
        <v>117</v>
      </c>
      <c r="B37" s="73">
        <f t="shared" si="2"/>
        <v>30</v>
      </c>
      <c r="C37" s="26">
        <f t="shared" si="4"/>
        <v>39110</v>
      </c>
      <c r="D37" s="27">
        <f t="shared" si="5"/>
        <v>37214.379999999997</v>
      </c>
      <c r="E37" s="72">
        <f t="shared" si="7"/>
        <v>1895.62</v>
      </c>
      <c r="F37" s="26">
        <f t="shared" si="8"/>
        <v>151649.94999999984</v>
      </c>
      <c r="G37" s="26">
        <f t="shared" si="9"/>
        <v>114435.56999999983</v>
      </c>
      <c r="H37" s="78">
        <f t="shared" si="6"/>
        <v>1895.6243749999978</v>
      </c>
      <c r="I37" s="24">
        <f t="shared" si="1"/>
        <v>-4.374999997935447E-3</v>
      </c>
    </row>
    <row r="38" spans="1:9" x14ac:dyDescent="0.25">
      <c r="A38" s="6" t="s">
        <v>112</v>
      </c>
      <c r="B38" s="73">
        <f t="shared" si="2"/>
        <v>30</v>
      </c>
      <c r="C38" s="26">
        <f t="shared" si="4"/>
        <v>39110</v>
      </c>
      <c r="D38" s="27">
        <f t="shared" si="5"/>
        <v>37679.56</v>
      </c>
      <c r="E38" s="72">
        <f t="shared" si="7"/>
        <v>1430.44</v>
      </c>
      <c r="F38" s="26">
        <f t="shared" si="8"/>
        <v>114435.56999999983</v>
      </c>
      <c r="G38" s="26">
        <f t="shared" si="9"/>
        <v>76756.009999999835</v>
      </c>
      <c r="H38" s="78">
        <f t="shared" si="6"/>
        <v>1430.4446249999978</v>
      </c>
      <c r="I38" s="24">
        <f t="shared" si="1"/>
        <v>-4.6249999977590051E-3</v>
      </c>
    </row>
    <row r="39" spans="1:9" x14ac:dyDescent="0.25">
      <c r="A39" s="6" t="s">
        <v>113</v>
      </c>
      <c r="B39" s="73">
        <f t="shared" si="2"/>
        <v>30</v>
      </c>
      <c r="C39" s="26">
        <f t="shared" si="4"/>
        <v>39110</v>
      </c>
      <c r="D39" s="27">
        <f t="shared" si="5"/>
        <v>38150.550000000003</v>
      </c>
      <c r="E39" s="72">
        <f t="shared" si="7"/>
        <v>959.45</v>
      </c>
      <c r="F39" s="26">
        <f t="shared" si="8"/>
        <v>76756.009999999835</v>
      </c>
      <c r="G39" s="26">
        <f t="shared" si="9"/>
        <v>38605.459999999832</v>
      </c>
      <c r="H39" s="78">
        <f t="shared" si="6"/>
        <v>959.4501249999978</v>
      </c>
      <c r="I39" s="24">
        <f t="shared" si="1"/>
        <v>-1.249999977517291E-4</v>
      </c>
    </row>
    <row r="40" spans="1:9" x14ac:dyDescent="0.25">
      <c r="A40" s="79" t="s">
        <v>114</v>
      </c>
      <c r="B40" s="73">
        <f t="shared" si="2"/>
        <v>30</v>
      </c>
      <c r="C40" s="26">
        <f t="shared" si="4"/>
        <v>39110</v>
      </c>
      <c r="D40" s="27">
        <f t="shared" si="5"/>
        <v>38605.46</v>
      </c>
      <c r="E40" s="72">
        <f>ROUND(504.540000000169,2)</f>
        <v>504.54</v>
      </c>
      <c r="F40" s="26">
        <f t="shared" si="8"/>
        <v>38605.459999999832</v>
      </c>
      <c r="G40" s="26">
        <f t="shared" si="9"/>
        <v>-1.673470251262188E-10</v>
      </c>
      <c r="H40" s="78">
        <v>504.52078321576408</v>
      </c>
      <c r="I40" s="24">
        <f t="shared" si="1"/>
        <v>1.9216784235936757E-2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42A67-ED55-461E-AC1C-EA4645F14AFF}">
  <dimension ref="A1:I40"/>
  <sheetViews>
    <sheetView topLeftCell="A22" workbookViewId="0">
      <selection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4.28515625" bestFit="1" customWidth="1"/>
    <col min="5" max="5" width="10" bestFit="1" customWidth="1"/>
    <col min="6" max="6" width="15.28515625" bestFit="1" customWidth="1"/>
    <col min="7" max="7" width="12.5703125" bestFit="1" customWidth="1"/>
    <col min="8" max="8" width="13.5703125" bestFit="1" customWidth="1"/>
  </cols>
  <sheetData>
    <row r="1" spans="1:9" x14ac:dyDescent="0.25">
      <c r="A1" s="61" t="s">
        <v>267</v>
      </c>
      <c r="B1" s="65" t="s">
        <v>277</v>
      </c>
      <c r="C1" s="64" t="s">
        <v>337</v>
      </c>
      <c r="D1" s="63">
        <v>1000000</v>
      </c>
    </row>
    <row r="2" spans="1:9" x14ac:dyDescent="0.25">
      <c r="A2" s="61" t="s">
        <v>268</v>
      </c>
      <c r="B2" s="62">
        <v>0.15</v>
      </c>
      <c r="C2" s="61" t="s">
        <v>336</v>
      </c>
      <c r="D2" s="60">
        <f>ROUNDUP(1012739.7260274,0)</f>
        <v>1012740</v>
      </c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335</v>
      </c>
      <c r="I3" s="31" t="s">
        <v>272</v>
      </c>
    </row>
    <row r="4" spans="1:9" x14ac:dyDescent="0.25">
      <c r="A4" s="6" t="s">
        <v>160</v>
      </c>
      <c r="B4" s="40">
        <f>_xlfn.DAYS(A4,B1)</f>
        <v>3</v>
      </c>
      <c r="C4" s="26"/>
      <c r="D4" s="27">
        <v>0</v>
      </c>
      <c r="E4" s="71">
        <v>1233</v>
      </c>
      <c r="F4" s="26">
        <f>D1</f>
        <v>1000000</v>
      </c>
      <c r="G4" s="26">
        <f t="shared" ref="G4:G39" si="0">F4-D4</f>
        <v>1000000</v>
      </c>
      <c r="H4" s="78">
        <f>ROUNDUP($B$2*B4*F4/365,0)</f>
        <v>1233</v>
      </c>
      <c r="I4" s="24">
        <f>E4-H4</f>
        <v>0</v>
      </c>
    </row>
    <row r="5" spans="1:9" x14ac:dyDescent="0.25">
      <c r="A5" s="76" t="s">
        <v>82</v>
      </c>
      <c r="B5" s="73">
        <f t="shared" ref="B5:B40" si="1">_xlfn.DAYS(A5,A4)</f>
        <v>31</v>
      </c>
      <c r="C5" s="72">
        <f>E5</f>
        <v>0</v>
      </c>
      <c r="D5" s="74">
        <v>0</v>
      </c>
      <c r="E5" s="72">
        <v>0</v>
      </c>
      <c r="F5" s="72">
        <f t="shared" ref="F5:F39" si="2">G4</f>
        <v>1000000</v>
      </c>
      <c r="G5" s="72">
        <f t="shared" si="0"/>
        <v>1000000</v>
      </c>
      <c r="H5" s="78">
        <f t="shared" ref="H5:H39" si="3">ROUNDUP($B$2*B5*F5/365,0)</f>
        <v>12740</v>
      </c>
      <c r="I5" s="24">
        <v>0</v>
      </c>
    </row>
    <row r="6" spans="1:9" x14ac:dyDescent="0.25">
      <c r="A6" s="76" t="s">
        <v>83</v>
      </c>
      <c r="B6" s="73">
        <f t="shared" si="1"/>
        <v>30</v>
      </c>
      <c r="C6" s="72">
        <f>E6</f>
        <v>0</v>
      </c>
      <c r="D6" s="74">
        <v>0</v>
      </c>
      <c r="E6" s="72">
        <v>0</v>
      </c>
      <c r="F6" s="72">
        <f t="shared" si="2"/>
        <v>1000000</v>
      </c>
      <c r="G6" s="72">
        <f t="shared" si="0"/>
        <v>1000000</v>
      </c>
      <c r="H6" s="78">
        <f t="shared" si="3"/>
        <v>12329</v>
      </c>
      <c r="I6" s="24">
        <v>0</v>
      </c>
    </row>
    <row r="7" spans="1:9" x14ac:dyDescent="0.25">
      <c r="A7" s="76" t="s">
        <v>84</v>
      </c>
      <c r="B7" s="73">
        <f t="shared" si="1"/>
        <v>31</v>
      </c>
      <c r="C7" s="72">
        <f>E7</f>
        <v>0</v>
      </c>
      <c r="D7" s="74">
        <v>0</v>
      </c>
      <c r="E7" s="72">
        <v>0</v>
      </c>
      <c r="F7" s="72">
        <f t="shared" si="2"/>
        <v>1000000</v>
      </c>
      <c r="G7" s="72">
        <f t="shared" si="0"/>
        <v>1000000</v>
      </c>
      <c r="H7" s="78">
        <f t="shared" si="3"/>
        <v>12740</v>
      </c>
      <c r="I7" s="24">
        <v>0</v>
      </c>
    </row>
    <row r="8" spans="1:9" x14ac:dyDescent="0.25">
      <c r="A8" s="76" t="s">
        <v>85</v>
      </c>
      <c r="B8" s="73">
        <f t="shared" si="1"/>
        <v>30</v>
      </c>
      <c r="C8" s="72">
        <f>E8</f>
        <v>0</v>
      </c>
      <c r="D8" s="74">
        <v>0</v>
      </c>
      <c r="E8" s="72">
        <v>0</v>
      </c>
      <c r="F8" s="72">
        <f t="shared" si="2"/>
        <v>1000000</v>
      </c>
      <c r="G8" s="72">
        <f t="shared" si="0"/>
        <v>1000000</v>
      </c>
      <c r="H8" s="78">
        <f t="shared" si="3"/>
        <v>12329</v>
      </c>
      <c r="I8" s="24">
        <v>0</v>
      </c>
    </row>
    <row r="9" spans="1:9" x14ac:dyDescent="0.25">
      <c r="A9" s="76" t="s">
        <v>86</v>
      </c>
      <c r="B9" s="73">
        <f t="shared" si="1"/>
        <v>31</v>
      </c>
      <c r="C9" s="72">
        <f>E9</f>
        <v>0</v>
      </c>
      <c r="D9" s="74">
        <f>0</f>
        <v>0</v>
      </c>
      <c r="E9" s="72">
        <v>0</v>
      </c>
      <c r="F9" s="72">
        <f t="shared" si="2"/>
        <v>1000000</v>
      </c>
      <c r="G9" s="72">
        <f t="shared" si="0"/>
        <v>1000000</v>
      </c>
      <c r="H9" s="78">
        <f t="shared" si="3"/>
        <v>12740</v>
      </c>
      <c r="I9" s="24">
        <v>0</v>
      </c>
    </row>
    <row r="10" spans="1:9" x14ac:dyDescent="0.25">
      <c r="A10" s="6" t="s">
        <v>87</v>
      </c>
      <c r="B10" s="73">
        <f t="shared" si="1"/>
        <v>31</v>
      </c>
      <c r="C10" s="72">
        <f t="shared" ref="C10:C39" si="4">E10</f>
        <v>0</v>
      </c>
      <c r="D10" s="74">
        <f>0</f>
        <v>0</v>
      </c>
      <c r="E10" s="72">
        <v>0</v>
      </c>
      <c r="F10" s="26">
        <f t="shared" si="2"/>
        <v>1000000</v>
      </c>
      <c r="G10" s="26">
        <f t="shared" si="0"/>
        <v>1000000</v>
      </c>
      <c r="H10" s="78">
        <f t="shared" si="3"/>
        <v>12740</v>
      </c>
      <c r="I10" s="24">
        <v>0</v>
      </c>
    </row>
    <row r="11" spans="1:9" x14ac:dyDescent="0.25">
      <c r="A11" s="6" t="s">
        <v>88</v>
      </c>
      <c r="B11" s="73">
        <f t="shared" si="1"/>
        <v>28</v>
      </c>
      <c r="C11" s="72">
        <f t="shared" si="4"/>
        <v>0</v>
      </c>
      <c r="D11" s="74">
        <f>0</f>
        <v>0</v>
      </c>
      <c r="E11" s="72">
        <v>0</v>
      </c>
      <c r="F11" s="26">
        <f t="shared" si="2"/>
        <v>1000000</v>
      </c>
      <c r="G11" s="26">
        <f t="shared" si="0"/>
        <v>1000000</v>
      </c>
      <c r="H11" s="78">
        <f t="shared" si="3"/>
        <v>11507</v>
      </c>
      <c r="I11" s="24">
        <v>0</v>
      </c>
    </row>
    <row r="12" spans="1:9" x14ac:dyDescent="0.25">
      <c r="A12" s="6" t="s">
        <v>89</v>
      </c>
      <c r="B12" s="73">
        <f t="shared" si="1"/>
        <v>31</v>
      </c>
      <c r="C12" s="72">
        <f t="shared" si="4"/>
        <v>0</v>
      </c>
      <c r="D12" s="74">
        <f>0</f>
        <v>0</v>
      </c>
      <c r="E12" s="72">
        <v>0</v>
      </c>
      <c r="F12" s="26">
        <f t="shared" si="2"/>
        <v>1000000</v>
      </c>
      <c r="G12" s="26">
        <f t="shared" si="0"/>
        <v>1000000</v>
      </c>
      <c r="H12" s="78">
        <f t="shared" si="3"/>
        <v>12740</v>
      </c>
      <c r="I12" s="24">
        <v>0</v>
      </c>
    </row>
    <row r="13" spans="1:9" x14ac:dyDescent="0.25">
      <c r="A13" s="6" t="s">
        <v>115</v>
      </c>
      <c r="B13" s="73">
        <f t="shared" si="1"/>
        <v>30</v>
      </c>
      <c r="C13" s="72">
        <f t="shared" si="4"/>
        <v>0</v>
      </c>
      <c r="D13" s="74">
        <f>0</f>
        <v>0</v>
      </c>
      <c r="E13" s="72">
        <v>0</v>
      </c>
      <c r="F13" s="26">
        <f t="shared" si="2"/>
        <v>1000000</v>
      </c>
      <c r="G13" s="26">
        <f t="shared" si="0"/>
        <v>1000000</v>
      </c>
      <c r="H13" s="78">
        <f t="shared" si="3"/>
        <v>12329</v>
      </c>
      <c r="I13" s="24">
        <v>0</v>
      </c>
    </row>
    <row r="14" spans="1:9" x14ac:dyDescent="0.25">
      <c r="A14" s="6" t="s">
        <v>90</v>
      </c>
      <c r="B14" s="73">
        <f t="shared" si="1"/>
        <v>31</v>
      </c>
      <c r="C14" s="72">
        <f t="shared" si="4"/>
        <v>0</v>
      </c>
      <c r="D14" s="74">
        <f>0</f>
        <v>0</v>
      </c>
      <c r="E14" s="72">
        <v>0</v>
      </c>
      <c r="F14" s="26">
        <f t="shared" si="2"/>
        <v>1000000</v>
      </c>
      <c r="G14" s="26">
        <f t="shared" si="0"/>
        <v>1000000</v>
      </c>
      <c r="H14" s="78">
        <f t="shared" si="3"/>
        <v>12740</v>
      </c>
      <c r="I14" s="24">
        <v>0</v>
      </c>
    </row>
    <row r="15" spans="1:9" x14ac:dyDescent="0.25">
      <c r="A15" s="6" t="s">
        <v>91</v>
      </c>
      <c r="B15" s="73">
        <f t="shared" si="1"/>
        <v>30</v>
      </c>
      <c r="C15" s="72">
        <f t="shared" si="4"/>
        <v>0</v>
      </c>
      <c r="D15" s="74">
        <f>0</f>
        <v>0</v>
      </c>
      <c r="E15" s="72">
        <v>0</v>
      </c>
      <c r="F15" s="26">
        <f t="shared" si="2"/>
        <v>1000000</v>
      </c>
      <c r="G15" s="26">
        <f t="shared" si="0"/>
        <v>1000000</v>
      </c>
      <c r="H15" s="78">
        <f t="shared" si="3"/>
        <v>12329</v>
      </c>
      <c r="I15" s="24">
        <v>0</v>
      </c>
    </row>
    <row r="16" spans="1:9" x14ac:dyDescent="0.25">
      <c r="A16" s="6" t="s">
        <v>92</v>
      </c>
      <c r="B16" s="73">
        <f t="shared" si="1"/>
        <v>31</v>
      </c>
      <c r="C16" s="72">
        <f t="shared" si="4"/>
        <v>0</v>
      </c>
      <c r="D16" s="74">
        <f>0</f>
        <v>0</v>
      </c>
      <c r="E16" s="72">
        <v>0</v>
      </c>
      <c r="F16" s="26">
        <f t="shared" si="2"/>
        <v>1000000</v>
      </c>
      <c r="G16" s="26">
        <f t="shared" si="0"/>
        <v>1000000</v>
      </c>
      <c r="H16" s="78">
        <f t="shared" si="3"/>
        <v>12740</v>
      </c>
      <c r="I16" s="24">
        <v>0</v>
      </c>
    </row>
    <row r="17" spans="1:9" x14ac:dyDescent="0.25">
      <c r="A17" s="6" t="s">
        <v>93</v>
      </c>
      <c r="B17" s="73">
        <f t="shared" si="1"/>
        <v>31</v>
      </c>
      <c r="C17" s="72">
        <f t="shared" si="4"/>
        <v>0</v>
      </c>
      <c r="D17" s="74">
        <f>0</f>
        <v>0</v>
      </c>
      <c r="E17" s="72">
        <v>0</v>
      </c>
      <c r="F17" s="26">
        <f t="shared" si="2"/>
        <v>1000000</v>
      </c>
      <c r="G17" s="26">
        <f t="shared" si="0"/>
        <v>1000000</v>
      </c>
      <c r="H17" s="78">
        <f t="shared" si="3"/>
        <v>12740</v>
      </c>
      <c r="I17" s="24">
        <v>0</v>
      </c>
    </row>
    <row r="18" spans="1:9" x14ac:dyDescent="0.25">
      <c r="A18" s="6" t="s">
        <v>94</v>
      </c>
      <c r="B18" s="73">
        <f t="shared" si="1"/>
        <v>30</v>
      </c>
      <c r="C18" s="72">
        <f t="shared" si="4"/>
        <v>0</v>
      </c>
      <c r="D18" s="74">
        <f>0</f>
        <v>0</v>
      </c>
      <c r="E18" s="72">
        <v>0</v>
      </c>
      <c r="F18" s="26">
        <f t="shared" si="2"/>
        <v>1000000</v>
      </c>
      <c r="G18" s="26">
        <f t="shared" si="0"/>
        <v>1000000</v>
      </c>
      <c r="H18" s="78">
        <f t="shared" si="3"/>
        <v>12329</v>
      </c>
      <c r="I18" s="24">
        <v>0</v>
      </c>
    </row>
    <row r="19" spans="1:9" x14ac:dyDescent="0.25">
      <c r="A19" s="6" t="s">
        <v>95</v>
      </c>
      <c r="B19" s="73">
        <f t="shared" si="1"/>
        <v>31</v>
      </c>
      <c r="C19" s="72">
        <f t="shared" si="4"/>
        <v>0</v>
      </c>
      <c r="D19" s="74">
        <f>0</f>
        <v>0</v>
      </c>
      <c r="E19" s="72">
        <v>0</v>
      </c>
      <c r="F19" s="26">
        <f t="shared" si="2"/>
        <v>1000000</v>
      </c>
      <c r="G19" s="26">
        <f t="shared" si="0"/>
        <v>1000000</v>
      </c>
      <c r="H19" s="78">
        <f t="shared" si="3"/>
        <v>12740</v>
      </c>
      <c r="I19" s="24">
        <v>0</v>
      </c>
    </row>
    <row r="20" spans="1:9" x14ac:dyDescent="0.25">
      <c r="A20" s="6" t="s">
        <v>96</v>
      </c>
      <c r="B20" s="73">
        <f t="shared" si="1"/>
        <v>30</v>
      </c>
      <c r="C20" s="72">
        <f t="shared" si="4"/>
        <v>0</v>
      </c>
      <c r="D20" s="74">
        <f>0</f>
        <v>0</v>
      </c>
      <c r="E20" s="72">
        <v>0</v>
      </c>
      <c r="F20" s="26">
        <f t="shared" si="2"/>
        <v>1000000</v>
      </c>
      <c r="G20" s="26">
        <f t="shared" si="0"/>
        <v>1000000</v>
      </c>
      <c r="H20" s="78">
        <f t="shared" si="3"/>
        <v>12329</v>
      </c>
      <c r="I20" s="24">
        <v>0</v>
      </c>
    </row>
    <row r="21" spans="1:9" x14ac:dyDescent="0.25">
      <c r="A21" s="6" t="s">
        <v>97</v>
      </c>
      <c r="B21" s="73">
        <f t="shared" si="1"/>
        <v>31</v>
      </c>
      <c r="C21" s="72">
        <f t="shared" si="4"/>
        <v>0</v>
      </c>
      <c r="D21" s="74">
        <f>0</f>
        <v>0</v>
      </c>
      <c r="E21" s="72">
        <v>0</v>
      </c>
      <c r="F21" s="26">
        <f t="shared" si="2"/>
        <v>1000000</v>
      </c>
      <c r="G21" s="26">
        <f t="shared" si="0"/>
        <v>1000000</v>
      </c>
      <c r="H21" s="78">
        <f t="shared" si="3"/>
        <v>12740</v>
      </c>
      <c r="I21" s="24">
        <v>0</v>
      </c>
    </row>
    <row r="22" spans="1:9" x14ac:dyDescent="0.25">
      <c r="A22" s="6" t="s">
        <v>98</v>
      </c>
      <c r="B22" s="73">
        <f t="shared" si="1"/>
        <v>31</v>
      </c>
      <c r="C22" s="72">
        <f t="shared" si="4"/>
        <v>0</v>
      </c>
      <c r="D22" s="74">
        <f>0</f>
        <v>0</v>
      </c>
      <c r="E22" s="72">
        <v>0</v>
      </c>
      <c r="F22" s="26">
        <f t="shared" si="2"/>
        <v>1000000</v>
      </c>
      <c r="G22" s="26">
        <f t="shared" si="0"/>
        <v>1000000</v>
      </c>
      <c r="H22" s="78">
        <f t="shared" si="3"/>
        <v>12740</v>
      </c>
      <c r="I22" s="24">
        <v>0</v>
      </c>
    </row>
    <row r="23" spans="1:9" x14ac:dyDescent="0.25">
      <c r="A23" s="6" t="s">
        <v>99</v>
      </c>
      <c r="B23" s="73">
        <f t="shared" si="1"/>
        <v>29</v>
      </c>
      <c r="C23" s="72">
        <f t="shared" si="4"/>
        <v>0</v>
      </c>
      <c r="D23" s="74">
        <f>0</f>
        <v>0</v>
      </c>
      <c r="E23" s="72">
        <v>0</v>
      </c>
      <c r="F23" s="26">
        <f t="shared" si="2"/>
        <v>1000000</v>
      </c>
      <c r="G23" s="26">
        <f t="shared" si="0"/>
        <v>1000000</v>
      </c>
      <c r="H23" s="78">
        <f t="shared" si="3"/>
        <v>11918</v>
      </c>
      <c r="I23" s="24">
        <v>0</v>
      </c>
    </row>
    <row r="24" spans="1:9" x14ac:dyDescent="0.25">
      <c r="A24" s="6" t="s">
        <v>100</v>
      </c>
      <c r="B24" s="73">
        <f t="shared" si="1"/>
        <v>31</v>
      </c>
      <c r="C24" s="72">
        <f t="shared" si="4"/>
        <v>0</v>
      </c>
      <c r="D24" s="74">
        <f>0</f>
        <v>0</v>
      </c>
      <c r="E24" s="72">
        <v>0</v>
      </c>
      <c r="F24" s="26">
        <f t="shared" si="2"/>
        <v>1000000</v>
      </c>
      <c r="G24" s="26">
        <f t="shared" si="0"/>
        <v>1000000</v>
      </c>
      <c r="H24" s="78">
        <f t="shared" si="3"/>
        <v>12740</v>
      </c>
      <c r="I24" s="24">
        <v>0</v>
      </c>
    </row>
    <row r="25" spans="1:9" x14ac:dyDescent="0.25">
      <c r="A25" s="6" t="s">
        <v>116</v>
      </c>
      <c r="B25" s="73">
        <f t="shared" si="1"/>
        <v>30</v>
      </c>
      <c r="C25" s="72">
        <f t="shared" si="4"/>
        <v>0</v>
      </c>
      <c r="D25" s="74">
        <f>0</f>
        <v>0</v>
      </c>
      <c r="E25" s="72">
        <v>0</v>
      </c>
      <c r="F25" s="26">
        <f t="shared" si="2"/>
        <v>1000000</v>
      </c>
      <c r="G25" s="26">
        <f t="shared" si="0"/>
        <v>1000000</v>
      </c>
      <c r="H25" s="78">
        <f t="shared" si="3"/>
        <v>12329</v>
      </c>
      <c r="I25" s="24">
        <v>0</v>
      </c>
    </row>
    <row r="26" spans="1:9" x14ac:dyDescent="0.25">
      <c r="A26" s="6" t="s">
        <v>101</v>
      </c>
      <c r="B26" s="73">
        <f t="shared" si="1"/>
        <v>31</v>
      </c>
      <c r="C26" s="72">
        <f t="shared" si="4"/>
        <v>0</v>
      </c>
      <c r="D26" s="74">
        <f>0</f>
        <v>0</v>
      </c>
      <c r="E26" s="72">
        <v>0</v>
      </c>
      <c r="F26" s="26">
        <f t="shared" si="2"/>
        <v>1000000</v>
      </c>
      <c r="G26" s="26">
        <f t="shared" si="0"/>
        <v>1000000</v>
      </c>
      <c r="H26" s="78">
        <f t="shared" si="3"/>
        <v>12740</v>
      </c>
      <c r="I26" s="24">
        <v>0</v>
      </c>
    </row>
    <row r="27" spans="1:9" x14ac:dyDescent="0.25">
      <c r="A27" s="6" t="s">
        <v>102</v>
      </c>
      <c r="B27" s="73">
        <f t="shared" si="1"/>
        <v>30</v>
      </c>
      <c r="C27" s="72">
        <f t="shared" si="4"/>
        <v>0</v>
      </c>
      <c r="D27" s="74">
        <f>0</f>
        <v>0</v>
      </c>
      <c r="E27" s="72">
        <v>0</v>
      </c>
      <c r="F27" s="26">
        <f t="shared" si="2"/>
        <v>1000000</v>
      </c>
      <c r="G27" s="26">
        <f t="shared" si="0"/>
        <v>1000000</v>
      </c>
      <c r="H27" s="78">
        <f t="shared" si="3"/>
        <v>12329</v>
      </c>
      <c r="I27" s="24">
        <v>0</v>
      </c>
    </row>
    <row r="28" spans="1:9" x14ac:dyDescent="0.25">
      <c r="A28" s="6" t="s">
        <v>103</v>
      </c>
      <c r="B28" s="73">
        <f t="shared" si="1"/>
        <v>31</v>
      </c>
      <c r="C28" s="72">
        <f t="shared" si="4"/>
        <v>0</v>
      </c>
      <c r="D28" s="74">
        <f>0</f>
        <v>0</v>
      </c>
      <c r="E28" s="72">
        <v>0</v>
      </c>
      <c r="F28" s="26">
        <f t="shared" si="2"/>
        <v>1000000</v>
      </c>
      <c r="G28" s="26">
        <f t="shared" si="0"/>
        <v>1000000</v>
      </c>
      <c r="H28" s="78">
        <f t="shared" si="3"/>
        <v>12740</v>
      </c>
      <c r="I28" s="24">
        <v>0</v>
      </c>
    </row>
    <row r="29" spans="1:9" x14ac:dyDescent="0.25">
      <c r="A29" s="6" t="s">
        <v>104</v>
      </c>
      <c r="B29" s="73">
        <f t="shared" si="1"/>
        <v>31</v>
      </c>
      <c r="C29" s="72">
        <f t="shared" si="4"/>
        <v>0</v>
      </c>
      <c r="D29" s="74">
        <f>0</f>
        <v>0</v>
      </c>
      <c r="E29" s="72">
        <v>0</v>
      </c>
      <c r="F29" s="26">
        <f t="shared" si="2"/>
        <v>1000000</v>
      </c>
      <c r="G29" s="26">
        <f t="shared" si="0"/>
        <v>1000000</v>
      </c>
      <c r="H29" s="78">
        <f t="shared" si="3"/>
        <v>12740</v>
      </c>
      <c r="I29" s="24">
        <v>0</v>
      </c>
    </row>
    <row r="30" spans="1:9" x14ac:dyDescent="0.25">
      <c r="A30" s="6" t="s">
        <v>105</v>
      </c>
      <c r="B30" s="73">
        <f t="shared" si="1"/>
        <v>30</v>
      </c>
      <c r="C30" s="72">
        <f t="shared" si="4"/>
        <v>0</v>
      </c>
      <c r="D30" s="74">
        <f>0</f>
        <v>0</v>
      </c>
      <c r="E30" s="72">
        <v>0</v>
      </c>
      <c r="F30" s="26">
        <f t="shared" si="2"/>
        <v>1000000</v>
      </c>
      <c r="G30" s="26">
        <f t="shared" si="0"/>
        <v>1000000</v>
      </c>
      <c r="H30" s="78">
        <f t="shared" si="3"/>
        <v>12329</v>
      </c>
      <c r="I30" s="24">
        <v>0</v>
      </c>
    </row>
    <row r="31" spans="1:9" x14ac:dyDescent="0.25">
      <c r="A31" s="6" t="s">
        <v>106</v>
      </c>
      <c r="B31" s="73">
        <f t="shared" si="1"/>
        <v>31</v>
      </c>
      <c r="C31" s="72">
        <f t="shared" si="4"/>
        <v>0</v>
      </c>
      <c r="D31" s="74">
        <f>0</f>
        <v>0</v>
      </c>
      <c r="E31" s="72">
        <v>0</v>
      </c>
      <c r="F31" s="26">
        <f t="shared" si="2"/>
        <v>1000000</v>
      </c>
      <c r="G31" s="26">
        <f t="shared" si="0"/>
        <v>1000000</v>
      </c>
      <c r="H31" s="78">
        <f t="shared" si="3"/>
        <v>12740</v>
      </c>
      <c r="I31" s="24">
        <v>0</v>
      </c>
    </row>
    <row r="32" spans="1:9" x14ac:dyDescent="0.25">
      <c r="A32" s="6" t="s">
        <v>107</v>
      </c>
      <c r="B32" s="73">
        <f t="shared" si="1"/>
        <v>30</v>
      </c>
      <c r="C32" s="72">
        <f t="shared" si="4"/>
        <v>0</v>
      </c>
      <c r="D32" s="74">
        <f>0</f>
        <v>0</v>
      </c>
      <c r="E32" s="72">
        <v>0</v>
      </c>
      <c r="F32" s="26">
        <f t="shared" si="2"/>
        <v>1000000</v>
      </c>
      <c r="G32" s="26">
        <f t="shared" si="0"/>
        <v>1000000</v>
      </c>
      <c r="H32" s="78">
        <f t="shared" si="3"/>
        <v>12329</v>
      </c>
      <c r="I32" s="24">
        <v>0</v>
      </c>
    </row>
    <row r="33" spans="1:9" x14ac:dyDescent="0.25">
      <c r="A33" s="6" t="s">
        <v>108</v>
      </c>
      <c r="B33" s="73">
        <f t="shared" si="1"/>
        <v>31</v>
      </c>
      <c r="C33" s="72">
        <f t="shared" si="4"/>
        <v>0</v>
      </c>
      <c r="D33" s="74">
        <f>0</f>
        <v>0</v>
      </c>
      <c r="E33" s="72">
        <v>0</v>
      </c>
      <c r="F33" s="26">
        <f t="shared" si="2"/>
        <v>1000000</v>
      </c>
      <c r="G33" s="26">
        <f t="shared" si="0"/>
        <v>1000000</v>
      </c>
      <c r="H33" s="78">
        <f t="shared" si="3"/>
        <v>12740</v>
      </c>
      <c r="I33" s="24">
        <v>0</v>
      </c>
    </row>
    <row r="34" spans="1:9" x14ac:dyDescent="0.25">
      <c r="A34" s="6" t="s">
        <v>109</v>
      </c>
      <c r="B34" s="73">
        <f t="shared" si="1"/>
        <v>31</v>
      </c>
      <c r="C34" s="72">
        <f t="shared" si="4"/>
        <v>0</v>
      </c>
      <c r="D34" s="74">
        <f>0</f>
        <v>0</v>
      </c>
      <c r="E34" s="72">
        <v>0</v>
      </c>
      <c r="F34" s="26">
        <f t="shared" si="2"/>
        <v>1000000</v>
      </c>
      <c r="G34" s="26">
        <f t="shared" si="0"/>
        <v>1000000</v>
      </c>
      <c r="H34" s="78">
        <f t="shared" si="3"/>
        <v>12740</v>
      </c>
      <c r="I34" s="24">
        <v>0</v>
      </c>
    </row>
    <row r="35" spans="1:9" x14ac:dyDescent="0.25">
      <c r="A35" s="6" t="s">
        <v>110</v>
      </c>
      <c r="B35" s="73">
        <f t="shared" si="1"/>
        <v>28</v>
      </c>
      <c r="C35" s="72">
        <f t="shared" si="4"/>
        <v>0</v>
      </c>
      <c r="D35" s="74">
        <f>0</f>
        <v>0</v>
      </c>
      <c r="E35" s="72">
        <v>0</v>
      </c>
      <c r="F35" s="26">
        <f t="shared" si="2"/>
        <v>1000000</v>
      </c>
      <c r="G35" s="26">
        <f t="shared" si="0"/>
        <v>1000000</v>
      </c>
      <c r="H35" s="78">
        <f t="shared" si="3"/>
        <v>11507</v>
      </c>
      <c r="I35" s="24">
        <v>0</v>
      </c>
    </row>
    <row r="36" spans="1:9" x14ac:dyDescent="0.25">
      <c r="A36" s="6" t="s">
        <v>111</v>
      </c>
      <c r="B36" s="73">
        <f t="shared" si="1"/>
        <v>31</v>
      </c>
      <c r="C36" s="72">
        <f t="shared" si="4"/>
        <v>0</v>
      </c>
      <c r="D36" s="74">
        <f>0</f>
        <v>0</v>
      </c>
      <c r="E36" s="72">
        <v>0</v>
      </c>
      <c r="F36" s="26">
        <f t="shared" si="2"/>
        <v>1000000</v>
      </c>
      <c r="G36" s="26">
        <f t="shared" si="0"/>
        <v>1000000</v>
      </c>
      <c r="H36" s="78">
        <f t="shared" si="3"/>
        <v>12740</v>
      </c>
      <c r="I36" s="24">
        <v>0</v>
      </c>
    </row>
    <row r="37" spans="1:9" x14ac:dyDescent="0.25">
      <c r="A37" s="6" t="s">
        <v>117</v>
      </c>
      <c r="B37" s="73">
        <f t="shared" si="1"/>
        <v>30</v>
      </c>
      <c r="C37" s="72">
        <f t="shared" si="4"/>
        <v>0</v>
      </c>
      <c r="D37" s="74">
        <f>0</f>
        <v>0</v>
      </c>
      <c r="E37" s="72">
        <v>0</v>
      </c>
      <c r="F37" s="26">
        <f t="shared" si="2"/>
        <v>1000000</v>
      </c>
      <c r="G37" s="26">
        <f t="shared" si="0"/>
        <v>1000000</v>
      </c>
      <c r="H37" s="78">
        <f t="shared" si="3"/>
        <v>12329</v>
      </c>
      <c r="I37" s="24">
        <v>0</v>
      </c>
    </row>
    <row r="38" spans="1:9" x14ac:dyDescent="0.25">
      <c r="A38" s="6" t="s">
        <v>112</v>
      </c>
      <c r="B38" s="73">
        <f t="shared" si="1"/>
        <v>31</v>
      </c>
      <c r="C38" s="72">
        <f t="shared" si="4"/>
        <v>0</v>
      </c>
      <c r="D38" s="74">
        <f>0</f>
        <v>0</v>
      </c>
      <c r="E38" s="72">
        <v>0</v>
      </c>
      <c r="F38" s="26">
        <f t="shared" si="2"/>
        <v>1000000</v>
      </c>
      <c r="G38" s="26">
        <f t="shared" si="0"/>
        <v>1000000</v>
      </c>
      <c r="H38" s="78">
        <f t="shared" si="3"/>
        <v>12740</v>
      </c>
      <c r="I38" s="24">
        <v>0</v>
      </c>
    </row>
    <row r="39" spans="1:9" x14ac:dyDescent="0.25">
      <c r="A39" s="6" t="s">
        <v>113</v>
      </c>
      <c r="B39" s="73">
        <f t="shared" si="1"/>
        <v>30</v>
      </c>
      <c r="C39" s="72">
        <f t="shared" si="4"/>
        <v>0</v>
      </c>
      <c r="D39" s="74">
        <f>0</f>
        <v>0</v>
      </c>
      <c r="E39" s="72">
        <v>0</v>
      </c>
      <c r="F39" s="26">
        <f t="shared" si="2"/>
        <v>1000000</v>
      </c>
      <c r="G39" s="26">
        <f t="shared" si="0"/>
        <v>1000000</v>
      </c>
      <c r="H39" s="78">
        <f t="shared" si="3"/>
        <v>12329</v>
      </c>
      <c r="I39" s="24">
        <v>0</v>
      </c>
    </row>
    <row r="40" spans="1:9" x14ac:dyDescent="0.25">
      <c r="A40" s="79" t="s">
        <v>114</v>
      </c>
      <c r="B40" s="73">
        <f t="shared" si="1"/>
        <v>31</v>
      </c>
      <c r="C40" s="26">
        <f>$D$2</f>
        <v>1012740</v>
      </c>
      <c r="D40" s="27">
        <f>C40-E40</f>
        <v>1000000</v>
      </c>
      <c r="E40" s="72">
        <f>12740</f>
        <v>12740</v>
      </c>
      <c r="F40" s="26">
        <f>G39</f>
        <v>1000000</v>
      </c>
      <c r="G40" s="26">
        <f>F40-D40</f>
        <v>0</v>
      </c>
      <c r="H40" s="78">
        <f>12740</f>
        <v>12740</v>
      </c>
      <c r="I40" s="24">
        <f>E40-H40</f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5D3D4-B267-42C5-93DE-65963C901673}">
  <dimension ref="A1:I40"/>
  <sheetViews>
    <sheetView topLeftCell="A19" workbookViewId="0">
      <selection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4.28515625" bestFit="1" customWidth="1"/>
    <col min="5" max="5" width="10" bestFit="1" customWidth="1"/>
    <col min="6" max="6" width="15.28515625" bestFit="1" customWidth="1"/>
    <col min="7" max="7" width="12.5703125" bestFit="1" customWidth="1"/>
    <col min="8" max="8" width="13.5703125" bestFit="1" customWidth="1"/>
  </cols>
  <sheetData>
    <row r="1" spans="1:9" x14ac:dyDescent="0.25">
      <c r="A1" s="61" t="s">
        <v>267</v>
      </c>
      <c r="B1" s="65" t="s">
        <v>277</v>
      </c>
      <c r="C1" s="64" t="s">
        <v>337</v>
      </c>
      <c r="D1" s="63">
        <v>1000000</v>
      </c>
    </row>
    <row r="2" spans="1:9" x14ac:dyDescent="0.25">
      <c r="A2" s="61" t="s">
        <v>268</v>
      </c>
      <c r="B2" s="62">
        <v>0.15</v>
      </c>
      <c r="C2" s="61" t="s">
        <v>336</v>
      </c>
      <c r="D2" s="60">
        <f>ROUNDUP(1012500,0)</f>
        <v>1012500</v>
      </c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335</v>
      </c>
      <c r="I3" s="31" t="s">
        <v>272</v>
      </c>
    </row>
    <row r="4" spans="1:9" x14ac:dyDescent="0.25">
      <c r="A4" s="6" t="s">
        <v>160</v>
      </c>
      <c r="B4" s="40">
        <f>_xlfn.DAYS(A4,B1)</f>
        <v>3</v>
      </c>
      <c r="C4" s="26"/>
      <c r="D4" s="27">
        <v>0</v>
      </c>
      <c r="E4" s="71">
        <v>1250</v>
      </c>
      <c r="F4" s="26">
        <f>D1</f>
        <v>1000000</v>
      </c>
      <c r="G4" s="26">
        <f t="shared" ref="G4:G40" si="0">F4-D4</f>
        <v>1000000</v>
      </c>
      <c r="H4" s="78">
        <f>ROUNDUP($B$2*B4*F4/360,0)</f>
        <v>1250</v>
      </c>
      <c r="I4" s="24">
        <f>E4-H4</f>
        <v>0</v>
      </c>
    </row>
    <row r="5" spans="1:9" x14ac:dyDescent="0.25">
      <c r="A5" s="76" t="s">
        <v>82</v>
      </c>
      <c r="B5" s="73">
        <f t="shared" ref="B5:B40" si="1">DAYS360(A4,A5,TRUE)</f>
        <v>30</v>
      </c>
      <c r="C5" s="72">
        <f t="shared" ref="C5:C39" si="2">E5</f>
        <v>0</v>
      </c>
      <c r="D5" s="74">
        <v>0</v>
      </c>
      <c r="E5" s="72">
        <v>0</v>
      </c>
      <c r="F5" s="72">
        <f t="shared" ref="F5:F40" si="3">G4</f>
        <v>1000000</v>
      </c>
      <c r="G5" s="72">
        <f t="shared" si="0"/>
        <v>1000000</v>
      </c>
      <c r="H5" s="78">
        <v>0</v>
      </c>
      <c r="I5" s="24">
        <v>0</v>
      </c>
    </row>
    <row r="6" spans="1:9" x14ac:dyDescent="0.25">
      <c r="A6" s="76" t="s">
        <v>83</v>
      </c>
      <c r="B6" s="73">
        <f t="shared" si="1"/>
        <v>30</v>
      </c>
      <c r="C6" s="72">
        <f t="shared" si="2"/>
        <v>0</v>
      </c>
      <c r="D6" s="74">
        <v>0</v>
      </c>
      <c r="E6" s="72">
        <v>0</v>
      </c>
      <c r="F6" s="72">
        <f t="shared" si="3"/>
        <v>1000000</v>
      </c>
      <c r="G6" s="72">
        <f t="shared" si="0"/>
        <v>1000000</v>
      </c>
      <c r="H6" s="78">
        <v>0</v>
      </c>
      <c r="I6" s="24">
        <v>0</v>
      </c>
    </row>
    <row r="7" spans="1:9" x14ac:dyDescent="0.25">
      <c r="A7" s="76" t="s">
        <v>84</v>
      </c>
      <c r="B7" s="73">
        <f t="shared" si="1"/>
        <v>30</v>
      </c>
      <c r="C7" s="72">
        <f t="shared" si="2"/>
        <v>0</v>
      </c>
      <c r="D7" s="74">
        <v>0</v>
      </c>
      <c r="E7" s="72">
        <v>0</v>
      </c>
      <c r="F7" s="72">
        <f t="shared" si="3"/>
        <v>1000000</v>
      </c>
      <c r="G7" s="72">
        <f t="shared" si="0"/>
        <v>1000000</v>
      </c>
      <c r="H7" s="78">
        <v>0</v>
      </c>
      <c r="I7" s="24">
        <v>0</v>
      </c>
    </row>
    <row r="8" spans="1:9" x14ac:dyDescent="0.25">
      <c r="A8" s="76" t="s">
        <v>85</v>
      </c>
      <c r="B8" s="73">
        <f t="shared" si="1"/>
        <v>30</v>
      </c>
      <c r="C8" s="72">
        <f t="shared" si="2"/>
        <v>0</v>
      </c>
      <c r="D8" s="74">
        <v>0</v>
      </c>
      <c r="E8" s="72">
        <v>0</v>
      </c>
      <c r="F8" s="72">
        <f t="shared" si="3"/>
        <v>1000000</v>
      </c>
      <c r="G8" s="72">
        <f t="shared" si="0"/>
        <v>1000000</v>
      </c>
      <c r="H8" s="78">
        <v>0</v>
      </c>
      <c r="I8" s="24">
        <v>0</v>
      </c>
    </row>
    <row r="9" spans="1:9" x14ac:dyDescent="0.25">
      <c r="A9" s="76" t="s">
        <v>86</v>
      </c>
      <c r="B9" s="73">
        <f t="shared" si="1"/>
        <v>30</v>
      </c>
      <c r="C9" s="72">
        <f t="shared" si="2"/>
        <v>0</v>
      </c>
      <c r="D9" s="74">
        <f>0</f>
        <v>0</v>
      </c>
      <c r="E9" s="72">
        <v>0</v>
      </c>
      <c r="F9" s="72">
        <f t="shared" si="3"/>
        <v>1000000</v>
      </c>
      <c r="G9" s="72">
        <f t="shared" si="0"/>
        <v>1000000</v>
      </c>
      <c r="H9" s="78">
        <v>0</v>
      </c>
      <c r="I9" s="24">
        <v>0</v>
      </c>
    </row>
    <row r="10" spans="1:9" x14ac:dyDescent="0.25">
      <c r="A10" s="6" t="s">
        <v>87</v>
      </c>
      <c r="B10" s="73">
        <f t="shared" si="1"/>
        <v>30</v>
      </c>
      <c r="C10" s="72">
        <f t="shared" si="2"/>
        <v>0</v>
      </c>
      <c r="D10" s="74">
        <f>0</f>
        <v>0</v>
      </c>
      <c r="E10" s="72">
        <v>0</v>
      </c>
      <c r="F10" s="26">
        <f t="shared" si="3"/>
        <v>1000000</v>
      </c>
      <c r="G10" s="26">
        <f t="shared" si="0"/>
        <v>1000000</v>
      </c>
      <c r="H10" s="78">
        <f t="shared" ref="H10:H40" si="4">$B$2*B10*F10/360</f>
        <v>12500</v>
      </c>
      <c r="I10" s="24">
        <v>0</v>
      </c>
    </row>
    <row r="11" spans="1:9" x14ac:dyDescent="0.25">
      <c r="A11" s="6" t="s">
        <v>88</v>
      </c>
      <c r="B11" s="73">
        <f t="shared" si="1"/>
        <v>30</v>
      </c>
      <c r="C11" s="72">
        <f t="shared" si="2"/>
        <v>0</v>
      </c>
      <c r="D11" s="74">
        <f>0</f>
        <v>0</v>
      </c>
      <c r="E11" s="72">
        <v>0</v>
      </c>
      <c r="F11" s="26">
        <f t="shared" si="3"/>
        <v>1000000</v>
      </c>
      <c r="G11" s="26">
        <f t="shared" si="0"/>
        <v>1000000</v>
      </c>
      <c r="H11" s="78">
        <f t="shared" si="4"/>
        <v>12500</v>
      </c>
      <c r="I11" s="24">
        <v>0</v>
      </c>
    </row>
    <row r="12" spans="1:9" x14ac:dyDescent="0.25">
      <c r="A12" s="6" t="s">
        <v>89</v>
      </c>
      <c r="B12" s="73">
        <f t="shared" si="1"/>
        <v>30</v>
      </c>
      <c r="C12" s="72">
        <f t="shared" si="2"/>
        <v>0</v>
      </c>
      <c r="D12" s="74">
        <f>0</f>
        <v>0</v>
      </c>
      <c r="E12" s="72">
        <v>0</v>
      </c>
      <c r="F12" s="26">
        <f t="shared" si="3"/>
        <v>1000000</v>
      </c>
      <c r="G12" s="26">
        <f t="shared" si="0"/>
        <v>1000000</v>
      </c>
      <c r="H12" s="78">
        <f t="shared" si="4"/>
        <v>12500</v>
      </c>
      <c r="I12" s="24">
        <v>0</v>
      </c>
    </row>
    <row r="13" spans="1:9" x14ac:dyDescent="0.25">
      <c r="A13" s="6" t="s">
        <v>115</v>
      </c>
      <c r="B13" s="73">
        <f t="shared" si="1"/>
        <v>30</v>
      </c>
      <c r="C13" s="72">
        <f t="shared" si="2"/>
        <v>0</v>
      </c>
      <c r="D13" s="74">
        <f>0</f>
        <v>0</v>
      </c>
      <c r="E13" s="72">
        <v>0</v>
      </c>
      <c r="F13" s="26">
        <f t="shared" si="3"/>
        <v>1000000</v>
      </c>
      <c r="G13" s="26">
        <f t="shared" si="0"/>
        <v>1000000</v>
      </c>
      <c r="H13" s="78">
        <f t="shared" si="4"/>
        <v>12500</v>
      </c>
      <c r="I13" s="24">
        <v>0</v>
      </c>
    </row>
    <row r="14" spans="1:9" x14ac:dyDescent="0.25">
      <c r="A14" s="6" t="s">
        <v>90</v>
      </c>
      <c r="B14" s="73">
        <f t="shared" si="1"/>
        <v>30</v>
      </c>
      <c r="C14" s="72">
        <f t="shared" si="2"/>
        <v>0</v>
      </c>
      <c r="D14" s="74">
        <f>0</f>
        <v>0</v>
      </c>
      <c r="E14" s="72">
        <v>0</v>
      </c>
      <c r="F14" s="26">
        <f t="shared" si="3"/>
        <v>1000000</v>
      </c>
      <c r="G14" s="26">
        <f t="shared" si="0"/>
        <v>1000000</v>
      </c>
      <c r="H14" s="78">
        <f t="shared" si="4"/>
        <v>12500</v>
      </c>
      <c r="I14" s="24">
        <v>0</v>
      </c>
    </row>
    <row r="15" spans="1:9" x14ac:dyDescent="0.25">
      <c r="A15" s="6" t="s">
        <v>91</v>
      </c>
      <c r="B15" s="73">
        <f t="shared" si="1"/>
        <v>30</v>
      </c>
      <c r="C15" s="72">
        <f t="shared" si="2"/>
        <v>0</v>
      </c>
      <c r="D15" s="74">
        <f>0</f>
        <v>0</v>
      </c>
      <c r="E15" s="72">
        <v>0</v>
      </c>
      <c r="F15" s="26">
        <f t="shared" si="3"/>
        <v>1000000</v>
      </c>
      <c r="G15" s="26">
        <f t="shared" si="0"/>
        <v>1000000</v>
      </c>
      <c r="H15" s="78">
        <f t="shared" si="4"/>
        <v>12500</v>
      </c>
      <c r="I15" s="24">
        <v>0</v>
      </c>
    </row>
    <row r="16" spans="1:9" x14ac:dyDescent="0.25">
      <c r="A16" s="6" t="s">
        <v>92</v>
      </c>
      <c r="B16" s="73">
        <f t="shared" si="1"/>
        <v>30</v>
      </c>
      <c r="C16" s="72">
        <f t="shared" si="2"/>
        <v>0</v>
      </c>
      <c r="D16" s="74">
        <f>0</f>
        <v>0</v>
      </c>
      <c r="E16" s="72">
        <v>0</v>
      </c>
      <c r="F16" s="26">
        <f t="shared" si="3"/>
        <v>1000000</v>
      </c>
      <c r="G16" s="26">
        <f t="shared" si="0"/>
        <v>1000000</v>
      </c>
      <c r="H16" s="78">
        <f t="shared" si="4"/>
        <v>12500</v>
      </c>
      <c r="I16" s="24">
        <v>0</v>
      </c>
    </row>
    <row r="17" spans="1:9" x14ac:dyDescent="0.25">
      <c r="A17" s="6" t="s">
        <v>93</v>
      </c>
      <c r="B17" s="73">
        <f t="shared" si="1"/>
        <v>30</v>
      </c>
      <c r="C17" s="72">
        <f t="shared" si="2"/>
        <v>0</v>
      </c>
      <c r="D17" s="74">
        <f>0</f>
        <v>0</v>
      </c>
      <c r="E17" s="72">
        <v>0</v>
      </c>
      <c r="F17" s="26">
        <f t="shared" si="3"/>
        <v>1000000</v>
      </c>
      <c r="G17" s="26">
        <f t="shared" si="0"/>
        <v>1000000</v>
      </c>
      <c r="H17" s="78">
        <f t="shared" si="4"/>
        <v>12500</v>
      </c>
      <c r="I17" s="24">
        <v>0</v>
      </c>
    </row>
    <row r="18" spans="1:9" x14ac:dyDescent="0.25">
      <c r="A18" s="6" t="s">
        <v>94</v>
      </c>
      <c r="B18" s="73">
        <f t="shared" si="1"/>
        <v>30</v>
      </c>
      <c r="C18" s="72">
        <f t="shared" si="2"/>
        <v>0</v>
      </c>
      <c r="D18" s="74">
        <f>0</f>
        <v>0</v>
      </c>
      <c r="E18" s="72">
        <v>0</v>
      </c>
      <c r="F18" s="26">
        <f t="shared" si="3"/>
        <v>1000000</v>
      </c>
      <c r="G18" s="26">
        <f t="shared" si="0"/>
        <v>1000000</v>
      </c>
      <c r="H18" s="78">
        <f t="shared" si="4"/>
        <v>12500</v>
      </c>
      <c r="I18" s="24">
        <v>0</v>
      </c>
    </row>
    <row r="19" spans="1:9" x14ac:dyDescent="0.25">
      <c r="A19" s="6" t="s">
        <v>95</v>
      </c>
      <c r="B19" s="73">
        <f t="shared" si="1"/>
        <v>30</v>
      </c>
      <c r="C19" s="72">
        <f t="shared" si="2"/>
        <v>0</v>
      </c>
      <c r="D19" s="74">
        <f>0</f>
        <v>0</v>
      </c>
      <c r="E19" s="72">
        <v>0</v>
      </c>
      <c r="F19" s="26">
        <f t="shared" si="3"/>
        <v>1000000</v>
      </c>
      <c r="G19" s="26">
        <f t="shared" si="0"/>
        <v>1000000</v>
      </c>
      <c r="H19" s="78">
        <f t="shared" si="4"/>
        <v>12500</v>
      </c>
      <c r="I19" s="24">
        <v>0</v>
      </c>
    </row>
    <row r="20" spans="1:9" x14ac:dyDescent="0.25">
      <c r="A20" s="6" t="s">
        <v>96</v>
      </c>
      <c r="B20" s="73">
        <f t="shared" si="1"/>
        <v>30</v>
      </c>
      <c r="C20" s="72">
        <f t="shared" si="2"/>
        <v>0</v>
      </c>
      <c r="D20" s="74">
        <f>0</f>
        <v>0</v>
      </c>
      <c r="E20" s="72">
        <v>0</v>
      </c>
      <c r="F20" s="26">
        <f t="shared" si="3"/>
        <v>1000000</v>
      </c>
      <c r="G20" s="26">
        <f t="shared" si="0"/>
        <v>1000000</v>
      </c>
      <c r="H20" s="78">
        <f t="shared" si="4"/>
        <v>12500</v>
      </c>
      <c r="I20" s="24">
        <v>0</v>
      </c>
    </row>
    <row r="21" spans="1:9" x14ac:dyDescent="0.25">
      <c r="A21" s="6" t="s">
        <v>97</v>
      </c>
      <c r="B21" s="73">
        <f t="shared" si="1"/>
        <v>30</v>
      </c>
      <c r="C21" s="72">
        <f t="shared" si="2"/>
        <v>0</v>
      </c>
      <c r="D21" s="74">
        <f>0</f>
        <v>0</v>
      </c>
      <c r="E21" s="72">
        <v>0</v>
      </c>
      <c r="F21" s="26">
        <f t="shared" si="3"/>
        <v>1000000</v>
      </c>
      <c r="G21" s="26">
        <f t="shared" si="0"/>
        <v>1000000</v>
      </c>
      <c r="H21" s="78">
        <f t="shared" si="4"/>
        <v>12500</v>
      </c>
      <c r="I21" s="24">
        <v>0</v>
      </c>
    </row>
    <row r="22" spans="1:9" x14ac:dyDescent="0.25">
      <c r="A22" s="6" t="s">
        <v>98</v>
      </c>
      <c r="B22" s="73">
        <f t="shared" si="1"/>
        <v>30</v>
      </c>
      <c r="C22" s="72">
        <f t="shared" si="2"/>
        <v>0</v>
      </c>
      <c r="D22" s="74">
        <f>0</f>
        <v>0</v>
      </c>
      <c r="E22" s="72">
        <v>0</v>
      </c>
      <c r="F22" s="26">
        <f t="shared" si="3"/>
        <v>1000000</v>
      </c>
      <c r="G22" s="26">
        <f t="shared" si="0"/>
        <v>1000000</v>
      </c>
      <c r="H22" s="78">
        <f t="shared" si="4"/>
        <v>12500</v>
      </c>
      <c r="I22" s="24">
        <v>0</v>
      </c>
    </row>
    <row r="23" spans="1:9" x14ac:dyDescent="0.25">
      <c r="A23" s="6" t="s">
        <v>99</v>
      </c>
      <c r="B23" s="73">
        <f t="shared" si="1"/>
        <v>30</v>
      </c>
      <c r="C23" s="72">
        <f t="shared" si="2"/>
        <v>0</v>
      </c>
      <c r="D23" s="74">
        <f>0</f>
        <v>0</v>
      </c>
      <c r="E23" s="72">
        <v>0</v>
      </c>
      <c r="F23" s="26">
        <f t="shared" si="3"/>
        <v>1000000</v>
      </c>
      <c r="G23" s="26">
        <f t="shared" si="0"/>
        <v>1000000</v>
      </c>
      <c r="H23" s="78">
        <f t="shared" si="4"/>
        <v>12500</v>
      </c>
      <c r="I23" s="24">
        <v>0</v>
      </c>
    </row>
    <row r="24" spans="1:9" x14ac:dyDescent="0.25">
      <c r="A24" s="6" t="s">
        <v>100</v>
      </c>
      <c r="B24" s="73">
        <f t="shared" si="1"/>
        <v>30</v>
      </c>
      <c r="C24" s="72">
        <f t="shared" si="2"/>
        <v>0</v>
      </c>
      <c r="D24" s="74">
        <f>0</f>
        <v>0</v>
      </c>
      <c r="E24" s="72">
        <v>0</v>
      </c>
      <c r="F24" s="26">
        <f t="shared" si="3"/>
        <v>1000000</v>
      </c>
      <c r="G24" s="26">
        <f t="shared" si="0"/>
        <v>1000000</v>
      </c>
      <c r="H24" s="78">
        <f t="shared" si="4"/>
        <v>12500</v>
      </c>
      <c r="I24" s="24">
        <v>0</v>
      </c>
    </row>
    <row r="25" spans="1:9" x14ac:dyDescent="0.25">
      <c r="A25" s="6" t="s">
        <v>116</v>
      </c>
      <c r="B25" s="73">
        <f t="shared" si="1"/>
        <v>30</v>
      </c>
      <c r="C25" s="72">
        <f t="shared" si="2"/>
        <v>0</v>
      </c>
      <c r="D25" s="74">
        <f>0</f>
        <v>0</v>
      </c>
      <c r="E25" s="72">
        <v>0</v>
      </c>
      <c r="F25" s="26">
        <f t="shared" si="3"/>
        <v>1000000</v>
      </c>
      <c r="G25" s="26">
        <f t="shared" si="0"/>
        <v>1000000</v>
      </c>
      <c r="H25" s="78">
        <f t="shared" si="4"/>
        <v>12500</v>
      </c>
      <c r="I25" s="24">
        <v>0</v>
      </c>
    </row>
    <row r="26" spans="1:9" x14ac:dyDescent="0.25">
      <c r="A26" s="6" t="s">
        <v>101</v>
      </c>
      <c r="B26" s="73">
        <f t="shared" si="1"/>
        <v>30</v>
      </c>
      <c r="C26" s="72">
        <f t="shared" si="2"/>
        <v>0</v>
      </c>
      <c r="D26" s="74">
        <f>0</f>
        <v>0</v>
      </c>
      <c r="E26" s="72">
        <v>0</v>
      </c>
      <c r="F26" s="26">
        <f t="shared" si="3"/>
        <v>1000000</v>
      </c>
      <c r="G26" s="26">
        <f t="shared" si="0"/>
        <v>1000000</v>
      </c>
      <c r="H26" s="78">
        <f t="shared" si="4"/>
        <v>12500</v>
      </c>
      <c r="I26" s="24">
        <v>0</v>
      </c>
    </row>
    <row r="27" spans="1:9" x14ac:dyDescent="0.25">
      <c r="A27" s="6" t="s">
        <v>102</v>
      </c>
      <c r="B27" s="73">
        <f t="shared" si="1"/>
        <v>30</v>
      </c>
      <c r="C27" s="72">
        <f t="shared" si="2"/>
        <v>0</v>
      </c>
      <c r="D27" s="74">
        <f>0</f>
        <v>0</v>
      </c>
      <c r="E27" s="72">
        <v>0</v>
      </c>
      <c r="F27" s="26">
        <f t="shared" si="3"/>
        <v>1000000</v>
      </c>
      <c r="G27" s="26">
        <f t="shared" si="0"/>
        <v>1000000</v>
      </c>
      <c r="H27" s="78">
        <f t="shared" si="4"/>
        <v>12500</v>
      </c>
      <c r="I27" s="24">
        <v>0</v>
      </c>
    </row>
    <row r="28" spans="1:9" x14ac:dyDescent="0.25">
      <c r="A28" s="6" t="s">
        <v>103</v>
      </c>
      <c r="B28" s="73">
        <f t="shared" si="1"/>
        <v>30</v>
      </c>
      <c r="C28" s="72">
        <f t="shared" si="2"/>
        <v>0</v>
      </c>
      <c r="D28" s="74">
        <f>0</f>
        <v>0</v>
      </c>
      <c r="E28" s="72">
        <v>0</v>
      </c>
      <c r="F28" s="26">
        <f t="shared" si="3"/>
        <v>1000000</v>
      </c>
      <c r="G28" s="26">
        <f t="shared" si="0"/>
        <v>1000000</v>
      </c>
      <c r="H28" s="78">
        <f t="shared" si="4"/>
        <v>12500</v>
      </c>
      <c r="I28" s="24">
        <v>0</v>
      </c>
    </row>
    <row r="29" spans="1:9" x14ac:dyDescent="0.25">
      <c r="A29" s="6" t="s">
        <v>104</v>
      </c>
      <c r="B29" s="73">
        <f t="shared" si="1"/>
        <v>30</v>
      </c>
      <c r="C29" s="72">
        <f t="shared" si="2"/>
        <v>0</v>
      </c>
      <c r="D29" s="74">
        <f>0</f>
        <v>0</v>
      </c>
      <c r="E29" s="72">
        <v>0</v>
      </c>
      <c r="F29" s="26">
        <f t="shared" si="3"/>
        <v>1000000</v>
      </c>
      <c r="G29" s="26">
        <f t="shared" si="0"/>
        <v>1000000</v>
      </c>
      <c r="H29" s="78">
        <f t="shared" si="4"/>
        <v>12500</v>
      </c>
      <c r="I29" s="24">
        <v>0</v>
      </c>
    </row>
    <row r="30" spans="1:9" x14ac:dyDescent="0.25">
      <c r="A30" s="6" t="s">
        <v>105</v>
      </c>
      <c r="B30" s="73">
        <f t="shared" si="1"/>
        <v>30</v>
      </c>
      <c r="C30" s="72">
        <f t="shared" si="2"/>
        <v>0</v>
      </c>
      <c r="D30" s="74">
        <f>0</f>
        <v>0</v>
      </c>
      <c r="E30" s="72">
        <v>0</v>
      </c>
      <c r="F30" s="26">
        <f t="shared" si="3"/>
        <v>1000000</v>
      </c>
      <c r="G30" s="26">
        <f t="shared" si="0"/>
        <v>1000000</v>
      </c>
      <c r="H30" s="78">
        <f t="shared" si="4"/>
        <v>12500</v>
      </c>
      <c r="I30" s="24">
        <v>0</v>
      </c>
    </row>
    <row r="31" spans="1:9" x14ac:dyDescent="0.25">
      <c r="A31" s="6" t="s">
        <v>106</v>
      </c>
      <c r="B31" s="73">
        <f t="shared" si="1"/>
        <v>30</v>
      </c>
      <c r="C31" s="72">
        <f t="shared" si="2"/>
        <v>0</v>
      </c>
      <c r="D31" s="74">
        <f>0</f>
        <v>0</v>
      </c>
      <c r="E31" s="72">
        <v>0</v>
      </c>
      <c r="F31" s="26">
        <f t="shared" si="3"/>
        <v>1000000</v>
      </c>
      <c r="G31" s="26">
        <f t="shared" si="0"/>
        <v>1000000</v>
      </c>
      <c r="H31" s="78">
        <f t="shared" si="4"/>
        <v>12500</v>
      </c>
      <c r="I31" s="24">
        <v>0</v>
      </c>
    </row>
    <row r="32" spans="1:9" x14ac:dyDescent="0.25">
      <c r="A32" s="6" t="s">
        <v>107</v>
      </c>
      <c r="B32" s="73">
        <f t="shared" si="1"/>
        <v>30</v>
      </c>
      <c r="C32" s="72">
        <f t="shared" si="2"/>
        <v>0</v>
      </c>
      <c r="D32" s="74">
        <f>0</f>
        <v>0</v>
      </c>
      <c r="E32" s="72">
        <v>0</v>
      </c>
      <c r="F32" s="26">
        <f t="shared" si="3"/>
        <v>1000000</v>
      </c>
      <c r="G32" s="26">
        <f t="shared" si="0"/>
        <v>1000000</v>
      </c>
      <c r="H32" s="78">
        <f t="shared" si="4"/>
        <v>12500</v>
      </c>
      <c r="I32" s="24">
        <v>0</v>
      </c>
    </row>
    <row r="33" spans="1:9" x14ac:dyDescent="0.25">
      <c r="A33" s="6" t="s">
        <v>108</v>
      </c>
      <c r="B33" s="73">
        <f t="shared" si="1"/>
        <v>30</v>
      </c>
      <c r="C33" s="72">
        <f t="shared" si="2"/>
        <v>0</v>
      </c>
      <c r="D33" s="74">
        <f>0</f>
        <v>0</v>
      </c>
      <c r="E33" s="72">
        <v>0</v>
      </c>
      <c r="F33" s="26">
        <f t="shared" si="3"/>
        <v>1000000</v>
      </c>
      <c r="G33" s="26">
        <f t="shared" si="0"/>
        <v>1000000</v>
      </c>
      <c r="H33" s="78">
        <f t="shared" si="4"/>
        <v>12500</v>
      </c>
      <c r="I33" s="24">
        <v>0</v>
      </c>
    </row>
    <row r="34" spans="1:9" x14ac:dyDescent="0.25">
      <c r="A34" s="6" t="s">
        <v>109</v>
      </c>
      <c r="B34" s="73">
        <f t="shared" si="1"/>
        <v>30</v>
      </c>
      <c r="C34" s="72">
        <f t="shared" si="2"/>
        <v>0</v>
      </c>
      <c r="D34" s="74">
        <f>0</f>
        <v>0</v>
      </c>
      <c r="E34" s="72">
        <v>0</v>
      </c>
      <c r="F34" s="26">
        <f t="shared" si="3"/>
        <v>1000000</v>
      </c>
      <c r="G34" s="26">
        <f t="shared" si="0"/>
        <v>1000000</v>
      </c>
      <c r="H34" s="78">
        <f t="shared" si="4"/>
        <v>12500</v>
      </c>
      <c r="I34" s="24">
        <v>0</v>
      </c>
    </row>
    <row r="35" spans="1:9" x14ac:dyDescent="0.25">
      <c r="A35" s="6" t="s">
        <v>110</v>
      </c>
      <c r="B35" s="73">
        <f t="shared" si="1"/>
        <v>30</v>
      </c>
      <c r="C35" s="72">
        <f t="shared" si="2"/>
        <v>0</v>
      </c>
      <c r="D35" s="74">
        <f>0</f>
        <v>0</v>
      </c>
      <c r="E35" s="72">
        <v>0</v>
      </c>
      <c r="F35" s="26">
        <f t="shared" si="3"/>
        <v>1000000</v>
      </c>
      <c r="G35" s="26">
        <f t="shared" si="0"/>
        <v>1000000</v>
      </c>
      <c r="H35" s="78">
        <f t="shared" si="4"/>
        <v>12500</v>
      </c>
      <c r="I35" s="24">
        <v>0</v>
      </c>
    </row>
    <row r="36" spans="1:9" x14ac:dyDescent="0.25">
      <c r="A36" s="6" t="s">
        <v>111</v>
      </c>
      <c r="B36" s="73">
        <f t="shared" si="1"/>
        <v>30</v>
      </c>
      <c r="C36" s="72">
        <f t="shared" si="2"/>
        <v>0</v>
      </c>
      <c r="D36" s="74">
        <f>0</f>
        <v>0</v>
      </c>
      <c r="E36" s="72">
        <v>0</v>
      </c>
      <c r="F36" s="26">
        <f t="shared" si="3"/>
        <v>1000000</v>
      </c>
      <c r="G36" s="26">
        <f t="shared" si="0"/>
        <v>1000000</v>
      </c>
      <c r="H36" s="78">
        <f t="shared" si="4"/>
        <v>12500</v>
      </c>
      <c r="I36" s="24">
        <v>0</v>
      </c>
    </row>
    <row r="37" spans="1:9" x14ac:dyDescent="0.25">
      <c r="A37" s="6" t="s">
        <v>117</v>
      </c>
      <c r="B37" s="73">
        <f t="shared" si="1"/>
        <v>30</v>
      </c>
      <c r="C37" s="72">
        <f t="shared" si="2"/>
        <v>0</v>
      </c>
      <c r="D37" s="74">
        <f>0</f>
        <v>0</v>
      </c>
      <c r="E37" s="72">
        <v>0</v>
      </c>
      <c r="F37" s="26">
        <f t="shared" si="3"/>
        <v>1000000</v>
      </c>
      <c r="G37" s="26">
        <f t="shared" si="0"/>
        <v>1000000</v>
      </c>
      <c r="H37" s="78">
        <f t="shared" si="4"/>
        <v>12500</v>
      </c>
      <c r="I37" s="24">
        <v>0</v>
      </c>
    </row>
    <row r="38" spans="1:9" x14ac:dyDescent="0.25">
      <c r="A38" s="6" t="s">
        <v>112</v>
      </c>
      <c r="B38" s="73">
        <f t="shared" si="1"/>
        <v>30</v>
      </c>
      <c r="C38" s="72">
        <f t="shared" si="2"/>
        <v>0</v>
      </c>
      <c r="D38" s="74">
        <f>0</f>
        <v>0</v>
      </c>
      <c r="E38" s="72">
        <v>0</v>
      </c>
      <c r="F38" s="26">
        <f t="shared" si="3"/>
        <v>1000000</v>
      </c>
      <c r="G38" s="26">
        <f t="shared" si="0"/>
        <v>1000000</v>
      </c>
      <c r="H38" s="78">
        <f t="shared" si="4"/>
        <v>12500</v>
      </c>
      <c r="I38" s="24">
        <v>0</v>
      </c>
    </row>
    <row r="39" spans="1:9" x14ac:dyDescent="0.25">
      <c r="A39" s="6" t="s">
        <v>113</v>
      </c>
      <c r="B39" s="73">
        <f t="shared" si="1"/>
        <v>30</v>
      </c>
      <c r="C39" s="72">
        <f t="shared" si="2"/>
        <v>0</v>
      </c>
      <c r="D39" s="74">
        <f>0</f>
        <v>0</v>
      </c>
      <c r="E39" s="72">
        <v>0</v>
      </c>
      <c r="F39" s="26">
        <f t="shared" si="3"/>
        <v>1000000</v>
      </c>
      <c r="G39" s="26">
        <f t="shared" si="0"/>
        <v>1000000</v>
      </c>
      <c r="H39" s="78">
        <f t="shared" si="4"/>
        <v>12500</v>
      </c>
      <c r="I39" s="24">
        <v>0</v>
      </c>
    </row>
    <row r="40" spans="1:9" x14ac:dyDescent="0.25">
      <c r="A40" s="79" t="s">
        <v>114</v>
      </c>
      <c r="B40" s="73">
        <f t="shared" si="1"/>
        <v>30</v>
      </c>
      <c r="C40" s="26">
        <f>$D$2</f>
        <v>1012500</v>
      </c>
      <c r="D40" s="27">
        <f>C40-E40</f>
        <v>1000000</v>
      </c>
      <c r="E40" s="72">
        <f>F40*B40*B2/360</f>
        <v>12500</v>
      </c>
      <c r="F40" s="26">
        <f t="shared" si="3"/>
        <v>1000000</v>
      </c>
      <c r="G40" s="26">
        <f t="shared" si="0"/>
        <v>0</v>
      </c>
      <c r="H40" s="78">
        <f t="shared" si="4"/>
        <v>12500</v>
      </c>
      <c r="I40" s="24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6554D-2194-4FEC-9ADF-FD56B9FE86D4}">
  <dimension ref="A1:P7"/>
  <sheetViews>
    <sheetView zoomScale="89" zoomScaleNormal="89" workbookViewId="0">
      <selection activeCell="A5" sqref="A5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855468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20.42578125" bestFit="1" customWidth="1"/>
    <col min="15" max="15" width="28.42578125" bestFit="1" customWidth="1"/>
    <col min="16" max="16" width="111" bestFit="1" customWidth="1"/>
  </cols>
  <sheetData>
    <row r="1" spans="1:16" x14ac:dyDescent="0.25">
      <c r="A1" s="13" t="s">
        <v>75</v>
      </c>
      <c r="B1" s="7" t="s">
        <v>1</v>
      </c>
      <c r="C1" s="7" t="s">
        <v>2</v>
      </c>
      <c r="D1" s="7" t="s">
        <v>11</v>
      </c>
      <c r="E1" s="7" t="s">
        <v>12</v>
      </c>
      <c r="F1" s="7" t="s">
        <v>13</v>
      </c>
      <c r="G1" s="7" t="s">
        <v>22</v>
      </c>
      <c r="H1" s="7" t="s">
        <v>3</v>
      </c>
      <c r="I1" s="7" t="s">
        <v>4</v>
      </c>
      <c r="J1" s="7" t="s">
        <v>5</v>
      </c>
      <c r="K1" s="7" t="s">
        <v>6</v>
      </c>
      <c r="L1" s="7" t="s">
        <v>7</v>
      </c>
      <c r="M1" s="7" t="s">
        <v>8</v>
      </c>
      <c r="N1" s="7" t="s">
        <v>333</v>
      </c>
      <c r="O1" s="7" t="s">
        <v>332</v>
      </c>
      <c r="P1" s="7" t="s">
        <v>168</v>
      </c>
    </row>
    <row r="2" spans="1:16" x14ac:dyDescent="0.25">
      <c r="A2" s="48" t="s">
        <v>0</v>
      </c>
      <c r="B2" s="8" t="s">
        <v>9</v>
      </c>
      <c r="C2" s="49" t="s">
        <v>158</v>
      </c>
      <c r="D2" s="9" t="s">
        <v>77</v>
      </c>
      <c r="E2" s="9" t="s">
        <v>66</v>
      </c>
      <c r="F2" s="9" t="s">
        <v>81</v>
      </c>
      <c r="G2" s="9" t="s">
        <v>68</v>
      </c>
      <c r="H2" s="9" t="s">
        <v>14</v>
      </c>
      <c r="I2" s="9" t="s">
        <v>0</v>
      </c>
      <c r="J2" s="9" t="s">
        <v>16</v>
      </c>
      <c r="K2" s="9" t="s">
        <v>69</v>
      </c>
      <c r="L2" s="9" t="s">
        <v>70</v>
      </c>
      <c r="M2" s="9" t="s">
        <v>71</v>
      </c>
      <c r="N2" s="9" t="s">
        <v>328</v>
      </c>
      <c r="O2" s="9" t="s">
        <v>326</v>
      </c>
      <c r="P2" s="9" t="s">
        <v>787</v>
      </c>
    </row>
    <row r="3" spans="1:16" x14ac:dyDescent="0.25">
      <c r="A3" s="48" t="s">
        <v>0</v>
      </c>
      <c r="B3" s="8" t="s">
        <v>9</v>
      </c>
      <c r="C3" s="8" t="s">
        <v>158</v>
      </c>
      <c r="D3" s="9" t="s">
        <v>77</v>
      </c>
      <c r="E3" s="9" t="s">
        <v>66</v>
      </c>
      <c r="F3" s="9" t="s">
        <v>81</v>
      </c>
      <c r="G3" s="9" t="s">
        <v>68</v>
      </c>
      <c r="H3" s="9" t="s">
        <v>14</v>
      </c>
      <c r="I3" s="9" t="s">
        <v>0</v>
      </c>
      <c r="J3" s="9" t="s">
        <v>16</v>
      </c>
      <c r="K3" s="9" t="s">
        <v>76</v>
      </c>
      <c r="L3" s="9" t="s">
        <v>70</v>
      </c>
      <c r="M3" s="9" t="s">
        <v>71</v>
      </c>
      <c r="N3" s="9" t="s">
        <v>328</v>
      </c>
      <c r="O3" s="9" t="s">
        <v>326</v>
      </c>
      <c r="P3" s="9" t="s">
        <v>788</v>
      </c>
    </row>
    <row r="4" spans="1:16" x14ac:dyDescent="0.25">
      <c r="A4" s="28" t="s">
        <v>0</v>
      </c>
      <c r="B4" s="8" t="s">
        <v>9</v>
      </c>
      <c r="C4" s="8" t="s">
        <v>161</v>
      </c>
      <c r="D4" s="9" t="s">
        <v>65</v>
      </c>
      <c r="E4" s="9" t="s">
        <v>66</v>
      </c>
      <c r="F4" s="9" t="s">
        <v>81</v>
      </c>
      <c r="G4" s="9" t="s">
        <v>68</v>
      </c>
      <c r="H4" s="9" t="s">
        <v>16</v>
      </c>
      <c r="I4" s="9" t="s">
        <v>0</v>
      </c>
      <c r="J4" s="9" t="s">
        <v>16</v>
      </c>
      <c r="K4" s="9" t="s">
        <v>69</v>
      </c>
      <c r="L4" s="9" t="s">
        <v>70</v>
      </c>
      <c r="M4" s="9" t="s">
        <v>71</v>
      </c>
      <c r="N4" s="9" t="s">
        <v>327</v>
      </c>
      <c r="O4" s="9" t="s">
        <v>326</v>
      </c>
      <c r="P4" s="9" t="s">
        <v>789</v>
      </c>
    </row>
    <row r="5" spans="1:16" x14ac:dyDescent="0.25">
      <c r="A5" s="28" t="s">
        <v>0</v>
      </c>
      <c r="B5" s="8" t="s">
        <v>9</v>
      </c>
      <c r="C5" s="8" t="s">
        <v>161</v>
      </c>
      <c r="D5" s="9" t="s">
        <v>65</v>
      </c>
      <c r="E5" s="9" t="s">
        <v>66</v>
      </c>
      <c r="F5" s="9" t="s">
        <v>81</v>
      </c>
      <c r="G5" s="9" t="s">
        <v>68</v>
      </c>
      <c r="H5" s="9" t="s">
        <v>16</v>
      </c>
      <c r="I5" s="9" t="s">
        <v>0</v>
      </c>
      <c r="J5" s="9" t="s">
        <v>16</v>
      </c>
      <c r="K5" s="9" t="s">
        <v>76</v>
      </c>
      <c r="L5" s="9" t="s">
        <v>70</v>
      </c>
      <c r="M5" s="9" t="s">
        <v>71</v>
      </c>
      <c r="N5" s="9" t="s">
        <v>327</v>
      </c>
      <c r="O5" s="9" t="s">
        <v>326</v>
      </c>
      <c r="P5" s="9" t="s">
        <v>790</v>
      </c>
    </row>
    <row r="6" spans="1:16" x14ac:dyDescent="0.25">
      <c r="A6" s="250" t="s">
        <v>0</v>
      </c>
      <c r="B6" s="8" t="s">
        <v>9</v>
      </c>
      <c r="C6" s="49" t="s">
        <v>10</v>
      </c>
      <c r="D6" s="9" t="s">
        <v>77</v>
      </c>
      <c r="E6" s="9" t="s">
        <v>66</v>
      </c>
      <c r="F6" s="9" t="s">
        <v>81</v>
      </c>
      <c r="G6" s="9" t="s">
        <v>68</v>
      </c>
      <c r="H6" s="9" t="s">
        <v>159</v>
      </c>
      <c r="I6" s="9" t="s">
        <v>74</v>
      </c>
      <c r="J6" s="9" t="s">
        <v>16</v>
      </c>
      <c r="K6" s="9" t="s">
        <v>69</v>
      </c>
      <c r="L6" s="9" t="s">
        <v>70</v>
      </c>
      <c r="M6" s="9" t="s">
        <v>71</v>
      </c>
      <c r="N6" s="9" t="s">
        <v>724</v>
      </c>
      <c r="O6" s="9" t="s">
        <v>326</v>
      </c>
      <c r="P6" s="9" t="s">
        <v>787</v>
      </c>
    </row>
    <row r="7" spans="1:16" x14ac:dyDescent="0.25">
      <c r="A7" s="250" t="s">
        <v>0</v>
      </c>
      <c r="B7" s="8" t="s">
        <v>9</v>
      </c>
      <c r="C7" s="8" t="s">
        <v>10</v>
      </c>
      <c r="D7" s="9" t="s">
        <v>77</v>
      </c>
      <c r="E7" s="9" t="s">
        <v>66</v>
      </c>
      <c r="F7" s="9" t="s">
        <v>81</v>
      </c>
      <c r="G7" s="9" t="s">
        <v>68</v>
      </c>
      <c r="H7" s="9" t="s">
        <v>159</v>
      </c>
      <c r="I7" s="9" t="s">
        <v>74</v>
      </c>
      <c r="J7" s="9" t="s">
        <v>16</v>
      </c>
      <c r="K7" s="9" t="s">
        <v>76</v>
      </c>
      <c r="L7" s="9" t="s">
        <v>70</v>
      </c>
      <c r="M7" s="9" t="s">
        <v>71</v>
      </c>
      <c r="N7" s="9" t="s">
        <v>724</v>
      </c>
      <c r="O7" s="9" t="s">
        <v>326</v>
      </c>
      <c r="P7" s="9" t="s">
        <v>788</v>
      </c>
    </row>
  </sheetData>
  <pageMargins left="0.7" right="0.7" top="0.75" bottom="0.75" header="0.3" footer="0.3"/>
  <pageSetup orientation="portrait" horizontalDpi="300" verticalDpi="30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EE367-7E66-4E96-A7BE-FD4931F31B6C}">
  <dimension ref="A1:I39"/>
  <sheetViews>
    <sheetView topLeftCell="A25" workbookViewId="0">
      <selection activeCell="N2" sqref="N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5.5703125" bestFit="1" customWidth="1"/>
    <col min="5" max="5" width="14.28515625" bestFit="1" customWidth="1"/>
    <col min="6" max="7" width="16.85546875" bestFit="1" customWidth="1"/>
    <col min="8" max="8" width="15" bestFit="1" customWidth="1"/>
    <col min="9" max="9" width="13.42578125" bestFit="1" customWidth="1"/>
  </cols>
  <sheetData>
    <row r="1" spans="1:9" x14ac:dyDescent="0.25">
      <c r="A1" s="61" t="s">
        <v>267</v>
      </c>
      <c r="B1" s="65" t="s">
        <v>279</v>
      </c>
      <c r="C1" s="64" t="s">
        <v>337</v>
      </c>
      <c r="D1" s="63">
        <v>999999999</v>
      </c>
    </row>
    <row r="2" spans="1:9" x14ac:dyDescent="0.25">
      <c r="A2" s="61" t="s">
        <v>268</v>
      </c>
      <c r="B2" s="62">
        <v>0.15</v>
      </c>
      <c r="C2" s="61" t="s">
        <v>336</v>
      </c>
      <c r="D2" s="60">
        <v>1012739726</v>
      </c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335</v>
      </c>
      <c r="I3" s="31" t="s">
        <v>272</v>
      </c>
    </row>
    <row r="4" spans="1:9" x14ac:dyDescent="0.25">
      <c r="A4" s="58" t="s">
        <v>82</v>
      </c>
      <c r="B4" s="57">
        <f>_xlfn.DAYS(A4,B1)</f>
        <v>26</v>
      </c>
      <c r="C4" s="56">
        <f>E4</f>
        <v>10684932</v>
      </c>
      <c r="D4" s="68">
        <v>0</v>
      </c>
      <c r="E4" s="56">
        <f>ROUNDUP(F4*$B$2*B4/365,0)</f>
        <v>10684932</v>
      </c>
      <c r="F4" s="56">
        <f>D1</f>
        <v>999999999</v>
      </c>
      <c r="G4" s="56">
        <f t="shared" ref="G4:G9" si="0">F4-D4</f>
        <v>999999999</v>
      </c>
      <c r="H4" s="69">
        <f>F4*$B$2*B4/365</f>
        <v>10684931.496164383</v>
      </c>
      <c r="I4" s="53">
        <f>E4-H4</f>
        <v>0.50383561663329601</v>
      </c>
    </row>
    <row r="5" spans="1:9" x14ac:dyDescent="0.25">
      <c r="A5" s="58" t="s">
        <v>83</v>
      </c>
      <c r="B5" s="57">
        <f t="shared" ref="B5:B39" si="1">_xlfn.DAYS(A5,A4)</f>
        <v>30</v>
      </c>
      <c r="C5" s="56">
        <f t="shared" ref="C5:C38" si="2">E5</f>
        <v>12328768</v>
      </c>
      <c r="D5" s="68">
        <v>0</v>
      </c>
      <c r="E5" s="56">
        <f t="shared" ref="E5:E39" si="3">ROUNDUP(F5*$B$2*B5/365,0)</f>
        <v>12328768</v>
      </c>
      <c r="F5" s="56">
        <f t="shared" ref="F5:F39" si="4">G4</f>
        <v>999999999</v>
      </c>
      <c r="G5" s="56">
        <f t="shared" si="0"/>
        <v>999999999</v>
      </c>
      <c r="H5" s="69">
        <f t="shared" ref="H5:H39" si="5">F5*$B$2*B5/365</f>
        <v>12328767.110958904</v>
      </c>
      <c r="I5" s="53">
        <f t="shared" ref="I5:I39" si="6">E5-H5</f>
        <v>0.88904109597206116</v>
      </c>
    </row>
    <row r="6" spans="1:9" x14ac:dyDescent="0.25">
      <c r="A6" s="58" t="s">
        <v>84</v>
      </c>
      <c r="B6" s="57">
        <f t="shared" si="1"/>
        <v>31</v>
      </c>
      <c r="C6" s="56">
        <f t="shared" si="2"/>
        <v>12739727</v>
      </c>
      <c r="D6" s="68">
        <v>0</v>
      </c>
      <c r="E6" s="56">
        <f t="shared" si="3"/>
        <v>12739727</v>
      </c>
      <c r="F6" s="56">
        <f t="shared" si="4"/>
        <v>999999999</v>
      </c>
      <c r="G6" s="56">
        <f t="shared" si="0"/>
        <v>999999999</v>
      </c>
      <c r="H6" s="69">
        <f t="shared" si="5"/>
        <v>12739726.014657533</v>
      </c>
      <c r="I6" s="53">
        <f t="shared" si="6"/>
        <v>0.98534246720373631</v>
      </c>
    </row>
    <row r="7" spans="1:9" x14ac:dyDescent="0.25">
      <c r="A7" s="58" t="s">
        <v>85</v>
      </c>
      <c r="B7" s="57">
        <f t="shared" si="1"/>
        <v>30</v>
      </c>
      <c r="C7" s="56">
        <f t="shared" si="2"/>
        <v>12328768</v>
      </c>
      <c r="D7" s="68">
        <v>0</v>
      </c>
      <c r="E7" s="56">
        <f t="shared" si="3"/>
        <v>12328768</v>
      </c>
      <c r="F7" s="56">
        <f t="shared" si="4"/>
        <v>999999999</v>
      </c>
      <c r="G7" s="56">
        <f t="shared" si="0"/>
        <v>999999999</v>
      </c>
      <c r="H7" s="69">
        <f t="shared" si="5"/>
        <v>12328767.110958904</v>
      </c>
      <c r="I7" s="53">
        <f t="shared" si="6"/>
        <v>0.88904109597206116</v>
      </c>
    </row>
    <row r="8" spans="1:9" x14ac:dyDescent="0.25">
      <c r="A8" s="58" t="s">
        <v>86</v>
      </c>
      <c r="B8" s="57">
        <f t="shared" si="1"/>
        <v>31</v>
      </c>
      <c r="C8" s="56">
        <f t="shared" si="2"/>
        <v>12739727</v>
      </c>
      <c r="D8" s="68">
        <v>0</v>
      </c>
      <c r="E8" s="56">
        <f t="shared" si="3"/>
        <v>12739727</v>
      </c>
      <c r="F8" s="56">
        <f t="shared" si="4"/>
        <v>999999999</v>
      </c>
      <c r="G8" s="56">
        <f t="shared" si="0"/>
        <v>999999999</v>
      </c>
      <c r="H8" s="69">
        <f t="shared" si="5"/>
        <v>12739726.014657533</v>
      </c>
      <c r="I8" s="53">
        <f t="shared" si="6"/>
        <v>0.98534246720373631</v>
      </c>
    </row>
    <row r="9" spans="1:9" x14ac:dyDescent="0.25">
      <c r="A9" s="58" t="s">
        <v>87</v>
      </c>
      <c r="B9" s="57">
        <f t="shared" si="1"/>
        <v>31</v>
      </c>
      <c r="C9" s="56">
        <f t="shared" si="2"/>
        <v>12739727</v>
      </c>
      <c r="D9" s="68">
        <v>0</v>
      </c>
      <c r="E9" s="56">
        <f t="shared" si="3"/>
        <v>12739727</v>
      </c>
      <c r="F9" s="56">
        <f t="shared" si="4"/>
        <v>999999999</v>
      </c>
      <c r="G9" s="56">
        <f t="shared" si="0"/>
        <v>999999999</v>
      </c>
      <c r="H9" s="69">
        <f t="shared" si="5"/>
        <v>12739726.014657533</v>
      </c>
      <c r="I9" s="53">
        <f t="shared" si="6"/>
        <v>0.98534246720373631</v>
      </c>
    </row>
    <row r="10" spans="1:9" x14ac:dyDescent="0.25">
      <c r="A10" s="58" t="s">
        <v>88</v>
      </c>
      <c r="B10" s="57">
        <f t="shared" si="1"/>
        <v>28</v>
      </c>
      <c r="C10" s="56">
        <f t="shared" si="2"/>
        <v>11506850</v>
      </c>
      <c r="D10" s="68">
        <v>0</v>
      </c>
      <c r="E10" s="56">
        <f t="shared" si="3"/>
        <v>11506850</v>
      </c>
      <c r="F10" s="56">
        <f t="shared" si="4"/>
        <v>999999999</v>
      </c>
      <c r="G10" s="56">
        <f>F10-D10</f>
        <v>999999999</v>
      </c>
      <c r="H10" s="69">
        <f t="shared" si="5"/>
        <v>11506849.303561643</v>
      </c>
      <c r="I10" s="53">
        <f t="shared" si="6"/>
        <v>0.69643835723400116</v>
      </c>
    </row>
    <row r="11" spans="1:9" x14ac:dyDescent="0.25">
      <c r="A11" s="58" t="s">
        <v>89</v>
      </c>
      <c r="B11" s="57">
        <f t="shared" si="1"/>
        <v>31</v>
      </c>
      <c r="C11" s="56">
        <f t="shared" si="2"/>
        <v>12739727</v>
      </c>
      <c r="D11" s="68">
        <v>0</v>
      </c>
      <c r="E11" s="56">
        <f t="shared" si="3"/>
        <v>12739727</v>
      </c>
      <c r="F11" s="56">
        <f t="shared" si="4"/>
        <v>999999999</v>
      </c>
      <c r="G11" s="56">
        <f t="shared" ref="G11:G39" si="7">F11-D11</f>
        <v>999999999</v>
      </c>
      <c r="H11" s="69">
        <f t="shared" si="5"/>
        <v>12739726.014657533</v>
      </c>
      <c r="I11" s="53">
        <f t="shared" si="6"/>
        <v>0.98534246720373631</v>
      </c>
    </row>
    <row r="12" spans="1:9" x14ac:dyDescent="0.25">
      <c r="A12" s="58" t="s">
        <v>115</v>
      </c>
      <c r="B12" s="57">
        <f t="shared" si="1"/>
        <v>30</v>
      </c>
      <c r="C12" s="56">
        <f t="shared" si="2"/>
        <v>12328768</v>
      </c>
      <c r="D12" s="68">
        <v>0</v>
      </c>
      <c r="E12" s="56">
        <f t="shared" si="3"/>
        <v>12328768</v>
      </c>
      <c r="F12" s="56">
        <f t="shared" si="4"/>
        <v>999999999</v>
      </c>
      <c r="G12" s="56">
        <f t="shared" si="7"/>
        <v>999999999</v>
      </c>
      <c r="H12" s="69">
        <f t="shared" si="5"/>
        <v>12328767.110958904</v>
      </c>
      <c r="I12" s="53">
        <f t="shared" si="6"/>
        <v>0.88904109597206116</v>
      </c>
    </row>
    <row r="13" spans="1:9" x14ac:dyDescent="0.25">
      <c r="A13" s="58" t="s">
        <v>90</v>
      </c>
      <c r="B13" s="57">
        <f t="shared" si="1"/>
        <v>31</v>
      </c>
      <c r="C13" s="56">
        <f t="shared" si="2"/>
        <v>12739727</v>
      </c>
      <c r="D13" s="68">
        <v>0</v>
      </c>
      <c r="E13" s="56">
        <f t="shared" si="3"/>
        <v>12739727</v>
      </c>
      <c r="F13" s="56">
        <f t="shared" si="4"/>
        <v>999999999</v>
      </c>
      <c r="G13" s="56">
        <f t="shared" si="7"/>
        <v>999999999</v>
      </c>
      <c r="H13" s="69">
        <f t="shared" si="5"/>
        <v>12739726.014657533</v>
      </c>
      <c r="I13" s="53">
        <f t="shared" si="6"/>
        <v>0.98534246720373631</v>
      </c>
    </row>
    <row r="14" spans="1:9" x14ac:dyDescent="0.25">
      <c r="A14" s="58" t="s">
        <v>91</v>
      </c>
      <c r="B14" s="57">
        <f t="shared" si="1"/>
        <v>30</v>
      </c>
      <c r="C14" s="56">
        <f t="shared" si="2"/>
        <v>12328768</v>
      </c>
      <c r="D14" s="68">
        <v>0</v>
      </c>
      <c r="E14" s="56">
        <f t="shared" si="3"/>
        <v>12328768</v>
      </c>
      <c r="F14" s="56">
        <f t="shared" si="4"/>
        <v>999999999</v>
      </c>
      <c r="G14" s="56">
        <f t="shared" si="7"/>
        <v>999999999</v>
      </c>
      <c r="H14" s="69">
        <f t="shared" si="5"/>
        <v>12328767.110958904</v>
      </c>
      <c r="I14" s="53">
        <f t="shared" si="6"/>
        <v>0.88904109597206116</v>
      </c>
    </row>
    <row r="15" spans="1:9" x14ac:dyDescent="0.25">
      <c r="A15" s="58" t="s">
        <v>92</v>
      </c>
      <c r="B15" s="57">
        <f t="shared" si="1"/>
        <v>31</v>
      </c>
      <c r="C15" s="56">
        <f t="shared" si="2"/>
        <v>12739727</v>
      </c>
      <c r="D15" s="68">
        <v>0</v>
      </c>
      <c r="E15" s="56">
        <f t="shared" si="3"/>
        <v>12739727</v>
      </c>
      <c r="F15" s="56">
        <f t="shared" si="4"/>
        <v>999999999</v>
      </c>
      <c r="G15" s="56">
        <f t="shared" si="7"/>
        <v>999999999</v>
      </c>
      <c r="H15" s="69">
        <f t="shared" si="5"/>
        <v>12739726.014657533</v>
      </c>
      <c r="I15" s="53">
        <f t="shared" si="6"/>
        <v>0.98534246720373631</v>
      </c>
    </row>
    <row r="16" spans="1:9" x14ac:dyDescent="0.25">
      <c r="A16" s="58" t="s">
        <v>93</v>
      </c>
      <c r="B16" s="57">
        <f t="shared" si="1"/>
        <v>31</v>
      </c>
      <c r="C16" s="56">
        <f t="shared" si="2"/>
        <v>12739727</v>
      </c>
      <c r="D16" s="68">
        <v>0</v>
      </c>
      <c r="E16" s="56">
        <f t="shared" si="3"/>
        <v>12739727</v>
      </c>
      <c r="F16" s="56">
        <f t="shared" si="4"/>
        <v>999999999</v>
      </c>
      <c r="G16" s="56">
        <f t="shared" si="7"/>
        <v>999999999</v>
      </c>
      <c r="H16" s="69">
        <f t="shared" si="5"/>
        <v>12739726.014657533</v>
      </c>
      <c r="I16" s="53">
        <f t="shared" si="6"/>
        <v>0.98534246720373631</v>
      </c>
    </row>
    <row r="17" spans="1:9" x14ac:dyDescent="0.25">
      <c r="A17" s="58" t="s">
        <v>94</v>
      </c>
      <c r="B17" s="57">
        <f t="shared" si="1"/>
        <v>30</v>
      </c>
      <c r="C17" s="56">
        <f t="shared" si="2"/>
        <v>12328768</v>
      </c>
      <c r="D17" s="68">
        <v>0</v>
      </c>
      <c r="E17" s="56">
        <f t="shared" si="3"/>
        <v>12328768</v>
      </c>
      <c r="F17" s="56">
        <f t="shared" si="4"/>
        <v>999999999</v>
      </c>
      <c r="G17" s="56">
        <f t="shared" si="7"/>
        <v>999999999</v>
      </c>
      <c r="H17" s="69">
        <f t="shared" si="5"/>
        <v>12328767.110958904</v>
      </c>
      <c r="I17" s="53">
        <f t="shared" si="6"/>
        <v>0.88904109597206116</v>
      </c>
    </row>
    <row r="18" spans="1:9" x14ac:dyDescent="0.25">
      <c r="A18" s="58" t="s">
        <v>95</v>
      </c>
      <c r="B18" s="57">
        <f t="shared" si="1"/>
        <v>31</v>
      </c>
      <c r="C18" s="56">
        <f t="shared" si="2"/>
        <v>12739727</v>
      </c>
      <c r="D18" s="68">
        <v>0</v>
      </c>
      <c r="E18" s="56">
        <f t="shared" si="3"/>
        <v>12739727</v>
      </c>
      <c r="F18" s="56">
        <f t="shared" si="4"/>
        <v>999999999</v>
      </c>
      <c r="G18" s="56">
        <f t="shared" si="7"/>
        <v>999999999</v>
      </c>
      <c r="H18" s="69">
        <f t="shared" si="5"/>
        <v>12739726.014657533</v>
      </c>
      <c r="I18" s="53">
        <f t="shared" si="6"/>
        <v>0.98534246720373631</v>
      </c>
    </row>
    <row r="19" spans="1:9" x14ac:dyDescent="0.25">
      <c r="A19" s="58" t="s">
        <v>96</v>
      </c>
      <c r="B19" s="57">
        <f t="shared" si="1"/>
        <v>30</v>
      </c>
      <c r="C19" s="56">
        <f t="shared" si="2"/>
        <v>12328768</v>
      </c>
      <c r="D19" s="68">
        <v>0</v>
      </c>
      <c r="E19" s="56">
        <f t="shared" si="3"/>
        <v>12328768</v>
      </c>
      <c r="F19" s="56">
        <f t="shared" si="4"/>
        <v>999999999</v>
      </c>
      <c r="G19" s="56">
        <f t="shared" si="7"/>
        <v>999999999</v>
      </c>
      <c r="H19" s="69">
        <f t="shared" si="5"/>
        <v>12328767.110958904</v>
      </c>
      <c r="I19" s="53">
        <f t="shared" si="6"/>
        <v>0.88904109597206116</v>
      </c>
    </row>
    <row r="20" spans="1:9" x14ac:dyDescent="0.25">
      <c r="A20" s="58" t="s">
        <v>97</v>
      </c>
      <c r="B20" s="57">
        <f t="shared" si="1"/>
        <v>31</v>
      </c>
      <c r="C20" s="56">
        <f t="shared" si="2"/>
        <v>12739727</v>
      </c>
      <c r="D20" s="68">
        <v>0</v>
      </c>
      <c r="E20" s="56">
        <f t="shared" si="3"/>
        <v>12739727</v>
      </c>
      <c r="F20" s="56">
        <f t="shared" si="4"/>
        <v>999999999</v>
      </c>
      <c r="G20" s="56">
        <f t="shared" si="7"/>
        <v>999999999</v>
      </c>
      <c r="H20" s="69">
        <f t="shared" si="5"/>
        <v>12739726.014657533</v>
      </c>
      <c r="I20" s="53">
        <f t="shared" si="6"/>
        <v>0.98534246720373631</v>
      </c>
    </row>
    <row r="21" spans="1:9" x14ac:dyDescent="0.25">
      <c r="A21" s="58" t="s">
        <v>98</v>
      </c>
      <c r="B21" s="57">
        <f t="shared" si="1"/>
        <v>31</v>
      </c>
      <c r="C21" s="56">
        <f t="shared" si="2"/>
        <v>12739727</v>
      </c>
      <c r="D21" s="68">
        <v>0</v>
      </c>
      <c r="E21" s="56">
        <f t="shared" si="3"/>
        <v>12739727</v>
      </c>
      <c r="F21" s="56">
        <f t="shared" si="4"/>
        <v>999999999</v>
      </c>
      <c r="G21" s="56">
        <f t="shared" si="7"/>
        <v>999999999</v>
      </c>
      <c r="H21" s="69">
        <f t="shared" si="5"/>
        <v>12739726.014657533</v>
      </c>
      <c r="I21" s="53">
        <f t="shared" si="6"/>
        <v>0.98534246720373631</v>
      </c>
    </row>
    <row r="22" spans="1:9" x14ac:dyDescent="0.25">
      <c r="A22" s="58" t="s">
        <v>99</v>
      </c>
      <c r="B22" s="57">
        <f t="shared" si="1"/>
        <v>29</v>
      </c>
      <c r="C22" s="56">
        <f t="shared" si="2"/>
        <v>11917809</v>
      </c>
      <c r="D22" s="68">
        <v>0</v>
      </c>
      <c r="E22" s="56">
        <f t="shared" si="3"/>
        <v>11917809</v>
      </c>
      <c r="F22" s="56">
        <f t="shared" si="4"/>
        <v>999999999</v>
      </c>
      <c r="G22" s="56">
        <f t="shared" si="7"/>
        <v>999999999</v>
      </c>
      <c r="H22" s="69">
        <f t="shared" si="5"/>
        <v>11917808.207260273</v>
      </c>
      <c r="I22" s="53">
        <f t="shared" si="6"/>
        <v>0.79273972660303116</v>
      </c>
    </row>
    <row r="23" spans="1:9" x14ac:dyDescent="0.25">
      <c r="A23" s="58" t="s">
        <v>100</v>
      </c>
      <c r="B23" s="57">
        <f t="shared" si="1"/>
        <v>31</v>
      </c>
      <c r="C23" s="56">
        <f t="shared" si="2"/>
        <v>12739727</v>
      </c>
      <c r="D23" s="68">
        <v>0</v>
      </c>
      <c r="E23" s="56">
        <f t="shared" si="3"/>
        <v>12739727</v>
      </c>
      <c r="F23" s="56">
        <f t="shared" si="4"/>
        <v>999999999</v>
      </c>
      <c r="G23" s="56">
        <f t="shared" si="7"/>
        <v>999999999</v>
      </c>
      <c r="H23" s="69">
        <f t="shared" si="5"/>
        <v>12739726.014657533</v>
      </c>
      <c r="I23" s="53">
        <f t="shared" si="6"/>
        <v>0.98534246720373631</v>
      </c>
    </row>
    <row r="24" spans="1:9" x14ac:dyDescent="0.25">
      <c r="A24" s="58" t="s">
        <v>116</v>
      </c>
      <c r="B24" s="57">
        <f t="shared" si="1"/>
        <v>30</v>
      </c>
      <c r="C24" s="56">
        <f t="shared" si="2"/>
        <v>12328768</v>
      </c>
      <c r="D24" s="68">
        <v>0</v>
      </c>
      <c r="E24" s="56">
        <f t="shared" si="3"/>
        <v>12328768</v>
      </c>
      <c r="F24" s="56">
        <f t="shared" si="4"/>
        <v>999999999</v>
      </c>
      <c r="G24" s="56">
        <f t="shared" si="7"/>
        <v>999999999</v>
      </c>
      <c r="H24" s="69">
        <f t="shared" si="5"/>
        <v>12328767.110958904</v>
      </c>
      <c r="I24" s="53">
        <f t="shared" si="6"/>
        <v>0.88904109597206116</v>
      </c>
    </row>
    <row r="25" spans="1:9" x14ac:dyDescent="0.25">
      <c r="A25" s="58" t="s">
        <v>101</v>
      </c>
      <c r="B25" s="57">
        <f t="shared" si="1"/>
        <v>31</v>
      </c>
      <c r="C25" s="56">
        <f t="shared" si="2"/>
        <v>12739727</v>
      </c>
      <c r="D25" s="68">
        <v>0</v>
      </c>
      <c r="E25" s="56">
        <f t="shared" si="3"/>
        <v>12739727</v>
      </c>
      <c r="F25" s="56">
        <f t="shared" si="4"/>
        <v>999999999</v>
      </c>
      <c r="G25" s="56">
        <f t="shared" si="7"/>
        <v>999999999</v>
      </c>
      <c r="H25" s="69">
        <f t="shared" si="5"/>
        <v>12739726.014657533</v>
      </c>
      <c r="I25" s="53">
        <f t="shared" si="6"/>
        <v>0.98534246720373631</v>
      </c>
    </row>
    <row r="26" spans="1:9" x14ac:dyDescent="0.25">
      <c r="A26" s="58" t="s">
        <v>102</v>
      </c>
      <c r="B26" s="57">
        <f t="shared" si="1"/>
        <v>30</v>
      </c>
      <c r="C26" s="56">
        <f t="shared" si="2"/>
        <v>12328768</v>
      </c>
      <c r="D26" s="68">
        <v>0</v>
      </c>
      <c r="E26" s="56">
        <f t="shared" si="3"/>
        <v>12328768</v>
      </c>
      <c r="F26" s="56">
        <f t="shared" si="4"/>
        <v>999999999</v>
      </c>
      <c r="G26" s="56">
        <f t="shared" si="7"/>
        <v>999999999</v>
      </c>
      <c r="H26" s="69">
        <f t="shared" si="5"/>
        <v>12328767.110958904</v>
      </c>
      <c r="I26" s="53">
        <f t="shared" si="6"/>
        <v>0.88904109597206116</v>
      </c>
    </row>
    <row r="27" spans="1:9" x14ac:dyDescent="0.25">
      <c r="A27" s="58" t="s">
        <v>103</v>
      </c>
      <c r="B27" s="57">
        <f t="shared" si="1"/>
        <v>31</v>
      </c>
      <c r="C27" s="56">
        <f t="shared" si="2"/>
        <v>12739727</v>
      </c>
      <c r="D27" s="68">
        <v>0</v>
      </c>
      <c r="E27" s="56">
        <f t="shared" si="3"/>
        <v>12739727</v>
      </c>
      <c r="F27" s="56">
        <f t="shared" si="4"/>
        <v>999999999</v>
      </c>
      <c r="G27" s="56">
        <f t="shared" si="7"/>
        <v>999999999</v>
      </c>
      <c r="H27" s="69">
        <f t="shared" si="5"/>
        <v>12739726.014657533</v>
      </c>
      <c r="I27" s="53">
        <f t="shared" si="6"/>
        <v>0.98534246720373631</v>
      </c>
    </row>
    <row r="28" spans="1:9" x14ac:dyDescent="0.25">
      <c r="A28" s="58" t="s">
        <v>104</v>
      </c>
      <c r="B28" s="57">
        <f t="shared" si="1"/>
        <v>31</v>
      </c>
      <c r="C28" s="56">
        <f t="shared" si="2"/>
        <v>12739727</v>
      </c>
      <c r="D28" s="68">
        <v>0</v>
      </c>
      <c r="E28" s="56">
        <f t="shared" si="3"/>
        <v>12739727</v>
      </c>
      <c r="F28" s="56">
        <f t="shared" si="4"/>
        <v>999999999</v>
      </c>
      <c r="G28" s="56">
        <f t="shared" si="7"/>
        <v>999999999</v>
      </c>
      <c r="H28" s="69">
        <f t="shared" si="5"/>
        <v>12739726.014657533</v>
      </c>
      <c r="I28" s="53">
        <f t="shared" si="6"/>
        <v>0.98534246720373631</v>
      </c>
    </row>
    <row r="29" spans="1:9" x14ac:dyDescent="0.25">
      <c r="A29" s="58" t="s">
        <v>105</v>
      </c>
      <c r="B29" s="57">
        <f t="shared" si="1"/>
        <v>30</v>
      </c>
      <c r="C29" s="56">
        <f t="shared" si="2"/>
        <v>12328768</v>
      </c>
      <c r="D29" s="68">
        <v>0</v>
      </c>
      <c r="E29" s="56">
        <f t="shared" si="3"/>
        <v>12328768</v>
      </c>
      <c r="F29" s="56">
        <f t="shared" si="4"/>
        <v>999999999</v>
      </c>
      <c r="G29" s="56">
        <f t="shared" si="7"/>
        <v>999999999</v>
      </c>
      <c r="H29" s="69">
        <f t="shared" si="5"/>
        <v>12328767.110958904</v>
      </c>
      <c r="I29" s="53">
        <f t="shared" si="6"/>
        <v>0.88904109597206116</v>
      </c>
    </row>
    <row r="30" spans="1:9" x14ac:dyDescent="0.25">
      <c r="A30" s="58" t="s">
        <v>106</v>
      </c>
      <c r="B30" s="57">
        <f t="shared" si="1"/>
        <v>31</v>
      </c>
      <c r="C30" s="56">
        <f t="shared" si="2"/>
        <v>12739727</v>
      </c>
      <c r="D30" s="68">
        <v>0</v>
      </c>
      <c r="E30" s="56">
        <f t="shared" si="3"/>
        <v>12739727</v>
      </c>
      <c r="F30" s="56">
        <f t="shared" si="4"/>
        <v>999999999</v>
      </c>
      <c r="G30" s="56">
        <f t="shared" si="7"/>
        <v>999999999</v>
      </c>
      <c r="H30" s="69">
        <f t="shared" si="5"/>
        <v>12739726.014657533</v>
      </c>
      <c r="I30" s="53">
        <f t="shared" si="6"/>
        <v>0.98534246720373631</v>
      </c>
    </row>
    <row r="31" spans="1:9" x14ac:dyDescent="0.25">
      <c r="A31" s="58" t="s">
        <v>107</v>
      </c>
      <c r="B31" s="57">
        <f t="shared" si="1"/>
        <v>30</v>
      </c>
      <c r="C31" s="56">
        <f t="shared" si="2"/>
        <v>12328768</v>
      </c>
      <c r="D31" s="68">
        <v>0</v>
      </c>
      <c r="E31" s="56">
        <f t="shared" si="3"/>
        <v>12328768</v>
      </c>
      <c r="F31" s="56">
        <f t="shared" si="4"/>
        <v>999999999</v>
      </c>
      <c r="G31" s="56">
        <f t="shared" si="7"/>
        <v>999999999</v>
      </c>
      <c r="H31" s="69">
        <f t="shared" si="5"/>
        <v>12328767.110958904</v>
      </c>
      <c r="I31" s="53">
        <f t="shared" si="6"/>
        <v>0.88904109597206116</v>
      </c>
    </row>
    <row r="32" spans="1:9" x14ac:dyDescent="0.25">
      <c r="A32" s="58" t="s">
        <v>108</v>
      </c>
      <c r="B32" s="57">
        <f t="shared" si="1"/>
        <v>31</v>
      </c>
      <c r="C32" s="56">
        <f t="shared" si="2"/>
        <v>12739727</v>
      </c>
      <c r="D32" s="68">
        <v>0</v>
      </c>
      <c r="E32" s="56">
        <f t="shared" si="3"/>
        <v>12739727</v>
      </c>
      <c r="F32" s="56">
        <f t="shared" si="4"/>
        <v>999999999</v>
      </c>
      <c r="G32" s="56">
        <f t="shared" si="7"/>
        <v>999999999</v>
      </c>
      <c r="H32" s="69">
        <f t="shared" si="5"/>
        <v>12739726.014657533</v>
      </c>
      <c r="I32" s="53">
        <f t="shared" si="6"/>
        <v>0.98534246720373631</v>
      </c>
    </row>
    <row r="33" spans="1:9" x14ac:dyDescent="0.25">
      <c r="A33" s="58" t="s">
        <v>109</v>
      </c>
      <c r="B33" s="57">
        <f t="shared" si="1"/>
        <v>31</v>
      </c>
      <c r="C33" s="56">
        <f t="shared" si="2"/>
        <v>12739727</v>
      </c>
      <c r="D33" s="68">
        <v>0</v>
      </c>
      <c r="E33" s="56">
        <f t="shared" si="3"/>
        <v>12739727</v>
      </c>
      <c r="F33" s="56">
        <f t="shared" si="4"/>
        <v>999999999</v>
      </c>
      <c r="G33" s="56">
        <f t="shared" si="7"/>
        <v>999999999</v>
      </c>
      <c r="H33" s="69">
        <f t="shared" si="5"/>
        <v>12739726.014657533</v>
      </c>
      <c r="I33" s="53">
        <f t="shared" si="6"/>
        <v>0.98534246720373631</v>
      </c>
    </row>
    <row r="34" spans="1:9" x14ac:dyDescent="0.25">
      <c r="A34" s="58" t="s">
        <v>110</v>
      </c>
      <c r="B34" s="57">
        <f t="shared" si="1"/>
        <v>28</v>
      </c>
      <c r="C34" s="56">
        <f t="shared" si="2"/>
        <v>11506850</v>
      </c>
      <c r="D34" s="68">
        <v>0</v>
      </c>
      <c r="E34" s="56">
        <f t="shared" si="3"/>
        <v>11506850</v>
      </c>
      <c r="F34" s="56">
        <f t="shared" si="4"/>
        <v>999999999</v>
      </c>
      <c r="G34" s="56">
        <f t="shared" si="7"/>
        <v>999999999</v>
      </c>
      <c r="H34" s="69">
        <f t="shared" si="5"/>
        <v>11506849.303561643</v>
      </c>
      <c r="I34" s="53">
        <f t="shared" si="6"/>
        <v>0.69643835723400116</v>
      </c>
    </row>
    <row r="35" spans="1:9" x14ac:dyDescent="0.25">
      <c r="A35" s="58" t="s">
        <v>111</v>
      </c>
      <c r="B35" s="57">
        <f t="shared" si="1"/>
        <v>31</v>
      </c>
      <c r="C35" s="56">
        <f t="shared" si="2"/>
        <v>12739727</v>
      </c>
      <c r="D35" s="68">
        <v>0</v>
      </c>
      <c r="E35" s="56">
        <f t="shared" si="3"/>
        <v>12739727</v>
      </c>
      <c r="F35" s="56">
        <f t="shared" si="4"/>
        <v>999999999</v>
      </c>
      <c r="G35" s="56">
        <f t="shared" si="7"/>
        <v>999999999</v>
      </c>
      <c r="H35" s="69">
        <f t="shared" si="5"/>
        <v>12739726.014657533</v>
      </c>
      <c r="I35" s="53">
        <f t="shared" si="6"/>
        <v>0.98534246720373631</v>
      </c>
    </row>
    <row r="36" spans="1:9" x14ac:dyDescent="0.25">
      <c r="A36" s="58" t="s">
        <v>117</v>
      </c>
      <c r="B36" s="57">
        <f t="shared" si="1"/>
        <v>30</v>
      </c>
      <c r="C36" s="56">
        <f t="shared" si="2"/>
        <v>12328768</v>
      </c>
      <c r="D36" s="68">
        <v>0</v>
      </c>
      <c r="E36" s="56">
        <f t="shared" si="3"/>
        <v>12328768</v>
      </c>
      <c r="F36" s="56">
        <f t="shared" si="4"/>
        <v>999999999</v>
      </c>
      <c r="G36" s="56">
        <f t="shared" si="7"/>
        <v>999999999</v>
      </c>
      <c r="H36" s="69">
        <f t="shared" si="5"/>
        <v>12328767.110958904</v>
      </c>
      <c r="I36" s="53">
        <f t="shared" si="6"/>
        <v>0.88904109597206116</v>
      </c>
    </row>
    <row r="37" spans="1:9" x14ac:dyDescent="0.25">
      <c r="A37" s="58" t="s">
        <v>112</v>
      </c>
      <c r="B37" s="57">
        <f t="shared" si="1"/>
        <v>31</v>
      </c>
      <c r="C37" s="56">
        <f t="shared" si="2"/>
        <v>12739727</v>
      </c>
      <c r="D37" s="68">
        <v>0</v>
      </c>
      <c r="E37" s="56">
        <f t="shared" si="3"/>
        <v>12739727</v>
      </c>
      <c r="F37" s="56">
        <f t="shared" si="4"/>
        <v>999999999</v>
      </c>
      <c r="G37" s="56">
        <f t="shared" si="7"/>
        <v>999999999</v>
      </c>
      <c r="H37" s="69">
        <f t="shared" si="5"/>
        <v>12739726.014657533</v>
      </c>
      <c r="I37" s="53">
        <f t="shared" si="6"/>
        <v>0.98534246720373631</v>
      </c>
    </row>
    <row r="38" spans="1:9" x14ac:dyDescent="0.25">
      <c r="A38" s="58" t="s">
        <v>113</v>
      </c>
      <c r="B38" s="57">
        <f t="shared" si="1"/>
        <v>30</v>
      </c>
      <c r="C38" s="56">
        <f t="shared" si="2"/>
        <v>12328768</v>
      </c>
      <c r="D38" s="68">
        <v>0</v>
      </c>
      <c r="E38" s="56">
        <f t="shared" si="3"/>
        <v>12328768</v>
      </c>
      <c r="F38" s="56">
        <f t="shared" si="4"/>
        <v>999999999</v>
      </c>
      <c r="G38" s="56">
        <f t="shared" si="7"/>
        <v>999999999</v>
      </c>
      <c r="H38" s="69">
        <f t="shared" si="5"/>
        <v>12328767.110958904</v>
      </c>
      <c r="I38" s="53">
        <f t="shared" si="6"/>
        <v>0.88904109597206116</v>
      </c>
    </row>
    <row r="39" spans="1:9" x14ac:dyDescent="0.25">
      <c r="A39" s="58" t="s">
        <v>114</v>
      </c>
      <c r="B39" s="57">
        <f t="shared" si="1"/>
        <v>31</v>
      </c>
      <c r="C39" s="56">
        <f>D2</f>
        <v>1012739726</v>
      </c>
      <c r="D39" s="68">
        <f>C39-E39</f>
        <v>999999999</v>
      </c>
      <c r="E39" s="56">
        <f t="shared" si="3"/>
        <v>12739727</v>
      </c>
      <c r="F39" s="56">
        <f t="shared" si="4"/>
        <v>999999999</v>
      </c>
      <c r="G39" s="56">
        <f t="shared" si="7"/>
        <v>0</v>
      </c>
      <c r="H39" s="81">
        <f t="shared" si="5"/>
        <v>12739726.014657533</v>
      </c>
      <c r="I39" s="80">
        <f t="shared" si="6"/>
        <v>0.98534246720373631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EEEBC-8BA9-40FE-BA43-AE1D16041D61}">
  <dimension ref="A1:I39"/>
  <sheetViews>
    <sheetView topLeftCell="A25" workbookViewId="0">
      <selection activeCell="N2" sqref="N2"/>
    </sheetView>
  </sheetViews>
  <sheetFormatPr defaultRowHeight="15" x14ac:dyDescent="0.25"/>
  <cols>
    <col min="1" max="1" width="15.140625" bestFit="1" customWidth="1"/>
    <col min="3" max="3" width="23" bestFit="1" customWidth="1"/>
    <col min="4" max="4" width="15.5703125" bestFit="1" customWidth="1"/>
    <col min="5" max="5" width="14.28515625" bestFit="1" customWidth="1"/>
    <col min="6" max="7" width="15.28515625" bestFit="1" customWidth="1"/>
    <col min="8" max="8" width="14.28515625" bestFit="1" customWidth="1"/>
    <col min="9" max="9" width="10.5703125" bestFit="1" customWidth="1"/>
  </cols>
  <sheetData>
    <row r="1" spans="1:9" x14ac:dyDescent="0.25">
      <c r="A1" s="61" t="s">
        <v>267</v>
      </c>
      <c r="B1" s="65" t="s">
        <v>279</v>
      </c>
      <c r="C1" s="64" t="s">
        <v>337</v>
      </c>
      <c r="D1" s="63">
        <v>999999999</v>
      </c>
    </row>
    <row r="2" spans="1:9" x14ac:dyDescent="0.25">
      <c r="A2" s="61" t="s">
        <v>268</v>
      </c>
      <c r="B2" s="62">
        <v>0.15</v>
      </c>
      <c r="C2" s="61" t="s">
        <v>336</v>
      </c>
      <c r="D2" s="60">
        <f>ROUNDUP(1012499998.9875,0)</f>
        <v>1012499999</v>
      </c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335</v>
      </c>
      <c r="I3" s="31" t="s">
        <v>272</v>
      </c>
    </row>
    <row r="4" spans="1:9" x14ac:dyDescent="0.25">
      <c r="A4" s="58" t="s">
        <v>82</v>
      </c>
      <c r="B4" s="57">
        <f>DAYS360(B1,A4,TRUE)</f>
        <v>25</v>
      </c>
      <c r="C4" s="56">
        <f>E4</f>
        <v>10416667</v>
      </c>
      <c r="D4" s="68">
        <v>0</v>
      </c>
      <c r="E4" s="56">
        <f>ROUNDUP(F4*$B$2*B4/360,0)</f>
        <v>10416667</v>
      </c>
      <c r="F4" s="56">
        <f>D1</f>
        <v>999999999</v>
      </c>
      <c r="G4" s="56">
        <f t="shared" ref="G4:G9" si="0">F4-D4</f>
        <v>999999999</v>
      </c>
      <c r="H4" s="69">
        <f>F4*$B$2*B4/360</f>
        <v>10416666.65625</v>
      </c>
      <c r="I4" s="53">
        <f>E4-H4</f>
        <v>0.34375</v>
      </c>
    </row>
    <row r="5" spans="1:9" x14ac:dyDescent="0.25">
      <c r="A5" s="58" t="s">
        <v>83</v>
      </c>
      <c r="B5" s="57">
        <f>DAYS360(A4,A5,TRUE)</f>
        <v>30</v>
      </c>
      <c r="C5" s="56">
        <f t="shared" ref="C5:C38" si="1">E5</f>
        <v>12500000</v>
      </c>
      <c r="D5" s="68">
        <v>0</v>
      </c>
      <c r="E5" s="56">
        <f t="shared" ref="E5:E38" si="2">ROUNDUP(F5*$B$2*B5/360,0)</f>
        <v>12500000</v>
      </c>
      <c r="F5" s="56">
        <f t="shared" ref="F5:F38" si="3">G4</f>
        <v>999999999</v>
      </c>
      <c r="G5" s="56">
        <f t="shared" si="0"/>
        <v>999999999</v>
      </c>
      <c r="H5" s="69">
        <f t="shared" ref="H5:H39" si="4">F5*$B$2*B5/360</f>
        <v>12499999.987500001</v>
      </c>
      <c r="I5" s="53">
        <f t="shared" ref="I5:I38" si="5">E5-H5</f>
        <v>1.249999925494194E-2</v>
      </c>
    </row>
    <row r="6" spans="1:9" x14ac:dyDescent="0.25">
      <c r="A6" s="58" t="s">
        <v>84</v>
      </c>
      <c r="B6" s="57">
        <f t="shared" ref="B6:B39" si="6">DAYS360(A5,A6,TRUE)</f>
        <v>30</v>
      </c>
      <c r="C6" s="56">
        <f t="shared" si="1"/>
        <v>12500000</v>
      </c>
      <c r="D6" s="68">
        <v>0</v>
      </c>
      <c r="E6" s="56">
        <f t="shared" si="2"/>
        <v>12500000</v>
      </c>
      <c r="F6" s="56">
        <f t="shared" si="3"/>
        <v>999999999</v>
      </c>
      <c r="G6" s="56">
        <f t="shared" si="0"/>
        <v>999999999</v>
      </c>
      <c r="H6" s="69">
        <f t="shared" si="4"/>
        <v>12499999.987500001</v>
      </c>
      <c r="I6" s="53">
        <f t="shared" si="5"/>
        <v>1.249999925494194E-2</v>
      </c>
    </row>
    <row r="7" spans="1:9" x14ac:dyDescent="0.25">
      <c r="A7" s="58" t="s">
        <v>85</v>
      </c>
      <c r="B7" s="57">
        <f t="shared" si="6"/>
        <v>30</v>
      </c>
      <c r="C7" s="56">
        <f t="shared" si="1"/>
        <v>12500000</v>
      </c>
      <c r="D7" s="68">
        <v>0</v>
      </c>
      <c r="E7" s="56">
        <f t="shared" si="2"/>
        <v>12500000</v>
      </c>
      <c r="F7" s="56">
        <f t="shared" si="3"/>
        <v>999999999</v>
      </c>
      <c r="G7" s="56">
        <f t="shared" si="0"/>
        <v>999999999</v>
      </c>
      <c r="H7" s="69">
        <f t="shared" si="4"/>
        <v>12499999.987500001</v>
      </c>
      <c r="I7" s="53">
        <f t="shared" si="5"/>
        <v>1.249999925494194E-2</v>
      </c>
    </row>
    <row r="8" spans="1:9" x14ac:dyDescent="0.25">
      <c r="A8" s="58" t="s">
        <v>86</v>
      </c>
      <c r="B8" s="57">
        <f t="shared" si="6"/>
        <v>30</v>
      </c>
      <c r="C8" s="56">
        <f t="shared" si="1"/>
        <v>12500000</v>
      </c>
      <c r="D8" s="68">
        <v>0</v>
      </c>
      <c r="E8" s="56">
        <f t="shared" si="2"/>
        <v>12500000</v>
      </c>
      <c r="F8" s="56">
        <f t="shared" si="3"/>
        <v>999999999</v>
      </c>
      <c r="G8" s="56">
        <f t="shared" si="0"/>
        <v>999999999</v>
      </c>
      <c r="H8" s="69">
        <f t="shared" si="4"/>
        <v>12499999.987500001</v>
      </c>
      <c r="I8" s="53">
        <f t="shared" si="5"/>
        <v>1.249999925494194E-2</v>
      </c>
    </row>
    <row r="9" spans="1:9" x14ac:dyDescent="0.25">
      <c r="A9" s="58" t="s">
        <v>87</v>
      </c>
      <c r="B9" s="57">
        <f t="shared" si="6"/>
        <v>30</v>
      </c>
      <c r="C9" s="56">
        <f t="shared" si="1"/>
        <v>12500000</v>
      </c>
      <c r="D9" s="68">
        <v>0</v>
      </c>
      <c r="E9" s="56">
        <f t="shared" si="2"/>
        <v>12500000</v>
      </c>
      <c r="F9" s="56">
        <f t="shared" si="3"/>
        <v>999999999</v>
      </c>
      <c r="G9" s="56">
        <f t="shared" si="0"/>
        <v>999999999</v>
      </c>
      <c r="H9" s="69">
        <f t="shared" si="4"/>
        <v>12499999.987500001</v>
      </c>
      <c r="I9" s="53">
        <f t="shared" si="5"/>
        <v>1.249999925494194E-2</v>
      </c>
    </row>
    <row r="10" spans="1:9" x14ac:dyDescent="0.25">
      <c r="A10" s="58" t="s">
        <v>88</v>
      </c>
      <c r="B10" s="57">
        <f t="shared" si="6"/>
        <v>30</v>
      </c>
      <c r="C10" s="56">
        <f t="shared" si="1"/>
        <v>12500000</v>
      </c>
      <c r="D10" s="68">
        <v>0</v>
      </c>
      <c r="E10" s="56">
        <f t="shared" si="2"/>
        <v>12500000</v>
      </c>
      <c r="F10" s="56">
        <f t="shared" si="3"/>
        <v>999999999</v>
      </c>
      <c r="G10" s="56">
        <f>F10-D10</f>
        <v>999999999</v>
      </c>
      <c r="H10" s="69">
        <f t="shared" si="4"/>
        <v>12499999.987500001</v>
      </c>
      <c r="I10" s="53">
        <f t="shared" si="5"/>
        <v>1.249999925494194E-2</v>
      </c>
    </row>
    <row r="11" spans="1:9" x14ac:dyDescent="0.25">
      <c r="A11" s="58" t="s">
        <v>89</v>
      </c>
      <c r="B11" s="57">
        <f t="shared" si="6"/>
        <v>30</v>
      </c>
      <c r="C11" s="56">
        <f t="shared" si="1"/>
        <v>12500000</v>
      </c>
      <c r="D11" s="68">
        <v>0</v>
      </c>
      <c r="E11" s="56">
        <f t="shared" si="2"/>
        <v>12500000</v>
      </c>
      <c r="F11" s="56">
        <f t="shared" si="3"/>
        <v>999999999</v>
      </c>
      <c r="G11" s="56">
        <f t="shared" ref="G11:G38" si="7">F11-D11</f>
        <v>999999999</v>
      </c>
      <c r="H11" s="69">
        <f t="shared" si="4"/>
        <v>12499999.987500001</v>
      </c>
      <c r="I11" s="53">
        <f t="shared" si="5"/>
        <v>1.249999925494194E-2</v>
      </c>
    </row>
    <row r="12" spans="1:9" x14ac:dyDescent="0.25">
      <c r="A12" s="58" t="s">
        <v>115</v>
      </c>
      <c r="B12" s="57">
        <f t="shared" si="6"/>
        <v>30</v>
      </c>
      <c r="C12" s="56">
        <f t="shared" si="1"/>
        <v>12500000</v>
      </c>
      <c r="D12" s="68">
        <v>0</v>
      </c>
      <c r="E12" s="56">
        <f t="shared" si="2"/>
        <v>12500000</v>
      </c>
      <c r="F12" s="56">
        <f t="shared" si="3"/>
        <v>999999999</v>
      </c>
      <c r="G12" s="56">
        <f t="shared" si="7"/>
        <v>999999999</v>
      </c>
      <c r="H12" s="69">
        <f t="shared" si="4"/>
        <v>12499999.987500001</v>
      </c>
      <c r="I12" s="53">
        <f t="shared" si="5"/>
        <v>1.249999925494194E-2</v>
      </c>
    </row>
    <row r="13" spans="1:9" x14ac:dyDescent="0.25">
      <c r="A13" s="58" t="s">
        <v>90</v>
      </c>
      <c r="B13" s="57">
        <f t="shared" si="6"/>
        <v>30</v>
      </c>
      <c r="C13" s="56">
        <f t="shared" si="1"/>
        <v>12500000</v>
      </c>
      <c r="D13" s="68">
        <v>0</v>
      </c>
      <c r="E13" s="56">
        <f t="shared" si="2"/>
        <v>12500000</v>
      </c>
      <c r="F13" s="56">
        <f t="shared" si="3"/>
        <v>999999999</v>
      </c>
      <c r="G13" s="56">
        <f t="shared" si="7"/>
        <v>999999999</v>
      </c>
      <c r="H13" s="69">
        <f t="shared" si="4"/>
        <v>12499999.987500001</v>
      </c>
      <c r="I13" s="53">
        <f t="shared" si="5"/>
        <v>1.249999925494194E-2</v>
      </c>
    </row>
    <row r="14" spans="1:9" x14ac:dyDescent="0.25">
      <c r="A14" s="58" t="s">
        <v>91</v>
      </c>
      <c r="B14" s="57">
        <f t="shared" si="6"/>
        <v>30</v>
      </c>
      <c r="C14" s="56">
        <f t="shared" si="1"/>
        <v>12500000</v>
      </c>
      <c r="D14" s="68">
        <v>0</v>
      </c>
      <c r="E14" s="56">
        <f t="shared" si="2"/>
        <v>12500000</v>
      </c>
      <c r="F14" s="56">
        <f t="shared" si="3"/>
        <v>999999999</v>
      </c>
      <c r="G14" s="56">
        <f t="shared" si="7"/>
        <v>999999999</v>
      </c>
      <c r="H14" s="69">
        <f t="shared" si="4"/>
        <v>12499999.987500001</v>
      </c>
      <c r="I14" s="53">
        <f t="shared" si="5"/>
        <v>1.249999925494194E-2</v>
      </c>
    </row>
    <row r="15" spans="1:9" x14ac:dyDescent="0.25">
      <c r="A15" s="58" t="s">
        <v>92</v>
      </c>
      <c r="B15" s="57">
        <f t="shared" si="6"/>
        <v>30</v>
      </c>
      <c r="C15" s="56">
        <f t="shared" si="1"/>
        <v>12500000</v>
      </c>
      <c r="D15" s="68">
        <v>0</v>
      </c>
      <c r="E15" s="56">
        <f t="shared" si="2"/>
        <v>12500000</v>
      </c>
      <c r="F15" s="56">
        <f t="shared" si="3"/>
        <v>999999999</v>
      </c>
      <c r="G15" s="56">
        <f t="shared" si="7"/>
        <v>999999999</v>
      </c>
      <c r="H15" s="69">
        <f t="shared" si="4"/>
        <v>12499999.987500001</v>
      </c>
      <c r="I15" s="53">
        <f t="shared" si="5"/>
        <v>1.249999925494194E-2</v>
      </c>
    </row>
    <row r="16" spans="1:9" x14ac:dyDescent="0.25">
      <c r="A16" s="58" t="s">
        <v>93</v>
      </c>
      <c r="B16" s="57">
        <f t="shared" si="6"/>
        <v>30</v>
      </c>
      <c r="C16" s="56">
        <f t="shared" si="1"/>
        <v>12500000</v>
      </c>
      <c r="D16" s="68">
        <v>0</v>
      </c>
      <c r="E16" s="56">
        <f t="shared" si="2"/>
        <v>12500000</v>
      </c>
      <c r="F16" s="56">
        <f t="shared" si="3"/>
        <v>999999999</v>
      </c>
      <c r="G16" s="56">
        <f t="shared" si="7"/>
        <v>999999999</v>
      </c>
      <c r="H16" s="69">
        <f t="shared" si="4"/>
        <v>12499999.987500001</v>
      </c>
      <c r="I16" s="53">
        <f t="shared" si="5"/>
        <v>1.249999925494194E-2</v>
      </c>
    </row>
    <row r="17" spans="1:9" x14ac:dyDescent="0.25">
      <c r="A17" s="58" t="s">
        <v>94</v>
      </c>
      <c r="B17" s="57">
        <f t="shared" si="6"/>
        <v>30</v>
      </c>
      <c r="C17" s="56">
        <f t="shared" si="1"/>
        <v>12500000</v>
      </c>
      <c r="D17" s="68">
        <v>0</v>
      </c>
      <c r="E17" s="56">
        <f t="shared" si="2"/>
        <v>12500000</v>
      </c>
      <c r="F17" s="56">
        <f t="shared" si="3"/>
        <v>999999999</v>
      </c>
      <c r="G17" s="56">
        <f t="shared" si="7"/>
        <v>999999999</v>
      </c>
      <c r="H17" s="69">
        <f t="shared" si="4"/>
        <v>12499999.987500001</v>
      </c>
      <c r="I17" s="53">
        <f t="shared" si="5"/>
        <v>1.249999925494194E-2</v>
      </c>
    </row>
    <row r="18" spans="1:9" x14ac:dyDescent="0.25">
      <c r="A18" s="58" t="s">
        <v>95</v>
      </c>
      <c r="B18" s="57">
        <f t="shared" si="6"/>
        <v>30</v>
      </c>
      <c r="C18" s="56">
        <f t="shared" si="1"/>
        <v>12500000</v>
      </c>
      <c r="D18" s="68">
        <v>0</v>
      </c>
      <c r="E18" s="56">
        <f t="shared" si="2"/>
        <v>12500000</v>
      </c>
      <c r="F18" s="56">
        <f t="shared" si="3"/>
        <v>999999999</v>
      </c>
      <c r="G18" s="56">
        <f t="shared" si="7"/>
        <v>999999999</v>
      </c>
      <c r="H18" s="69">
        <f t="shared" si="4"/>
        <v>12499999.987500001</v>
      </c>
      <c r="I18" s="53">
        <f t="shared" si="5"/>
        <v>1.249999925494194E-2</v>
      </c>
    </row>
    <row r="19" spans="1:9" x14ac:dyDescent="0.25">
      <c r="A19" s="58" t="s">
        <v>96</v>
      </c>
      <c r="B19" s="57">
        <f t="shared" si="6"/>
        <v>30</v>
      </c>
      <c r="C19" s="56">
        <f t="shared" si="1"/>
        <v>12500000</v>
      </c>
      <c r="D19" s="68">
        <v>0</v>
      </c>
      <c r="E19" s="56">
        <f t="shared" si="2"/>
        <v>12500000</v>
      </c>
      <c r="F19" s="56">
        <f t="shared" si="3"/>
        <v>999999999</v>
      </c>
      <c r="G19" s="56">
        <f t="shared" si="7"/>
        <v>999999999</v>
      </c>
      <c r="H19" s="69">
        <f t="shared" si="4"/>
        <v>12499999.987500001</v>
      </c>
      <c r="I19" s="53">
        <f t="shared" si="5"/>
        <v>1.249999925494194E-2</v>
      </c>
    </row>
    <row r="20" spans="1:9" x14ac:dyDescent="0.25">
      <c r="A20" s="58" t="s">
        <v>97</v>
      </c>
      <c r="B20" s="57">
        <f t="shared" si="6"/>
        <v>30</v>
      </c>
      <c r="C20" s="56">
        <f t="shared" si="1"/>
        <v>12500000</v>
      </c>
      <c r="D20" s="68">
        <v>0</v>
      </c>
      <c r="E20" s="56">
        <f t="shared" si="2"/>
        <v>12500000</v>
      </c>
      <c r="F20" s="56">
        <f t="shared" si="3"/>
        <v>999999999</v>
      </c>
      <c r="G20" s="56">
        <f t="shared" si="7"/>
        <v>999999999</v>
      </c>
      <c r="H20" s="69">
        <f t="shared" si="4"/>
        <v>12499999.987500001</v>
      </c>
      <c r="I20" s="53">
        <f t="shared" si="5"/>
        <v>1.249999925494194E-2</v>
      </c>
    </row>
    <row r="21" spans="1:9" x14ac:dyDescent="0.25">
      <c r="A21" s="58" t="s">
        <v>98</v>
      </c>
      <c r="B21" s="57">
        <f t="shared" si="6"/>
        <v>30</v>
      </c>
      <c r="C21" s="56">
        <f t="shared" si="1"/>
        <v>12500000</v>
      </c>
      <c r="D21" s="68">
        <v>0</v>
      </c>
      <c r="E21" s="56">
        <f t="shared" si="2"/>
        <v>12500000</v>
      </c>
      <c r="F21" s="56">
        <f t="shared" si="3"/>
        <v>999999999</v>
      </c>
      <c r="G21" s="56">
        <f t="shared" si="7"/>
        <v>999999999</v>
      </c>
      <c r="H21" s="69">
        <f t="shared" si="4"/>
        <v>12499999.987500001</v>
      </c>
      <c r="I21" s="53">
        <f t="shared" si="5"/>
        <v>1.249999925494194E-2</v>
      </c>
    </row>
    <row r="22" spans="1:9" x14ac:dyDescent="0.25">
      <c r="A22" s="58" t="s">
        <v>99</v>
      </c>
      <c r="B22" s="57">
        <f t="shared" si="6"/>
        <v>30</v>
      </c>
      <c r="C22" s="56">
        <f t="shared" si="1"/>
        <v>12500000</v>
      </c>
      <c r="D22" s="68">
        <v>0</v>
      </c>
      <c r="E22" s="56">
        <f t="shared" si="2"/>
        <v>12500000</v>
      </c>
      <c r="F22" s="56">
        <f t="shared" si="3"/>
        <v>999999999</v>
      </c>
      <c r="G22" s="56">
        <f t="shared" si="7"/>
        <v>999999999</v>
      </c>
      <c r="H22" s="69">
        <f t="shared" si="4"/>
        <v>12499999.987500001</v>
      </c>
      <c r="I22" s="53">
        <f t="shared" si="5"/>
        <v>1.249999925494194E-2</v>
      </c>
    </row>
    <row r="23" spans="1:9" x14ac:dyDescent="0.25">
      <c r="A23" s="58" t="s">
        <v>100</v>
      </c>
      <c r="B23" s="57">
        <f t="shared" si="6"/>
        <v>30</v>
      </c>
      <c r="C23" s="56">
        <f t="shared" si="1"/>
        <v>12500000</v>
      </c>
      <c r="D23" s="68">
        <v>0</v>
      </c>
      <c r="E23" s="56">
        <f t="shared" si="2"/>
        <v>12500000</v>
      </c>
      <c r="F23" s="56">
        <f t="shared" si="3"/>
        <v>999999999</v>
      </c>
      <c r="G23" s="56">
        <f t="shared" si="7"/>
        <v>999999999</v>
      </c>
      <c r="H23" s="69">
        <f t="shared" si="4"/>
        <v>12499999.987500001</v>
      </c>
      <c r="I23" s="53">
        <f t="shared" si="5"/>
        <v>1.249999925494194E-2</v>
      </c>
    </row>
    <row r="24" spans="1:9" x14ac:dyDescent="0.25">
      <c r="A24" s="58" t="s">
        <v>116</v>
      </c>
      <c r="B24" s="57">
        <f t="shared" si="6"/>
        <v>30</v>
      </c>
      <c r="C24" s="56">
        <f t="shared" si="1"/>
        <v>12500000</v>
      </c>
      <c r="D24" s="68">
        <v>0</v>
      </c>
      <c r="E24" s="56">
        <f t="shared" si="2"/>
        <v>12500000</v>
      </c>
      <c r="F24" s="56">
        <f t="shared" si="3"/>
        <v>999999999</v>
      </c>
      <c r="G24" s="56">
        <f t="shared" si="7"/>
        <v>999999999</v>
      </c>
      <c r="H24" s="69">
        <f t="shared" si="4"/>
        <v>12499999.987500001</v>
      </c>
      <c r="I24" s="53">
        <f t="shared" si="5"/>
        <v>1.249999925494194E-2</v>
      </c>
    </row>
    <row r="25" spans="1:9" x14ac:dyDescent="0.25">
      <c r="A25" s="58" t="s">
        <v>101</v>
      </c>
      <c r="B25" s="57">
        <f t="shared" si="6"/>
        <v>30</v>
      </c>
      <c r="C25" s="56">
        <f t="shared" si="1"/>
        <v>12500000</v>
      </c>
      <c r="D25" s="68">
        <v>0</v>
      </c>
      <c r="E25" s="56">
        <f t="shared" si="2"/>
        <v>12500000</v>
      </c>
      <c r="F25" s="56">
        <f t="shared" si="3"/>
        <v>999999999</v>
      </c>
      <c r="G25" s="56">
        <f t="shared" si="7"/>
        <v>999999999</v>
      </c>
      <c r="H25" s="69">
        <f t="shared" si="4"/>
        <v>12499999.987500001</v>
      </c>
      <c r="I25" s="53">
        <f t="shared" si="5"/>
        <v>1.249999925494194E-2</v>
      </c>
    </row>
    <row r="26" spans="1:9" x14ac:dyDescent="0.25">
      <c r="A26" s="58" t="s">
        <v>102</v>
      </c>
      <c r="B26" s="57">
        <f t="shared" si="6"/>
        <v>30</v>
      </c>
      <c r="C26" s="56">
        <f t="shared" si="1"/>
        <v>12500000</v>
      </c>
      <c r="D26" s="68">
        <v>0</v>
      </c>
      <c r="E26" s="56">
        <f t="shared" si="2"/>
        <v>12500000</v>
      </c>
      <c r="F26" s="56">
        <f t="shared" si="3"/>
        <v>999999999</v>
      </c>
      <c r="G26" s="56">
        <f t="shared" si="7"/>
        <v>999999999</v>
      </c>
      <c r="H26" s="69">
        <f t="shared" si="4"/>
        <v>12499999.987500001</v>
      </c>
      <c r="I26" s="53">
        <f t="shared" si="5"/>
        <v>1.249999925494194E-2</v>
      </c>
    </row>
    <row r="27" spans="1:9" x14ac:dyDescent="0.25">
      <c r="A27" s="58" t="s">
        <v>103</v>
      </c>
      <c r="B27" s="57">
        <f t="shared" si="6"/>
        <v>30</v>
      </c>
      <c r="C27" s="56">
        <f t="shared" si="1"/>
        <v>12500000</v>
      </c>
      <c r="D27" s="68">
        <v>0</v>
      </c>
      <c r="E27" s="56">
        <f t="shared" si="2"/>
        <v>12500000</v>
      </c>
      <c r="F27" s="56">
        <f t="shared" si="3"/>
        <v>999999999</v>
      </c>
      <c r="G27" s="56">
        <f t="shared" si="7"/>
        <v>999999999</v>
      </c>
      <c r="H27" s="69">
        <f t="shared" si="4"/>
        <v>12499999.987500001</v>
      </c>
      <c r="I27" s="53">
        <f t="shared" si="5"/>
        <v>1.249999925494194E-2</v>
      </c>
    </row>
    <row r="28" spans="1:9" x14ac:dyDescent="0.25">
      <c r="A28" s="58" t="s">
        <v>104</v>
      </c>
      <c r="B28" s="57">
        <f t="shared" si="6"/>
        <v>30</v>
      </c>
      <c r="C28" s="56">
        <f t="shared" si="1"/>
        <v>12500000</v>
      </c>
      <c r="D28" s="68">
        <v>0</v>
      </c>
      <c r="E28" s="56">
        <f t="shared" si="2"/>
        <v>12500000</v>
      </c>
      <c r="F28" s="56">
        <f t="shared" si="3"/>
        <v>999999999</v>
      </c>
      <c r="G28" s="56">
        <f t="shared" si="7"/>
        <v>999999999</v>
      </c>
      <c r="H28" s="69">
        <f t="shared" si="4"/>
        <v>12499999.987500001</v>
      </c>
      <c r="I28" s="53">
        <f t="shared" si="5"/>
        <v>1.249999925494194E-2</v>
      </c>
    </row>
    <row r="29" spans="1:9" x14ac:dyDescent="0.25">
      <c r="A29" s="58" t="s">
        <v>105</v>
      </c>
      <c r="B29" s="57">
        <f t="shared" si="6"/>
        <v>30</v>
      </c>
      <c r="C29" s="56">
        <f t="shared" si="1"/>
        <v>12500000</v>
      </c>
      <c r="D29" s="68">
        <v>0</v>
      </c>
      <c r="E29" s="56">
        <f t="shared" si="2"/>
        <v>12500000</v>
      </c>
      <c r="F29" s="56">
        <f t="shared" si="3"/>
        <v>999999999</v>
      </c>
      <c r="G29" s="56">
        <f t="shared" si="7"/>
        <v>999999999</v>
      </c>
      <c r="H29" s="69">
        <f t="shared" si="4"/>
        <v>12499999.987500001</v>
      </c>
      <c r="I29" s="53">
        <f t="shared" si="5"/>
        <v>1.249999925494194E-2</v>
      </c>
    </row>
    <row r="30" spans="1:9" x14ac:dyDescent="0.25">
      <c r="A30" s="58" t="s">
        <v>106</v>
      </c>
      <c r="B30" s="57">
        <f t="shared" si="6"/>
        <v>30</v>
      </c>
      <c r="C30" s="56">
        <f t="shared" si="1"/>
        <v>12500000</v>
      </c>
      <c r="D30" s="68">
        <v>0</v>
      </c>
      <c r="E30" s="56">
        <f t="shared" si="2"/>
        <v>12500000</v>
      </c>
      <c r="F30" s="56">
        <f t="shared" si="3"/>
        <v>999999999</v>
      </c>
      <c r="G30" s="56">
        <f t="shared" si="7"/>
        <v>999999999</v>
      </c>
      <c r="H30" s="69">
        <f t="shared" si="4"/>
        <v>12499999.987500001</v>
      </c>
      <c r="I30" s="53">
        <f t="shared" si="5"/>
        <v>1.249999925494194E-2</v>
      </c>
    </row>
    <row r="31" spans="1:9" x14ac:dyDescent="0.25">
      <c r="A31" s="58" t="s">
        <v>107</v>
      </c>
      <c r="B31" s="57">
        <f t="shared" si="6"/>
        <v>30</v>
      </c>
      <c r="C31" s="56">
        <f t="shared" si="1"/>
        <v>12500000</v>
      </c>
      <c r="D31" s="68">
        <v>0</v>
      </c>
      <c r="E31" s="56">
        <f t="shared" si="2"/>
        <v>12500000</v>
      </c>
      <c r="F31" s="56">
        <f t="shared" si="3"/>
        <v>999999999</v>
      </c>
      <c r="G31" s="56">
        <f t="shared" si="7"/>
        <v>999999999</v>
      </c>
      <c r="H31" s="69">
        <f t="shared" si="4"/>
        <v>12499999.987500001</v>
      </c>
      <c r="I31" s="53">
        <f t="shared" si="5"/>
        <v>1.249999925494194E-2</v>
      </c>
    </row>
    <row r="32" spans="1:9" x14ac:dyDescent="0.25">
      <c r="A32" s="58" t="s">
        <v>108</v>
      </c>
      <c r="B32" s="57">
        <f t="shared" si="6"/>
        <v>30</v>
      </c>
      <c r="C32" s="56">
        <f t="shared" si="1"/>
        <v>12500000</v>
      </c>
      <c r="D32" s="68">
        <v>0</v>
      </c>
      <c r="E32" s="56">
        <f t="shared" si="2"/>
        <v>12500000</v>
      </c>
      <c r="F32" s="56">
        <f t="shared" si="3"/>
        <v>999999999</v>
      </c>
      <c r="G32" s="56">
        <f t="shared" si="7"/>
        <v>999999999</v>
      </c>
      <c r="H32" s="69">
        <f t="shared" si="4"/>
        <v>12499999.987500001</v>
      </c>
      <c r="I32" s="53">
        <f t="shared" si="5"/>
        <v>1.249999925494194E-2</v>
      </c>
    </row>
    <row r="33" spans="1:9" x14ac:dyDescent="0.25">
      <c r="A33" s="58" t="s">
        <v>109</v>
      </c>
      <c r="B33" s="57">
        <f t="shared" si="6"/>
        <v>30</v>
      </c>
      <c r="C33" s="56">
        <f t="shared" si="1"/>
        <v>12500000</v>
      </c>
      <c r="D33" s="68">
        <v>0</v>
      </c>
      <c r="E33" s="56">
        <f t="shared" si="2"/>
        <v>12500000</v>
      </c>
      <c r="F33" s="56">
        <f t="shared" si="3"/>
        <v>999999999</v>
      </c>
      <c r="G33" s="56">
        <f t="shared" si="7"/>
        <v>999999999</v>
      </c>
      <c r="H33" s="69">
        <f t="shared" si="4"/>
        <v>12499999.987500001</v>
      </c>
      <c r="I33" s="53">
        <f t="shared" si="5"/>
        <v>1.249999925494194E-2</v>
      </c>
    </row>
    <row r="34" spans="1:9" x14ac:dyDescent="0.25">
      <c r="A34" s="58" t="s">
        <v>110</v>
      </c>
      <c r="B34" s="57">
        <f t="shared" si="6"/>
        <v>30</v>
      </c>
      <c r="C34" s="56">
        <f t="shared" si="1"/>
        <v>12500000</v>
      </c>
      <c r="D34" s="68">
        <v>0</v>
      </c>
      <c r="E34" s="56">
        <f t="shared" si="2"/>
        <v>12500000</v>
      </c>
      <c r="F34" s="56">
        <f t="shared" si="3"/>
        <v>999999999</v>
      </c>
      <c r="G34" s="56">
        <f t="shared" si="7"/>
        <v>999999999</v>
      </c>
      <c r="H34" s="69">
        <f t="shared" si="4"/>
        <v>12499999.987500001</v>
      </c>
      <c r="I34" s="53">
        <f t="shared" si="5"/>
        <v>1.249999925494194E-2</v>
      </c>
    </row>
    <row r="35" spans="1:9" x14ac:dyDescent="0.25">
      <c r="A35" s="58" t="s">
        <v>111</v>
      </c>
      <c r="B35" s="57">
        <f t="shared" si="6"/>
        <v>30</v>
      </c>
      <c r="C35" s="56">
        <f t="shared" si="1"/>
        <v>12500000</v>
      </c>
      <c r="D35" s="68">
        <v>0</v>
      </c>
      <c r="E35" s="56">
        <f t="shared" si="2"/>
        <v>12500000</v>
      </c>
      <c r="F35" s="56">
        <f t="shared" si="3"/>
        <v>999999999</v>
      </c>
      <c r="G35" s="56">
        <f t="shared" si="7"/>
        <v>999999999</v>
      </c>
      <c r="H35" s="69">
        <f t="shared" si="4"/>
        <v>12499999.987500001</v>
      </c>
      <c r="I35" s="53">
        <f t="shared" si="5"/>
        <v>1.249999925494194E-2</v>
      </c>
    </row>
    <row r="36" spans="1:9" x14ac:dyDescent="0.25">
      <c r="A36" s="58" t="s">
        <v>117</v>
      </c>
      <c r="B36" s="57">
        <f t="shared" si="6"/>
        <v>30</v>
      </c>
      <c r="C36" s="56">
        <f t="shared" si="1"/>
        <v>12500000</v>
      </c>
      <c r="D36" s="68">
        <v>0</v>
      </c>
      <c r="E36" s="56">
        <f t="shared" si="2"/>
        <v>12500000</v>
      </c>
      <c r="F36" s="56">
        <f t="shared" si="3"/>
        <v>999999999</v>
      </c>
      <c r="G36" s="56">
        <f t="shared" si="7"/>
        <v>999999999</v>
      </c>
      <c r="H36" s="69">
        <f t="shared" si="4"/>
        <v>12499999.987500001</v>
      </c>
      <c r="I36" s="53">
        <f t="shared" si="5"/>
        <v>1.249999925494194E-2</v>
      </c>
    </row>
    <row r="37" spans="1:9" x14ac:dyDescent="0.25">
      <c r="A37" s="58" t="s">
        <v>112</v>
      </c>
      <c r="B37" s="57">
        <f t="shared" si="6"/>
        <v>30</v>
      </c>
      <c r="C37" s="56">
        <f t="shared" si="1"/>
        <v>12500000</v>
      </c>
      <c r="D37" s="68">
        <v>0</v>
      </c>
      <c r="E37" s="56">
        <f t="shared" si="2"/>
        <v>12500000</v>
      </c>
      <c r="F37" s="56">
        <f t="shared" si="3"/>
        <v>999999999</v>
      </c>
      <c r="G37" s="56">
        <f t="shared" si="7"/>
        <v>999999999</v>
      </c>
      <c r="H37" s="69">
        <f t="shared" si="4"/>
        <v>12499999.987500001</v>
      </c>
      <c r="I37" s="53">
        <f t="shared" si="5"/>
        <v>1.249999925494194E-2</v>
      </c>
    </row>
    <row r="38" spans="1:9" x14ac:dyDescent="0.25">
      <c r="A38" s="58" t="s">
        <v>113</v>
      </c>
      <c r="B38" s="57">
        <f t="shared" si="6"/>
        <v>30</v>
      </c>
      <c r="C38" s="56">
        <f t="shared" si="1"/>
        <v>12500000</v>
      </c>
      <c r="D38" s="68">
        <v>0</v>
      </c>
      <c r="E38" s="56">
        <f t="shared" si="2"/>
        <v>12500000</v>
      </c>
      <c r="F38" s="56">
        <f t="shared" si="3"/>
        <v>999999999</v>
      </c>
      <c r="G38" s="56">
        <f t="shared" si="7"/>
        <v>999999999</v>
      </c>
      <c r="H38" s="69">
        <f t="shared" si="4"/>
        <v>12499999.987500001</v>
      </c>
      <c r="I38" s="53">
        <f t="shared" si="5"/>
        <v>1.249999925494194E-2</v>
      </c>
    </row>
    <row r="39" spans="1:9" x14ac:dyDescent="0.25">
      <c r="A39" s="58" t="s">
        <v>114</v>
      </c>
      <c r="B39" s="57">
        <f t="shared" si="6"/>
        <v>30</v>
      </c>
      <c r="C39" s="56">
        <f>D2</f>
        <v>1012499999</v>
      </c>
      <c r="D39" s="68">
        <f>C39-E39</f>
        <v>999999999</v>
      </c>
      <c r="E39" s="56">
        <v>12500000.000000048</v>
      </c>
      <c r="F39" s="56">
        <f>G38</f>
        <v>999999999</v>
      </c>
      <c r="G39" s="56">
        <f>F39-D39</f>
        <v>0</v>
      </c>
      <c r="H39" s="69">
        <f t="shared" si="4"/>
        <v>12499999.987500001</v>
      </c>
      <c r="I39" s="80">
        <f>E39-H39</f>
        <v>1.250004768371582E-2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D7B67-9A0D-45CC-A007-4E7D06CFB885}">
  <dimension ref="A1:I7"/>
  <sheetViews>
    <sheetView workbookViewId="0">
      <selection activeCell="N2" sqref="N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23" bestFit="1" customWidth="1"/>
    <col min="4" max="4" width="13.7109375" bestFit="1" customWidth="1"/>
    <col min="5" max="5" width="16.85546875" bestFit="1" customWidth="1"/>
    <col min="6" max="6" width="15.140625" bestFit="1" customWidth="1"/>
    <col min="7" max="7" width="13.7109375" bestFit="1" customWidth="1"/>
    <col min="8" max="8" width="23" bestFit="1" customWidth="1"/>
    <col min="9" max="9" width="13.7109375" bestFit="1" customWidth="1"/>
  </cols>
  <sheetData>
    <row r="1" spans="1:9" x14ac:dyDescent="0.25">
      <c r="A1" s="61" t="s">
        <v>267</v>
      </c>
      <c r="B1" s="65" t="s">
        <v>277</v>
      </c>
      <c r="C1" s="64" t="s">
        <v>337</v>
      </c>
      <c r="D1" s="83">
        <v>10000</v>
      </c>
    </row>
    <row r="2" spans="1:9" x14ac:dyDescent="0.25">
      <c r="A2" s="61" t="s">
        <v>268</v>
      </c>
      <c r="B2" s="62">
        <v>0.15</v>
      </c>
      <c r="C2" s="61" t="s">
        <v>336</v>
      </c>
      <c r="D2" s="60">
        <f>ROUNDUP(5093.68173643399,0)</f>
        <v>5094</v>
      </c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335</v>
      </c>
      <c r="I3" s="31" t="s">
        <v>272</v>
      </c>
    </row>
    <row r="4" spans="1:9" x14ac:dyDescent="0.25">
      <c r="A4" s="6" t="s">
        <v>160</v>
      </c>
      <c r="B4" s="40">
        <f>_xlfn.DAYS(A4,B1)</f>
        <v>3</v>
      </c>
      <c r="C4" s="26">
        <f>E4</f>
        <v>13</v>
      </c>
      <c r="D4" s="27">
        <v>0</v>
      </c>
      <c r="E4" s="72">
        <f>ROUNDUP(F4*$B$2*B4/365,0)</f>
        <v>13</v>
      </c>
      <c r="F4" s="26">
        <f>D1</f>
        <v>10000</v>
      </c>
      <c r="G4" s="82">
        <f>F4-D4</f>
        <v>10000</v>
      </c>
      <c r="H4" s="38">
        <f>ROUNDUP(F4*B4*$B$2/365,0)</f>
        <v>13</v>
      </c>
      <c r="I4" s="38">
        <f>E4-H4</f>
        <v>0</v>
      </c>
    </row>
    <row r="5" spans="1:9" x14ac:dyDescent="0.25">
      <c r="A5" s="6" t="s">
        <v>82</v>
      </c>
      <c r="B5" s="40">
        <f>_xlfn.DAYS(A5,A4)</f>
        <v>31</v>
      </c>
      <c r="C5" s="26">
        <f>E5</f>
        <v>128</v>
      </c>
      <c r="D5" s="27">
        <v>0</v>
      </c>
      <c r="E5" s="72">
        <f>ROUNDUP(F5*$B$2*B5/365,0)</f>
        <v>128</v>
      </c>
      <c r="F5" s="26">
        <f>G4</f>
        <v>10000</v>
      </c>
      <c r="G5" s="82">
        <f>F5-D5</f>
        <v>10000</v>
      </c>
      <c r="H5" s="38">
        <f>ROUNDUP(F5*B5*$B$2/365,0)</f>
        <v>128</v>
      </c>
      <c r="I5" s="38">
        <f>E5-H5</f>
        <v>0</v>
      </c>
    </row>
    <row r="6" spans="1:9" x14ac:dyDescent="0.25">
      <c r="A6" s="6" t="s">
        <v>83</v>
      </c>
      <c r="B6" s="40">
        <f>_xlfn.DAYS(A6,A5)</f>
        <v>30</v>
      </c>
      <c r="C6" s="26">
        <f>$D$2</f>
        <v>5094</v>
      </c>
      <c r="D6" s="27">
        <f>C6-E6</f>
        <v>4970.71</v>
      </c>
      <c r="E6" s="72">
        <f t="shared" ref="E6" si="0">ROUND(F6*$B$2*B6/365,2)</f>
        <v>123.29</v>
      </c>
      <c r="F6" s="26">
        <f>G5</f>
        <v>10000</v>
      </c>
      <c r="G6" s="82">
        <f>F6-D6</f>
        <v>5029.29</v>
      </c>
      <c r="H6" s="38">
        <f>F6*B6*$B$2/365</f>
        <v>123.28767123287672</v>
      </c>
      <c r="I6" s="38">
        <f>E6-H6</f>
        <v>2.3287671232878893E-3</v>
      </c>
    </row>
    <row r="7" spans="1:9" x14ac:dyDescent="0.25">
      <c r="A7" s="6" t="s">
        <v>84</v>
      </c>
      <c r="B7" s="40">
        <f>_xlfn.DAYS(A7,A6)</f>
        <v>31</v>
      </c>
      <c r="C7" s="26">
        <f>$D$2</f>
        <v>5094</v>
      </c>
      <c r="D7" s="27">
        <f>C7-E7</f>
        <v>5029.29</v>
      </c>
      <c r="E7" s="72">
        <v>64.710000000000321</v>
      </c>
      <c r="F7" s="26">
        <f>G6</f>
        <v>5029.29</v>
      </c>
      <c r="G7" s="82">
        <f>F7-D7</f>
        <v>0</v>
      </c>
      <c r="H7" s="38">
        <f>F7*B7*$B$2/365</f>
        <v>64.07177671232877</v>
      </c>
      <c r="I7" s="38">
        <f>E7-H7</f>
        <v>0.63822328767155057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DF651-56A0-4DF4-9149-239BDF241B64}">
  <dimension ref="A1:I7"/>
  <sheetViews>
    <sheetView workbookViewId="0">
      <selection activeCell="N2" sqref="N2"/>
    </sheetView>
  </sheetViews>
  <sheetFormatPr defaultRowHeight="15" x14ac:dyDescent="0.25"/>
  <cols>
    <col min="1" max="1" width="15.140625" bestFit="1" customWidth="1"/>
    <col min="2" max="2" width="12.28515625" bestFit="1" customWidth="1"/>
    <col min="3" max="3" width="23" bestFit="1" customWidth="1"/>
    <col min="4" max="4" width="10.28515625" bestFit="1" customWidth="1"/>
    <col min="6" max="6" width="14.5703125" bestFit="1" customWidth="1"/>
    <col min="7" max="7" width="13.5703125" bestFit="1" customWidth="1"/>
    <col min="8" max="8" width="14.5703125" bestFit="1" customWidth="1"/>
    <col min="9" max="9" width="13.5703125" bestFit="1" customWidth="1"/>
  </cols>
  <sheetData>
    <row r="1" spans="1:9" x14ac:dyDescent="0.25">
      <c r="A1" s="61" t="s">
        <v>267</v>
      </c>
      <c r="B1" s="65">
        <v>41853</v>
      </c>
      <c r="C1" s="64" t="s">
        <v>337</v>
      </c>
      <c r="D1" s="83">
        <v>10000</v>
      </c>
    </row>
    <row r="2" spans="1:9" x14ac:dyDescent="0.25">
      <c r="A2" s="61" t="s">
        <v>268</v>
      </c>
      <c r="B2" s="62">
        <v>0.15</v>
      </c>
      <c r="C2" s="61" t="s">
        <v>336</v>
      </c>
      <c r="D2" s="60">
        <f>ROUNDUP(5093.94409937888,0)</f>
        <v>5094</v>
      </c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335</v>
      </c>
      <c r="I3" s="31" t="s">
        <v>272</v>
      </c>
    </row>
    <row r="4" spans="1:9" x14ac:dyDescent="0.25">
      <c r="A4" s="45">
        <v>41856</v>
      </c>
      <c r="B4" s="40">
        <f>_xlfn.DAYS(A4,B1)</f>
        <v>3</v>
      </c>
      <c r="C4" s="26">
        <f>E4</f>
        <v>13</v>
      </c>
      <c r="D4" s="27">
        <v>0</v>
      </c>
      <c r="E4" s="72">
        <f>ROUNDUP(D1*B2*B4/360,0)</f>
        <v>13</v>
      </c>
      <c r="F4" s="26">
        <f>D1</f>
        <v>10000</v>
      </c>
      <c r="G4" s="82">
        <f>F4-D4</f>
        <v>10000</v>
      </c>
      <c r="H4" s="38">
        <f>F4*B4*$B$2/360</f>
        <v>12.5</v>
      </c>
      <c r="I4" s="38">
        <f>H4-E4</f>
        <v>-0.5</v>
      </c>
    </row>
    <row r="5" spans="1:9" x14ac:dyDescent="0.25">
      <c r="A5" s="45">
        <v>41887</v>
      </c>
      <c r="B5" s="40">
        <f>DAYS360(A4,A5,TRUE)</f>
        <v>30</v>
      </c>
      <c r="C5" s="26">
        <f>E5</f>
        <v>125</v>
      </c>
      <c r="D5" s="27">
        <v>0</v>
      </c>
      <c r="E5" s="26">
        <f>ROUNDUP(F5*$B$2*B5/360,0)</f>
        <v>125</v>
      </c>
      <c r="F5" s="26">
        <f>G4</f>
        <v>10000</v>
      </c>
      <c r="G5" s="82">
        <f>F5-D5</f>
        <v>10000</v>
      </c>
      <c r="H5" s="38">
        <f>F5*B5*$B$2/360</f>
        <v>125</v>
      </c>
      <c r="I5" s="38">
        <f>H5-E5</f>
        <v>0</v>
      </c>
    </row>
    <row r="6" spans="1:9" x14ac:dyDescent="0.25">
      <c r="A6" s="45">
        <v>41917</v>
      </c>
      <c r="B6" s="40">
        <f>DAYS360(A5,A6,TRUE)</f>
        <v>30</v>
      </c>
      <c r="C6" s="26">
        <f>$D$2</f>
        <v>5094</v>
      </c>
      <c r="D6" s="27">
        <f>C6-E6</f>
        <v>4969</v>
      </c>
      <c r="E6" s="26">
        <f>ROUND(F6*$B$2*B6/360,2)</f>
        <v>125</v>
      </c>
      <c r="F6" s="26">
        <f>G5</f>
        <v>10000</v>
      </c>
      <c r="G6" s="82">
        <f>F6-D6</f>
        <v>5031</v>
      </c>
      <c r="H6" s="38">
        <f>F6*B6*$B$2/360</f>
        <v>125</v>
      </c>
      <c r="I6" s="38">
        <f>H6-E6</f>
        <v>0</v>
      </c>
    </row>
    <row r="7" spans="1:9" x14ac:dyDescent="0.25">
      <c r="A7" s="45">
        <v>41948</v>
      </c>
      <c r="B7" s="40">
        <f>DAYS360(A6,A7,TRUE)</f>
        <v>30</v>
      </c>
      <c r="C7" s="26">
        <f>$D$2</f>
        <v>5094</v>
      </c>
      <c r="D7" s="27">
        <f>C7-E7</f>
        <v>5031</v>
      </c>
      <c r="E7" s="26">
        <v>62.999999999999673</v>
      </c>
      <c r="F7" s="26">
        <f>G6</f>
        <v>5031</v>
      </c>
      <c r="G7" s="82">
        <f>F7-D7</f>
        <v>0</v>
      </c>
      <c r="H7" s="38">
        <f>63</f>
        <v>63</v>
      </c>
      <c r="I7" s="38">
        <f>H7-E7</f>
        <v>3.2684965844964609E-13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B7496-5F88-40D7-B445-26940F01F4A7}">
  <dimension ref="A1:I243"/>
  <sheetViews>
    <sheetView workbookViewId="0">
      <selection activeCell="N2" sqref="N2"/>
    </sheetView>
  </sheetViews>
  <sheetFormatPr defaultRowHeight="15" x14ac:dyDescent="0.25"/>
  <cols>
    <col min="1" max="1" width="15.140625" bestFit="1" customWidth="1"/>
    <col min="2" max="2" width="12.28515625" bestFit="1" customWidth="1"/>
    <col min="3" max="3" width="23" bestFit="1" customWidth="1"/>
    <col min="4" max="4" width="10.28515625" bestFit="1" customWidth="1"/>
    <col min="6" max="6" width="14.5703125" bestFit="1" customWidth="1"/>
    <col min="7" max="7" width="13.5703125" bestFit="1" customWidth="1"/>
    <col min="8" max="8" width="14.5703125" bestFit="1" customWidth="1"/>
    <col min="9" max="9" width="13.5703125" bestFit="1" customWidth="1"/>
  </cols>
  <sheetData>
    <row r="1" spans="1:9" x14ac:dyDescent="0.25">
      <c r="A1" s="227" t="s">
        <v>267</v>
      </c>
      <c r="B1" s="228" t="s">
        <v>279</v>
      </c>
      <c r="C1" s="229" t="s">
        <v>337</v>
      </c>
      <c r="D1" s="230">
        <v>1000000</v>
      </c>
      <c r="E1" s="231"/>
      <c r="F1" s="231"/>
      <c r="G1" s="231"/>
      <c r="H1" s="231"/>
      <c r="I1" s="231"/>
    </row>
    <row r="2" spans="1:9" x14ac:dyDescent="0.25">
      <c r="A2" s="227" t="s">
        <v>268</v>
      </c>
      <c r="B2" s="232">
        <v>0.15</v>
      </c>
      <c r="C2" s="227" t="s">
        <v>336</v>
      </c>
      <c r="D2" s="233">
        <v>1012740</v>
      </c>
      <c r="E2" s="231"/>
      <c r="F2" s="231"/>
      <c r="G2" s="231"/>
      <c r="H2" s="231"/>
      <c r="I2" s="231"/>
    </row>
    <row r="3" spans="1:9" x14ac:dyDescent="0.25">
      <c r="A3" s="234" t="s">
        <v>23</v>
      </c>
      <c r="B3" s="234" t="s">
        <v>24</v>
      </c>
      <c r="C3" s="234" t="s">
        <v>15</v>
      </c>
      <c r="D3" s="234" t="s">
        <v>28</v>
      </c>
      <c r="E3" s="234" t="s">
        <v>27</v>
      </c>
      <c r="F3" s="234" t="s">
        <v>25</v>
      </c>
      <c r="G3" s="234" t="s">
        <v>26</v>
      </c>
      <c r="H3" s="234" t="s">
        <v>335</v>
      </c>
      <c r="I3" s="234" t="s">
        <v>272</v>
      </c>
    </row>
    <row r="4" spans="1:9" x14ac:dyDescent="0.25">
      <c r="A4" s="235">
        <v>41887</v>
      </c>
      <c r="B4" s="236">
        <f>A4-B1</f>
        <v>26</v>
      </c>
      <c r="C4" s="237">
        <f>E4</f>
        <v>10685</v>
      </c>
      <c r="D4" s="238">
        <f>C4-E4</f>
        <v>0</v>
      </c>
      <c r="E4" s="239">
        <f t="shared" ref="E4:E67" si="0">ROUNDUP(F4*$B$2*B4/365,0)</f>
        <v>10685</v>
      </c>
      <c r="F4" s="237">
        <f>D1</f>
        <v>1000000</v>
      </c>
      <c r="G4" s="237">
        <f t="shared" ref="G4:G67" si="1">F4-D4</f>
        <v>1000000</v>
      </c>
      <c r="H4" s="240">
        <f>F4*$B$2*B4/365</f>
        <v>10684.931506849314</v>
      </c>
      <c r="I4" s="241">
        <f>E4-H4</f>
        <v>6.849315068575379E-2</v>
      </c>
    </row>
    <row r="5" spans="1:9" x14ac:dyDescent="0.25">
      <c r="A5" s="242">
        <v>41917</v>
      </c>
      <c r="B5" s="243">
        <f t="shared" ref="B5:B68" si="2">A5-A4</f>
        <v>30</v>
      </c>
      <c r="C5" s="237">
        <f>E5</f>
        <v>12329</v>
      </c>
      <c r="D5" s="244">
        <f>C5-E5</f>
        <v>0</v>
      </c>
      <c r="E5" s="239">
        <f t="shared" si="0"/>
        <v>12329</v>
      </c>
      <c r="F5" s="245">
        <f t="shared" ref="F5:F68" si="3">G4</f>
        <v>1000000</v>
      </c>
      <c r="G5" s="245">
        <f t="shared" si="1"/>
        <v>1000000</v>
      </c>
      <c r="H5" s="240">
        <f t="shared" ref="H5:H68" si="4">F5*$B$2*B5/365</f>
        <v>12328.767123287671</v>
      </c>
      <c r="I5" s="241">
        <f t="shared" ref="I5:I38" si="5">E5-H5</f>
        <v>0.2328767123290163</v>
      </c>
    </row>
    <row r="6" spans="1:9" x14ac:dyDescent="0.25">
      <c r="A6" s="242">
        <v>41948</v>
      </c>
      <c r="B6" s="243">
        <f t="shared" si="2"/>
        <v>31</v>
      </c>
      <c r="C6" s="237">
        <f t="shared" ref="C6:C69" si="6">E6</f>
        <v>12740</v>
      </c>
      <c r="D6" s="244">
        <f t="shared" ref="D6:D69" si="7">C6-E6</f>
        <v>0</v>
      </c>
      <c r="E6" s="239">
        <f t="shared" si="0"/>
        <v>12740</v>
      </c>
      <c r="F6" s="245">
        <f t="shared" si="3"/>
        <v>1000000</v>
      </c>
      <c r="G6" s="245">
        <f t="shared" si="1"/>
        <v>1000000</v>
      </c>
      <c r="H6" s="240">
        <f t="shared" si="4"/>
        <v>12739.726027397261</v>
      </c>
      <c r="I6" s="241">
        <f t="shared" si="5"/>
        <v>0.27397260273937718</v>
      </c>
    </row>
    <row r="7" spans="1:9" x14ac:dyDescent="0.25">
      <c r="A7" s="242">
        <v>41978</v>
      </c>
      <c r="B7" s="243">
        <f t="shared" si="2"/>
        <v>30</v>
      </c>
      <c r="C7" s="237">
        <f t="shared" si="6"/>
        <v>12329</v>
      </c>
      <c r="D7" s="244">
        <f t="shared" si="7"/>
        <v>0</v>
      </c>
      <c r="E7" s="239">
        <f t="shared" si="0"/>
        <v>12329</v>
      </c>
      <c r="F7" s="245">
        <f t="shared" si="3"/>
        <v>1000000</v>
      </c>
      <c r="G7" s="245">
        <f t="shared" si="1"/>
        <v>1000000</v>
      </c>
      <c r="H7" s="240">
        <f t="shared" si="4"/>
        <v>12328.767123287671</v>
      </c>
      <c r="I7" s="241">
        <f t="shared" si="5"/>
        <v>0.2328767123290163</v>
      </c>
    </row>
    <row r="8" spans="1:9" x14ac:dyDescent="0.25">
      <c r="A8" s="242">
        <v>42009</v>
      </c>
      <c r="B8" s="243">
        <f t="shared" si="2"/>
        <v>31</v>
      </c>
      <c r="C8" s="237">
        <f t="shared" si="6"/>
        <v>12740</v>
      </c>
      <c r="D8" s="244">
        <f t="shared" si="7"/>
        <v>0</v>
      </c>
      <c r="E8" s="239">
        <f t="shared" si="0"/>
        <v>12740</v>
      </c>
      <c r="F8" s="245">
        <f t="shared" si="3"/>
        <v>1000000</v>
      </c>
      <c r="G8" s="245">
        <f t="shared" si="1"/>
        <v>1000000</v>
      </c>
      <c r="H8" s="240">
        <f t="shared" si="4"/>
        <v>12739.726027397261</v>
      </c>
      <c r="I8" s="241">
        <f t="shared" si="5"/>
        <v>0.27397260273937718</v>
      </c>
    </row>
    <row r="9" spans="1:9" x14ac:dyDescent="0.25">
      <c r="A9" s="242">
        <v>42040</v>
      </c>
      <c r="B9" s="243">
        <f t="shared" si="2"/>
        <v>31</v>
      </c>
      <c r="C9" s="237">
        <f t="shared" si="6"/>
        <v>12740</v>
      </c>
      <c r="D9" s="244">
        <f t="shared" si="7"/>
        <v>0</v>
      </c>
      <c r="E9" s="239">
        <f t="shared" si="0"/>
        <v>12740</v>
      </c>
      <c r="F9" s="245">
        <f t="shared" si="3"/>
        <v>1000000</v>
      </c>
      <c r="G9" s="245">
        <f t="shared" si="1"/>
        <v>1000000</v>
      </c>
      <c r="H9" s="240">
        <f t="shared" si="4"/>
        <v>12739.726027397261</v>
      </c>
      <c r="I9" s="241">
        <f t="shared" si="5"/>
        <v>0.27397260273937718</v>
      </c>
    </row>
    <row r="10" spans="1:9" x14ac:dyDescent="0.25">
      <c r="A10" s="242">
        <v>42068</v>
      </c>
      <c r="B10" s="243">
        <f t="shared" si="2"/>
        <v>28</v>
      </c>
      <c r="C10" s="237">
        <f t="shared" si="6"/>
        <v>11507</v>
      </c>
      <c r="D10" s="244">
        <f t="shared" si="7"/>
        <v>0</v>
      </c>
      <c r="E10" s="239">
        <f t="shared" si="0"/>
        <v>11507</v>
      </c>
      <c r="F10" s="245">
        <f t="shared" si="3"/>
        <v>1000000</v>
      </c>
      <c r="G10" s="245">
        <f t="shared" si="1"/>
        <v>1000000</v>
      </c>
      <c r="H10" s="240">
        <f t="shared" si="4"/>
        <v>11506.849315068494</v>
      </c>
      <c r="I10" s="241">
        <f t="shared" si="5"/>
        <v>0.15068493150647555</v>
      </c>
    </row>
    <row r="11" spans="1:9" x14ac:dyDescent="0.25">
      <c r="A11" s="242">
        <v>42099</v>
      </c>
      <c r="B11" s="243">
        <f t="shared" si="2"/>
        <v>31</v>
      </c>
      <c r="C11" s="237">
        <f t="shared" si="6"/>
        <v>12740</v>
      </c>
      <c r="D11" s="244">
        <f t="shared" si="7"/>
        <v>0</v>
      </c>
      <c r="E11" s="239">
        <f t="shared" si="0"/>
        <v>12740</v>
      </c>
      <c r="F11" s="245">
        <f t="shared" si="3"/>
        <v>1000000</v>
      </c>
      <c r="G11" s="245">
        <f t="shared" si="1"/>
        <v>1000000</v>
      </c>
      <c r="H11" s="240">
        <f t="shared" si="4"/>
        <v>12739.726027397261</v>
      </c>
      <c r="I11" s="241">
        <f t="shared" si="5"/>
        <v>0.27397260273937718</v>
      </c>
    </row>
    <row r="12" spans="1:9" x14ac:dyDescent="0.25">
      <c r="A12" s="242">
        <v>42129</v>
      </c>
      <c r="B12" s="243">
        <f t="shared" si="2"/>
        <v>30</v>
      </c>
      <c r="C12" s="237">
        <f t="shared" si="6"/>
        <v>12329</v>
      </c>
      <c r="D12" s="244">
        <f t="shared" si="7"/>
        <v>0</v>
      </c>
      <c r="E12" s="239">
        <f t="shared" si="0"/>
        <v>12329</v>
      </c>
      <c r="F12" s="245">
        <f t="shared" si="3"/>
        <v>1000000</v>
      </c>
      <c r="G12" s="245">
        <f t="shared" si="1"/>
        <v>1000000</v>
      </c>
      <c r="H12" s="240">
        <f t="shared" si="4"/>
        <v>12328.767123287671</v>
      </c>
      <c r="I12" s="241">
        <f t="shared" si="5"/>
        <v>0.2328767123290163</v>
      </c>
    </row>
    <row r="13" spans="1:9" x14ac:dyDescent="0.25">
      <c r="A13" s="242">
        <v>42160</v>
      </c>
      <c r="B13" s="243">
        <f t="shared" si="2"/>
        <v>31</v>
      </c>
      <c r="C13" s="237">
        <f t="shared" si="6"/>
        <v>12740</v>
      </c>
      <c r="D13" s="244">
        <f t="shared" si="7"/>
        <v>0</v>
      </c>
      <c r="E13" s="239">
        <f t="shared" si="0"/>
        <v>12740</v>
      </c>
      <c r="F13" s="245">
        <f t="shared" si="3"/>
        <v>1000000</v>
      </c>
      <c r="G13" s="245">
        <f t="shared" si="1"/>
        <v>1000000</v>
      </c>
      <c r="H13" s="240">
        <f t="shared" si="4"/>
        <v>12739.726027397261</v>
      </c>
      <c r="I13" s="241">
        <f t="shared" si="5"/>
        <v>0.27397260273937718</v>
      </c>
    </row>
    <row r="14" spans="1:9" x14ac:dyDescent="0.25">
      <c r="A14" s="242">
        <v>42190</v>
      </c>
      <c r="B14" s="243">
        <f t="shared" si="2"/>
        <v>30</v>
      </c>
      <c r="C14" s="237">
        <f t="shared" si="6"/>
        <v>12329</v>
      </c>
      <c r="D14" s="244">
        <f t="shared" si="7"/>
        <v>0</v>
      </c>
      <c r="E14" s="239">
        <f t="shared" si="0"/>
        <v>12329</v>
      </c>
      <c r="F14" s="245">
        <f t="shared" si="3"/>
        <v>1000000</v>
      </c>
      <c r="G14" s="245">
        <f t="shared" si="1"/>
        <v>1000000</v>
      </c>
      <c r="H14" s="240">
        <f t="shared" si="4"/>
        <v>12328.767123287671</v>
      </c>
      <c r="I14" s="241">
        <f t="shared" si="5"/>
        <v>0.2328767123290163</v>
      </c>
    </row>
    <row r="15" spans="1:9" x14ac:dyDescent="0.25">
      <c r="A15" s="242">
        <v>42221</v>
      </c>
      <c r="B15" s="243">
        <f t="shared" si="2"/>
        <v>31</v>
      </c>
      <c r="C15" s="237">
        <f t="shared" si="6"/>
        <v>12740</v>
      </c>
      <c r="D15" s="244">
        <f t="shared" si="7"/>
        <v>0</v>
      </c>
      <c r="E15" s="239">
        <f t="shared" si="0"/>
        <v>12740</v>
      </c>
      <c r="F15" s="245">
        <f t="shared" si="3"/>
        <v>1000000</v>
      </c>
      <c r="G15" s="245">
        <f t="shared" si="1"/>
        <v>1000000</v>
      </c>
      <c r="H15" s="240">
        <f t="shared" si="4"/>
        <v>12739.726027397261</v>
      </c>
      <c r="I15" s="241">
        <f t="shared" si="5"/>
        <v>0.27397260273937718</v>
      </c>
    </row>
    <row r="16" spans="1:9" x14ac:dyDescent="0.25">
      <c r="A16" s="242">
        <v>42252</v>
      </c>
      <c r="B16" s="243">
        <f t="shared" si="2"/>
        <v>31</v>
      </c>
      <c r="C16" s="237">
        <f t="shared" si="6"/>
        <v>12740</v>
      </c>
      <c r="D16" s="244">
        <f t="shared" si="7"/>
        <v>0</v>
      </c>
      <c r="E16" s="239">
        <f t="shared" si="0"/>
        <v>12740</v>
      </c>
      <c r="F16" s="245">
        <f t="shared" si="3"/>
        <v>1000000</v>
      </c>
      <c r="G16" s="245">
        <f t="shared" si="1"/>
        <v>1000000</v>
      </c>
      <c r="H16" s="240">
        <f t="shared" si="4"/>
        <v>12739.726027397261</v>
      </c>
      <c r="I16" s="241">
        <f t="shared" si="5"/>
        <v>0.27397260273937718</v>
      </c>
    </row>
    <row r="17" spans="1:9" x14ac:dyDescent="0.25">
      <c r="A17" s="242">
        <v>42282</v>
      </c>
      <c r="B17" s="243">
        <f t="shared" si="2"/>
        <v>30</v>
      </c>
      <c r="C17" s="237">
        <f t="shared" si="6"/>
        <v>12329</v>
      </c>
      <c r="D17" s="244">
        <f t="shared" si="7"/>
        <v>0</v>
      </c>
      <c r="E17" s="239">
        <f t="shared" si="0"/>
        <v>12329</v>
      </c>
      <c r="F17" s="245">
        <f t="shared" si="3"/>
        <v>1000000</v>
      </c>
      <c r="G17" s="245">
        <f t="shared" si="1"/>
        <v>1000000</v>
      </c>
      <c r="H17" s="240">
        <f t="shared" si="4"/>
        <v>12328.767123287671</v>
      </c>
      <c r="I17" s="241">
        <f t="shared" si="5"/>
        <v>0.2328767123290163</v>
      </c>
    </row>
    <row r="18" spans="1:9" x14ac:dyDescent="0.25">
      <c r="A18" s="242">
        <v>42313</v>
      </c>
      <c r="B18" s="243">
        <f t="shared" si="2"/>
        <v>31</v>
      </c>
      <c r="C18" s="237">
        <f t="shared" si="6"/>
        <v>12740</v>
      </c>
      <c r="D18" s="244">
        <f t="shared" si="7"/>
        <v>0</v>
      </c>
      <c r="E18" s="239">
        <f t="shared" si="0"/>
        <v>12740</v>
      </c>
      <c r="F18" s="245">
        <f t="shared" si="3"/>
        <v>1000000</v>
      </c>
      <c r="G18" s="245">
        <f t="shared" si="1"/>
        <v>1000000</v>
      </c>
      <c r="H18" s="240">
        <f t="shared" si="4"/>
        <v>12739.726027397261</v>
      </c>
      <c r="I18" s="241">
        <f t="shared" si="5"/>
        <v>0.27397260273937718</v>
      </c>
    </row>
    <row r="19" spans="1:9" x14ac:dyDescent="0.25">
      <c r="A19" s="242">
        <v>42343</v>
      </c>
      <c r="B19" s="243">
        <f t="shared" si="2"/>
        <v>30</v>
      </c>
      <c r="C19" s="237">
        <f t="shared" si="6"/>
        <v>12329</v>
      </c>
      <c r="D19" s="244">
        <f t="shared" si="7"/>
        <v>0</v>
      </c>
      <c r="E19" s="239">
        <f t="shared" si="0"/>
        <v>12329</v>
      </c>
      <c r="F19" s="245">
        <f t="shared" si="3"/>
        <v>1000000</v>
      </c>
      <c r="G19" s="245">
        <f t="shared" si="1"/>
        <v>1000000</v>
      </c>
      <c r="H19" s="240">
        <f t="shared" si="4"/>
        <v>12328.767123287671</v>
      </c>
      <c r="I19" s="241">
        <f t="shared" si="5"/>
        <v>0.2328767123290163</v>
      </c>
    </row>
    <row r="20" spans="1:9" x14ac:dyDescent="0.25">
      <c r="A20" s="242">
        <v>42374</v>
      </c>
      <c r="B20" s="243">
        <f t="shared" si="2"/>
        <v>31</v>
      </c>
      <c r="C20" s="237">
        <f t="shared" si="6"/>
        <v>12740</v>
      </c>
      <c r="D20" s="244">
        <f t="shared" si="7"/>
        <v>0</v>
      </c>
      <c r="E20" s="239">
        <f t="shared" si="0"/>
        <v>12740</v>
      </c>
      <c r="F20" s="245">
        <f t="shared" si="3"/>
        <v>1000000</v>
      </c>
      <c r="G20" s="245">
        <f t="shared" si="1"/>
        <v>1000000</v>
      </c>
      <c r="H20" s="240">
        <f t="shared" si="4"/>
        <v>12739.726027397261</v>
      </c>
      <c r="I20" s="241">
        <f t="shared" si="5"/>
        <v>0.27397260273937718</v>
      </c>
    </row>
    <row r="21" spans="1:9" x14ac:dyDescent="0.25">
      <c r="A21" s="242">
        <v>42405</v>
      </c>
      <c r="B21" s="243">
        <f t="shared" si="2"/>
        <v>31</v>
      </c>
      <c r="C21" s="237">
        <f t="shared" si="6"/>
        <v>12740</v>
      </c>
      <c r="D21" s="244">
        <f t="shared" si="7"/>
        <v>0</v>
      </c>
      <c r="E21" s="239">
        <f t="shared" si="0"/>
        <v>12740</v>
      </c>
      <c r="F21" s="245">
        <f t="shared" si="3"/>
        <v>1000000</v>
      </c>
      <c r="G21" s="245">
        <f t="shared" si="1"/>
        <v>1000000</v>
      </c>
      <c r="H21" s="240">
        <f t="shared" si="4"/>
        <v>12739.726027397261</v>
      </c>
      <c r="I21" s="241">
        <f t="shared" si="5"/>
        <v>0.27397260273937718</v>
      </c>
    </row>
    <row r="22" spans="1:9" x14ac:dyDescent="0.25">
      <c r="A22" s="242">
        <v>42434</v>
      </c>
      <c r="B22" s="243">
        <f t="shared" si="2"/>
        <v>29</v>
      </c>
      <c r="C22" s="237">
        <f t="shared" si="6"/>
        <v>11918</v>
      </c>
      <c r="D22" s="244">
        <f t="shared" si="7"/>
        <v>0</v>
      </c>
      <c r="E22" s="239">
        <f t="shared" si="0"/>
        <v>11918</v>
      </c>
      <c r="F22" s="245">
        <f t="shared" si="3"/>
        <v>1000000</v>
      </c>
      <c r="G22" s="245">
        <f t="shared" si="1"/>
        <v>1000000</v>
      </c>
      <c r="H22" s="240">
        <f t="shared" si="4"/>
        <v>11917.808219178081</v>
      </c>
      <c r="I22" s="241">
        <f t="shared" si="5"/>
        <v>0.19178082191865542</v>
      </c>
    </row>
    <row r="23" spans="1:9" x14ac:dyDescent="0.25">
      <c r="A23" s="242">
        <v>42465</v>
      </c>
      <c r="B23" s="243">
        <f t="shared" si="2"/>
        <v>31</v>
      </c>
      <c r="C23" s="237">
        <f t="shared" si="6"/>
        <v>12740</v>
      </c>
      <c r="D23" s="244">
        <f t="shared" si="7"/>
        <v>0</v>
      </c>
      <c r="E23" s="239">
        <f t="shared" si="0"/>
        <v>12740</v>
      </c>
      <c r="F23" s="245">
        <f t="shared" si="3"/>
        <v>1000000</v>
      </c>
      <c r="G23" s="245">
        <f t="shared" si="1"/>
        <v>1000000</v>
      </c>
      <c r="H23" s="240">
        <f t="shared" si="4"/>
        <v>12739.726027397261</v>
      </c>
      <c r="I23" s="241">
        <f t="shared" si="5"/>
        <v>0.27397260273937718</v>
      </c>
    </row>
    <row r="24" spans="1:9" x14ac:dyDescent="0.25">
      <c r="A24" s="242">
        <v>42495</v>
      </c>
      <c r="B24" s="243">
        <f t="shared" si="2"/>
        <v>30</v>
      </c>
      <c r="C24" s="237">
        <f t="shared" si="6"/>
        <v>12329</v>
      </c>
      <c r="D24" s="244">
        <f t="shared" si="7"/>
        <v>0</v>
      </c>
      <c r="E24" s="239">
        <f t="shared" si="0"/>
        <v>12329</v>
      </c>
      <c r="F24" s="245">
        <f t="shared" si="3"/>
        <v>1000000</v>
      </c>
      <c r="G24" s="245">
        <f t="shared" si="1"/>
        <v>1000000</v>
      </c>
      <c r="H24" s="240">
        <f t="shared" si="4"/>
        <v>12328.767123287671</v>
      </c>
      <c r="I24" s="241">
        <f t="shared" si="5"/>
        <v>0.2328767123290163</v>
      </c>
    </row>
    <row r="25" spans="1:9" x14ac:dyDescent="0.25">
      <c r="A25" s="242">
        <v>42526</v>
      </c>
      <c r="B25" s="243">
        <f t="shared" si="2"/>
        <v>31</v>
      </c>
      <c r="C25" s="237">
        <f t="shared" si="6"/>
        <v>12740</v>
      </c>
      <c r="D25" s="244">
        <f t="shared" si="7"/>
        <v>0</v>
      </c>
      <c r="E25" s="239">
        <f t="shared" si="0"/>
        <v>12740</v>
      </c>
      <c r="F25" s="245">
        <f t="shared" si="3"/>
        <v>1000000</v>
      </c>
      <c r="G25" s="245">
        <f t="shared" si="1"/>
        <v>1000000</v>
      </c>
      <c r="H25" s="240">
        <f t="shared" si="4"/>
        <v>12739.726027397261</v>
      </c>
      <c r="I25" s="241">
        <f t="shared" si="5"/>
        <v>0.27397260273937718</v>
      </c>
    </row>
    <row r="26" spans="1:9" x14ac:dyDescent="0.25">
      <c r="A26" s="242">
        <v>42556</v>
      </c>
      <c r="B26" s="243">
        <f t="shared" si="2"/>
        <v>30</v>
      </c>
      <c r="C26" s="237">
        <f t="shared" si="6"/>
        <v>12329</v>
      </c>
      <c r="D26" s="244">
        <f t="shared" si="7"/>
        <v>0</v>
      </c>
      <c r="E26" s="239">
        <f t="shared" si="0"/>
        <v>12329</v>
      </c>
      <c r="F26" s="245">
        <f t="shared" si="3"/>
        <v>1000000</v>
      </c>
      <c r="G26" s="245">
        <f t="shared" si="1"/>
        <v>1000000</v>
      </c>
      <c r="H26" s="240">
        <f t="shared" si="4"/>
        <v>12328.767123287671</v>
      </c>
      <c r="I26" s="241">
        <f t="shared" si="5"/>
        <v>0.2328767123290163</v>
      </c>
    </row>
    <row r="27" spans="1:9" x14ac:dyDescent="0.25">
      <c r="A27" s="242">
        <v>42587</v>
      </c>
      <c r="B27" s="243">
        <f t="shared" si="2"/>
        <v>31</v>
      </c>
      <c r="C27" s="237">
        <f t="shared" si="6"/>
        <v>12740</v>
      </c>
      <c r="D27" s="244">
        <f t="shared" si="7"/>
        <v>0</v>
      </c>
      <c r="E27" s="239">
        <f t="shared" si="0"/>
        <v>12740</v>
      </c>
      <c r="F27" s="245">
        <f t="shared" si="3"/>
        <v>1000000</v>
      </c>
      <c r="G27" s="245">
        <f t="shared" si="1"/>
        <v>1000000</v>
      </c>
      <c r="H27" s="240">
        <f t="shared" si="4"/>
        <v>12739.726027397261</v>
      </c>
      <c r="I27" s="241">
        <f t="shared" si="5"/>
        <v>0.27397260273937718</v>
      </c>
    </row>
    <row r="28" spans="1:9" x14ac:dyDescent="0.25">
      <c r="A28" s="242">
        <v>42618</v>
      </c>
      <c r="B28" s="243">
        <f t="shared" si="2"/>
        <v>31</v>
      </c>
      <c r="C28" s="237">
        <f t="shared" si="6"/>
        <v>12740</v>
      </c>
      <c r="D28" s="244">
        <f t="shared" si="7"/>
        <v>0</v>
      </c>
      <c r="E28" s="239">
        <f t="shared" si="0"/>
        <v>12740</v>
      </c>
      <c r="F28" s="245">
        <f t="shared" si="3"/>
        <v>1000000</v>
      </c>
      <c r="G28" s="245">
        <f t="shared" si="1"/>
        <v>1000000</v>
      </c>
      <c r="H28" s="240">
        <f t="shared" si="4"/>
        <v>12739.726027397261</v>
      </c>
      <c r="I28" s="241">
        <f t="shared" si="5"/>
        <v>0.27397260273937718</v>
      </c>
    </row>
    <row r="29" spans="1:9" x14ac:dyDescent="0.25">
      <c r="A29" s="242">
        <v>42648</v>
      </c>
      <c r="B29" s="243">
        <f t="shared" si="2"/>
        <v>30</v>
      </c>
      <c r="C29" s="237">
        <f t="shared" si="6"/>
        <v>12329</v>
      </c>
      <c r="D29" s="244">
        <f t="shared" si="7"/>
        <v>0</v>
      </c>
      <c r="E29" s="239">
        <f t="shared" si="0"/>
        <v>12329</v>
      </c>
      <c r="F29" s="245">
        <f t="shared" si="3"/>
        <v>1000000</v>
      </c>
      <c r="G29" s="245">
        <f t="shared" si="1"/>
        <v>1000000</v>
      </c>
      <c r="H29" s="240">
        <f t="shared" si="4"/>
        <v>12328.767123287671</v>
      </c>
      <c r="I29" s="241">
        <f t="shared" si="5"/>
        <v>0.2328767123290163</v>
      </c>
    </row>
    <row r="30" spans="1:9" x14ac:dyDescent="0.25">
      <c r="A30" s="242">
        <v>42679</v>
      </c>
      <c r="B30" s="243">
        <f t="shared" si="2"/>
        <v>31</v>
      </c>
      <c r="C30" s="237">
        <f t="shared" si="6"/>
        <v>12740</v>
      </c>
      <c r="D30" s="244">
        <f t="shared" si="7"/>
        <v>0</v>
      </c>
      <c r="E30" s="239">
        <f t="shared" si="0"/>
        <v>12740</v>
      </c>
      <c r="F30" s="245">
        <f t="shared" si="3"/>
        <v>1000000</v>
      </c>
      <c r="G30" s="245">
        <f t="shared" si="1"/>
        <v>1000000</v>
      </c>
      <c r="H30" s="240">
        <f t="shared" si="4"/>
        <v>12739.726027397261</v>
      </c>
      <c r="I30" s="241">
        <f t="shared" si="5"/>
        <v>0.27397260273937718</v>
      </c>
    </row>
    <row r="31" spans="1:9" x14ac:dyDescent="0.25">
      <c r="A31" s="242">
        <v>42709</v>
      </c>
      <c r="B31" s="243">
        <f t="shared" si="2"/>
        <v>30</v>
      </c>
      <c r="C31" s="237">
        <f t="shared" si="6"/>
        <v>12329</v>
      </c>
      <c r="D31" s="244">
        <f t="shared" si="7"/>
        <v>0</v>
      </c>
      <c r="E31" s="239">
        <f t="shared" si="0"/>
        <v>12329</v>
      </c>
      <c r="F31" s="245">
        <f t="shared" si="3"/>
        <v>1000000</v>
      </c>
      <c r="G31" s="245">
        <f t="shared" si="1"/>
        <v>1000000</v>
      </c>
      <c r="H31" s="240">
        <f t="shared" si="4"/>
        <v>12328.767123287671</v>
      </c>
      <c r="I31" s="241">
        <f t="shared" si="5"/>
        <v>0.2328767123290163</v>
      </c>
    </row>
    <row r="32" spans="1:9" x14ac:dyDescent="0.25">
      <c r="A32" s="242">
        <v>42740</v>
      </c>
      <c r="B32" s="243">
        <f t="shared" si="2"/>
        <v>31</v>
      </c>
      <c r="C32" s="237">
        <f t="shared" si="6"/>
        <v>12740</v>
      </c>
      <c r="D32" s="244">
        <f t="shared" si="7"/>
        <v>0</v>
      </c>
      <c r="E32" s="239">
        <f t="shared" si="0"/>
        <v>12740</v>
      </c>
      <c r="F32" s="245">
        <f t="shared" si="3"/>
        <v>1000000</v>
      </c>
      <c r="G32" s="245">
        <f t="shared" si="1"/>
        <v>1000000</v>
      </c>
      <c r="H32" s="240">
        <f t="shared" si="4"/>
        <v>12739.726027397261</v>
      </c>
      <c r="I32" s="241">
        <f t="shared" si="5"/>
        <v>0.27397260273937718</v>
      </c>
    </row>
    <row r="33" spans="1:9" x14ac:dyDescent="0.25">
      <c r="A33" s="242">
        <v>42771</v>
      </c>
      <c r="B33" s="243">
        <f t="shared" si="2"/>
        <v>31</v>
      </c>
      <c r="C33" s="237">
        <f t="shared" si="6"/>
        <v>12740</v>
      </c>
      <c r="D33" s="244">
        <f t="shared" si="7"/>
        <v>0</v>
      </c>
      <c r="E33" s="239">
        <f t="shared" si="0"/>
        <v>12740</v>
      </c>
      <c r="F33" s="245">
        <f t="shared" si="3"/>
        <v>1000000</v>
      </c>
      <c r="G33" s="245">
        <f t="shared" si="1"/>
        <v>1000000</v>
      </c>
      <c r="H33" s="240">
        <f t="shared" si="4"/>
        <v>12739.726027397261</v>
      </c>
      <c r="I33" s="241">
        <f t="shared" si="5"/>
        <v>0.27397260273937718</v>
      </c>
    </row>
    <row r="34" spans="1:9" x14ac:dyDescent="0.25">
      <c r="A34" s="242">
        <v>42799</v>
      </c>
      <c r="B34" s="243">
        <f t="shared" si="2"/>
        <v>28</v>
      </c>
      <c r="C34" s="237">
        <f t="shared" si="6"/>
        <v>11507</v>
      </c>
      <c r="D34" s="244">
        <f t="shared" si="7"/>
        <v>0</v>
      </c>
      <c r="E34" s="239">
        <f t="shared" si="0"/>
        <v>11507</v>
      </c>
      <c r="F34" s="245">
        <f t="shared" si="3"/>
        <v>1000000</v>
      </c>
      <c r="G34" s="245">
        <f t="shared" si="1"/>
        <v>1000000</v>
      </c>
      <c r="H34" s="240">
        <f t="shared" si="4"/>
        <v>11506.849315068494</v>
      </c>
      <c r="I34" s="241">
        <f t="shared" si="5"/>
        <v>0.15068493150647555</v>
      </c>
    </row>
    <row r="35" spans="1:9" x14ac:dyDescent="0.25">
      <c r="A35" s="242">
        <v>42830</v>
      </c>
      <c r="B35" s="243">
        <f t="shared" si="2"/>
        <v>31</v>
      </c>
      <c r="C35" s="237">
        <f t="shared" si="6"/>
        <v>12740</v>
      </c>
      <c r="D35" s="244">
        <f t="shared" si="7"/>
        <v>0</v>
      </c>
      <c r="E35" s="239">
        <f t="shared" si="0"/>
        <v>12740</v>
      </c>
      <c r="F35" s="245">
        <f t="shared" si="3"/>
        <v>1000000</v>
      </c>
      <c r="G35" s="245">
        <f t="shared" si="1"/>
        <v>1000000</v>
      </c>
      <c r="H35" s="240">
        <f t="shared" si="4"/>
        <v>12739.726027397261</v>
      </c>
      <c r="I35" s="241">
        <f t="shared" si="5"/>
        <v>0.27397260273937718</v>
      </c>
    </row>
    <row r="36" spans="1:9" x14ac:dyDescent="0.25">
      <c r="A36" s="242">
        <v>42860</v>
      </c>
      <c r="B36" s="243">
        <f t="shared" si="2"/>
        <v>30</v>
      </c>
      <c r="C36" s="237">
        <f t="shared" si="6"/>
        <v>12329</v>
      </c>
      <c r="D36" s="244">
        <f t="shared" si="7"/>
        <v>0</v>
      </c>
      <c r="E36" s="239">
        <f t="shared" si="0"/>
        <v>12329</v>
      </c>
      <c r="F36" s="245">
        <f t="shared" si="3"/>
        <v>1000000</v>
      </c>
      <c r="G36" s="245">
        <f t="shared" si="1"/>
        <v>1000000</v>
      </c>
      <c r="H36" s="240">
        <f t="shared" si="4"/>
        <v>12328.767123287671</v>
      </c>
      <c r="I36" s="241">
        <f t="shared" si="5"/>
        <v>0.2328767123290163</v>
      </c>
    </row>
    <row r="37" spans="1:9" x14ac:dyDescent="0.25">
      <c r="A37" s="242">
        <v>42891</v>
      </c>
      <c r="B37" s="243">
        <f t="shared" si="2"/>
        <v>31</v>
      </c>
      <c r="C37" s="237">
        <f t="shared" si="6"/>
        <v>12740</v>
      </c>
      <c r="D37" s="244">
        <f t="shared" si="7"/>
        <v>0</v>
      </c>
      <c r="E37" s="239">
        <f t="shared" si="0"/>
        <v>12740</v>
      </c>
      <c r="F37" s="245">
        <f t="shared" si="3"/>
        <v>1000000</v>
      </c>
      <c r="G37" s="245">
        <f t="shared" si="1"/>
        <v>1000000</v>
      </c>
      <c r="H37" s="240">
        <f t="shared" si="4"/>
        <v>12739.726027397261</v>
      </c>
      <c r="I37" s="241">
        <f t="shared" si="5"/>
        <v>0.27397260273937718</v>
      </c>
    </row>
    <row r="38" spans="1:9" x14ac:dyDescent="0.25">
      <c r="A38" s="242">
        <v>42921</v>
      </c>
      <c r="B38" s="243">
        <f t="shared" si="2"/>
        <v>30</v>
      </c>
      <c r="C38" s="237">
        <f t="shared" si="6"/>
        <v>12329</v>
      </c>
      <c r="D38" s="244">
        <f t="shared" si="7"/>
        <v>0</v>
      </c>
      <c r="E38" s="239">
        <f t="shared" si="0"/>
        <v>12329</v>
      </c>
      <c r="F38" s="245">
        <f t="shared" si="3"/>
        <v>1000000</v>
      </c>
      <c r="G38" s="245">
        <f t="shared" si="1"/>
        <v>1000000</v>
      </c>
      <c r="H38" s="240">
        <f t="shared" si="4"/>
        <v>12328.767123287671</v>
      </c>
      <c r="I38" s="241">
        <f t="shared" si="5"/>
        <v>0.2328767123290163</v>
      </c>
    </row>
    <row r="39" spans="1:9" x14ac:dyDescent="0.25">
      <c r="A39" s="242">
        <v>42952</v>
      </c>
      <c r="B39" s="243">
        <f t="shared" si="2"/>
        <v>31</v>
      </c>
      <c r="C39" s="237">
        <f t="shared" si="6"/>
        <v>12740</v>
      </c>
      <c r="D39" s="244">
        <f t="shared" si="7"/>
        <v>0</v>
      </c>
      <c r="E39" s="239">
        <f t="shared" si="0"/>
        <v>12740</v>
      </c>
      <c r="F39" s="245">
        <f t="shared" si="3"/>
        <v>1000000</v>
      </c>
      <c r="G39" s="245">
        <f t="shared" si="1"/>
        <v>1000000</v>
      </c>
      <c r="H39" s="240">
        <f t="shared" si="4"/>
        <v>12739.726027397261</v>
      </c>
      <c r="I39" s="246">
        <f>E39-H39</f>
        <v>0.27397260273937718</v>
      </c>
    </row>
    <row r="40" spans="1:9" x14ac:dyDescent="0.25">
      <c r="A40" s="242">
        <v>42983</v>
      </c>
      <c r="B40" s="243">
        <f t="shared" si="2"/>
        <v>31</v>
      </c>
      <c r="C40" s="237">
        <f t="shared" si="6"/>
        <v>12740</v>
      </c>
      <c r="D40" s="244">
        <f t="shared" si="7"/>
        <v>0</v>
      </c>
      <c r="E40" s="239">
        <f t="shared" si="0"/>
        <v>12740</v>
      </c>
      <c r="F40" s="245">
        <f t="shared" si="3"/>
        <v>1000000</v>
      </c>
      <c r="G40" s="245">
        <f t="shared" si="1"/>
        <v>1000000</v>
      </c>
      <c r="H40" s="240">
        <f t="shared" si="4"/>
        <v>12739.726027397261</v>
      </c>
      <c r="I40" s="241">
        <f t="shared" ref="I40:I103" si="8">E40-H40</f>
        <v>0.27397260273937718</v>
      </c>
    </row>
    <row r="41" spans="1:9" x14ac:dyDescent="0.25">
      <c r="A41" s="242">
        <v>43013</v>
      </c>
      <c r="B41" s="243">
        <f t="shared" si="2"/>
        <v>30</v>
      </c>
      <c r="C41" s="237">
        <f t="shared" si="6"/>
        <v>12329</v>
      </c>
      <c r="D41" s="244">
        <f t="shared" si="7"/>
        <v>0</v>
      </c>
      <c r="E41" s="239">
        <f t="shared" si="0"/>
        <v>12329</v>
      </c>
      <c r="F41" s="245">
        <f t="shared" si="3"/>
        <v>1000000</v>
      </c>
      <c r="G41" s="245">
        <f t="shared" si="1"/>
        <v>1000000</v>
      </c>
      <c r="H41" s="240">
        <f t="shared" si="4"/>
        <v>12328.767123287671</v>
      </c>
      <c r="I41" s="241">
        <f t="shared" si="8"/>
        <v>0.2328767123290163</v>
      </c>
    </row>
    <row r="42" spans="1:9" x14ac:dyDescent="0.25">
      <c r="A42" s="242">
        <v>43044</v>
      </c>
      <c r="B42" s="243">
        <f t="shared" si="2"/>
        <v>31</v>
      </c>
      <c r="C42" s="237">
        <f t="shared" si="6"/>
        <v>12740</v>
      </c>
      <c r="D42" s="244">
        <f t="shared" si="7"/>
        <v>0</v>
      </c>
      <c r="E42" s="239">
        <f t="shared" si="0"/>
        <v>12740</v>
      </c>
      <c r="F42" s="245">
        <f t="shared" si="3"/>
        <v>1000000</v>
      </c>
      <c r="G42" s="245">
        <f t="shared" si="1"/>
        <v>1000000</v>
      </c>
      <c r="H42" s="240">
        <f t="shared" si="4"/>
        <v>12739.726027397261</v>
      </c>
      <c r="I42" s="246">
        <f t="shared" si="8"/>
        <v>0.27397260273937718</v>
      </c>
    </row>
    <row r="43" spans="1:9" x14ac:dyDescent="0.25">
      <c r="A43" s="242">
        <v>43074</v>
      </c>
      <c r="B43" s="243">
        <f t="shared" si="2"/>
        <v>30</v>
      </c>
      <c r="C43" s="237">
        <f t="shared" si="6"/>
        <v>12329</v>
      </c>
      <c r="D43" s="244">
        <f t="shared" si="7"/>
        <v>0</v>
      </c>
      <c r="E43" s="239">
        <f t="shared" si="0"/>
        <v>12329</v>
      </c>
      <c r="F43" s="245">
        <f t="shared" si="3"/>
        <v>1000000</v>
      </c>
      <c r="G43" s="245">
        <f t="shared" si="1"/>
        <v>1000000</v>
      </c>
      <c r="H43" s="240">
        <f t="shared" si="4"/>
        <v>12328.767123287671</v>
      </c>
      <c r="I43" s="241">
        <f t="shared" si="8"/>
        <v>0.2328767123290163</v>
      </c>
    </row>
    <row r="44" spans="1:9" x14ac:dyDescent="0.25">
      <c r="A44" s="242">
        <v>43105</v>
      </c>
      <c r="B44" s="243">
        <f t="shared" si="2"/>
        <v>31</v>
      </c>
      <c r="C44" s="237">
        <f t="shared" si="6"/>
        <v>12740</v>
      </c>
      <c r="D44" s="244">
        <f t="shared" si="7"/>
        <v>0</v>
      </c>
      <c r="E44" s="239">
        <f t="shared" si="0"/>
        <v>12740</v>
      </c>
      <c r="F44" s="245">
        <f t="shared" si="3"/>
        <v>1000000</v>
      </c>
      <c r="G44" s="245">
        <f t="shared" si="1"/>
        <v>1000000</v>
      </c>
      <c r="H44" s="240">
        <f t="shared" si="4"/>
        <v>12739.726027397261</v>
      </c>
      <c r="I44" s="241">
        <f t="shared" si="8"/>
        <v>0.27397260273937718</v>
      </c>
    </row>
    <row r="45" spans="1:9" x14ac:dyDescent="0.25">
      <c r="A45" s="242">
        <v>43136</v>
      </c>
      <c r="B45" s="243">
        <f t="shared" si="2"/>
        <v>31</v>
      </c>
      <c r="C45" s="237">
        <f t="shared" si="6"/>
        <v>12740</v>
      </c>
      <c r="D45" s="244">
        <f t="shared" si="7"/>
        <v>0</v>
      </c>
      <c r="E45" s="239">
        <f t="shared" si="0"/>
        <v>12740</v>
      </c>
      <c r="F45" s="245">
        <f t="shared" si="3"/>
        <v>1000000</v>
      </c>
      <c r="G45" s="245">
        <f t="shared" si="1"/>
        <v>1000000</v>
      </c>
      <c r="H45" s="240">
        <f t="shared" si="4"/>
        <v>12739.726027397261</v>
      </c>
      <c r="I45" s="246">
        <f t="shared" si="8"/>
        <v>0.27397260273937718</v>
      </c>
    </row>
    <row r="46" spans="1:9" x14ac:dyDescent="0.25">
      <c r="A46" s="242">
        <v>43164</v>
      </c>
      <c r="B46" s="243">
        <f t="shared" si="2"/>
        <v>28</v>
      </c>
      <c r="C46" s="237">
        <f t="shared" si="6"/>
        <v>11507</v>
      </c>
      <c r="D46" s="244">
        <f t="shared" si="7"/>
        <v>0</v>
      </c>
      <c r="E46" s="239">
        <f t="shared" si="0"/>
        <v>11507</v>
      </c>
      <c r="F46" s="245">
        <f t="shared" si="3"/>
        <v>1000000</v>
      </c>
      <c r="G46" s="245">
        <f t="shared" si="1"/>
        <v>1000000</v>
      </c>
      <c r="H46" s="240">
        <f t="shared" si="4"/>
        <v>11506.849315068494</v>
      </c>
      <c r="I46" s="241">
        <f t="shared" si="8"/>
        <v>0.15068493150647555</v>
      </c>
    </row>
    <row r="47" spans="1:9" x14ac:dyDescent="0.25">
      <c r="A47" s="242">
        <v>43195</v>
      </c>
      <c r="B47" s="243">
        <f t="shared" si="2"/>
        <v>31</v>
      </c>
      <c r="C47" s="237">
        <f t="shared" si="6"/>
        <v>12740</v>
      </c>
      <c r="D47" s="244">
        <f t="shared" si="7"/>
        <v>0</v>
      </c>
      <c r="E47" s="239">
        <f t="shared" si="0"/>
        <v>12740</v>
      </c>
      <c r="F47" s="245">
        <f t="shared" si="3"/>
        <v>1000000</v>
      </c>
      <c r="G47" s="245">
        <f t="shared" si="1"/>
        <v>1000000</v>
      </c>
      <c r="H47" s="240">
        <f t="shared" si="4"/>
        <v>12739.726027397261</v>
      </c>
      <c r="I47" s="241">
        <f t="shared" si="8"/>
        <v>0.27397260273937718</v>
      </c>
    </row>
    <row r="48" spans="1:9" x14ac:dyDescent="0.25">
      <c r="A48" s="242">
        <v>43225</v>
      </c>
      <c r="B48" s="243">
        <f t="shared" si="2"/>
        <v>30</v>
      </c>
      <c r="C48" s="237">
        <f t="shared" si="6"/>
        <v>12329</v>
      </c>
      <c r="D48" s="244">
        <f t="shared" si="7"/>
        <v>0</v>
      </c>
      <c r="E48" s="239">
        <f t="shared" si="0"/>
        <v>12329</v>
      </c>
      <c r="F48" s="245">
        <f t="shared" si="3"/>
        <v>1000000</v>
      </c>
      <c r="G48" s="245">
        <f t="shared" si="1"/>
        <v>1000000</v>
      </c>
      <c r="H48" s="240">
        <f t="shared" si="4"/>
        <v>12328.767123287671</v>
      </c>
      <c r="I48" s="246">
        <f t="shared" si="8"/>
        <v>0.2328767123290163</v>
      </c>
    </row>
    <row r="49" spans="1:9" x14ac:dyDescent="0.25">
      <c r="A49" s="242">
        <v>43256</v>
      </c>
      <c r="B49" s="243">
        <f t="shared" si="2"/>
        <v>31</v>
      </c>
      <c r="C49" s="237">
        <f t="shared" si="6"/>
        <v>12740</v>
      </c>
      <c r="D49" s="244">
        <f t="shared" si="7"/>
        <v>0</v>
      </c>
      <c r="E49" s="239">
        <f t="shared" si="0"/>
        <v>12740</v>
      </c>
      <c r="F49" s="245">
        <f t="shared" si="3"/>
        <v>1000000</v>
      </c>
      <c r="G49" s="245">
        <f t="shared" si="1"/>
        <v>1000000</v>
      </c>
      <c r="H49" s="240">
        <f t="shared" si="4"/>
        <v>12739.726027397261</v>
      </c>
      <c r="I49" s="241">
        <f t="shared" si="8"/>
        <v>0.27397260273937718</v>
      </c>
    </row>
    <row r="50" spans="1:9" x14ac:dyDescent="0.25">
      <c r="A50" s="242">
        <v>43286</v>
      </c>
      <c r="B50" s="243">
        <f t="shared" si="2"/>
        <v>30</v>
      </c>
      <c r="C50" s="237">
        <f t="shared" si="6"/>
        <v>12329</v>
      </c>
      <c r="D50" s="244">
        <f t="shared" si="7"/>
        <v>0</v>
      </c>
      <c r="E50" s="239">
        <f t="shared" si="0"/>
        <v>12329</v>
      </c>
      <c r="F50" s="245">
        <f t="shared" si="3"/>
        <v>1000000</v>
      </c>
      <c r="G50" s="245">
        <f t="shared" si="1"/>
        <v>1000000</v>
      </c>
      <c r="H50" s="240">
        <f t="shared" si="4"/>
        <v>12328.767123287671</v>
      </c>
      <c r="I50" s="241">
        <f t="shared" si="8"/>
        <v>0.2328767123290163</v>
      </c>
    </row>
    <row r="51" spans="1:9" x14ac:dyDescent="0.25">
      <c r="A51" s="242">
        <v>43317</v>
      </c>
      <c r="B51" s="243">
        <f t="shared" si="2"/>
        <v>31</v>
      </c>
      <c r="C51" s="237">
        <f t="shared" si="6"/>
        <v>12740</v>
      </c>
      <c r="D51" s="244">
        <f t="shared" si="7"/>
        <v>0</v>
      </c>
      <c r="E51" s="239">
        <f t="shared" si="0"/>
        <v>12740</v>
      </c>
      <c r="F51" s="245">
        <f t="shared" si="3"/>
        <v>1000000</v>
      </c>
      <c r="G51" s="245">
        <f t="shared" si="1"/>
        <v>1000000</v>
      </c>
      <c r="H51" s="240">
        <f t="shared" si="4"/>
        <v>12739.726027397261</v>
      </c>
      <c r="I51" s="246">
        <f t="shared" si="8"/>
        <v>0.27397260273937718</v>
      </c>
    </row>
    <row r="52" spans="1:9" x14ac:dyDescent="0.25">
      <c r="A52" s="242">
        <v>43348</v>
      </c>
      <c r="B52" s="243">
        <f t="shared" si="2"/>
        <v>31</v>
      </c>
      <c r="C52" s="237">
        <f t="shared" si="6"/>
        <v>12740</v>
      </c>
      <c r="D52" s="244">
        <f t="shared" si="7"/>
        <v>0</v>
      </c>
      <c r="E52" s="239">
        <f t="shared" si="0"/>
        <v>12740</v>
      </c>
      <c r="F52" s="245">
        <f t="shared" si="3"/>
        <v>1000000</v>
      </c>
      <c r="G52" s="245">
        <f t="shared" si="1"/>
        <v>1000000</v>
      </c>
      <c r="H52" s="240">
        <f t="shared" si="4"/>
        <v>12739.726027397261</v>
      </c>
      <c r="I52" s="241">
        <f t="shared" si="8"/>
        <v>0.27397260273937718</v>
      </c>
    </row>
    <row r="53" spans="1:9" x14ac:dyDescent="0.25">
      <c r="A53" s="242">
        <v>43378</v>
      </c>
      <c r="B53" s="243">
        <f t="shared" si="2"/>
        <v>30</v>
      </c>
      <c r="C53" s="237">
        <f t="shared" si="6"/>
        <v>12329</v>
      </c>
      <c r="D53" s="244">
        <f t="shared" si="7"/>
        <v>0</v>
      </c>
      <c r="E53" s="239">
        <f t="shared" si="0"/>
        <v>12329</v>
      </c>
      <c r="F53" s="245">
        <f t="shared" si="3"/>
        <v>1000000</v>
      </c>
      <c r="G53" s="245">
        <f t="shared" si="1"/>
        <v>1000000</v>
      </c>
      <c r="H53" s="240">
        <f t="shared" si="4"/>
        <v>12328.767123287671</v>
      </c>
      <c r="I53" s="241">
        <f t="shared" si="8"/>
        <v>0.2328767123290163</v>
      </c>
    </row>
    <row r="54" spans="1:9" x14ac:dyDescent="0.25">
      <c r="A54" s="242">
        <v>43409</v>
      </c>
      <c r="B54" s="243">
        <f t="shared" si="2"/>
        <v>31</v>
      </c>
      <c r="C54" s="237">
        <f t="shared" si="6"/>
        <v>12740</v>
      </c>
      <c r="D54" s="244">
        <f t="shared" si="7"/>
        <v>0</v>
      </c>
      <c r="E54" s="239">
        <f t="shared" si="0"/>
        <v>12740</v>
      </c>
      <c r="F54" s="245">
        <f t="shared" si="3"/>
        <v>1000000</v>
      </c>
      <c r="G54" s="245">
        <f t="shared" si="1"/>
        <v>1000000</v>
      </c>
      <c r="H54" s="240">
        <f t="shared" si="4"/>
        <v>12739.726027397261</v>
      </c>
      <c r="I54" s="246">
        <f t="shared" si="8"/>
        <v>0.27397260273937718</v>
      </c>
    </row>
    <row r="55" spans="1:9" x14ac:dyDescent="0.25">
      <c r="A55" s="242">
        <v>43439</v>
      </c>
      <c r="B55" s="243">
        <f t="shared" si="2"/>
        <v>30</v>
      </c>
      <c r="C55" s="237">
        <f t="shared" si="6"/>
        <v>12329</v>
      </c>
      <c r="D55" s="244">
        <f t="shared" si="7"/>
        <v>0</v>
      </c>
      <c r="E55" s="239">
        <f t="shared" si="0"/>
        <v>12329</v>
      </c>
      <c r="F55" s="245">
        <f t="shared" si="3"/>
        <v>1000000</v>
      </c>
      <c r="G55" s="245">
        <f t="shared" si="1"/>
        <v>1000000</v>
      </c>
      <c r="H55" s="240">
        <f t="shared" si="4"/>
        <v>12328.767123287671</v>
      </c>
      <c r="I55" s="241">
        <f t="shared" si="8"/>
        <v>0.2328767123290163</v>
      </c>
    </row>
    <row r="56" spans="1:9" x14ac:dyDescent="0.25">
      <c r="A56" s="242">
        <v>43470</v>
      </c>
      <c r="B56" s="243">
        <f t="shared" si="2"/>
        <v>31</v>
      </c>
      <c r="C56" s="237">
        <f t="shared" si="6"/>
        <v>12740</v>
      </c>
      <c r="D56" s="244">
        <f t="shared" si="7"/>
        <v>0</v>
      </c>
      <c r="E56" s="239">
        <f t="shared" si="0"/>
        <v>12740</v>
      </c>
      <c r="F56" s="245">
        <f t="shared" si="3"/>
        <v>1000000</v>
      </c>
      <c r="G56" s="245">
        <f t="shared" si="1"/>
        <v>1000000</v>
      </c>
      <c r="H56" s="240">
        <f t="shared" si="4"/>
        <v>12739.726027397261</v>
      </c>
      <c r="I56" s="241">
        <f t="shared" si="8"/>
        <v>0.27397260273937718</v>
      </c>
    </row>
    <row r="57" spans="1:9" x14ac:dyDescent="0.25">
      <c r="A57" s="242">
        <v>43501</v>
      </c>
      <c r="B57" s="243">
        <f t="shared" si="2"/>
        <v>31</v>
      </c>
      <c r="C57" s="237">
        <f t="shared" si="6"/>
        <v>12740</v>
      </c>
      <c r="D57" s="244">
        <f t="shared" si="7"/>
        <v>0</v>
      </c>
      <c r="E57" s="239">
        <f t="shared" si="0"/>
        <v>12740</v>
      </c>
      <c r="F57" s="245">
        <f t="shared" si="3"/>
        <v>1000000</v>
      </c>
      <c r="G57" s="245">
        <f t="shared" si="1"/>
        <v>1000000</v>
      </c>
      <c r="H57" s="240">
        <f t="shared" si="4"/>
        <v>12739.726027397261</v>
      </c>
      <c r="I57" s="246">
        <f t="shared" si="8"/>
        <v>0.27397260273937718</v>
      </c>
    </row>
    <row r="58" spans="1:9" x14ac:dyDescent="0.25">
      <c r="A58" s="242">
        <v>43529</v>
      </c>
      <c r="B58" s="243">
        <f t="shared" si="2"/>
        <v>28</v>
      </c>
      <c r="C58" s="237">
        <f t="shared" si="6"/>
        <v>11507</v>
      </c>
      <c r="D58" s="244">
        <f t="shared" si="7"/>
        <v>0</v>
      </c>
      <c r="E58" s="239">
        <f t="shared" si="0"/>
        <v>11507</v>
      </c>
      <c r="F58" s="245">
        <f t="shared" si="3"/>
        <v>1000000</v>
      </c>
      <c r="G58" s="245">
        <f t="shared" si="1"/>
        <v>1000000</v>
      </c>
      <c r="H58" s="240">
        <f t="shared" si="4"/>
        <v>11506.849315068494</v>
      </c>
      <c r="I58" s="241">
        <f t="shared" si="8"/>
        <v>0.15068493150647555</v>
      </c>
    </row>
    <row r="59" spans="1:9" x14ac:dyDescent="0.25">
      <c r="A59" s="242">
        <v>43560</v>
      </c>
      <c r="B59" s="243">
        <f t="shared" si="2"/>
        <v>31</v>
      </c>
      <c r="C59" s="237">
        <f t="shared" si="6"/>
        <v>12740</v>
      </c>
      <c r="D59" s="244">
        <f t="shared" si="7"/>
        <v>0</v>
      </c>
      <c r="E59" s="239">
        <f t="shared" si="0"/>
        <v>12740</v>
      </c>
      <c r="F59" s="245">
        <f t="shared" si="3"/>
        <v>1000000</v>
      </c>
      <c r="G59" s="245">
        <f t="shared" si="1"/>
        <v>1000000</v>
      </c>
      <c r="H59" s="240">
        <f t="shared" si="4"/>
        <v>12739.726027397261</v>
      </c>
      <c r="I59" s="241">
        <f t="shared" si="8"/>
        <v>0.27397260273937718</v>
      </c>
    </row>
    <row r="60" spans="1:9" x14ac:dyDescent="0.25">
      <c r="A60" s="242">
        <v>43590</v>
      </c>
      <c r="B60" s="243">
        <f t="shared" si="2"/>
        <v>30</v>
      </c>
      <c r="C60" s="237">
        <f t="shared" si="6"/>
        <v>12329</v>
      </c>
      <c r="D60" s="244">
        <f t="shared" si="7"/>
        <v>0</v>
      </c>
      <c r="E60" s="239">
        <f t="shared" si="0"/>
        <v>12329</v>
      </c>
      <c r="F60" s="245">
        <f t="shared" si="3"/>
        <v>1000000</v>
      </c>
      <c r="G60" s="245">
        <f t="shared" si="1"/>
        <v>1000000</v>
      </c>
      <c r="H60" s="240">
        <f t="shared" si="4"/>
        <v>12328.767123287671</v>
      </c>
      <c r="I60" s="246">
        <f t="shared" si="8"/>
        <v>0.2328767123290163</v>
      </c>
    </row>
    <row r="61" spans="1:9" x14ac:dyDescent="0.25">
      <c r="A61" s="242">
        <v>43621</v>
      </c>
      <c r="B61" s="243">
        <f t="shared" si="2"/>
        <v>31</v>
      </c>
      <c r="C61" s="237">
        <f t="shared" si="6"/>
        <v>12740</v>
      </c>
      <c r="D61" s="244">
        <f t="shared" si="7"/>
        <v>0</v>
      </c>
      <c r="E61" s="239">
        <f t="shared" si="0"/>
        <v>12740</v>
      </c>
      <c r="F61" s="245">
        <f t="shared" si="3"/>
        <v>1000000</v>
      </c>
      <c r="G61" s="245">
        <f t="shared" si="1"/>
        <v>1000000</v>
      </c>
      <c r="H61" s="240">
        <f t="shared" si="4"/>
        <v>12739.726027397261</v>
      </c>
      <c r="I61" s="241">
        <f t="shared" si="8"/>
        <v>0.27397260273937718</v>
      </c>
    </row>
    <row r="62" spans="1:9" x14ac:dyDescent="0.25">
      <c r="A62" s="242">
        <v>43651</v>
      </c>
      <c r="B62" s="243">
        <f t="shared" si="2"/>
        <v>30</v>
      </c>
      <c r="C62" s="237">
        <f t="shared" si="6"/>
        <v>12329</v>
      </c>
      <c r="D62" s="244">
        <f t="shared" si="7"/>
        <v>0</v>
      </c>
      <c r="E62" s="239">
        <f t="shared" si="0"/>
        <v>12329</v>
      </c>
      <c r="F62" s="245">
        <f t="shared" si="3"/>
        <v>1000000</v>
      </c>
      <c r="G62" s="245">
        <f t="shared" si="1"/>
        <v>1000000</v>
      </c>
      <c r="H62" s="240">
        <f t="shared" si="4"/>
        <v>12328.767123287671</v>
      </c>
      <c r="I62" s="241">
        <f t="shared" si="8"/>
        <v>0.2328767123290163</v>
      </c>
    </row>
    <row r="63" spans="1:9" x14ac:dyDescent="0.25">
      <c r="A63" s="242">
        <v>43682</v>
      </c>
      <c r="B63" s="243">
        <f t="shared" si="2"/>
        <v>31</v>
      </c>
      <c r="C63" s="237">
        <f t="shared" si="6"/>
        <v>12740</v>
      </c>
      <c r="D63" s="244">
        <f t="shared" si="7"/>
        <v>0</v>
      </c>
      <c r="E63" s="239">
        <f t="shared" si="0"/>
        <v>12740</v>
      </c>
      <c r="F63" s="245">
        <f t="shared" si="3"/>
        <v>1000000</v>
      </c>
      <c r="G63" s="245">
        <f t="shared" si="1"/>
        <v>1000000</v>
      </c>
      <c r="H63" s="240">
        <f t="shared" si="4"/>
        <v>12739.726027397261</v>
      </c>
      <c r="I63" s="246">
        <f t="shared" si="8"/>
        <v>0.27397260273937718</v>
      </c>
    </row>
    <row r="64" spans="1:9" x14ac:dyDescent="0.25">
      <c r="A64" s="242">
        <v>43713</v>
      </c>
      <c r="B64" s="243">
        <f t="shared" si="2"/>
        <v>31</v>
      </c>
      <c r="C64" s="237">
        <f t="shared" si="6"/>
        <v>12740</v>
      </c>
      <c r="D64" s="244">
        <f t="shared" si="7"/>
        <v>0</v>
      </c>
      <c r="E64" s="239">
        <f t="shared" si="0"/>
        <v>12740</v>
      </c>
      <c r="F64" s="245">
        <f t="shared" si="3"/>
        <v>1000000</v>
      </c>
      <c r="G64" s="245">
        <f t="shared" si="1"/>
        <v>1000000</v>
      </c>
      <c r="H64" s="240">
        <f t="shared" si="4"/>
        <v>12739.726027397261</v>
      </c>
      <c r="I64" s="241">
        <f t="shared" si="8"/>
        <v>0.27397260273937718</v>
      </c>
    </row>
    <row r="65" spans="1:9" x14ac:dyDescent="0.25">
      <c r="A65" s="242">
        <v>43743</v>
      </c>
      <c r="B65" s="243">
        <f t="shared" si="2"/>
        <v>30</v>
      </c>
      <c r="C65" s="237">
        <f t="shared" si="6"/>
        <v>12329</v>
      </c>
      <c r="D65" s="244">
        <f t="shared" si="7"/>
        <v>0</v>
      </c>
      <c r="E65" s="239">
        <f t="shared" si="0"/>
        <v>12329</v>
      </c>
      <c r="F65" s="245">
        <f t="shared" si="3"/>
        <v>1000000</v>
      </c>
      <c r="G65" s="245">
        <f t="shared" si="1"/>
        <v>1000000</v>
      </c>
      <c r="H65" s="240">
        <f t="shared" si="4"/>
        <v>12328.767123287671</v>
      </c>
      <c r="I65" s="241">
        <f t="shared" si="8"/>
        <v>0.2328767123290163</v>
      </c>
    </row>
    <row r="66" spans="1:9" x14ac:dyDescent="0.25">
      <c r="A66" s="242">
        <v>43774</v>
      </c>
      <c r="B66" s="243">
        <f t="shared" si="2"/>
        <v>31</v>
      </c>
      <c r="C66" s="237">
        <f t="shared" si="6"/>
        <v>12740</v>
      </c>
      <c r="D66" s="244">
        <f t="shared" si="7"/>
        <v>0</v>
      </c>
      <c r="E66" s="239">
        <f t="shared" si="0"/>
        <v>12740</v>
      </c>
      <c r="F66" s="245">
        <f t="shared" si="3"/>
        <v>1000000</v>
      </c>
      <c r="G66" s="245">
        <f t="shared" si="1"/>
        <v>1000000</v>
      </c>
      <c r="H66" s="240">
        <f t="shared" si="4"/>
        <v>12739.726027397261</v>
      </c>
      <c r="I66" s="246">
        <f t="shared" si="8"/>
        <v>0.27397260273937718</v>
      </c>
    </row>
    <row r="67" spans="1:9" x14ac:dyDescent="0.25">
      <c r="A67" s="242">
        <v>43804</v>
      </c>
      <c r="B67" s="243">
        <f t="shared" si="2"/>
        <v>30</v>
      </c>
      <c r="C67" s="237">
        <f t="shared" si="6"/>
        <v>12329</v>
      </c>
      <c r="D67" s="244">
        <f t="shared" si="7"/>
        <v>0</v>
      </c>
      <c r="E67" s="239">
        <f t="shared" si="0"/>
        <v>12329</v>
      </c>
      <c r="F67" s="245">
        <f t="shared" si="3"/>
        <v>1000000</v>
      </c>
      <c r="G67" s="245">
        <f t="shared" si="1"/>
        <v>1000000</v>
      </c>
      <c r="H67" s="240">
        <f t="shared" si="4"/>
        <v>12328.767123287671</v>
      </c>
      <c r="I67" s="241">
        <f t="shared" si="8"/>
        <v>0.2328767123290163</v>
      </c>
    </row>
    <row r="68" spans="1:9" x14ac:dyDescent="0.25">
      <c r="A68" s="242">
        <v>43835</v>
      </c>
      <c r="B68" s="243">
        <f t="shared" si="2"/>
        <v>31</v>
      </c>
      <c r="C68" s="237">
        <f t="shared" si="6"/>
        <v>12740</v>
      </c>
      <c r="D68" s="244">
        <f t="shared" si="7"/>
        <v>0</v>
      </c>
      <c r="E68" s="239">
        <f t="shared" ref="E68:E131" si="9">ROUNDUP(F68*$B$2*B68/365,0)</f>
        <v>12740</v>
      </c>
      <c r="F68" s="245">
        <f t="shared" si="3"/>
        <v>1000000</v>
      </c>
      <c r="G68" s="245">
        <f t="shared" ref="G68:G131" si="10">F68-D68</f>
        <v>1000000</v>
      </c>
      <c r="H68" s="240">
        <f t="shared" si="4"/>
        <v>12739.726027397261</v>
      </c>
      <c r="I68" s="241">
        <f t="shared" si="8"/>
        <v>0.27397260273937718</v>
      </c>
    </row>
    <row r="69" spans="1:9" x14ac:dyDescent="0.25">
      <c r="A69" s="242">
        <v>43866</v>
      </c>
      <c r="B69" s="243">
        <f t="shared" ref="B69:B132" si="11">A69-A68</f>
        <v>31</v>
      </c>
      <c r="C69" s="237">
        <f t="shared" si="6"/>
        <v>12740</v>
      </c>
      <c r="D69" s="244">
        <f t="shared" si="7"/>
        <v>0</v>
      </c>
      <c r="E69" s="239">
        <f t="shared" si="9"/>
        <v>12740</v>
      </c>
      <c r="F69" s="245">
        <f t="shared" ref="F69:F132" si="12">G68</f>
        <v>1000000</v>
      </c>
      <c r="G69" s="245">
        <f t="shared" si="10"/>
        <v>1000000</v>
      </c>
      <c r="H69" s="240">
        <f t="shared" ref="H69:H132" si="13">F69*$B$2*B69/365</f>
        <v>12739.726027397261</v>
      </c>
      <c r="I69" s="246">
        <f t="shared" si="8"/>
        <v>0.27397260273937718</v>
      </c>
    </row>
    <row r="70" spans="1:9" x14ac:dyDescent="0.25">
      <c r="A70" s="242">
        <v>43895</v>
      </c>
      <c r="B70" s="243">
        <f t="shared" si="11"/>
        <v>29</v>
      </c>
      <c r="C70" s="237">
        <f t="shared" ref="C70:C133" si="14">E70</f>
        <v>11918</v>
      </c>
      <c r="D70" s="244">
        <f t="shared" ref="D70:D133" si="15">C70-E70</f>
        <v>0</v>
      </c>
      <c r="E70" s="239">
        <f t="shared" si="9"/>
        <v>11918</v>
      </c>
      <c r="F70" s="245">
        <f t="shared" si="12"/>
        <v>1000000</v>
      </c>
      <c r="G70" s="245">
        <f t="shared" si="10"/>
        <v>1000000</v>
      </c>
      <c r="H70" s="240">
        <f t="shared" si="13"/>
        <v>11917.808219178081</v>
      </c>
      <c r="I70" s="241">
        <f t="shared" si="8"/>
        <v>0.19178082191865542</v>
      </c>
    </row>
    <row r="71" spans="1:9" x14ac:dyDescent="0.25">
      <c r="A71" s="242">
        <v>43926</v>
      </c>
      <c r="B71" s="243">
        <f t="shared" si="11"/>
        <v>31</v>
      </c>
      <c r="C71" s="237">
        <f t="shared" si="14"/>
        <v>12740</v>
      </c>
      <c r="D71" s="244">
        <f t="shared" si="15"/>
        <v>0</v>
      </c>
      <c r="E71" s="239">
        <f t="shared" si="9"/>
        <v>12740</v>
      </c>
      <c r="F71" s="245">
        <f t="shared" si="12"/>
        <v>1000000</v>
      </c>
      <c r="G71" s="245">
        <f t="shared" si="10"/>
        <v>1000000</v>
      </c>
      <c r="H71" s="240">
        <f t="shared" si="13"/>
        <v>12739.726027397261</v>
      </c>
      <c r="I71" s="241">
        <f t="shared" si="8"/>
        <v>0.27397260273937718</v>
      </c>
    </row>
    <row r="72" spans="1:9" x14ac:dyDescent="0.25">
      <c r="A72" s="242">
        <v>43956</v>
      </c>
      <c r="B72" s="243">
        <f t="shared" si="11"/>
        <v>30</v>
      </c>
      <c r="C72" s="237">
        <f t="shared" si="14"/>
        <v>12329</v>
      </c>
      <c r="D72" s="244">
        <f t="shared" si="15"/>
        <v>0</v>
      </c>
      <c r="E72" s="239">
        <f t="shared" si="9"/>
        <v>12329</v>
      </c>
      <c r="F72" s="245">
        <f t="shared" si="12"/>
        <v>1000000</v>
      </c>
      <c r="G72" s="245">
        <f t="shared" si="10"/>
        <v>1000000</v>
      </c>
      <c r="H72" s="240">
        <f t="shared" si="13"/>
        <v>12328.767123287671</v>
      </c>
      <c r="I72" s="246">
        <f t="shared" si="8"/>
        <v>0.2328767123290163</v>
      </c>
    </row>
    <row r="73" spans="1:9" x14ac:dyDescent="0.25">
      <c r="A73" s="242">
        <v>43987</v>
      </c>
      <c r="B73" s="243">
        <f t="shared" si="11"/>
        <v>31</v>
      </c>
      <c r="C73" s="237">
        <f t="shared" si="14"/>
        <v>12740</v>
      </c>
      <c r="D73" s="244">
        <f t="shared" si="15"/>
        <v>0</v>
      </c>
      <c r="E73" s="239">
        <f t="shared" si="9"/>
        <v>12740</v>
      </c>
      <c r="F73" s="245">
        <f t="shared" si="12"/>
        <v>1000000</v>
      </c>
      <c r="G73" s="245">
        <f t="shared" si="10"/>
        <v>1000000</v>
      </c>
      <c r="H73" s="240">
        <f t="shared" si="13"/>
        <v>12739.726027397261</v>
      </c>
      <c r="I73" s="241">
        <f t="shared" si="8"/>
        <v>0.27397260273937718</v>
      </c>
    </row>
    <row r="74" spans="1:9" x14ac:dyDescent="0.25">
      <c r="A74" s="242">
        <v>44017</v>
      </c>
      <c r="B74" s="243">
        <f t="shared" si="11"/>
        <v>30</v>
      </c>
      <c r="C74" s="237">
        <f t="shared" si="14"/>
        <v>12329</v>
      </c>
      <c r="D74" s="244">
        <f t="shared" si="15"/>
        <v>0</v>
      </c>
      <c r="E74" s="239">
        <f t="shared" si="9"/>
        <v>12329</v>
      </c>
      <c r="F74" s="245">
        <f t="shared" si="12"/>
        <v>1000000</v>
      </c>
      <c r="G74" s="245">
        <f t="shared" si="10"/>
        <v>1000000</v>
      </c>
      <c r="H74" s="240">
        <f t="shared" si="13"/>
        <v>12328.767123287671</v>
      </c>
      <c r="I74" s="241">
        <f t="shared" si="8"/>
        <v>0.2328767123290163</v>
      </c>
    </row>
    <row r="75" spans="1:9" x14ac:dyDescent="0.25">
      <c r="A75" s="242">
        <v>44048</v>
      </c>
      <c r="B75" s="243">
        <f t="shared" si="11"/>
        <v>31</v>
      </c>
      <c r="C75" s="237">
        <f t="shared" si="14"/>
        <v>12740</v>
      </c>
      <c r="D75" s="244">
        <f t="shared" si="15"/>
        <v>0</v>
      </c>
      <c r="E75" s="239">
        <f t="shared" si="9"/>
        <v>12740</v>
      </c>
      <c r="F75" s="245">
        <f t="shared" si="12"/>
        <v>1000000</v>
      </c>
      <c r="G75" s="245">
        <f t="shared" si="10"/>
        <v>1000000</v>
      </c>
      <c r="H75" s="240">
        <f t="shared" si="13"/>
        <v>12739.726027397261</v>
      </c>
      <c r="I75" s="246">
        <f t="shared" si="8"/>
        <v>0.27397260273937718</v>
      </c>
    </row>
    <row r="76" spans="1:9" x14ac:dyDescent="0.25">
      <c r="A76" s="242">
        <v>44079</v>
      </c>
      <c r="B76" s="243">
        <f t="shared" si="11"/>
        <v>31</v>
      </c>
      <c r="C76" s="237">
        <f t="shared" si="14"/>
        <v>12740</v>
      </c>
      <c r="D76" s="244">
        <f t="shared" si="15"/>
        <v>0</v>
      </c>
      <c r="E76" s="239">
        <f t="shared" si="9"/>
        <v>12740</v>
      </c>
      <c r="F76" s="245">
        <f t="shared" si="12"/>
        <v>1000000</v>
      </c>
      <c r="G76" s="245">
        <f t="shared" si="10"/>
        <v>1000000</v>
      </c>
      <c r="H76" s="240">
        <f t="shared" si="13"/>
        <v>12739.726027397261</v>
      </c>
      <c r="I76" s="241">
        <f t="shared" si="8"/>
        <v>0.27397260273937718</v>
      </c>
    </row>
    <row r="77" spans="1:9" x14ac:dyDescent="0.25">
      <c r="A77" s="242">
        <v>44109</v>
      </c>
      <c r="B77" s="243">
        <f t="shared" si="11"/>
        <v>30</v>
      </c>
      <c r="C77" s="237">
        <f t="shared" si="14"/>
        <v>12329</v>
      </c>
      <c r="D77" s="244">
        <f t="shared" si="15"/>
        <v>0</v>
      </c>
      <c r="E77" s="239">
        <f t="shared" si="9"/>
        <v>12329</v>
      </c>
      <c r="F77" s="245">
        <f t="shared" si="12"/>
        <v>1000000</v>
      </c>
      <c r="G77" s="245">
        <f t="shared" si="10"/>
        <v>1000000</v>
      </c>
      <c r="H77" s="240">
        <f t="shared" si="13"/>
        <v>12328.767123287671</v>
      </c>
      <c r="I77" s="241">
        <f t="shared" si="8"/>
        <v>0.2328767123290163</v>
      </c>
    </row>
    <row r="78" spans="1:9" x14ac:dyDescent="0.25">
      <c r="A78" s="242">
        <v>44140</v>
      </c>
      <c r="B78" s="243">
        <f t="shared" si="11"/>
        <v>31</v>
      </c>
      <c r="C78" s="237">
        <f t="shared" si="14"/>
        <v>12740</v>
      </c>
      <c r="D78" s="244">
        <f t="shared" si="15"/>
        <v>0</v>
      </c>
      <c r="E78" s="239">
        <f t="shared" si="9"/>
        <v>12740</v>
      </c>
      <c r="F78" s="245">
        <f t="shared" si="12"/>
        <v>1000000</v>
      </c>
      <c r="G78" s="245">
        <f t="shared" si="10"/>
        <v>1000000</v>
      </c>
      <c r="H78" s="240">
        <f t="shared" si="13"/>
        <v>12739.726027397261</v>
      </c>
      <c r="I78" s="246">
        <f t="shared" si="8"/>
        <v>0.27397260273937718</v>
      </c>
    </row>
    <row r="79" spans="1:9" x14ac:dyDescent="0.25">
      <c r="A79" s="242">
        <v>44170</v>
      </c>
      <c r="B79" s="243">
        <f t="shared" si="11"/>
        <v>30</v>
      </c>
      <c r="C79" s="237">
        <f t="shared" si="14"/>
        <v>12329</v>
      </c>
      <c r="D79" s="244">
        <f t="shared" si="15"/>
        <v>0</v>
      </c>
      <c r="E79" s="239">
        <f t="shared" si="9"/>
        <v>12329</v>
      </c>
      <c r="F79" s="245">
        <f t="shared" si="12"/>
        <v>1000000</v>
      </c>
      <c r="G79" s="245">
        <f t="shared" si="10"/>
        <v>1000000</v>
      </c>
      <c r="H79" s="240">
        <f t="shared" si="13"/>
        <v>12328.767123287671</v>
      </c>
      <c r="I79" s="241">
        <f t="shared" si="8"/>
        <v>0.2328767123290163</v>
      </c>
    </row>
    <row r="80" spans="1:9" x14ac:dyDescent="0.25">
      <c r="A80" s="242">
        <v>44201</v>
      </c>
      <c r="B80" s="243">
        <f t="shared" si="11"/>
        <v>31</v>
      </c>
      <c r="C80" s="237">
        <f t="shared" si="14"/>
        <v>12740</v>
      </c>
      <c r="D80" s="244">
        <f t="shared" si="15"/>
        <v>0</v>
      </c>
      <c r="E80" s="239">
        <f t="shared" si="9"/>
        <v>12740</v>
      </c>
      <c r="F80" s="245">
        <f t="shared" si="12"/>
        <v>1000000</v>
      </c>
      <c r="G80" s="245">
        <f t="shared" si="10"/>
        <v>1000000</v>
      </c>
      <c r="H80" s="240">
        <f t="shared" si="13"/>
        <v>12739.726027397261</v>
      </c>
      <c r="I80" s="241">
        <f t="shared" si="8"/>
        <v>0.27397260273937718</v>
      </c>
    </row>
    <row r="81" spans="1:9" x14ac:dyDescent="0.25">
      <c r="A81" s="242">
        <v>44232</v>
      </c>
      <c r="B81" s="243">
        <f t="shared" si="11"/>
        <v>31</v>
      </c>
      <c r="C81" s="237">
        <f t="shared" si="14"/>
        <v>12740</v>
      </c>
      <c r="D81" s="244">
        <f t="shared" si="15"/>
        <v>0</v>
      </c>
      <c r="E81" s="239">
        <f t="shared" si="9"/>
        <v>12740</v>
      </c>
      <c r="F81" s="245">
        <f t="shared" si="12"/>
        <v>1000000</v>
      </c>
      <c r="G81" s="245">
        <f t="shared" si="10"/>
        <v>1000000</v>
      </c>
      <c r="H81" s="240">
        <f t="shared" si="13"/>
        <v>12739.726027397261</v>
      </c>
      <c r="I81" s="246">
        <f t="shared" si="8"/>
        <v>0.27397260273937718</v>
      </c>
    </row>
    <row r="82" spans="1:9" x14ac:dyDescent="0.25">
      <c r="A82" s="242">
        <v>44260</v>
      </c>
      <c r="B82" s="243">
        <f t="shared" si="11"/>
        <v>28</v>
      </c>
      <c r="C82" s="237">
        <f t="shared" si="14"/>
        <v>11507</v>
      </c>
      <c r="D82" s="244">
        <f t="shared" si="15"/>
        <v>0</v>
      </c>
      <c r="E82" s="239">
        <f t="shared" si="9"/>
        <v>11507</v>
      </c>
      <c r="F82" s="245">
        <f t="shared" si="12"/>
        <v>1000000</v>
      </c>
      <c r="G82" s="245">
        <f t="shared" si="10"/>
        <v>1000000</v>
      </c>
      <c r="H82" s="240">
        <f t="shared" si="13"/>
        <v>11506.849315068494</v>
      </c>
      <c r="I82" s="241">
        <f t="shared" si="8"/>
        <v>0.15068493150647555</v>
      </c>
    </row>
    <row r="83" spans="1:9" x14ac:dyDescent="0.25">
      <c r="A83" s="242">
        <v>44291</v>
      </c>
      <c r="B83" s="243">
        <f t="shared" si="11"/>
        <v>31</v>
      </c>
      <c r="C83" s="237">
        <f t="shared" si="14"/>
        <v>12740</v>
      </c>
      <c r="D83" s="244">
        <f t="shared" si="15"/>
        <v>0</v>
      </c>
      <c r="E83" s="239">
        <f t="shared" si="9"/>
        <v>12740</v>
      </c>
      <c r="F83" s="245">
        <f t="shared" si="12"/>
        <v>1000000</v>
      </c>
      <c r="G83" s="245">
        <f t="shared" si="10"/>
        <v>1000000</v>
      </c>
      <c r="H83" s="240">
        <f t="shared" si="13"/>
        <v>12739.726027397261</v>
      </c>
      <c r="I83" s="241">
        <f t="shared" si="8"/>
        <v>0.27397260273937718</v>
      </c>
    </row>
    <row r="84" spans="1:9" x14ac:dyDescent="0.25">
      <c r="A84" s="242">
        <v>44321</v>
      </c>
      <c r="B84" s="243">
        <f t="shared" si="11"/>
        <v>30</v>
      </c>
      <c r="C84" s="237">
        <f t="shared" si="14"/>
        <v>12329</v>
      </c>
      <c r="D84" s="244">
        <f t="shared" si="15"/>
        <v>0</v>
      </c>
      <c r="E84" s="239">
        <f t="shared" si="9"/>
        <v>12329</v>
      </c>
      <c r="F84" s="245">
        <f t="shared" si="12"/>
        <v>1000000</v>
      </c>
      <c r="G84" s="245">
        <f t="shared" si="10"/>
        <v>1000000</v>
      </c>
      <c r="H84" s="240">
        <f t="shared" si="13"/>
        <v>12328.767123287671</v>
      </c>
      <c r="I84" s="246">
        <f t="shared" si="8"/>
        <v>0.2328767123290163</v>
      </c>
    </row>
    <row r="85" spans="1:9" x14ac:dyDescent="0.25">
      <c r="A85" s="242">
        <v>44352</v>
      </c>
      <c r="B85" s="243">
        <f t="shared" si="11"/>
        <v>31</v>
      </c>
      <c r="C85" s="237">
        <f t="shared" si="14"/>
        <v>12740</v>
      </c>
      <c r="D85" s="244">
        <f t="shared" si="15"/>
        <v>0</v>
      </c>
      <c r="E85" s="239">
        <f t="shared" si="9"/>
        <v>12740</v>
      </c>
      <c r="F85" s="245">
        <f t="shared" si="12"/>
        <v>1000000</v>
      </c>
      <c r="G85" s="245">
        <f t="shared" si="10"/>
        <v>1000000</v>
      </c>
      <c r="H85" s="240">
        <f t="shared" si="13"/>
        <v>12739.726027397261</v>
      </c>
      <c r="I85" s="241">
        <f t="shared" si="8"/>
        <v>0.27397260273937718</v>
      </c>
    </row>
    <row r="86" spans="1:9" x14ac:dyDescent="0.25">
      <c r="A86" s="242">
        <v>44382</v>
      </c>
      <c r="B86" s="243">
        <f t="shared" si="11"/>
        <v>30</v>
      </c>
      <c r="C86" s="237">
        <f t="shared" si="14"/>
        <v>12329</v>
      </c>
      <c r="D86" s="244">
        <f t="shared" si="15"/>
        <v>0</v>
      </c>
      <c r="E86" s="239">
        <f t="shared" si="9"/>
        <v>12329</v>
      </c>
      <c r="F86" s="245">
        <f t="shared" si="12"/>
        <v>1000000</v>
      </c>
      <c r="G86" s="245">
        <f t="shared" si="10"/>
        <v>1000000</v>
      </c>
      <c r="H86" s="240">
        <f t="shared" si="13"/>
        <v>12328.767123287671</v>
      </c>
      <c r="I86" s="241">
        <f t="shared" si="8"/>
        <v>0.2328767123290163</v>
      </c>
    </row>
    <row r="87" spans="1:9" x14ac:dyDescent="0.25">
      <c r="A87" s="242">
        <v>44413</v>
      </c>
      <c r="B87" s="243">
        <f t="shared" si="11"/>
        <v>31</v>
      </c>
      <c r="C87" s="237">
        <f t="shared" si="14"/>
        <v>12740</v>
      </c>
      <c r="D87" s="244">
        <f t="shared" si="15"/>
        <v>0</v>
      </c>
      <c r="E87" s="239">
        <f t="shared" si="9"/>
        <v>12740</v>
      </c>
      <c r="F87" s="245">
        <f t="shared" si="12"/>
        <v>1000000</v>
      </c>
      <c r="G87" s="245">
        <f t="shared" si="10"/>
        <v>1000000</v>
      </c>
      <c r="H87" s="240">
        <f t="shared" si="13"/>
        <v>12739.726027397261</v>
      </c>
      <c r="I87" s="246">
        <f t="shared" si="8"/>
        <v>0.27397260273937718</v>
      </c>
    </row>
    <row r="88" spans="1:9" x14ac:dyDescent="0.25">
      <c r="A88" s="242">
        <v>44444</v>
      </c>
      <c r="B88" s="243">
        <f t="shared" si="11"/>
        <v>31</v>
      </c>
      <c r="C88" s="237">
        <f t="shared" si="14"/>
        <v>12740</v>
      </c>
      <c r="D88" s="244">
        <f t="shared" si="15"/>
        <v>0</v>
      </c>
      <c r="E88" s="239">
        <f t="shared" si="9"/>
        <v>12740</v>
      </c>
      <c r="F88" s="245">
        <f t="shared" si="12"/>
        <v>1000000</v>
      </c>
      <c r="G88" s="245">
        <f t="shared" si="10"/>
        <v>1000000</v>
      </c>
      <c r="H88" s="240">
        <f t="shared" si="13"/>
        <v>12739.726027397261</v>
      </c>
      <c r="I88" s="241">
        <f t="shared" si="8"/>
        <v>0.27397260273937718</v>
      </c>
    </row>
    <row r="89" spans="1:9" x14ac:dyDescent="0.25">
      <c r="A89" s="242">
        <v>44474</v>
      </c>
      <c r="B89" s="243">
        <f t="shared" si="11"/>
        <v>30</v>
      </c>
      <c r="C89" s="237">
        <f t="shared" si="14"/>
        <v>12329</v>
      </c>
      <c r="D89" s="244">
        <f t="shared" si="15"/>
        <v>0</v>
      </c>
      <c r="E89" s="239">
        <f t="shared" si="9"/>
        <v>12329</v>
      </c>
      <c r="F89" s="245">
        <f t="shared" si="12"/>
        <v>1000000</v>
      </c>
      <c r="G89" s="245">
        <f t="shared" si="10"/>
        <v>1000000</v>
      </c>
      <c r="H89" s="240">
        <f t="shared" si="13"/>
        <v>12328.767123287671</v>
      </c>
      <c r="I89" s="241">
        <f t="shared" si="8"/>
        <v>0.2328767123290163</v>
      </c>
    </row>
    <row r="90" spans="1:9" x14ac:dyDescent="0.25">
      <c r="A90" s="242">
        <v>44505</v>
      </c>
      <c r="B90" s="243">
        <f t="shared" si="11"/>
        <v>31</v>
      </c>
      <c r="C90" s="237">
        <f t="shared" si="14"/>
        <v>12740</v>
      </c>
      <c r="D90" s="244">
        <f t="shared" si="15"/>
        <v>0</v>
      </c>
      <c r="E90" s="239">
        <f t="shared" si="9"/>
        <v>12740</v>
      </c>
      <c r="F90" s="245">
        <f t="shared" si="12"/>
        <v>1000000</v>
      </c>
      <c r="G90" s="245">
        <f t="shared" si="10"/>
        <v>1000000</v>
      </c>
      <c r="H90" s="240">
        <f t="shared" si="13"/>
        <v>12739.726027397261</v>
      </c>
      <c r="I90" s="246">
        <f t="shared" si="8"/>
        <v>0.27397260273937718</v>
      </c>
    </row>
    <row r="91" spans="1:9" x14ac:dyDescent="0.25">
      <c r="A91" s="242">
        <v>44535</v>
      </c>
      <c r="B91" s="243">
        <f t="shared" si="11"/>
        <v>30</v>
      </c>
      <c r="C91" s="237">
        <f t="shared" si="14"/>
        <v>12329</v>
      </c>
      <c r="D91" s="244">
        <f t="shared" si="15"/>
        <v>0</v>
      </c>
      <c r="E91" s="239">
        <f t="shared" si="9"/>
        <v>12329</v>
      </c>
      <c r="F91" s="245">
        <f t="shared" si="12"/>
        <v>1000000</v>
      </c>
      <c r="G91" s="245">
        <f t="shared" si="10"/>
        <v>1000000</v>
      </c>
      <c r="H91" s="240">
        <f t="shared" si="13"/>
        <v>12328.767123287671</v>
      </c>
      <c r="I91" s="241">
        <f t="shared" si="8"/>
        <v>0.2328767123290163</v>
      </c>
    </row>
    <row r="92" spans="1:9" x14ac:dyDescent="0.25">
      <c r="A92" s="242">
        <v>44566</v>
      </c>
      <c r="B92" s="243">
        <f t="shared" si="11"/>
        <v>31</v>
      </c>
      <c r="C92" s="237">
        <f t="shared" si="14"/>
        <v>12740</v>
      </c>
      <c r="D92" s="244">
        <f t="shared" si="15"/>
        <v>0</v>
      </c>
      <c r="E92" s="239">
        <f t="shared" si="9"/>
        <v>12740</v>
      </c>
      <c r="F92" s="245">
        <f t="shared" si="12"/>
        <v>1000000</v>
      </c>
      <c r="G92" s="245">
        <f t="shared" si="10"/>
        <v>1000000</v>
      </c>
      <c r="H92" s="240">
        <f t="shared" si="13"/>
        <v>12739.726027397261</v>
      </c>
      <c r="I92" s="241">
        <f t="shared" si="8"/>
        <v>0.27397260273937718</v>
      </c>
    </row>
    <row r="93" spans="1:9" x14ac:dyDescent="0.25">
      <c r="A93" s="242">
        <v>44597</v>
      </c>
      <c r="B93" s="243">
        <f t="shared" si="11"/>
        <v>31</v>
      </c>
      <c r="C93" s="237">
        <f t="shared" si="14"/>
        <v>12740</v>
      </c>
      <c r="D93" s="244">
        <f t="shared" si="15"/>
        <v>0</v>
      </c>
      <c r="E93" s="239">
        <f t="shared" si="9"/>
        <v>12740</v>
      </c>
      <c r="F93" s="245">
        <f t="shared" si="12"/>
        <v>1000000</v>
      </c>
      <c r="G93" s="245">
        <f t="shared" si="10"/>
        <v>1000000</v>
      </c>
      <c r="H93" s="240">
        <f t="shared" si="13"/>
        <v>12739.726027397261</v>
      </c>
      <c r="I93" s="246">
        <f t="shared" si="8"/>
        <v>0.27397260273937718</v>
      </c>
    </row>
    <row r="94" spans="1:9" x14ac:dyDescent="0.25">
      <c r="A94" s="242">
        <v>44625</v>
      </c>
      <c r="B94" s="243">
        <f t="shared" si="11"/>
        <v>28</v>
      </c>
      <c r="C94" s="237">
        <f t="shared" si="14"/>
        <v>11507</v>
      </c>
      <c r="D94" s="244">
        <f t="shared" si="15"/>
        <v>0</v>
      </c>
      <c r="E94" s="239">
        <f t="shared" si="9"/>
        <v>11507</v>
      </c>
      <c r="F94" s="245">
        <f t="shared" si="12"/>
        <v>1000000</v>
      </c>
      <c r="G94" s="245">
        <f t="shared" si="10"/>
        <v>1000000</v>
      </c>
      <c r="H94" s="240">
        <f t="shared" si="13"/>
        <v>11506.849315068494</v>
      </c>
      <c r="I94" s="241">
        <f t="shared" si="8"/>
        <v>0.15068493150647555</v>
      </c>
    </row>
    <row r="95" spans="1:9" x14ac:dyDescent="0.25">
      <c r="A95" s="242">
        <v>44656</v>
      </c>
      <c r="B95" s="243">
        <f t="shared" si="11"/>
        <v>31</v>
      </c>
      <c r="C95" s="237">
        <f t="shared" si="14"/>
        <v>12740</v>
      </c>
      <c r="D95" s="244">
        <f t="shared" si="15"/>
        <v>0</v>
      </c>
      <c r="E95" s="239">
        <f t="shared" si="9"/>
        <v>12740</v>
      </c>
      <c r="F95" s="245">
        <f t="shared" si="12"/>
        <v>1000000</v>
      </c>
      <c r="G95" s="245">
        <f t="shared" si="10"/>
        <v>1000000</v>
      </c>
      <c r="H95" s="240">
        <f t="shared" si="13"/>
        <v>12739.726027397261</v>
      </c>
      <c r="I95" s="241">
        <f t="shared" si="8"/>
        <v>0.27397260273937718</v>
      </c>
    </row>
    <row r="96" spans="1:9" x14ac:dyDescent="0.25">
      <c r="A96" s="242">
        <v>44686</v>
      </c>
      <c r="B96" s="243">
        <f t="shared" si="11"/>
        <v>30</v>
      </c>
      <c r="C96" s="237">
        <f t="shared" si="14"/>
        <v>12329</v>
      </c>
      <c r="D96" s="244">
        <f t="shared" si="15"/>
        <v>0</v>
      </c>
      <c r="E96" s="239">
        <f t="shared" si="9"/>
        <v>12329</v>
      </c>
      <c r="F96" s="245">
        <f t="shared" si="12"/>
        <v>1000000</v>
      </c>
      <c r="G96" s="245">
        <f t="shared" si="10"/>
        <v>1000000</v>
      </c>
      <c r="H96" s="240">
        <f t="shared" si="13"/>
        <v>12328.767123287671</v>
      </c>
      <c r="I96" s="246">
        <f t="shared" si="8"/>
        <v>0.2328767123290163</v>
      </c>
    </row>
    <row r="97" spans="1:9" x14ac:dyDescent="0.25">
      <c r="A97" s="242">
        <v>44717</v>
      </c>
      <c r="B97" s="243">
        <f t="shared" si="11"/>
        <v>31</v>
      </c>
      <c r="C97" s="237">
        <f t="shared" si="14"/>
        <v>12740</v>
      </c>
      <c r="D97" s="244">
        <f t="shared" si="15"/>
        <v>0</v>
      </c>
      <c r="E97" s="239">
        <f t="shared" si="9"/>
        <v>12740</v>
      </c>
      <c r="F97" s="245">
        <f t="shared" si="12"/>
        <v>1000000</v>
      </c>
      <c r="G97" s="245">
        <f t="shared" si="10"/>
        <v>1000000</v>
      </c>
      <c r="H97" s="240">
        <f t="shared" si="13"/>
        <v>12739.726027397261</v>
      </c>
      <c r="I97" s="241">
        <f t="shared" si="8"/>
        <v>0.27397260273937718</v>
      </c>
    </row>
    <row r="98" spans="1:9" x14ac:dyDescent="0.25">
      <c r="A98" s="242">
        <v>44747</v>
      </c>
      <c r="B98" s="243">
        <f t="shared" si="11"/>
        <v>30</v>
      </c>
      <c r="C98" s="237">
        <f t="shared" si="14"/>
        <v>12329</v>
      </c>
      <c r="D98" s="244">
        <f t="shared" si="15"/>
        <v>0</v>
      </c>
      <c r="E98" s="239">
        <f t="shared" si="9"/>
        <v>12329</v>
      </c>
      <c r="F98" s="245">
        <f t="shared" si="12"/>
        <v>1000000</v>
      </c>
      <c r="G98" s="245">
        <f t="shared" si="10"/>
        <v>1000000</v>
      </c>
      <c r="H98" s="240">
        <f t="shared" si="13"/>
        <v>12328.767123287671</v>
      </c>
      <c r="I98" s="241">
        <f t="shared" si="8"/>
        <v>0.2328767123290163</v>
      </c>
    </row>
    <row r="99" spans="1:9" x14ac:dyDescent="0.25">
      <c r="A99" s="242">
        <v>44778</v>
      </c>
      <c r="B99" s="243">
        <f t="shared" si="11"/>
        <v>31</v>
      </c>
      <c r="C99" s="237">
        <f t="shared" si="14"/>
        <v>12740</v>
      </c>
      <c r="D99" s="244">
        <f t="shared" si="15"/>
        <v>0</v>
      </c>
      <c r="E99" s="239">
        <f t="shared" si="9"/>
        <v>12740</v>
      </c>
      <c r="F99" s="245">
        <f t="shared" si="12"/>
        <v>1000000</v>
      </c>
      <c r="G99" s="245">
        <f t="shared" si="10"/>
        <v>1000000</v>
      </c>
      <c r="H99" s="240">
        <f t="shared" si="13"/>
        <v>12739.726027397261</v>
      </c>
      <c r="I99" s="246">
        <f t="shared" si="8"/>
        <v>0.27397260273937718</v>
      </c>
    </row>
    <row r="100" spans="1:9" x14ac:dyDescent="0.25">
      <c r="A100" s="242">
        <v>44809</v>
      </c>
      <c r="B100" s="243">
        <f t="shared" si="11"/>
        <v>31</v>
      </c>
      <c r="C100" s="237">
        <f t="shared" si="14"/>
        <v>12740</v>
      </c>
      <c r="D100" s="244">
        <f t="shared" si="15"/>
        <v>0</v>
      </c>
      <c r="E100" s="239">
        <f t="shared" si="9"/>
        <v>12740</v>
      </c>
      <c r="F100" s="245">
        <f t="shared" si="12"/>
        <v>1000000</v>
      </c>
      <c r="G100" s="245">
        <f t="shared" si="10"/>
        <v>1000000</v>
      </c>
      <c r="H100" s="240">
        <f t="shared" si="13"/>
        <v>12739.726027397261</v>
      </c>
      <c r="I100" s="241">
        <f t="shared" si="8"/>
        <v>0.27397260273937718</v>
      </c>
    </row>
    <row r="101" spans="1:9" x14ac:dyDescent="0.25">
      <c r="A101" s="242">
        <v>44839</v>
      </c>
      <c r="B101" s="243">
        <f t="shared" si="11"/>
        <v>30</v>
      </c>
      <c r="C101" s="237">
        <f t="shared" si="14"/>
        <v>12329</v>
      </c>
      <c r="D101" s="244">
        <f t="shared" si="15"/>
        <v>0</v>
      </c>
      <c r="E101" s="239">
        <f t="shared" si="9"/>
        <v>12329</v>
      </c>
      <c r="F101" s="245">
        <f t="shared" si="12"/>
        <v>1000000</v>
      </c>
      <c r="G101" s="245">
        <f t="shared" si="10"/>
        <v>1000000</v>
      </c>
      <c r="H101" s="240">
        <f t="shared" si="13"/>
        <v>12328.767123287671</v>
      </c>
      <c r="I101" s="241">
        <f t="shared" si="8"/>
        <v>0.2328767123290163</v>
      </c>
    </row>
    <row r="102" spans="1:9" x14ac:dyDescent="0.25">
      <c r="A102" s="242">
        <v>44870</v>
      </c>
      <c r="B102" s="243">
        <f t="shared" si="11"/>
        <v>31</v>
      </c>
      <c r="C102" s="237">
        <f t="shared" si="14"/>
        <v>12740</v>
      </c>
      <c r="D102" s="244">
        <f t="shared" si="15"/>
        <v>0</v>
      </c>
      <c r="E102" s="239">
        <f t="shared" si="9"/>
        <v>12740</v>
      </c>
      <c r="F102" s="245">
        <f t="shared" si="12"/>
        <v>1000000</v>
      </c>
      <c r="G102" s="245">
        <f t="shared" si="10"/>
        <v>1000000</v>
      </c>
      <c r="H102" s="240">
        <f t="shared" si="13"/>
        <v>12739.726027397261</v>
      </c>
      <c r="I102" s="246">
        <f t="shared" si="8"/>
        <v>0.27397260273937718</v>
      </c>
    </row>
    <row r="103" spans="1:9" x14ac:dyDescent="0.25">
      <c r="A103" s="242">
        <v>44900</v>
      </c>
      <c r="B103" s="243">
        <f t="shared" si="11"/>
        <v>30</v>
      </c>
      <c r="C103" s="237">
        <f t="shared" si="14"/>
        <v>12329</v>
      </c>
      <c r="D103" s="244">
        <f t="shared" si="15"/>
        <v>0</v>
      </c>
      <c r="E103" s="239">
        <f t="shared" si="9"/>
        <v>12329</v>
      </c>
      <c r="F103" s="245">
        <f t="shared" si="12"/>
        <v>1000000</v>
      </c>
      <c r="G103" s="245">
        <f t="shared" si="10"/>
        <v>1000000</v>
      </c>
      <c r="H103" s="240">
        <f t="shared" si="13"/>
        <v>12328.767123287671</v>
      </c>
      <c r="I103" s="241">
        <f t="shared" si="8"/>
        <v>0.2328767123290163</v>
      </c>
    </row>
    <row r="104" spans="1:9" x14ac:dyDescent="0.25">
      <c r="A104" s="242">
        <v>44931</v>
      </c>
      <c r="B104" s="243">
        <f t="shared" si="11"/>
        <v>31</v>
      </c>
      <c r="C104" s="237">
        <f t="shared" si="14"/>
        <v>12740</v>
      </c>
      <c r="D104" s="244">
        <f t="shared" si="15"/>
        <v>0</v>
      </c>
      <c r="E104" s="239">
        <f t="shared" si="9"/>
        <v>12740</v>
      </c>
      <c r="F104" s="245">
        <f t="shared" si="12"/>
        <v>1000000</v>
      </c>
      <c r="G104" s="245">
        <f t="shared" si="10"/>
        <v>1000000</v>
      </c>
      <c r="H104" s="240">
        <f t="shared" si="13"/>
        <v>12739.726027397261</v>
      </c>
      <c r="I104" s="241">
        <f t="shared" ref="I104:I167" si="16">E104-H104</f>
        <v>0.27397260273937718</v>
      </c>
    </row>
    <row r="105" spans="1:9" x14ac:dyDescent="0.25">
      <c r="A105" s="242">
        <v>44962</v>
      </c>
      <c r="B105" s="243">
        <f t="shared" si="11"/>
        <v>31</v>
      </c>
      <c r="C105" s="237">
        <f t="shared" si="14"/>
        <v>12740</v>
      </c>
      <c r="D105" s="244">
        <f t="shared" si="15"/>
        <v>0</v>
      </c>
      <c r="E105" s="239">
        <f t="shared" si="9"/>
        <v>12740</v>
      </c>
      <c r="F105" s="245">
        <f t="shared" si="12"/>
        <v>1000000</v>
      </c>
      <c r="G105" s="245">
        <f t="shared" si="10"/>
        <v>1000000</v>
      </c>
      <c r="H105" s="240">
        <f t="shared" si="13"/>
        <v>12739.726027397261</v>
      </c>
      <c r="I105" s="246">
        <f t="shared" si="16"/>
        <v>0.27397260273937718</v>
      </c>
    </row>
    <row r="106" spans="1:9" x14ac:dyDescent="0.25">
      <c r="A106" s="242">
        <v>44990</v>
      </c>
      <c r="B106" s="243">
        <f t="shared" si="11"/>
        <v>28</v>
      </c>
      <c r="C106" s="237">
        <f t="shared" si="14"/>
        <v>11507</v>
      </c>
      <c r="D106" s="244">
        <f t="shared" si="15"/>
        <v>0</v>
      </c>
      <c r="E106" s="239">
        <f t="shared" si="9"/>
        <v>11507</v>
      </c>
      <c r="F106" s="245">
        <f t="shared" si="12"/>
        <v>1000000</v>
      </c>
      <c r="G106" s="245">
        <f t="shared" si="10"/>
        <v>1000000</v>
      </c>
      <c r="H106" s="240">
        <f t="shared" si="13"/>
        <v>11506.849315068494</v>
      </c>
      <c r="I106" s="241">
        <f t="shared" si="16"/>
        <v>0.15068493150647555</v>
      </c>
    </row>
    <row r="107" spans="1:9" x14ac:dyDescent="0.25">
      <c r="A107" s="242">
        <v>45021</v>
      </c>
      <c r="B107" s="243">
        <f t="shared" si="11"/>
        <v>31</v>
      </c>
      <c r="C107" s="237">
        <f t="shared" si="14"/>
        <v>12740</v>
      </c>
      <c r="D107" s="244">
        <f t="shared" si="15"/>
        <v>0</v>
      </c>
      <c r="E107" s="239">
        <f t="shared" si="9"/>
        <v>12740</v>
      </c>
      <c r="F107" s="245">
        <f t="shared" si="12"/>
        <v>1000000</v>
      </c>
      <c r="G107" s="245">
        <f t="shared" si="10"/>
        <v>1000000</v>
      </c>
      <c r="H107" s="240">
        <f t="shared" si="13"/>
        <v>12739.726027397261</v>
      </c>
      <c r="I107" s="241">
        <f t="shared" si="16"/>
        <v>0.27397260273937718</v>
      </c>
    </row>
    <row r="108" spans="1:9" x14ac:dyDescent="0.25">
      <c r="A108" s="242">
        <v>45051</v>
      </c>
      <c r="B108" s="243">
        <f t="shared" si="11"/>
        <v>30</v>
      </c>
      <c r="C108" s="237">
        <f t="shared" si="14"/>
        <v>12329</v>
      </c>
      <c r="D108" s="244">
        <f t="shared" si="15"/>
        <v>0</v>
      </c>
      <c r="E108" s="239">
        <f t="shared" si="9"/>
        <v>12329</v>
      </c>
      <c r="F108" s="245">
        <f t="shared" si="12"/>
        <v>1000000</v>
      </c>
      <c r="G108" s="245">
        <f t="shared" si="10"/>
        <v>1000000</v>
      </c>
      <c r="H108" s="240">
        <f t="shared" si="13"/>
        <v>12328.767123287671</v>
      </c>
      <c r="I108" s="246">
        <f t="shared" si="16"/>
        <v>0.2328767123290163</v>
      </c>
    </row>
    <row r="109" spans="1:9" x14ac:dyDescent="0.25">
      <c r="A109" s="242">
        <v>45082</v>
      </c>
      <c r="B109" s="243">
        <f t="shared" si="11"/>
        <v>31</v>
      </c>
      <c r="C109" s="237">
        <f t="shared" si="14"/>
        <v>12740</v>
      </c>
      <c r="D109" s="244">
        <f t="shared" si="15"/>
        <v>0</v>
      </c>
      <c r="E109" s="239">
        <f t="shared" si="9"/>
        <v>12740</v>
      </c>
      <c r="F109" s="245">
        <f t="shared" si="12"/>
        <v>1000000</v>
      </c>
      <c r="G109" s="245">
        <f t="shared" si="10"/>
        <v>1000000</v>
      </c>
      <c r="H109" s="240">
        <f t="shared" si="13"/>
        <v>12739.726027397261</v>
      </c>
      <c r="I109" s="241">
        <f t="shared" si="16"/>
        <v>0.27397260273937718</v>
      </c>
    </row>
    <row r="110" spans="1:9" x14ac:dyDescent="0.25">
      <c r="A110" s="242">
        <v>45112</v>
      </c>
      <c r="B110" s="243">
        <f t="shared" si="11"/>
        <v>30</v>
      </c>
      <c r="C110" s="237">
        <f t="shared" si="14"/>
        <v>12329</v>
      </c>
      <c r="D110" s="244">
        <f t="shared" si="15"/>
        <v>0</v>
      </c>
      <c r="E110" s="239">
        <f t="shared" si="9"/>
        <v>12329</v>
      </c>
      <c r="F110" s="245">
        <f t="shared" si="12"/>
        <v>1000000</v>
      </c>
      <c r="G110" s="245">
        <f t="shared" si="10"/>
        <v>1000000</v>
      </c>
      <c r="H110" s="240">
        <f t="shared" si="13"/>
        <v>12328.767123287671</v>
      </c>
      <c r="I110" s="241">
        <f t="shared" si="16"/>
        <v>0.2328767123290163</v>
      </c>
    </row>
    <row r="111" spans="1:9" x14ac:dyDescent="0.25">
      <c r="A111" s="242">
        <v>45143</v>
      </c>
      <c r="B111" s="243">
        <f t="shared" si="11"/>
        <v>31</v>
      </c>
      <c r="C111" s="237">
        <f t="shared" si="14"/>
        <v>12740</v>
      </c>
      <c r="D111" s="244">
        <f t="shared" si="15"/>
        <v>0</v>
      </c>
      <c r="E111" s="239">
        <f t="shared" si="9"/>
        <v>12740</v>
      </c>
      <c r="F111" s="245">
        <f t="shared" si="12"/>
        <v>1000000</v>
      </c>
      <c r="G111" s="245">
        <f t="shared" si="10"/>
        <v>1000000</v>
      </c>
      <c r="H111" s="240">
        <f t="shared" si="13"/>
        <v>12739.726027397261</v>
      </c>
      <c r="I111" s="246">
        <f t="shared" si="16"/>
        <v>0.27397260273937718</v>
      </c>
    </row>
    <row r="112" spans="1:9" x14ac:dyDescent="0.25">
      <c r="A112" s="242">
        <v>45174</v>
      </c>
      <c r="B112" s="243">
        <f t="shared" si="11"/>
        <v>31</v>
      </c>
      <c r="C112" s="237">
        <f t="shared" si="14"/>
        <v>12740</v>
      </c>
      <c r="D112" s="244">
        <f t="shared" si="15"/>
        <v>0</v>
      </c>
      <c r="E112" s="239">
        <f t="shared" si="9"/>
        <v>12740</v>
      </c>
      <c r="F112" s="245">
        <f t="shared" si="12"/>
        <v>1000000</v>
      </c>
      <c r="G112" s="245">
        <f t="shared" si="10"/>
        <v>1000000</v>
      </c>
      <c r="H112" s="240">
        <f t="shared" si="13"/>
        <v>12739.726027397261</v>
      </c>
      <c r="I112" s="241">
        <f t="shared" si="16"/>
        <v>0.27397260273937718</v>
      </c>
    </row>
    <row r="113" spans="1:9" x14ac:dyDescent="0.25">
      <c r="A113" s="242">
        <v>45204</v>
      </c>
      <c r="B113" s="243">
        <f t="shared" si="11"/>
        <v>30</v>
      </c>
      <c r="C113" s="237">
        <f t="shared" si="14"/>
        <v>12329</v>
      </c>
      <c r="D113" s="244">
        <f t="shared" si="15"/>
        <v>0</v>
      </c>
      <c r="E113" s="239">
        <f t="shared" si="9"/>
        <v>12329</v>
      </c>
      <c r="F113" s="245">
        <f t="shared" si="12"/>
        <v>1000000</v>
      </c>
      <c r="G113" s="245">
        <f t="shared" si="10"/>
        <v>1000000</v>
      </c>
      <c r="H113" s="240">
        <f t="shared" si="13"/>
        <v>12328.767123287671</v>
      </c>
      <c r="I113" s="241">
        <f t="shared" si="16"/>
        <v>0.2328767123290163</v>
      </c>
    </row>
    <row r="114" spans="1:9" x14ac:dyDescent="0.25">
      <c r="A114" s="242">
        <v>45235</v>
      </c>
      <c r="B114" s="243">
        <f t="shared" si="11"/>
        <v>31</v>
      </c>
      <c r="C114" s="237">
        <f t="shared" si="14"/>
        <v>12740</v>
      </c>
      <c r="D114" s="244">
        <f t="shared" si="15"/>
        <v>0</v>
      </c>
      <c r="E114" s="239">
        <f t="shared" si="9"/>
        <v>12740</v>
      </c>
      <c r="F114" s="245">
        <f t="shared" si="12"/>
        <v>1000000</v>
      </c>
      <c r="G114" s="245">
        <f t="shared" si="10"/>
        <v>1000000</v>
      </c>
      <c r="H114" s="240">
        <f t="shared" si="13"/>
        <v>12739.726027397261</v>
      </c>
      <c r="I114" s="246">
        <f t="shared" si="16"/>
        <v>0.27397260273937718</v>
      </c>
    </row>
    <row r="115" spans="1:9" x14ac:dyDescent="0.25">
      <c r="A115" s="242">
        <v>45265</v>
      </c>
      <c r="B115" s="243">
        <f t="shared" si="11"/>
        <v>30</v>
      </c>
      <c r="C115" s="237">
        <f t="shared" si="14"/>
        <v>12329</v>
      </c>
      <c r="D115" s="244">
        <f t="shared" si="15"/>
        <v>0</v>
      </c>
      <c r="E115" s="239">
        <f t="shared" si="9"/>
        <v>12329</v>
      </c>
      <c r="F115" s="245">
        <f t="shared" si="12"/>
        <v>1000000</v>
      </c>
      <c r="G115" s="245">
        <f t="shared" si="10"/>
        <v>1000000</v>
      </c>
      <c r="H115" s="240">
        <f t="shared" si="13"/>
        <v>12328.767123287671</v>
      </c>
      <c r="I115" s="241">
        <f t="shared" si="16"/>
        <v>0.2328767123290163</v>
      </c>
    </row>
    <row r="116" spans="1:9" x14ac:dyDescent="0.25">
      <c r="A116" s="242">
        <v>45296</v>
      </c>
      <c r="B116" s="243">
        <f t="shared" si="11"/>
        <v>31</v>
      </c>
      <c r="C116" s="237">
        <f t="shared" si="14"/>
        <v>12740</v>
      </c>
      <c r="D116" s="244">
        <f t="shared" si="15"/>
        <v>0</v>
      </c>
      <c r="E116" s="239">
        <f t="shared" si="9"/>
        <v>12740</v>
      </c>
      <c r="F116" s="245">
        <f t="shared" si="12"/>
        <v>1000000</v>
      </c>
      <c r="G116" s="245">
        <f t="shared" si="10"/>
        <v>1000000</v>
      </c>
      <c r="H116" s="240">
        <f t="shared" si="13"/>
        <v>12739.726027397261</v>
      </c>
      <c r="I116" s="241">
        <f t="shared" si="16"/>
        <v>0.27397260273937718</v>
      </c>
    </row>
    <row r="117" spans="1:9" x14ac:dyDescent="0.25">
      <c r="A117" s="242">
        <v>45327</v>
      </c>
      <c r="B117" s="243">
        <f t="shared" si="11"/>
        <v>31</v>
      </c>
      <c r="C117" s="237">
        <f t="shared" si="14"/>
        <v>12740</v>
      </c>
      <c r="D117" s="244">
        <f t="shared" si="15"/>
        <v>0</v>
      </c>
      <c r="E117" s="239">
        <f t="shared" si="9"/>
        <v>12740</v>
      </c>
      <c r="F117" s="245">
        <f t="shared" si="12"/>
        <v>1000000</v>
      </c>
      <c r="G117" s="245">
        <f t="shared" si="10"/>
        <v>1000000</v>
      </c>
      <c r="H117" s="240">
        <f t="shared" si="13"/>
        <v>12739.726027397261</v>
      </c>
      <c r="I117" s="246">
        <f t="shared" si="16"/>
        <v>0.27397260273937718</v>
      </c>
    </row>
    <row r="118" spans="1:9" x14ac:dyDescent="0.25">
      <c r="A118" s="242">
        <v>45356</v>
      </c>
      <c r="B118" s="243">
        <f t="shared" si="11"/>
        <v>29</v>
      </c>
      <c r="C118" s="237">
        <f t="shared" si="14"/>
        <v>11918</v>
      </c>
      <c r="D118" s="244">
        <f t="shared" si="15"/>
        <v>0</v>
      </c>
      <c r="E118" s="239">
        <f t="shared" si="9"/>
        <v>11918</v>
      </c>
      <c r="F118" s="245">
        <f t="shared" si="12"/>
        <v>1000000</v>
      </c>
      <c r="G118" s="245">
        <f t="shared" si="10"/>
        <v>1000000</v>
      </c>
      <c r="H118" s="240">
        <f t="shared" si="13"/>
        <v>11917.808219178081</v>
      </c>
      <c r="I118" s="241">
        <f t="shared" si="16"/>
        <v>0.19178082191865542</v>
      </c>
    </row>
    <row r="119" spans="1:9" x14ac:dyDescent="0.25">
      <c r="A119" s="242">
        <v>45387</v>
      </c>
      <c r="B119" s="243">
        <f t="shared" si="11"/>
        <v>31</v>
      </c>
      <c r="C119" s="237">
        <f t="shared" si="14"/>
        <v>12740</v>
      </c>
      <c r="D119" s="244">
        <f t="shared" si="15"/>
        <v>0</v>
      </c>
      <c r="E119" s="239">
        <f t="shared" si="9"/>
        <v>12740</v>
      </c>
      <c r="F119" s="245">
        <f t="shared" si="12"/>
        <v>1000000</v>
      </c>
      <c r="G119" s="245">
        <f t="shared" si="10"/>
        <v>1000000</v>
      </c>
      <c r="H119" s="240">
        <f t="shared" si="13"/>
        <v>12739.726027397261</v>
      </c>
      <c r="I119" s="241">
        <f t="shared" si="16"/>
        <v>0.27397260273937718</v>
      </c>
    </row>
    <row r="120" spans="1:9" x14ac:dyDescent="0.25">
      <c r="A120" s="242">
        <v>45417</v>
      </c>
      <c r="B120" s="243">
        <f t="shared" si="11"/>
        <v>30</v>
      </c>
      <c r="C120" s="237">
        <f t="shared" si="14"/>
        <v>12329</v>
      </c>
      <c r="D120" s="244">
        <f t="shared" si="15"/>
        <v>0</v>
      </c>
      <c r="E120" s="239">
        <f t="shared" si="9"/>
        <v>12329</v>
      </c>
      <c r="F120" s="245">
        <f t="shared" si="12"/>
        <v>1000000</v>
      </c>
      <c r="G120" s="245">
        <f t="shared" si="10"/>
        <v>1000000</v>
      </c>
      <c r="H120" s="240">
        <f t="shared" si="13"/>
        <v>12328.767123287671</v>
      </c>
      <c r="I120" s="246">
        <f t="shared" si="16"/>
        <v>0.2328767123290163</v>
      </c>
    </row>
    <row r="121" spans="1:9" x14ac:dyDescent="0.25">
      <c r="A121" s="242">
        <v>45448</v>
      </c>
      <c r="B121" s="243">
        <f t="shared" si="11"/>
        <v>31</v>
      </c>
      <c r="C121" s="237">
        <f t="shared" si="14"/>
        <v>12740</v>
      </c>
      <c r="D121" s="244">
        <f t="shared" si="15"/>
        <v>0</v>
      </c>
      <c r="E121" s="239">
        <f t="shared" si="9"/>
        <v>12740</v>
      </c>
      <c r="F121" s="245">
        <f t="shared" si="12"/>
        <v>1000000</v>
      </c>
      <c r="G121" s="245">
        <f t="shared" si="10"/>
        <v>1000000</v>
      </c>
      <c r="H121" s="240">
        <f t="shared" si="13"/>
        <v>12739.726027397261</v>
      </c>
      <c r="I121" s="241">
        <f t="shared" si="16"/>
        <v>0.27397260273937718</v>
      </c>
    </row>
    <row r="122" spans="1:9" x14ac:dyDescent="0.25">
      <c r="A122" s="242">
        <v>45478</v>
      </c>
      <c r="B122" s="243">
        <f t="shared" si="11"/>
        <v>30</v>
      </c>
      <c r="C122" s="237">
        <f t="shared" si="14"/>
        <v>12329</v>
      </c>
      <c r="D122" s="244">
        <f t="shared" si="15"/>
        <v>0</v>
      </c>
      <c r="E122" s="239">
        <f t="shared" si="9"/>
        <v>12329</v>
      </c>
      <c r="F122" s="245">
        <f t="shared" si="12"/>
        <v>1000000</v>
      </c>
      <c r="G122" s="245">
        <f t="shared" si="10"/>
        <v>1000000</v>
      </c>
      <c r="H122" s="240">
        <f t="shared" si="13"/>
        <v>12328.767123287671</v>
      </c>
      <c r="I122" s="241">
        <f t="shared" si="16"/>
        <v>0.2328767123290163</v>
      </c>
    </row>
    <row r="123" spans="1:9" x14ac:dyDescent="0.25">
      <c r="A123" s="242">
        <v>45509</v>
      </c>
      <c r="B123" s="243">
        <f t="shared" si="11"/>
        <v>31</v>
      </c>
      <c r="C123" s="237">
        <f t="shared" si="14"/>
        <v>12740</v>
      </c>
      <c r="D123" s="244">
        <f t="shared" si="15"/>
        <v>0</v>
      </c>
      <c r="E123" s="239">
        <f t="shared" si="9"/>
        <v>12740</v>
      </c>
      <c r="F123" s="245">
        <f t="shared" si="12"/>
        <v>1000000</v>
      </c>
      <c r="G123" s="245">
        <f t="shared" si="10"/>
        <v>1000000</v>
      </c>
      <c r="H123" s="240">
        <f t="shared" si="13"/>
        <v>12739.726027397261</v>
      </c>
      <c r="I123" s="246">
        <f t="shared" si="16"/>
        <v>0.27397260273937718</v>
      </c>
    </row>
    <row r="124" spans="1:9" x14ac:dyDescent="0.25">
      <c r="A124" s="242">
        <v>45540</v>
      </c>
      <c r="B124" s="243">
        <f t="shared" si="11"/>
        <v>31</v>
      </c>
      <c r="C124" s="237">
        <f t="shared" si="14"/>
        <v>12740</v>
      </c>
      <c r="D124" s="244">
        <f t="shared" si="15"/>
        <v>0</v>
      </c>
      <c r="E124" s="239">
        <f t="shared" si="9"/>
        <v>12740</v>
      </c>
      <c r="F124" s="245">
        <f t="shared" si="12"/>
        <v>1000000</v>
      </c>
      <c r="G124" s="245">
        <f t="shared" si="10"/>
        <v>1000000</v>
      </c>
      <c r="H124" s="240">
        <f t="shared" si="13"/>
        <v>12739.726027397261</v>
      </c>
      <c r="I124" s="241">
        <f t="shared" si="16"/>
        <v>0.27397260273937718</v>
      </c>
    </row>
    <row r="125" spans="1:9" x14ac:dyDescent="0.25">
      <c r="A125" s="242">
        <v>45570</v>
      </c>
      <c r="B125" s="243">
        <f t="shared" si="11"/>
        <v>30</v>
      </c>
      <c r="C125" s="237">
        <f t="shared" si="14"/>
        <v>12329</v>
      </c>
      <c r="D125" s="244">
        <f t="shared" si="15"/>
        <v>0</v>
      </c>
      <c r="E125" s="239">
        <f t="shared" si="9"/>
        <v>12329</v>
      </c>
      <c r="F125" s="245">
        <f t="shared" si="12"/>
        <v>1000000</v>
      </c>
      <c r="G125" s="245">
        <f t="shared" si="10"/>
        <v>1000000</v>
      </c>
      <c r="H125" s="240">
        <f t="shared" si="13"/>
        <v>12328.767123287671</v>
      </c>
      <c r="I125" s="241">
        <f t="shared" si="16"/>
        <v>0.2328767123290163</v>
      </c>
    </row>
    <row r="126" spans="1:9" x14ac:dyDescent="0.25">
      <c r="A126" s="242">
        <v>45601</v>
      </c>
      <c r="B126" s="243">
        <f t="shared" si="11"/>
        <v>31</v>
      </c>
      <c r="C126" s="237">
        <f t="shared" si="14"/>
        <v>12740</v>
      </c>
      <c r="D126" s="244">
        <f t="shared" si="15"/>
        <v>0</v>
      </c>
      <c r="E126" s="239">
        <f t="shared" si="9"/>
        <v>12740</v>
      </c>
      <c r="F126" s="245">
        <f t="shared" si="12"/>
        <v>1000000</v>
      </c>
      <c r="G126" s="245">
        <f t="shared" si="10"/>
        <v>1000000</v>
      </c>
      <c r="H126" s="240">
        <f t="shared" si="13"/>
        <v>12739.726027397261</v>
      </c>
      <c r="I126" s="246">
        <f t="shared" si="16"/>
        <v>0.27397260273937718</v>
      </c>
    </row>
    <row r="127" spans="1:9" x14ac:dyDescent="0.25">
      <c r="A127" s="242">
        <v>45631</v>
      </c>
      <c r="B127" s="243">
        <f t="shared" si="11"/>
        <v>30</v>
      </c>
      <c r="C127" s="237">
        <f t="shared" si="14"/>
        <v>12329</v>
      </c>
      <c r="D127" s="244">
        <f t="shared" si="15"/>
        <v>0</v>
      </c>
      <c r="E127" s="239">
        <f t="shared" si="9"/>
        <v>12329</v>
      </c>
      <c r="F127" s="245">
        <f t="shared" si="12"/>
        <v>1000000</v>
      </c>
      <c r="G127" s="245">
        <f t="shared" si="10"/>
        <v>1000000</v>
      </c>
      <c r="H127" s="240">
        <f t="shared" si="13"/>
        <v>12328.767123287671</v>
      </c>
      <c r="I127" s="241">
        <f t="shared" si="16"/>
        <v>0.2328767123290163</v>
      </c>
    </row>
    <row r="128" spans="1:9" x14ac:dyDescent="0.25">
      <c r="A128" s="242">
        <v>45662</v>
      </c>
      <c r="B128" s="243">
        <f t="shared" si="11"/>
        <v>31</v>
      </c>
      <c r="C128" s="237">
        <f t="shared" si="14"/>
        <v>12740</v>
      </c>
      <c r="D128" s="244">
        <f t="shared" si="15"/>
        <v>0</v>
      </c>
      <c r="E128" s="239">
        <f t="shared" si="9"/>
        <v>12740</v>
      </c>
      <c r="F128" s="245">
        <f t="shared" si="12"/>
        <v>1000000</v>
      </c>
      <c r="G128" s="245">
        <f t="shared" si="10"/>
        <v>1000000</v>
      </c>
      <c r="H128" s="240">
        <f t="shared" si="13"/>
        <v>12739.726027397261</v>
      </c>
      <c r="I128" s="241">
        <f t="shared" si="16"/>
        <v>0.27397260273937718</v>
      </c>
    </row>
    <row r="129" spans="1:9" x14ac:dyDescent="0.25">
      <c r="A129" s="242">
        <v>45693</v>
      </c>
      <c r="B129" s="243">
        <f t="shared" si="11"/>
        <v>31</v>
      </c>
      <c r="C129" s="237">
        <f t="shared" si="14"/>
        <v>12740</v>
      </c>
      <c r="D129" s="244">
        <f t="shared" si="15"/>
        <v>0</v>
      </c>
      <c r="E129" s="239">
        <f t="shared" si="9"/>
        <v>12740</v>
      </c>
      <c r="F129" s="245">
        <f t="shared" si="12"/>
        <v>1000000</v>
      </c>
      <c r="G129" s="245">
        <f t="shared" si="10"/>
        <v>1000000</v>
      </c>
      <c r="H129" s="240">
        <f t="shared" si="13"/>
        <v>12739.726027397261</v>
      </c>
      <c r="I129" s="246">
        <f t="shared" si="16"/>
        <v>0.27397260273937718</v>
      </c>
    </row>
    <row r="130" spans="1:9" x14ac:dyDescent="0.25">
      <c r="A130" s="242">
        <v>45721</v>
      </c>
      <c r="B130" s="243">
        <f t="shared" si="11"/>
        <v>28</v>
      </c>
      <c r="C130" s="237">
        <f t="shared" si="14"/>
        <v>11507</v>
      </c>
      <c r="D130" s="244">
        <f t="shared" si="15"/>
        <v>0</v>
      </c>
      <c r="E130" s="239">
        <f t="shared" si="9"/>
        <v>11507</v>
      </c>
      <c r="F130" s="245">
        <f t="shared" si="12"/>
        <v>1000000</v>
      </c>
      <c r="G130" s="245">
        <f t="shared" si="10"/>
        <v>1000000</v>
      </c>
      <c r="H130" s="240">
        <f t="shared" si="13"/>
        <v>11506.849315068494</v>
      </c>
      <c r="I130" s="241">
        <f t="shared" si="16"/>
        <v>0.15068493150647555</v>
      </c>
    </row>
    <row r="131" spans="1:9" x14ac:dyDescent="0.25">
      <c r="A131" s="242">
        <v>45752</v>
      </c>
      <c r="B131" s="243">
        <f t="shared" si="11"/>
        <v>31</v>
      </c>
      <c r="C131" s="237">
        <f t="shared" si="14"/>
        <v>12740</v>
      </c>
      <c r="D131" s="244">
        <f t="shared" si="15"/>
        <v>0</v>
      </c>
      <c r="E131" s="239">
        <f t="shared" si="9"/>
        <v>12740</v>
      </c>
      <c r="F131" s="245">
        <f t="shared" si="12"/>
        <v>1000000</v>
      </c>
      <c r="G131" s="245">
        <f t="shared" si="10"/>
        <v>1000000</v>
      </c>
      <c r="H131" s="240">
        <f t="shared" si="13"/>
        <v>12739.726027397261</v>
      </c>
      <c r="I131" s="241">
        <f t="shared" si="16"/>
        <v>0.27397260273937718</v>
      </c>
    </row>
    <row r="132" spans="1:9" x14ac:dyDescent="0.25">
      <c r="A132" s="242">
        <v>45782</v>
      </c>
      <c r="B132" s="243">
        <f t="shared" si="11"/>
        <v>30</v>
      </c>
      <c r="C132" s="237">
        <f t="shared" si="14"/>
        <v>12329</v>
      </c>
      <c r="D132" s="244">
        <f t="shared" si="15"/>
        <v>0</v>
      </c>
      <c r="E132" s="239">
        <f t="shared" ref="E132:E195" si="17">ROUNDUP(F132*$B$2*B132/365,0)</f>
        <v>12329</v>
      </c>
      <c r="F132" s="245">
        <f t="shared" si="12"/>
        <v>1000000</v>
      </c>
      <c r="G132" s="245">
        <f t="shared" ref="G132:G195" si="18">F132-D132</f>
        <v>1000000</v>
      </c>
      <c r="H132" s="240">
        <f t="shared" si="13"/>
        <v>12328.767123287671</v>
      </c>
      <c r="I132" s="246">
        <f t="shared" si="16"/>
        <v>0.2328767123290163</v>
      </c>
    </row>
    <row r="133" spans="1:9" x14ac:dyDescent="0.25">
      <c r="A133" s="242">
        <v>45813</v>
      </c>
      <c r="B133" s="243">
        <f t="shared" ref="B133:B196" si="19">A133-A132</f>
        <v>31</v>
      </c>
      <c r="C133" s="237">
        <f t="shared" si="14"/>
        <v>12740</v>
      </c>
      <c r="D133" s="244">
        <f t="shared" si="15"/>
        <v>0</v>
      </c>
      <c r="E133" s="239">
        <f t="shared" si="17"/>
        <v>12740</v>
      </c>
      <c r="F133" s="245">
        <f t="shared" ref="F133:F196" si="20">G132</f>
        <v>1000000</v>
      </c>
      <c r="G133" s="245">
        <f t="shared" si="18"/>
        <v>1000000</v>
      </c>
      <c r="H133" s="240">
        <f t="shared" ref="H133:H196" si="21">F133*$B$2*B133/365</f>
        <v>12739.726027397261</v>
      </c>
      <c r="I133" s="241">
        <f t="shared" si="16"/>
        <v>0.27397260273937718</v>
      </c>
    </row>
    <row r="134" spans="1:9" x14ac:dyDescent="0.25">
      <c r="A134" s="242">
        <v>45843</v>
      </c>
      <c r="B134" s="243">
        <f t="shared" si="19"/>
        <v>30</v>
      </c>
      <c r="C134" s="237">
        <f t="shared" ref="C134:C197" si="22">E134</f>
        <v>12329</v>
      </c>
      <c r="D134" s="244">
        <f t="shared" ref="D134:D197" si="23">C134-E134</f>
        <v>0</v>
      </c>
      <c r="E134" s="239">
        <f t="shared" si="17"/>
        <v>12329</v>
      </c>
      <c r="F134" s="245">
        <f t="shared" si="20"/>
        <v>1000000</v>
      </c>
      <c r="G134" s="245">
        <f t="shared" si="18"/>
        <v>1000000</v>
      </c>
      <c r="H134" s="240">
        <f t="shared" si="21"/>
        <v>12328.767123287671</v>
      </c>
      <c r="I134" s="241">
        <f t="shared" si="16"/>
        <v>0.2328767123290163</v>
      </c>
    </row>
    <row r="135" spans="1:9" x14ac:dyDescent="0.25">
      <c r="A135" s="242">
        <v>45874</v>
      </c>
      <c r="B135" s="243">
        <f t="shared" si="19"/>
        <v>31</v>
      </c>
      <c r="C135" s="237">
        <f t="shared" si="22"/>
        <v>12740</v>
      </c>
      <c r="D135" s="244">
        <f t="shared" si="23"/>
        <v>0</v>
      </c>
      <c r="E135" s="239">
        <f t="shared" si="17"/>
        <v>12740</v>
      </c>
      <c r="F135" s="245">
        <f t="shared" si="20"/>
        <v>1000000</v>
      </c>
      <c r="G135" s="245">
        <f t="shared" si="18"/>
        <v>1000000</v>
      </c>
      <c r="H135" s="240">
        <f t="shared" si="21"/>
        <v>12739.726027397261</v>
      </c>
      <c r="I135" s="246">
        <f t="shared" si="16"/>
        <v>0.27397260273937718</v>
      </c>
    </row>
    <row r="136" spans="1:9" x14ac:dyDescent="0.25">
      <c r="A136" s="242">
        <v>45905</v>
      </c>
      <c r="B136" s="243">
        <f t="shared" si="19"/>
        <v>31</v>
      </c>
      <c r="C136" s="237">
        <f t="shared" si="22"/>
        <v>12740</v>
      </c>
      <c r="D136" s="244">
        <f t="shared" si="23"/>
        <v>0</v>
      </c>
      <c r="E136" s="239">
        <f t="shared" si="17"/>
        <v>12740</v>
      </c>
      <c r="F136" s="245">
        <f t="shared" si="20"/>
        <v>1000000</v>
      </c>
      <c r="G136" s="245">
        <f t="shared" si="18"/>
        <v>1000000</v>
      </c>
      <c r="H136" s="240">
        <f t="shared" si="21"/>
        <v>12739.726027397261</v>
      </c>
      <c r="I136" s="241">
        <f t="shared" si="16"/>
        <v>0.27397260273937718</v>
      </c>
    </row>
    <row r="137" spans="1:9" x14ac:dyDescent="0.25">
      <c r="A137" s="242">
        <v>45935</v>
      </c>
      <c r="B137" s="243">
        <f t="shared" si="19"/>
        <v>30</v>
      </c>
      <c r="C137" s="237">
        <f t="shared" si="22"/>
        <v>12329</v>
      </c>
      <c r="D137" s="244">
        <f t="shared" si="23"/>
        <v>0</v>
      </c>
      <c r="E137" s="239">
        <f t="shared" si="17"/>
        <v>12329</v>
      </c>
      <c r="F137" s="245">
        <f t="shared" si="20"/>
        <v>1000000</v>
      </c>
      <c r="G137" s="245">
        <f t="shared" si="18"/>
        <v>1000000</v>
      </c>
      <c r="H137" s="240">
        <f t="shared" si="21"/>
        <v>12328.767123287671</v>
      </c>
      <c r="I137" s="241">
        <f t="shared" si="16"/>
        <v>0.2328767123290163</v>
      </c>
    </row>
    <row r="138" spans="1:9" x14ac:dyDescent="0.25">
      <c r="A138" s="242">
        <v>45966</v>
      </c>
      <c r="B138" s="243">
        <f t="shared" si="19"/>
        <v>31</v>
      </c>
      <c r="C138" s="237">
        <f t="shared" si="22"/>
        <v>12740</v>
      </c>
      <c r="D138" s="244">
        <f t="shared" si="23"/>
        <v>0</v>
      </c>
      <c r="E138" s="239">
        <f t="shared" si="17"/>
        <v>12740</v>
      </c>
      <c r="F138" s="245">
        <f t="shared" si="20"/>
        <v>1000000</v>
      </c>
      <c r="G138" s="245">
        <f t="shared" si="18"/>
        <v>1000000</v>
      </c>
      <c r="H138" s="240">
        <f t="shared" si="21"/>
        <v>12739.726027397261</v>
      </c>
      <c r="I138" s="246">
        <f t="shared" si="16"/>
        <v>0.27397260273937718</v>
      </c>
    </row>
    <row r="139" spans="1:9" x14ac:dyDescent="0.25">
      <c r="A139" s="242">
        <v>45996</v>
      </c>
      <c r="B139" s="243">
        <f t="shared" si="19"/>
        <v>30</v>
      </c>
      <c r="C139" s="237">
        <f t="shared" si="22"/>
        <v>12329</v>
      </c>
      <c r="D139" s="244">
        <f t="shared" si="23"/>
        <v>0</v>
      </c>
      <c r="E139" s="239">
        <f t="shared" si="17"/>
        <v>12329</v>
      </c>
      <c r="F139" s="245">
        <f t="shared" si="20"/>
        <v>1000000</v>
      </c>
      <c r="G139" s="245">
        <f t="shared" si="18"/>
        <v>1000000</v>
      </c>
      <c r="H139" s="240">
        <f t="shared" si="21"/>
        <v>12328.767123287671</v>
      </c>
      <c r="I139" s="241">
        <f t="shared" si="16"/>
        <v>0.2328767123290163</v>
      </c>
    </row>
    <row r="140" spans="1:9" x14ac:dyDescent="0.25">
      <c r="A140" s="242">
        <v>46027</v>
      </c>
      <c r="B140" s="243">
        <f t="shared" si="19"/>
        <v>31</v>
      </c>
      <c r="C140" s="237">
        <f t="shared" si="22"/>
        <v>12740</v>
      </c>
      <c r="D140" s="244">
        <f t="shared" si="23"/>
        <v>0</v>
      </c>
      <c r="E140" s="239">
        <f t="shared" si="17"/>
        <v>12740</v>
      </c>
      <c r="F140" s="245">
        <f t="shared" si="20"/>
        <v>1000000</v>
      </c>
      <c r="G140" s="245">
        <f t="shared" si="18"/>
        <v>1000000</v>
      </c>
      <c r="H140" s="240">
        <f t="shared" si="21"/>
        <v>12739.726027397261</v>
      </c>
      <c r="I140" s="241">
        <f t="shared" si="16"/>
        <v>0.27397260273937718</v>
      </c>
    </row>
    <row r="141" spans="1:9" x14ac:dyDescent="0.25">
      <c r="A141" s="242">
        <v>46058</v>
      </c>
      <c r="B141" s="243">
        <f t="shared" si="19"/>
        <v>31</v>
      </c>
      <c r="C141" s="237">
        <f t="shared" si="22"/>
        <v>12740</v>
      </c>
      <c r="D141" s="244">
        <f t="shared" si="23"/>
        <v>0</v>
      </c>
      <c r="E141" s="239">
        <f t="shared" si="17"/>
        <v>12740</v>
      </c>
      <c r="F141" s="245">
        <f t="shared" si="20"/>
        <v>1000000</v>
      </c>
      <c r="G141" s="245">
        <f t="shared" si="18"/>
        <v>1000000</v>
      </c>
      <c r="H141" s="240">
        <f t="shared" si="21"/>
        <v>12739.726027397261</v>
      </c>
      <c r="I141" s="246">
        <f t="shared" si="16"/>
        <v>0.27397260273937718</v>
      </c>
    </row>
    <row r="142" spans="1:9" x14ac:dyDescent="0.25">
      <c r="A142" s="242">
        <v>46086</v>
      </c>
      <c r="B142" s="243">
        <f t="shared" si="19"/>
        <v>28</v>
      </c>
      <c r="C142" s="237">
        <f t="shared" si="22"/>
        <v>11507</v>
      </c>
      <c r="D142" s="244">
        <f t="shared" si="23"/>
        <v>0</v>
      </c>
      <c r="E142" s="239">
        <f t="shared" si="17"/>
        <v>11507</v>
      </c>
      <c r="F142" s="245">
        <f t="shared" si="20"/>
        <v>1000000</v>
      </c>
      <c r="G142" s="245">
        <f t="shared" si="18"/>
        <v>1000000</v>
      </c>
      <c r="H142" s="240">
        <f t="shared" si="21"/>
        <v>11506.849315068494</v>
      </c>
      <c r="I142" s="241">
        <f t="shared" si="16"/>
        <v>0.15068493150647555</v>
      </c>
    </row>
    <row r="143" spans="1:9" x14ac:dyDescent="0.25">
      <c r="A143" s="242">
        <v>46117</v>
      </c>
      <c r="B143" s="243">
        <f t="shared" si="19"/>
        <v>31</v>
      </c>
      <c r="C143" s="237">
        <f t="shared" si="22"/>
        <v>12740</v>
      </c>
      <c r="D143" s="244">
        <f t="shared" si="23"/>
        <v>0</v>
      </c>
      <c r="E143" s="239">
        <f t="shared" si="17"/>
        <v>12740</v>
      </c>
      <c r="F143" s="245">
        <f t="shared" si="20"/>
        <v>1000000</v>
      </c>
      <c r="G143" s="245">
        <f t="shared" si="18"/>
        <v>1000000</v>
      </c>
      <c r="H143" s="240">
        <f t="shared" si="21"/>
        <v>12739.726027397261</v>
      </c>
      <c r="I143" s="241">
        <f t="shared" si="16"/>
        <v>0.27397260273937718</v>
      </c>
    </row>
    <row r="144" spans="1:9" x14ac:dyDescent="0.25">
      <c r="A144" s="242">
        <v>46147</v>
      </c>
      <c r="B144" s="243">
        <f t="shared" si="19"/>
        <v>30</v>
      </c>
      <c r="C144" s="237">
        <f t="shared" si="22"/>
        <v>12329</v>
      </c>
      <c r="D144" s="244">
        <f t="shared" si="23"/>
        <v>0</v>
      </c>
      <c r="E144" s="239">
        <f t="shared" si="17"/>
        <v>12329</v>
      </c>
      <c r="F144" s="245">
        <f t="shared" si="20"/>
        <v>1000000</v>
      </c>
      <c r="G144" s="245">
        <f t="shared" si="18"/>
        <v>1000000</v>
      </c>
      <c r="H144" s="240">
        <f t="shared" si="21"/>
        <v>12328.767123287671</v>
      </c>
      <c r="I144" s="246">
        <f t="shared" si="16"/>
        <v>0.2328767123290163</v>
      </c>
    </row>
    <row r="145" spans="1:9" x14ac:dyDescent="0.25">
      <c r="A145" s="242">
        <v>46178</v>
      </c>
      <c r="B145" s="243">
        <f t="shared" si="19"/>
        <v>31</v>
      </c>
      <c r="C145" s="237">
        <f t="shared" si="22"/>
        <v>12740</v>
      </c>
      <c r="D145" s="244">
        <f t="shared" si="23"/>
        <v>0</v>
      </c>
      <c r="E145" s="239">
        <f t="shared" si="17"/>
        <v>12740</v>
      </c>
      <c r="F145" s="245">
        <f t="shared" si="20"/>
        <v>1000000</v>
      </c>
      <c r="G145" s="245">
        <f t="shared" si="18"/>
        <v>1000000</v>
      </c>
      <c r="H145" s="240">
        <f t="shared" si="21"/>
        <v>12739.726027397261</v>
      </c>
      <c r="I145" s="241">
        <f t="shared" si="16"/>
        <v>0.27397260273937718</v>
      </c>
    </row>
    <row r="146" spans="1:9" x14ac:dyDescent="0.25">
      <c r="A146" s="242">
        <v>46208</v>
      </c>
      <c r="B146" s="243">
        <f t="shared" si="19"/>
        <v>30</v>
      </c>
      <c r="C146" s="237">
        <f t="shared" si="22"/>
        <v>12329</v>
      </c>
      <c r="D146" s="244">
        <f t="shared" si="23"/>
        <v>0</v>
      </c>
      <c r="E146" s="239">
        <f t="shared" si="17"/>
        <v>12329</v>
      </c>
      <c r="F146" s="245">
        <f t="shared" si="20"/>
        <v>1000000</v>
      </c>
      <c r="G146" s="245">
        <f t="shared" si="18"/>
        <v>1000000</v>
      </c>
      <c r="H146" s="240">
        <f t="shared" si="21"/>
        <v>12328.767123287671</v>
      </c>
      <c r="I146" s="241">
        <f t="shared" si="16"/>
        <v>0.2328767123290163</v>
      </c>
    </row>
    <row r="147" spans="1:9" x14ac:dyDescent="0.25">
      <c r="A147" s="242">
        <v>46239</v>
      </c>
      <c r="B147" s="243">
        <f t="shared" si="19"/>
        <v>31</v>
      </c>
      <c r="C147" s="237">
        <f t="shared" si="22"/>
        <v>12740</v>
      </c>
      <c r="D147" s="244">
        <f t="shared" si="23"/>
        <v>0</v>
      </c>
      <c r="E147" s="239">
        <f t="shared" si="17"/>
        <v>12740</v>
      </c>
      <c r="F147" s="245">
        <f t="shared" si="20"/>
        <v>1000000</v>
      </c>
      <c r="G147" s="245">
        <f t="shared" si="18"/>
        <v>1000000</v>
      </c>
      <c r="H147" s="240">
        <f t="shared" si="21"/>
        <v>12739.726027397261</v>
      </c>
      <c r="I147" s="246">
        <f t="shared" si="16"/>
        <v>0.27397260273937718</v>
      </c>
    </row>
    <row r="148" spans="1:9" x14ac:dyDescent="0.25">
      <c r="A148" s="242">
        <v>46270</v>
      </c>
      <c r="B148" s="243">
        <f t="shared" si="19"/>
        <v>31</v>
      </c>
      <c r="C148" s="237">
        <f t="shared" si="22"/>
        <v>12740</v>
      </c>
      <c r="D148" s="244">
        <f t="shared" si="23"/>
        <v>0</v>
      </c>
      <c r="E148" s="239">
        <f t="shared" si="17"/>
        <v>12740</v>
      </c>
      <c r="F148" s="245">
        <f t="shared" si="20"/>
        <v>1000000</v>
      </c>
      <c r="G148" s="245">
        <f t="shared" si="18"/>
        <v>1000000</v>
      </c>
      <c r="H148" s="240">
        <f t="shared" si="21"/>
        <v>12739.726027397261</v>
      </c>
      <c r="I148" s="241">
        <f t="shared" si="16"/>
        <v>0.27397260273937718</v>
      </c>
    </row>
    <row r="149" spans="1:9" x14ac:dyDescent="0.25">
      <c r="A149" s="242">
        <v>46300</v>
      </c>
      <c r="B149" s="243">
        <f t="shared" si="19"/>
        <v>30</v>
      </c>
      <c r="C149" s="237">
        <f t="shared" si="22"/>
        <v>12329</v>
      </c>
      <c r="D149" s="244">
        <f t="shared" si="23"/>
        <v>0</v>
      </c>
      <c r="E149" s="239">
        <f t="shared" si="17"/>
        <v>12329</v>
      </c>
      <c r="F149" s="245">
        <f t="shared" si="20"/>
        <v>1000000</v>
      </c>
      <c r="G149" s="245">
        <f t="shared" si="18"/>
        <v>1000000</v>
      </c>
      <c r="H149" s="240">
        <f t="shared" si="21"/>
        <v>12328.767123287671</v>
      </c>
      <c r="I149" s="241">
        <f t="shared" si="16"/>
        <v>0.2328767123290163</v>
      </c>
    </row>
    <row r="150" spans="1:9" x14ac:dyDescent="0.25">
      <c r="A150" s="242">
        <v>46331</v>
      </c>
      <c r="B150" s="243">
        <f t="shared" si="19"/>
        <v>31</v>
      </c>
      <c r="C150" s="237">
        <f t="shared" si="22"/>
        <v>12740</v>
      </c>
      <c r="D150" s="244">
        <f t="shared" si="23"/>
        <v>0</v>
      </c>
      <c r="E150" s="239">
        <f t="shared" si="17"/>
        <v>12740</v>
      </c>
      <c r="F150" s="245">
        <f t="shared" si="20"/>
        <v>1000000</v>
      </c>
      <c r="G150" s="245">
        <f t="shared" si="18"/>
        <v>1000000</v>
      </c>
      <c r="H150" s="240">
        <f t="shared" si="21"/>
        <v>12739.726027397261</v>
      </c>
      <c r="I150" s="246">
        <f t="shared" si="16"/>
        <v>0.27397260273937718</v>
      </c>
    </row>
    <row r="151" spans="1:9" x14ac:dyDescent="0.25">
      <c r="A151" s="242">
        <v>46361</v>
      </c>
      <c r="B151" s="243">
        <f t="shared" si="19"/>
        <v>30</v>
      </c>
      <c r="C151" s="237">
        <f t="shared" si="22"/>
        <v>12329</v>
      </c>
      <c r="D151" s="244">
        <f t="shared" si="23"/>
        <v>0</v>
      </c>
      <c r="E151" s="239">
        <f t="shared" si="17"/>
        <v>12329</v>
      </c>
      <c r="F151" s="245">
        <f t="shared" si="20"/>
        <v>1000000</v>
      </c>
      <c r="G151" s="245">
        <f t="shared" si="18"/>
        <v>1000000</v>
      </c>
      <c r="H151" s="240">
        <f t="shared" si="21"/>
        <v>12328.767123287671</v>
      </c>
      <c r="I151" s="241">
        <f t="shared" si="16"/>
        <v>0.2328767123290163</v>
      </c>
    </row>
    <row r="152" spans="1:9" x14ac:dyDescent="0.25">
      <c r="A152" s="242">
        <v>46392</v>
      </c>
      <c r="B152" s="243">
        <f t="shared" si="19"/>
        <v>31</v>
      </c>
      <c r="C152" s="237">
        <f t="shared" si="22"/>
        <v>12740</v>
      </c>
      <c r="D152" s="244">
        <f t="shared" si="23"/>
        <v>0</v>
      </c>
      <c r="E152" s="239">
        <f t="shared" si="17"/>
        <v>12740</v>
      </c>
      <c r="F152" s="245">
        <f t="shared" si="20"/>
        <v>1000000</v>
      </c>
      <c r="G152" s="245">
        <f t="shared" si="18"/>
        <v>1000000</v>
      </c>
      <c r="H152" s="240">
        <f t="shared" si="21"/>
        <v>12739.726027397261</v>
      </c>
      <c r="I152" s="241">
        <f t="shared" si="16"/>
        <v>0.27397260273937718</v>
      </c>
    </row>
    <row r="153" spans="1:9" x14ac:dyDescent="0.25">
      <c r="A153" s="242">
        <v>46423</v>
      </c>
      <c r="B153" s="243">
        <f t="shared" si="19"/>
        <v>31</v>
      </c>
      <c r="C153" s="237">
        <f t="shared" si="22"/>
        <v>12740</v>
      </c>
      <c r="D153" s="244">
        <f t="shared" si="23"/>
        <v>0</v>
      </c>
      <c r="E153" s="239">
        <f t="shared" si="17"/>
        <v>12740</v>
      </c>
      <c r="F153" s="245">
        <f t="shared" si="20"/>
        <v>1000000</v>
      </c>
      <c r="G153" s="245">
        <f t="shared" si="18"/>
        <v>1000000</v>
      </c>
      <c r="H153" s="240">
        <f t="shared" si="21"/>
        <v>12739.726027397261</v>
      </c>
      <c r="I153" s="246">
        <f t="shared" si="16"/>
        <v>0.27397260273937718</v>
      </c>
    </row>
    <row r="154" spans="1:9" x14ac:dyDescent="0.25">
      <c r="A154" s="242">
        <v>46451</v>
      </c>
      <c r="B154" s="243">
        <f t="shared" si="19"/>
        <v>28</v>
      </c>
      <c r="C154" s="237">
        <f t="shared" si="22"/>
        <v>11507</v>
      </c>
      <c r="D154" s="244">
        <f t="shared" si="23"/>
        <v>0</v>
      </c>
      <c r="E154" s="239">
        <f t="shared" si="17"/>
        <v>11507</v>
      </c>
      <c r="F154" s="245">
        <f t="shared" si="20"/>
        <v>1000000</v>
      </c>
      <c r="G154" s="245">
        <f t="shared" si="18"/>
        <v>1000000</v>
      </c>
      <c r="H154" s="240">
        <f t="shared" si="21"/>
        <v>11506.849315068494</v>
      </c>
      <c r="I154" s="241">
        <f t="shared" si="16"/>
        <v>0.15068493150647555</v>
      </c>
    </row>
    <row r="155" spans="1:9" x14ac:dyDescent="0.25">
      <c r="A155" s="242">
        <v>46482</v>
      </c>
      <c r="B155" s="243">
        <f t="shared" si="19"/>
        <v>31</v>
      </c>
      <c r="C155" s="237">
        <f t="shared" si="22"/>
        <v>12740</v>
      </c>
      <c r="D155" s="244">
        <f t="shared" si="23"/>
        <v>0</v>
      </c>
      <c r="E155" s="239">
        <f t="shared" si="17"/>
        <v>12740</v>
      </c>
      <c r="F155" s="245">
        <f t="shared" si="20"/>
        <v>1000000</v>
      </c>
      <c r="G155" s="245">
        <f t="shared" si="18"/>
        <v>1000000</v>
      </c>
      <c r="H155" s="240">
        <f t="shared" si="21"/>
        <v>12739.726027397261</v>
      </c>
      <c r="I155" s="241">
        <f t="shared" si="16"/>
        <v>0.27397260273937718</v>
      </c>
    </row>
    <row r="156" spans="1:9" x14ac:dyDescent="0.25">
      <c r="A156" s="242">
        <v>46512</v>
      </c>
      <c r="B156" s="243">
        <f t="shared" si="19"/>
        <v>30</v>
      </c>
      <c r="C156" s="237">
        <f t="shared" si="22"/>
        <v>12329</v>
      </c>
      <c r="D156" s="244">
        <f t="shared" si="23"/>
        <v>0</v>
      </c>
      <c r="E156" s="239">
        <f t="shared" si="17"/>
        <v>12329</v>
      </c>
      <c r="F156" s="245">
        <f t="shared" si="20"/>
        <v>1000000</v>
      </c>
      <c r="G156" s="245">
        <f t="shared" si="18"/>
        <v>1000000</v>
      </c>
      <c r="H156" s="240">
        <f t="shared" si="21"/>
        <v>12328.767123287671</v>
      </c>
      <c r="I156" s="246">
        <f t="shared" si="16"/>
        <v>0.2328767123290163</v>
      </c>
    </row>
    <row r="157" spans="1:9" x14ac:dyDescent="0.25">
      <c r="A157" s="242">
        <v>46543</v>
      </c>
      <c r="B157" s="243">
        <f t="shared" si="19"/>
        <v>31</v>
      </c>
      <c r="C157" s="237">
        <f t="shared" si="22"/>
        <v>12740</v>
      </c>
      <c r="D157" s="244">
        <f t="shared" si="23"/>
        <v>0</v>
      </c>
      <c r="E157" s="239">
        <f t="shared" si="17"/>
        <v>12740</v>
      </c>
      <c r="F157" s="245">
        <f t="shared" si="20"/>
        <v>1000000</v>
      </c>
      <c r="G157" s="245">
        <f t="shared" si="18"/>
        <v>1000000</v>
      </c>
      <c r="H157" s="240">
        <f t="shared" si="21"/>
        <v>12739.726027397261</v>
      </c>
      <c r="I157" s="241">
        <f t="shared" si="16"/>
        <v>0.27397260273937718</v>
      </c>
    </row>
    <row r="158" spans="1:9" x14ac:dyDescent="0.25">
      <c r="A158" s="242">
        <v>46573</v>
      </c>
      <c r="B158" s="243">
        <f t="shared" si="19"/>
        <v>30</v>
      </c>
      <c r="C158" s="237">
        <f t="shared" si="22"/>
        <v>12329</v>
      </c>
      <c r="D158" s="244">
        <f t="shared" si="23"/>
        <v>0</v>
      </c>
      <c r="E158" s="239">
        <f t="shared" si="17"/>
        <v>12329</v>
      </c>
      <c r="F158" s="245">
        <f t="shared" si="20"/>
        <v>1000000</v>
      </c>
      <c r="G158" s="245">
        <f t="shared" si="18"/>
        <v>1000000</v>
      </c>
      <c r="H158" s="240">
        <f t="shared" si="21"/>
        <v>12328.767123287671</v>
      </c>
      <c r="I158" s="241">
        <f t="shared" si="16"/>
        <v>0.2328767123290163</v>
      </c>
    </row>
    <row r="159" spans="1:9" x14ac:dyDescent="0.25">
      <c r="A159" s="242">
        <v>46604</v>
      </c>
      <c r="B159" s="243">
        <f t="shared" si="19"/>
        <v>31</v>
      </c>
      <c r="C159" s="237">
        <f t="shared" si="22"/>
        <v>12740</v>
      </c>
      <c r="D159" s="244">
        <f t="shared" si="23"/>
        <v>0</v>
      </c>
      <c r="E159" s="239">
        <f t="shared" si="17"/>
        <v>12740</v>
      </c>
      <c r="F159" s="245">
        <f t="shared" si="20"/>
        <v>1000000</v>
      </c>
      <c r="G159" s="245">
        <f t="shared" si="18"/>
        <v>1000000</v>
      </c>
      <c r="H159" s="240">
        <f t="shared" si="21"/>
        <v>12739.726027397261</v>
      </c>
      <c r="I159" s="246">
        <f t="shared" si="16"/>
        <v>0.27397260273937718</v>
      </c>
    </row>
    <row r="160" spans="1:9" x14ac:dyDescent="0.25">
      <c r="A160" s="242">
        <v>46635</v>
      </c>
      <c r="B160" s="243">
        <f t="shared" si="19"/>
        <v>31</v>
      </c>
      <c r="C160" s="237">
        <f t="shared" si="22"/>
        <v>12740</v>
      </c>
      <c r="D160" s="244">
        <f t="shared" si="23"/>
        <v>0</v>
      </c>
      <c r="E160" s="239">
        <f t="shared" si="17"/>
        <v>12740</v>
      </c>
      <c r="F160" s="245">
        <f t="shared" si="20"/>
        <v>1000000</v>
      </c>
      <c r="G160" s="245">
        <f t="shared" si="18"/>
        <v>1000000</v>
      </c>
      <c r="H160" s="240">
        <f t="shared" si="21"/>
        <v>12739.726027397261</v>
      </c>
      <c r="I160" s="241">
        <f t="shared" si="16"/>
        <v>0.27397260273937718</v>
      </c>
    </row>
    <row r="161" spans="1:9" x14ac:dyDescent="0.25">
      <c r="A161" s="242">
        <v>46665</v>
      </c>
      <c r="B161" s="243">
        <f t="shared" si="19"/>
        <v>30</v>
      </c>
      <c r="C161" s="237">
        <f t="shared" si="22"/>
        <v>12329</v>
      </c>
      <c r="D161" s="244">
        <f t="shared" si="23"/>
        <v>0</v>
      </c>
      <c r="E161" s="239">
        <f t="shared" si="17"/>
        <v>12329</v>
      </c>
      <c r="F161" s="245">
        <f t="shared" si="20"/>
        <v>1000000</v>
      </c>
      <c r="G161" s="245">
        <f t="shared" si="18"/>
        <v>1000000</v>
      </c>
      <c r="H161" s="240">
        <f t="shared" si="21"/>
        <v>12328.767123287671</v>
      </c>
      <c r="I161" s="241">
        <f t="shared" si="16"/>
        <v>0.2328767123290163</v>
      </c>
    </row>
    <row r="162" spans="1:9" x14ac:dyDescent="0.25">
      <c r="A162" s="242">
        <v>46696</v>
      </c>
      <c r="B162" s="243">
        <f t="shared" si="19"/>
        <v>31</v>
      </c>
      <c r="C162" s="237">
        <f t="shared" si="22"/>
        <v>12740</v>
      </c>
      <c r="D162" s="244">
        <f t="shared" si="23"/>
        <v>0</v>
      </c>
      <c r="E162" s="239">
        <f t="shared" si="17"/>
        <v>12740</v>
      </c>
      <c r="F162" s="245">
        <f t="shared" si="20"/>
        <v>1000000</v>
      </c>
      <c r="G162" s="245">
        <f t="shared" si="18"/>
        <v>1000000</v>
      </c>
      <c r="H162" s="240">
        <f t="shared" si="21"/>
        <v>12739.726027397261</v>
      </c>
      <c r="I162" s="246">
        <f t="shared" si="16"/>
        <v>0.27397260273937718</v>
      </c>
    </row>
    <row r="163" spans="1:9" x14ac:dyDescent="0.25">
      <c r="A163" s="242">
        <v>46726</v>
      </c>
      <c r="B163" s="243">
        <f t="shared" si="19"/>
        <v>30</v>
      </c>
      <c r="C163" s="237">
        <f t="shared" si="22"/>
        <v>12329</v>
      </c>
      <c r="D163" s="244">
        <f t="shared" si="23"/>
        <v>0</v>
      </c>
      <c r="E163" s="239">
        <f t="shared" si="17"/>
        <v>12329</v>
      </c>
      <c r="F163" s="245">
        <f t="shared" si="20"/>
        <v>1000000</v>
      </c>
      <c r="G163" s="245">
        <f t="shared" si="18"/>
        <v>1000000</v>
      </c>
      <c r="H163" s="240">
        <f t="shared" si="21"/>
        <v>12328.767123287671</v>
      </c>
      <c r="I163" s="241">
        <f t="shared" si="16"/>
        <v>0.2328767123290163</v>
      </c>
    </row>
    <row r="164" spans="1:9" x14ac:dyDescent="0.25">
      <c r="A164" s="242">
        <v>46757</v>
      </c>
      <c r="B164" s="243">
        <f t="shared" si="19"/>
        <v>31</v>
      </c>
      <c r="C164" s="237">
        <f t="shared" si="22"/>
        <v>12740</v>
      </c>
      <c r="D164" s="244">
        <f t="shared" si="23"/>
        <v>0</v>
      </c>
      <c r="E164" s="239">
        <f t="shared" si="17"/>
        <v>12740</v>
      </c>
      <c r="F164" s="245">
        <f t="shared" si="20"/>
        <v>1000000</v>
      </c>
      <c r="G164" s="245">
        <f t="shared" si="18"/>
        <v>1000000</v>
      </c>
      <c r="H164" s="240">
        <f t="shared" si="21"/>
        <v>12739.726027397261</v>
      </c>
      <c r="I164" s="241">
        <f t="shared" si="16"/>
        <v>0.27397260273937718</v>
      </c>
    </row>
    <row r="165" spans="1:9" x14ac:dyDescent="0.25">
      <c r="A165" s="242">
        <v>46788</v>
      </c>
      <c r="B165" s="243">
        <f t="shared" si="19"/>
        <v>31</v>
      </c>
      <c r="C165" s="237">
        <f t="shared" si="22"/>
        <v>12740</v>
      </c>
      <c r="D165" s="244">
        <f t="shared" si="23"/>
        <v>0</v>
      </c>
      <c r="E165" s="239">
        <f t="shared" si="17"/>
        <v>12740</v>
      </c>
      <c r="F165" s="245">
        <f t="shared" si="20"/>
        <v>1000000</v>
      </c>
      <c r="G165" s="245">
        <f t="shared" si="18"/>
        <v>1000000</v>
      </c>
      <c r="H165" s="240">
        <f t="shared" si="21"/>
        <v>12739.726027397261</v>
      </c>
      <c r="I165" s="246">
        <f t="shared" si="16"/>
        <v>0.27397260273937718</v>
      </c>
    </row>
    <row r="166" spans="1:9" x14ac:dyDescent="0.25">
      <c r="A166" s="242">
        <v>46817</v>
      </c>
      <c r="B166" s="243">
        <f t="shared" si="19"/>
        <v>29</v>
      </c>
      <c r="C166" s="237">
        <f t="shared" si="22"/>
        <v>11918</v>
      </c>
      <c r="D166" s="244">
        <f t="shared" si="23"/>
        <v>0</v>
      </c>
      <c r="E166" s="239">
        <f t="shared" si="17"/>
        <v>11918</v>
      </c>
      <c r="F166" s="245">
        <f t="shared" si="20"/>
        <v>1000000</v>
      </c>
      <c r="G166" s="245">
        <f t="shared" si="18"/>
        <v>1000000</v>
      </c>
      <c r="H166" s="240">
        <f t="shared" si="21"/>
        <v>11917.808219178081</v>
      </c>
      <c r="I166" s="241">
        <f t="shared" si="16"/>
        <v>0.19178082191865542</v>
      </c>
    </row>
    <row r="167" spans="1:9" x14ac:dyDescent="0.25">
      <c r="A167" s="242">
        <v>46848</v>
      </c>
      <c r="B167" s="243">
        <f t="shared" si="19"/>
        <v>31</v>
      </c>
      <c r="C167" s="237">
        <f t="shared" si="22"/>
        <v>12740</v>
      </c>
      <c r="D167" s="244">
        <f t="shared" si="23"/>
        <v>0</v>
      </c>
      <c r="E167" s="239">
        <f t="shared" si="17"/>
        <v>12740</v>
      </c>
      <c r="F167" s="245">
        <f t="shared" si="20"/>
        <v>1000000</v>
      </c>
      <c r="G167" s="245">
        <f t="shared" si="18"/>
        <v>1000000</v>
      </c>
      <c r="H167" s="240">
        <f t="shared" si="21"/>
        <v>12739.726027397261</v>
      </c>
      <c r="I167" s="241">
        <f t="shared" si="16"/>
        <v>0.27397260273937718</v>
      </c>
    </row>
    <row r="168" spans="1:9" x14ac:dyDescent="0.25">
      <c r="A168" s="242">
        <v>46878</v>
      </c>
      <c r="B168" s="243">
        <f t="shared" si="19"/>
        <v>30</v>
      </c>
      <c r="C168" s="237">
        <f t="shared" si="22"/>
        <v>12329</v>
      </c>
      <c r="D168" s="244">
        <f t="shared" si="23"/>
        <v>0</v>
      </c>
      <c r="E168" s="239">
        <f t="shared" si="17"/>
        <v>12329</v>
      </c>
      <c r="F168" s="245">
        <f t="shared" si="20"/>
        <v>1000000</v>
      </c>
      <c r="G168" s="245">
        <f t="shared" si="18"/>
        <v>1000000</v>
      </c>
      <c r="H168" s="240">
        <f t="shared" si="21"/>
        <v>12328.767123287671</v>
      </c>
      <c r="I168" s="246">
        <f t="shared" ref="I168:I231" si="24">E168-H168</f>
        <v>0.2328767123290163</v>
      </c>
    </row>
    <row r="169" spans="1:9" x14ac:dyDescent="0.25">
      <c r="A169" s="242">
        <v>46909</v>
      </c>
      <c r="B169" s="243">
        <f t="shared" si="19"/>
        <v>31</v>
      </c>
      <c r="C169" s="237">
        <f t="shared" si="22"/>
        <v>12740</v>
      </c>
      <c r="D169" s="244">
        <f t="shared" si="23"/>
        <v>0</v>
      </c>
      <c r="E169" s="239">
        <f t="shared" si="17"/>
        <v>12740</v>
      </c>
      <c r="F169" s="245">
        <f t="shared" si="20"/>
        <v>1000000</v>
      </c>
      <c r="G169" s="245">
        <f t="shared" si="18"/>
        <v>1000000</v>
      </c>
      <c r="H169" s="240">
        <f t="shared" si="21"/>
        <v>12739.726027397261</v>
      </c>
      <c r="I169" s="241">
        <f t="shared" si="24"/>
        <v>0.27397260273937718</v>
      </c>
    </row>
    <row r="170" spans="1:9" x14ac:dyDescent="0.25">
      <c r="A170" s="242">
        <v>46939</v>
      </c>
      <c r="B170" s="243">
        <f t="shared" si="19"/>
        <v>30</v>
      </c>
      <c r="C170" s="237">
        <f t="shared" si="22"/>
        <v>12329</v>
      </c>
      <c r="D170" s="244">
        <f t="shared" si="23"/>
        <v>0</v>
      </c>
      <c r="E170" s="239">
        <f t="shared" si="17"/>
        <v>12329</v>
      </c>
      <c r="F170" s="245">
        <f t="shared" si="20"/>
        <v>1000000</v>
      </c>
      <c r="G170" s="245">
        <f t="shared" si="18"/>
        <v>1000000</v>
      </c>
      <c r="H170" s="240">
        <f t="shared" si="21"/>
        <v>12328.767123287671</v>
      </c>
      <c r="I170" s="241">
        <f t="shared" si="24"/>
        <v>0.2328767123290163</v>
      </c>
    </row>
    <row r="171" spans="1:9" x14ac:dyDescent="0.25">
      <c r="A171" s="242">
        <v>46970</v>
      </c>
      <c r="B171" s="243">
        <f t="shared" si="19"/>
        <v>31</v>
      </c>
      <c r="C171" s="237">
        <f t="shared" si="22"/>
        <v>12740</v>
      </c>
      <c r="D171" s="244">
        <f t="shared" si="23"/>
        <v>0</v>
      </c>
      <c r="E171" s="239">
        <f t="shared" si="17"/>
        <v>12740</v>
      </c>
      <c r="F171" s="245">
        <f t="shared" si="20"/>
        <v>1000000</v>
      </c>
      <c r="G171" s="245">
        <f t="shared" si="18"/>
        <v>1000000</v>
      </c>
      <c r="H171" s="240">
        <f t="shared" si="21"/>
        <v>12739.726027397261</v>
      </c>
      <c r="I171" s="246">
        <f t="shared" si="24"/>
        <v>0.27397260273937718</v>
      </c>
    </row>
    <row r="172" spans="1:9" x14ac:dyDescent="0.25">
      <c r="A172" s="242">
        <v>47001</v>
      </c>
      <c r="B172" s="243">
        <f t="shared" si="19"/>
        <v>31</v>
      </c>
      <c r="C172" s="237">
        <f t="shared" si="22"/>
        <v>12740</v>
      </c>
      <c r="D172" s="244">
        <f t="shared" si="23"/>
        <v>0</v>
      </c>
      <c r="E172" s="239">
        <f t="shared" si="17"/>
        <v>12740</v>
      </c>
      <c r="F172" s="245">
        <f t="shared" si="20"/>
        <v>1000000</v>
      </c>
      <c r="G172" s="245">
        <f t="shared" si="18"/>
        <v>1000000</v>
      </c>
      <c r="H172" s="240">
        <f t="shared" si="21"/>
        <v>12739.726027397261</v>
      </c>
      <c r="I172" s="241">
        <f t="shared" si="24"/>
        <v>0.27397260273937718</v>
      </c>
    </row>
    <row r="173" spans="1:9" x14ac:dyDescent="0.25">
      <c r="A173" s="242">
        <v>47031</v>
      </c>
      <c r="B173" s="243">
        <f t="shared" si="19"/>
        <v>30</v>
      </c>
      <c r="C173" s="237">
        <f t="shared" si="22"/>
        <v>12329</v>
      </c>
      <c r="D173" s="244">
        <f t="shared" si="23"/>
        <v>0</v>
      </c>
      <c r="E173" s="239">
        <f t="shared" si="17"/>
        <v>12329</v>
      </c>
      <c r="F173" s="245">
        <f t="shared" si="20"/>
        <v>1000000</v>
      </c>
      <c r="G173" s="245">
        <f t="shared" si="18"/>
        <v>1000000</v>
      </c>
      <c r="H173" s="240">
        <f t="shared" si="21"/>
        <v>12328.767123287671</v>
      </c>
      <c r="I173" s="241">
        <f t="shared" si="24"/>
        <v>0.2328767123290163</v>
      </c>
    </row>
    <row r="174" spans="1:9" x14ac:dyDescent="0.25">
      <c r="A174" s="242">
        <v>47062</v>
      </c>
      <c r="B174" s="243">
        <f t="shared" si="19"/>
        <v>31</v>
      </c>
      <c r="C174" s="237">
        <f t="shared" si="22"/>
        <v>12740</v>
      </c>
      <c r="D174" s="244">
        <f t="shared" si="23"/>
        <v>0</v>
      </c>
      <c r="E174" s="239">
        <f t="shared" si="17"/>
        <v>12740</v>
      </c>
      <c r="F174" s="245">
        <f t="shared" si="20"/>
        <v>1000000</v>
      </c>
      <c r="G174" s="245">
        <f t="shared" si="18"/>
        <v>1000000</v>
      </c>
      <c r="H174" s="240">
        <f t="shared" si="21"/>
        <v>12739.726027397261</v>
      </c>
      <c r="I174" s="246">
        <f t="shared" si="24"/>
        <v>0.27397260273937718</v>
      </c>
    </row>
    <row r="175" spans="1:9" x14ac:dyDescent="0.25">
      <c r="A175" s="242">
        <v>47092</v>
      </c>
      <c r="B175" s="243">
        <f t="shared" si="19"/>
        <v>30</v>
      </c>
      <c r="C175" s="237">
        <f t="shared" si="22"/>
        <v>12329</v>
      </c>
      <c r="D175" s="244">
        <f t="shared" si="23"/>
        <v>0</v>
      </c>
      <c r="E175" s="239">
        <f t="shared" si="17"/>
        <v>12329</v>
      </c>
      <c r="F175" s="245">
        <f t="shared" si="20"/>
        <v>1000000</v>
      </c>
      <c r="G175" s="245">
        <f t="shared" si="18"/>
        <v>1000000</v>
      </c>
      <c r="H175" s="240">
        <f t="shared" si="21"/>
        <v>12328.767123287671</v>
      </c>
      <c r="I175" s="241">
        <f t="shared" si="24"/>
        <v>0.2328767123290163</v>
      </c>
    </row>
    <row r="176" spans="1:9" x14ac:dyDescent="0.25">
      <c r="A176" s="242">
        <v>47123</v>
      </c>
      <c r="B176" s="243">
        <f t="shared" si="19"/>
        <v>31</v>
      </c>
      <c r="C176" s="237">
        <f t="shared" si="22"/>
        <v>12740</v>
      </c>
      <c r="D176" s="244">
        <f t="shared" si="23"/>
        <v>0</v>
      </c>
      <c r="E176" s="239">
        <f t="shared" si="17"/>
        <v>12740</v>
      </c>
      <c r="F176" s="245">
        <f t="shared" si="20"/>
        <v>1000000</v>
      </c>
      <c r="G176" s="245">
        <f t="shared" si="18"/>
        <v>1000000</v>
      </c>
      <c r="H176" s="240">
        <f t="shared" si="21"/>
        <v>12739.726027397261</v>
      </c>
      <c r="I176" s="241">
        <f t="shared" si="24"/>
        <v>0.27397260273937718</v>
      </c>
    </row>
    <row r="177" spans="1:9" x14ac:dyDescent="0.25">
      <c r="A177" s="242">
        <v>47154</v>
      </c>
      <c r="B177" s="243">
        <f t="shared" si="19"/>
        <v>31</v>
      </c>
      <c r="C177" s="237">
        <f t="shared" si="22"/>
        <v>12740</v>
      </c>
      <c r="D177" s="244">
        <f t="shared" si="23"/>
        <v>0</v>
      </c>
      <c r="E177" s="239">
        <f t="shared" si="17"/>
        <v>12740</v>
      </c>
      <c r="F177" s="245">
        <f t="shared" si="20"/>
        <v>1000000</v>
      </c>
      <c r="G177" s="245">
        <f t="shared" si="18"/>
        <v>1000000</v>
      </c>
      <c r="H177" s="240">
        <f t="shared" si="21"/>
        <v>12739.726027397261</v>
      </c>
      <c r="I177" s="246">
        <f t="shared" si="24"/>
        <v>0.27397260273937718</v>
      </c>
    </row>
    <row r="178" spans="1:9" x14ac:dyDescent="0.25">
      <c r="A178" s="242">
        <v>47182</v>
      </c>
      <c r="B178" s="243">
        <f t="shared" si="19"/>
        <v>28</v>
      </c>
      <c r="C178" s="237">
        <f t="shared" si="22"/>
        <v>11507</v>
      </c>
      <c r="D178" s="244">
        <f t="shared" si="23"/>
        <v>0</v>
      </c>
      <c r="E178" s="239">
        <f t="shared" si="17"/>
        <v>11507</v>
      </c>
      <c r="F178" s="245">
        <f t="shared" si="20"/>
        <v>1000000</v>
      </c>
      <c r="G178" s="245">
        <f t="shared" si="18"/>
        <v>1000000</v>
      </c>
      <c r="H178" s="240">
        <f t="shared" si="21"/>
        <v>11506.849315068494</v>
      </c>
      <c r="I178" s="241">
        <f t="shared" si="24"/>
        <v>0.15068493150647555</v>
      </c>
    </row>
    <row r="179" spans="1:9" x14ac:dyDescent="0.25">
      <c r="A179" s="242">
        <v>47213</v>
      </c>
      <c r="B179" s="243">
        <f t="shared" si="19"/>
        <v>31</v>
      </c>
      <c r="C179" s="237">
        <f t="shared" si="22"/>
        <v>12740</v>
      </c>
      <c r="D179" s="244">
        <f t="shared" si="23"/>
        <v>0</v>
      </c>
      <c r="E179" s="239">
        <f t="shared" si="17"/>
        <v>12740</v>
      </c>
      <c r="F179" s="245">
        <f t="shared" si="20"/>
        <v>1000000</v>
      </c>
      <c r="G179" s="245">
        <f t="shared" si="18"/>
        <v>1000000</v>
      </c>
      <c r="H179" s="240">
        <f t="shared" si="21"/>
        <v>12739.726027397261</v>
      </c>
      <c r="I179" s="241">
        <f t="shared" si="24"/>
        <v>0.27397260273937718</v>
      </c>
    </row>
    <row r="180" spans="1:9" x14ac:dyDescent="0.25">
      <c r="A180" s="242">
        <v>47243</v>
      </c>
      <c r="B180" s="243">
        <f t="shared" si="19"/>
        <v>30</v>
      </c>
      <c r="C180" s="237">
        <f t="shared" si="22"/>
        <v>12329</v>
      </c>
      <c r="D180" s="244">
        <f t="shared" si="23"/>
        <v>0</v>
      </c>
      <c r="E180" s="239">
        <f t="shared" si="17"/>
        <v>12329</v>
      </c>
      <c r="F180" s="245">
        <f t="shared" si="20"/>
        <v>1000000</v>
      </c>
      <c r="G180" s="245">
        <f t="shared" si="18"/>
        <v>1000000</v>
      </c>
      <c r="H180" s="240">
        <f t="shared" si="21"/>
        <v>12328.767123287671</v>
      </c>
      <c r="I180" s="246">
        <f t="shared" si="24"/>
        <v>0.2328767123290163</v>
      </c>
    </row>
    <row r="181" spans="1:9" x14ac:dyDescent="0.25">
      <c r="A181" s="242">
        <v>47274</v>
      </c>
      <c r="B181" s="243">
        <f t="shared" si="19"/>
        <v>31</v>
      </c>
      <c r="C181" s="237">
        <f t="shared" si="22"/>
        <v>12740</v>
      </c>
      <c r="D181" s="244">
        <f t="shared" si="23"/>
        <v>0</v>
      </c>
      <c r="E181" s="239">
        <f t="shared" si="17"/>
        <v>12740</v>
      </c>
      <c r="F181" s="245">
        <f t="shared" si="20"/>
        <v>1000000</v>
      </c>
      <c r="G181" s="245">
        <f t="shared" si="18"/>
        <v>1000000</v>
      </c>
      <c r="H181" s="240">
        <f t="shared" si="21"/>
        <v>12739.726027397261</v>
      </c>
      <c r="I181" s="241">
        <f t="shared" si="24"/>
        <v>0.27397260273937718</v>
      </c>
    </row>
    <row r="182" spans="1:9" x14ac:dyDescent="0.25">
      <c r="A182" s="242">
        <v>47304</v>
      </c>
      <c r="B182" s="243">
        <f t="shared" si="19"/>
        <v>30</v>
      </c>
      <c r="C182" s="237">
        <f t="shared" si="22"/>
        <v>12329</v>
      </c>
      <c r="D182" s="244">
        <f t="shared" si="23"/>
        <v>0</v>
      </c>
      <c r="E182" s="239">
        <f t="shared" si="17"/>
        <v>12329</v>
      </c>
      <c r="F182" s="245">
        <f t="shared" si="20"/>
        <v>1000000</v>
      </c>
      <c r="G182" s="245">
        <f t="shared" si="18"/>
        <v>1000000</v>
      </c>
      <c r="H182" s="240">
        <f t="shared" si="21"/>
        <v>12328.767123287671</v>
      </c>
      <c r="I182" s="241">
        <f t="shared" si="24"/>
        <v>0.2328767123290163</v>
      </c>
    </row>
    <row r="183" spans="1:9" x14ac:dyDescent="0.25">
      <c r="A183" s="242">
        <v>47335</v>
      </c>
      <c r="B183" s="243">
        <f t="shared" si="19"/>
        <v>31</v>
      </c>
      <c r="C183" s="237">
        <f t="shared" si="22"/>
        <v>12740</v>
      </c>
      <c r="D183" s="244">
        <f t="shared" si="23"/>
        <v>0</v>
      </c>
      <c r="E183" s="239">
        <f t="shared" si="17"/>
        <v>12740</v>
      </c>
      <c r="F183" s="245">
        <f t="shared" si="20"/>
        <v>1000000</v>
      </c>
      <c r="G183" s="245">
        <f t="shared" si="18"/>
        <v>1000000</v>
      </c>
      <c r="H183" s="240">
        <f t="shared" si="21"/>
        <v>12739.726027397261</v>
      </c>
      <c r="I183" s="246">
        <f t="shared" si="24"/>
        <v>0.27397260273937718</v>
      </c>
    </row>
    <row r="184" spans="1:9" x14ac:dyDescent="0.25">
      <c r="A184" s="242">
        <v>47366</v>
      </c>
      <c r="B184" s="243">
        <f t="shared" si="19"/>
        <v>31</v>
      </c>
      <c r="C184" s="237">
        <f t="shared" si="22"/>
        <v>12740</v>
      </c>
      <c r="D184" s="244">
        <f t="shared" si="23"/>
        <v>0</v>
      </c>
      <c r="E184" s="239">
        <f t="shared" si="17"/>
        <v>12740</v>
      </c>
      <c r="F184" s="245">
        <f t="shared" si="20"/>
        <v>1000000</v>
      </c>
      <c r="G184" s="245">
        <f t="shared" si="18"/>
        <v>1000000</v>
      </c>
      <c r="H184" s="240">
        <f t="shared" si="21"/>
        <v>12739.726027397261</v>
      </c>
      <c r="I184" s="241">
        <f t="shared" si="24"/>
        <v>0.27397260273937718</v>
      </c>
    </row>
    <row r="185" spans="1:9" x14ac:dyDescent="0.25">
      <c r="A185" s="242">
        <v>47396</v>
      </c>
      <c r="B185" s="243">
        <f t="shared" si="19"/>
        <v>30</v>
      </c>
      <c r="C185" s="237">
        <f t="shared" si="22"/>
        <v>12329</v>
      </c>
      <c r="D185" s="244">
        <f t="shared" si="23"/>
        <v>0</v>
      </c>
      <c r="E185" s="239">
        <f t="shared" si="17"/>
        <v>12329</v>
      </c>
      <c r="F185" s="245">
        <f t="shared" si="20"/>
        <v>1000000</v>
      </c>
      <c r="G185" s="245">
        <f t="shared" si="18"/>
        <v>1000000</v>
      </c>
      <c r="H185" s="240">
        <f t="shared" si="21"/>
        <v>12328.767123287671</v>
      </c>
      <c r="I185" s="241">
        <f t="shared" si="24"/>
        <v>0.2328767123290163</v>
      </c>
    </row>
    <row r="186" spans="1:9" x14ac:dyDescent="0.25">
      <c r="A186" s="242">
        <v>47427</v>
      </c>
      <c r="B186" s="243">
        <f t="shared" si="19"/>
        <v>31</v>
      </c>
      <c r="C186" s="237">
        <f t="shared" si="22"/>
        <v>12740</v>
      </c>
      <c r="D186" s="244">
        <f t="shared" si="23"/>
        <v>0</v>
      </c>
      <c r="E186" s="239">
        <f t="shared" si="17"/>
        <v>12740</v>
      </c>
      <c r="F186" s="245">
        <f t="shared" si="20"/>
        <v>1000000</v>
      </c>
      <c r="G186" s="245">
        <f t="shared" si="18"/>
        <v>1000000</v>
      </c>
      <c r="H186" s="240">
        <f t="shared" si="21"/>
        <v>12739.726027397261</v>
      </c>
      <c r="I186" s="246">
        <f t="shared" si="24"/>
        <v>0.27397260273937718</v>
      </c>
    </row>
    <row r="187" spans="1:9" x14ac:dyDescent="0.25">
      <c r="A187" s="242">
        <v>47457</v>
      </c>
      <c r="B187" s="243">
        <f t="shared" si="19"/>
        <v>30</v>
      </c>
      <c r="C187" s="237">
        <f t="shared" si="22"/>
        <v>12329</v>
      </c>
      <c r="D187" s="244">
        <f t="shared" si="23"/>
        <v>0</v>
      </c>
      <c r="E187" s="239">
        <f t="shared" si="17"/>
        <v>12329</v>
      </c>
      <c r="F187" s="245">
        <f t="shared" si="20"/>
        <v>1000000</v>
      </c>
      <c r="G187" s="245">
        <f t="shared" si="18"/>
        <v>1000000</v>
      </c>
      <c r="H187" s="240">
        <f t="shared" si="21"/>
        <v>12328.767123287671</v>
      </c>
      <c r="I187" s="241">
        <f t="shared" si="24"/>
        <v>0.2328767123290163</v>
      </c>
    </row>
    <row r="188" spans="1:9" x14ac:dyDescent="0.25">
      <c r="A188" s="242">
        <v>47488</v>
      </c>
      <c r="B188" s="243">
        <f t="shared" si="19"/>
        <v>31</v>
      </c>
      <c r="C188" s="237">
        <f t="shared" si="22"/>
        <v>12740</v>
      </c>
      <c r="D188" s="244">
        <f t="shared" si="23"/>
        <v>0</v>
      </c>
      <c r="E188" s="239">
        <f t="shared" si="17"/>
        <v>12740</v>
      </c>
      <c r="F188" s="245">
        <f t="shared" si="20"/>
        <v>1000000</v>
      </c>
      <c r="G188" s="245">
        <f t="shared" si="18"/>
        <v>1000000</v>
      </c>
      <c r="H188" s="240">
        <f t="shared" si="21"/>
        <v>12739.726027397261</v>
      </c>
      <c r="I188" s="241">
        <f t="shared" si="24"/>
        <v>0.27397260273937718</v>
      </c>
    </row>
    <row r="189" spans="1:9" x14ac:dyDescent="0.25">
      <c r="A189" s="242">
        <v>47519</v>
      </c>
      <c r="B189" s="243">
        <f t="shared" si="19"/>
        <v>31</v>
      </c>
      <c r="C189" s="237">
        <f t="shared" si="22"/>
        <v>12740</v>
      </c>
      <c r="D189" s="244">
        <f t="shared" si="23"/>
        <v>0</v>
      </c>
      <c r="E189" s="239">
        <f t="shared" si="17"/>
        <v>12740</v>
      </c>
      <c r="F189" s="245">
        <f t="shared" si="20"/>
        <v>1000000</v>
      </c>
      <c r="G189" s="245">
        <f t="shared" si="18"/>
        <v>1000000</v>
      </c>
      <c r="H189" s="240">
        <f t="shared" si="21"/>
        <v>12739.726027397261</v>
      </c>
      <c r="I189" s="246">
        <f t="shared" si="24"/>
        <v>0.27397260273937718</v>
      </c>
    </row>
    <row r="190" spans="1:9" x14ac:dyDescent="0.25">
      <c r="A190" s="242">
        <v>47547</v>
      </c>
      <c r="B190" s="243">
        <f t="shared" si="19"/>
        <v>28</v>
      </c>
      <c r="C190" s="237">
        <f t="shared" si="22"/>
        <v>11507</v>
      </c>
      <c r="D190" s="244">
        <f t="shared" si="23"/>
        <v>0</v>
      </c>
      <c r="E190" s="239">
        <f t="shared" si="17"/>
        <v>11507</v>
      </c>
      <c r="F190" s="245">
        <f t="shared" si="20"/>
        <v>1000000</v>
      </c>
      <c r="G190" s="245">
        <f t="shared" si="18"/>
        <v>1000000</v>
      </c>
      <c r="H190" s="240">
        <f t="shared" si="21"/>
        <v>11506.849315068494</v>
      </c>
      <c r="I190" s="241">
        <f t="shared" si="24"/>
        <v>0.15068493150647555</v>
      </c>
    </row>
    <row r="191" spans="1:9" x14ac:dyDescent="0.25">
      <c r="A191" s="242">
        <v>47578</v>
      </c>
      <c r="B191" s="243">
        <f t="shared" si="19"/>
        <v>31</v>
      </c>
      <c r="C191" s="237">
        <f t="shared" si="22"/>
        <v>12740</v>
      </c>
      <c r="D191" s="244">
        <f t="shared" si="23"/>
        <v>0</v>
      </c>
      <c r="E191" s="239">
        <f t="shared" si="17"/>
        <v>12740</v>
      </c>
      <c r="F191" s="245">
        <f t="shared" si="20"/>
        <v>1000000</v>
      </c>
      <c r="G191" s="245">
        <f t="shared" si="18"/>
        <v>1000000</v>
      </c>
      <c r="H191" s="240">
        <f t="shared" si="21"/>
        <v>12739.726027397261</v>
      </c>
      <c r="I191" s="241">
        <f t="shared" si="24"/>
        <v>0.27397260273937718</v>
      </c>
    </row>
    <row r="192" spans="1:9" x14ac:dyDescent="0.25">
      <c r="A192" s="242">
        <v>47608</v>
      </c>
      <c r="B192" s="243">
        <f t="shared" si="19"/>
        <v>30</v>
      </c>
      <c r="C192" s="237">
        <f t="shared" si="22"/>
        <v>12329</v>
      </c>
      <c r="D192" s="244">
        <f t="shared" si="23"/>
        <v>0</v>
      </c>
      <c r="E192" s="239">
        <f t="shared" si="17"/>
        <v>12329</v>
      </c>
      <c r="F192" s="245">
        <f t="shared" si="20"/>
        <v>1000000</v>
      </c>
      <c r="G192" s="245">
        <f t="shared" si="18"/>
        <v>1000000</v>
      </c>
      <c r="H192" s="240">
        <f t="shared" si="21"/>
        <v>12328.767123287671</v>
      </c>
      <c r="I192" s="246">
        <f t="shared" si="24"/>
        <v>0.2328767123290163</v>
      </c>
    </row>
    <row r="193" spans="1:9" x14ac:dyDescent="0.25">
      <c r="A193" s="242">
        <v>47639</v>
      </c>
      <c r="B193" s="243">
        <f t="shared" si="19"/>
        <v>31</v>
      </c>
      <c r="C193" s="237">
        <f t="shared" si="22"/>
        <v>12740</v>
      </c>
      <c r="D193" s="244">
        <f t="shared" si="23"/>
        <v>0</v>
      </c>
      <c r="E193" s="239">
        <f t="shared" si="17"/>
        <v>12740</v>
      </c>
      <c r="F193" s="245">
        <f t="shared" si="20"/>
        <v>1000000</v>
      </c>
      <c r="G193" s="245">
        <f t="shared" si="18"/>
        <v>1000000</v>
      </c>
      <c r="H193" s="240">
        <f t="shared" si="21"/>
        <v>12739.726027397261</v>
      </c>
      <c r="I193" s="241">
        <f t="shared" si="24"/>
        <v>0.27397260273937718</v>
      </c>
    </row>
    <row r="194" spans="1:9" x14ac:dyDescent="0.25">
      <c r="A194" s="242">
        <v>47669</v>
      </c>
      <c r="B194" s="243">
        <f t="shared" si="19"/>
        <v>30</v>
      </c>
      <c r="C194" s="237">
        <f t="shared" si="22"/>
        <v>12329</v>
      </c>
      <c r="D194" s="244">
        <f t="shared" si="23"/>
        <v>0</v>
      </c>
      <c r="E194" s="239">
        <f t="shared" si="17"/>
        <v>12329</v>
      </c>
      <c r="F194" s="245">
        <f t="shared" si="20"/>
        <v>1000000</v>
      </c>
      <c r="G194" s="245">
        <f t="shared" si="18"/>
        <v>1000000</v>
      </c>
      <c r="H194" s="240">
        <f t="shared" si="21"/>
        <v>12328.767123287671</v>
      </c>
      <c r="I194" s="241">
        <f t="shared" si="24"/>
        <v>0.2328767123290163</v>
      </c>
    </row>
    <row r="195" spans="1:9" x14ac:dyDescent="0.25">
      <c r="A195" s="242">
        <v>47700</v>
      </c>
      <c r="B195" s="243">
        <f t="shared" si="19"/>
        <v>31</v>
      </c>
      <c r="C195" s="237">
        <f t="shared" si="22"/>
        <v>12740</v>
      </c>
      <c r="D195" s="244">
        <f t="shared" si="23"/>
        <v>0</v>
      </c>
      <c r="E195" s="239">
        <f t="shared" si="17"/>
        <v>12740</v>
      </c>
      <c r="F195" s="245">
        <f t="shared" si="20"/>
        <v>1000000</v>
      </c>
      <c r="G195" s="245">
        <f t="shared" si="18"/>
        <v>1000000</v>
      </c>
      <c r="H195" s="240">
        <f t="shared" si="21"/>
        <v>12739.726027397261</v>
      </c>
      <c r="I195" s="246">
        <f t="shared" si="24"/>
        <v>0.27397260273937718</v>
      </c>
    </row>
    <row r="196" spans="1:9" x14ac:dyDescent="0.25">
      <c r="A196" s="242">
        <v>47731</v>
      </c>
      <c r="B196" s="243">
        <f t="shared" si="19"/>
        <v>31</v>
      </c>
      <c r="C196" s="237">
        <f t="shared" si="22"/>
        <v>12740</v>
      </c>
      <c r="D196" s="244">
        <f t="shared" si="23"/>
        <v>0</v>
      </c>
      <c r="E196" s="239">
        <f t="shared" ref="E196:E243" si="25">ROUNDUP(F196*$B$2*B196/365,0)</f>
        <v>12740</v>
      </c>
      <c r="F196" s="245">
        <f t="shared" si="20"/>
        <v>1000000</v>
      </c>
      <c r="G196" s="245">
        <f t="shared" ref="G196:G243" si="26">F196-D196</f>
        <v>1000000</v>
      </c>
      <c r="H196" s="240">
        <f t="shared" si="21"/>
        <v>12739.726027397261</v>
      </c>
      <c r="I196" s="241">
        <f t="shared" si="24"/>
        <v>0.27397260273937718</v>
      </c>
    </row>
    <row r="197" spans="1:9" x14ac:dyDescent="0.25">
      <c r="A197" s="242">
        <v>47761</v>
      </c>
      <c r="B197" s="243">
        <f t="shared" ref="B197:B243" si="27">A197-A196</f>
        <v>30</v>
      </c>
      <c r="C197" s="237">
        <f t="shared" si="22"/>
        <v>12329</v>
      </c>
      <c r="D197" s="244">
        <f t="shared" si="23"/>
        <v>0</v>
      </c>
      <c r="E197" s="239">
        <f t="shared" si="25"/>
        <v>12329</v>
      </c>
      <c r="F197" s="245">
        <f t="shared" ref="F197:F243" si="28">G196</f>
        <v>1000000</v>
      </c>
      <c r="G197" s="245">
        <f t="shared" si="26"/>
        <v>1000000</v>
      </c>
      <c r="H197" s="240">
        <f t="shared" ref="H197:H243" si="29">F197*$B$2*B197/365</f>
        <v>12328.767123287671</v>
      </c>
      <c r="I197" s="241">
        <f t="shared" si="24"/>
        <v>0.2328767123290163</v>
      </c>
    </row>
    <row r="198" spans="1:9" x14ac:dyDescent="0.25">
      <c r="A198" s="242">
        <v>47792</v>
      </c>
      <c r="B198" s="243">
        <f t="shared" si="27"/>
        <v>31</v>
      </c>
      <c r="C198" s="237">
        <f t="shared" ref="C198:C242" si="30">E198</f>
        <v>12740</v>
      </c>
      <c r="D198" s="244">
        <f t="shared" ref="D198:D243" si="31">C198-E198</f>
        <v>0</v>
      </c>
      <c r="E198" s="239">
        <f t="shared" si="25"/>
        <v>12740</v>
      </c>
      <c r="F198" s="245">
        <f t="shared" si="28"/>
        <v>1000000</v>
      </c>
      <c r="G198" s="245">
        <f t="shared" si="26"/>
        <v>1000000</v>
      </c>
      <c r="H198" s="240">
        <f t="shared" si="29"/>
        <v>12739.726027397261</v>
      </c>
      <c r="I198" s="246">
        <f t="shared" si="24"/>
        <v>0.27397260273937718</v>
      </c>
    </row>
    <row r="199" spans="1:9" x14ac:dyDescent="0.25">
      <c r="A199" s="242">
        <v>47822</v>
      </c>
      <c r="B199" s="243">
        <f t="shared" si="27"/>
        <v>30</v>
      </c>
      <c r="C199" s="237">
        <f t="shared" si="30"/>
        <v>12329</v>
      </c>
      <c r="D199" s="244">
        <f t="shared" si="31"/>
        <v>0</v>
      </c>
      <c r="E199" s="239">
        <f t="shared" si="25"/>
        <v>12329</v>
      </c>
      <c r="F199" s="245">
        <f t="shared" si="28"/>
        <v>1000000</v>
      </c>
      <c r="G199" s="245">
        <f t="shared" si="26"/>
        <v>1000000</v>
      </c>
      <c r="H199" s="240">
        <f t="shared" si="29"/>
        <v>12328.767123287671</v>
      </c>
      <c r="I199" s="241">
        <f t="shared" si="24"/>
        <v>0.2328767123290163</v>
      </c>
    </row>
    <row r="200" spans="1:9" x14ac:dyDescent="0.25">
      <c r="A200" s="242">
        <v>47853</v>
      </c>
      <c r="B200" s="243">
        <f t="shared" si="27"/>
        <v>31</v>
      </c>
      <c r="C200" s="237">
        <f t="shared" si="30"/>
        <v>12740</v>
      </c>
      <c r="D200" s="244">
        <f t="shared" si="31"/>
        <v>0</v>
      </c>
      <c r="E200" s="239">
        <f t="shared" si="25"/>
        <v>12740</v>
      </c>
      <c r="F200" s="245">
        <f t="shared" si="28"/>
        <v>1000000</v>
      </c>
      <c r="G200" s="245">
        <f t="shared" si="26"/>
        <v>1000000</v>
      </c>
      <c r="H200" s="240">
        <f t="shared" si="29"/>
        <v>12739.726027397261</v>
      </c>
      <c r="I200" s="241">
        <f t="shared" si="24"/>
        <v>0.27397260273937718</v>
      </c>
    </row>
    <row r="201" spans="1:9" x14ac:dyDescent="0.25">
      <c r="A201" s="242">
        <v>47884</v>
      </c>
      <c r="B201" s="243">
        <f t="shared" si="27"/>
        <v>31</v>
      </c>
      <c r="C201" s="237">
        <f t="shared" si="30"/>
        <v>12740</v>
      </c>
      <c r="D201" s="244">
        <f t="shared" si="31"/>
        <v>0</v>
      </c>
      <c r="E201" s="239">
        <f t="shared" si="25"/>
        <v>12740</v>
      </c>
      <c r="F201" s="245">
        <f t="shared" si="28"/>
        <v>1000000</v>
      </c>
      <c r="G201" s="245">
        <f t="shared" si="26"/>
        <v>1000000</v>
      </c>
      <c r="H201" s="240">
        <f t="shared" si="29"/>
        <v>12739.726027397261</v>
      </c>
      <c r="I201" s="246">
        <f t="shared" si="24"/>
        <v>0.27397260273937718</v>
      </c>
    </row>
    <row r="202" spans="1:9" x14ac:dyDescent="0.25">
      <c r="A202" s="242">
        <v>47912</v>
      </c>
      <c r="B202" s="243">
        <f t="shared" si="27"/>
        <v>28</v>
      </c>
      <c r="C202" s="237">
        <f t="shared" si="30"/>
        <v>11507</v>
      </c>
      <c r="D202" s="244">
        <f t="shared" si="31"/>
        <v>0</v>
      </c>
      <c r="E202" s="239">
        <f t="shared" si="25"/>
        <v>11507</v>
      </c>
      <c r="F202" s="245">
        <f t="shared" si="28"/>
        <v>1000000</v>
      </c>
      <c r="G202" s="245">
        <f t="shared" si="26"/>
        <v>1000000</v>
      </c>
      <c r="H202" s="240">
        <f t="shared" si="29"/>
        <v>11506.849315068494</v>
      </c>
      <c r="I202" s="241">
        <f t="shared" si="24"/>
        <v>0.15068493150647555</v>
      </c>
    </row>
    <row r="203" spans="1:9" x14ac:dyDescent="0.25">
      <c r="A203" s="242">
        <v>47943</v>
      </c>
      <c r="B203" s="243">
        <f t="shared" si="27"/>
        <v>31</v>
      </c>
      <c r="C203" s="237">
        <f t="shared" si="30"/>
        <v>12740</v>
      </c>
      <c r="D203" s="244">
        <f t="shared" si="31"/>
        <v>0</v>
      </c>
      <c r="E203" s="239">
        <f t="shared" si="25"/>
        <v>12740</v>
      </c>
      <c r="F203" s="245">
        <f t="shared" si="28"/>
        <v>1000000</v>
      </c>
      <c r="G203" s="245">
        <f t="shared" si="26"/>
        <v>1000000</v>
      </c>
      <c r="H203" s="240">
        <f t="shared" si="29"/>
        <v>12739.726027397261</v>
      </c>
      <c r="I203" s="241">
        <f t="shared" si="24"/>
        <v>0.27397260273937718</v>
      </c>
    </row>
    <row r="204" spans="1:9" x14ac:dyDescent="0.25">
      <c r="A204" s="242">
        <v>47973</v>
      </c>
      <c r="B204" s="243">
        <f t="shared" si="27"/>
        <v>30</v>
      </c>
      <c r="C204" s="237">
        <f t="shared" si="30"/>
        <v>12329</v>
      </c>
      <c r="D204" s="244">
        <f t="shared" si="31"/>
        <v>0</v>
      </c>
      <c r="E204" s="239">
        <f t="shared" si="25"/>
        <v>12329</v>
      </c>
      <c r="F204" s="245">
        <f t="shared" si="28"/>
        <v>1000000</v>
      </c>
      <c r="G204" s="245">
        <f t="shared" si="26"/>
        <v>1000000</v>
      </c>
      <c r="H204" s="240">
        <f t="shared" si="29"/>
        <v>12328.767123287671</v>
      </c>
      <c r="I204" s="246">
        <f t="shared" si="24"/>
        <v>0.2328767123290163</v>
      </c>
    </row>
    <row r="205" spans="1:9" x14ac:dyDescent="0.25">
      <c r="A205" s="242">
        <v>48004</v>
      </c>
      <c r="B205" s="243">
        <f t="shared" si="27"/>
        <v>31</v>
      </c>
      <c r="C205" s="237">
        <f t="shared" si="30"/>
        <v>12740</v>
      </c>
      <c r="D205" s="244">
        <f t="shared" si="31"/>
        <v>0</v>
      </c>
      <c r="E205" s="239">
        <f t="shared" si="25"/>
        <v>12740</v>
      </c>
      <c r="F205" s="245">
        <f t="shared" si="28"/>
        <v>1000000</v>
      </c>
      <c r="G205" s="245">
        <f t="shared" si="26"/>
        <v>1000000</v>
      </c>
      <c r="H205" s="240">
        <f t="shared" si="29"/>
        <v>12739.726027397261</v>
      </c>
      <c r="I205" s="241">
        <f t="shared" si="24"/>
        <v>0.27397260273937718</v>
      </c>
    </row>
    <row r="206" spans="1:9" x14ac:dyDescent="0.25">
      <c r="A206" s="242">
        <v>48034</v>
      </c>
      <c r="B206" s="243">
        <f t="shared" si="27"/>
        <v>30</v>
      </c>
      <c r="C206" s="237">
        <f t="shared" si="30"/>
        <v>12329</v>
      </c>
      <c r="D206" s="244">
        <f t="shared" si="31"/>
        <v>0</v>
      </c>
      <c r="E206" s="239">
        <f t="shared" si="25"/>
        <v>12329</v>
      </c>
      <c r="F206" s="245">
        <f t="shared" si="28"/>
        <v>1000000</v>
      </c>
      <c r="G206" s="245">
        <f t="shared" si="26"/>
        <v>1000000</v>
      </c>
      <c r="H206" s="240">
        <f t="shared" si="29"/>
        <v>12328.767123287671</v>
      </c>
      <c r="I206" s="241">
        <f t="shared" si="24"/>
        <v>0.2328767123290163</v>
      </c>
    </row>
    <row r="207" spans="1:9" x14ac:dyDescent="0.25">
      <c r="A207" s="242">
        <v>48065</v>
      </c>
      <c r="B207" s="243">
        <f t="shared" si="27"/>
        <v>31</v>
      </c>
      <c r="C207" s="237">
        <f t="shared" si="30"/>
        <v>12740</v>
      </c>
      <c r="D207" s="244">
        <f t="shared" si="31"/>
        <v>0</v>
      </c>
      <c r="E207" s="239">
        <f t="shared" si="25"/>
        <v>12740</v>
      </c>
      <c r="F207" s="245">
        <f t="shared" si="28"/>
        <v>1000000</v>
      </c>
      <c r="G207" s="245">
        <f t="shared" si="26"/>
        <v>1000000</v>
      </c>
      <c r="H207" s="240">
        <f t="shared" si="29"/>
        <v>12739.726027397261</v>
      </c>
      <c r="I207" s="246">
        <f t="shared" si="24"/>
        <v>0.27397260273937718</v>
      </c>
    </row>
    <row r="208" spans="1:9" x14ac:dyDescent="0.25">
      <c r="A208" s="242">
        <v>48096</v>
      </c>
      <c r="B208" s="243">
        <f t="shared" si="27"/>
        <v>31</v>
      </c>
      <c r="C208" s="237">
        <f t="shared" si="30"/>
        <v>12740</v>
      </c>
      <c r="D208" s="244">
        <f t="shared" si="31"/>
        <v>0</v>
      </c>
      <c r="E208" s="239">
        <f t="shared" si="25"/>
        <v>12740</v>
      </c>
      <c r="F208" s="245">
        <f t="shared" si="28"/>
        <v>1000000</v>
      </c>
      <c r="G208" s="245">
        <f t="shared" si="26"/>
        <v>1000000</v>
      </c>
      <c r="H208" s="240">
        <f t="shared" si="29"/>
        <v>12739.726027397261</v>
      </c>
      <c r="I208" s="241">
        <f t="shared" si="24"/>
        <v>0.27397260273937718</v>
      </c>
    </row>
    <row r="209" spans="1:9" x14ac:dyDescent="0.25">
      <c r="A209" s="242">
        <v>48126</v>
      </c>
      <c r="B209" s="243">
        <f t="shared" si="27"/>
        <v>30</v>
      </c>
      <c r="C209" s="237">
        <f t="shared" si="30"/>
        <v>12329</v>
      </c>
      <c r="D209" s="244">
        <f t="shared" si="31"/>
        <v>0</v>
      </c>
      <c r="E209" s="239">
        <f t="shared" si="25"/>
        <v>12329</v>
      </c>
      <c r="F209" s="245">
        <f t="shared" si="28"/>
        <v>1000000</v>
      </c>
      <c r="G209" s="245">
        <f t="shared" si="26"/>
        <v>1000000</v>
      </c>
      <c r="H209" s="240">
        <f t="shared" si="29"/>
        <v>12328.767123287671</v>
      </c>
      <c r="I209" s="241">
        <f t="shared" si="24"/>
        <v>0.2328767123290163</v>
      </c>
    </row>
    <row r="210" spans="1:9" x14ac:dyDescent="0.25">
      <c r="A210" s="242">
        <v>48157</v>
      </c>
      <c r="B210" s="243">
        <f t="shared" si="27"/>
        <v>31</v>
      </c>
      <c r="C210" s="237">
        <f t="shared" si="30"/>
        <v>12740</v>
      </c>
      <c r="D210" s="244">
        <f t="shared" si="31"/>
        <v>0</v>
      </c>
      <c r="E210" s="239">
        <f t="shared" si="25"/>
        <v>12740</v>
      </c>
      <c r="F210" s="245">
        <f t="shared" si="28"/>
        <v>1000000</v>
      </c>
      <c r="G210" s="245">
        <f t="shared" si="26"/>
        <v>1000000</v>
      </c>
      <c r="H210" s="240">
        <f t="shared" si="29"/>
        <v>12739.726027397261</v>
      </c>
      <c r="I210" s="246">
        <f t="shared" si="24"/>
        <v>0.27397260273937718</v>
      </c>
    </row>
    <row r="211" spans="1:9" x14ac:dyDescent="0.25">
      <c r="A211" s="242">
        <v>48187</v>
      </c>
      <c r="B211" s="243">
        <f t="shared" si="27"/>
        <v>30</v>
      </c>
      <c r="C211" s="237">
        <f t="shared" si="30"/>
        <v>12329</v>
      </c>
      <c r="D211" s="244">
        <f t="shared" si="31"/>
        <v>0</v>
      </c>
      <c r="E211" s="239">
        <f t="shared" si="25"/>
        <v>12329</v>
      </c>
      <c r="F211" s="245">
        <f t="shared" si="28"/>
        <v>1000000</v>
      </c>
      <c r="G211" s="245">
        <f t="shared" si="26"/>
        <v>1000000</v>
      </c>
      <c r="H211" s="240">
        <f t="shared" si="29"/>
        <v>12328.767123287671</v>
      </c>
      <c r="I211" s="241">
        <f t="shared" si="24"/>
        <v>0.2328767123290163</v>
      </c>
    </row>
    <row r="212" spans="1:9" x14ac:dyDescent="0.25">
      <c r="A212" s="242">
        <v>48218</v>
      </c>
      <c r="B212" s="243">
        <f t="shared" si="27"/>
        <v>31</v>
      </c>
      <c r="C212" s="237">
        <f t="shared" si="30"/>
        <v>12740</v>
      </c>
      <c r="D212" s="244">
        <f t="shared" si="31"/>
        <v>0</v>
      </c>
      <c r="E212" s="239">
        <f t="shared" si="25"/>
        <v>12740</v>
      </c>
      <c r="F212" s="245">
        <f t="shared" si="28"/>
        <v>1000000</v>
      </c>
      <c r="G212" s="245">
        <f t="shared" si="26"/>
        <v>1000000</v>
      </c>
      <c r="H212" s="240">
        <f t="shared" si="29"/>
        <v>12739.726027397261</v>
      </c>
      <c r="I212" s="241">
        <f t="shared" si="24"/>
        <v>0.27397260273937718</v>
      </c>
    </row>
    <row r="213" spans="1:9" x14ac:dyDescent="0.25">
      <c r="A213" s="242">
        <v>48249</v>
      </c>
      <c r="B213" s="243">
        <f t="shared" si="27"/>
        <v>31</v>
      </c>
      <c r="C213" s="237">
        <f t="shared" si="30"/>
        <v>12740</v>
      </c>
      <c r="D213" s="244">
        <f t="shared" si="31"/>
        <v>0</v>
      </c>
      <c r="E213" s="239">
        <f t="shared" si="25"/>
        <v>12740</v>
      </c>
      <c r="F213" s="245">
        <f t="shared" si="28"/>
        <v>1000000</v>
      </c>
      <c r="G213" s="245">
        <f t="shared" si="26"/>
        <v>1000000</v>
      </c>
      <c r="H213" s="240">
        <f t="shared" si="29"/>
        <v>12739.726027397261</v>
      </c>
      <c r="I213" s="246">
        <f t="shared" si="24"/>
        <v>0.27397260273937718</v>
      </c>
    </row>
    <row r="214" spans="1:9" x14ac:dyDescent="0.25">
      <c r="A214" s="242">
        <v>48278</v>
      </c>
      <c r="B214" s="243">
        <f t="shared" si="27"/>
        <v>29</v>
      </c>
      <c r="C214" s="237">
        <f t="shared" si="30"/>
        <v>11918</v>
      </c>
      <c r="D214" s="244">
        <f t="shared" si="31"/>
        <v>0</v>
      </c>
      <c r="E214" s="239">
        <f t="shared" si="25"/>
        <v>11918</v>
      </c>
      <c r="F214" s="245">
        <f t="shared" si="28"/>
        <v>1000000</v>
      </c>
      <c r="G214" s="245">
        <f t="shared" si="26"/>
        <v>1000000</v>
      </c>
      <c r="H214" s="240">
        <f t="shared" si="29"/>
        <v>11917.808219178081</v>
      </c>
      <c r="I214" s="241">
        <f t="shared" si="24"/>
        <v>0.19178082191865542</v>
      </c>
    </row>
    <row r="215" spans="1:9" x14ac:dyDescent="0.25">
      <c r="A215" s="242">
        <v>48309</v>
      </c>
      <c r="B215" s="243">
        <f t="shared" si="27"/>
        <v>31</v>
      </c>
      <c r="C215" s="237">
        <f t="shared" si="30"/>
        <v>12740</v>
      </c>
      <c r="D215" s="244">
        <f t="shared" si="31"/>
        <v>0</v>
      </c>
      <c r="E215" s="239">
        <f t="shared" si="25"/>
        <v>12740</v>
      </c>
      <c r="F215" s="245">
        <f t="shared" si="28"/>
        <v>1000000</v>
      </c>
      <c r="G215" s="245">
        <f t="shared" si="26"/>
        <v>1000000</v>
      </c>
      <c r="H215" s="240">
        <f t="shared" si="29"/>
        <v>12739.726027397261</v>
      </c>
      <c r="I215" s="241">
        <f t="shared" si="24"/>
        <v>0.27397260273937718</v>
      </c>
    </row>
    <row r="216" spans="1:9" x14ac:dyDescent="0.25">
      <c r="A216" s="242">
        <v>48339</v>
      </c>
      <c r="B216" s="243">
        <f t="shared" si="27"/>
        <v>30</v>
      </c>
      <c r="C216" s="237">
        <f t="shared" si="30"/>
        <v>12329</v>
      </c>
      <c r="D216" s="244">
        <f t="shared" si="31"/>
        <v>0</v>
      </c>
      <c r="E216" s="239">
        <f t="shared" si="25"/>
        <v>12329</v>
      </c>
      <c r="F216" s="245">
        <f t="shared" si="28"/>
        <v>1000000</v>
      </c>
      <c r="G216" s="245">
        <f t="shared" si="26"/>
        <v>1000000</v>
      </c>
      <c r="H216" s="240">
        <f t="shared" si="29"/>
        <v>12328.767123287671</v>
      </c>
      <c r="I216" s="246">
        <f t="shared" si="24"/>
        <v>0.2328767123290163</v>
      </c>
    </row>
    <row r="217" spans="1:9" x14ac:dyDescent="0.25">
      <c r="A217" s="242">
        <v>48370</v>
      </c>
      <c r="B217" s="243">
        <f t="shared" si="27"/>
        <v>31</v>
      </c>
      <c r="C217" s="237">
        <f t="shared" si="30"/>
        <v>12740</v>
      </c>
      <c r="D217" s="244">
        <f t="shared" si="31"/>
        <v>0</v>
      </c>
      <c r="E217" s="239">
        <f t="shared" si="25"/>
        <v>12740</v>
      </c>
      <c r="F217" s="245">
        <f t="shared" si="28"/>
        <v>1000000</v>
      </c>
      <c r="G217" s="245">
        <f t="shared" si="26"/>
        <v>1000000</v>
      </c>
      <c r="H217" s="240">
        <f t="shared" si="29"/>
        <v>12739.726027397261</v>
      </c>
      <c r="I217" s="241">
        <f t="shared" si="24"/>
        <v>0.27397260273937718</v>
      </c>
    </row>
    <row r="218" spans="1:9" x14ac:dyDescent="0.25">
      <c r="A218" s="242">
        <v>48400</v>
      </c>
      <c r="B218" s="243">
        <f t="shared" si="27"/>
        <v>30</v>
      </c>
      <c r="C218" s="237">
        <f t="shared" si="30"/>
        <v>12329</v>
      </c>
      <c r="D218" s="244">
        <f t="shared" si="31"/>
        <v>0</v>
      </c>
      <c r="E218" s="239">
        <f t="shared" si="25"/>
        <v>12329</v>
      </c>
      <c r="F218" s="245">
        <f t="shared" si="28"/>
        <v>1000000</v>
      </c>
      <c r="G218" s="245">
        <f t="shared" si="26"/>
        <v>1000000</v>
      </c>
      <c r="H218" s="240">
        <f t="shared" si="29"/>
        <v>12328.767123287671</v>
      </c>
      <c r="I218" s="241">
        <f t="shared" si="24"/>
        <v>0.2328767123290163</v>
      </c>
    </row>
    <row r="219" spans="1:9" x14ac:dyDescent="0.25">
      <c r="A219" s="242">
        <v>48431</v>
      </c>
      <c r="B219" s="243">
        <f t="shared" si="27"/>
        <v>31</v>
      </c>
      <c r="C219" s="237">
        <f t="shared" si="30"/>
        <v>12740</v>
      </c>
      <c r="D219" s="244">
        <f t="shared" si="31"/>
        <v>0</v>
      </c>
      <c r="E219" s="239">
        <f t="shared" si="25"/>
        <v>12740</v>
      </c>
      <c r="F219" s="245">
        <f t="shared" si="28"/>
        <v>1000000</v>
      </c>
      <c r="G219" s="245">
        <f t="shared" si="26"/>
        <v>1000000</v>
      </c>
      <c r="H219" s="240">
        <f t="shared" si="29"/>
        <v>12739.726027397261</v>
      </c>
      <c r="I219" s="246">
        <f t="shared" si="24"/>
        <v>0.27397260273937718</v>
      </c>
    </row>
    <row r="220" spans="1:9" x14ac:dyDescent="0.25">
      <c r="A220" s="242">
        <v>48462</v>
      </c>
      <c r="B220" s="243">
        <f t="shared" si="27"/>
        <v>31</v>
      </c>
      <c r="C220" s="237">
        <f t="shared" si="30"/>
        <v>12740</v>
      </c>
      <c r="D220" s="244">
        <f t="shared" si="31"/>
        <v>0</v>
      </c>
      <c r="E220" s="239">
        <f t="shared" si="25"/>
        <v>12740</v>
      </c>
      <c r="F220" s="245">
        <f t="shared" si="28"/>
        <v>1000000</v>
      </c>
      <c r="G220" s="245">
        <f t="shared" si="26"/>
        <v>1000000</v>
      </c>
      <c r="H220" s="240">
        <f t="shared" si="29"/>
        <v>12739.726027397261</v>
      </c>
      <c r="I220" s="241">
        <f t="shared" si="24"/>
        <v>0.27397260273937718</v>
      </c>
    </row>
    <row r="221" spans="1:9" x14ac:dyDescent="0.25">
      <c r="A221" s="242">
        <v>48492</v>
      </c>
      <c r="B221" s="243">
        <f t="shared" si="27"/>
        <v>30</v>
      </c>
      <c r="C221" s="237">
        <f t="shared" si="30"/>
        <v>12329</v>
      </c>
      <c r="D221" s="244">
        <f t="shared" si="31"/>
        <v>0</v>
      </c>
      <c r="E221" s="239">
        <f t="shared" si="25"/>
        <v>12329</v>
      </c>
      <c r="F221" s="245">
        <f t="shared" si="28"/>
        <v>1000000</v>
      </c>
      <c r="G221" s="245">
        <f t="shared" si="26"/>
        <v>1000000</v>
      </c>
      <c r="H221" s="240">
        <f t="shared" si="29"/>
        <v>12328.767123287671</v>
      </c>
      <c r="I221" s="241">
        <f t="shared" si="24"/>
        <v>0.2328767123290163</v>
      </c>
    </row>
    <row r="222" spans="1:9" x14ac:dyDescent="0.25">
      <c r="A222" s="242">
        <v>48523</v>
      </c>
      <c r="B222" s="243">
        <f t="shared" si="27"/>
        <v>31</v>
      </c>
      <c r="C222" s="237">
        <f t="shared" si="30"/>
        <v>12740</v>
      </c>
      <c r="D222" s="244">
        <f t="shared" si="31"/>
        <v>0</v>
      </c>
      <c r="E222" s="239">
        <f t="shared" si="25"/>
        <v>12740</v>
      </c>
      <c r="F222" s="245">
        <f t="shared" si="28"/>
        <v>1000000</v>
      </c>
      <c r="G222" s="245">
        <f t="shared" si="26"/>
        <v>1000000</v>
      </c>
      <c r="H222" s="240">
        <f t="shared" si="29"/>
        <v>12739.726027397261</v>
      </c>
      <c r="I222" s="246">
        <f t="shared" si="24"/>
        <v>0.27397260273937718</v>
      </c>
    </row>
    <row r="223" spans="1:9" x14ac:dyDescent="0.25">
      <c r="A223" s="242">
        <v>48553</v>
      </c>
      <c r="B223" s="243">
        <f t="shared" si="27"/>
        <v>30</v>
      </c>
      <c r="C223" s="237">
        <f t="shared" si="30"/>
        <v>12329</v>
      </c>
      <c r="D223" s="244">
        <f t="shared" si="31"/>
        <v>0</v>
      </c>
      <c r="E223" s="239">
        <f t="shared" si="25"/>
        <v>12329</v>
      </c>
      <c r="F223" s="245">
        <f t="shared" si="28"/>
        <v>1000000</v>
      </c>
      <c r="G223" s="245">
        <f t="shared" si="26"/>
        <v>1000000</v>
      </c>
      <c r="H223" s="240">
        <f t="shared" si="29"/>
        <v>12328.767123287671</v>
      </c>
      <c r="I223" s="241">
        <f t="shared" si="24"/>
        <v>0.2328767123290163</v>
      </c>
    </row>
    <row r="224" spans="1:9" x14ac:dyDescent="0.25">
      <c r="A224" s="242">
        <v>48584</v>
      </c>
      <c r="B224" s="243">
        <f t="shared" si="27"/>
        <v>31</v>
      </c>
      <c r="C224" s="237">
        <f t="shared" si="30"/>
        <v>12740</v>
      </c>
      <c r="D224" s="244">
        <f t="shared" si="31"/>
        <v>0</v>
      </c>
      <c r="E224" s="239">
        <f t="shared" si="25"/>
        <v>12740</v>
      </c>
      <c r="F224" s="245">
        <f t="shared" si="28"/>
        <v>1000000</v>
      </c>
      <c r="G224" s="245">
        <f t="shared" si="26"/>
        <v>1000000</v>
      </c>
      <c r="H224" s="240">
        <f t="shared" si="29"/>
        <v>12739.726027397261</v>
      </c>
      <c r="I224" s="241">
        <f t="shared" si="24"/>
        <v>0.27397260273937718</v>
      </c>
    </row>
    <row r="225" spans="1:9" x14ac:dyDescent="0.25">
      <c r="A225" s="242">
        <v>48615</v>
      </c>
      <c r="B225" s="243">
        <f t="shared" si="27"/>
        <v>31</v>
      </c>
      <c r="C225" s="237">
        <f t="shared" si="30"/>
        <v>12740</v>
      </c>
      <c r="D225" s="244">
        <f t="shared" si="31"/>
        <v>0</v>
      </c>
      <c r="E225" s="239">
        <f t="shared" si="25"/>
        <v>12740</v>
      </c>
      <c r="F225" s="245">
        <f t="shared" si="28"/>
        <v>1000000</v>
      </c>
      <c r="G225" s="245">
        <f t="shared" si="26"/>
        <v>1000000</v>
      </c>
      <c r="H225" s="240">
        <f t="shared" si="29"/>
        <v>12739.726027397261</v>
      </c>
      <c r="I225" s="246">
        <f t="shared" si="24"/>
        <v>0.27397260273937718</v>
      </c>
    </row>
    <row r="226" spans="1:9" x14ac:dyDescent="0.25">
      <c r="A226" s="242">
        <v>48643</v>
      </c>
      <c r="B226" s="243">
        <f t="shared" si="27"/>
        <v>28</v>
      </c>
      <c r="C226" s="237">
        <f t="shared" si="30"/>
        <v>11507</v>
      </c>
      <c r="D226" s="244">
        <f t="shared" si="31"/>
        <v>0</v>
      </c>
      <c r="E226" s="239">
        <f t="shared" si="25"/>
        <v>11507</v>
      </c>
      <c r="F226" s="245">
        <f t="shared" si="28"/>
        <v>1000000</v>
      </c>
      <c r="G226" s="245">
        <f t="shared" si="26"/>
        <v>1000000</v>
      </c>
      <c r="H226" s="240">
        <f t="shared" si="29"/>
        <v>11506.849315068494</v>
      </c>
      <c r="I226" s="241">
        <f t="shared" si="24"/>
        <v>0.15068493150647555</v>
      </c>
    </row>
    <row r="227" spans="1:9" x14ac:dyDescent="0.25">
      <c r="A227" s="242">
        <v>48674</v>
      </c>
      <c r="B227" s="243">
        <f t="shared" si="27"/>
        <v>31</v>
      </c>
      <c r="C227" s="237">
        <f t="shared" si="30"/>
        <v>12740</v>
      </c>
      <c r="D227" s="244">
        <f t="shared" si="31"/>
        <v>0</v>
      </c>
      <c r="E227" s="239">
        <f t="shared" si="25"/>
        <v>12740</v>
      </c>
      <c r="F227" s="245">
        <f t="shared" si="28"/>
        <v>1000000</v>
      </c>
      <c r="G227" s="245">
        <f t="shared" si="26"/>
        <v>1000000</v>
      </c>
      <c r="H227" s="240">
        <f t="shared" si="29"/>
        <v>12739.726027397261</v>
      </c>
      <c r="I227" s="241">
        <f t="shared" si="24"/>
        <v>0.27397260273937718</v>
      </c>
    </row>
    <row r="228" spans="1:9" x14ac:dyDescent="0.25">
      <c r="A228" s="242">
        <v>48704</v>
      </c>
      <c r="B228" s="243">
        <f t="shared" si="27"/>
        <v>30</v>
      </c>
      <c r="C228" s="237">
        <f t="shared" si="30"/>
        <v>12329</v>
      </c>
      <c r="D228" s="244">
        <f t="shared" si="31"/>
        <v>0</v>
      </c>
      <c r="E228" s="239">
        <f t="shared" si="25"/>
        <v>12329</v>
      </c>
      <c r="F228" s="245">
        <f t="shared" si="28"/>
        <v>1000000</v>
      </c>
      <c r="G228" s="245">
        <f t="shared" si="26"/>
        <v>1000000</v>
      </c>
      <c r="H228" s="240">
        <f t="shared" si="29"/>
        <v>12328.767123287671</v>
      </c>
      <c r="I228" s="246">
        <f t="shared" si="24"/>
        <v>0.2328767123290163</v>
      </c>
    </row>
    <row r="229" spans="1:9" x14ac:dyDescent="0.25">
      <c r="A229" s="242">
        <v>48735</v>
      </c>
      <c r="B229" s="243">
        <f t="shared" si="27"/>
        <v>31</v>
      </c>
      <c r="C229" s="237">
        <f t="shared" si="30"/>
        <v>12740</v>
      </c>
      <c r="D229" s="244">
        <f t="shared" si="31"/>
        <v>0</v>
      </c>
      <c r="E229" s="239">
        <f t="shared" si="25"/>
        <v>12740</v>
      </c>
      <c r="F229" s="245">
        <f t="shared" si="28"/>
        <v>1000000</v>
      </c>
      <c r="G229" s="245">
        <f t="shared" si="26"/>
        <v>1000000</v>
      </c>
      <c r="H229" s="240">
        <f t="shared" si="29"/>
        <v>12739.726027397261</v>
      </c>
      <c r="I229" s="241">
        <f t="shared" si="24"/>
        <v>0.27397260273937718</v>
      </c>
    </row>
    <row r="230" spans="1:9" x14ac:dyDescent="0.25">
      <c r="A230" s="242">
        <v>48765</v>
      </c>
      <c r="B230" s="243">
        <f t="shared" si="27"/>
        <v>30</v>
      </c>
      <c r="C230" s="237">
        <f t="shared" si="30"/>
        <v>12329</v>
      </c>
      <c r="D230" s="244">
        <f t="shared" si="31"/>
        <v>0</v>
      </c>
      <c r="E230" s="239">
        <f t="shared" si="25"/>
        <v>12329</v>
      </c>
      <c r="F230" s="245">
        <f t="shared" si="28"/>
        <v>1000000</v>
      </c>
      <c r="G230" s="245">
        <f t="shared" si="26"/>
        <v>1000000</v>
      </c>
      <c r="H230" s="240">
        <f t="shared" si="29"/>
        <v>12328.767123287671</v>
      </c>
      <c r="I230" s="241">
        <f t="shared" si="24"/>
        <v>0.2328767123290163</v>
      </c>
    </row>
    <row r="231" spans="1:9" x14ac:dyDescent="0.25">
      <c r="A231" s="242">
        <v>48796</v>
      </c>
      <c r="B231" s="243">
        <f t="shared" si="27"/>
        <v>31</v>
      </c>
      <c r="C231" s="237">
        <f t="shared" si="30"/>
        <v>12740</v>
      </c>
      <c r="D231" s="244">
        <f t="shared" si="31"/>
        <v>0</v>
      </c>
      <c r="E231" s="239">
        <f t="shared" si="25"/>
        <v>12740</v>
      </c>
      <c r="F231" s="245">
        <f t="shared" si="28"/>
        <v>1000000</v>
      </c>
      <c r="G231" s="245">
        <f t="shared" si="26"/>
        <v>1000000</v>
      </c>
      <c r="H231" s="240">
        <f t="shared" si="29"/>
        <v>12739.726027397261</v>
      </c>
      <c r="I231" s="246">
        <f t="shared" si="24"/>
        <v>0.27397260273937718</v>
      </c>
    </row>
    <row r="232" spans="1:9" x14ac:dyDescent="0.25">
      <c r="A232" s="242">
        <v>48827</v>
      </c>
      <c r="B232" s="243">
        <f t="shared" si="27"/>
        <v>31</v>
      </c>
      <c r="C232" s="237">
        <f t="shared" si="30"/>
        <v>12740</v>
      </c>
      <c r="D232" s="244">
        <f t="shared" si="31"/>
        <v>0</v>
      </c>
      <c r="E232" s="239">
        <f t="shared" si="25"/>
        <v>12740</v>
      </c>
      <c r="F232" s="245">
        <f t="shared" si="28"/>
        <v>1000000</v>
      </c>
      <c r="G232" s="245">
        <f t="shared" si="26"/>
        <v>1000000</v>
      </c>
      <c r="H232" s="240">
        <f t="shared" si="29"/>
        <v>12739.726027397261</v>
      </c>
      <c r="I232" s="241">
        <f t="shared" ref="I232:I243" si="32">E232-H232</f>
        <v>0.27397260273937718</v>
      </c>
    </row>
    <row r="233" spans="1:9" x14ac:dyDescent="0.25">
      <c r="A233" s="242">
        <v>48857</v>
      </c>
      <c r="B233" s="243">
        <f t="shared" si="27"/>
        <v>30</v>
      </c>
      <c r="C233" s="237">
        <f t="shared" si="30"/>
        <v>12329</v>
      </c>
      <c r="D233" s="244">
        <f t="shared" si="31"/>
        <v>0</v>
      </c>
      <c r="E233" s="239">
        <f t="shared" si="25"/>
        <v>12329</v>
      </c>
      <c r="F233" s="245">
        <f t="shared" si="28"/>
        <v>1000000</v>
      </c>
      <c r="G233" s="245">
        <f t="shared" si="26"/>
        <v>1000000</v>
      </c>
      <c r="H233" s="240">
        <f t="shared" si="29"/>
        <v>12328.767123287671</v>
      </c>
      <c r="I233" s="241">
        <f t="shared" si="32"/>
        <v>0.2328767123290163</v>
      </c>
    </row>
    <row r="234" spans="1:9" x14ac:dyDescent="0.25">
      <c r="A234" s="242">
        <v>48888</v>
      </c>
      <c r="B234" s="243">
        <f t="shared" si="27"/>
        <v>31</v>
      </c>
      <c r="C234" s="237">
        <f t="shared" si="30"/>
        <v>12740</v>
      </c>
      <c r="D234" s="244">
        <f t="shared" si="31"/>
        <v>0</v>
      </c>
      <c r="E234" s="239">
        <f t="shared" si="25"/>
        <v>12740</v>
      </c>
      <c r="F234" s="245">
        <f t="shared" si="28"/>
        <v>1000000</v>
      </c>
      <c r="G234" s="245">
        <f t="shared" si="26"/>
        <v>1000000</v>
      </c>
      <c r="H234" s="240">
        <f t="shared" si="29"/>
        <v>12739.726027397261</v>
      </c>
      <c r="I234" s="246">
        <f t="shared" si="32"/>
        <v>0.27397260273937718</v>
      </c>
    </row>
    <row r="235" spans="1:9" x14ac:dyDescent="0.25">
      <c r="A235" s="242">
        <v>48918</v>
      </c>
      <c r="B235" s="243">
        <f t="shared" si="27"/>
        <v>30</v>
      </c>
      <c r="C235" s="237">
        <f t="shared" si="30"/>
        <v>12329</v>
      </c>
      <c r="D235" s="244">
        <f t="shared" si="31"/>
        <v>0</v>
      </c>
      <c r="E235" s="239">
        <f t="shared" si="25"/>
        <v>12329</v>
      </c>
      <c r="F235" s="245">
        <f t="shared" si="28"/>
        <v>1000000</v>
      </c>
      <c r="G235" s="245">
        <f t="shared" si="26"/>
        <v>1000000</v>
      </c>
      <c r="H235" s="240">
        <f t="shared" si="29"/>
        <v>12328.767123287671</v>
      </c>
      <c r="I235" s="241">
        <f t="shared" si="32"/>
        <v>0.2328767123290163</v>
      </c>
    </row>
    <row r="236" spans="1:9" x14ac:dyDescent="0.25">
      <c r="A236" s="242">
        <v>48949</v>
      </c>
      <c r="B236" s="243">
        <f t="shared" si="27"/>
        <v>31</v>
      </c>
      <c r="C236" s="237">
        <f t="shared" si="30"/>
        <v>12740</v>
      </c>
      <c r="D236" s="244">
        <f t="shared" si="31"/>
        <v>0</v>
      </c>
      <c r="E236" s="239">
        <f t="shared" si="25"/>
        <v>12740</v>
      </c>
      <c r="F236" s="245">
        <f t="shared" si="28"/>
        <v>1000000</v>
      </c>
      <c r="G236" s="245">
        <f t="shared" si="26"/>
        <v>1000000</v>
      </c>
      <c r="H236" s="240">
        <f t="shared" si="29"/>
        <v>12739.726027397261</v>
      </c>
      <c r="I236" s="241">
        <f t="shared" si="32"/>
        <v>0.27397260273937718</v>
      </c>
    </row>
    <row r="237" spans="1:9" x14ac:dyDescent="0.25">
      <c r="A237" s="242">
        <v>48980</v>
      </c>
      <c r="B237" s="243">
        <f t="shared" si="27"/>
        <v>31</v>
      </c>
      <c r="C237" s="237">
        <f t="shared" si="30"/>
        <v>12740</v>
      </c>
      <c r="D237" s="244">
        <f t="shared" si="31"/>
        <v>0</v>
      </c>
      <c r="E237" s="239">
        <f t="shared" si="25"/>
        <v>12740</v>
      </c>
      <c r="F237" s="245">
        <f t="shared" si="28"/>
        <v>1000000</v>
      </c>
      <c r="G237" s="245">
        <f t="shared" si="26"/>
        <v>1000000</v>
      </c>
      <c r="H237" s="240">
        <f t="shared" si="29"/>
        <v>12739.726027397261</v>
      </c>
      <c r="I237" s="246">
        <f t="shared" si="32"/>
        <v>0.27397260273937718</v>
      </c>
    </row>
    <row r="238" spans="1:9" x14ac:dyDescent="0.25">
      <c r="A238" s="242">
        <v>49008</v>
      </c>
      <c r="B238" s="243">
        <f t="shared" si="27"/>
        <v>28</v>
      </c>
      <c r="C238" s="237">
        <f t="shared" si="30"/>
        <v>11507</v>
      </c>
      <c r="D238" s="244">
        <f t="shared" si="31"/>
        <v>0</v>
      </c>
      <c r="E238" s="239">
        <f t="shared" si="25"/>
        <v>11507</v>
      </c>
      <c r="F238" s="245">
        <f t="shared" si="28"/>
        <v>1000000</v>
      </c>
      <c r="G238" s="245">
        <f t="shared" si="26"/>
        <v>1000000</v>
      </c>
      <c r="H238" s="240">
        <f t="shared" si="29"/>
        <v>11506.849315068494</v>
      </c>
      <c r="I238" s="241">
        <f t="shared" si="32"/>
        <v>0.15068493150647555</v>
      </c>
    </row>
    <row r="239" spans="1:9" x14ac:dyDescent="0.25">
      <c r="A239" s="242">
        <v>49039</v>
      </c>
      <c r="B239" s="243">
        <f t="shared" si="27"/>
        <v>31</v>
      </c>
      <c r="C239" s="237">
        <f t="shared" si="30"/>
        <v>12740</v>
      </c>
      <c r="D239" s="244">
        <f t="shared" si="31"/>
        <v>0</v>
      </c>
      <c r="E239" s="239">
        <f t="shared" si="25"/>
        <v>12740</v>
      </c>
      <c r="F239" s="245">
        <f t="shared" si="28"/>
        <v>1000000</v>
      </c>
      <c r="G239" s="245">
        <f t="shared" si="26"/>
        <v>1000000</v>
      </c>
      <c r="H239" s="240">
        <f t="shared" si="29"/>
        <v>12739.726027397261</v>
      </c>
      <c r="I239" s="241">
        <f t="shared" si="32"/>
        <v>0.27397260273937718</v>
      </c>
    </row>
    <row r="240" spans="1:9" x14ac:dyDescent="0.25">
      <c r="A240" s="242">
        <v>49069</v>
      </c>
      <c r="B240" s="243">
        <f t="shared" si="27"/>
        <v>30</v>
      </c>
      <c r="C240" s="237">
        <f t="shared" si="30"/>
        <v>12329</v>
      </c>
      <c r="D240" s="244">
        <f t="shared" si="31"/>
        <v>0</v>
      </c>
      <c r="E240" s="239">
        <f t="shared" si="25"/>
        <v>12329</v>
      </c>
      <c r="F240" s="245">
        <f t="shared" si="28"/>
        <v>1000000</v>
      </c>
      <c r="G240" s="245">
        <f t="shared" si="26"/>
        <v>1000000</v>
      </c>
      <c r="H240" s="240">
        <f t="shared" si="29"/>
        <v>12328.767123287671</v>
      </c>
      <c r="I240" s="246">
        <f t="shared" si="32"/>
        <v>0.2328767123290163</v>
      </c>
    </row>
    <row r="241" spans="1:9" x14ac:dyDescent="0.25">
      <c r="A241" s="242">
        <v>49100</v>
      </c>
      <c r="B241" s="243">
        <f t="shared" si="27"/>
        <v>31</v>
      </c>
      <c r="C241" s="237">
        <f t="shared" si="30"/>
        <v>12740</v>
      </c>
      <c r="D241" s="244">
        <f t="shared" si="31"/>
        <v>0</v>
      </c>
      <c r="E241" s="239">
        <f t="shared" si="25"/>
        <v>12740</v>
      </c>
      <c r="F241" s="245">
        <f t="shared" si="28"/>
        <v>1000000</v>
      </c>
      <c r="G241" s="245">
        <f t="shared" si="26"/>
        <v>1000000</v>
      </c>
      <c r="H241" s="240">
        <f t="shared" si="29"/>
        <v>12739.726027397261</v>
      </c>
      <c r="I241" s="241">
        <f t="shared" si="32"/>
        <v>0.27397260273937718</v>
      </c>
    </row>
    <row r="242" spans="1:9" x14ac:dyDescent="0.25">
      <c r="A242" s="242">
        <v>49130</v>
      </c>
      <c r="B242" s="243">
        <f t="shared" si="27"/>
        <v>30</v>
      </c>
      <c r="C242" s="237">
        <f t="shared" si="30"/>
        <v>12329</v>
      </c>
      <c r="D242" s="244">
        <f t="shared" si="31"/>
        <v>0</v>
      </c>
      <c r="E242" s="239">
        <f t="shared" si="25"/>
        <v>12329</v>
      </c>
      <c r="F242" s="245">
        <f t="shared" si="28"/>
        <v>1000000</v>
      </c>
      <c r="G242" s="245">
        <f t="shared" si="26"/>
        <v>1000000</v>
      </c>
      <c r="H242" s="240">
        <f t="shared" si="29"/>
        <v>12328.767123287671</v>
      </c>
      <c r="I242" s="241">
        <f t="shared" si="32"/>
        <v>0.2328767123290163</v>
      </c>
    </row>
    <row r="243" spans="1:9" x14ac:dyDescent="0.25">
      <c r="A243" s="242">
        <v>49161</v>
      </c>
      <c r="B243" s="243">
        <f t="shared" si="27"/>
        <v>31</v>
      </c>
      <c r="C243" s="237">
        <f>D2</f>
        <v>1012740</v>
      </c>
      <c r="D243" s="244">
        <f t="shared" si="31"/>
        <v>1000000</v>
      </c>
      <c r="E243" s="239">
        <f t="shared" si="25"/>
        <v>12740</v>
      </c>
      <c r="F243" s="245">
        <f t="shared" si="28"/>
        <v>1000000</v>
      </c>
      <c r="G243" s="247">
        <f t="shared" si="26"/>
        <v>0</v>
      </c>
      <c r="H243" s="240">
        <f t="shared" si="29"/>
        <v>12739.726027397261</v>
      </c>
      <c r="I243" s="246">
        <f t="shared" si="32"/>
        <v>0.27397260273937718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8658D-3556-4AEB-A375-D77AD8AB36C8}">
  <dimension ref="A1:I243"/>
  <sheetViews>
    <sheetView workbookViewId="0">
      <selection activeCell="N2" sqref="N2"/>
    </sheetView>
  </sheetViews>
  <sheetFormatPr defaultRowHeight="15" x14ac:dyDescent="0.25"/>
  <cols>
    <col min="1" max="1" width="15.140625" bestFit="1" customWidth="1"/>
    <col min="2" max="2" width="12.28515625" bestFit="1" customWidth="1"/>
    <col min="3" max="3" width="23" bestFit="1" customWidth="1"/>
    <col min="4" max="4" width="10.28515625" bestFit="1" customWidth="1"/>
    <col min="6" max="6" width="14.5703125" bestFit="1" customWidth="1"/>
    <col min="7" max="7" width="13.5703125" bestFit="1" customWidth="1"/>
    <col min="8" max="8" width="14.5703125" bestFit="1" customWidth="1"/>
    <col min="9" max="9" width="13.5703125" bestFit="1" customWidth="1"/>
  </cols>
  <sheetData>
    <row r="1" spans="1:9" x14ac:dyDescent="0.25">
      <c r="A1" s="61" t="s">
        <v>267</v>
      </c>
      <c r="B1" s="65" t="s">
        <v>279</v>
      </c>
      <c r="C1" s="64" t="s">
        <v>337</v>
      </c>
      <c r="D1" s="83">
        <v>1000000</v>
      </c>
    </row>
    <row r="2" spans="1:9" x14ac:dyDescent="0.25">
      <c r="A2" s="61" t="s">
        <v>268</v>
      </c>
      <c r="B2" s="62">
        <v>0.15</v>
      </c>
      <c r="C2" s="61" t="s">
        <v>336</v>
      </c>
      <c r="D2" s="60">
        <v>1012500</v>
      </c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335</v>
      </c>
      <c r="I3" s="31" t="s">
        <v>272</v>
      </c>
    </row>
    <row r="4" spans="1:9" x14ac:dyDescent="0.25">
      <c r="A4" s="248">
        <v>41887</v>
      </c>
      <c r="B4" s="73">
        <f>DAYS360(B1,A4,TRUE)</f>
        <v>25</v>
      </c>
      <c r="C4" s="72">
        <f>E4</f>
        <v>10417</v>
      </c>
      <c r="D4" s="74">
        <f>C4-E4</f>
        <v>0</v>
      </c>
      <c r="E4" s="249">
        <f t="shared" ref="E4:E67" si="0">ROUNDUP(F4*$B$2*B4/360,0)</f>
        <v>10417</v>
      </c>
      <c r="F4" s="72">
        <f>D1</f>
        <v>1000000</v>
      </c>
      <c r="G4" s="72">
        <f t="shared" ref="G4:G67" si="1">F4-D4</f>
        <v>1000000</v>
      </c>
      <c r="H4" s="69">
        <f>F4*$B$2*B4/360</f>
        <v>10416.666666666666</v>
      </c>
      <c r="I4" s="53">
        <f>E4-H4</f>
        <v>0.33333333333393966</v>
      </c>
    </row>
    <row r="5" spans="1:9" x14ac:dyDescent="0.25">
      <c r="A5" s="99">
        <v>41917</v>
      </c>
      <c r="B5" s="57">
        <f>DAYS360(A4,A5,TRUE)</f>
        <v>30</v>
      </c>
      <c r="C5" s="72">
        <f>E5</f>
        <v>12500</v>
      </c>
      <c r="D5" s="68">
        <f>C5-E5</f>
        <v>0</v>
      </c>
      <c r="E5" s="249">
        <f t="shared" si="0"/>
        <v>12500</v>
      </c>
      <c r="F5" s="56">
        <f t="shared" ref="F5:F68" si="2">G4</f>
        <v>1000000</v>
      </c>
      <c r="G5" s="56">
        <f t="shared" si="1"/>
        <v>1000000</v>
      </c>
      <c r="H5" s="69">
        <f t="shared" ref="H5:H68" si="3">F5*$B$2*B5/360</f>
        <v>12500</v>
      </c>
      <c r="I5" s="53">
        <f t="shared" ref="I5:I38" si="4">E5-H5</f>
        <v>0</v>
      </c>
    </row>
    <row r="6" spans="1:9" x14ac:dyDescent="0.25">
      <c r="A6" s="99">
        <v>41948</v>
      </c>
      <c r="B6" s="57">
        <f t="shared" ref="B6:B69" si="5">DAYS360(A5,A6,TRUE)</f>
        <v>30</v>
      </c>
      <c r="C6" s="72">
        <f t="shared" ref="C6:C69" si="6">E6</f>
        <v>12500</v>
      </c>
      <c r="D6" s="68">
        <f t="shared" ref="D6:D69" si="7">C6-E6</f>
        <v>0</v>
      </c>
      <c r="E6" s="249">
        <f t="shared" si="0"/>
        <v>12500</v>
      </c>
      <c r="F6" s="56">
        <f t="shared" si="2"/>
        <v>1000000</v>
      </c>
      <c r="G6" s="56">
        <f t="shared" si="1"/>
        <v>1000000</v>
      </c>
      <c r="H6" s="69">
        <f t="shared" si="3"/>
        <v>12500</v>
      </c>
      <c r="I6" s="53">
        <f t="shared" si="4"/>
        <v>0</v>
      </c>
    </row>
    <row r="7" spans="1:9" x14ac:dyDescent="0.25">
      <c r="A7" s="99">
        <v>41978</v>
      </c>
      <c r="B7" s="57">
        <f t="shared" si="5"/>
        <v>30</v>
      </c>
      <c r="C7" s="72">
        <f t="shared" si="6"/>
        <v>12500</v>
      </c>
      <c r="D7" s="68">
        <f t="shared" si="7"/>
        <v>0</v>
      </c>
      <c r="E7" s="249">
        <f t="shared" si="0"/>
        <v>12500</v>
      </c>
      <c r="F7" s="56">
        <f t="shared" si="2"/>
        <v>1000000</v>
      </c>
      <c r="G7" s="56">
        <f t="shared" si="1"/>
        <v>1000000</v>
      </c>
      <c r="H7" s="69">
        <f t="shared" si="3"/>
        <v>12500</v>
      </c>
      <c r="I7" s="53">
        <f t="shared" si="4"/>
        <v>0</v>
      </c>
    </row>
    <row r="8" spans="1:9" x14ac:dyDescent="0.25">
      <c r="A8" s="99">
        <v>42009</v>
      </c>
      <c r="B8" s="57">
        <f t="shared" si="5"/>
        <v>30</v>
      </c>
      <c r="C8" s="72">
        <f t="shared" si="6"/>
        <v>12500</v>
      </c>
      <c r="D8" s="68">
        <f t="shared" si="7"/>
        <v>0</v>
      </c>
      <c r="E8" s="249">
        <f t="shared" si="0"/>
        <v>12500</v>
      </c>
      <c r="F8" s="56">
        <f t="shared" si="2"/>
        <v>1000000</v>
      </c>
      <c r="G8" s="56">
        <f t="shared" si="1"/>
        <v>1000000</v>
      </c>
      <c r="H8" s="69">
        <f t="shared" si="3"/>
        <v>12500</v>
      </c>
      <c r="I8" s="53">
        <f t="shared" si="4"/>
        <v>0</v>
      </c>
    </row>
    <row r="9" spans="1:9" x14ac:dyDescent="0.25">
      <c r="A9" s="99">
        <v>42040</v>
      </c>
      <c r="B9" s="57">
        <f t="shared" si="5"/>
        <v>30</v>
      </c>
      <c r="C9" s="72">
        <f t="shared" si="6"/>
        <v>12500</v>
      </c>
      <c r="D9" s="68">
        <f t="shared" si="7"/>
        <v>0</v>
      </c>
      <c r="E9" s="249">
        <f t="shared" si="0"/>
        <v>12500</v>
      </c>
      <c r="F9" s="56">
        <f t="shared" si="2"/>
        <v>1000000</v>
      </c>
      <c r="G9" s="56">
        <f t="shared" si="1"/>
        <v>1000000</v>
      </c>
      <c r="H9" s="69">
        <f t="shared" si="3"/>
        <v>12500</v>
      </c>
      <c r="I9" s="53">
        <f t="shared" si="4"/>
        <v>0</v>
      </c>
    </row>
    <row r="10" spans="1:9" x14ac:dyDescent="0.25">
      <c r="A10" s="99">
        <v>42068</v>
      </c>
      <c r="B10" s="57">
        <f t="shared" si="5"/>
        <v>30</v>
      </c>
      <c r="C10" s="72">
        <f t="shared" si="6"/>
        <v>12500</v>
      </c>
      <c r="D10" s="68">
        <f t="shared" si="7"/>
        <v>0</v>
      </c>
      <c r="E10" s="249">
        <f t="shared" si="0"/>
        <v>12500</v>
      </c>
      <c r="F10" s="56">
        <f t="shared" si="2"/>
        <v>1000000</v>
      </c>
      <c r="G10" s="56">
        <f t="shared" si="1"/>
        <v>1000000</v>
      </c>
      <c r="H10" s="69">
        <f t="shared" si="3"/>
        <v>12500</v>
      </c>
      <c r="I10" s="53">
        <f t="shared" si="4"/>
        <v>0</v>
      </c>
    </row>
    <row r="11" spans="1:9" x14ac:dyDescent="0.25">
      <c r="A11" s="99">
        <v>42099</v>
      </c>
      <c r="B11" s="57">
        <f t="shared" si="5"/>
        <v>30</v>
      </c>
      <c r="C11" s="72">
        <f t="shared" si="6"/>
        <v>12500</v>
      </c>
      <c r="D11" s="68">
        <f t="shared" si="7"/>
        <v>0</v>
      </c>
      <c r="E11" s="249">
        <f t="shared" si="0"/>
        <v>12500</v>
      </c>
      <c r="F11" s="56">
        <f t="shared" si="2"/>
        <v>1000000</v>
      </c>
      <c r="G11" s="56">
        <f t="shared" si="1"/>
        <v>1000000</v>
      </c>
      <c r="H11" s="69">
        <f t="shared" si="3"/>
        <v>12500</v>
      </c>
      <c r="I11" s="53">
        <f t="shared" si="4"/>
        <v>0</v>
      </c>
    </row>
    <row r="12" spans="1:9" x14ac:dyDescent="0.25">
      <c r="A12" s="99">
        <v>42129</v>
      </c>
      <c r="B12" s="57">
        <f t="shared" si="5"/>
        <v>30</v>
      </c>
      <c r="C12" s="72">
        <f t="shared" si="6"/>
        <v>12500</v>
      </c>
      <c r="D12" s="68">
        <f t="shared" si="7"/>
        <v>0</v>
      </c>
      <c r="E12" s="249">
        <f t="shared" si="0"/>
        <v>12500</v>
      </c>
      <c r="F12" s="56">
        <f t="shared" si="2"/>
        <v>1000000</v>
      </c>
      <c r="G12" s="56">
        <f t="shared" si="1"/>
        <v>1000000</v>
      </c>
      <c r="H12" s="69">
        <f t="shared" si="3"/>
        <v>12500</v>
      </c>
      <c r="I12" s="53">
        <f t="shared" si="4"/>
        <v>0</v>
      </c>
    </row>
    <row r="13" spans="1:9" x14ac:dyDescent="0.25">
      <c r="A13" s="99">
        <v>42160</v>
      </c>
      <c r="B13" s="57">
        <f t="shared" si="5"/>
        <v>30</v>
      </c>
      <c r="C13" s="72">
        <f t="shared" si="6"/>
        <v>12500</v>
      </c>
      <c r="D13" s="68">
        <f t="shared" si="7"/>
        <v>0</v>
      </c>
      <c r="E13" s="249">
        <f t="shared" si="0"/>
        <v>12500</v>
      </c>
      <c r="F13" s="56">
        <f t="shared" si="2"/>
        <v>1000000</v>
      </c>
      <c r="G13" s="56">
        <f t="shared" si="1"/>
        <v>1000000</v>
      </c>
      <c r="H13" s="69">
        <f t="shared" si="3"/>
        <v>12500</v>
      </c>
      <c r="I13" s="53">
        <f t="shared" si="4"/>
        <v>0</v>
      </c>
    </row>
    <row r="14" spans="1:9" x14ac:dyDescent="0.25">
      <c r="A14" s="99">
        <v>42190</v>
      </c>
      <c r="B14" s="57">
        <f t="shared" si="5"/>
        <v>30</v>
      </c>
      <c r="C14" s="72">
        <f t="shared" si="6"/>
        <v>12500</v>
      </c>
      <c r="D14" s="68">
        <f t="shared" si="7"/>
        <v>0</v>
      </c>
      <c r="E14" s="249">
        <f t="shared" si="0"/>
        <v>12500</v>
      </c>
      <c r="F14" s="56">
        <f t="shared" si="2"/>
        <v>1000000</v>
      </c>
      <c r="G14" s="56">
        <f t="shared" si="1"/>
        <v>1000000</v>
      </c>
      <c r="H14" s="69">
        <f t="shared" si="3"/>
        <v>12500</v>
      </c>
      <c r="I14" s="53">
        <f t="shared" si="4"/>
        <v>0</v>
      </c>
    </row>
    <row r="15" spans="1:9" x14ac:dyDescent="0.25">
      <c r="A15" s="99">
        <v>42221</v>
      </c>
      <c r="B15" s="57">
        <f t="shared" si="5"/>
        <v>30</v>
      </c>
      <c r="C15" s="72">
        <f t="shared" si="6"/>
        <v>12500</v>
      </c>
      <c r="D15" s="68">
        <f t="shared" si="7"/>
        <v>0</v>
      </c>
      <c r="E15" s="249">
        <f t="shared" si="0"/>
        <v>12500</v>
      </c>
      <c r="F15" s="56">
        <f t="shared" si="2"/>
        <v>1000000</v>
      </c>
      <c r="G15" s="56">
        <f t="shared" si="1"/>
        <v>1000000</v>
      </c>
      <c r="H15" s="69">
        <f t="shared" si="3"/>
        <v>12500</v>
      </c>
      <c r="I15" s="53">
        <f t="shared" si="4"/>
        <v>0</v>
      </c>
    </row>
    <row r="16" spans="1:9" x14ac:dyDescent="0.25">
      <c r="A16" s="99">
        <v>42252</v>
      </c>
      <c r="B16" s="57">
        <f t="shared" si="5"/>
        <v>30</v>
      </c>
      <c r="C16" s="72">
        <f t="shared" si="6"/>
        <v>12500</v>
      </c>
      <c r="D16" s="68">
        <f t="shared" si="7"/>
        <v>0</v>
      </c>
      <c r="E16" s="249">
        <f t="shared" si="0"/>
        <v>12500</v>
      </c>
      <c r="F16" s="56">
        <f t="shared" si="2"/>
        <v>1000000</v>
      </c>
      <c r="G16" s="56">
        <f t="shared" si="1"/>
        <v>1000000</v>
      </c>
      <c r="H16" s="69">
        <f t="shared" si="3"/>
        <v>12500</v>
      </c>
      <c r="I16" s="53">
        <f t="shared" si="4"/>
        <v>0</v>
      </c>
    </row>
    <row r="17" spans="1:9" x14ac:dyDescent="0.25">
      <c r="A17" s="99">
        <v>42282</v>
      </c>
      <c r="B17" s="57">
        <f t="shared" si="5"/>
        <v>30</v>
      </c>
      <c r="C17" s="72">
        <f t="shared" si="6"/>
        <v>12500</v>
      </c>
      <c r="D17" s="68">
        <f t="shared" si="7"/>
        <v>0</v>
      </c>
      <c r="E17" s="249">
        <f t="shared" si="0"/>
        <v>12500</v>
      </c>
      <c r="F17" s="56">
        <f t="shared" si="2"/>
        <v>1000000</v>
      </c>
      <c r="G17" s="56">
        <f t="shared" si="1"/>
        <v>1000000</v>
      </c>
      <c r="H17" s="69">
        <f t="shared" si="3"/>
        <v>12500</v>
      </c>
      <c r="I17" s="53">
        <f t="shared" si="4"/>
        <v>0</v>
      </c>
    </row>
    <row r="18" spans="1:9" x14ac:dyDescent="0.25">
      <c r="A18" s="99">
        <v>42313</v>
      </c>
      <c r="B18" s="57">
        <f t="shared" si="5"/>
        <v>30</v>
      </c>
      <c r="C18" s="72">
        <f t="shared" si="6"/>
        <v>12500</v>
      </c>
      <c r="D18" s="68">
        <f t="shared" si="7"/>
        <v>0</v>
      </c>
      <c r="E18" s="249">
        <f t="shared" si="0"/>
        <v>12500</v>
      </c>
      <c r="F18" s="56">
        <f t="shared" si="2"/>
        <v>1000000</v>
      </c>
      <c r="G18" s="56">
        <f t="shared" si="1"/>
        <v>1000000</v>
      </c>
      <c r="H18" s="69">
        <f t="shared" si="3"/>
        <v>12500</v>
      </c>
      <c r="I18" s="53">
        <f t="shared" si="4"/>
        <v>0</v>
      </c>
    </row>
    <row r="19" spans="1:9" x14ac:dyDescent="0.25">
      <c r="A19" s="99">
        <v>42343</v>
      </c>
      <c r="B19" s="57">
        <f t="shared" si="5"/>
        <v>30</v>
      </c>
      <c r="C19" s="72">
        <f t="shared" si="6"/>
        <v>12500</v>
      </c>
      <c r="D19" s="68">
        <f t="shared" si="7"/>
        <v>0</v>
      </c>
      <c r="E19" s="249">
        <f t="shared" si="0"/>
        <v>12500</v>
      </c>
      <c r="F19" s="56">
        <f t="shared" si="2"/>
        <v>1000000</v>
      </c>
      <c r="G19" s="56">
        <f t="shared" si="1"/>
        <v>1000000</v>
      </c>
      <c r="H19" s="69">
        <f t="shared" si="3"/>
        <v>12500</v>
      </c>
      <c r="I19" s="53">
        <f t="shared" si="4"/>
        <v>0</v>
      </c>
    </row>
    <row r="20" spans="1:9" x14ac:dyDescent="0.25">
      <c r="A20" s="99">
        <v>42374</v>
      </c>
      <c r="B20" s="57">
        <f t="shared" si="5"/>
        <v>30</v>
      </c>
      <c r="C20" s="72">
        <f t="shared" si="6"/>
        <v>12500</v>
      </c>
      <c r="D20" s="68">
        <f t="shared" si="7"/>
        <v>0</v>
      </c>
      <c r="E20" s="249">
        <f t="shared" si="0"/>
        <v>12500</v>
      </c>
      <c r="F20" s="56">
        <f t="shared" si="2"/>
        <v>1000000</v>
      </c>
      <c r="G20" s="56">
        <f t="shared" si="1"/>
        <v>1000000</v>
      </c>
      <c r="H20" s="69">
        <f t="shared" si="3"/>
        <v>12500</v>
      </c>
      <c r="I20" s="53">
        <f t="shared" si="4"/>
        <v>0</v>
      </c>
    </row>
    <row r="21" spans="1:9" x14ac:dyDescent="0.25">
      <c r="A21" s="99">
        <v>42405</v>
      </c>
      <c r="B21" s="57">
        <f t="shared" si="5"/>
        <v>30</v>
      </c>
      <c r="C21" s="72">
        <f t="shared" si="6"/>
        <v>12500</v>
      </c>
      <c r="D21" s="68">
        <f t="shared" si="7"/>
        <v>0</v>
      </c>
      <c r="E21" s="249">
        <f t="shared" si="0"/>
        <v>12500</v>
      </c>
      <c r="F21" s="56">
        <f t="shared" si="2"/>
        <v>1000000</v>
      </c>
      <c r="G21" s="56">
        <f t="shared" si="1"/>
        <v>1000000</v>
      </c>
      <c r="H21" s="69">
        <f t="shared" si="3"/>
        <v>12500</v>
      </c>
      <c r="I21" s="53">
        <f t="shared" si="4"/>
        <v>0</v>
      </c>
    </row>
    <row r="22" spans="1:9" x14ac:dyDescent="0.25">
      <c r="A22" s="99">
        <v>42434</v>
      </c>
      <c r="B22" s="57">
        <f t="shared" si="5"/>
        <v>30</v>
      </c>
      <c r="C22" s="72">
        <f t="shared" si="6"/>
        <v>12500</v>
      </c>
      <c r="D22" s="68">
        <f t="shared" si="7"/>
        <v>0</v>
      </c>
      <c r="E22" s="249">
        <f t="shared" si="0"/>
        <v>12500</v>
      </c>
      <c r="F22" s="56">
        <f t="shared" si="2"/>
        <v>1000000</v>
      </c>
      <c r="G22" s="56">
        <f t="shared" si="1"/>
        <v>1000000</v>
      </c>
      <c r="H22" s="69">
        <f t="shared" si="3"/>
        <v>12500</v>
      </c>
      <c r="I22" s="53">
        <f t="shared" si="4"/>
        <v>0</v>
      </c>
    </row>
    <row r="23" spans="1:9" x14ac:dyDescent="0.25">
      <c r="A23" s="99">
        <v>42465</v>
      </c>
      <c r="B23" s="57">
        <f t="shared" si="5"/>
        <v>30</v>
      </c>
      <c r="C23" s="72">
        <f t="shared" si="6"/>
        <v>12500</v>
      </c>
      <c r="D23" s="68">
        <f t="shared" si="7"/>
        <v>0</v>
      </c>
      <c r="E23" s="249">
        <f t="shared" si="0"/>
        <v>12500</v>
      </c>
      <c r="F23" s="56">
        <f t="shared" si="2"/>
        <v>1000000</v>
      </c>
      <c r="G23" s="56">
        <f t="shared" si="1"/>
        <v>1000000</v>
      </c>
      <c r="H23" s="69">
        <f t="shared" si="3"/>
        <v>12500</v>
      </c>
      <c r="I23" s="53">
        <f t="shared" si="4"/>
        <v>0</v>
      </c>
    </row>
    <row r="24" spans="1:9" x14ac:dyDescent="0.25">
      <c r="A24" s="99">
        <v>42495</v>
      </c>
      <c r="B24" s="57">
        <f t="shared" si="5"/>
        <v>30</v>
      </c>
      <c r="C24" s="72">
        <f t="shared" si="6"/>
        <v>12500</v>
      </c>
      <c r="D24" s="68">
        <f t="shared" si="7"/>
        <v>0</v>
      </c>
      <c r="E24" s="249">
        <f t="shared" si="0"/>
        <v>12500</v>
      </c>
      <c r="F24" s="56">
        <f t="shared" si="2"/>
        <v>1000000</v>
      </c>
      <c r="G24" s="56">
        <f t="shared" si="1"/>
        <v>1000000</v>
      </c>
      <c r="H24" s="69">
        <f t="shared" si="3"/>
        <v>12500</v>
      </c>
      <c r="I24" s="53">
        <f t="shared" si="4"/>
        <v>0</v>
      </c>
    </row>
    <row r="25" spans="1:9" x14ac:dyDescent="0.25">
      <c r="A25" s="99">
        <v>42526</v>
      </c>
      <c r="B25" s="57">
        <f t="shared" si="5"/>
        <v>30</v>
      </c>
      <c r="C25" s="72">
        <f t="shared" si="6"/>
        <v>12500</v>
      </c>
      <c r="D25" s="68">
        <f t="shared" si="7"/>
        <v>0</v>
      </c>
      <c r="E25" s="249">
        <f t="shared" si="0"/>
        <v>12500</v>
      </c>
      <c r="F25" s="56">
        <f t="shared" si="2"/>
        <v>1000000</v>
      </c>
      <c r="G25" s="56">
        <f t="shared" si="1"/>
        <v>1000000</v>
      </c>
      <c r="H25" s="69">
        <f t="shared" si="3"/>
        <v>12500</v>
      </c>
      <c r="I25" s="53">
        <f t="shared" si="4"/>
        <v>0</v>
      </c>
    </row>
    <row r="26" spans="1:9" x14ac:dyDescent="0.25">
      <c r="A26" s="99">
        <v>42556</v>
      </c>
      <c r="B26" s="57">
        <f t="shared" si="5"/>
        <v>30</v>
      </c>
      <c r="C26" s="72">
        <f t="shared" si="6"/>
        <v>12500</v>
      </c>
      <c r="D26" s="68">
        <f t="shared" si="7"/>
        <v>0</v>
      </c>
      <c r="E26" s="249">
        <f t="shared" si="0"/>
        <v>12500</v>
      </c>
      <c r="F26" s="56">
        <f t="shared" si="2"/>
        <v>1000000</v>
      </c>
      <c r="G26" s="56">
        <f t="shared" si="1"/>
        <v>1000000</v>
      </c>
      <c r="H26" s="69">
        <f t="shared" si="3"/>
        <v>12500</v>
      </c>
      <c r="I26" s="53">
        <f t="shared" si="4"/>
        <v>0</v>
      </c>
    </row>
    <row r="27" spans="1:9" x14ac:dyDescent="0.25">
      <c r="A27" s="99">
        <v>42587</v>
      </c>
      <c r="B27" s="57">
        <f t="shared" si="5"/>
        <v>30</v>
      </c>
      <c r="C27" s="72">
        <f t="shared" si="6"/>
        <v>12500</v>
      </c>
      <c r="D27" s="68">
        <f t="shared" si="7"/>
        <v>0</v>
      </c>
      <c r="E27" s="249">
        <f t="shared" si="0"/>
        <v>12500</v>
      </c>
      <c r="F27" s="56">
        <f t="shared" si="2"/>
        <v>1000000</v>
      </c>
      <c r="G27" s="56">
        <f t="shared" si="1"/>
        <v>1000000</v>
      </c>
      <c r="H27" s="69">
        <f t="shared" si="3"/>
        <v>12500</v>
      </c>
      <c r="I27" s="53">
        <f t="shared" si="4"/>
        <v>0</v>
      </c>
    </row>
    <row r="28" spans="1:9" x14ac:dyDescent="0.25">
      <c r="A28" s="99">
        <v>42618</v>
      </c>
      <c r="B28" s="57">
        <f t="shared" si="5"/>
        <v>30</v>
      </c>
      <c r="C28" s="72">
        <f t="shared" si="6"/>
        <v>12500</v>
      </c>
      <c r="D28" s="68">
        <f t="shared" si="7"/>
        <v>0</v>
      </c>
      <c r="E28" s="249">
        <f t="shared" si="0"/>
        <v>12500</v>
      </c>
      <c r="F28" s="56">
        <f t="shared" si="2"/>
        <v>1000000</v>
      </c>
      <c r="G28" s="56">
        <f t="shared" si="1"/>
        <v>1000000</v>
      </c>
      <c r="H28" s="69">
        <f t="shared" si="3"/>
        <v>12500</v>
      </c>
      <c r="I28" s="53">
        <f t="shared" si="4"/>
        <v>0</v>
      </c>
    </row>
    <row r="29" spans="1:9" x14ac:dyDescent="0.25">
      <c r="A29" s="99">
        <v>42648</v>
      </c>
      <c r="B29" s="57">
        <f t="shared" si="5"/>
        <v>30</v>
      </c>
      <c r="C29" s="72">
        <f t="shared" si="6"/>
        <v>12500</v>
      </c>
      <c r="D29" s="68">
        <f t="shared" si="7"/>
        <v>0</v>
      </c>
      <c r="E29" s="249">
        <f t="shared" si="0"/>
        <v>12500</v>
      </c>
      <c r="F29" s="56">
        <f t="shared" si="2"/>
        <v>1000000</v>
      </c>
      <c r="G29" s="56">
        <f t="shared" si="1"/>
        <v>1000000</v>
      </c>
      <c r="H29" s="69">
        <f t="shared" si="3"/>
        <v>12500</v>
      </c>
      <c r="I29" s="53">
        <f t="shared" si="4"/>
        <v>0</v>
      </c>
    </row>
    <row r="30" spans="1:9" x14ac:dyDescent="0.25">
      <c r="A30" s="99">
        <v>42679</v>
      </c>
      <c r="B30" s="57">
        <f t="shared" si="5"/>
        <v>30</v>
      </c>
      <c r="C30" s="72">
        <f t="shared" si="6"/>
        <v>12500</v>
      </c>
      <c r="D30" s="68">
        <f t="shared" si="7"/>
        <v>0</v>
      </c>
      <c r="E30" s="249">
        <f t="shared" si="0"/>
        <v>12500</v>
      </c>
      <c r="F30" s="56">
        <f t="shared" si="2"/>
        <v>1000000</v>
      </c>
      <c r="G30" s="56">
        <f t="shared" si="1"/>
        <v>1000000</v>
      </c>
      <c r="H30" s="69">
        <f t="shared" si="3"/>
        <v>12500</v>
      </c>
      <c r="I30" s="53">
        <f t="shared" si="4"/>
        <v>0</v>
      </c>
    </row>
    <row r="31" spans="1:9" x14ac:dyDescent="0.25">
      <c r="A31" s="99">
        <v>42709</v>
      </c>
      <c r="B31" s="57">
        <f t="shared" si="5"/>
        <v>30</v>
      </c>
      <c r="C31" s="72">
        <f t="shared" si="6"/>
        <v>12500</v>
      </c>
      <c r="D31" s="68">
        <f t="shared" si="7"/>
        <v>0</v>
      </c>
      <c r="E31" s="249">
        <f t="shared" si="0"/>
        <v>12500</v>
      </c>
      <c r="F31" s="56">
        <f t="shared" si="2"/>
        <v>1000000</v>
      </c>
      <c r="G31" s="56">
        <f t="shared" si="1"/>
        <v>1000000</v>
      </c>
      <c r="H31" s="69">
        <f t="shared" si="3"/>
        <v>12500</v>
      </c>
      <c r="I31" s="53">
        <f t="shared" si="4"/>
        <v>0</v>
      </c>
    </row>
    <row r="32" spans="1:9" x14ac:dyDescent="0.25">
      <c r="A32" s="99">
        <v>42740</v>
      </c>
      <c r="B32" s="57">
        <f t="shared" si="5"/>
        <v>30</v>
      </c>
      <c r="C32" s="72">
        <f t="shared" si="6"/>
        <v>12500</v>
      </c>
      <c r="D32" s="68">
        <f t="shared" si="7"/>
        <v>0</v>
      </c>
      <c r="E32" s="249">
        <f t="shared" si="0"/>
        <v>12500</v>
      </c>
      <c r="F32" s="56">
        <f t="shared" si="2"/>
        <v>1000000</v>
      </c>
      <c r="G32" s="56">
        <f t="shared" si="1"/>
        <v>1000000</v>
      </c>
      <c r="H32" s="69">
        <f t="shared" si="3"/>
        <v>12500</v>
      </c>
      <c r="I32" s="53">
        <f t="shared" si="4"/>
        <v>0</v>
      </c>
    </row>
    <row r="33" spans="1:9" x14ac:dyDescent="0.25">
      <c r="A33" s="99">
        <v>42771</v>
      </c>
      <c r="B33" s="57">
        <f t="shared" si="5"/>
        <v>30</v>
      </c>
      <c r="C33" s="72">
        <f t="shared" si="6"/>
        <v>12500</v>
      </c>
      <c r="D33" s="68">
        <f t="shared" si="7"/>
        <v>0</v>
      </c>
      <c r="E33" s="249">
        <f t="shared" si="0"/>
        <v>12500</v>
      </c>
      <c r="F33" s="56">
        <f t="shared" si="2"/>
        <v>1000000</v>
      </c>
      <c r="G33" s="56">
        <f t="shared" si="1"/>
        <v>1000000</v>
      </c>
      <c r="H33" s="69">
        <f t="shared" si="3"/>
        <v>12500</v>
      </c>
      <c r="I33" s="53">
        <f t="shared" si="4"/>
        <v>0</v>
      </c>
    </row>
    <row r="34" spans="1:9" x14ac:dyDescent="0.25">
      <c r="A34" s="99">
        <v>42799</v>
      </c>
      <c r="B34" s="57">
        <f t="shared" si="5"/>
        <v>30</v>
      </c>
      <c r="C34" s="72">
        <f t="shared" si="6"/>
        <v>12500</v>
      </c>
      <c r="D34" s="68">
        <f t="shared" si="7"/>
        <v>0</v>
      </c>
      <c r="E34" s="249">
        <f t="shared" si="0"/>
        <v>12500</v>
      </c>
      <c r="F34" s="56">
        <f t="shared" si="2"/>
        <v>1000000</v>
      </c>
      <c r="G34" s="56">
        <f t="shared" si="1"/>
        <v>1000000</v>
      </c>
      <c r="H34" s="69">
        <f t="shared" si="3"/>
        <v>12500</v>
      </c>
      <c r="I34" s="53">
        <f t="shared" si="4"/>
        <v>0</v>
      </c>
    </row>
    <row r="35" spans="1:9" x14ac:dyDescent="0.25">
      <c r="A35" s="99">
        <v>42830</v>
      </c>
      <c r="B35" s="57">
        <f t="shared" si="5"/>
        <v>30</v>
      </c>
      <c r="C35" s="72">
        <f t="shared" si="6"/>
        <v>12500</v>
      </c>
      <c r="D35" s="68">
        <f t="shared" si="7"/>
        <v>0</v>
      </c>
      <c r="E35" s="249">
        <f t="shared" si="0"/>
        <v>12500</v>
      </c>
      <c r="F35" s="56">
        <f t="shared" si="2"/>
        <v>1000000</v>
      </c>
      <c r="G35" s="56">
        <f t="shared" si="1"/>
        <v>1000000</v>
      </c>
      <c r="H35" s="69">
        <f t="shared" si="3"/>
        <v>12500</v>
      </c>
      <c r="I35" s="53">
        <f t="shared" si="4"/>
        <v>0</v>
      </c>
    </row>
    <row r="36" spans="1:9" x14ac:dyDescent="0.25">
      <c r="A36" s="99">
        <v>42860</v>
      </c>
      <c r="B36" s="57">
        <f t="shared" si="5"/>
        <v>30</v>
      </c>
      <c r="C36" s="72">
        <f t="shared" si="6"/>
        <v>12500</v>
      </c>
      <c r="D36" s="68">
        <f t="shared" si="7"/>
        <v>0</v>
      </c>
      <c r="E36" s="249">
        <f t="shared" si="0"/>
        <v>12500</v>
      </c>
      <c r="F36" s="56">
        <f t="shared" si="2"/>
        <v>1000000</v>
      </c>
      <c r="G36" s="56">
        <f t="shared" si="1"/>
        <v>1000000</v>
      </c>
      <c r="H36" s="69">
        <f t="shared" si="3"/>
        <v>12500</v>
      </c>
      <c r="I36" s="53">
        <f t="shared" si="4"/>
        <v>0</v>
      </c>
    </row>
    <row r="37" spans="1:9" x14ac:dyDescent="0.25">
      <c r="A37" s="99">
        <v>42891</v>
      </c>
      <c r="B37" s="57">
        <f t="shared" si="5"/>
        <v>30</v>
      </c>
      <c r="C37" s="72">
        <f t="shared" si="6"/>
        <v>12500</v>
      </c>
      <c r="D37" s="68">
        <f t="shared" si="7"/>
        <v>0</v>
      </c>
      <c r="E37" s="249">
        <f t="shared" si="0"/>
        <v>12500</v>
      </c>
      <c r="F37" s="56">
        <f t="shared" si="2"/>
        <v>1000000</v>
      </c>
      <c r="G37" s="56">
        <f t="shared" si="1"/>
        <v>1000000</v>
      </c>
      <c r="H37" s="69">
        <f t="shared" si="3"/>
        <v>12500</v>
      </c>
      <c r="I37" s="53">
        <f t="shared" si="4"/>
        <v>0</v>
      </c>
    </row>
    <row r="38" spans="1:9" x14ac:dyDescent="0.25">
      <c r="A38" s="99">
        <v>42921</v>
      </c>
      <c r="B38" s="57">
        <f t="shared" si="5"/>
        <v>30</v>
      </c>
      <c r="C38" s="72">
        <f t="shared" si="6"/>
        <v>12500</v>
      </c>
      <c r="D38" s="68">
        <f t="shared" si="7"/>
        <v>0</v>
      </c>
      <c r="E38" s="249">
        <f t="shared" si="0"/>
        <v>12500</v>
      </c>
      <c r="F38" s="56">
        <f t="shared" si="2"/>
        <v>1000000</v>
      </c>
      <c r="G38" s="56">
        <f t="shared" si="1"/>
        <v>1000000</v>
      </c>
      <c r="H38" s="69">
        <f t="shared" si="3"/>
        <v>12500</v>
      </c>
      <c r="I38" s="53">
        <f t="shared" si="4"/>
        <v>0</v>
      </c>
    </row>
    <row r="39" spans="1:9" x14ac:dyDescent="0.25">
      <c r="A39" s="99">
        <v>42952</v>
      </c>
      <c r="B39" s="57">
        <f t="shared" si="5"/>
        <v>30</v>
      </c>
      <c r="C39" s="72">
        <f t="shared" si="6"/>
        <v>12500</v>
      </c>
      <c r="D39" s="68">
        <f t="shared" si="7"/>
        <v>0</v>
      </c>
      <c r="E39" s="249">
        <f t="shared" si="0"/>
        <v>12500</v>
      </c>
      <c r="F39" s="56">
        <f t="shared" si="2"/>
        <v>1000000</v>
      </c>
      <c r="G39" s="56">
        <f t="shared" si="1"/>
        <v>1000000</v>
      </c>
      <c r="H39" s="69">
        <f t="shared" si="3"/>
        <v>12500</v>
      </c>
      <c r="I39" s="80">
        <f>E39-H39</f>
        <v>0</v>
      </c>
    </row>
    <row r="40" spans="1:9" x14ac:dyDescent="0.25">
      <c r="A40" s="99">
        <v>42983</v>
      </c>
      <c r="B40" s="57">
        <f t="shared" si="5"/>
        <v>30</v>
      </c>
      <c r="C40" s="72">
        <f t="shared" si="6"/>
        <v>12500</v>
      </c>
      <c r="D40" s="68">
        <f t="shared" si="7"/>
        <v>0</v>
      </c>
      <c r="E40" s="249">
        <f t="shared" si="0"/>
        <v>12500</v>
      </c>
      <c r="F40" s="56">
        <f t="shared" si="2"/>
        <v>1000000</v>
      </c>
      <c r="G40" s="56">
        <f t="shared" si="1"/>
        <v>1000000</v>
      </c>
      <c r="H40" s="69">
        <f t="shared" si="3"/>
        <v>12500</v>
      </c>
      <c r="I40" s="53">
        <f t="shared" ref="I40:I103" si="8">E40-H40</f>
        <v>0</v>
      </c>
    </row>
    <row r="41" spans="1:9" x14ac:dyDescent="0.25">
      <c r="A41" s="99">
        <v>43013</v>
      </c>
      <c r="B41" s="57">
        <f t="shared" si="5"/>
        <v>30</v>
      </c>
      <c r="C41" s="72">
        <f t="shared" si="6"/>
        <v>12500</v>
      </c>
      <c r="D41" s="68">
        <f t="shared" si="7"/>
        <v>0</v>
      </c>
      <c r="E41" s="249">
        <f t="shared" si="0"/>
        <v>12500</v>
      </c>
      <c r="F41" s="56">
        <f t="shared" si="2"/>
        <v>1000000</v>
      </c>
      <c r="G41" s="56">
        <f t="shared" si="1"/>
        <v>1000000</v>
      </c>
      <c r="H41" s="69">
        <f t="shared" si="3"/>
        <v>12500</v>
      </c>
      <c r="I41" s="53">
        <f t="shared" si="8"/>
        <v>0</v>
      </c>
    </row>
    <row r="42" spans="1:9" x14ac:dyDescent="0.25">
      <c r="A42" s="99">
        <v>43044</v>
      </c>
      <c r="B42" s="57">
        <f t="shared" si="5"/>
        <v>30</v>
      </c>
      <c r="C42" s="72">
        <f t="shared" si="6"/>
        <v>12500</v>
      </c>
      <c r="D42" s="68">
        <f t="shared" si="7"/>
        <v>0</v>
      </c>
      <c r="E42" s="249">
        <f t="shared" si="0"/>
        <v>12500</v>
      </c>
      <c r="F42" s="56">
        <f t="shared" si="2"/>
        <v>1000000</v>
      </c>
      <c r="G42" s="56">
        <f t="shared" si="1"/>
        <v>1000000</v>
      </c>
      <c r="H42" s="69">
        <f t="shared" si="3"/>
        <v>12500</v>
      </c>
      <c r="I42" s="80">
        <f t="shared" si="8"/>
        <v>0</v>
      </c>
    </row>
    <row r="43" spans="1:9" x14ac:dyDescent="0.25">
      <c r="A43" s="99">
        <v>43074</v>
      </c>
      <c r="B43" s="57">
        <f t="shared" si="5"/>
        <v>30</v>
      </c>
      <c r="C43" s="72">
        <f t="shared" si="6"/>
        <v>12500</v>
      </c>
      <c r="D43" s="68">
        <f t="shared" si="7"/>
        <v>0</v>
      </c>
      <c r="E43" s="249">
        <f t="shared" si="0"/>
        <v>12500</v>
      </c>
      <c r="F43" s="56">
        <f t="shared" si="2"/>
        <v>1000000</v>
      </c>
      <c r="G43" s="56">
        <f t="shared" si="1"/>
        <v>1000000</v>
      </c>
      <c r="H43" s="69">
        <f t="shared" si="3"/>
        <v>12500</v>
      </c>
      <c r="I43" s="53">
        <f t="shared" si="8"/>
        <v>0</v>
      </c>
    </row>
    <row r="44" spans="1:9" x14ac:dyDescent="0.25">
      <c r="A44" s="99">
        <v>43105</v>
      </c>
      <c r="B44" s="57">
        <f t="shared" si="5"/>
        <v>30</v>
      </c>
      <c r="C44" s="72">
        <f t="shared" si="6"/>
        <v>12500</v>
      </c>
      <c r="D44" s="68">
        <f t="shared" si="7"/>
        <v>0</v>
      </c>
      <c r="E44" s="249">
        <f t="shared" si="0"/>
        <v>12500</v>
      </c>
      <c r="F44" s="56">
        <f t="shared" si="2"/>
        <v>1000000</v>
      </c>
      <c r="G44" s="56">
        <f t="shared" si="1"/>
        <v>1000000</v>
      </c>
      <c r="H44" s="69">
        <f t="shared" si="3"/>
        <v>12500</v>
      </c>
      <c r="I44" s="53">
        <f t="shared" si="8"/>
        <v>0</v>
      </c>
    </row>
    <row r="45" spans="1:9" x14ac:dyDescent="0.25">
      <c r="A45" s="99">
        <v>43136</v>
      </c>
      <c r="B45" s="57">
        <f t="shared" si="5"/>
        <v>30</v>
      </c>
      <c r="C45" s="72">
        <f t="shared" si="6"/>
        <v>12500</v>
      </c>
      <c r="D45" s="68">
        <f t="shared" si="7"/>
        <v>0</v>
      </c>
      <c r="E45" s="249">
        <f t="shared" si="0"/>
        <v>12500</v>
      </c>
      <c r="F45" s="56">
        <f t="shared" si="2"/>
        <v>1000000</v>
      </c>
      <c r="G45" s="56">
        <f t="shared" si="1"/>
        <v>1000000</v>
      </c>
      <c r="H45" s="69">
        <f t="shared" si="3"/>
        <v>12500</v>
      </c>
      <c r="I45" s="80">
        <f t="shared" si="8"/>
        <v>0</v>
      </c>
    </row>
    <row r="46" spans="1:9" x14ac:dyDescent="0.25">
      <c r="A46" s="99">
        <v>43164</v>
      </c>
      <c r="B46" s="57">
        <f t="shared" si="5"/>
        <v>30</v>
      </c>
      <c r="C46" s="72">
        <f t="shared" si="6"/>
        <v>12500</v>
      </c>
      <c r="D46" s="68">
        <f t="shared" si="7"/>
        <v>0</v>
      </c>
      <c r="E46" s="249">
        <f t="shared" si="0"/>
        <v>12500</v>
      </c>
      <c r="F46" s="56">
        <f t="shared" si="2"/>
        <v>1000000</v>
      </c>
      <c r="G46" s="56">
        <f t="shared" si="1"/>
        <v>1000000</v>
      </c>
      <c r="H46" s="69">
        <f t="shared" si="3"/>
        <v>12500</v>
      </c>
      <c r="I46" s="53">
        <f t="shared" si="8"/>
        <v>0</v>
      </c>
    </row>
    <row r="47" spans="1:9" x14ac:dyDescent="0.25">
      <c r="A47" s="99">
        <v>43195</v>
      </c>
      <c r="B47" s="57">
        <f t="shared" si="5"/>
        <v>30</v>
      </c>
      <c r="C47" s="72">
        <f t="shared" si="6"/>
        <v>12500</v>
      </c>
      <c r="D47" s="68">
        <f t="shared" si="7"/>
        <v>0</v>
      </c>
      <c r="E47" s="249">
        <f t="shared" si="0"/>
        <v>12500</v>
      </c>
      <c r="F47" s="56">
        <f t="shared" si="2"/>
        <v>1000000</v>
      </c>
      <c r="G47" s="56">
        <f t="shared" si="1"/>
        <v>1000000</v>
      </c>
      <c r="H47" s="69">
        <f t="shared" si="3"/>
        <v>12500</v>
      </c>
      <c r="I47" s="53">
        <f t="shared" si="8"/>
        <v>0</v>
      </c>
    </row>
    <row r="48" spans="1:9" x14ac:dyDescent="0.25">
      <c r="A48" s="99">
        <v>43225</v>
      </c>
      <c r="B48" s="57">
        <f t="shared" si="5"/>
        <v>30</v>
      </c>
      <c r="C48" s="72">
        <f t="shared" si="6"/>
        <v>12500</v>
      </c>
      <c r="D48" s="68">
        <f t="shared" si="7"/>
        <v>0</v>
      </c>
      <c r="E48" s="249">
        <f t="shared" si="0"/>
        <v>12500</v>
      </c>
      <c r="F48" s="56">
        <f t="shared" si="2"/>
        <v>1000000</v>
      </c>
      <c r="G48" s="56">
        <f t="shared" si="1"/>
        <v>1000000</v>
      </c>
      <c r="H48" s="69">
        <f t="shared" si="3"/>
        <v>12500</v>
      </c>
      <c r="I48" s="80">
        <f t="shared" si="8"/>
        <v>0</v>
      </c>
    </row>
    <row r="49" spans="1:9" x14ac:dyDescent="0.25">
      <c r="A49" s="99">
        <v>43256</v>
      </c>
      <c r="B49" s="57">
        <f t="shared" si="5"/>
        <v>30</v>
      </c>
      <c r="C49" s="72">
        <f t="shared" si="6"/>
        <v>12500</v>
      </c>
      <c r="D49" s="68">
        <f t="shared" si="7"/>
        <v>0</v>
      </c>
      <c r="E49" s="249">
        <f t="shared" si="0"/>
        <v>12500</v>
      </c>
      <c r="F49" s="56">
        <f t="shared" si="2"/>
        <v>1000000</v>
      </c>
      <c r="G49" s="56">
        <f t="shared" si="1"/>
        <v>1000000</v>
      </c>
      <c r="H49" s="69">
        <f t="shared" si="3"/>
        <v>12500</v>
      </c>
      <c r="I49" s="53">
        <f t="shared" si="8"/>
        <v>0</v>
      </c>
    </row>
    <row r="50" spans="1:9" x14ac:dyDescent="0.25">
      <c r="A50" s="99">
        <v>43286</v>
      </c>
      <c r="B50" s="57">
        <f t="shared" si="5"/>
        <v>30</v>
      </c>
      <c r="C50" s="72">
        <f t="shared" si="6"/>
        <v>12500</v>
      </c>
      <c r="D50" s="68">
        <f t="shared" si="7"/>
        <v>0</v>
      </c>
      <c r="E50" s="249">
        <f t="shared" si="0"/>
        <v>12500</v>
      </c>
      <c r="F50" s="56">
        <f t="shared" si="2"/>
        <v>1000000</v>
      </c>
      <c r="G50" s="56">
        <f t="shared" si="1"/>
        <v>1000000</v>
      </c>
      <c r="H50" s="69">
        <f t="shared" si="3"/>
        <v>12500</v>
      </c>
      <c r="I50" s="53">
        <f t="shared" si="8"/>
        <v>0</v>
      </c>
    </row>
    <row r="51" spans="1:9" x14ac:dyDescent="0.25">
      <c r="A51" s="99">
        <v>43317</v>
      </c>
      <c r="B51" s="57">
        <f t="shared" si="5"/>
        <v>30</v>
      </c>
      <c r="C51" s="72">
        <f t="shared" si="6"/>
        <v>12500</v>
      </c>
      <c r="D51" s="68">
        <f t="shared" si="7"/>
        <v>0</v>
      </c>
      <c r="E51" s="249">
        <f t="shared" si="0"/>
        <v>12500</v>
      </c>
      <c r="F51" s="56">
        <f t="shared" si="2"/>
        <v>1000000</v>
      </c>
      <c r="G51" s="56">
        <f t="shared" si="1"/>
        <v>1000000</v>
      </c>
      <c r="H51" s="69">
        <f t="shared" si="3"/>
        <v>12500</v>
      </c>
      <c r="I51" s="80">
        <f t="shared" si="8"/>
        <v>0</v>
      </c>
    </row>
    <row r="52" spans="1:9" x14ac:dyDescent="0.25">
      <c r="A52" s="99">
        <v>43348</v>
      </c>
      <c r="B52" s="57">
        <f t="shared" si="5"/>
        <v>30</v>
      </c>
      <c r="C52" s="72">
        <f t="shared" si="6"/>
        <v>12500</v>
      </c>
      <c r="D52" s="68">
        <f t="shared" si="7"/>
        <v>0</v>
      </c>
      <c r="E52" s="249">
        <f t="shared" si="0"/>
        <v>12500</v>
      </c>
      <c r="F52" s="56">
        <f t="shared" si="2"/>
        <v>1000000</v>
      </c>
      <c r="G52" s="56">
        <f t="shared" si="1"/>
        <v>1000000</v>
      </c>
      <c r="H52" s="69">
        <f t="shared" si="3"/>
        <v>12500</v>
      </c>
      <c r="I52" s="53">
        <f t="shared" si="8"/>
        <v>0</v>
      </c>
    </row>
    <row r="53" spans="1:9" x14ac:dyDescent="0.25">
      <c r="A53" s="99">
        <v>43378</v>
      </c>
      <c r="B53" s="57">
        <f t="shared" si="5"/>
        <v>30</v>
      </c>
      <c r="C53" s="72">
        <f t="shared" si="6"/>
        <v>12500</v>
      </c>
      <c r="D53" s="68">
        <f t="shared" si="7"/>
        <v>0</v>
      </c>
      <c r="E53" s="249">
        <f t="shared" si="0"/>
        <v>12500</v>
      </c>
      <c r="F53" s="56">
        <f t="shared" si="2"/>
        <v>1000000</v>
      </c>
      <c r="G53" s="56">
        <f t="shared" si="1"/>
        <v>1000000</v>
      </c>
      <c r="H53" s="69">
        <f t="shared" si="3"/>
        <v>12500</v>
      </c>
      <c r="I53" s="53">
        <f t="shared" si="8"/>
        <v>0</v>
      </c>
    </row>
    <row r="54" spans="1:9" x14ac:dyDescent="0.25">
      <c r="A54" s="99">
        <v>43409</v>
      </c>
      <c r="B54" s="57">
        <f t="shared" si="5"/>
        <v>30</v>
      </c>
      <c r="C54" s="72">
        <f t="shared" si="6"/>
        <v>12500</v>
      </c>
      <c r="D54" s="68">
        <f t="shared" si="7"/>
        <v>0</v>
      </c>
      <c r="E54" s="249">
        <f t="shared" si="0"/>
        <v>12500</v>
      </c>
      <c r="F54" s="56">
        <f t="shared" si="2"/>
        <v>1000000</v>
      </c>
      <c r="G54" s="56">
        <f t="shared" si="1"/>
        <v>1000000</v>
      </c>
      <c r="H54" s="69">
        <f t="shared" si="3"/>
        <v>12500</v>
      </c>
      <c r="I54" s="80">
        <f t="shared" si="8"/>
        <v>0</v>
      </c>
    </row>
    <row r="55" spans="1:9" x14ac:dyDescent="0.25">
      <c r="A55" s="99">
        <v>43439</v>
      </c>
      <c r="B55" s="57">
        <f t="shared" si="5"/>
        <v>30</v>
      </c>
      <c r="C55" s="72">
        <f t="shared" si="6"/>
        <v>12500</v>
      </c>
      <c r="D55" s="68">
        <f t="shared" si="7"/>
        <v>0</v>
      </c>
      <c r="E55" s="249">
        <f t="shared" si="0"/>
        <v>12500</v>
      </c>
      <c r="F55" s="56">
        <f t="shared" si="2"/>
        <v>1000000</v>
      </c>
      <c r="G55" s="56">
        <f t="shared" si="1"/>
        <v>1000000</v>
      </c>
      <c r="H55" s="69">
        <f t="shared" si="3"/>
        <v>12500</v>
      </c>
      <c r="I55" s="53">
        <f t="shared" si="8"/>
        <v>0</v>
      </c>
    </row>
    <row r="56" spans="1:9" x14ac:dyDescent="0.25">
      <c r="A56" s="99">
        <v>43470</v>
      </c>
      <c r="B56" s="57">
        <f t="shared" si="5"/>
        <v>30</v>
      </c>
      <c r="C56" s="72">
        <f t="shared" si="6"/>
        <v>12500</v>
      </c>
      <c r="D56" s="68">
        <f t="shared" si="7"/>
        <v>0</v>
      </c>
      <c r="E56" s="249">
        <f t="shared" si="0"/>
        <v>12500</v>
      </c>
      <c r="F56" s="56">
        <f t="shared" si="2"/>
        <v>1000000</v>
      </c>
      <c r="G56" s="56">
        <f t="shared" si="1"/>
        <v>1000000</v>
      </c>
      <c r="H56" s="69">
        <f t="shared" si="3"/>
        <v>12500</v>
      </c>
      <c r="I56" s="53">
        <f t="shared" si="8"/>
        <v>0</v>
      </c>
    </row>
    <row r="57" spans="1:9" x14ac:dyDescent="0.25">
      <c r="A57" s="99">
        <v>43501</v>
      </c>
      <c r="B57" s="57">
        <f t="shared" si="5"/>
        <v>30</v>
      </c>
      <c r="C57" s="72">
        <f t="shared" si="6"/>
        <v>12500</v>
      </c>
      <c r="D57" s="68">
        <f t="shared" si="7"/>
        <v>0</v>
      </c>
      <c r="E57" s="249">
        <f t="shared" si="0"/>
        <v>12500</v>
      </c>
      <c r="F57" s="56">
        <f t="shared" si="2"/>
        <v>1000000</v>
      </c>
      <c r="G57" s="56">
        <f t="shared" si="1"/>
        <v>1000000</v>
      </c>
      <c r="H57" s="69">
        <f t="shared" si="3"/>
        <v>12500</v>
      </c>
      <c r="I57" s="80">
        <f t="shared" si="8"/>
        <v>0</v>
      </c>
    </row>
    <row r="58" spans="1:9" x14ac:dyDescent="0.25">
      <c r="A58" s="99">
        <v>43529</v>
      </c>
      <c r="B58" s="57">
        <f t="shared" si="5"/>
        <v>30</v>
      </c>
      <c r="C58" s="72">
        <f t="shared" si="6"/>
        <v>12500</v>
      </c>
      <c r="D58" s="68">
        <f t="shared" si="7"/>
        <v>0</v>
      </c>
      <c r="E58" s="249">
        <f t="shared" si="0"/>
        <v>12500</v>
      </c>
      <c r="F58" s="56">
        <f t="shared" si="2"/>
        <v>1000000</v>
      </c>
      <c r="G58" s="56">
        <f t="shared" si="1"/>
        <v>1000000</v>
      </c>
      <c r="H58" s="69">
        <f t="shared" si="3"/>
        <v>12500</v>
      </c>
      <c r="I58" s="53">
        <f t="shared" si="8"/>
        <v>0</v>
      </c>
    </row>
    <row r="59" spans="1:9" x14ac:dyDescent="0.25">
      <c r="A59" s="99">
        <v>43560</v>
      </c>
      <c r="B59" s="57">
        <f t="shared" si="5"/>
        <v>30</v>
      </c>
      <c r="C59" s="72">
        <f t="shared" si="6"/>
        <v>12500</v>
      </c>
      <c r="D59" s="68">
        <f t="shared" si="7"/>
        <v>0</v>
      </c>
      <c r="E59" s="249">
        <f t="shared" si="0"/>
        <v>12500</v>
      </c>
      <c r="F59" s="56">
        <f t="shared" si="2"/>
        <v>1000000</v>
      </c>
      <c r="G59" s="56">
        <f t="shared" si="1"/>
        <v>1000000</v>
      </c>
      <c r="H59" s="69">
        <f t="shared" si="3"/>
        <v>12500</v>
      </c>
      <c r="I59" s="53">
        <f t="shared" si="8"/>
        <v>0</v>
      </c>
    </row>
    <row r="60" spans="1:9" x14ac:dyDescent="0.25">
      <c r="A60" s="99">
        <v>43590</v>
      </c>
      <c r="B60" s="57">
        <f t="shared" si="5"/>
        <v>30</v>
      </c>
      <c r="C60" s="72">
        <f t="shared" si="6"/>
        <v>12500</v>
      </c>
      <c r="D60" s="68">
        <f t="shared" si="7"/>
        <v>0</v>
      </c>
      <c r="E60" s="249">
        <f t="shared" si="0"/>
        <v>12500</v>
      </c>
      <c r="F60" s="56">
        <f t="shared" si="2"/>
        <v>1000000</v>
      </c>
      <c r="G60" s="56">
        <f t="shared" si="1"/>
        <v>1000000</v>
      </c>
      <c r="H60" s="69">
        <f t="shared" si="3"/>
        <v>12500</v>
      </c>
      <c r="I60" s="80">
        <f t="shared" si="8"/>
        <v>0</v>
      </c>
    </row>
    <row r="61" spans="1:9" x14ac:dyDescent="0.25">
      <c r="A61" s="99">
        <v>43621</v>
      </c>
      <c r="B61" s="57">
        <f t="shared" si="5"/>
        <v>30</v>
      </c>
      <c r="C61" s="72">
        <f t="shared" si="6"/>
        <v>12500</v>
      </c>
      <c r="D61" s="68">
        <f t="shared" si="7"/>
        <v>0</v>
      </c>
      <c r="E61" s="249">
        <f t="shared" si="0"/>
        <v>12500</v>
      </c>
      <c r="F61" s="56">
        <f t="shared" si="2"/>
        <v>1000000</v>
      </c>
      <c r="G61" s="56">
        <f t="shared" si="1"/>
        <v>1000000</v>
      </c>
      <c r="H61" s="69">
        <f t="shared" si="3"/>
        <v>12500</v>
      </c>
      <c r="I61" s="53">
        <f t="shared" si="8"/>
        <v>0</v>
      </c>
    </row>
    <row r="62" spans="1:9" x14ac:dyDescent="0.25">
      <c r="A62" s="99">
        <v>43651</v>
      </c>
      <c r="B62" s="57">
        <f t="shared" si="5"/>
        <v>30</v>
      </c>
      <c r="C62" s="72">
        <f t="shared" si="6"/>
        <v>12500</v>
      </c>
      <c r="D62" s="68">
        <f t="shared" si="7"/>
        <v>0</v>
      </c>
      <c r="E62" s="249">
        <f t="shared" si="0"/>
        <v>12500</v>
      </c>
      <c r="F62" s="56">
        <f t="shared" si="2"/>
        <v>1000000</v>
      </c>
      <c r="G62" s="56">
        <f t="shared" si="1"/>
        <v>1000000</v>
      </c>
      <c r="H62" s="69">
        <f t="shared" si="3"/>
        <v>12500</v>
      </c>
      <c r="I62" s="53">
        <f t="shared" si="8"/>
        <v>0</v>
      </c>
    </row>
    <row r="63" spans="1:9" x14ac:dyDescent="0.25">
      <c r="A63" s="99">
        <v>43682</v>
      </c>
      <c r="B63" s="57">
        <f t="shared" si="5"/>
        <v>30</v>
      </c>
      <c r="C63" s="72">
        <f t="shared" si="6"/>
        <v>12500</v>
      </c>
      <c r="D63" s="68">
        <f t="shared" si="7"/>
        <v>0</v>
      </c>
      <c r="E63" s="249">
        <f t="shared" si="0"/>
        <v>12500</v>
      </c>
      <c r="F63" s="56">
        <f t="shared" si="2"/>
        <v>1000000</v>
      </c>
      <c r="G63" s="56">
        <f t="shared" si="1"/>
        <v>1000000</v>
      </c>
      <c r="H63" s="69">
        <f t="shared" si="3"/>
        <v>12500</v>
      </c>
      <c r="I63" s="80">
        <f t="shared" si="8"/>
        <v>0</v>
      </c>
    </row>
    <row r="64" spans="1:9" x14ac:dyDescent="0.25">
      <c r="A64" s="99">
        <v>43713</v>
      </c>
      <c r="B64" s="57">
        <f t="shared" si="5"/>
        <v>30</v>
      </c>
      <c r="C64" s="72">
        <f t="shared" si="6"/>
        <v>12500</v>
      </c>
      <c r="D64" s="68">
        <f t="shared" si="7"/>
        <v>0</v>
      </c>
      <c r="E64" s="249">
        <f t="shared" si="0"/>
        <v>12500</v>
      </c>
      <c r="F64" s="56">
        <f t="shared" si="2"/>
        <v>1000000</v>
      </c>
      <c r="G64" s="56">
        <f t="shared" si="1"/>
        <v>1000000</v>
      </c>
      <c r="H64" s="69">
        <f t="shared" si="3"/>
        <v>12500</v>
      </c>
      <c r="I64" s="53">
        <f t="shared" si="8"/>
        <v>0</v>
      </c>
    </row>
    <row r="65" spans="1:9" x14ac:dyDescent="0.25">
      <c r="A65" s="99">
        <v>43743</v>
      </c>
      <c r="B65" s="57">
        <f t="shared" si="5"/>
        <v>30</v>
      </c>
      <c r="C65" s="72">
        <f t="shared" si="6"/>
        <v>12500</v>
      </c>
      <c r="D65" s="68">
        <f t="shared" si="7"/>
        <v>0</v>
      </c>
      <c r="E65" s="249">
        <f t="shared" si="0"/>
        <v>12500</v>
      </c>
      <c r="F65" s="56">
        <f t="shared" si="2"/>
        <v>1000000</v>
      </c>
      <c r="G65" s="56">
        <f t="shared" si="1"/>
        <v>1000000</v>
      </c>
      <c r="H65" s="69">
        <f t="shared" si="3"/>
        <v>12500</v>
      </c>
      <c r="I65" s="53">
        <f t="shared" si="8"/>
        <v>0</v>
      </c>
    </row>
    <row r="66" spans="1:9" x14ac:dyDescent="0.25">
      <c r="A66" s="99">
        <v>43774</v>
      </c>
      <c r="B66" s="57">
        <f t="shared" si="5"/>
        <v>30</v>
      </c>
      <c r="C66" s="72">
        <f t="shared" si="6"/>
        <v>12500</v>
      </c>
      <c r="D66" s="68">
        <f t="shared" si="7"/>
        <v>0</v>
      </c>
      <c r="E66" s="249">
        <f t="shared" si="0"/>
        <v>12500</v>
      </c>
      <c r="F66" s="56">
        <f t="shared" si="2"/>
        <v>1000000</v>
      </c>
      <c r="G66" s="56">
        <f t="shared" si="1"/>
        <v>1000000</v>
      </c>
      <c r="H66" s="69">
        <f t="shared" si="3"/>
        <v>12500</v>
      </c>
      <c r="I66" s="80">
        <f t="shared" si="8"/>
        <v>0</v>
      </c>
    </row>
    <row r="67" spans="1:9" x14ac:dyDescent="0.25">
      <c r="A67" s="99">
        <v>43804</v>
      </c>
      <c r="B67" s="57">
        <f t="shared" si="5"/>
        <v>30</v>
      </c>
      <c r="C67" s="72">
        <f t="shared" si="6"/>
        <v>12500</v>
      </c>
      <c r="D67" s="68">
        <f t="shared" si="7"/>
        <v>0</v>
      </c>
      <c r="E67" s="249">
        <f t="shared" si="0"/>
        <v>12500</v>
      </c>
      <c r="F67" s="56">
        <f t="shared" si="2"/>
        <v>1000000</v>
      </c>
      <c r="G67" s="56">
        <f t="shared" si="1"/>
        <v>1000000</v>
      </c>
      <c r="H67" s="69">
        <f t="shared" si="3"/>
        <v>12500</v>
      </c>
      <c r="I67" s="53">
        <f t="shared" si="8"/>
        <v>0</v>
      </c>
    </row>
    <row r="68" spans="1:9" x14ac:dyDescent="0.25">
      <c r="A68" s="99">
        <v>43835</v>
      </c>
      <c r="B68" s="57">
        <f t="shared" si="5"/>
        <v>30</v>
      </c>
      <c r="C68" s="72">
        <f t="shared" si="6"/>
        <v>12500</v>
      </c>
      <c r="D68" s="68">
        <f t="shared" si="7"/>
        <v>0</v>
      </c>
      <c r="E68" s="249">
        <f t="shared" ref="E68:E131" si="9">ROUNDUP(F68*$B$2*B68/360,0)</f>
        <v>12500</v>
      </c>
      <c r="F68" s="56">
        <f t="shared" si="2"/>
        <v>1000000</v>
      </c>
      <c r="G68" s="56">
        <f t="shared" ref="G68:G131" si="10">F68-D68</f>
        <v>1000000</v>
      </c>
      <c r="H68" s="69">
        <f t="shared" si="3"/>
        <v>12500</v>
      </c>
      <c r="I68" s="53">
        <f t="shared" si="8"/>
        <v>0</v>
      </c>
    </row>
    <row r="69" spans="1:9" x14ac:dyDescent="0.25">
      <c r="A69" s="99">
        <v>43866</v>
      </c>
      <c r="B69" s="57">
        <f t="shared" si="5"/>
        <v>30</v>
      </c>
      <c r="C69" s="72">
        <f t="shared" si="6"/>
        <v>12500</v>
      </c>
      <c r="D69" s="68">
        <f t="shared" si="7"/>
        <v>0</v>
      </c>
      <c r="E69" s="249">
        <f t="shared" si="9"/>
        <v>12500</v>
      </c>
      <c r="F69" s="56">
        <f t="shared" ref="F69:F132" si="11">G68</f>
        <v>1000000</v>
      </c>
      <c r="G69" s="56">
        <f t="shared" si="10"/>
        <v>1000000</v>
      </c>
      <c r="H69" s="69">
        <f t="shared" ref="H69:H132" si="12">F69*$B$2*B69/360</f>
        <v>12500</v>
      </c>
      <c r="I69" s="80">
        <f t="shared" si="8"/>
        <v>0</v>
      </c>
    </row>
    <row r="70" spans="1:9" x14ac:dyDescent="0.25">
      <c r="A70" s="99">
        <v>43895</v>
      </c>
      <c r="B70" s="57">
        <f t="shared" ref="B70:B133" si="13">DAYS360(A69,A70,TRUE)</f>
        <v>30</v>
      </c>
      <c r="C70" s="72">
        <f t="shared" ref="C70:C133" si="14">E70</f>
        <v>12500</v>
      </c>
      <c r="D70" s="68">
        <f t="shared" ref="D70:D133" si="15">C70-E70</f>
        <v>0</v>
      </c>
      <c r="E70" s="249">
        <f t="shared" si="9"/>
        <v>12500</v>
      </c>
      <c r="F70" s="56">
        <f t="shared" si="11"/>
        <v>1000000</v>
      </c>
      <c r="G70" s="56">
        <f t="shared" si="10"/>
        <v>1000000</v>
      </c>
      <c r="H70" s="69">
        <f t="shared" si="12"/>
        <v>12500</v>
      </c>
      <c r="I70" s="53">
        <f t="shared" si="8"/>
        <v>0</v>
      </c>
    </row>
    <row r="71" spans="1:9" x14ac:dyDescent="0.25">
      <c r="A71" s="99">
        <v>43926</v>
      </c>
      <c r="B71" s="57">
        <f t="shared" si="13"/>
        <v>30</v>
      </c>
      <c r="C71" s="72">
        <f t="shared" si="14"/>
        <v>12500</v>
      </c>
      <c r="D71" s="68">
        <f t="shared" si="15"/>
        <v>0</v>
      </c>
      <c r="E71" s="249">
        <f t="shared" si="9"/>
        <v>12500</v>
      </c>
      <c r="F71" s="56">
        <f t="shared" si="11"/>
        <v>1000000</v>
      </c>
      <c r="G71" s="56">
        <f t="shared" si="10"/>
        <v>1000000</v>
      </c>
      <c r="H71" s="69">
        <f t="shared" si="12"/>
        <v>12500</v>
      </c>
      <c r="I71" s="53">
        <f t="shared" si="8"/>
        <v>0</v>
      </c>
    </row>
    <row r="72" spans="1:9" x14ac:dyDescent="0.25">
      <c r="A72" s="99">
        <v>43956</v>
      </c>
      <c r="B72" s="57">
        <f t="shared" si="13"/>
        <v>30</v>
      </c>
      <c r="C72" s="72">
        <f t="shared" si="14"/>
        <v>12500</v>
      </c>
      <c r="D72" s="68">
        <f t="shared" si="15"/>
        <v>0</v>
      </c>
      <c r="E72" s="249">
        <f t="shared" si="9"/>
        <v>12500</v>
      </c>
      <c r="F72" s="56">
        <f t="shared" si="11"/>
        <v>1000000</v>
      </c>
      <c r="G72" s="56">
        <f t="shared" si="10"/>
        <v>1000000</v>
      </c>
      <c r="H72" s="69">
        <f t="shared" si="12"/>
        <v>12500</v>
      </c>
      <c r="I72" s="80">
        <f t="shared" si="8"/>
        <v>0</v>
      </c>
    </row>
    <row r="73" spans="1:9" x14ac:dyDescent="0.25">
      <c r="A73" s="99">
        <v>43987</v>
      </c>
      <c r="B73" s="57">
        <f t="shared" si="13"/>
        <v>30</v>
      </c>
      <c r="C73" s="72">
        <f t="shared" si="14"/>
        <v>12500</v>
      </c>
      <c r="D73" s="68">
        <f t="shared" si="15"/>
        <v>0</v>
      </c>
      <c r="E73" s="249">
        <f t="shared" si="9"/>
        <v>12500</v>
      </c>
      <c r="F73" s="56">
        <f t="shared" si="11"/>
        <v>1000000</v>
      </c>
      <c r="G73" s="56">
        <f t="shared" si="10"/>
        <v>1000000</v>
      </c>
      <c r="H73" s="69">
        <f t="shared" si="12"/>
        <v>12500</v>
      </c>
      <c r="I73" s="53">
        <f t="shared" si="8"/>
        <v>0</v>
      </c>
    </row>
    <row r="74" spans="1:9" x14ac:dyDescent="0.25">
      <c r="A74" s="99">
        <v>44017</v>
      </c>
      <c r="B74" s="57">
        <f t="shared" si="13"/>
        <v>30</v>
      </c>
      <c r="C74" s="72">
        <f t="shared" si="14"/>
        <v>12500</v>
      </c>
      <c r="D74" s="68">
        <f t="shared" si="15"/>
        <v>0</v>
      </c>
      <c r="E74" s="249">
        <f t="shared" si="9"/>
        <v>12500</v>
      </c>
      <c r="F74" s="56">
        <f t="shared" si="11"/>
        <v>1000000</v>
      </c>
      <c r="G74" s="56">
        <f t="shared" si="10"/>
        <v>1000000</v>
      </c>
      <c r="H74" s="69">
        <f t="shared" si="12"/>
        <v>12500</v>
      </c>
      <c r="I74" s="53">
        <f t="shared" si="8"/>
        <v>0</v>
      </c>
    </row>
    <row r="75" spans="1:9" x14ac:dyDescent="0.25">
      <c r="A75" s="99">
        <v>44048</v>
      </c>
      <c r="B75" s="57">
        <f t="shared" si="13"/>
        <v>30</v>
      </c>
      <c r="C75" s="72">
        <f t="shared" si="14"/>
        <v>12500</v>
      </c>
      <c r="D75" s="68">
        <f t="shared" si="15"/>
        <v>0</v>
      </c>
      <c r="E75" s="249">
        <f t="shared" si="9"/>
        <v>12500</v>
      </c>
      <c r="F75" s="56">
        <f t="shared" si="11"/>
        <v>1000000</v>
      </c>
      <c r="G75" s="56">
        <f t="shared" si="10"/>
        <v>1000000</v>
      </c>
      <c r="H75" s="69">
        <f t="shared" si="12"/>
        <v>12500</v>
      </c>
      <c r="I75" s="80">
        <f t="shared" si="8"/>
        <v>0</v>
      </c>
    </row>
    <row r="76" spans="1:9" x14ac:dyDescent="0.25">
      <c r="A76" s="99">
        <v>44079</v>
      </c>
      <c r="B76" s="57">
        <f t="shared" si="13"/>
        <v>30</v>
      </c>
      <c r="C76" s="72">
        <f t="shared" si="14"/>
        <v>12500</v>
      </c>
      <c r="D76" s="68">
        <f t="shared" si="15"/>
        <v>0</v>
      </c>
      <c r="E76" s="249">
        <f t="shared" si="9"/>
        <v>12500</v>
      </c>
      <c r="F76" s="56">
        <f t="shared" si="11"/>
        <v>1000000</v>
      </c>
      <c r="G76" s="56">
        <f t="shared" si="10"/>
        <v>1000000</v>
      </c>
      <c r="H76" s="69">
        <f t="shared" si="12"/>
        <v>12500</v>
      </c>
      <c r="I76" s="53">
        <f t="shared" si="8"/>
        <v>0</v>
      </c>
    </row>
    <row r="77" spans="1:9" x14ac:dyDescent="0.25">
      <c r="A77" s="99">
        <v>44109</v>
      </c>
      <c r="B77" s="57">
        <f t="shared" si="13"/>
        <v>30</v>
      </c>
      <c r="C77" s="72">
        <f t="shared" si="14"/>
        <v>12500</v>
      </c>
      <c r="D77" s="68">
        <f t="shared" si="15"/>
        <v>0</v>
      </c>
      <c r="E77" s="249">
        <f t="shared" si="9"/>
        <v>12500</v>
      </c>
      <c r="F77" s="56">
        <f t="shared" si="11"/>
        <v>1000000</v>
      </c>
      <c r="G77" s="56">
        <f t="shared" si="10"/>
        <v>1000000</v>
      </c>
      <c r="H77" s="69">
        <f t="shared" si="12"/>
        <v>12500</v>
      </c>
      <c r="I77" s="53">
        <f t="shared" si="8"/>
        <v>0</v>
      </c>
    </row>
    <row r="78" spans="1:9" x14ac:dyDescent="0.25">
      <c r="A78" s="99">
        <v>44140</v>
      </c>
      <c r="B78" s="57">
        <f t="shared" si="13"/>
        <v>30</v>
      </c>
      <c r="C78" s="72">
        <f t="shared" si="14"/>
        <v>12500</v>
      </c>
      <c r="D78" s="68">
        <f t="shared" si="15"/>
        <v>0</v>
      </c>
      <c r="E78" s="249">
        <f t="shared" si="9"/>
        <v>12500</v>
      </c>
      <c r="F78" s="56">
        <f t="shared" si="11"/>
        <v>1000000</v>
      </c>
      <c r="G78" s="56">
        <f t="shared" si="10"/>
        <v>1000000</v>
      </c>
      <c r="H78" s="69">
        <f t="shared" si="12"/>
        <v>12500</v>
      </c>
      <c r="I78" s="80">
        <f t="shared" si="8"/>
        <v>0</v>
      </c>
    </row>
    <row r="79" spans="1:9" x14ac:dyDescent="0.25">
      <c r="A79" s="99">
        <v>44170</v>
      </c>
      <c r="B79" s="57">
        <f t="shared" si="13"/>
        <v>30</v>
      </c>
      <c r="C79" s="72">
        <f t="shared" si="14"/>
        <v>12500</v>
      </c>
      <c r="D79" s="68">
        <f t="shared" si="15"/>
        <v>0</v>
      </c>
      <c r="E79" s="249">
        <f t="shared" si="9"/>
        <v>12500</v>
      </c>
      <c r="F79" s="56">
        <f t="shared" si="11"/>
        <v>1000000</v>
      </c>
      <c r="G79" s="56">
        <f t="shared" si="10"/>
        <v>1000000</v>
      </c>
      <c r="H79" s="69">
        <f t="shared" si="12"/>
        <v>12500</v>
      </c>
      <c r="I79" s="53">
        <f t="shared" si="8"/>
        <v>0</v>
      </c>
    </row>
    <row r="80" spans="1:9" x14ac:dyDescent="0.25">
      <c r="A80" s="99">
        <v>44201</v>
      </c>
      <c r="B80" s="57">
        <f t="shared" si="13"/>
        <v>30</v>
      </c>
      <c r="C80" s="72">
        <f t="shared" si="14"/>
        <v>12500</v>
      </c>
      <c r="D80" s="68">
        <f t="shared" si="15"/>
        <v>0</v>
      </c>
      <c r="E80" s="249">
        <f t="shared" si="9"/>
        <v>12500</v>
      </c>
      <c r="F80" s="56">
        <f t="shared" si="11"/>
        <v>1000000</v>
      </c>
      <c r="G80" s="56">
        <f t="shared" si="10"/>
        <v>1000000</v>
      </c>
      <c r="H80" s="69">
        <f t="shared" si="12"/>
        <v>12500</v>
      </c>
      <c r="I80" s="53">
        <f t="shared" si="8"/>
        <v>0</v>
      </c>
    </row>
    <row r="81" spans="1:9" x14ac:dyDescent="0.25">
      <c r="A81" s="99">
        <v>44232</v>
      </c>
      <c r="B81" s="57">
        <f t="shared" si="13"/>
        <v>30</v>
      </c>
      <c r="C81" s="72">
        <f t="shared" si="14"/>
        <v>12500</v>
      </c>
      <c r="D81" s="68">
        <f t="shared" si="15"/>
        <v>0</v>
      </c>
      <c r="E81" s="249">
        <f t="shared" si="9"/>
        <v>12500</v>
      </c>
      <c r="F81" s="56">
        <f t="shared" si="11"/>
        <v>1000000</v>
      </c>
      <c r="G81" s="56">
        <f t="shared" si="10"/>
        <v>1000000</v>
      </c>
      <c r="H81" s="69">
        <f t="shared" si="12"/>
        <v>12500</v>
      </c>
      <c r="I81" s="80">
        <f t="shared" si="8"/>
        <v>0</v>
      </c>
    </row>
    <row r="82" spans="1:9" x14ac:dyDescent="0.25">
      <c r="A82" s="99">
        <v>44260</v>
      </c>
      <c r="B82" s="57">
        <f t="shared" si="13"/>
        <v>30</v>
      </c>
      <c r="C82" s="72">
        <f t="shared" si="14"/>
        <v>12500</v>
      </c>
      <c r="D82" s="68">
        <f t="shared" si="15"/>
        <v>0</v>
      </c>
      <c r="E82" s="249">
        <f t="shared" si="9"/>
        <v>12500</v>
      </c>
      <c r="F82" s="56">
        <f t="shared" si="11"/>
        <v>1000000</v>
      </c>
      <c r="G82" s="56">
        <f t="shared" si="10"/>
        <v>1000000</v>
      </c>
      <c r="H82" s="69">
        <f t="shared" si="12"/>
        <v>12500</v>
      </c>
      <c r="I82" s="53">
        <f t="shared" si="8"/>
        <v>0</v>
      </c>
    </row>
    <row r="83" spans="1:9" x14ac:dyDescent="0.25">
      <c r="A83" s="99">
        <v>44291</v>
      </c>
      <c r="B83" s="57">
        <f t="shared" si="13"/>
        <v>30</v>
      </c>
      <c r="C83" s="72">
        <f t="shared" si="14"/>
        <v>12500</v>
      </c>
      <c r="D83" s="68">
        <f t="shared" si="15"/>
        <v>0</v>
      </c>
      <c r="E83" s="249">
        <f t="shared" si="9"/>
        <v>12500</v>
      </c>
      <c r="F83" s="56">
        <f t="shared" si="11"/>
        <v>1000000</v>
      </c>
      <c r="G83" s="56">
        <f t="shared" si="10"/>
        <v>1000000</v>
      </c>
      <c r="H83" s="69">
        <f t="shared" si="12"/>
        <v>12500</v>
      </c>
      <c r="I83" s="53">
        <f t="shared" si="8"/>
        <v>0</v>
      </c>
    </row>
    <row r="84" spans="1:9" x14ac:dyDescent="0.25">
      <c r="A84" s="99">
        <v>44321</v>
      </c>
      <c r="B84" s="57">
        <f t="shared" si="13"/>
        <v>30</v>
      </c>
      <c r="C84" s="72">
        <f t="shared" si="14"/>
        <v>12500</v>
      </c>
      <c r="D84" s="68">
        <f t="shared" si="15"/>
        <v>0</v>
      </c>
      <c r="E84" s="249">
        <f t="shared" si="9"/>
        <v>12500</v>
      </c>
      <c r="F84" s="56">
        <f t="shared" si="11"/>
        <v>1000000</v>
      </c>
      <c r="G84" s="56">
        <f t="shared" si="10"/>
        <v>1000000</v>
      </c>
      <c r="H84" s="69">
        <f t="shared" si="12"/>
        <v>12500</v>
      </c>
      <c r="I84" s="80">
        <f t="shared" si="8"/>
        <v>0</v>
      </c>
    </row>
    <row r="85" spans="1:9" x14ac:dyDescent="0.25">
      <c r="A85" s="99">
        <v>44352</v>
      </c>
      <c r="B85" s="57">
        <f t="shared" si="13"/>
        <v>30</v>
      </c>
      <c r="C85" s="72">
        <f t="shared" si="14"/>
        <v>12500</v>
      </c>
      <c r="D85" s="68">
        <f t="shared" si="15"/>
        <v>0</v>
      </c>
      <c r="E85" s="249">
        <f t="shared" si="9"/>
        <v>12500</v>
      </c>
      <c r="F85" s="56">
        <f t="shared" si="11"/>
        <v>1000000</v>
      </c>
      <c r="G85" s="56">
        <f t="shared" si="10"/>
        <v>1000000</v>
      </c>
      <c r="H85" s="69">
        <f t="shared" si="12"/>
        <v>12500</v>
      </c>
      <c r="I85" s="53">
        <f t="shared" si="8"/>
        <v>0</v>
      </c>
    </row>
    <row r="86" spans="1:9" x14ac:dyDescent="0.25">
      <c r="A86" s="99">
        <v>44382</v>
      </c>
      <c r="B86" s="57">
        <f t="shared" si="13"/>
        <v>30</v>
      </c>
      <c r="C86" s="72">
        <f t="shared" si="14"/>
        <v>12500</v>
      </c>
      <c r="D86" s="68">
        <f t="shared" si="15"/>
        <v>0</v>
      </c>
      <c r="E86" s="249">
        <f t="shared" si="9"/>
        <v>12500</v>
      </c>
      <c r="F86" s="56">
        <f t="shared" si="11"/>
        <v>1000000</v>
      </c>
      <c r="G86" s="56">
        <f t="shared" si="10"/>
        <v>1000000</v>
      </c>
      <c r="H86" s="69">
        <f t="shared" si="12"/>
        <v>12500</v>
      </c>
      <c r="I86" s="53">
        <f t="shared" si="8"/>
        <v>0</v>
      </c>
    </row>
    <row r="87" spans="1:9" x14ac:dyDescent="0.25">
      <c r="A87" s="99">
        <v>44413</v>
      </c>
      <c r="B87" s="57">
        <f t="shared" si="13"/>
        <v>30</v>
      </c>
      <c r="C87" s="72">
        <f t="shared" si="14"/>
        <v>12500</v>
      </c>
      <c r="D87" s="68">
        <f t="shared" si="15"/>
        <v>0</v>
      </c>
      <c r="E87" s="249">
        <f t="shared" si="9"/>
        <v>12500</v>
      </c>
      <c r="F87" s="56">
        <f t="shared" si="11"/>
        <v>1000000</v>
      </c>
      <c r="G87" s="56">
        <f t="shared" si="10"/>
        <v>1000000</v>
      </c>
      <c r="H87" s="69">
        <f t="shared" si="12"/>
        <v>12500</v>
      </c>
      <c r="I87" s="80">
        <f t="shared" si="8"/>
        <v>0</v>
      </c>
    </row>
    <row r="88" spans="1:9" x14ac:dyDescent="0.25">
      <c r="A88" s="99">
        <v>44444</v>
      </c>
      <c r="B88" s="57">
        <f t="shared" si="13"/>
        <v>30</v>
      </c>
      <c r="C88" s="72">
        <f t="shared" si="14"/>
        <v>12500</v>
      </c>
      <c r="D88" s="68">
        <f t="shared" si="15"/>
        <v>0</v>
      </c>
      <c r="E88" s="249">
        <f t="shared" si="9"/>
        <v>12500</v>
      </c>
      <c r="F88" s="56">
        <f t="shared" si="11"/>
        <v>1000000</v>
      </c>
      <c r="G88" s="56">
        <f t="shared" si="10"/>
        <v>1000000</v>
      </c>
      <c r="H88" s="69">
        <f t="shared" si="12"/>
        <v>12500</v>
      </c>
      <c r="I88" s="53">
        <f t="shared" si="8"/>
        <v>0</v>
      </c>
    </row>
    <row r="89" spans="1:9" x14ac:dyDescent="0.25">
      <c r="A89" s="99">
        <v>44474</v>
      </c>
      <c r="B89" s="57">
        <f t="shared" si="13"/>
        <v>30</v>
      </c>
      <c r="C89" s="72">
        <f t="shared" si="14"/>
        <v>12500</v>
      </c>
      <c r="D89" s="68">
        <f t="shared" si="15"/>
        <v>0</v>
      </c>
      <c r="E89" s="249">
        <f t="shared" si="9"/>
        <v>12500</v>
      </c>
      <c r="F89" s="56">
        <f t="shared" si="11"/>
        <v>1000000</v>
      </c>
      <c r="G89" s="56">
        <f t="shared" si="10"/>
        <v>1000000</v>
      </c>
      <c r="H89" s="69">
        <f t="shared" si="12"/>
        <v>12500</v>
      </c>
      <c r="I89" s="53">
        <f t="shared" si="8"/>
        <v>0</v>
      </c>
    </row>
    <row r="90" spans="1:9" x14ac:dyDescent="0.25">
      <c r="A90" s="99">
        <v>44505</v>
      </c>
      <c r="B90" s="57">
        <f t="shared" si="13"/>
        <v>30</v>
      </c>
      <c r="C90" s="72">
        <f t="shared" si="14"/>
        <v>12500</v>
      </c>
      <c r="D90" s="68">
        <f t="shared" si="15"/>
        <v>0</v>
      </c>
      <c r="E90" s="249">
        <f t="shared" si="9"/>
        <v>12500</v>
      </c>
      <c r="F90" s="56">
        <f t="shared" si="11"/>
        <v>1000000</v>
      </c>
      <c r="G90" s="56">
        <f t="shared" si="10"/>
        <v>1000000</v>
      </c>
      <c r="H90" s="69">
        <f t="shared" si="12"/>
        <v>12500</v>
      </c>
      <c r="I90" s="80">
        <f t="shared" si="8"/>
        <v>0</v>
      </c>
    </row>
    <row r="91" spans="1:9" x14ac:dyDescent="0.25">
      <c r="A91" s="99">
        <v>44535</v>
      </c>
      <c r="B91" s="57">
        <f t="shared" si="13"/>
        <v>30</v>
      </c>
      <c r="C91" s="72">
        <f t="shared" si="14"/>
        <v>12500</v>
      </c>
      <c r="D91" s="68">
        <f t="shared" si="15"/>
        <v>0</v>
      </c>
      <c r="E91" s="249">
        <f t="shared" si="9"/>
        <v>12500</v>
      </c>
      <c r="F91" s="56">
        <f t="shared" si="11"/>
        <v>1000000</v>
      </c>
      <c r="G91" s="56">
        <f t="shared" si="10"/>
        <v>1000000</v>
      </c>
      <c r="H91" s="69">
        <f t="shared" si="12"/>
        <v>12500</v>
      </c>
      <c r="I91" s="53">
        <f t="shared" si="8"/>
        <v>0</v>
      </c>
    </row>
    <row r="92" spans="1:9" x14ac:dyDescent="0.25">
      <c r="A92" s="99">
        <v>44566</v>
      </c>
      <c r="B92" s="57">
        <f t="shared" si="13"/>
        <v>30</v>
      </c>
      <c r="C92" s="72">
        <f t="shared" si="14"/>
        <v>12500</v>
      </c>
      <c r="D92" s="68">
        <f t="shared" si="15"/>
        <v>0</v>
      </c>
      <c r="E92" s="249">
        <f t="shared" si="9"/>
        <v>12500</v>
      </c>
      <c r="F92" s="56">
        <f t="shared" si="11"/>
        <v>1000000</v>
      </c>
      <c r="G92" s="56">
        <f t="shared" si="10"/>
        <v>1000000</v>
      </c>
      <c r="H92" s="69">
        <f t="shared" si="12"/>
        <v>12500</v>
      </c>
      <c r="I92" s="53">
        <f t="shared" si="8"/>
        <v>0</v>
      </c>
    </row>
    <row r="93" spans="1:9" x14ac:dyDescent="0.25">
      <c r="A93" s="99">
        <v>44597</v>
      </c>
      <c r="B93" s="57">
        <f t="shared" si="13"/>
        <v>30</v>
      </c>
      <c r="C93" s="72">
        <f t="shared" si="14"/>
        <v>12500</v>
      </c>
      <c r="D93" s="68">
        <f t="shared" si="15"/>
        <v>0</v>
      </c>
      <c r="E93" s="249">
        <f t="shared" si="9"/>
        <v>12500</v>
      </c>
      <c r="F93" s="56">
        <f t="shared" si="11"/>
        <v>1000000</v>
      </c>
      <c r="G93" s="56">
        <f t="shared" si="10"/>
        <v>1000000</v>
      </c>
      <c r="H93" s="69">
        <f t="shared" si="12"/>
        <v>12500</v>
      </c>
      <c r="I93" s="80">
        <f t="shared" si="8"/>
        <v>0</v>
      </c>
    </row>
    <row r="94" spans="1:9" x14ac:dyDescent="0.25">
      <c r="A94" s="99">
        <v>44625</v>
      </c>
      <c r="B94" s="57">
        <f t="shared" si="13"/>
        <v>30</v>
      </c>
      <c r="C94" s="72">
        <f t="shared" si="14"/>
        <v>12500</v>
      </c>
      <c r="D94" s="68">
        <f t="shared" si="15"/>
        <v>0</v>
      </c>
      <c r="E94" s="249">
        <f t="shared" si="9"/>
        <v>12500</v>
      </c>
      <c r="F94" s="56">
        <f t="shared" si="11"/>
        <v>1000000</v>
      </c>
      <c r="G94" s="56">
        <f t="shared" si="10"/>
        <v>1000000</v>
      </c>
      <c r="H94" s="69">
        <f t="shared" si="12"/>
        <v>12500</v>
      </c>
      <c r="I94" s="53">
        <f t="shared" si="8"/>
        <v>0</v>
      </c>
    </row>
    <row r="95" spans="1:9" x14ac:dyDescent="0.25">
      <c r="A95" s="99">
        <v>44656</v>
      </c>
      <c r="B95" s="57">
        <f t="shared" si="13"/>
        <v>30</v>
      </c>
      <c r="C95" s="72">
        <f t="shared" si="14"/>
        <v>12500</v>
      </c>
      <c r="D95" s="68">
        <f t="shared" si="15"/>
        <v>0</v>
      </c>
      <c r="E95" s="249">
        <f t="shared" si="9"/>
        <v>12500</v>
      </c>
      <c r="F95" s="56">
        <f t="shared" si="11"/>
        <v>1000000</v>
      </c>
      <c r="G95" s="56">
        <f t="shared" si="10"/>
        <v>1000000</v>
      </c>
      <c r="H95" s="69">
        <f t="shared" si="12"/>
        <v>12500</v>
      </c>
      <c r="I95" s="53">
        <f t="shared" si="8"/>
        <v>0</v>
      </c>
    </row>
    <row r="96" spans="1:9" x14ac:dyDescent="0.25">
      <c r="A96" s="99">
        <v>44686</v>
      </c>
      <c r="B96" s="57">
        <f t="shared" si="13"/>
        <v>30</v>
      </c>
      <c r="C96" s="72">
        <f t="shared" si="14"/>
        <v>12500</v>
      </c>
      <c r="D96" s="68">
        <f t="shared" si="15"/>
        <v>0</v>
      </c>
      <c r="E96" s="249">
        <f t="shared" si="9"/>
        <v>12500</v>
      </c>
      <c r="F96" s="56">
        <f t="shared" si="11"/>
        <v>1000000</v>
      </c>
      <c r="G96" s="56">
        <f t="shared" si="10"/>
        <v>1000000</v>
      </c>
      <c r="H96" s="69">
        <f t="shared" si="12"/>
        <v>12500</v>
      </c>
      <c r="I96" s="80">
        <f t="shared" si="8"/>
        <v>0</v>
      </c>
    </row>
    <row r="97" spans="1:9" x14ac:dyDescent="0.25">
      <c r="A97" s="99">
        <v>44717</v>
      </c>
      <c r="B97" s="57">
        <f t="shared" si="13"/>
        <v>30</v>
      </c>
      <c r="C97" s="72">
        <f t="shared" si="14"/>
        <v>12500</v>
      </c>
      <c r="D97" s="68">
        <f t="shared" si="15"/>
        <v>0</v>
      </c>
      <c r="E97" s="249">
        <f t="shared" si="9"/>
        <v>12500</v>
      </c>
      <c r="F97" s="56">
        <f t="shared" si="11"/>
        <v>1000000</v>
      </c>
      <c r="G97" s="56">
        <f t="shared" si="10"/>
        <v>1000000</v>
      </c>
      <c r="H97" s="69">
        <f t="shared" si="12"/>
        <v>12500</v>
      </c>
      <c r="I97" s="53">
        <f t="shared" si="8"/>
        <v>0</v>
      </c>
    </row>
    <row r="98" spans="1:9" x14ac:dyDescent="0.25">
      <c r="A98" s="99">
        <v>44747</v>
      </c>
      <c r="B98" s="57">
        <f t="shared" si="13"/>
        <v>30</v>
      </c>
      <c r="C98" s="72">
        <f t="shared" si="14"/>
        <v>12500</v>
      </c>
      <c r="D98" s="68">
        <f t="shared" si="15"/>
        <v>0</v>
      </c>
      <c r="E98" s="249">
        <f t="shared" si="9"/>
        <v>12500</v>
      </c>
      <c r="F98" s="56">
        <f t="shared" si="11"/>
        <v>1000000</v>
      </c>
      <c r="G98" s="56">
        <f t="shared" si="10"/>
        <v>1000000</v>
      </c>
      <c r="H98" s="69">
        <f t="shared" si="12"/>
        <v>12500</v>
      </c>
      <c r="I98" s="53">
        <f t="shared" si="8"/>
        <v>0</v>
      </c>
    </row>
    <row r="99" spans="1:9" x14ac:dyDescent="0.25">
      <c r="A99" s="99">
        <v>44778</v>
      </c>
      <c r="B99" s="57">
        <f t="shared" si="13"/>
        <v>30</v>
      </c>
      <c r="C99" s="72">
        <f t="shared" si="14"/>
        <v>12500</v>
      </c>
      <c r="D99" s="68">
        <f t="shared" si="15"/>
        <v>0</v>
      </c>
      <c r="E99" s="249">
        <f t="shared" si="9"/>
        <v>12500</v>
      </c>
      <c r="F99" s="56">
        <f t="shared" si="11"/>
        <v>1000000</v>
      </c>
      <c r="G99" s="56">
        <f t="shared" si="10"/>
        <v>1000000</v>
      </c>
      <c r="H99" s="69">
        <f t="shared" si="12"/>
        <v>12500</v>
      </c>
      <c r="I99" s="80">
        <f t="shared" si="8"/>
        <v>0</v>
      </c>
    </row>
    <row r="100" spans="1:9" x14ac:dyDescent="0.25">
      <c r="A100" s="99">
        <v>44809</v>
      </c>
      <c r="B100" s="57">
        <f t="shared" si="13"/>
        <v>30</v>
      </c>
      <c r="C100" s="72">
        <f t="shared" si="14"/>
        <v>12500</v>
      </c>
      <c r="D100" s="68">
        <f t="shared" si="15"/>
        <v>0</v>
      </c>
      <c r="E100" s="249">
        <f t="shared" si="9"/>
        <v>12500</v>
      </c>
      <c r="F100" s="56">
        <f t="shared" si="11"/>
        <v>1000000</v>
      </c>
      <c r="G100" s="56">
        <f t="shared" si="10"/>
        <v>1000000</v>
      </c>
      <c r="H100" s="69">
        <f t="shared" si="12"/>
        <v>12500</v>
      </c>
      <c r="I100" s="53">
        <f t="shared" si="8"/>
        <v>0</v>
      </c>
    </row>
    <row r="101" spans="1:9" x14ac:dyDescent="0.25">
      <c r="A101" s="99">
        <v>44839</v>
      </c>
      <c r="B101" s="57">
        <f t="shared" si="13"/>
        <v>30</v>
      </c>
      <c r="C101" s="72">
        <f t="shared" si="14"/>
        <v>12500</v>
      </c>
      <c r="D101" s="68">
        <f t="shared" si="15"/>
        <v>0</v>
      </c>
      <c r="E101" s="249">
        <f t="shared" si="9"/>
        <v>12500</v>
      </c>
      <c r="F101" s="56">
        <f t="shared" si="11"/>
        <v>1000000</v>
      </c>
      <c r="G101" s="56">
        <f t="shared" si="10"/>
        <v>1000000</v>
      </c>
      <c r="H101" s="69">
        <f t="shared" si="12"/>
        <v>12500</v>
      </c>
      <c r="I101" s="53">
        <f t="shared" si="8"/>
        <v>0</v>
      </c>
    </row>
    <row r="102" spans="1:9" x14ac:dyDescent="0.25">
      <c r="A102" s="99">
        <v>44870</v>
      </c>
      <c r="B102" s="57">
        <f t="shared" si="13"/>
        <v>30</v>
      </c>
      <c r="C102" s="72">
        <f t="shared" si="14"/>
        <v>12500</v>
      </c>
      <c r="D102" s="68">
        <f t="shared" si="15"/>
        <v>0</v>
      </c>
      <c r="E102" s="249">
        <f t="shared" si="9"/>
        <v>12500</v>
      </c>
      <c r="F102" s="56">
        <f t="shared" si="11"/>
        <v>1000000</v>
      </c>
      <c r="G102" s="56">
        <f t="shared" si="10"/>
        <v>1000000</v>
      </c>
      <c r="H102" s="69">
        <f t="shared" si="12"/>
        <v>12500</v>
      </c>
      <c r="I102" s="80">
        <f t="shared" si="8"/>
        <v>0</v>
      </c>
    </row>
    <row r="103" spans="1:9" x14ac:dyDescent="0.25">
      <c r="A103" s="99">
        <v>44900</v>
      </c>
      <c r="B103" s="57">
        <f t="shared" si="13"/>
        <v>30</v>
      </c>
      <c r="C103" s="72">
        <f t="shared" si="14"/>
        <v>12500</v>
      </c>
      <c r="D103" s="68">
        <f t="shared" si="15"/>
        <v>0</v>
      </c>
      <c r="E103" s="249">
        <f t="shared" si="9"/>
        <v>12500</v>
      </c>
      <c r="F103" s="56">
        <f t="shared" si="11"/>
        <v>1000000</v>
      </c>
      <c r="G103" s="56">
        <f t="shared" si="10"/>
        <v>1000000</v>
      </c>
      <c r="H103" s="69">
        <f t="shared" si="12"/>
        <v>12500</v>
      </c>
      <c r="I103" s="53">
        <f t="shared" si="8"/>
        <v>0</v>
      </c>
    </row>
    <row r="104" spans="1:9" x14ac:dyDescent="0.25">
      <c r="A104" s="99">
        <v>44931</v>
      </c>
      <c r="B104" s="57">
        <f t="shared" si="13"/>
        <v>30</v>
      </c>
      <c r="C104" s="72">
        <f t="shared" si="14"/>
        <v>12500</v>
      </c>
      <c r="D104" s="68">
        <f t="shared" si="15"/>
        <v>0</v>
      </c>
      <c r="E104" s="249">
        <f t="shared" si="9"/>
        <v>12500</v>
      </c>
      <c r="F104" s="56">
        <f t="shared" si="11"/>
        <v>1000000</v>
      </c>
      <c r="G104" s="56">
        <f t="shared" si="10"/>
        <v>1000000</v>
      </c>
      <c r="H104" s="69">
        <f t="shared" si="12"/>
        <v>12500</v>
      </c>
      <c r="I104" s="53">
        <f t="shared" ref="I104:I167" si="16">E104-H104</f>
        <v>0</v>
      </c>
    </row>
    <row r="105" spans="1:9" x14ac:dyDescent="0.25">
      <c r="A105" s="99">
        <v>44962</v>
      </c>
      <c r="B105" s="57">
        <f t="shared" si="13"/>
        <v>30</v>
      </c>
      <c r="C105" s="72">
        <f t="shared" si="14"/>
        <v>12500</v>
      </c>
      <c r="D105" s="68">
        <f t="shared" si="15"/>
        <v>0</v>
      </c>
      <c r="E105" s="249">
        <f t="shared" si="9"/>
        <v>12500</v>
      </c>
      <c r="F105" s="56">
        <f t="shared" si="11"/>
        <v>1000000</v>
      </c>
      <c r="G105" s="56">
        <f t="shared" si="10"/>
        <v>1000000</v>
      </c>
      <c r="H105" s="69">
        <f t="shared" si="12"/>
        <v>12500</v>
      </c>
      <c r="I105" s="80">
        <f t="shared" si="16"/>
        <v>0</v>
      </c>
    </row>
    <row r="106" spans="1:9" x14ac:dyDescent="0.25">
      <c r="A106" s="99">
        <v>44990</v>
      </c>
      <c r="B106" s="57">
        <f t="shared" si="13"/>
        <v>30</v>
      </c>
      <c r="C106" s="72">
        <f t="shared" si="14"/>
        <v>12500</v>
      </c>
      <c r="D106" s="68">
        <f t="shared" si="15"/>
        <v>0</v>
      </c>
      <c r="E106" s="249">
        <f t="shared" si="9"/>
        <v>12500</v>
      </c>
      <c r="F106" s="56">
        <f t="shared" si="11"/>
        <v>1000000</v>
      </c>
      <c r="G106" s="56">
        <f t="shared" si="10"/>
        <v>1000000</v>
      </c>
      <c r="H106" s="69">
        <f t="shared" si="12"/>
        <v>12500</v>
      </c>
      <c r="I106" s="53">
        <f t="shared" si="16"/>
        <v>0</v>
      </c>
    </row>
    <row r="107" spans="1:9" x14ac:dyDescent="0.25">
      <c r="A107" s="99">
        <v>45021</v>
      </c>
      <c r="B107" s="57">
        <f t="shared" si="13"/>
        <v>30</v>
      </c>
      <c r="C107" s="72">
        <f t="shared" si="14"/>
        <v>12500</v>
      </c>
      <c r="D107" s="68">
        <f t="shared" si="15"/>
        <v>0</v>
      </c>
      <c r="E107" s="249">
        <f t="shared" si="9"/>
        <v>12500</v>
      </c>
      <c r="F107" s="56">
        <f t="shared" si="11"/>
        <v>1000000</v>
      </c>
      <c r="G107" s="56">
        <f t="shared" si="10"/>
        <v>1000000</v>
      </c>
      <c r="H107" s="69">
        <f t="shared" si="12"/>
        <v>12500</v>
      </c>
      <c r="I107" s="53">
        <f t="shared" si="16"/>
        <v>0</v>
      </c>
    </row>
    <row r="108" spans="1:9" x14ac:dyDescent="0.25">
      <c r="A108" s="99">
        <v>45051</v>
      </c>
      <c r="B108" s="57">
        <f t="shared" si="13"/>
        <v>30</v>
      </c>
      <c r="C108" s="72">
        <f t="shared" si="14"/>
        <v>12500</v>
      </c>
      <c r="D108" s="68">
        <f t="shared" si="15"/>
        <v>0</v>
      </c>
      <c r="E108" s="249">
        <f t="shared" si="9"/>
        <v>12500</v>
      </c>
      <c r="F108" s="56">
        <f t="shared" si="11"/>
        <v>1000000</v>
      </c>
      <c r="G108" s="56">
        <f t="shared" si="10"/>
        <v>1000000</v>
      </c>
      <c r="H108" s="69">
        <f t="shared" si="12"/>
        <v>12500</v>
      </c>
      <c r="I108" s="80">
        <f t="shared" si="16"/>
        <v>0</v>
      </c>
    </row>
    <row r="109" spans="1:9" x14ac:dyDescent="0.25">
      <c r="A109" s="99">
        <v>45082</v>
      </c>
      <c r="B109" s="57">
        <f t="shared" si="13"/>
        <v>30</v>
      </c>
      <c r="C109" s="72">
        <f t="shared" si="14"/>
        <v>12500</v>
      </c>
      <c r="D109" s="68">
        <f t="shared" si="15"/>
        <v>0</v>
      </c>
      <c r="E109" s="249">
        <f t="shared" si="9"/>
        <v>12500</v>
      </c>
      <c r="F109" s="56">
        <f t="shared" si="11"/>
        <v>1000000</v>
      </c>
      <c r="G109" s="56">
        <f t="shared" si="10"/>
        <v>1000000</v>
      </c>
      <c r="H109" s="69">
        <f t="shared" si="12"/>
        <v>12500</v>
      </c>
      <c r="I109" s="53">
        <f t="shared" si="16"/>
        <v>0</v>
      </c>
    </row>
    <row r="110" spans="1:9" x14ac:dyDescent="0.25">
      <c r="A110" s="99">
        <v>45112</v>
      </c>
      <c r="B110" s="57">
        <f t="shared" si="13"/>
        <v>30</v>
      </c>
      <c r="C110" s="72">
        <f t="shared" si="14"/>
        <v>12500</v>
      </c>
      <c r="D110" s="68">
        <f t="shared" si="15"/>
        <v>0</v>
      </c>
      <c r="E110" s="249">
        <f t="shared" si="9"/>
        <v>12500</v>
      </c>
      <c r="F110" s="56">
        <f t="shared" si="11"/>
        <v>1000000</v>
      </c>
      <c r="G110" s="56">
        <f t="shared" si="10"/>
        <v>1000000</v>
      </c>
      <c r="H110" s="69">
        <f t="shared" si="12"/>
        <v>12500</v>
      </c>
      <c r="I110" s="53">
        <f t="shared" si="16"/>
        <v>0</v>
      </c>
    </row>
    <row r="111" spans="1:9" x14ac:dyDescent="0.25">
      <c r="A111" s="99">
        <v>45143</v>
      </c>
      <c r="B111" s="57">
        <f t="shared" si="13"/>
        <v>30</v>
      </c>
      <c r="C111" s="72">
        <f t="shared" si="14"/>
        <v>12500</v>
      </c>
      <c r="D111" s="68">
        <f t="shared" si="15"/>
        <v>0</v>
      </c>
      <c r="E111" s="249">
        <f t="shared" si="9"/>
        <v>12500</v>
      </c>
      <c r="F111" s="56">
        <f t="shared" si="11"/>
        <v>1000000</v>
      </c>
      <c r="G111" s="56">
        <f t="shared" si="10"/>
        <v>1000000</v>
      </c>
      <c r="H111" s="69">
        <f t="shared" si="12"/>
        <v>12500</v>
      </c>
      <c r="I111" s="80">
        <f t="shared" si="16"/>
        <v>0</v>
      </c>
    </row>
    <row r="112" spans="1:9" x14ac:dyDescent="0.25">
      <c r="A112" s="99">
        <v>45174</v>
      </c>
      <c r="B112" s="57">
        <f t="shared" si="13"/>
        <v>30</v>
      </c>
      <c r="C112" s="72">
        <f t="shared" si="14"/>
        <v>12500</v>
      </c>
      <c r="D112" s="68">
        <f t="shared" si="15"/>
        <v>0</v>
      </c>
      <c r="E112" s="249">
        <f t="shared" si="9"/>
        <v>12500</v>
      </c>
      <c r="F112" s="56">
        <f t="shared" si="11"/>
        <v>1000000</v>
      </c>
      <c r="G112" s="56">
        <f t="shared" si="10"/>
        <v>1000000</v>
      </c>
      <c r="H112" s="69">
        <f t="shared" si="12"/>
        <v>12500</v>
      </c>
      <c r="I112" s="53">
        <f t="shared" si="16"/>
        <v>0</v>
      </c>
    </row>
    <row r="113" spans="1:9" x14ac:dyDescent="0.25">
      <c r="A113" s="99">
        <v>45204</v>
      </c>
      <c r="B113" s="57">
        <f t="shared" si="13"/>
        <v>30</v>
      </c>
      <c r="C113" s="72">
        <f t="shared" si="14"/>
        <v>12500</v>
      </c>
      <c r="D113" s="68">
        <f t="shared" si="15"/>
        <v>0</v>
      </c>
      <c r="E113" s="249">
        <f t="shared" si="9"/>
        <v>12500</v>
      </c>
      <c r="F113" s="56">
        <f t="shared" si="11"/>
        <v>1000000</v>
      </c>
      <c r="G113" s="56">
        <f t="shared" si="10"/>
        <v>1000000</v>
      </c>
      <c r="H113" s="69">
        <f t="shared" si="12"/>
        <v>12500</v>
      </c>
      <c r="I113" s="53">
        <f t="shared" si="16"/>
        <v>0</v>
      </c>
    </row>
    <row r="114" spans="1:9" x14ac:dyDescent="0.25">
      <c r="A114" s="99">
        <v>45235</v>
      </c>
      <c r="B114" s="57">
        <f t="shared" si="13"/>
        <v>30</v>
      </c>
      <c r="C114" s="72">
        <f t="shared" si="14"/>
        <v>12500</v>
      </c>
      <c r="D114" s="68">
        <f t="shared" si="15"/>
        <v>0</v>
      </c>
      <c r="E114" s="249">
        <f t="shared" si="9"/>
        <v>12500</v>
      </c>
      <c r="F114" s="56">
        <f t="shared" si="11"/>
        <v>1000000</v>
      </c>
      <c r="G114" s="56">
        <f t="shared" si="10"/>
        <v>1000000</v>
      </c>
      <c r="H114" s="69">
        <f t="shared" si="12"/>
        <v>12500</v>
      </c>
      <c r="I114" s="80">
        <f t="shared" si="16"/>
        <v>0</v>
      </c>
    </row>
    <row r="115" spans="1:9" x14ac:dyDescent="0.25">
      <c r="A115" s="99">
        <v>45265</v>
      </c>
      <c r="B115" s="57">
        <f t="shared" si="13"/>
        <v>30</v>
      </c>
      <c r="C115" s="72">
        <f t="shared" si="14"/>
        <v>12500</v>
      </c>
      <c r="D115" s="68">
        <f t="shared" si="15"/>
        <v>0</v>
      </c>
      <c r="E115" s="249">
        <f t="shared" si="9"/>
        <v>12500</v>
      </c>
      <c r="F115" s="56">
        <f t="shared" si="11"/>
        <v>1000000</v>
      </c>
      <c r="G115" s="56">
        <f t="shared" si="10"/>
        <v>1000000</v>
      </c>
      <c r="H115" s="69">
        <f t="shared" si="12"/>
        <v>12500</v>
      </c>
      <c r="I115" s="53">
        <f t="shared" si="16"/>
        <v>0</v>
      </c>
    </row>
    <row r="116" spans="1:9" x14ac:dyDescent="0.25">
      <c r="A116" s="99">
        <v>45296</v>
      </c>
      <c r="B116" s="57">
        <f t="shared" si="13"/>
        <v>30</v>
      </c>
      <c r="C116" s="72">
        <f t="shared" si="14"/>
        <v>12500</v>
      </c>
      <c r="D116" s="68">
        <f t="shared" si="15"/>
        <v>0</v>
      </c>
      <c r="E116" s="249">
        <f t="shared" si="9"/>
        <v>12500</v>
      </c>
      <c r="F116" s="56">
        <f t="shared" si="11"/>
        <v>1000000</v>
      </c>
      <c r="G116" s="56">
        <f t="shared" si="10"/>
        <v>1000000</v>
      </c>
      <c r="H116" s="69">
        <f t="shared" si="12"/>
        <v>12500</v>
      </c>
      <c r="I116" s="53">
        <f t="shared" si="16"/>
        <v>0</v>
      </c>
    </row>
    <row r="117" spans="1:9" x14ac:dyDescent="0.25">
      <c r="A117" s="99">
        <v>45327</v>
      </c>
      <c r="B117" s="57">
        <f t="shared" si="13"/>
        <v>30</v>
      </c>
      <c r="C117" s="72">
        <f t="shared" si="14"/>
        <v>12500</v>
      </c>
      <c r="D117" s="68">
        <f t="shared" si="15"/>
        <v>0</v>
      </c>
      <c r="E117" s="249">
        <f t="shared" si="9"/>
        <v>12500</v>
      </c>
      <c r="F117" s="56">
        <f t="shared" si="11"/>
        <v>1000000</v>
      </c>
      <c r="G117" s="56">
        <f t="shared" si="10"/>
        <v>1000000</v>
      </c>
      <c r="H117" s="69">
        <f t="shared" si="12"/>
        <v>12500</v>
      </c>
      <c r="I117" s="80">
        <f t="shared" si="16"/>
        <v>0</v>
      </c>
    </row>
    <row r="118" spans="1:9" x14ac:dyDescent="0.25">
      <c r="A118" s="99">
        <v>45356</v>
      </c>
      <c r="B118" s="57">
        <f t="shared" si="13"/>
        <v>30</v>
      </c>
      <c r="C118" s="72">
        <f t="shared" si="14"/>
        <v>12500</v>
      </c>
      <c r="D118" s="68">
        <f t="shared" si="15"/>
        <v>0</v>
      </c>
      <c r="E118" s="249">
        <f t="shared" si="9"/>
        <v>12500</v>
      </c>
      <c r="F118" s="56">
        <f t="shared" si="11"/>
        <v>1000000</v>
      </c>
      <c r="G118" s="56">
        <f t="shared" si="10"/>
        <v>1000000</v>
      </c>
      <c r="H118" s="69">
        <f t="shared" si="12"/>
        <v>12500</v>
      </c>
      <c r="I118" s="53">
        <f t="shared" si="16"/>
        <v>0</v>
      </c>
    </row>
    <row r="119" spans="1:9" x14ac:dyDescent="0.25">
      <c r="A119" s="99">
        <v>45387</v>
      </c>
      <c r="B119" s="57">
        <f t="shared" si="13"/>
        <v>30</v>
      </c>
      <c r="C119" s="72">
        <f t="shared" si="14"/>
        <v>12500</v>
      </c>
      <c r="D119" s="68">
        <f t="shared" si="15"/>
        <v>0</v>
      </c>
      <c r="E119" s="249">
        <f t="shared" si="9"/>
        <v>12500</v>
      </c>
      <c r="F119" s="56">
        <f t="shared" si="11"/>
        <v>1000000</v>
      </c>
      <c r="G119" s="56">
        <f t="shared" si="10"/>
        <v>1000000</v>
      </c>
      <c r="H119" s="69">
        <f t="shared" si="12"/>
        <v>12500</v>
      </c>
      <c r="I119" s="53">
        <f t="shared" si="16"/>
        <v>0</v>
      </c>
    </row>
    <row r="120" spans="1:9" x14ac:dyDescent="0.25">
      <c r="A120" s="99">
        <v>45417</v>
      </c>
      <c r="B120" s="57">
        <f t="shared" si="13"/>
        <v>30</v>
      </c>
      <c r="C120" s="72">
        <f t="shared" si="14"/>
        <v>12500</v>
      </c>
      <c r="D120" s="68">
        <f t="shared" si="15"/>
        <v>0</v>
      </c>
      <c r="E120" s="249">
        <f t="shared" si="9"/>
        <v>12500</v>
      </c>
      <c r="F120" s="56">
        <f t="shared" si="11"/>
        <v>1000000</v>
      </c>
      <c r="G120" s="56">
        <f t="shared" si="10"/>
        <v>1000000</v>
      </c>
      <c r="H120" s="69">
        <f t="shared" si="12"/>
        <v>12500</v>
      </c>
      <c r="I120" s="80">
        <f t="shared" si="16"/>
        <v>0</v>
      </c>
    </row>
    <row r="121" spans="1:9" x14ac:dyDescent="0.25">
      <c r="A121" s="99">
        <v>45448</v>
      </c>
      <c r="B121" s="57">
        <f t="shared" si="13"/>
        <v>30</v>
      </c>
      <c r="C121" s="72">
        <f t="shared" si="14"/>
        <v>12500</v>
      </c>
      <c r="D121" s="68">
        <f t="shared" si="15"/>
        <v>0</v>
      </c>
      <c r="E121" s="249">
        <f t="shared" si="9"/>
        <v>12500</v>
      </c>
      <c r="F121" s="56">
        <f t="shared" si="11"/>
        <v>1000000</v>
      </c>
      <c r="G121" s="56">
        <f t="shared" si="10"/>
        <v>1000000</v>
      </c>
      <c r="H121" s="69">
        <f t="shared" si="12"/>
        <v>12500</v>
      </c>
      <c r="I121" s="53">
        <f t="shared" si="16"/>
        <v>0</v>
      </c>
    </row>
    <row r="122" spans="1:9" x14ac:dyDescent="0.25">
      <c r="A122" s="99">
        <v>45478</v>
      </c>
      <c r="B122" s="57">
        <f t="shared" si="13"/>
        <v>30</v>
      </c>
      <c r="C122" s="72">
        <f t="shared" si="14"/>
        <v>12500</v>
      </c>
      <c r="D122" s="68">
        <f t="shared" si="15"/>
        <v>0</v>
      </c>
      <c r="E122" s="249">
        <f t="shared" si="9"/>
        <v>12500</v>
      </c>
      <c r="F122" s="56">
        <f t="shared" si="11"/>
        <v>1000000</v>
      </c>
      <c r="G122" s="56">
        <f t="shared" si="10"/>
        <v>1000000</v>
      </c>
      <c r="H122" s="69">
        <f t="shared" si="12"/>
        <v>12500</v>
      </c>
      <c r="I122" s="53">
        <f t="shared" si="16"/>
        <v>0</v>
      </c>
    </row>
    <row r="123" spans="1:9" x14ac:dyDescent="0.25">
      <c r="A123" s="99">
        <v>45509</v>
      </c>
      <c r="B123" s="57">
        <f t="shared" si="13"/>
        <v>30</v>
      </c>
      <c r="C123" s="72">
        <f t="shared" si="14"/>
        <v>12500</v>
      </c>
      <c r="D123" s="68">
        <f t="shared" si="15"/>
        <v>0</v>
      </c>
      <c r="E123" s="249">
        <f t="shared" si="9"/>
        <v>12500</v>
      </c>
      <c r="F123" s="56">
        <f t="shared" si="11"/>
        <v>1000000</v>
      </c>
      <c r="G123" s="56">
        <f t="shared" si="10"/>
        <v>1000000</v>
      </c>
      <c r="H123" s="69">
        <f t="shared" si="12"/>
        <v>12500</v>
      </c>
      <c r="I123" s="80">
        <f t="shared" si="16"/>
        <v>0</v>
      </c>
    </row>
    <row r="124" spans="1:9" x14ac:dyDescent="0.25">
      <c r="A124" s="99">
        <v>45540</v>
      </c>
      <c r="B124" s="57">
        <f t="shared" si="13"/>
        <v>30</v>
      </c>
      <c r="C124" s="72">
        <f t="shared" si="14"/>
        <v>12500</v>
      </c>
      <c r="D124" s="68">
        <f t="shared" si="15"/>
        <v>0</v>
      </c>
      <c r="E124" s="249">
        <f t="shared" si="9"/>
        <v>12500</v>
      </c>
      <c r="F124" s="56">
        <f t="shared" si="11"/>
        <v>1000000</v>
      </c>
      <c r="G124" s="56">
        <f t="shared" si="10"/>
        <v>1000000</v>
      </c>
      <c r="H124" s="69">
        <f t="shared" si="12"/>
        <v>12500</v>
      </c>
      <c r="I124" s="53">
        <f t="shared" si="16"/>
        <v>0</v>
      </c>
    </row>
    <row r="125" spans="1:9" x14ac:dyDescent="0.25">
      <c r="A125" s="99">
        <v>45570</v>
      </c>
      <c r="B125" s="57">
        <f t="shared" si="13"/>
        <v>30</v>
      </c>
      <c r="C125" s="72">
        <f t="shared" si="14"/>
        <v>12500</v>
      </c>
      <c r="D125" s="68">
        <f t="shared" si="15"/>
        <v>0</v>
      </c>
      <c r="E125" s="249">
        <f t="shared" si="9"/>
        <v>12500</v>
      </c>
      <c r="F125" s="56">
        <f t="shared" si="11"/>
        <v>1000000</v>
      </c>
      <c r="G125" s="56">
        <f t="shared" si="10"/>
        <v>1000000</v>
      </c>
      <c r="H125" s="69">
        <f t="shared" si="12"/>
        <v>12500</v>
      </c>
      <c r="I125" s="53">
        <f t="shared" si="16"/>
        <v>0</v>
      </c>
    </row>
    <row r="126" spans="1:9" x14ac:dyDescent="0.25">
      <c r="A126" s="99">
        <v>45601</v>
      </c>
      <c r="B126" s="57">
        <f t="shared" si="13"/>
        <v>30</v>
      </c>
      <c r="C126" s="72">
        <f t="shared" si="14"/>
        <v>12500</v>
      </c>
      <c r="D126" s="68">
        <f t="shared" si="15"/>
        <v>0</v>
      </c>
      <c r="E126" s="249">
        <f t="shared" si="9"/>
        <v>12500</v>
      </c>
      <c r="F126" s="56">
        <f t="shared" si="11"/>
        <v>1000000</v>
      </c>
      <c r="G126" s="56">
        <f t="shared" si="10"/>
        <v>1000000</v>
      </c>
      <c r="H126" s="69">
        <f t="shared" si="12"/>
        <v>12500</v>
      </c>
      <c r="I126" s="80">
        <f t="shared" si="16"/>
        <v>0</v>
      </c>
    </row>
    <row r="127" spans="1:9" x14ac:dyDescent="0.25">
      <c r="A127" s="99">
        <v>45631</v>
      </c>
      <c r="B127" s="57">
        <f t="shared" si="13"/>
        <v>30</v>
      </c>
      <c r="C127" s="72">
        <f t="shared" si="14"/>
        <v>12500</v>
      </c>
      <c r="D127" s="68">
        <f t="shared" si="15"/>
        <v>0</v>
      </c>
      <c r="E127" s="249">
        <f t="shared" si="9"/>
        <v>12500</v>
      </c>
      <c r="F127" s="56">
        <f t="shared" si="11"/>
        <v>1000000</v>
      </c>
      <c r="G127" s="56">
        <f t="shared" si="10"/>
        <v>1000000</v>
      </c>
      <c r="H127" s="69">
        <f t="shared" si="12"/>
        <v>12500</v>
      </c>
      <c r="I127" s="53">
        <f t="shared" si="16"/>
        <v>0</v>
      </c>
    </row>
    <row r="128" spans="1:9" x14ac:dyDescent="0.25">
      <c r="A128" s="99">
        <v>45662</v>
      </c>
      <c r="B128" s="57">
        <f t="shared" si="13"/>
        <v>30</v>
      </c>
      <c r="C128" s="72">
        <f t="shared" si="14"/>
        <v>12500</v>
      </c>
      <c r="D128" s="68">
        <f t="shared" si="15"/>
        <v>0</v>
      </c>
      <c r="E128" s="249">
        <f t="shared" si="9"/>
        <v>12500</v>
      </c>
      <c r="F128" s="56">
        <f t="shared" si="11"/>
        <v>1000000</v>
      </c>
      <c r="G128" s="56">
        <f t="shared" si="10"/>
        <v>1000000</v>
      </c>
      <c r="H128" s="69">
        <f t="shared" si="12"/>
        <v>12500</v>
      </c>
      <c r="I128" s="53">
        <f t="shared" si="16"/>
        <v>0</v>
      </c>
    </row>
    <row r="129" spans="1:9" x14ac:dyDescent="0.25">
      <c r="A129" s="99">
        <v>45693</v>
      </c>
      <c r="B129" s="57">
        <f t="shared" si="13"/>
        <v>30</v>
      </c>
      <c r="C129" s="72">
        <f t="shared" si="14"/>
        <v>12500</v>
      </c>
      <c r="D129" s="68">
        <f t="shared" si="15"/>
        <v>0</v>
      </c>
      <c r="E129" s="249">
        <f t="shared" si="9"/>
        <v>12500</v>
      </c>
      <c r="F129" s="56">
        <f t="shared" si="11"/>
        <v>1000000</v>
      </c>
      <c r="G129" s="56">
        <f t="shared" si="10"/>
        <v>1000000</v>
      </c>
      <c r="H129" s="69">
        <f t="shared" si="12"/>
        <v>12500</v>
      </c>
      <c r="I129" s="80">
        <f t="shared" si="16"/>
        <v>0</v>
      </c>
    </row>
    <row r="130" spans="1:9" x14ac:dyDescent="0.25">
      <c r="A130" s="99">
        <v>45721</v>
      </c>
      <c r="B130" s="57">
        <f t="shared" si="13"/>
        <v>30</v>
      </c>
      <c r="C130" s="72">
        <f t="shared" si="14"/>
        <v>12500</v>
      </c>
      <c r="D130" s="68">
        <f t="shared" si="15"/>
        <v>0</v>
      </c>
      <c r="E130" s="249">
        <f t="shared" si="9"/>
        <v>12500</v>
      </c>
      <c r="F130" s="56">
        <f t="shared" si="11"/>
        <v>1000000</v>
      </c>
      <c r="G130" s="56">
        <f t="shared" si="10"/>
        <v>1000000</v>
      </c>
      <c r="H130" s="69">
        <f t="shared" si="12"/>
        <v>12500</v>
      </c>
      <c r="I130" s="53">
        <f t="shared" si="16"/>
        <v>0</v>
      </c>
    </row>
    <row r="131" spans="1:9" x14ac:dyDescent="0.25">
      <c r="A131" s="99">
        <v>45752</v>
      </c>
      <c r="B131" s="57">
        <f t="shared" si="13"/>
        <v>30</v>
      </c>
      <c r="C131" s="72">
        <f t="shared" si="14"/>
        <v>12500</v>
      </c>
      <c r="D131" s="68">
        <f t="shared" si="15"/>
        <v>0</v>
      </c>
      <c r="E131" s="249">
        <f t="shared" si="9"/>
        <v>12500</v>
      </c>
      <c r="F131" s="56">
        <f t="shared" si="11"/>
        <v>1000000</v>
      </c>
      <c r="G131" s="56">
        <f t="shared" si="10"/>
        <v>1000000</v>
      </c>
      <c r="H131" s="69">
        <f t="shared" si="12"/>
        <v>12500</v>
      </c>
      <c r="I131" s="53">
        <f t="shared" si="16"/>
        <v>0</v>
      </c>
    </row>
    <row r="132" spans="1:9" x14ac:dyDescent="0.25">
      <c r="A132" s="99">
        <v>45782</v>
      </c>
      <c r="B132" s="57">
        <f t="shared" si="13"/>
        <v>30</v>
      </c>
      <c r="C132" s="72">
        <f t="shared" si="14"/>
        <v>12500</v>
      </c>
      <c r="D132" s="68">
        <f t="shared" si="15"/>
        <v>0</v>
      </c>
      <c r="E132" s="249">
        <f t="shared" ref="E132:E195" si="17">ROUNDUP(F132*$B$2*B132/360,0)</f>
        <v>12500</v>
      </c>
      <c r="F132" s="56">
        <f t="shared" si="11"/>
        <v>1000000</v>
      </c>
      <c r="G132" s="56">
        <f t="shared" ref="G132:G195" si="18">F132-D132</f>
        <v>1000000</v>
      </c>
      <c r="H132" s="69">
        <f t="shared" si="12"/>
        <v>12500</v>
      </c>
      <c r="I132" s="80">
        <f t="shared" si="16"/>
        <v>0</v>
      </c>
    </row>
    <row r="133" spans="1:9" x14ac:dyDescent="0.25">
      <c r="A133" s="99">
        <v>45813</v>
      </c>
      <c r="B133" s="57">
        <f t="shared" si="13"/>
        <v>30</v>
      </c>
      <c r="C133" s="72">
        <f t="shared" si="14"/>
        <v>12500</v>
      </c>
      <c r="D133" s="68">
        <f t="shared" si="15"/>
        <v>0</v>
      </c>
      <c r="E133" s="249">
        <f t="shared" si="17"/>
        <v>12500</v>
      </c>
      <c r="F133" s="56">
        <f t="shared" ref="F133:F196" si="19">G132</f>
        <v>1000000</v>
      </c>
      <c r="G133" s="56">
        <f t="shared" si="18"/>
        <v>1000000</v>
      </c>
      <c r="H133" s="69">
        <f t="shared" ref="H133:H196" si="20">F133*$B$2*B133/360</f>
        <v>12500</v>
      </c>
      <c r="I133" s="53">
        <f t="shared" si="16"/>
        <v>0</v>
      </c>
    </row>
    <row r="134" spans="1:9" x14ac:dyDescent="0.25">
      <c r="A134" s="99">
        <v>45843</v>
      </c>
      <c r="B134" s="57">
        <f t="shared" ref="B134:B197" si="21">DAYS360(A133,A134,TRUE)</f>
        <v>30</v>
      </c>
      <c r="C134" s="72">
        <f t="shared" ref="C134:C197" si="22">E134</f>
        <v>12500</v>
      </c>
      <c r="D134" s="68">
        <f t="shared" ref="D134:D197" si="23">C134-E134</f>
        <v>0</v>
      </c>
      <c r="E134" s="249">
        <f t="shared" si="17"/>
        <v>12500</v>
      </c>
      <c r="F134" s="56">
        <f t="shared" si="19"/>
        <v>1000000</v>
      </c>
      <c r="G134" s="56">
        <f t="shared" si="18"/>
        <v>1000000</v>
      </c>
      <c r="H134" s="69">
        <f t="shared" si="20"/>
        <v>12500</v>
      </c>
      <c r="I134" s="53">
        <f t="shared" si="16"/>
        <v>0</v>
      </c>
    </row>
    <row r="135" spans="1:9" x14ac:dyDescent="0.25">
      <c r="A135" s="99">
        <v>45874</v>
      </c>
      <c r="B135" s="57">
        <f t="shared" si="21"/>
        <v>30</v>
      </c>
      <c r="C135" s="72">
        <f t="shared" si="22"/>
        <v>12500</v>
      </c>
      <c r="D135" s="68">
        <f t="shared" si="23"/>
        <v>0</v>
      </c>
      <c r="E135" s="249">
        <f t="shared" si="17"/>
        <v>12500</v>
      </c>
      <c r="F135" s="56">
        <f t="shared" si="19"/>
        <v>1000000</v>
      </c>
      <c r="G135" s="56">
        <f t="shared" si="18"/>
        <v>1000000</v>
      </c>
      <c r="H135" s="69">
        <f t="shared" si="20"/>
        <v>12500</v>
      </c>
      <c r="I135" s="80">
        <f t="shared" si="16"/>
        <v>0</v>
      </c>
    </row>
    <row r="136" spans="1:9" x14ac:dyDescent="0.25">
      <c r="A136" s="99">
        <v>45905</v>
      </c>
      <c r="B136" s="57">
        <f t="shared" si="21"/>
        <v>30</v>
      </c>
      <c r="C136" s="72">
        <f t="shared" si="22"/>
        <v>12500</v>
      </c>
      <c r="D136" s="68">
        <f t="shared" si="23"/>
        <v>0</v>
      </c>
      <c r="E136" s="249">
        <f t="shared" si="17"/>
        <v>12500</v>
      </c>
      <c r="F136" s="56">
        <f t="shared" si="19"/>
        <v>1000000</v>
      </c>
      <c r="G136" s="56">
        <f t="shared" si="18"/>
        <v>1000000</v>
      </c>
      <c r="H136" s="69">
        <f t="shared" si="20"/>
        <v>12500</v>
      </c>
      <c r="I136" s="53">
        <f t="shared" si="16"/>
        <v>0</v>
      </c>
    </row>
    <row r="137" spans="1:9" x14ac:dyDescent="0.25">
      <c r="A137" s="99">
        <v>45935</v>
      </c>
      <c r="B137" s="57">
        <f t="shared" si="21"/>
        <v>30</v>
      </c>
      <c r="C137" s="72">
        <f t="shared" si="22"/>
        <v>12500</v>
      </c>
      <c r="D137" s="68">
        <f t="shared" si="23"/>
        <v>0</v>
      </c>
      <c r="E137" s="249">
        <f t="shared" si="17"/>
        <v>12500</v>
      </c>
      <c r="F137" s="56">
        <f t="shared" si="19"/>
        <v>1000000</v>
      </c>
      <c r="G137" s="56">
        <f t="shared" si="18"/>
        <v>1000000</v>
      </c>
      <c r="H137" s="69">
        <f t="shared" si="20"/>
        <v>12500</v>
      </c>
      <c r="I137" s="53">
        <f t="shared" si="16"/>
        <v>0</v>
      </c>
    </row>
    <row r="138" spans="1:9" x14ac:dyDescent="0.25">
      <c r="A138" s="99">
        <v>45966</v>
      </c>
      <c r="B138" s="57">
        <f t="shared" si="21"/>
        <v>30</v>
      </c>
      <c r="C138" s="72">
        <f t="shared" si="22"/>
        <v>12500</v>
      </c>
      <c r="D138" s="68">
        <f t="shared" si="23"/>
        <v>0</v>
      </c>
      <c r="E138" s="249">
        <f t="shared" si="17"/>
        <v>12500</v>
      </c>
      <c r="F138" s="56">
        <f t="shared" si="19"/>
        <v>1000000</v>
      </c>
      <c r="G138" s="56">
        <f t="shared" si="18"/>
        <v>1000000</v>
      </c>
      <c r="H138" s="69">
        <f t="shared" si="20"/>
        <v>12500</v>
      </c>
      <c r="I138" s="80">
        <f t="shared" si="16"/>
        <v>0</v>
      </c>
    </row>
    <row r="139" spans="1:9" x14ac:dyDescent="0.25">
      <c r="A139" s="99">
        <v>45996</v>
      </c>
      <c r="B139" s="57">
        <f t="shared" si="21"/>
        <v>30</v>
      </c>
      <c r="C139" s="72">
        <f t="shared" si="22"/>
        <v>12500</v>
      </c>
      <c r="D139" s="68">
        <f t="shared" si="23"/>
        <v>0</v>
      </c>
      <c r="E139" s="249">
        <f t="shared" si="17"/>
        <v>12500</v>
      </c>
      <c r="F139" s="56">
        <f t="shared" si="19"/>
        <v>1000000</v>
      </c>
      <c r="G139" s="56">
        <f t="shared" si="18"/>
        <v>1000000</v>
      </c>
      <c r="H139" s="69">
        <f t="shared" si="20"/>
        <v>12500</v>
      </c>
      <c r="I139" s="53">
        <f t="shared" si="16"/>
        <v>0</v>
      </c>
    </row>
    <row r="140" spans="1:9" x14ac:dyDescent="0.25">
      <c r="A140" s="99">
        <v>46027</v>
      </c>
      <c r="B140" s="57">
        <f t="shared" si="21"/>
        <v>30</v>
      </c>
      <c r="C140" s="72">
        <f t="shared" si="22"/>
        <v>12500</v>
      </c>
      <c r="D140" s="68">
        <f t="shared" si="23"/>
        <v>0</v>
      </c>
      <c r="E140" s="249">
        <f t="shared" si="17"/>
        <v>12500</v>
      </c>
      <c r="F140" s="56">
        <f t="shared" si="19"/>
        <v>1000000</v>
      </c>
      <c r="G140" s="56">
        <f t="shared" si="18"/>
        <v>1000000</v>
      </c>
      <c r="H140" s="69">
        <f t="shared" si="20"/>
        <v>12500</v>
      </c>
      <c r="I140" s="53">
        <f t="shared" si="16"/>
        <v>0</v>
      </c>
    </row>
    <row r="141" spans="1:9" x14ac:dyDescent="0.25">
      <c r="A141" s="99">
        <v>46058</v>
      </c>
      <c r="B141" s="57">
        <f t="shared" si="21"/>
        <v>30</v>
      </c>
      <c r="C141" s="72">
        <f t="shared" si="22"/>
        <v>12500</v>
      </c>
      <c r="D141" s="68">
        <f t="shared" si="23"/>
        <v>0</v>
      </c>
      <c r="E141" s="249">
        <f t="shared" si="17"/>
        <v>12500</v>
      </c>
      <c r="F141" s="56">
        <f t="shared" si="19"/>
        <v>1000000</v>
      </c>
      <c r="G141" s="56">
        <f t="shared" si="18"/>
        <v>1000000</v>
      </c>
      <c r="H141" s="69">
        <f t="shared" si="20"/>
        <v>12500</v>
      </c>
      <c r="I141" s="80">
        <f t="shared" si="16"/>
        <v>0</v>
      </c>
    </row>
    <row r="142" spans="1:9" x14ac:dyDescent="0.25">
      <c r="A142" s="99">
        <v>46086</v>
      </c>
      <c r="B142" s="57">
        <f t="shared" si="21"/>
        <v>30</v>
      </c>
      <c r="C142" s="72">
        <f t="shared" si="22"/>
        <v>12500</v>
      </c>
      <c r="D142" s="68">
        <f t="shared" si="23"/>
        <v>0</v>
      </c>
      <c r="E142" s="249">
        <f t="shared" si="17"/>
        <v>12500</v>
      </c>
      <c r="F142" s="56">
        <f t="shared" si="19"/>
        <v>1000000</v>
      </c>
      <c r="G142" s="56">
        <f t="shared" si="18"/>
        <v>1000000</v>
      </c>
      <c r="H142" s="69">
        <f t="shared" si="20"/>
        <v>12500</v>
      </c>
      <c r="I142" s="53">
        <f t="shared" si="16"/>
        <v>0</v>
      </c>
    </row>
    <row r="143" spans="1:9" x14ac:dyDescent="0.25">
      <c r="A143" s="99">
        <v>46117</v>
      </c>
      <c r="B143" s="57">
        <f t="shared" si="21"/>
        <v>30</v>
      </c>
      <c r="C143" s="72">
        <f t="shared" si="22"/>
        <v>12500</v>
      </c>
      <c r="D143" s="68">
        <f t="shared" si="23"/>
        <v>0</v>
      </c>
      <c r="E143" s="249">
        <f t="shared" si="17"/>
        <v>12500</v>
      </c>
      <c r="F143" s="56">
        <f t="shared" si="19"/>
        <v>1000000</v>
      </c>
      <c r="G143" s="56">
        <f t="shared" si="18"/>
        <v>1000000</v>
      </c>
      <c r="H143" s="69">
        <f t="shared" si="20"/>
        <v>12500</v>
      </c>
      <c r="I143" s="53">
        <f t="shared" si="16"/>
        <v>0</v>
      </c>
    </row>
    <row r="144" spans="1:9" x14ac:dyDescent="0.25">
      <c r="A144" s="99">
        <v>46147</v>
      </c>
      <c r="B144" s="57">
        <f t="shared" si="21"/>
        <v>30</v>
      </c>
      <c r="C144" s="72">
        <f t="shared" si="22"/>
        <v>12500</v>
      </c>
      <c r="D144" s="68">
        <f t="shared" si="23"/>
        <v>0</v>
      </c>
      <c r="E144" s="249">
        <f t="shared" si="17"/>
        <v>12500</v>
      </c>
      <c r="F144" s="56">
        <f t="shared" si="19"/>
        <v>1000000</v>
      </c>
      <c r="G144" s="56">
        <f t="shared" si="18"/>
        <v>1000000</v>
      </c>
      <c r="H144" s="69">
        <f t="shared" si="20"/>
        <v>12500</v>
      </c>
      <c r="I144" s="80">
        <f t="shared" si="16"/>
        <v>0</v>
      </c>
    </row>
    <row r="145" spans="1:9" x14ac:dyDescent="0.25">
      <c r="A145" s="99">
        <v>46178</v>
      </c>
      <c r="B145" s="57">
        <f t="shared" si="21"/>
        <v>30</v>
      </c>
      <c r="C145" s="72">
        <f t="shared" si="22"/>
        <v>12500</v>
      </c>
      <c r="D145" s="68">
        <f t="shared" si="23"/>
        <v>0</v>
      </c>
      <c r="E145" s="249">
        <f t="shared" si="17"/>
        <v>12500</v>
      </c>
      <c r="F145" s="56">
        <f t="shared" si="19"/>
        <v>1000000</v>
      </c>
      <c r="G145" s="56">
        <f t="shared" si="18"/>
        <v>1000000</v>
      </c>
      <c r="H145" s="69">
        <f t="shared" si="20"/>
        <v>12500</v>
      </c>
      <c r="I145" s="53">
        <f t="shared" si="16"/>
        <v>0</v>
      </c>
    </row>
    <row r="146" spans="1:9" x14ac:dyDescent="0.25">
      <c r="A146" s="99">
        <v>46208</v>
      </c>
      <c r="B146" s="57">
        <f t="shared" si="21"/>
        <v>30</v>
      </c>
      <c r="C146" s="72">
        <f t="shared" si="22"/>
        <v>12500</v>
      </c>
      <c r="D146" s="68">
        <f t="shared" si="23"/>
        <v>0</v>
      </c>
      <c r="E146" s="249">
        <f t="shared" si="17"/>
        <v>12500</v>
      </c>
      <c r="F146" s="56">
        <f t="shared" si="19"/>
        <v>1000000</v>
      </c>
      <c r="G146" s="56">
        <f t="shared" si="18"/>
        <v>1000000</v>
      </c>
      <c r="H146" s="69">
        <f t="shared" si="20"/>
        <v>12500</v>
      </c>
      <c r="I146" s="53">
        <f t="shared" si="16"/>
        <v>0</v>
      </c>
    </row>
    <row r="147" spans="1:9" x14ac:dyDescent="0.25">
      <c r="A147" s="99">
        <v>46239</v>
      </c>
      <c r="B147" s="57">
        <f t="shared" si="21"/>
        <v>30</v>
      </c>
      <c r="C147" s="72">
        <f t="shared" si="22"/>
        <v>12500</v>
      </c>
      <c r="D147" s="68">
        <f t="shared" si="23"/>
        <v>0</v>
      </c>
      <c r="E147" s="249">
        <f t="shared" si="17"/>
        <v>12500</v>
      </c>
      <c r="F147" s="56">
        <f t="shared" si="19"/>
        <v>1000000</v>
      </c>
      <c r="G147" s="56">
        <f t="shared" si="18"/>
        <v>1000000</v>
      </c>
      <c r="H147" s="69">
        <f t="shared" si="20"/>
        <v>12500</v>
      </c>
      <c r="I147" s="80">
        <f t="shared" si="16"/>
        <v>0</v>
      </c>
    </row>
    <row r="148" spans="1:9" x14ac:dyDescent="0.25">
      <c r="A148" s="99">
        <v>46270</v>
      </c>
      <c r="B148" s="57">
        <f t="shared" si="21"/>
        <v>30</v>
      </c>
      <c r="C148" s="72">
        <f t="shared" si="22"/>
        <v>12500</v>
      </c>
      <c r="D148" s="68">
        <f t="shared" si="23"/>
        <v>0</v>
      </c>
      <c r="E148" s="249">
        <f t="shared" si="17"/>
        <v>12500</v>
      </c>
      <c r="F148" s="56">
        <f t="shared" si="19"/>
        <v>1000000</v>
      </c>
      <c r="G148" s="56">
        <f t="shared" si="18"/>
        <v>1000000</v>
      </c>
      <c r="H148" s="69">
        <f t="shared" si="20"/>
        <v>12500</v>
      </c>
      <c r="I148" s="53">
        <f t="shared" si="16"/>
        <v>0</v>
      </c>
    </row>
    <row r="149" spans="1:9" x14ac:dyDescent="0.25">
      <c r="A149" s="99">
        <v>46300</v>
      </c>
      <c r="B149" s="57">
        <f t="shared" si="21"/>
        <v>30</v>
      </c>
      <c r="C149" s="72">
        <f t="shared" si="22"/>
        <v>12500</v>
      </c>
      <c r="D149" s="68">
        <f t="shared" si="23"/>
        <v>0</v>
      </c>
      <c r="E149" s="249">
        <f t="shared" si="17"/>
        <v>12500</v>
      </c>
      <c r="F149" s="56">
        <f t="shared" si="19"/>
        <v>1000000</v>
      </c>
      <c r="G149" s="56">
        <f t="shared" si="18"/>
        <v>1000000</v>
      </c>
      <c r="H149" s="69">
        <f t="shared" si="20"/>
        <v>12500</v>
      </c>
      <c r="I149" s="53">
        <f t="shared" si="16"/>
        <v>0</v>
      </c>
    </row>
    <row r="150" spans="1:9" x14ac:dyDescent="0.25">
      <c r="A150" s="99">
        <v>46331</v>
      </c>
      <c r="B150" s="57">
        <f t="shared" si="21"/>
        <v>30</v>
      </c>
      <c r="C150" s="72">
        <f t="shared" si="22"/>
        <v>12500</v>
      </c>
      <c r="D150" s="68">
        <f t="shared" si="23"/>
        <v>0</v>
      </c>
      <c r="E150" s="249">
        <f t="shared" si="17"/>
        <v>12500</v>
      </c>
      <c r="F150" s="56">
        <f t="shared" si="19"/>
        <v>1000000</v>
      </c>
      <c r="G150" s="56">
        <f t="shared" si="18"/>
        <v>1000000</v>
      </c>
      <c r="H150" s="69">
        <f t="shared" si="20"/>
        <v>12500</v>
      </c>
      <c r="I150" s="80">
        <f t="shared" si="16"/>
        <v>0</v>
      </c>
    </row>
    <row r="151" spans="1:9" x14ac:dyDescent="0.25">
      <c r="A151" s="99">
        <v>46361</v>
      </c>
      <c r="B151" s="57">
        <f t="shared" si="21"/>
        <v>30</v>
      </c>
      <c r="C151" s="72">
        <f t="shared" si="22"/>
        <v>12500</v>
      </c>
      <c r="D151" s="68">
        <f t="shared" si="23"/>
        <v>0</v>
      </c>
      <c r="E151" s="249">
        <f t="shared" si="17"/>
        <v>12500</v>
      </c>
      <c r="F151" s="56">
        <f t="shared" si="19"/>
        <v>1000000</v>
      </c>
      <c r="G151" s="56">
        <f t="shared" si="18"/>
        <v>1000000</v>
      </c>
      <c r="H151" s="69">
        <f t="shared" si="20"/>
        <v>12500</v>
      </c>
      <c r="I151" s="53">
        <f t="shared" si="16"/>
        <v>0</v>
      </c>
    </row>
    <row r="152" spans="1:9" x14ac:dyDescent="0.25">
      <c r="A152" s="99">
        <v>46392</v>
      </c>
      <c r="B152" s="57">
        <f t="shared" si="21"/>
        <v>30</v>
      </c>
      <c r="C152" s="72">
        <f t="shared" si="22"/>
        <v>12500</v>
      </c>
      <c r="D152" s="68">
        <f t="shared" si="23"/>
        <v>0</v>
      </c>
      <c r="E152" s="249">
        <f t="shared" si="17"/>
        <v>12500</v>
      </c>
      <c r="F152" s="56">
        <f t="shared" si="19"/>
        <v>1000000</v>
      </c>
      <c r="G152" s="56">
        <f t="shared" si="18"/>
        <v>1000000</v>
      </c>
      <c r="H152" s="69">
        <f t="shared" si="20"/>
        <v>12500</v>
      </c>
      <c r="I152" s="53">
        <f t="shared" si="16"/>
        <v>0</v>
      </c>
    </row>
    <row r="153" spans="1:9" x14ac:dyDescent="0.25">
      <c r="A153" s="99">
        <v>46423</v>
      </c>
      <c r="B153" s="57">
        <f t="shared" si="21"/>
        <v>30</v>
      </c>
      <c r="C153" s="72">
        <f t="shared" si="22"/>
        <v>12500</v>
      </c>
      <c r="D153" s="68">
        <f t="shared" si="23"/>
        <v>0</v>
      </c>
      <c r="E153" s="249">
        <f t="shared" si="17"/>
        <v>12500</v>
      </c>
      <c r="F153" s="56">
        <f t="shared" si="19"/>
        <v>1000000</v>
      </c>
      <c r="G153" s="56">
        <f t="shared" si="18"/>
        <v>1000000</v>
      </c>
      <c r="H153" s="69">
        <f t="shared" si="20"/>
        <v>12500</v>
      </c>
      <c r="I153" s="80">
        <f t="shared" si="16"/>
        <v>0</v>
      </c>
    </row>
    <row r="154" spans="1:9" x14ac:dyDescent="0.25">
      <c r="A154" s="99">
        <v>46451</v>
      </c>
      <c r="B154" s="57">
        <f t="shared" si="21"/>
        <v>30</v>
      </c>
      <c r="C154" s="72">
        <f t="shared" si="22"/>
        <v>12500</v>
      </c>
      <c r="D154" s="68">
        <f t="shared" si="23"/>
        <v>0</v>
      </c>
      <c r="E154" s="249">
        <f t="shared" si="17"/>
        <v>12500</v>
      </c>
      <c r="F154" s="56">
        <f t="shared" si="19"/>
        <v>1000000</v>
      </c>
      <c r="G154" s="56">
        <f t="shared" si="18"/>
        <v>1000000</v>
      </c>
      <c r="H154" s="69">
        <f t="shared" si="20"/>
        <v>12500</v>
      </c>
      <c r="I154" s="53">
        <f t="shared" si="16"/>
        <v>0</v>
      </c>
    </row>
    <row r="155" spans="1:9" x14ac:dyDescent="0.25">
      <c r="A155" s="99">
        <v>46482</v>
      </c>
      <c r="B155" s="57">
        <f t="shared" si="21"/>
        <v>30</v>
      </c>
      <c r="C155" s="72">
        <f t="shared" si="22"/>
        <v>12500</v>
      </c>
      <c r="D155" s="68">
        <f t="shared" si="23"/>
        <v>0</v>
      </c>
      <c r="E155" s="249">
        <f t="shared" si="17"/>
        <v>12500</v>
      </c>
      <c r="F155" s="56">
        <f t="shared" si="19"/>
        <v>1000000</v>
      </c>
      <c r="G155" s="56">
        <f t="shared" si="18"/>
        <v>1000000</v>
      </c>
      <c r="H155" s="69">
        <f t="shared" si="20"/>
        <v>12500</v>
      </c>
      <c r="I155" s="53">
        <f t="shared" si="16"/>
        <v>0</v>
      </c>
    </row>
    <row r="156" spans="1:9" x14ac:dyDescent="0.25">
      <c r="A156" s="99">
        <v>46512</v>
      </c>
      <c r="B156" s="57">
        <f t="shared" si="21"/>
        <v>30</v>
      </c>
      <c r="C156" s="72">
        <f t="shared" si="22"/>
        <v>12500</v>
      </c>
      <c r="D156" s="68">
        <f t="shared" si="23"/>
        <v>0</v>
      </c>
      <c r="E156" s="249">
        <f t="shared" si="17"/>
        <v>12500</v>
      </c>
      <c r="F156" s="56">
        <f t="shared" si="19"/>
        <v>1000000</v>
      </c>
      <c r="G156" s="56">
        <f t="shared" si="18"/>
        <v>1000000</v>
      </c>
      <c r="H156" s="69">
        <f t="shared" si="20"/>
        <v>12500</v>
      </c>
      <c r="I156" s="80">
        <f t="shared" si="16"/>
        <v>0</v>
      </c>
    </row>
    <row r="157" spans="1:9" x14ac:dyDescent="0.25">
      <c r="A157" s="99">
        <v>46543</v>
      </c>
      <c r="B157" s="57">
        <f t="shared" si="21"/>
        <v>30</v>
      </c>
      <c r="C157" s="72">
        <f t="shared" si="22"/>
        <v>12500</v>
      </c>
      <c r="D157" s="68">
        <f t="shared" si="23"/>
        <v>0</v>
      </c>
      <c r="E157" s="249">
        <f t="shared" si="17"/>
        <v>12500</v>
      </c>
      <c r="F157" s="56">
        <f t="shared" si="19"/>
        <v>1000000</v>
      </c>
      <c r="G157" s="56">
        <f t="shared" si="18"/>
        <v>1000000</v>
      </c>
      <c r="H157" s="69">
        <f t="shared" si="20"/>
        <v>12500</v>
      </c>
      <c r="I157" s="53">
        <f t="shared" si="16"/>
        <v>0</v>
      </c>
    </row>
    <row r="158" spans="1:9" x14ac:dyDescent="0.25">
      <c r="A158" s="99">
        <v>46573</v>
      </c>
      <c r="B158" s="57">
        <f t="shared" si="21"/>
        <v>30</v>
      </c>
      <c r="C158" s="72">
        <f t="shared" si="22"/>
        <v>12500</v>
      </c>
      <c r="D158" s="68">
        <f t="shared" si="23"/>
        <v>0</v>
      </c>
      <c r="E158" s="249">
        <f t="shared" si="17"/>
        <v>12500</v>
      </c>
      <c r="F158" s="56">
        <f t="shared" si="19"/>
        <v>1000000</v>
      </c>
      <c r="G158" s="56">
        <f t="shared" si="18"/>
        <v>1000000</v>
      </c>
      <c r="H158" s="69">
        <f t="shared" si="20"/>
        <v>12500</v>
      </c>
      <c r="I158" s="53">
        <f t="shared" si="16"/>
        <v>0</v>
      </c>
    </row>
    <row r="159" spans="1:9" x14ac:dyDescent="0.25">
      <c r="A159" s="99">
        <v>46604</v>
      </c>
      <c r="B159" s="57">
        <f t="shared" si="21"/>
        <v>30</v>
      </c>
      <c r="C159" s="72">
        <f t="shared" si="22"/>
        <v>12500</v>
      </c>
      <c r="D159" s="68">
        <f t="shared" si="23"/>
        <v>0</v>
      </c>
      <c r="E159" s="249">
        <f t="shared" si="17"/>
        <v>12500</v>
      </c>
      <c r="F159" s="56">
        <f t="shared" si="19"/>
        <v>1000000</v>
      </c>
      <c r="G159" s="56">
        <f t="shared" si="18"/>
        <v>1000000</v>
      </c>
      <c r="H159" s="69">
        <f t="shared" si="20"/>
        <v>12500</v>
      </c>
      <c r="I159" s="80">
        <f t="shared" si="16"/>
        <v>0</v>
      </c>
    </row>
    <row r="160" spans="1:9" x14ac:dyDescent="0.25">
      <c r="A160" s="99">
        <v>46635</v>
      </c>
      <c r="B160" s="57">
        <f t="shared" si="21"/>
        <v>30</v>
      </c>
      <c r="C160" s="72">
        <f t="shared" si="22"/>
        <v>12500</v>
      </c>
      <c r="D160" s="68">
        <f t="shared" si="23"/>
        <v>0</v>
      </c>
      <c r="E160" s="249">
        <f t="shared" si="17"/>
        <v>12500</v>
      </c>
      <c r="F160" s="56">
        <f t="shared" si="19"/>
        <v>1000000</v>
      </c>
      <c r="G160" s="56">
        <f t="shared" si="18"/>
        <v>1000000</v>
      </c>
      <c r="H160" s="69">
        <f t="shared" si="20"/>
        <v>12500</v>
      </c>
      <c r="I160" s="53">
        <f t="shared" si="16"/>
        <v>0</v>
      </c>
    </row>
    <row r="161" spans="1:9" x14ac:dyDescent="0.25">
      <c r="A161" s="99">
        <v>46665</v>
      </c>
      <c r="B161" s="57">
        <f t="shared" si="21"/>
        <v>30</v>
      </c>
      <c r="C161" s="72">
        <f t="shared" si="22"/>
        <v>12500</v>
      </c>
      <c r="D161" s="68">
        <f t="shared" si="23"/>
        <v>0</v>
      </c>
      <c r="E161" s="249">
        <f t="shared" si="17"/>
        <v>12500</v>
      </c>
      <c r="F161" s="56">
        <f t="shared" si="19"/>
        <v>1000000</v>
      </c>
      <c r="G161" s="56">
        <f t="shared" si="18"/>
        <v>1000000</v>
      </c>
      <c r="H161" s="69">
        <f t="shared" si="20"/>
        <v>12500</v>
      </c>
      <c r="I161" s="53">
        <f t="shared" si="16"/>
        <v>0</v>
      </c>
    </row>
    <row r="162" spans="1:9" x14ac:dyDescent="0.25">
      <c r="A162" s="99">
        <v>46696</v>
      </c>
      <c r="B162" s="57">
        <f t="shared" si="21"/>
        <v>30</v>
      </c>
      <c r="C162" s="72">
        <f t="shared" si="22"/>
        <v>12500</v>
      </c>
      <c r="D162" s="68">
        <f t="shared" si="23"/>
        <v>0</v>
      </c>
      <c r="E162" s="249">
        <f t="shared" si="17"/>
        <v>12500</v>
      </c>
      <c r="F162" s="56">
        <f t="shared" si="19"/>
        <v>1000000</v>
      </c>
      <c r="G162" s="56">
        <f t="shared" si="18"/>
        <v>1000000</v>
      </c>
      <c r="H162" s="69">
        <f t="shared" si="20"/>
        <v>12500</v>
      </c>
      <c r="I162" s="80">
        <f t="shared" si="16"/>
        <v>0</v>
      </c>
    </row>
    <row r="163" spans="1:9" x14ac:dyDescent="0.25">
      <c r="A163" s="99">
        <v>46726</v>
      </c>
      <c r="B163" s="57">
        <f t="shared" si="21"/>
        <v>30</v>
      </c>
      <c r="C163" s="72">
        <f t="shared" si="22"/>
        <v>12500</v>
      </c>
      <c r="D163" s="68">
        <f t="shared" si="23"/>
        <v>0</v>
      </c>
      <c r="E163" s="249">
        <f t="shared" si="17"/>
        <v>12500</v>
      </c>
      <c r="F163" s="56">
        <f t="shared" si="19"/>
        <v>1000000</v>
      </c>
      <c r="G163" s="56">
        <f t="shared" si="18"/>
        <v>1000000</v>
      </c>
      <c r="H163" s="69">
        <f t="shared" si="20"/>
        <v>12500</v>
      </c>
      <c r="I163" s="53">
        <f t="shared" si="16"/>
        <v>0</v>
      </c>
    </row>
    <row r="164" spans="1:9" x14ac:dyDescent="0.25">
      <c r="A164" s="99">
        <v>46757</v>
      </c>
      <c r="B164" s="57">
        <f t="shared" si="21"/>
        <v>30</v>
      </c>
      <c r="C164" s="72">
        <f t="shared" si="22"/>
        <v>12500</v>
      </c>
      <c r="D164" s="68">
        <f t="shared" si="23"/>
        <v>0</v>
      </c>
      <c r="E164" s="249">
        <f t="shared" si="17"/>
        <v>12500</v>
      </c>
      <c r="F164" s="56">
        <f t="shared" si="19"/>
        <v>1000000</v>
      </c>
      <c r="G164" s="56">
        <f t="shared" si="18"/>
        <v>1000000</v>
      </c>
      <c r="H164" s="69">
        <f t="shared" si="20"/>
        <v>12500</v>
      </c>
      <c r="I164" s="53">
        <f t="shared" si="16"/>
        <v>0</v>
      </c>
    </row>
    <row r="165" spans="1:9" x14ac:dyDescent="0.25">
      <c r="A165" s="99">
        <v>46788</v>
      </c>
      <c r="B165" s="57">
        <f t="shared" si="21"/>
        <v>30</v>
      </c>
      <c r="C165" s="72">
        <f t="shared" si="22"/>
        <v>12500</v>
      </c>
      <c r="D165" s="68">
        <f t="shared" si="23"/>
        <v>0</v>
      </c>
      <c r="E165" s="249">
        <f t="shared" si="17"/>
        <v>12500</v>
      </c>
      <c r="F165" s="56">
        <f t="shared" si="19"/>
        <v>1000000</v>
      </c>
      <c r="G165" s="56">
        <f t="shared" si="18"/>
        <v>1000000</v>
      </c>
      <c r="H165" s="69">
        <f t="shared" si="20"/>
        <v>12500</v>
      </c>
      <c r="I165" s="80">
        <f t="shared" si="16"/>
        <v>0</v>
      </c>
    </row>
    <row r="166" spans="1:9" x14ac:dyDescent="0.25">
      <c r="A166" s="99">
        <v>46817</v>
      </c>
      <c r="B166" s="57">
        <f t="shared" si="21"/>
        <v>30</v>
      </c>
      <c r="C166" s="72">
        <f t="shared" si="22"/>
        <v>12500</v>
      </c>
      <c r="D166" s="68">
        <f t="shared" si="23"/>
        <v>0</v>
      </c>
      <c r="E166" s="249">
        <f t="shared" si="17"/>
        <v>12500</v>
      </c>
      <c r="F166" s="56">
        <f t="shared" si="19"/>
        <v>1000000</v>
      </c>
      <c r="G166" s="56">
        <f t="shared" si="18"/>
        <v>1000000</v>
      </c>
      <c r="H166" s="69">
        <f t="shared" si="20"/>
        <v>12500</v>
      </c>
      <c r="I166" s="53">
        <f t="shared" si="16"/>
        <v>0</v>
      </c>
    </row>
    <row r="167" spans="1:9" x14ac:dyDescent="0.25">
      <c r="A167" s="99">
        <v>46848</v>
      </c>
      <c r="B167" s="57">
        <f t="shared" si="21"/>
        <v>30</v>
      </c>
      <c r="C167" s="72">
        <f t="shared" si="22"/>
        <v>12500</v>
      </c>
      <c r="D167" s="68">
        <f t="shared" si="23"/>
        <v>0</v>
      </c>
      <c r="E167" s="249">
        <f t="shared" si="17"/>
        <v>12500</v>
      </c>
      <c r="F167" s="56">
        <f t="shared" si="19"/>
        <v>1000000</v>
      </c>
      <c r="G167" s="56">
        <f t="shared" si="18"/>
        <v>1000000</v>
      </c>
      <c r="H167" s="69">
        <f t="shared" si="20"/>
        <v>12500</v>
      </c>
      <c r="I167" s="53">
        <f t="shared" si="16"/>
        <v>0</v>
      </c>
    </row>
    <row r="168" spans="1:9" x14ac:dyDescent="0.25">
      <c r="A168" s="99">
        <v>46878</v>
      </c>
      <c r="B168" s="57">
        <f t="shared" si="21"/>
        <v>30</v>
      </c>
      <c r="C168" s="72">
        <f t="shared" si="22"/>
        <v>12500</v>
      </c>
      <c r="D168" s="68">
        <f t="shared" si="23"/>
        <v>0</v>
      </c>
      <c r="E168" s="249">
        <f t="shared" si="17"/>
        <v>12500</v>
      </c>
      <c r="F168" s="56">
        <f t="shared" si="19"/>
        <v>1000000</v>
      </c>
      <c r="G168" s="56">
        <f t="shared" si="18"/>
        <v>1000000</v>
      </c>
      <c r="H168" s="69">
        <f t="shared" si="20"/>
        <v>12500</v>
      </c>
      <c r="I168" s="80">
        <f t="shared" ref="I168:I231" si="24">E168-H168</f>
        <v>0</v>
      </c>
    </row>
    <row r="169" spans="1:9" x14ac:dyDescent="0.25">
      <c r="A169" s="99">
        <v>46909</v>
      </c>
      <c r="B169" s="57">
        <f t="shared" si="21"/>
        <v>30</v>
      </c>
      <c r="C169" s="72">
        <f t="shared" si="22"/>
        <v>12500</v>
      </c>
      <c r="D169" s="68">
        <f t="shared" si="23"/>
        <v>0</v>
      </c>
      <c r="E169" s="249">
        <f t="shared" si="17"/>
        <v>12500</v>
      </c>
      <c r="F169" s="56">
        <f t="shared" si="19"/>
        <v>1000000</v>
      </c>
      <c r="G169" s="56">
        <f t="shared" si="18"/>
        <v>1000000</v>
      </c>
      <c r="H169" s="69">
        <f t="shared" si="20"/>
        <v>12500</v>
      </c>
      <c r="I169" s="53">
        <f t="shared" si="24"/>
        <v>0</v>
      </c>
    </row>
    <row r="170" spans="1:9" x14ac:dyDescent="0.25">
      <c r="A170" s="99">
        <v>46939</v>
      </c>
      <c r="B170" s="57">
        <f t="shared" si="21"/>
        <v>30</v>
      </c>
      <c r="C170" s="72">
        <f t="shared" si="22"/>
        <v>12500</v>
      </c>
      <c r="D170" s="68">
        <f t="shared" si="23"/>
        <v>0</v>
      </c>
      <c r="E170" s="249">
        <f t="shared" si="17"/>
        <v>12500</v>
      </c>
      <c r="F170" s="56">
        <f t="shared" si="19"/>
        <v>1000000</v>
      </c>
      <c r="G170" s="56">
        <f t="shared" si="18"/>
        <v>1000000</v>
      </c>
      <c r="H170" s="69">
        <f t="shared" si="20"/>
        <v>12500</v>
      </c>
      <c r="I170" s="53">
        <f t="shared" si="24"/>
        <v>0</v>
      </c>
    </row>
    <row r="171" spans="1:9" x14ac:dyDescent="0.25">
      <c r="A171" s="99">
        <v>46970</v>
      </c>
      <c r="B171" s="57">
        <f t="shared" si="21"/>
        <v>30</v>
      </c>
      <c r="C171" s="72">
        <f t="shared" si="22"/>
        <v>12500</v>
      </c>
      <c r="D171" s="68">
        <f t="shared" si="23"/>
        <v>0</v>
      </c>
      <c r="E171" s="249">
        <f t="shared" si="17"/>
        <v>12500</v>
      </c>
      <c r="F171" s="56">
        <f t="shared" si="19"/>
        <v>1000000</v>
      </c>
      <c r="G171" s="56">
        <f t="shared" si="18"/>
        <v>1000000</v>
      </c>
      <c r="H171" s="69">
        <f t="shared" si="20"/>
        <v>12500</v>
      </c>
      <c r="I171" s="80">
        <f t="shared" si="24"/>
        <v>0</v>
      </c>
    </row>
    <row r="172" spans="1:9" x14ac:dyDescent="0.25">
      <c r="A172" s="99">
        <v>47001</v>
      </c>
      <c r="B172" s="57">
        <f t="shared" si="21"/>
        <v>30</v>
      </c>
      <c r="C172" s="72">
        <f t="shared" si="22"/>
        <v>12500</v>
      </c>
      <c r="D172" s="68">
        <f t="shared" si="23"/>
        <v>0</v>
      </c>
      <c r="E172" s="249">
        <f t="shared" si="17"/>
        <v>12500</v>
      </c>
      <c r="F172" s="56">
        <f t="shared" si="19"/>
        <v>1000000</v>
      </c>
      <c r="G172" s="56">
        <f t="shared" si="18"/>
        <v>1000000</v>
      </c>
      <c r="H172" s="69">
        <f t="shared" si="20"/>
        <v>12500</v>
      </c>
      <c r="I172" s="53">
        <f t="shared" si="24"/>
        <v>0</v>
      </c>
    </row>
    <row r="173" spans="1:9" x14ac:dyDescent="0.25">
      <c r="A173" s="99">
        <v>47031</v>
      </c>
      <c r="B173" s="57">
        <f t="shared" si="21"/>
        <v>30</v>
      </c>
      <c r="C173" s="72">
        <f t="shared" si="22"/>
        <v>12500</v>
      </c>
      <c r="D173" s="68">
        <f t="shared" si="23"/>
        <v>0</v>
      </c>
      <c r="E173" s="249">
        <f t="shared" si="17"/>
        <v>12500</v>
      </c>
      <c r="F173" s="56">
        <f t="shared" si="19"/>
        <v>1000000</v>
      </c>
      <c r="G173" s="56">
        <f t="shared" si="18"/>
        <v>1000000</v>
      </c>
      <c r="H173" s="69">
        <f t="shared" si="20"/>
        <v>12500</v>
      </c>
      <c r="I173" s="53">
        <f t="shared" si="24"/>
        <v>0</v>
      </c>
    </row>
    <row r="174" spans="1:9" x14ac:dyDescent="0.25">
      <c r="A174" s="99">
        <v>47062</v>
      </c>
      <c r="B174" s="57">
        <f t="shared" si="21"/>
        <v>30</v>
      </c>
      <c r="C174" s="72">
        <f t="shared" si="22"/>
        <v>12500</v>
      </c>
      <c r="D174" s="68">
        <f t="shared" si="23"/>
        <v>0</v>
      </c>
      <c r="E174" s="249">
        <f t="shared" si="17"/>
        <v>12500</v>
      </c>
      <c r="F174" s="56">
        <f t="shared" si="19"/>
        <v>1000000</v>
      </c>
      <c r="G174" s="56">
        <f t="shared" si="18"/>
        <v>1000000</v>
      </c>
      <c r="H174" s="69">
        <f t="shared" si="20"/>
        <v>12500</v>
      </c>
      <c r="I174" s="80">
        <f t="shared" si="24"/>
        <v>0</v>
      </c>
    </row>
    <row r="175" spans="1:9" x14ac:dyDescent="0.25">
      <c r="A175" s="99">
        <v>47092</v>
      </c>
      <c r="B175" s="57">
        <f t="shared" si="21"/>
        <v>30</v>
      </c>
      <c r="C175" s="72">
        <f t="shared" si="22"/>
        <v>12500</v>
      </c>
      <c r="D175" s="68">
        <f t="shared" si="23"/>
        <v>0</v>
      </c>
      <c r="E175" s="249">
        <f t="shared" si="17"/>
        <v>12500</v>
      </c>
      <c r="F175" s="56">
        <f t="shared" si="19"/>
        <v>1000000</v>
      </c>
      <c r="G175" s="56">
        <f t="shared" si="18"/>
        <v>1000000</v>
      </c>
      <c r="H175" s="69">
        <f t="shared" si="20"/>
        <v>12500</v>
      </c>
      <c r="I175" s="53">
        <f t="shared" si="24"/>
        <v>0</v>
      </c>
    </row>
    <row r="176" spans="1:9" x14ac:dyDescent="0.25">
      <c r="A176" s="99">
        <v>47123</v>
      </c>
      <c r="B176" s="57">
        <f t="shared" si="21"/>
        <v>30</v>
      </c>
      <c r="C176" s="72">
        <f t="shared" si="22"/>
        <v>12500</v>
      </c>
      <c r="D176" s="68">
        <f t="shared" si="23"/>
        <v>0</v>
      </c>
      <c r="E176" s="249">
        <f t="shared" si="17"/>
        <v>12500</v>
      </c>
      <c r="F176" s="56">
        <f t="shared" si="19"/>
        <v>1000000</v>
      </c>
      <c r="G176" s="56">
        <f t="shared" si="18"/>
        <v>1000000</v>
      </c>
      <c r="H176" s="69">
        <f t="shared" si="20"/>
        <v>12500</v>
      </c>
      <c r="I176" s="53">
        <f t="shared" si="24"/>
        <v>0</v>
      </c>
    </row>
    <row r="177" spans="1:9" x14ac:dyDescent="0.25">
      <c r="A177" s="99">
        <v>47154</v>
      </c>
      <c r="B177" s="57">
        <f t="shared" si="21"/>
        <v>30</v>
      </c>
      <c r="C177" s="72">
        <f t="shared" si="22"/>
        <v>12500</v>
      </c>
      <c r="D177" s="68">
        <f t="shared" si="23"/>
        <v>0</v>
      </c>
      <c r="E177" s="249">
        <f t="shared" si="17"/>
        <v>12500</v>
      </c>
      <c r="F177" s="56">
        <f t="shared" si="19"/>
        <v>1000000</v>
      </c>
      <c r="G177" s="56">
        <f t="shared" si="18"/>
        <v>1000000</v>
      </c>
      <c r="H177" s="69">
        <f t="shared" si="20"/>
        <v>12500</v>
      </c>
      <c r="I177" s="80">
        <f t="shared" si="24"/>
        <v>0</v>
      </c>
    </row>
    <row r="178" spans="1:9" x14ac:dyDescent="0.25">
      <c r="A178" s="99">
        <v>47182</v>
      </c>
      <c r="B178" s="57">
        <f t="shared" si="21"/>
        <v>30</v>
      </c>
      <c r="C178" s="72">
        <f t="shared" si="22"/>
        <v>12500</v>
      </c>
      <c r="D178" s="68">
        <f t="shared" si="23"/>
        <v>0</v>
      </c>
      <c r="E178" s="249">
        <f t="shared" si="17"/>
        <v>12500</v>
      </c>
      <c r="F178" s="56">
        <f t="shared" si="19"/>
        <v>1000000</v>
      </c>
      <c r="G178" s="56">
        <f t="shared" si="18"/>
        <v>1000000</v>
      </c>
      <c r="H178" s="69">
        <f t="shared" si="20"/>
        <v>12500</v>
      </c>
      <c r="I178" s="53">
        <f t="shared" si="24"/>
        <v>0</v>
      </c>
    </row>
    <row r="179" spans="1:9" x14ac:dyDescent="0.25">
      <c r="A179" s="99">
        <v>47213</v>
      </c>
      <c r="B179" s="57">
        <f t="shared" si="21"/>
        <v>30</v>
      </c>
      <c r="C179" s="72">
        <f t="shared" si="22"/>
        <v>12500</v>
      </c>
      <c r="D179" s="68">
        <f t="shared" si="23"/>
        <v>0</v>
      </c>
      <c r="E179" s="249">
        <f t="shared" si="17"/>
        <v>12500</v>
      </c>
      <c r="F179" s="56">
        <f t="shared" si="19"/>
        <v>1000000</v>
      </c>
      <c r="G179" s="56">
        <f t="shared" si="18"/>
        <v>1000000</v>
      </c>
      <c r="H179" s="69">
        <f t="shared" si="20"/>
        <v>12500</v>
      </c>
      <c r="I179" s="53">
        <f t="shared" si="24"/>
        <v>0</v>
      </c>
    </row>
    <row r="180" spans="1:9" x14ac:dyDescent="0.25">
      <c r="A180" s="99">
        <v>47243</v>
      </c>
      <c r="B180" s="57">
        <f t="shared" si="21"/>
        <v>30</v>
      </c>
      <c r="C180" s="72">
        <f t="shared" si="22"/>
        <v>12500</v>
      </c>
      <c r="D180" s="68">
        <f t="shared" si="23"/>
        <v>0</v>
      </c>
      <c r="E180" s="249">
        <f t="shared" si="17"/>
        <v>12500</v>
      </c>
      <c r="F180" s="56">
        <f t="shared" si="19"/>
        <v>1000000</v>
      </c>
      <c r="G180" s="56">
        <f t="shared" si="18"/>
        <v>1000000</v>
      </c>
      <c r="H180" s="69">
        <f t="shared" si="20"/>
        <v>12500</v>
      </c>
      <c r="I180" s="80">
        <f t="shared" si="24"/>
        <v>0</v>
      </c>
    </row>
    <row r="181" spans="1:9" x14ac:dyDescent="0.25">
      <c r="A181" s="99">
        <v>47274</v>
      </c>
      <c r="B181" s="57">
        <f t="shared" si="21"/>
        <v>30</v>
      </c>
      <c r="C181" s="72">
        <f t="shared" si="22"/>
        <v>12500</v>
      </c>
      <c r="D181" s="68">
        <f t="shared" si="23"/>
        <v>0</v>
      </c>
      <c r="E181" s="249">
        <f t="shared" si="17"/>
        <v>12500</v>
      </c>
      <c r="F181" s="56">
        <f t="shared" si="19"/>
        <v>1000000</v>
      </c>
      <c r="G181" s="56">
        <f t="shared" si="18"/>
        <v>1000000</v>
      </c>
      <c r="H181" s="69">
        <f t="shared" si="20"/>
        <v>12500</v>
      </c>
      <c r="I181" s="53">
        <f t="shared" si="24"/>
        <v>0</v>
      </c>
    </row>
    <row r="182" spans="1:9" x14ac:dyDescent="0.25">
      <c r="A182" s="99">
        <v>47304</v>
      </c>
      <c r="B182" s="57">
        <f t="shared" si="21"/>
        <v>30</v>
      </c>
      <c r="C182" s="72">
        <f t="shared" si="22"/>
        <v>12500</v>
      </c>
      <c r="D182" s="68">
        <f t="shared" si="23"/>
        <v>0</v>
      </c>
      <c r="E182" s="249">
        <f t="shared" si="17"/>
        <v>12500</v>
      </c>
      <c r="F182" s="56">
        <f t="shared" si="19"/>
        <v>1000000</v>
      </c>
      <c r="G182" s="56">
        <f t="shared" si="18"/>
        <v>1000000</v>
      </c>
      <c r="H182" s="69">
        <f t="shared" si="20"/>
        <v>12500</v>
      </c>
      <c r="I182" s="53">
        <f t="shared" si="24"/>
        <v>0</v>
      </c>
    </row>
    <row r="183" spans="1:9" x14ac:dyDescent="0.25">
      <c r="A183" s="99">
        <v>47335</v>
      </c>
      <c r="B183" s="57">
        <f t="shared" si="21"/>
        <v>30</v>
      </c>
      <c r="C183" s="72">
        <f t="shared" si="22"/>
        <v>12500</v>
      </c>
      <c r="D183" s="68">
        <f t="shared" si="23"/>
        <v>0</v>
      </c>
      <c r="E183" s="249">
        <f t="shared" si="17"/>
        <v>12500</v>
      </c>
      <c r="F183" s="56">
        <f t="shared" si="19"/>
        <v>1000000</v>
      </c>
      <c r="G183" s="56">
        <f t="shared" si="18"/>
        <v>1000000</v>
      </c>
      <c r="H183" s="69">
        <f t="shared" si="20"/>
        <v>12500</v>
      </c>
      <c r="I183" s="80">
        <f t="shared" si="24"/>
        <v>0</v>
      </c>
    </row>
    <row r="184" spans="1:9" x14ac:dyDescent="0.25">
      <c r="A184" s="99">
        <v>47366</v>
      </c>
      <c r="B184" s="57">
        <f t="shared" si="21"/>
        <v>30</v>
      </c>
      <c r="C184" s="72">
        <f t="shared" si="22"/>
        <v>12500</v>
      </c>
      <c r="D184" s="68">
        <f t="shared" si="23"/>
        <v>0</v>
      </c>
      <c r="E184" s="249">
        <f t="shared" si="17"/>
        <v>12500</v>
      </c>
      <c r="F184" s="56">
        <f t="shared" si="19"/>
        <v>1000000</v>
      </c>
      <c r="G184" s="56">
        <f t="shared" si="18"/>
        <v>1000000</v>
      </c>
      <c r="H184" s="69">
        <f t="shared" si="20"/>
        <v>12500</v>
      </c>
      <c r="I184" s="53">
        <f t="shared" si="24"/>
        <v>0</v>
      </c>
    </row>
    <row r="185" spans="1:9" x14ac:dyDescent="0.25">
      <c r="A185" s="99">
        <v>47396</v>
      </c>
      <c r="B185" s="57">
        <f t="shared" si="21"/>
        <v>30</v>
      </c>
      <c r="C185" s="72">
        <f t="shared" si="22"/>
        <v>12500</v>
      </c>
      <c r="D185" s="68">
        <f t="shared" si="23"/>
        <v>0</v>
      </c>
      <c r="E185" s="249">
        <f t="shared" si="17"/>
        <v>12500</v>
      </c>
      <c r="F185" s="56">
        <f t="shared" si="19"/>
        <v>1000000</v>
      </c>
      <c r="G185" s="56">
        <f t="shared" si="18"/>
        <v>1000000</v>
      </c>
      <c r="H185" s="69">
        <f t="shared" si="20"/>
        <v>12500</v>
      </c>
      <c r="I185" s="53">
        <f t="shared" si="24"/>
        <v>0</v>
      </c>
    </row>
    <row r="186" spans="1:9" x14ac:dyDescent="0.25">
      <c r="A186" s="99">
        <v>47427</v>
      </c>
      <c r="B186" s="57">
        <f t="shared" si="21"/>
        <v>30</v>
      </c>
      <c r="C186" s="72">
        <f t="shared" si="22"/>
        <v>12500</v>
      </c>
      <c r="D186" s="68">
        <f t="shared" si="23"/>
        <v>0</v>
      </c>
      <c r="E186" s="249">
        <f t="shared" si="17"/>
        <v>12500</v>
      </c>
      <c r="F186" s="56">
        <f t="shared" si="19"/>
        <v>1000000</v>
      </c>
      <c r="G186" s="56">
        <f t="shared" si="18"/>
        <v>1000000</v>
      </c>
      <c r="H186" s="69">
        <f t="shared" si="20"/>
        <v>12500</v>
      </c>
      <c r="I186" s="80">
        <f t="shared" si="24"/>
        <v>0</v>
      </c>
    </row>
    <row r="187" spans="1:9" x14ac:dyDescent="0.25">
      <c r="A187" s="99">
        <v>47457</v>
      </c>
      <c r="B187" s="57">
        <f t="shared" si="21"/>
        <v>30</v>
      </c>
      <c r="C187" s="72">
        <f t="shared" si="22"/>
        <v>12500</v>
      </c>
      <c r="D187" s="68">
        <f t="shared" si="23"/>
        <v>0</v>
      </c>
      <c r="E187" s="249">
        <f t="shared" si="17"/>
        <v>12500</v>
      </c>
      <c r="F187" s="56">
        <f t="shared" si="19"/>
        <v>1000000</v>
      </c>
      <c r="G187" s="56">
        <f t="shared" si="18"/>
        <v>1000000</v>
      </c>
      <c r="H187" s="69">
        <f t="shared" si="20"/>
        <v>12500</v>
      </c>
      <c r="I187" s="53">
        <f t="shared" si="24"/>
        <v>0</v>
      </c>
    </row>
    <row r="188" spans="1:9" x14ac:dyDescent="0.25">
      <c r="A188" s="99">
        <v>47488</v>
      </c>
      <c r="B188" s="57">
        <f t="shared" si="21"/>
        <v>30</v>
      </c>
      <c r="C188" s="72">
        <f t="shared" si="22"/>
        <v>12500</v>
      </c>
      <c r="D188" s="68">
        <f t="shared" si="23"/>
        <v>0</v>
      </c>
      <c r="E188" s="249">
        <f t="shared" si="17"/>
        <v>12500</v>
      </c>
      <c r="F188" s="56">
        <f t="shared" si="19"/>
        <v>1000000</v>
      </c>
      <c r="G188" s="56">
        <f t="shared" si="18"/>
        <v>1000000</v>
      </c>
      <c r="H188" s="69">
        <f t="shared" si="20"/>
        <v>12500</v>
      </c>
      <c r="I188" s="53">
        <f t="shared" si="24"/>
        <v>0</v>
      </c>
    </row>
    <row r="189" spans="1:9" x14ac:dyDescent="0.25">
      <c r="A189" s="99">
        <v>47519</v>
      </c>
      <c r="B189" s="57">
        <f t="shared" si="21"/>
        <v>30</v>
      </c>
      <c r="C189" s="72">
        <f t="shared" si="22"/>
        <v>12500</v>
      </c>
      <c r="D189" s="68">
        <f t="shared" si="23"/>
        <v>0</v>
      </c>
      <c r="E189" s="249">
        <f t="shared" si="17"/>
        <v>12500</v>
      </c>
      <c r="F189" s="56">
        <f t="shared" si="19"/>
        <v>1000000</v>
      </c>
      <c r="G189" s="56">
        <f t="shared" si="18"/>
        <v>1000000</v>
      </c>
      <c r="H189" s="69">
        <f t="shared" si="20"/>
        <v>12500</v>
      </c>
      <c r="I189" s="80">
        <f t="shared" si="24"/>
        <v>0</v>
      </c>
    </row>
    <row r="190" spans="1:9" x14ac:dyDescent="0.25">
      <c r="A190" s="99">
        <v>47547</v>
      </c>
      <c r="B190" s="57">
        <f t="shared" si="21"/>
        <v>30</v>
      </c>
      <c r="C190" s="72">
        <f t="shared" si="22"/>
        <v>12500</v>
      </c>
      <c r="D190" s="68">
        <f t="shared" si="23"/>
        <v>0</v>
      </c>
      <c r="E190" s="249">
        <f t="shared" si="17"/>
        <v>12500</v>
      </c>
      <c r="F190" s="56">
        <f t="shared" si="19"/>
        <v>1000000</v>
      </c>
      <c r="G190" s="56">
        <f t="shared" si="18"/>
        <v>1000000</v>
      </c>
      <c r="H190" s="69">
        <f t="shared" si="20"/>
        <v>12500</v>
      </c>
      <c r="I190" s="53">
        <f t="shared" si="24"/>
        <v>0</v>
      </c>
    </row>
    <row r="191" spans="1:9" x14ac:dyDescent="0.25">
      <c r="A191" s="99">
        <v>47578</v>
      </c>
      <c r="B191" s="57">
        <f t="shared" si="21"/>
        <v>30</v>
      </c>
      <c r="C191" s="72">
        <f t="shared" si="22"/>
        <v>12500</v>
      </c>
      <c r="D191" s="68">
        <f t="shared" si="23"/>
        <v>0</v>
      </c>
      <c r="E191" s="249">
        <f t="shared" si="17"/>
        <v>12500</v>
      </c>
      <c r="F191" s="56">
        <f t="shared" si="19"/>
        <v>1000000</v>
      </c>
      <c r="G191" s="56">
        <f t="shared" si="18"/>
        <v>1000000</v>
      </c>
      <c r="H191" s="69">
        <f t="shared" si="20"/>
        <v>12500</v>
      </c>
      <c r="I191" s="53">
        <f t="shared" si="24"/>
        <v>0</v>
      </c>
    </row>
    <row r="192" spans="1:9" x14ac:dyDescent="0.25">
      <c r="A192" s="99">
        <v>47608</v>
      </c>
      <c r="B192" s="57">
        <f t="shared" si="21"/>
        <v>30</v>
      </c>
      <c r="C192" s="72">
        <f t="shared" si="22"/>
        <v>12500</v>
      </c>
      <c r="D192" s="68">
        <f t="shared" si="23"/>
        <v>0</v>
      </c>
      <c r="E192" s="249">
        <f t="shared" si="17"/>
        <v>12500</v>
      </c>
      <c r="F192" s="56">
        <f t="shared" si="19"/>
        <v>1000000</v>
      </c>
      <c r="G192" s="56">
        <f t="shared" si="18"/>
        <v>1000000</v>
      </c>
      <c r="H192" s="69">
        <f t="shared" si="20"/>
        <v>12500</v>
      </c>
      <c r="I192" s="80">
        <f t="shared" si="24"/>
        <v>0</v>
      </c>
    </row>
    <row r="193" spans="1:9" x14ac:dyDescent="0.25">
      <c r="A193" s="99">
        <v>47639</v>
      </c>
      <c r="B193" s="57">
        <f t="shared" si="21"/>
        <v>30</v>
      </c>
      <c r="C193" s="72">
        <f t="shared" si="22"/>
        <v>12500</v>
      </c>
      <c r="D193" s="68">
        <f t="shared" si="23"/>
        <v>0</v>
      </c>
      <c r="E193" s="249">
        <f t="shared" si="17"/>
        <v>12500</v>
      </c>
      <c r="F193" s="56">
        <f t="shared" si="19"/>
        <v>1000000</v>
      </c>
      <c r="G193" s="56">
        <f t="shared" si="18"/>
        <v>1000000</v>
      </c>
      <c r="H193" s="69">
        <f t="shared" si="20"/>
        <v>12500</v>
      </c>
      <c r="I193" s="53">
        <f t="shared" si="24"/>
        <v>0</v>
      </c>
    </row>
    <row r="194" spans="1:9" x14ac:dyDescent="0.25">
      <c r="A194" s="99">
        <v>47669</v>
      </c>
      <c r="B194" s="57">
        <f t="shared" si="21"/>
        <v>30</v>
      </c>
      <c r="C194" s="72">
        <f t="shared" si="22"/>
        <v>12500</v>
      </c>
      <c r="D194" s="68">
        <f t="shared" si="23"/>
        <v>0</v>
      </c>
      <c r="E194" s="249">
        <f t="shared" si="17"/>
        <v>12500</v>
      </c>
      <c r="F194" s="56">
        <f t="shared" si="19"/>
        <v>1000000</v>
      </c>
      <c r="G194" s="56">
        <f t="shared" si="18"/>
        <v>1000000</v>
      </c>
      <c r="H194" s="69">
        <f t="shared" si="20"/>
        <v>12500</v>
      </c>
      <c r="I194" s="53">
        <f t="shared" si="24"/>
        <v>0</v>
      </c>
    </row>
    <row r="195" spans="1:9" x14ac:dyDescent="0.25">
      <c r="A195" s="99">
        <v>47700</v>
      </c>
      <c r="B195" s="57">
        <f t="shared" si="21"/>
        <v>30</v>
      </c>
      <c r="C195" s="72">
        <f t="shared" si="22"/>
        <v>12500</v>
      </c>
      <c r="D195" s="68">
        <f t="shared" si="23"/>
        <v>0</v>
      </c>
      <c r="E195" s="249">
        <f t="shared" si="17"/>
        <v>12500</v>
      </c>
      <c r="F195" s="56">
        <f t="shared" si="19"/>
        <v>1000000</v>
      </c>
      <c r="G195" s="56">
        <f t="shared" si="18"/>
        <v>1000000</v>
      </c>
      <c r="H195" s="69">
        <f t="shared" si="20"/>
        <v>12500</v>
      </c>
      <c r="I195" s="80">
        <f t="shared" si="24"/>
        <v>0</v>
      </c>
    </row>
    <row r="196" spans="1:9" x14ac:dyDescent="0.25">
      <c r="A196" s="99">
        <v>47731</v>
      </c>
      <c r="B196" s="57">
        <f t="shared" si="21"/>
        <v>30</v>
      </c>
      <c r="C196" s="72">
        <f t="shared" si="22"/>
        <v>12500</v>
      </c>
      <c r="D196" s="68">
        <f t="shared" si="23"/>
        <v>0</v>
      </c>
      <c r="E196" s="249">
        <f t="shared" ref="E196:E243" si="25">ROUNDUP(F196*$B$2*B196/360,0)</f>
        <v>12500</v>
      </c>
      <c r="F196" s="56">
        <f t="shared" si="19"/>
        <v>1000000</v>
      </c>
      <c r="G196" s="56">
        <f t="shared" ref="G196:G243" si="26">F196-D196</f>
        <v>1000000</v>
      </c>
      <c r="H196" s="69">
        <f t="shared" si="20"/>
        <v>12500</v>
      </c>
      <c r="I196" s="53">
        <f t="shared" si="24"/>
        <v>0</v>
      </c>
    </row>
    <row r="197" spans="1:9" x14ac:dyDescent="0.25">
      <c r="A197" s="99">
        <v>47761</v>
      </c>
      <c r="B197" s="57">
        <f t="shared" si="21"/>
        <v>30</v>
      </c>
      <c r="C197" s="72">
        <f t="shared" si="22"/>
        <v>12500</v>
      </c>
      <c r="D197" s="68">
        <f t="shared" si="23"/>
        <v>0</v>
      </c>
      <c r="E197" s="249">
        <f t="shared" si="25"/>
        <v>12500</v>
      </c>
      <c r="F197" s="56">
        <f t="shared" ref="F197:F243" si="27">G196</f>
        <v>1000000</v>
      </c>
      <c r="G197" s="56">
        <f t="shared" si="26"/>
        <v>1000000</v>
      </c>
      <c r="H197" s="69">
        <f t="shared" ref="H197:H243" si="28">F197*$B$2*B197/360</f>
        <v>12500</v>
      </c>
      <c r="I197" s="53">
        <f t="shared" si="24"/>
        <v>0</v>
      </c>
    </row>
    <row r="198" spans="1:9" x14ac:dyDescent="0.25">
      <c r="A198" s="99">
        <v>47792</v>
      </c>
      <c r="B198" s="57">
        <f t="shared" ref="B198:B243" si="29">DAYS360(A197,A198,TRUE)</f>
        <v>30</v>
      </c>
      <c r="C198" s="72">
        <f t="shared" ref="C198:C242" si="30">E198</f>
        <v>12500</v>
      </c>
      <c r="D198" s="68">
        <f t="shared" ref="D198:D243" si="31">C198-E198</f>
        <v>0</v>
      </c>
      <c r="E198" s="249">
        <f t="shared" si="25"/>
        <v>12500</v>
      </c>
      <c r="F198" s="56">
        <f t="shared" si="27"/>
        <v>1000000</v>
      </c>
      <c r="G198" s="56">
        <f t="shared" si="26"/>
        <v>1000000</v>
      </c>
      <c r="H198" s="69">
        <f t="shared" si="28"/>
        <v>12500</v>
      </c>
      <c r="I198" s="80">
        <f t="shared" si="24"/>
        <v>0</v>
      </c>
    </row>
    <row r="199" spans="1:9" x14ac:dyDescent="0.25">
      <c r="A199" s="99">
        <v>47822</v>
      </c>
      <c r="B199" s="57">
        <f t="shared" si="29"/>
        <v>30</v>
      </c>
      <c r="C199" s="72">
        <f t="shared" si="30"/>
        <v>12500</v>
      </c>
      <c r="D199" s="68">
        <f t="shared" si="31"/>
        <v>0</v>
      </c>
      <c r="E199" s="249">
        <f t="shared" si="25"/>
        <v>12500</v>
      </c>
      <c r="F199" s="56">
        <f t="shared" si="27"/>
        <v>1000000</v>
      </c>
      <c r="G199" s="56">
        <f t="shared" si="26"/>
        <v>1000000</v>
      </c>
      <c r="H199" s="69">
        <f t="shared" si="28"/>
        <v>12500</v>
      </c>
      <c r="I199" s="53">
        <f t="shared" si="24"/>
        <v>0</v>
      </c>
    </row>
    <row r="200" spans="1:9" x14ac:dyDescent="0.25">
      <c r="A200" s="99">
        <v>47853</v>
      </c>
      <c r="B200" s="57">
        <f t="shared" si="29"/>
        <v>30</v>
      </c>
      <c r="C200" s="72">
        <f t="shared" si="30"/>
        <v>12500</v>
      </c>
      <c r="D200" s="68">
        <f t="shared" si="31"/>
        <v>0</v>
      </c>
      <c r="E200" s="249">
        <f t="shared" si="25"/>
        <v>12500</v>
      </c>
      <c r="F200" s="56">
        <f t="shared" si="27"/>
        <v>1000000</v>
      </c>
      <c r="G200" s="56">
        <f t="shared" si="26"/>
        <v>1000000</v>
      </c>
      <c r="H200" s="69">
        <f t="shared" si="28"/>
        <v>12500</v>
      </c>
      <c r="I200" s="53">
        <f t="shared" si="24"/>
        <v>0</v>
      </c>
    </row>
    <row r="201" spans="1:9" x14ac:dyDescent="0.25">
      <c r="A201" s="99">
        <v>47884</v>
      </c>
      <c r="B201" s="57">
        <f t="shared" si="29"/>
        <v>30</v>
      </c>
      <c r="C201" s="72">
        <f t="shared" si="30"/>
        <v>12500</v>
      </c>
      <c r="D201" s="68">
        <f t="shared" si="31"/>
        <v>0</v>
      </c>
      <c r="E201" s="249">
        <f t="shared" si="25"/>
        <v>12500</v>
      </c>
      <c r="F201" s="56">
        <f t="shared" si="27"/>
        <v>1000000</v>
      </c>
      <c r="G201" s="56">
        <f t="shared" si="26"/>
        <v>1000000</v>
      </c>
      <c r="H201" s="69">
        <f t="shared" si="28"/>
        <v>12500</v>
      </c>
      <c r="I201" s="80">
        <f t="shared" si="24"/>
        <v>0</v>
      </c>
    </row>
    <row r="202" spans="1:9" x14ac:dyDescent="0.25">
      <c r="A202" s="99">
        <v>47912</v>
      </c>
      <c r="B202" s="57">
        <f t="shared" si="29"/>
        <v>30</v>
      </c>
      <c r="C202" s="72">
        <f t="shared" si="30"/>
        <v>12500</v>
      </c>
      <c r="D202" s="68">
        <f t="shared" si="31"/>
        <v>0</v>
      </c>
      <c r="E202" s="249">
        <f t="shared" si="25"/>
        <v>12500</v>
      </c>
      <c r="F202" s="56">
        <f t="shared" si="27"/>
        <v>1000000</v>
      </c>
      <c r="G202" s="56">
        <f t="shared" si="26"/>
        <v>1000000</v>
      </c>
      <c r="H202" s="69">
        <f t="shared" si="28"/>
        <v>12500</v>
      </c>
      <c r="I202" s="53">
        <f t="shared" si="24"/>
        <v>0</v>
      </c>
    </row>
    <row r="203" spans="1:9" x14ac:dyDescent="0.25">
      <c r="A203" s="99">
        <v>47943</v>
      </c>
      <c r="B203" s="57">
        <f t="shared" si="29"/>
        <v>30</v>
      </c>
      <c r="C203" s="72">
        <f t="shared" si="30"/>
        <v>12500</v>
      </c>
      <c r="D203" s="68">
        <f t="shared" si="31"/>
        <v>0</v>
      </c>
      <c r="E203" s="249">
        <f t="shared" si="25"/>
        <v>12500</v>
      </c>
      <c r="F203" s="56">
        <f t="shared" si="27"/>
        <v>1000000</v>
      </c>
      <c r="G203" s="56">
        <f t="shared" si="26"/>
        <v>1000000</v>
      </c>
      <c r="H203" s="69">
        <f t="shared" si="28"/>
        <v>12500</v>
      </c>
      <c r="I203" s="53">
        <f t="shared" si="24"/>
        <v>0</v>
      </c>
    </row>
    <row r="204" spans="1:9" x14ac:dyDescent="0.25">
      <c r="A204" s="99">
        <v>47973</v>
      </c>
      <c r="B204" s="57">
        <f t="shared" si="29"/>
        <v>30</v>
      </c>
      <c r="C204" s="72">
        <f t="shared" si="30"/>
        <v>12500</v>
      </c>
      <c r="D204" s="68">
        <f t="shared" si="31"/>
        <v>0</v>
      </c>
      <c r="E204" s="249">
        <f t="shared" si="25"/>
        <v>12500</v>
      </c>
      <c r="F204" s="56">
        <f t="shared" si="27"/>
        <v>1000000</v>
      </c>
      <c r="G204" s="56">
        <f t="shared" si="26"/>
        <v>1000000</v>
      </c>
      <c r="H204" s="69">
        <f t="shared" si="28"/>
        <v>12500</v>
      </c>
      <c r="I204" s="80">
        <f t="shared" si="24"/>
        <v>0</v>
      </c>
    </row>
    <row r="205" spans="1:9" x14ac:dyDescent="0.25">
      <c r="A205" s="99">
        <v>48004</v>
      </c>
      <c r="B205" s="57">
        <f t="shared" si="29"/>
        <v>30</v>
      </c>
      <c r="C205" s="72">
        <f t="shared" si="30"/>
        <v>12500</v>
      </c>
      <c r="D205" s="68">
        <f t="shared" si="31"/>
        <v>0</v>
      </c>
      <c r="E205" s="249">
        <f t="shared" si="25"/>
        <v>12500</v>
      </c>
      <c r="F205" s="56">
        <f t="shared" si="27"/>
        <v>1000000</v>
      </c>
      <c r="G205" s="56">
        <f t="shared" si="26"/>
        <v>1000000</v>
      </c>
      <c r="H205" s="69">
        <f t="shared" si="28"/>
        <v>12500</v>
      </c>
      <c r="I205" s="53">
        <f t="shared" si="24"/>
        <v>0</v>
      </c>
    </row>
    <row r="206" spans="1:9" x14ac:dyDescent="0.25">
      <c r="A206" s="99">
        <v>48034</v>
      </c>
      <c r="B206" s="57">
        <f t="shared" si="29"/>
        <v>30</v>
      </c>
      <c r="C206" s="72">
        <f t="shared" si="30"/>
        <v>12500</v>
      </c>
      <c r="D206" s="68">
        <f t="shared" si="31"/>
        <v>0</v>
      </c>
      <c r="E206" s="249">
        <f t="shared" si="25"/>
        <v>12500</v>
      </c>
      <c r="F206" s="56">
        <f t="shared" si="27"/>
        <v>1000000</v>
      </c>
      <c r="G206" s="56">
        <f t="shared" si="26"/>
        <v>1000000</v>
      </c>
      <c r="H206" s="69">
        <f t="shared" si="28"/>
        <v>12500</v>
      </c>
      <c r="I206" s="53">
        <f t="shared" si="24"/>
        <v>0</v>
      </c>
    </row>
    <row r="207" spans="1:9" x14ac:dyDescent="0.25">
      <c r="A207" s="99">
        <v>48065</v>
      </c>
      <c r="B207" s="57">
        <f t="shared" si="29"/>
        <v>30</v>
      </c>
      <c r="C207" s="72">
        <f t="shared" si="30"/>
        <v>12500</v>
      </c>
      <c r="D207" s="68">
        <f t="shared" si="31"/>
        <v>0</v>
      </c>
      <c r="E207" s="249">
        <f t="shared" si="25"/>
        <v>12500</v>
      </c>
      <c r="F207" s="56">
        <f t="shared" si="27"/>
        <v>1000000</v>
      </c>
      <c r="G207" s="56">
        <f t="shared" si="26"/>
        <v>1000000</v>
      </c>
      <c r="H207" s="69">
        <f t="shared" si="28"/>
        <v>12500</v>
      </c>
      <c r="I207" s="80">
        <f t="shared" si="24"/>
        <v>0</v>
      </c>
    </row>
    <row r="208" spans="1:9" x14ac:dyDescent="0.25">
      <c r="A208" s="99">
        <v>48096</v>
      </c>
      <c r="B208" s="57">
        <f t="shared" si="29"/>
        <v>30</v>
      </c>
      <c r="C208" s="72">
        <f t="shared" si="30"/>
        <v>12500</v>
      </c>
      <c r="D208" s="68">
        <f t="shared" si="31"/>
        <v>0</v>
      </c>
      <c r="E208" s="249">
        <f t="shared" si="25"/>
        <v>12500</v>
      </c>
      <c r="F208" s="56">
        <f t="shared" si="27"/>
        <v>1000000</v>
      </c>
      <c r="G208" s="56">
        <f t="shared" si="26"/>
        <v>1000000</v>
      </c>
      <c r="H208" s="69">
        <f t="shared" si="28"/>
        <v>12500</v>
      </c>
      <c r="I208" s="53">
        <f t="shared" si="24"/>
        <v>0</v>
      </c>
    </row>
    <row r="209" spans="1:9" x14ac:dyDescent="0.25">
      <c r="A209" s="99">
        <v>48126</v>
      </c>
      <c r="B209" s="57">
        <f t="shared" si="29"/>
        <v>30</v>
      </c>
      <c r="C209" s="72">
        <f t="shared" si="30"/>
        <v>12500</v>
      </c>
      <c r="D209" s="68">
        <f t="shared" si="31"/>
        <v>0</v>
      </c>
      <c r="E209" s="249">
        <f t="shared" si="25"/>
        <v>12500</v>
      </c>
      <c r="F209" s="56">
        <f t="shared" si="27"/>
        <v>1000000</v>
      </c>
      <c r="G209" s="56">
        <f t="shared" si="26"/>
        <v>1000000</v>
      </c>
      <c r="H209" s="69">
        <f t="shared" si="28"/>
        <v>12500</v>
      </c>
      <c r="I209" s="53">
        <f t="shared" si="24"/>
        <v>0</v>
      </c>
    </row>
    <row r="210" spans="1:9" x14ac:dyDescent="0.25">
      <c r="A210" s="99">
        <v>48157</v>
      </c>
      <c r="B210" s="57">
        <f t="shared" si="29"/>
        <v>30</v>
      </c>
      <c r="C210" s="72">
        <f t="shared" si="30"/>
        <v>12500</v>
      </c>
      <c r="D210" s="68">
        <f t="shared" si="31"/>
        <v>0</v>
      </c>
      <c r="E210" s="249">
        <f t="shared" si="25"/>
        <v>12500</v>
      </c>
      <c r="F210" s="56">
        <f t="shared" si="27"/>
        <v>1000000</v>
      </c>
      <c r="G210" s="56">
        <f t="shared" si="26"/>
        <v>1000000</v>
      </c>
      <c r="H210" s="69">
        <f t="shared" si="28"/>
        <v>12500</v>
      </c>
      <c r="I210" s="80">
        <f t="shared" si="24"/>
        <v>0</v>
      </c>
    </row>
    <row r="211" spans="1:9" x14ac:dyDescent="0.25">
      <c r="A211" s="99">
        <v>48187</v>
      </c>
      <c r="B211" s="57">
        <f t="shared" si="29"/>
        <v>30</v>
      </c>
      <c r="C211" s="72">
        <f t="shared" si="30"/>
        <v>12500</v>
      </c>
      <c r="D211" s="68">
        <f t="shared" si="31"/>
        <v>0</v>
      </c>
      <c r="E211" s="249">
        <f t="shared" si="25"/>
        <v>12500</v>
      </c>
      <c r="F211" s="56">
        <f t="shared" si="27"/>
        <v>1000000</v>
      </c>
      <c r="G211" s="56">
        <f t="shared" si="26"/>
        <v>1000000</v>
      </c>
      <c r="H211" s="69">
        <f t="shared" si="28"/>
        <v>12500</v>
      </c>
      <c r="I211" s="53">
        <f t="shared" si="24"/>
        <v>0</v>
      </c>
    </row>
    <row r="212" spans="1:9" x14ac:dyDescent="0.25">
      <c r="A212" s="99">
        <v>48218</v>
      </c>
      <c r="B212" s="57">
        <f t="shared" si="29"/>
        <v>30</v>
      </c>
      <c r="C212" s="72">
        <f t="shared" si="30"/>
        <v>12500</v>
      </c>
      <c r="D212" s="68">
        <f t="shared" si="31"/>
        <v>0</v>
      </c>
      <c r="E212" s="249">
        <f t="shared" si="25"/>
        <v>12500</v>
      </c>
      <c r="F212" s="56">
        <f t="shared" si="27"/>
        <v>1000000</v>
      </c>
      <c r="G212" s="56">
        <f t="shared" si="26"/>
        <v>1000000</v>
      </c>
      <c r="H212" s="69">
        <f t="shared" si="28"/>
        <v>12500</v>
      </c>
      <c r="I212" s="53">
        <f t="shared" si="24"/>
        <v>0</v>
      </c>
    </row>
    <row r="213" spans="1:9" x14ac:dyDescent="0.25">
      <c r="A213" s="99">
        <v>48249</v>
      </c>
      <c r="B213" s="57">
        <f t="shared" si="29"/>
        <v>30</v>
      </c>
      <c r="C213" s="72">
        <f t="shared" si="30"/>
        <v>12500</v>
      </c>
      <c r="D213" s="68">
        <f t="shared" si="31"/>
        <v>0</v>
      </c>
      <c r="E213" s="249">
        <f t="shared" si="25"/>
        <v>12500</v>
      </c>
      <c r="F213" s="56">
        <f t="shared" si="27"/>
        <v>1000000</v>
      </c>
      <c r="G213" s="56">
        <f t="shared" si="26"/>
        <v>1000000</v>
      </c>
      <c r="H213" s="69">
        <f t="shared" si="28"/>
        <v>12500</v>
      </c>
      <c r="I213" s="80">
        <f t="shared" si="24"/>
        <v>0</v>
      </c>
    </row>
    <row r="214" spans="1:9" x14ac:dyDescent="0.25">
      <c r="A214" s="99">
        <v>48278</v>
      </c>
      <c r="B214" s="57">
        <f t="shared" si="29"/>
        <v>30</v>
      </c>
      <c r="C214" s="72">
        <f t="shared" si="30"/>
        <v>12500</v>
      </c>
      <c r="D214" s="68">
        <f t="shared" si="31"/>
        <v>0</v>
      </c>
      <c r="E214" s="249">
        <f t="shared" si="25"/>
        <v>12500</v>
      </c>
      <c r="F214" s="56">
        <f t="shared" si="27"/>
        <v>1000000</v>
      </c>
      <c r="G214" s="56">
        <f t="shared" si="26"/>
        <v>1000000</v>
      </c>
      <c r="H214" s="69">
        <f t="shared" si="28"/>
        <v>12500</v>
      </c>
      <c r="I214" s="53">
        <f t="shared" si="24"/>
        <v>0</v>
      </c>
    </row>
    <row r="215" spans="1:9" x14ac:dyDescent="0.25">
      <c r="A215" s="99">
        <v>48309</v>
      </c>
      <c r="B215" s="57">
        <f t="shared" si="29"/>
        <v>30</v>
      </c>
      <c r="C215" s="72">
        <f t="shared" si="30"/>
        <v>12500</v>
      </c>
      <c r="D215" s="68">
        <f t="shared" si="31"/>
        <v>0</v>
      </c>
      <c r="E215" s="249">
        <f t="shared" si="25"/>
        <v>12500</v>
      </c>
      <c r="F215" s="56">
        <f t="shared" si="27"/>
        <v>1000000</v>
      </c>
      <c r="G215" s="56">
        <f t="shared" si="26"/>
        <v>1000000</v>
      </c>
      <c r="H215" s="69">
        <f t="shared" si="28"/>
        <v>12500</v>
      </c>
      <c r="I215" s="53">
        <f t="shared" si="24"/>
        <v>0</v>
      </c>
    </row>
    <row r="216" spans="1:9" x14ac:dyDescent="0.25">
      <c r="A216" s="99">
        <v>48339</v>
      </c>
      <c r="B216" s="57">
        <f t="shared" si="29"/>
        <v>30</v>
      </c>
      <c r="C216" s="72">
        <f t="shared" si="30"/>
        <v>12500</v>
      </c>
      <c r="D216" s="68">
        <f t="shared" si="31"/>
        <v>0</v>
      </c>
      <c r="E216" s="249">
        <f t="shared" si="25"/>
        <v>12500</v>
      </c>
      <c r="F216" s="56">
        <f t="shared" si="27"/>
        <v>1000000</v>
      </c>
      <c r="G216" s="56">
        <f t="shared" si="26"/>
        <v>1000000</v>
      </c>
      <c r="H216" s="69">
        <f t="shared" si="28"/>
        <v>12500</v>
      </c>
      <c r="I216" s="80">
        <f t="shared" si="24"/>
        <v>0</v>
      </c>
    </row>
    <row r="217" spans="1:9" x14ac:dyDescent="0.25">
      <c r="A217" s="99">
        <v>48370</v>
      </c>
      <c r="B217" s="57">
        <f t="shared" si="29"/>
        <v>30</v>
      </c>
      <c r="C217" s="72">
        <f t="shared" si="30"/>
        <v>12500</v>
      </c>
      <c r="D217" s="68">
        <f t="shared" si="31"/>
        <v>0</v>
      </c>
      <c r="E217" s="249">
        <f t="shared" si="25"/>
        <v>12500</v>
      </c>
      <c r="F217" s="56">
        <f t="shared" si="27"/>
        <v>1000000</v>
      </c>
      <c r="G217" s="56">
        <f t="shared" si="26"/>
        <v>1000000</v>
      </c>
      <c r="H217" s="69">
        <f t="shared" si="28"/>
        <v>12500</v>
      </c>
      <c r="I217" s="53">
        <f t="shared" si="24"/>
        <v>0</v>
      </c>
    </row>
    <row r="218" spans="1:9" x14ac:dyDescent="0.25">
      <c r="A218" s="99">
        <v>48400</v>
      </c>
      <c r="B218" s="57">
        <f t="shared" si="29"/>
        <v>30</v>
      </c>
      <c r="C218" s="72">
        <f t="shared" si="30"/>
        <v>12500</v>
      </c>
      <c r="D218" s="68">
        <f t="shared" si="31"/>
        <v>0</v>
      </c>
      <c r="E218" s="249">
        <f t="shared" si="25"/>
        <v>12500</v>
      </c>
      <c r="F218" s="56">
        <f t="shared" si="27"/>
        <v>1000000</v>
      </c>
      <c r="G218" s="56">
        <f t="shared" si="26"/>
        <v>1000000</v>
      </c>
      <c r="H218" s="69">
        <f t="shared" si="28"/>
        <v>12500</v>
      </c>
      <c r="I218" s="53">
        <f t="shared" si="24"/>
        <v>0</v>
      </c>
    </row>
    <row r="219" spans="1:9" x14ac:dyDescent="0.25">
      <c r="A219" s="99">
        <v>48431</v>
      </c>
      <c r="B219" s="57">
        <f t="shared" si="29"/>
        <v>30</v>
      </c>
      <c r="C219" s="72">
        <f t="shared" si="30"/>
        <v>12500</v>
      </c>
      <c r="D219" s="68">
        <f t="shared" si="31"/>
        <v>0</v>
      </c>
      <c r="E219" s="249">
        <f t="shared" si="25"/>
        <v>12500</v>
      </c>
      <c r="F219" s="56">
        <f t="shared" si="27"/>
        <v>1000000</v>
      </c>
      <c r="G219" s="56">
        <f t="shared" si="26"/>
        <v>1000000</v>
      </c>
      <c r="H219" s="69">
        <f t="shared" si="28"/>
        <v>12500</v>
      </c>
      <c r="I219" s="80">
        <f t="shared" si="24"/>
        <v>0</v>
      </c>
    </row>
    <row r="220" spans="1:9" x14ac:dyDescent="0.25">
      <c r="A220" s="99">
        <v>48462</v>
      </c>
      <c r="B220" s="57">
        <f t="shared" si="29"/>
        <v>30</v>
      </c>
      <c r="C220" s="72">
        <f t="shared" si="30"/>
        <v>12500</v>
      </c>
      <c r="D220" s="68">
        <f t="shared" si="31"/>
        <v>0</v>
      </c>
      <c r="E220" s="249">
        <f t="shared" si="25"/>
        <v>12500</v>
      </c>
      <c r="F220" s="56">
        <f t="shared" si="27"/>
        <v>1000000</v>
      </c>
      <c r="G220" s="56">
        <f t="shared" si="26"/>
        <v>1000000</v>
      </c>
      <c r="H220" s="69">
        <f t="shared" si="28"/>
        <v>12500</v>
      </c>
      <c r="I220" s="53">
        <f t="shared" si="24"/>
        <v>0</v>
      </c>
    </row>
    <row r="221" spans="1:9" x14ac:dyDescent="0.25">
      <c r="A221" s="99">
        <v>48492</v>
      </c>
      <c r="B221" s="57">
        <f t="shared" si="29"/>
        <v>30</v>
      </c>
      <c r="C221" s="72">
        <f t="shared" si="30"/>
        <v>12500</v>
      </c>
      <c r="D221" s="68">
        <f t="shared" si="31"/>
        <v>0</v>
      </c>
      <c r="E221" s="249">
        <f t="shared" si="25"/>
        <v>12500</v>
      </c>
      <c r="F221" s="56">
        <f t="shared" si="27"/>
        <v>1000000</v>
      </c>
      <c r="G221" s="56">
        <f t="shared" si="26"/>
        <v>1000000</v>
      </c>
      <c r="H221" s="69">
        <f t="shared" si="28"/>
        <v>12500</v>
      </c>
      <c r="I221" s="53">
        <f t="shared" si="24"/>
        <v>0</v>
      </c>
    </row>
    <row r="222" spans="1:9" x14ac:dyDescent="0.25">
      <c r="A222" s="99">
        <v>48523</v>
      </c>
      <c r="B222" s="57">
        <f t="shared" si="29"/>
        <v>30</v>
      </c>
      <c r="C222" s="72">
        <f t="shared" si="30"/>
        <v>12500</v>
      </c>
      <c r="D222" s="68">
        <f t="shared" si="31"/>
        <v>0</v>
      </c>
      <c r="E222" s="249">
        <f t="shared" si="25"/>
        <v>12500</v>
      </c>
      <c r="F222" s="56">
        <f t="shared" si="27"/>
        <v>1000000</v>
      </c>
      <c r="G222" s="56">
        <f t="shared" si="26"/>
        <v>1000000</v>
      </c>
      <c r="H222" s="69">
        <f t="shared" si="28"/>
        <v>12500</v>
      </c>
      <c r="I222" s="80">
        <f t="shared" si="24"/>
        <v>0</v>
      </c>
    </row>
    <row r="223" spans="1:9" x14ac:dyDescent="0.25">
      <c r="A223" s="99">
        <v>48553</v>
      </c>
      <c r="B223" s="57">
        <f t="shared" si="29"/>
        <v>30</v>
      </c>
      <c r="C223" s="72">
        <f t="shared" si="30"/>
        <v>12500</v>
      </c>
      <c r="D223" s="68">
        <f t="shared" si="31"/>
        <v>0</v>
      </c>
      <c r="E223" s="249">
        <f t="shared" si="25"/>
        <v>12500</v>
      </c>
      <c r="F223" s="56">
        <f t="shared" si="27"/>
        <v>1000000</v>
      </c>
      <c r="G223" s="56">
        <f t="shared" si="26"/>
        <v>1000000</v>
      </c>
      <c r="H223" s="69">
        <f t="shared" si="28"/>
        <v>12500</v>
      </c>
      <c r="I223" s="53">
        <f t="shared" si="24"/>
        <v>0</v>
      </c>
    </row>
    <row r="224" spans="1:9" x14ac:dyDescent="0.25">
      <c r="A224" s="99">
        <v>48584</v>
      </c>
      <c r="B224" s="57">
        <f t="shared" si="29"/>
        <v>30</v>
      </c>
      <c r="C224" s="72">
        <f t="shared" si="30"/>
        <v>12500</v>
      </c>
      <c r="D224" s="68">
        <f t="shared" si="31"/>
        <v>0</v>
      </c>
      <c r="E224" s="249">
        <f t="shared" si="25"/>
        <v>12500</v>
      </c>
      <c r="F224" s="56">
        <f t="shared" si="27"/>
        <v>1000000</v>
      </c>
      <c r="G224" s="56">
        <f t="shared" si="26"/>
        <v>1000000</v>
      </c>
      <c r="H224" s="69">
        <f t="shared" si="28"/>
        <v>12500</v>
      </c>
      <c r="I224" s="53">
        <f t="shared" si="24"/>
        <v>0</v>
      </c>
    </row>
    <row r="225" spans="1:9" x14ac:dyDescent="0.25">
      <c r="A225" s="99">
        <v>48615</v>
      </c>
      <c r="B225" s="57">
        <f t="shared" si="29"/>
        <v>30</v>
      </c>
      <c r="C225" s="72">
        <f t="shared" si="30"/>
        <v>12500</v>
      </c>
      <c r="D225" s="68">
        <f t="shared" si="31"/>
        <v>0</v>
      </c>
      <c r="E225" s="249">
        <f t="shared" si="25"/>
        <v>12500</v>
      </c>
      <c r="F225" s="56">
        <f t="shared" si="27"/>
        <v>1000000</v>
      </c>
      <c r="G225" s="56">
        <f t="shared" si="26"/>
        <v>1000000</v>
      </c>
      <c r="H225" s="69">
        <f t="shared" si="28"/>
        <v>12500</v>
      </c>
      <c r="I225" s="80">
        <f t="shared" si="24"/>
        <v>0</v>
      </c>
    </row>
    <row r="226" spans="1:9" x14ac:dyDescent="0.25">
      <c r="A226" s="99">
        <v>48643</v>
      </c>
      <c r="B226" s="57">
        <f t="shared" si="29"/>
        <v>30</v>
      </c>
      <c r="C226" s="72">
        <f t="shared" si="30"/>
        <v>12500</v>
      </c>
      <c r="D226" s="68">
        <f t="shared" si="31"/>
        <v>0</v>
      </c>
      <c r="E226" s="249">
        <f t="shared" si="25"/>
        <v>12500</v>
      </c>
      <c r="F226" s="56">
        <f t="shared" si="27"/>
        <v>1000000</v>
      </c>
      <c r="G226" s="56">
        <f t="shared" si="26"/>
        <v>1000000</v>
      </c>
      <c r="H226" s="69">
        <f t="shared" si="28"/>
        <v>12500</v>
      </c>
      <c r="I226" s="53">
        <f t="shared" si="24"/>
        <v>0</v>
      </c>
    </row>
    <row r="227" spans="1:9" x14ac:dyDescent="0.25">
      <c r="A227" s="99">
        <v>48674</v>
      </c>
      <c r="B227" s="57">
        <f t="shared" si="29"/>
        <v>30</v>
      </c>
      <c r="C227" s="72">
        <f t="shared" si="30"/>
        <v>12500</v>
      </c>
      <c r="D227" s="68">
        <f t="shared" si="31"/>
        <v>0</v>
      </c>
      <c r="E227" s="249">
        <f t="shared" si="25"/>
        <v>12500</v>
      </c>
      <c r="F227" s="56">
        <f t="shared" si="27"/>
        <v>1000000</v>
      </c>
      <c r="G227" s="56">
        <f t="shared" si="26"/>
        <v>1000000</v>
      </c>
      <c r="H227" s="69">
        <f t="shared" si="28"/>
        <v>12500</v>
      </c>
      <c r="I227" s="53">
        <f t="shared" si="24"/>
        <v>0</v>
      </c>
    </row>
    <row r="228" spans="1:9" x14ac:dyDescent="0.25">
      <c r="A228" s="99">
        <v>48704</v>
      </c>
      <c r="B228" s="57">
        <f t="shared" si="29"/>
        <v>30</v>
      </c>
      <c r="C228" s="72">
        <f t="shared" si="30"/>
        <v>12500</v>
      </c>
      <c r="D228" s="68">
        <f t="shared" si="31"/>
        <v>0</v>
      </c>
      <c r="E228" s="249">
        <f t="shared" si="25"/>
        <v>12500</v>
      </c>
      <c r="F228" s="56">
        <f t="shared" si="27"/>
        <v>1000000</v>
      </c>
      <c r="G228" s="56">
        <f t="shared" si="26"/>
        <v>1000000</v>
      </c>
      <c r="H228" s="69">
        <f t="shared" si="28"/>
        <v>12500</v>
      </c>
      <c r="I228" s="80">
        <f t="shared" si="24"/>
        <v>0</v>
      </c>
    </row>
    <row r="229" spans="1:9" x14ac:dyDescent="0.25">
      <c r="A229" s="99">
        <v>48735</v>
      </c>
      <c r="B229" s="57">
        <f t="shared" si="29"/>
        <v>30</v>
      </c>
      <c r="C229" s="72">
        <f t="shared" si="30"/>
        <v>12500</v>
      </c>
      <c r="D229" s="68">
        <f t="shared" si="31"/>
        <v>0</v>
      </c>
      <c r="E229" s="249">
        <f t="shared" si="25"/>
        <v>12500</v>
      </c>
      <c r="F229" s="56">
        <f t="shared" si="27"/>
        <v>1000000</v>
      </c>
      <c r="G229" s="56">
        <f t="shared" si="26"/>
        <v>1000000</v>
      </c>
      <c r="H229" s="69">
        <f t="shared" si="28"/>
        <v>12500</v>
      </c>
      <c r="I229" s="53">
        <f t="shared" si="24"/>
        <v>0</v>
      </c>
    </row>
    <row r="230" spans="1:9" x14ac:dyDescent="0.25">
      <c r="A230" s="99">
        <v>48765</v>
      </c>
      <c r="B230" s="57">
        <f t="shared" si="29"/>
        <v>30</v>
      </c>
      <c r="C230" s="72">
        <f t="shared" si="30"/>
        <v>12500</v>
      </c>
      <c r="D230" s="68">
        <f t="shared" si="31"/>
        <v>0</v>
      </c>
      <c r="E230" s="249">
        <f t="shared" si="25"/>
        <v>12500</v>
      </c>
      <c r="F230" s="56">
        <f t="shared" si="27"/>
        <v>1000000</v>
      </c>
      <c r="G230" s="56">
        <f t="shared" si="26"/>
        <v>1000000</v>
      </c>
      <c r="H230" s="69">
        <f t="shared" si="28"/>
        <v>12500</v>
      </c>
      <c r="I230" s="53">
        <f t="shared" si="24"/>
        <v>0</v>
      </c>
    </row>
    <row r="231" spans="1:9" x14ac:dyDescent="0.25">
      <c r="A231" s="99">
        <v>48796</v>
      </c>
      <c r="B231" s="57">
        <f t="shared" si="29"/>
        <v>30</v>
      </c>
      <c r="C231" s="72">
        <f t="shared" si="30"/>
        <v>12500</v>
      </c>
      <c r="D231" s="68">
        <f t="shared" si="31"/>
        <v>0</v>
      </c>
      <c r="E231" s="249">
        <f t="shared" si="25"/>
        <v>12500</v>
      </c>
      <c r="F231" s="56">
        <f t="shared" si="27"/>
        <v>1000000</v>
      </c>
      <c r="G231" s="56">
        <f t="shared" si="26"/>
        <v>1000000</v>
      </c>
      <c r="H231" s="69">
        <f t="shared" si="28"/>
        <v>12500</v>
      </c>
      <c r="I231" s="80">
        <f t="shared" si="24"/>
        <v>0</v>
      </c>
    </row>
    <row r="232" spans="1:9" x14ac:dyDescent="0.25">
      <c r="A232" s="99">
        <v>48827</v>
      </c>
      <c r="B232" s="57">
        <f t="shared" si="29"/>
        <v>30</v>
      </c>
      <c r="C232" s="72">
        <f t="shared" si="30"/>
        <v>12500</v>
      </c>
      <c r="D232" s="68">
        <f t="shared" si="31"/>
        <v>0</v>
      </c>
      <c r="E232" s="249">
        <f t="shared" si="25"/>
        <v>12500</v>
      </c>
      <c r="F232" s="56">
        <f t="shared" si="27"/>
        <v>1000000</v>
      </c>
      <c r="G232" s="56">
        <f t="shared" si="26"/>
        <v>1000000</v>
      </c>
      <c r="H232" s="69">
        <f t="shared" si="28"/>
        <v>12500</v>
      </c>
      <c r="I232" s="53">
        <f t="shared" ref="I232:I243" si="32">E232-H232</f>
        <v>0</v>
      </c>
    </row>
    <row r="233" spans="1:9" x14ac:dyDescent="0.25">
      <c r="A233" s="99">
        <v>48857</v>
      </c>
      <c r="B233" s="57">
        <f t="shared" si="29"/>
        <v>30</v>
      </c>
      <c r="C233" s="72">
        <f t="shared" si="30"/>
        <v>12500</v>
      </c>
      <c r="D233" s="68">
        <f t="shared" si="31"/>
        <v>0</v>
      </c>
      <c r="E233" s="249">
        <f t="shared" si="25"/>
        <v>12500</v>
      </c>
      <c r="F233" s="56">
        <f t="shared" si="27"/>
        <v>1000000</v>
      </c>
      <c r="G233" s="56">
        <f t="shared" si="26"/>
        <v>1000000</v>
      </c>
      <c r="H233" s="69">
        <f t="shared" si="28"/>
        <v>12500</v>
      </c>
      <c r="I233" s="53">
        <f t="shared" si="32"/>
        <v>0</v>
      </c>
    </row>
    <row r="234" spans="1:9" x14ac:dyDescent="0.25">
      <c r="A234" s="99">
        <v>48888</v>
      </c>
      <c r="B234" s="57">
        <f t="shared" si="29"/>
        <v>30</v>
      </c>
      <c r="C234" s="72">
        <f t="shared" si="30"/>
        <v>12500</v>
      </c>
      <c r="D234" s="68">
        <f t="shared" si="31"/>
        <v>0</v>
      </c>
      <c r="E234" s="249">
        <f t="shared" si="25"/>
        <v>12500</v>
      </c>
      <c r="F234" s="56">
        <f t="shared" si="27"/>
        <v>1000000</v>
      </c>
      <c r="G234" s="56">
        <f t="shared" si="26"/>
        <v>1000000</v>
      </c>
      <c r="H234" s="69">
        <f t="shared" si="28"/>
        <v>12500</v>
      </c>
      <c r="I234" s="80">
        <f t="shared" si="32"/>
        <v>0</v>
      </c>
    </row>
    <row r="235" spans="1:9" x14ac:dyDescent="0.25">
      <c r="A235" s="99">
        <v>48918</v>
      </c>
      <c r="B235" s="57">
        <f t="shared" si="29"/>
        <v>30</v>
      </c>
      <c r="C235" s="72">
        <f t="shared" si="30"/>
        <v>12500</v>
      </c>
      <c r="D235" s="68">
        <f t="shared" si="31"/>
        <v>0</v>
      </c>
      <c r="E235" s="249">
        <f t="shared" si="25"/>
        <v>12500</v>
      </c>
      <c r="F235" s="56">
        <f t="shared" si="27"/>
        <v>1000000</v>
      </c>
      <c r="G235" s="56">
        <f t="shared" si="26"/>
        <v>1000000</v>
      </c>
      <c r="H235" s="69">
        <f t="shared" si="28"/>
        <v>12500</v>
      </c>
      <c r="I235" s="53">
        <f t="shared" si="32"/>
        <v>0</v>
      </c>
    </row>
    <row r="236" spans="1:9" x14ac:dyDescent="0.25">
      <c r="A236" s="99">
        <v>48949</v>
      </c>
      <c r="B236" s="57">
        <f t="shared" si="29"/>
        <v>30</v>
      </c>
      <c r="C236" s="72">
        <f t="shared" si="30"/>
        <v>12500</v>
      </c>
      <c r="D236" s="68">
        <f t="shared" si="31"/>
        <v>0</v>
      </c>
      <c r="E236" s="249">
        <f t="shared" si="25"/>
        <v>12500</v>
      </c>
      <c r="F236" s="56">
        <f t="shared" si="27"/>
        <v>1000000</v>
      </c>
      <c r="G236" s="56">
        <f t="shared" si="26"/>
        <v>1000000</v>
      </c>
      <c r="H236" s="69">
        <f t="shared" si="28"/>
        <v>12500</v>
      </c>
      <c r="I236" s="53">
        <f t="shared" si="32"/>
        <v>0</v>
      </c>
    </row>
    <row r="237" spans="1:9" x14ac:dyDescent="0.25">
      <c r="A237" s="99">
        <v>48980</v>
      </c>
      <c r="B237" s="57">
        <f t="shared" si="29"/>
        <v>30</v>
      </c>
      <c r="C237" s="72">
        <f t="shared" si="30"/>
        <v>12500</v>
      </c>
      <c r="D237" s="68">
        <f t="shared" si="31"/>
        <v>0</v>
      </c>
      <c r="E237" s="249">
        <f t="shared" si="25"/>
        <v>12500</v>
      </c>
      <c r="F237" s="56">
        <f t="shared" si="27"/>
        <v>1000000</v>
      </c>
      <c r="G237" s="56">
        <f t="shared" si="26"/>
        <v>1000000</v>
      </c>
      <c r="H237" s="69">
        <f t="shared" si="28"/>
        <v>12500</v>
      </c>
      <c r="I237" s="80">
        <f t="shared" si="32"/>
        <v>0</v>
      </c>
    </row>
    <row r="238" spans="1:9" x14ac:dyDescent="0.25">
      <c r="A238" s="99">
        <v>49008</v>
      </c>
      <c r="B238" s="57">
        <f t="shared" si="29"/>
        <v>30</v>
      </c>
      <c r="C238" s="72">
        <f t="shared" si="30"/>
        <v>12500</v>
      </c>
      <c r="D238" s="68">
        <f t="shared" si="31"/>
        <v>0</v>
      </c>
      <c r="E238" s="249">
        <f t="shared" si="25"/>
        <v>12500</v>
      </c>
      <c r="F238" s="56">
        <f t="shared" si="27"/>
        <v>1000000</v>
      </c>
      <c r="G238" s="56">
        <f t="shared" si="26"/>
        <v>1000000</v>
      </c>
      <c r="H238" s="69">
        <f t="shared" si="28"/>
        <v>12500</v>
      </c>
      <c r="I238" s="53">
        <f t="shared" si="32"/>
        <v>0</v>
      </c>
    </row>
    <row r="239" spans="1:9" x14ac:dyDescent="0.25">
      <c r="A239" s="99">
        <v>49039</v>
      </c>
      <c r="B239" s="57">
        <f t="shared" si="29"/>
        <v>30</v>
      </c>
      <c r="C239" s="72">
        <f t="shared" si="30"/>
        <v>12500</v>
      </c>
      <c r="D239" s="68">
        <f t="shared" si="31"/>
        <v>0</v>
      </c>
      <c r="E239" s="249">
        <f t="shared" si="25"/>
        <v>12500</v>
      </c>
      <c r="F239" s="56">
        <f t="shared" si="27"/>
        <v>1000000</v>
      </c>
      <c r="G239" s="56">
        <f t="shared" si="26"/>
        <v>1000000</v>
      </c>
      <c r="H239" s="69">
        <f t="shared" si="28"/>
        <v>12500</v>
      </c>
      <c r="I239" s="53">
        <f t="shared" si="32"/>
        <v>0</v>
      </c>
    </row>
    <row r="240" spans="1:9" x14ac:dyDescent="0.25">
      <c r="A240" s="99">
        <v>49069</v>
      </c>
      <c r="B240" s="57">
        <f t="shared" si="29"/>
        <v>30</v>
      </c>
      <c r="C240" s="72">
        <f t="shared" si="30"/>
        <v>12500</v>
      </c>
      <c r="D240" s="68">
        <f t="shared" si="31"/>
        <v>0</v>
      </c>
      <c r="E240" s="249">
        <f t="shared" si="25"/>
        <v>12500</v>
      </c>
      <c r="F240" s="56">
        <f t="shared" si="27"/>
        <v>1000000</v>
      </c>
      <c r="G240" s="56">
        <f t="shared" si="26"/>
        <v>1000000</v>
      </c>
      <c r="H240" s="69">
        <f t="shared" si="28"/>
        <v>12500</v>
      </c>
      <c r="I240" s="80">
        <f t="shared" si="32"/>
        <v>0</v>
      </c>
    </row>
    <row r="241" spans="1:9" x14ac:dyDescent="0.25">
      <c r="A241" s="99">
        <v>49100</v>
      </c>
      <c r="B241" s="57">
        <f t="shared" si="29"/>
        <v>30</v>
      </c>
      <c r="C241" s="72">
        <f t="shared" si="30"/>
        <v>12500</v>
      </c>
      <c r="D241" s="68">
        <f t="shared" si="31"/>
        <v>0</v>
      </c>
      <c r="E241" s="249">
        <f t="shared" si="25"/>
        <v>12500</v>
      </c>
      <c r="F241" s="56">
        <f t="shared" si="27"/>
        <v>1000000</v>
      </c>
      <c r="G241" s="56">
        <f t="shared" si="26"/>
        <v>1000000</v>
      </c>
      <c r="H241" s="69">
        <f t="shared" si="28"/>
        <v>12500</v>
      </c>
      <c r="I241" s="53">
        <f t="shared" si="32"/>
        <v>0</v>
      </c>
    </row>
    <row r="242" spans="1:9" x14ac:dyDescent="0.25">
      <c r="A242" s="99">
        <v>49130</v>
      </c>
      <c r="B242" s="57">
        <f t="shared" si="29"/>
        <v>30</v>
      </c>
      <c r="C242" s="72">
        <f t="shared" si="30"/>
        <v>12500</v>
      </c>
      <c r="D242" s="68">
        <f t="shared" si="31"/>
        <v>0</v>
      </c>
      <c r="E242" s="249">
        <f t="shared" si="25"/>
        <v>12500</v>
      </c>
      <c r="F242" s="56">
        <f t="shared" si="27"/>
        <v>1000000</v>
      </c>
      <c r="G242" s="56">
        <f t="shared" si="26"/>
        <v>1000000</v>
      </c>
      <c r="H242" s="69">
        <f t="shared" si="28"/>
        <v>12500</v>
      </c>
      <c r="I242" s="53">
        <f t="shared" si="32"/>
        <v>0</v>
      </c>
    </row>
    <row r="243" spans="1:9" x14ac:dyDescent="0.25">
      <c r="A243" s="99">
        <v>49161</v>
      </c>
      <c r="B243" s="57">
        <f t="shared" si="29"/>
        <v>30</v>
      </c>
      <c r="C243" s="72">
        <f>D2</f>
        <v>1012500</v>
      </c>
      <c r="D243" s="68">
        <f t="shared" si="31"/>
        <v>1000000</v>
      </c>
      <c r="E243" s="249">
        <f t="shared" si="25"/>
        <v>12500</v>
      </c>
      <c r="F243" s="56">
        <f t="shared" si="27"/>
        <v>1000000</v>
      </c>
      <c r="G243" s="55">
        <f t="shared" si="26"/>
        <v>0</v>
      </c>
      <c r="H243" s="69">
        <f t="shared" si="28"/>
        <v>12500</v>
      </c>
      <c r="I243" s="53">
        <f t="shared" si="32"/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3785D-F7D0-44A8-ACB4-B6338A4D4AE7}">
  <dimension ref="A1:O5"/>
  <sheetViews>
    <sheetView zoomScale="85" zoomScaleNormal="85" workbookViewId="0">
      <selection activeCell="N2" sqref="N2"/>
    </sheetView>
  </sheetViews>
  <sheetFormatPr defaultRowHeight="15" x14ac:dyDescent="0.25"/>
  <cols>
    <col min="1" max="1" width="9" bestFit="1" customWidth="1"/>
    <col min="2" max="2" width="11.85546875" bestFit="1" customWidth="1"/>
    <col min="3" max="3" width="12" bestFit="1" customWidth="1"/>
    <col min="4" max="4" width="12.7109375" bestFit="1" customWidth="1"/>
    <col min="5" max="5" width="15.140625" bestFit="1" customWidth="1"/>
    <col min="6" max="6" width="13.28515625" bestFit="1" customWidth="1"/>
    <col min="7" max="7" width="8.140625" bestFit="1" customWidth="1"/>
    <col min="8" max="8" width="12" bestFit="1" customWidth="1"/>
    <col min="9" max="9" width="6.28515625" bestFit="1" customWidth="1"/>
    <col min="10" max="10" width="11.7109375" customWidth="1"/>
    <col min="11" max="11" width="25.28515625" bestFit="1" customWidth="1"/>
    <col min="12" max="12" width="16.7109375" bestFit="1" customWidth="1"/>
    <col min="13" max="13" width="10" bestFit="1" customWidth="1"/>
    <col min="14" max="14" width="18.7109375" bestFit="1" customWidth="1"/>
    <col min="15" max="15" width="78.5703125" customWidth="1"/>
  </cols>
  <sheetData>
    <row r="1" spans="1:15" x14ac:dyDescent="0.25">
      <c r="A1" s="13" t="s">
        <v>75</v>
      </c>
      <c r="B1" s="7" t="s">
        <v>1</v>
      </c>
      <c r="C1" s="7" t="s">
        <v>2</v>
      </c>
      <c r="D1" s="7" t="s">
        <v>11</v>
      </c>
      <c r="E1" s="7" t="s">
        <v>12</v>
      </c>
      <c r="F1" s="7" t="s">
        <v>13</v>
      </c>
      <c r="G1" s="7" t="s">
        <v>22</v>
      </c>
      <c r="H1" s="7" t="s">
        <v>390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168</v>
      </c>
    </row>
    <row r="2" spans="1:15" x14ac:dyDescent="0.25">
      <c r="A2" s="28" t="s">
        <v>0</v>
      </c>
      <c r="B2" s="8" t="s">
        <v>9</v>
      </c>
      <c r="C2" s="8" t="s">
        <v>386</v>
      </c>
      <c r="D2" s="9" t="s">
        <v>65</v>
      </c>
      <c r="E2" s="9" t="s">
        <v>66</v>
      </c>
      <c r="F2" s="9" t="s">
        <v>187</v>
      </c>
      <c r="G2" s="9" t="s">
        <v>385</v>
      </c>
      <c r="H2" s="9" t="s">
        <v>74</v>
      </c>
      <c r="I2" s="9" t="s">
        <v>384</v>
      </c>
      <c r="J2" s="9" t="s">
        <v>0</v>
      </c>
      <c r="K2" s="9" t="s">
        <v>18</v>
      </c>
      <c r="L2" s="9" t="s">
        <v>76</v>
      </c>
      <c r="M2" s="9" t="s">
        <v>383</v>
      </c>
      <c r="N2" s="9" t="s">
        <v>71</v>
      </c>
      <c r="O2" s="9" t="s">
        <v>389</v>
      </c>
    </row>
    <row r="3" spans="1:15" x14ac:dyDescent="0.25">
      <c r="A3" s="28" t="s">
        <v>0</v>
      </c>
      <c r="B3" s="8" t="s">
        <v>9</v>
      </c>
      <c r="C3" s="8" t="s">
        <v>386</v>
      </c>
      <c r="D3" s="9" t="s">
        <v>65</v>
      </c>
      <c r="E3" s="9" t="s">
        <v>66</v>
      </c>
      <c r="F3" s="9" t="s">
        <v>187</v>
      </c>
      <c r="G3" s="9" t="s">
        <v>385</v>
      </c>
      <c r="H3" s="9" t="s">
        <v>74</v>
      </c>
      <c r="I3" s="9" t="s">
        <v>384</v>
      </c>
      <c r="J3" s="9" t="s">
        <v>0</v>
      </c>
      <c r="K3" s="9" t="s">
        <v>18</v>
      </c>
      <c r="L3" s="9" t="s">
        <v>69</v>
      </c>
      <c r="M3" s="9" t="s">
        <v>383</v>
      </c>
      <c r="N3" s="9" t="s">
        <v>71</v>
      </c>
      <c r="O3" s="9" t="s">
        <v>388</v>
      </c>
    </row>
    <row r="4" spans="1:15" x14ac:dyDescent="0.25">
      <c r="A4" s="28" t="s">
        <v>0</v>
      </c>
      <c r="B4" s="8" t="s">
        <v>9</v>
      </c>
      <c r="C4" s="8" t="s">
        <v>386</v>
      </c>
      <c r="D4" s="9" t="s">
        <v>65</v>
      </c>
      <c r="E4" s="9" t="s">
        <v>66</v>
      </c>
      <c r="F4" s="9" t="s">
        <v>187</v>
      </c>
      <c r="G4" s="9" t="s">
        <v>385</v>
      </c>
      <c r="H4" s="9" t="s">
        <v>0</v>
      </c>
      <c r="I4" s="9" t="s">
        <v>384</v>
      </c>
      <c r="J4" s="9" t="s">
        <v>0</v>
      </c>
      <c r="K4" s="9" t="s">
        <v>18</v>
      </c>
      <c r="L4" s="9" t="s">
        <v>76</v>
      </c>
      <c r="M4" s="9" t="s">
        <v>383</v>
      </c>
      <c r="N4" s="9" t="s">
        <v>71</v>
      </c>
      <c r="O4" s="9" t="s">
        <v>387</v>
      </c>
    </row>
    <row r="5" spans="1:15" x14ac:dyDescent="0.25">
      <c r="A5" s="28" t="s">
        <v>0</v>
      </c>
      <c r="B5" s="8" t="s">
        <v>9</v>
      </c>
      <c r="C5" s="8" t="s">
        <v>386</v>
      </c>
      <c r="D5" s="9" t="s">
        <v>65</v>
      </c>
      <c r="E5" s="9" t="s">
        <v>66</v>
      </c>
      <c r="F5" s="9" t="s">
        <v>187</v>
      </c>
      <c r="G5" s="9" t="s">
        <v>385</v>
      </c>
      <c r="H5" s="9" t="s">
        <v>0</v>
      </c>
      <c r="I5" s="9" t="s">
        <v>384</v>
      </c>
      <c r="J5" s="9" t="s">
        <v>0</v>
      </c>
      <c r="K5" s="9" t="s">
        <v>18</v>
      </c>
      <c r="L5" s="9" t="s">
        <v>69</v>
      </c>
      <c r="M5" s="9" t="s">
        <v>383</v>
      </c>
      <c r="N5" s="9" t="s">
        <v>71</v>
      </c>
      <c r="O5" s="9" t="s">
        <v>382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BDF03-61F0-4D3F-A515-CFD628F33801}">
  <dimension ref="A1:I52"/>
  <sheetViews>
    <sheetView zoomScaleNormal="100" workbookViewId="0">
      <selection activeCell="N2" sqref="N2"/>
    </sheetView>
  </sheetViews>
  <sheetFormatPr defaultColWidth="8.85546875" defaultRowHeight="15" x14ac:dyDescent="0.25"/>
  <cols>
    <col min="1" max="1" width="24.5703125" bestFit="1" customWidth="1"/>
    <col min="2" max="2" width="17.7109375" bestFit="1" customWidth="1"/>
    <col min="3" max="3" width="17.85546875" bestFit="1" customWidth="1"/>
    <col min="4" max="4" width="13.85546875" bestFit="1" customWidth="1"/>
    <col min="5" max="5" width="19.7109375" customWidth="1"/>
    <col min="6" max="6" width="12.28515625" bestFit="1" customWidth="1"/>
    <col min="7" max="7" width="18.42578125" customWidth="1"/>
    <col min="8" max="8" width="17.7109375" customWidth="1"/>
    <col min="9" max="9" width="13.28515625" customWidth="1"/>
  </cols>
  <sheetData>
    <row r="1" spans="1:9" x14ac:dyDescent="0.25">
      <c r="A1" s="41" t="s">
        <v>267</v>
      </c>
      <c r="B1" s="42" t="s">
        <v>431</v>
      </c>
      <c r="C1" s="86" t="s">
        <v>377</v>
      </c>
      <c r="D1" s="86">
        <v>2000000</v>
      </c>
      <c r="E1" s="36"/>
      <c r="F1" s="36"/>
      <c r="G1" s="36"/>
      <c r="H1" s="36"/>
      <c r="I1" s="36"/>
    </row>
    <row r="2" spans="1:9" x14ac:dyDescent="0.25">
      <c r="A2" s="41" t="s">
        <v>268</v>
      </c>
      <c r="B2" s="43">
        <v>0.15</v>
      </c>
      <c r="C2" s="101" t="s">
        <v>381</v>
      </c>
      <c r="D2" s="112">
        <f>ROUNDUP(44669.0240982995,0)</f>
        <v>44670</v>
      </c>
      <c r="E2" s="36"/>
      <c r="F2" s="36"/>
      <c r="G2" s="36"/>
      <c r="H2" s="36"/>
      <c r="I2" s="36"/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111" t="s">
        <v>430</v>
      </c>
      <c r="B4" s="109">
        <f>DAYS360(B1,A4,TRUE)</f>
        <v>1</v>
      </c>
      <c r="C4" s="106" t="s">
        <v>73</v>
      </c>
      <c r="D4" s="108">
        <v>0</v>
      </c>
      <c r="E4" s="107">
        <f>ROUNDUP(F4*$B$2*B4/360,0)</f>
        <v>834</v>
      </c>
      <c r="F4" s="106">
        <f>D1</f>
        <v>2000000</v>
      </c>
      <c r="G4" s="106">
        <f t="shared" ref="G4:G52" si="0">F4-D4</f>
        <v>2000000</v>
      </c>
      <c r="H4" s="106">
        <f>ROUNDUP(F4*$B$2*B4/360,0)</f>
        <v>834</v>
      </c>
      <c r="I4" s="105">
        <f t="shared" ref="I4:I35" si="1">E4-H4</f>
        <v>0</v>
      </c>
    </row>
    <row r="5" spans="1:9" x14ac:dyDescent="0.25">
      <c r="A5" s="110" t="s">
        <v>429</v>
      </c>
      <c r="B5" s="109">
        <f>DAYS360(A4,A5,TRUE)</f>
        <v>7</v>
      </c>
      <c r="C5" s="106">
        <f>$D$2</f>
        <v>44670</v>
      </c>
      <c r="D5" s="108">
        <f t="shared" ref="D5:D52" si="2">C5-E5</f>
        <v>38836.67</v>
      </c>
      <c r="E5" s="107">
        <f>ROUND(F5*$B$2*B5/360,2)</f>
        <v>5833.33</v>
      </c>
      <c r="F5" s="106">
        <f t="shared" ref="F5:F52" si="3">G4</f>
        <v>2000000</v>
      </c>
      <c r="G5" s="106">
        <f t="shared" si="0"/>
        <v>1961163.33</v>
      </c>
      <c r="H5" s="106">
        <f t="shared" ref="H5:H51" si="4">F5*$B$2*B5/360</f>
        <v>5833.333333333333</v>
      </c>
      <c r="I5" s="105">
        <f t="shared" si="1"/>
        <v>-3.333333333102928E-3</v>
      </c>
    </row>
    <row r="6" spans="1:9" x14ac:dyDescent="0.25">
      <c r="A6" s="110" t="s">
        <v>428</v>
      </c>
      <c r="B6" s="109">
        <f t="shared" ref="B6:B52" si="5">DAYS360(A5,A6,TRUE)</f>
        <v>7</v>
      </c>
      <c r="C6" s="106">
        <f t="shared" ref="C6:C52" si="6">$D$2</f>
        <v>44670</v>
      </c>
      <c r="D6" s="108">
        <f t="shared" si="2"/>
        <v>38949.94</v>
      </c>
      <c r="E6" s="107">
        <f t="shared" ref="E6:E51" si="7">ROUND(F6*$B$2*B6/360,2)</f>
        <v>5720.06</v>
      </c>
      <c r="F6" s="106">
        <f t="shared" si="3"/>
        <v>1961163.33</v>
      </c>
      <c r="G6" s="106">
        <f t="shared" si="0"/>
        <v>1922213.3900000001</v>
      </c>
      <c r="H6" s="106">
        <f t="shared" si="4"/>
        <v>5720.0597124999995</v>
      </c>
      <c r="I6" s="105">
        <f t="shared" si="1"/>
        <v>2.8750000092259143E-4</v>
      </c>
    </row>
    <row r="7" spans="1:9" x14ac:dyDescent="0.25">
      <c r="A7" s="110" t="s">
        <v>427</v>
      </c>
      <c r="B7" s="109">
        <f t="shared" si="5"/>
        <v>7</v>
      </c>
      <c r="C7" s="106">
        <f t="shared" si="6"/>
        <v>44670</v>
      </c>
      <c r="D7" s="108">
        <f t="shared" si="2"/>
        <v>39063.54</v>
      </c>
      <c r="E7" s="107">
        <f t="shared" si="7"/>
        <v>5606.46</v>
      </c>
      <c r="F7" s="106">
        <f t="shared" si="3"/>
        <v>1922213.3900000001</v>
      </c>
      <c r="G7" s="106">
        <f t="shared" si="0"/>
        <v>1883149.85</v>
      </c>
      <c r="H7" s="106">
        <f t="shared" si="4"/>
        <v>5606.4557208333335</v>
      </c>
      <c r="I7" s="105">
        <f t="shared" si="1"/>
        <v>4.2791666664925287E-3</v>
      </c>
    </row>
    <row r="8" spans="1:9" x14ac:dyDescent="0.25">
      <c r="A8" s="110" t="s">
        <v>230</v>
      </c>
      <c r="B8" s="109">
        <f t="shared" si="5"/>
        <v>6</v>
      </c>
      <c r="C8" s="106">
        <f t="shared" si="6"/>
        <v>44670</v>
      </c>
      <c r="D8" s="108">
        <f t="shared" si="2"/>
        <v>39962.129999999997</v>
      </c>
      <c r="E8" s="107">
        <f t="shared" si="7"/>
        <v>4707.87</v>
      </c>
      <c r="F8" s="106">
        <f t="shared" si="3"/>
        <v>1883149.85</v>
      </c>
      <c r="G8" s="106">
        <f t="shared" si="0"/>
        <v>1843187.7200000002</v>
      </c>
      <c r="H8" s="106">
        <f t="shared" si="4"/>
        <v>4707.8746249999995</v>
      </c>
      <c r="I8" s="105">
        <f t="shared" si="1"/>
        <v>-4.6249999995779945E-3</v>
      </c>
    </row>
    <row r="9" spans="1:9" x14ac:dyDescent="0.25">
      <c r="A9" s="110" t="s">
        <v>426</v>
      </c>
      <c r="B9" s="109">
        <f t="shared" si="5"/>
        <v>7</v>
      </c>
      <c r="C9" s="106">
        <f t="shared" si="6"/>
        <v>44670</v>
      </c>
      <c r="D9" s="108">
        <f t="shared" si="2"/>
        <v>39294.04</v>
      </c>
      <c r="E9" s="107">
        <f t="shared" si="7"/>
        <v>5375.96</v>
      </c>
      <c r="F9" s="106">
        <f t="shared" si="3"/>
        <v>1843187.7200000002</v>
      </c>
      <c r="G9" s="106">
        <f t="shared" si="0"/>
        <v>1803893.6800000002</v>
      </c>
      <c r="H9" s="106">
        <f t="shared" si="4"/>
        <v>5375.9641833333335</v>
      </c>
      <c r="I9" s="105">
        <f t="shared" si="1"/>
        <v>-4.1833333334579947E-3</v>
      </c>
    </row>
    <row r="10" spans="1:9" x14ac:dyDescent="0.25">
      <c r="A10" s="110" t="s">
        <v>425</v>
      </c>
      <c r="B10" s="109">
        <f t="shared" si="5"/>
        <v>7</v>
      </c>
      <c r="C10" s="106">
        <f t="shared" si="6"/>
        <v>44670</v>
      </c>
      <c r="D10" s="108">
        <f t="shared" si="2"/>
        <v>39408.639999999999</v>
      </c>
      <c r="E10" s="107">
        <f t="shared" si="7"/>
        <v>5261.36</v>
      </c>
      <c r="F10" s="106">
        <f t="shared" si="3"/>
        <v>1803893.6800000002</v>
      </c>
      <c r="G10" s="106">
        <f t="shared" si="0"/>
        <v>1764485.0400000003</v>
      </c>
      <c r="H10" s="106">
        <f t="shared" si="4"/>
        <v>5261.3565666666673</v>
      </c>
      <c r="I10" s="105">
        <f t="shared" si="1"/>
        <v>3.4333333323957049E-3</v>
      </c>
    </row>
    <row r="11" spans="1:9" x14ac:dyDescent="0.25">
      <c r="A11" s="110" t="s">
        <v>424</v>
      </c>
      <c r="B11" s="109">
        <f t="shared" si="5"/>
        <v>7</v>
      </c>
      <c r="C11" s="106">
        <f t="shared" si="6"/>
        <v>44670</v>
      </c>
      <c r="D11" s="108">
        <f t="shared" si="2"/>
        <v>39523.589999999997</v>
      </c>
      <c r="E11" s="107">
        <f t="shared" si="7"/>
        <v>5146.41</v>
      </c>
      <c r="F11" s="106">
        <f t="shared" si="3"/>
        <v>1764485.0400000003</v>
      </c>
      <c r="G11" s="106">
        <f t="shared" si="0"/>
        <v>1724961.4500000002</v>
      </c>
      <c r="H11" s="106">
        <f t="shared" si="4"/>
        <v>5146.4147000000012</v>
      </c>
      <c r="I11" s="105">
        <f t="shared" si="1"/>
        <v>-4.7000000013213139E-3</v>
      </c>
    </row>
    <row r="12" spans="1:9" x14ac:dyDescent="0.25">
      <c r="A12" s="110" t="s">
        <v>195</v>
      </c>
      <c r="B12" s="109">
        <f t="shared" si="5"/>
        <v>7</v>
      </c>
      <c r="C12" s="106">
        <f t="shared" si="6"/>
        <v>44670</v>
      </c>
      <c r="D12" s="108">
        <f t="shared" si="2"/>
        <v>39638.86</v>
      </c>
      <c r="E12" s="107">
        <f t="shared" si="7"/>
        <v>5031.1400000000003</v>
      </c>
      <c r="F12" s="106">
        <f t="shared" si="3"/>
        <v>1724961.4500000002</v>
      </c>
      <c r="G12" s="106">
        <f t="shared" si="0"/>
        <v>1685322.59</v>
      </c>
      <c r="H12" s="106">
        <f t="shared" si="4"/>
        <v>5031.137562500001</v>
      </c>
      <c r="I12" s="105">
        <f t="shared" si="1"/>
        <v>2.4374999993597157E-3</v>
      </c>
    </row>
    <row r="13" spans="1:9" x14ac:dyDescent="0.25">
      <c r="A13" s="110" t="s">
        <v>42</v>
      </c>
      <c r="B13" s="109">
        <f t="shared" si="5"/>
        <v>7</v>
      </c>
      <c r="C13" s="106">
        <f t="shared" si="6"/>
        <v>44670</v>
      </c>
      <c r="D13" s="108">
        <f t="shared" si="2"/>
        <v>39754.479999999996</v>
      </c>
      <c r="E13" s="107">
        <f t="shared" si="7"/>
        <v>4915.5200000000004</v>
      </c>
      <c r="F13" s="106">
        <f t="shared" si="3"/>
        <v>1685322.59</v>
      </c>
      <c r="G13" s="106">
        <f t="shared" si="0"/>
        <v>1645568.11</v>
      </c>
      <c r="H13" s="106">
        <f t="shared" si="4"/>
        <v>4915.5242208333339</v>
      </c>
      <c r="I13" s="105">
        <f t="shared" si="1"/>
        <v>-4.2208333334201598E-3</v>
      </c>
    </row>
    <row r="14" spans="1:9" x14ac:dyDescent="0.25">
      <c r="A14" s="110" t="s">
        <v>423</v>
      </c>
      <c r="B14" s="109">
        <f t="shared" si="5"/>
        <v>7</v>
      </c>
      <c r="C14" s="106">
        <f t="shared" si="6"/>
        <v>44670</v>
      </c>
      <c r="D14" s="108">
        <f t="shared" si="2"/>
        <v>39870.43</v>
      </c>
      <c r="E14" s="107">
        <f t="shared" si="7"/>
        <v>4799.57</v>
      </c>
      <c r="F14" s="106">
        <f t="shared" si="3"/>
        <v>1645568.11</v>
      </c>
      <c r="G14" s="106">
        <f t="shared" si="0"/>
        <v>1605697.6800000002</v>
      </c>
      <c r="H14" s="106">
        <f t="shared" si="4"/>
        <v>4799.5736541666665</v>
      </c>
      <c r="I14" s="105">
        <f t="shared" si="1"/>
        <v>-3.6541666668199468E-3</v>
      </c>
    </row>
    <row r="15" spans="1:9" x14ac:dyDescent="0.25">
      <c r="A15" s="110" t="s">
        <v>422</v>
      </c>
      <c r="B15" s="109">
        <f t="shared" si="5"/>
        <v>7</v>
      </c>
      <c r="C15" s="106">
        <f t="shared" si="6"/>
        <v>44670</v>
      </c>
      <c r="D15" s="108">
        <f t="shared" si="2"/>
        <v>39986.720000000001</v>
      </c>
      <c r="E15" s="107">
        <f t="shared" si="7"/>
        <v>4683.28</v>
      </c>
      <c r="F15" s="106">
        <f t="shared" si="3"/>
        <v>1605697.6800000002</v>
      </c>
      <c r="G15" s="106">
        <f t="shared" si="0"/>
        <v>1565710.9600000002</v>
      </c>
      <c r="H15" s="106">
        <f t="shared" si="4"/>
        <v>4683.2848999999997</v>
      </c>
      <c r="I15" s="105">
        <f t="shared" si="1"/>
        <v>-4.8999999999068677E-3</v>
      </c>
    </row>
    <row r="16" spans="1:9" x14ac:dyDescent="0.25">
      <c r="A16" s="110" t="s">
        <v>421</v>
      </c>
      <c r="B16" s="109">
        <f t="shared" si="5"/>
        <v>7</v>
      </c>
      <c r="C16" s="106">
        <f t="shared" si="6"/>
        <v>44670</v>
      </c>
      <c r="D16" s="108">
        <f t="shared" si="2"/>
        <v>40103.339999999997</v>
      </c>
      <c r="E16" s="107">
        <f t="shared" si="7"/>
        <v>4566.66</v>
      </c>
      <c r="F16" s="106">
        <f t="shared" si="3"/>
        <v>1565710.9600000002</v>
      </c>
      <c r="G16" s="106">
        <f t="shared" si="0"/>
        <v>1525607.62</v>
      </c>
      <c r="H16" s="106">
        <f t="shared" si="4"/>
        <v>4566.6569666666674</v>
      </c>
      <c r="I16" s="105">
        <f t="shared" si="1"/>
        <v>3.0333333324961131E-3</v>
      </c>
    </row>
    <row r="17" spans="1:9" x14ac:dyDescent="0.25">
      <c r="A17" s="110" t="s">
        <v>420</v>
      </c>
      <c r="B17" s="109">
        <f t="shared" si="5"/>
        <v>6</v>
      </c>
      <c r="C17" s="106">
        <f t="shared" si="6"/>
        <v>44670</v>
      </c>
      <c r="D17" s="108">
        <f t="shared" si="2"/>
        <v>40855.980000000003</v>
      </c>
      <c r="E17" s="107">
        <f t="shared" si="7"/>
        <v>3814.02</v>
      </c>
      <c r="F17" s="106">
        <f t="shared" si="3"/>
        <v>1525607.62</v>
      </c>
      <c r="G17" s="106">
        <f t="shared" si="0"/>
        <v>1484751.6400000001</v>
      </c>
      <c r="H17" s="106">
        <f t="shared" si="4"/>
        <v>3814.0190499999999</v>
      </c>
      <c r="I17" s="105">
        <f t="shared" si="1"/>
        <v>9.50000000102591E-4</v>
      </c>
    </row>
    <row r="18" spans="1:9" x14ac:dyDescent="0.25">
      <c r="A18" s="110" t="s">
        <v>419</v>
      </c>
      <c r="B18" s="109">
        <f t="shared" si="5"/>
        <v>7</v>
      </c>
      <c r="C18" s="106">
        <f t="shared" si="6"/>
        <v>44670</v>
      </c>
      <c r="D18" s="108">
        <f t="shared" si="2"/>
        <v>40339.47</v>
      </c>
      <c r="E18" s="107">
        <f t="shared" si="7"/>
        <v>4330.53</v>
      </c>
      <c r="F18" s="106">
        <f t="shared" si="3"/>
        <v>1484751.6400000001</v>
      </c>
      <c r="G18" s="106">
        <f t="shared" si="0"/>
        <v>1444412.1700000002</v>
      </c>
      <c r="H18" s="106">
        <f t="shared" si="4"/>
        <v>4330.5256166666668</v>
      </c>
      <c r="I18" s="105">
        <f t="shared" si="1"/>
        <v>4.3833333329530433E-3</v>
      </c>
    </row>
    <row r="19" spans="1:9" x14ac:dyDescent="0.25">
      <c r="A19" s="110" t="s">
        <v>418</v>
      </c>
      <c r="B19" s="109">
        <f t="shared" si="5"/>
        <v>7</v>
      </c>
      <c r="C19" s="106">
        <f t="shared" si="6"/>
        <v>44670</v>
      </c>
      <c r="D19" s="108">
        <f t="shared" si="2"/>
        <v>40457.129999999997</v>
      </c>
      <c r="E19" s="107">
        <f t="shared" si="7"/>
        <v>4212.87</v>
      </c>
      <c r="F19" s="106">
        <f t="shared" si="3"/>
        <v>1444412.1700000002</v>
      </c>
      <c r="G19" s="106">
        <f t="shared" si="0"/>
        <v>1403955.0400000003</v>
      </c>
      <c r="H19" s="106">
        <f t="shared" si="4"/>
        <v>4212.8688291666667</v>
      </c>
      <c r="I19" s="105">
        <f t="shared" si="1"/>
        <v>1.1708333331625909E-3</v>
      </c>
    </row>
    <row r="20" spans="1:9" x14ac:dyDescent="0.25">
      <c r="A20" s="110" t="s">
        <v>417</v>
      </c>
      <c r="B20" s="109">
        <f t="shared" si="5"/>
        <v>7</v>
      </c>
      <c r="C20" s="106">
        <f t="shared" si="6"/>
        <v>44670</v>
      </c>
      <c r="D20" s="108">
        <f t="shared" si="2"/>
        <v>40575.129999999997</v>
      </c>
      <c r="E20" s="107">
        <f t="shared" si="7"/>
        <v>4094.87</v>
      </c>
      <c r="F20" s="106">
        <f t="shared" si="3"/>
        <v>1403955.0400000003</v>
      </c>
      <c r="G20" s="106">
        <f t="shared" si="0"/>
        <v>1363379.9100000004</v>
      </c>
      <c r="H20" s="106">
        <f t="shared" si="4"/>
        <v>4094.8688666666671</v>
      </c>
      <c r="I20" s="105">
        <f t="shared" si="1"/>
        <v>1.1333333327456785E-3</v>
      </c>
    </row>
    <row r="21" spans="1:9" x14ac:dyDescent="0.25">
      <c r="A21" s="110" t="s">
        <v>233</v>
      </c>
      <c r="B21" s="109">
        <f t="shared" si="5"/>
        <v>7</v>
      </c>
      <c r="C21" s="106">
        <f t="shared" si="6"/>
        <v>44670</v>
      </c>
      <c r="D21" s="108">
        <f t="shared" si="2"/>
        <v>40693.480000000003</v>
      </c>
      <c r="E21" s="107">
        <f t="shared" si="7"/>
        <v>3976.52</v>
      </c>
      <c r="F21" s="106">
        <f t="shared" si="3"/>
        <v>1363379.9100000004</v>
      </c>
      <c r="G21" s="106">
        <f t="shared" si="0"/>
        <v>1322686.4300000004</v>
      </c>
      <c r="H21" s="106">
        <f t="shared" si="4"/>
        <v>3976.5247375000008</v>
      </c>
      <c r="I21" s="105">
        <f t="shared" si="1"/>
        <v>-4.7375000008287316E-3</v>
      </c>
    </row>
    <row r="22" spans="1:9" x14ac:dyDescent="0.25">
      <c r="A22" s="110" t="s">
        <v>416</v>
      </c>
      <c r="B22" s="109">
        <f t="shared" si="5"/>
        <v>7</v>
      </c>
      <c r="C22" s="106">
        <f t="shared" si="6"/>
        <v>44670</v>
      </c>
      <c r="D22" s="108">
        <f t="shared" si="2"/>
        <v>40812.160000000003</v>
      </c>
      <c r="E22" s="107">
        <f t="shared" si="7"/>
        <v>3857.84</v>
      </c>
      <c r="F22" s="106">
        <f t="shared" si="3"/>
        <v>1322686.4300000004</v>
      </c>
      <c r="G22" s="106">
        <f t="shared" si="0"/>
        <v>1281874.2700000005</v>
      </c>
      <c r="H22" s="106">
        <f t="shared" si="4"/>
        <v>3857.8354208333349</v>
      </c>
      <c r="I22" s="105">
        <f t="shared" si="1"/>
        <v>4.5791666652803542E-3</v>
      </c>
    </row>
    <row r="23" spans="1:9" x14ac:dyDescent="0.25">
      <c r="A23" s="110" t="s">
        <v>415</v>
      </c>
      <c r="B23" s="109">
        <f t="shared" si="5"/>
        <v>7</v>
      </c>
      <c r="C23" s="106">
        <f t="shared" si="6"/>
        <v>44670</v>
      </c>
      <c r="D23" s="108">
        <f t="shared" si="2"/>
        <v>40931.199999999997</v>
      </c>
      <c r="E23" s="107">
        <f t="shared" si="7"/>
        <v>3738.8</v>
      </c>
      <c r="F23" s="106">
        <f t="shared" si="3"/>
        <v>1281874.2700000005</v>
      </c>
      <c r="G23" s="106">
        <f t="shared" si="0"/>
        <v>1240943.0700000005</v>
      </c>
      <c r="H23" s="106">
        <f t="shared" si="4"/>
        <v>3738.7999541666682</v>
      </c>
      <c r="I23" s="105">
        <f t="shared" si="1"/>
        <v>4.5833332023903495E-5</v>
      </c>
    </row>
    <row r="24" spans="1:9" x14ac:dyDescent="0.25">
      <c r="A24" s="110" t="s">
        <v>414</v>
      </c>
      <c r="B24" s="109">
        <f t="shared" si="5"/>
        <v>7</v>
      </c>
      <c r="C24" s="106">
        <f t="shared" si="6"/>
        <v>44670</v>
      </c>
      <c r="D24" s="108">
        <f t="shared" si="2"/>
        <v>41050.58</v>
      </c>
      <c r="E24" s="107">
        <f t="shared" si="7"/>
        <v>3619.42</v>
      </c>
      <c r="F24" s="106">
        <f t="shared" si="3"/>
        <v>1240943.0700000005</v>
      </c>
      <c r="G24" s="106">
        <f t="shared" si="0"/>
        <v>1199892.4900000005</v>
      </c>
      <c r="H24" s="106">
        <f t="shared" si="4"/>
        <v>3619.4172875000013</v>
      </c>
      <c r="I24" s="105">
        <f t="shared" si="1"/>
        <v>2.7124999987790943E-3</v>
      </c>
    </row>
    <row r="25" spans="1:9" x14ac:dyDescent="0.25">
      <c r="A25" s="110" t="s">
        <v>198</v>
      </c>
      <c r="B25" s="109">
        <f t="shared" si="5"/>
        <v>7</v>
      </c>
      <c r="C25" s="106">
        <f t="shared" si="6"/>
        <v>44670</v>
      </c>
      <c r="D25" s="108">
        <f t="shared" si="2"/>
        <v>41170.31</v>
      </c>
      <c r="E25" s="107">
        <f t="shared" si="7"/>
        <v>3499.69</v>
      </c>
      <c r="F25" s="106">
        <f t="shared" si="3"/>
        <v>1199892.4900000005</v>
      </c>
      <c r="G25" s="106">
        <f t="shared" si="0"/>
        <v>1158722.1800000004</v>
      </c>
      <c r="H25" s="106">
        <f t="shared" si="4"/>
        <v>3499.6864291666684</v>
      </c>
      <c r="I25" s="105">
        <f t="shared" si="1"/>
        <v>3.5708333316506469E-3</v>
      </c>
    </row>
    <row r="26" spans="1:9" x14ac:dyDescent="0.25">
      <c r="A26" s="110" t="s">
        <v>413</v>
      </c>
      <c r="B26" s="109">
        <f t="shared" si="5"/>
        <v>6</v>
      </c>
      <c r="C26" s="106">
        <f t="shared" si="6"/>
        <v>44670</v>
      </c>
      <c r="D26" s="108">
        <f t="shared" si="2"/>
        <v>41773.19</v>
      </c>
      <c r="E26" s="107">
        <f t="shared" si="7"/>
        <v>2896.81</v>
      </c>
      <c r="F26" s="106">
        <f t="shared" si="3"/>
        <v>1158722.1800000004</v>
      </c>
      <c r="G26" s="106">
        <f t="shared" si="0"/>
        <v>1116948.9900000005</v>
      </c>
      <c r="H26" s="106">
        <f t="shared" si="4"/>
        <v>2896.8054500000007</v>
      </c>
      <c r="I26" s="105">
        <f t="shared" si="1"/>
        <v>4.5499999991989171E-3</v>
      </c>
    </row>
    <row r="27" spans="1:9" x14ac:dyDescent="0.25">
      <c r="A27" s="110" t="s">
        <v>412</v>
      </c>
      <c r="B27" s="109">
        <f t="shared" si="5"/>
        <v>7</v>
      </c>
      <c r="C27" s="106">
        <f t="shared" si="6"/>
        <v>44670</v>
      </c>
      <c r="D27" s="108">
        <f t="shared" si="2"/>
        <v>41412.230000000003</v>
      </c>
      <c r="E27" s="107">
        <f t="shared" si="7"/>
        <v>3257.77</v>
      </c>
      <c r="F27" s="106">
        <f t="shared" si="3"/>
        <v>1116948.9900000005</v>
      </c>
      <c r="G27" s="106">
        <f t="shared" si="0"/>
        <v>1075536.7600000005</v>
      </c>
      <c r="H27" s="106">
        <f t="shared" si="4"/>
        <v>3257.7678875000011</v>
      </c>
      <c r="I27" s="105">
        <f t="shared" si="1"/>
        <v>2.1124999989297066E-3</v>
      </c>
    </row>
    <row r="28" spans="1:9" x14ac:dyDescent="0.25">
      <c r="A28" s="110" t="s">
        <v>411</v>
      </c>
      <c r="B28" s="109">
        <f t="shared" si="5"/>
        <v>7</v>
      </c>
      <c r="C28" s="106">
        <f t="shared" si="6"/>
        <v>44670</v>
      </c>
      <c r="D28" s="108">
        <f t="shared" si="2"/>
        <v>41533.019999999997</v>
      </c>
      <c r="E28" s="107">
        <f t="shared" si="7"/>
        <v>3136.98</v>
      </c>
      <c r="F28" s="106">
        <f t="shared" si="3"/>
        <v>1075536.7600000005</v>
      </c>
      <c r="G28" s="106">
        <f t="shared" si="0"/>
        <v>1034003.7400000005</v>
      </c>
      <c r="H28" s="106">
        <f t="shared" si="4"/>
        <v>3136.9822166666681</v>
      </c>
      <c r="I28" s="105">
        <f t="shared" si="1"/>
        <v>-2.2166666681187053E-3</v>
      </c>
    </row>
    <row r="29" spans="1:9" x14ac:dyDescent="0.25">
      <c r="A29" s="110" t="s">
        <v>410</v>
      </c>
      <c r="B29" s="109">
        <f t="shared" si="5"/>
        <v>7</v>
      </c>
      <c r="C29" s="106">
        <f t="shared" si="6"/>
        <v>44670</v>
      </c>
      <c r="D29" s="108">
        <f t="shared" si="2"/>
        <v>41654.160000000003</v>
      </c>
      <c r="E29" s="107">
        <f t="shared" si="7"/>
        <v>3015.84</v>
      </c>
      <c r="F29" s="106">
        <f t="shared" si="3"/>
        <v>1034003.7400000005</v>
      </c>
      <c r="G29" s="106">
        <f t="shared" si="0"/>
        <v>992349.58000000042</v>
      </c>
      <c r="H29" s="106">
        <f t="shared" si="4"/>
        <v>3015.8442416666685</v>
      </c>
      <c r="I29" s="105">
        <f t="shared" si="1"/>
        <v>-4.2416666683493531E-3</v>
      </c>
    </row>
    <row r="30" spans="1:9" x14ac:dyDescent="0.25">
      <c r="A30" s="110" t="s">
        <v>409</v>
      </c>
      <c r="B30" s="109">
        <f t="shared" si="5"/>
        <v>6</v>
      </c>
      <c r="C30" s="106">
        <f t="shared" si="6"/>
        <v>44670</v>
      </c>
      <c r="D30" s="108">
        <f t="shared" si="2"/>
        <v>42189.13</v>
      </c>
      <c r="E30" s="107">
        <f t="shared" si="7"/>
        <v>2480.87</v>
      </c>
      <c r="F30" s="106">
        <f t="shared" si="3"/>
        <v>992349.58000000042</v>
      </c>
      <c r="G30" s="106">
        <f t="shared" si="0"/>
        <v>950160.45000000042</v>
      </c>
      <c r="H30" s="106">
        <f t="shared" si="4"/>
        <v>2480.8739500000011</v>
      </c>
      <c r="I30" s="105">
        <f t="shared" si="1"/>
        <v>-3.9500000011685188E-3</v>
      </c>
    </row>
    <row r="31" spans="1:9" x14ac:dyDescent="0.25">
      <c r="A31" s="110" t="s">
        <v>408</v>
      </c>
      <c r="B31" s="109">
        <f t="shared" si="5"/>
        <v>7</v>
      </c>
      <c r="C31" s="106">
        <f t="shared" si="6"/>
        <v>44670</v>
      </c>
      <c r="D31" s="108">
        <f t="shared" si="2"/>
        <v>41898.699999999997</v>
      </c>
      <c r="E31" s="107">
        <f t="shared" si="7"/>
        <v>2771.3</v>
      </c>
      <c r="F31" s="106">
        <f t="shared" si="3"/>
        <v>950160.45000000042</v>
      </c>
      <c r="G31" s="106">
        <f t="shared" si="0"/>
        <v>908261.75000000047</v>
      </c>
      <c r="H31" s="106">
        <f t="shared" si="4"/>
        <v>2771.3013125000011</v>
      </c>
      <c r="I31" s="105">
        <f t="shared" si="1"/>
        <v>-1.3125000009495125E-3</v>
      </c>
    </row>
    <row r="32" spans="1:9" x14ac:dyDescent="0.25">
      <c r="A32" s="110" t="s">
        <v>407</v>
      </c>
      <c r="B32" s="109">
        <f t="shared" si="5"/>
        <v>7</v>
      </c>
      <c r="C32" s="106">
        <f t="shared" si="6"/>
        <v>44670</v>
      </c>
      <c r="D32" s="108">
        <f t="shared" si="2"/>
        <v>42020.9</v>
      </c>
      <c r="E32" s="107">
        <f t="shared" si="7"/>
        <v>2649.1</v>
      </c>
      <c r="F32" s="106">
        <f t="shared" si="3"/>
        <v>908261.75000000047</v>
      </c>
      <c r="G32" s="106">
        <f t="shared" si="0"/>
        <v>866240.85000000044</v>
      </c>
      <c r="H32" s="106">
        <f t="shared" si="4"/>
        <v>2649.0967708333346</v>
      </c>
      <c r="I32" s="105">
        <f t="shared" si="1"/>
        <v>3.2291666652781714E-3</v>
      </c>
    </row>
    <row r="33" spans="1:9" x14ac:dyDescent="0.25">
      <c r="A33" s="110" t="s">
        <v>406</v>
      </c>
      <c r="B33" s="109">
        <f t="shared" si="5"/>
        <v>7</v>
      </c>
      <c r="C33" s="106">
        <f t="shared" si="6"/>
        <v>44670</v>
      </c>
      <c r="D33" s="108">
        <f t="shared" si="2"/>
        <v>42143.46</v>
      </c>
      <c r="E33" s="107">
        <f t="shared" si="7"/>
        <v>2526.54</v>
      </c>
      <c r="F33" s="106">
        <f t="shared" si="3"/>
        <v>866240.85000000044</v>
      </c>
      <c r="G33" s="106">
        <f t="shared" si="0"/>
        <v>824097.39000000048</v>
      </c>
      <c r="H33" s="106">
        <f t="shared" si="4"/>
        <v>2526.5358125000012</v>
      </c>
      <c r="I33" s="105">
        <f t="shared" si="1"/>
        <v>4.187499998806743E-3</v>
      </c>
    </row>
    <row r="34" spans="1:9" x14ac:dyDescent="0.25">
      <c r="A34" s="110" t="s">
        <v>405</v>
      </c>
      <c r="B34" s="109">
        <f t="shared" si="5"/>
        <v>9</v>
      </c>
      <c r="C34" s="106">
        <f t="shared" si="6"/>
        <v>44670</v>
      </c>
      <c r="D34" s="108">
        <f t="shared" si="2"/>
        <v>41579.629999999997</v>
      </c>
      <c r="E34" s="107">
        <f t="shared" si="7"/>
        <v>3090.37</v>
      </c>
      <c r="F34" s="106">
        <f t="shared" si="3"/>
        <v>824097.39000000048</v>
      </c>
      <c r="G34" s="106">
        <f t="shared" si="0"/>
        <v>782517.76000000047</v>
      </c>
      <c r="H34" s="106">
        <f t="shared" si="4"/>
        <v>3090.3652125000017</v>
      </c>
      <c r="I34" s="105">
        <f t="shared" si="1"/>
        <v>4.7874999982013833E-3</v>
      </c>
    </row>
    <row r="35" spans="1:9" x14ac:dyDescent="0.25">
      <c r="A35" s="110" t="s">
        <v>404</v>
      </c>
      <c r="B35" s="109">
        <f t="shared" si="5"/>
        <v>7</v>
      </c>
      <c r="C35" s="106">
        <f t="shared" si="6"/>
        <v>44670</v>
      </c>
      <c r="D35" s="108">
        <f t="shared" si="2"/>
        <v>42387.66</v>
      </c>
      <c r="E35" s="107">
        <f t="shared" si="7"/>
        <v>2282.34</v>
      </c>
      <c r="F35" s="106">
        <f t="shared" si="3"/>
        <v>782517.76000000047</v>
      </c>
      <c r="G35" s="106">
        <f t="shared" si="0"/>
        <v>740130.10000000044</v>
      </c>
      <c r="H35" s="106">
        <f t="shared" si="4"/>
        <v>2282.3434666666676</v>
      </c>
      <c r="I35" s="105">
        <f t="shared" si="1"/>
        <v>-3.4666666674638691E-3</v>
      </c>
    </row>
    <row r="36" spans="1:9" x14ac:dyDescent="0.25">
      <c r="A36" s="110" t="s">
        <v>403</v>
      </c>
      <c r="B36" s="109">
        <f t="shared" si="5"/>
        <v>7</v>
      </c>
      <c r="C36" s="106">
        <f t="shared" si="6"/>
        <v>44670</v>
      </c>
      <c r="D36" s="108">
        <f t="shared" si="2"/>
        <v>42511.29</v>
      </c>
      <c r="E36" s="107">
        <f t="shared" si="7"/>
        <v>2158.71</v>
      </c>
      <c r="F36" s="106">
        <f t="shared" si="3"/>
        <v>740130.10000000044</v>
      </c>
      <c r="G36" s="106">
        <f t="shared" si="0"/>
        <v>697618.81000000041</v>
      </c>
      <c r="H36" s="106">
        <f t="shared" si="4"/>
        <v>2158.7127916666677</v>
      </c>
      <c r="I36" s="105">
        <f t="shared" ref="I36:I52" si="8">E36-H36</f>
        <v>-2.7916666676901514E-3</v>
      </c>
    </row>
    <row r="37" spans="1:9" x14ac:dyDescent="0.25">
      <c r="A37" s="110" t="s">
        <v>402</v>
      </c>
      <c r="B37" s="109">
        <f t="shared" si="5"/>
        <v>7</v>
      </c>
      <c r="C37" s="106">
        <f t="shared" si="6"/>
        <v>44670</v>
      </c>
      <c r="D37" s="108">
        <f t="shared" si="2"/>
        <v>42635.28</v>
      </c>
      <c r="E37" s="107">
        <f t="shared" si="7"/>
        <v>2034.72</v>
      </c>
      <c r="F37" s="106">
        <f t="shared" si="3"/>
        <v>697618.81000000041</v>
      </c>
      <c r="G37" s="106">
        <f t="shared" si="0"/>
        <v>654983.53000000038</v>
      </c>
      <c r="H37" s="106">
        <f t="shared" si="4"/>
        <v>2034.7215291666678</v>
      </c>
      <c r="I37" s="105">
        <f t="shared" si="8"/>
        <v>-1.5291666677512694E-3</v>
      </c>
    </row>
    <row r="38" spans="1:9" x14ac:dyDescent="0.25">
      <c r="A38" s="110" t="s">
        <v>401</v>
      </c>
      <c r="B38" s="109">
        <f t="shared" si="5"/>
        <v>7</v>
      </c>
      <c r="C38" s="106">
        <f t="shared" si="6"/>
        <v>44670</v>
      </c>
      <c r="D38" s="108">
        <f t="shared" si="2"/>
        <v>42759.63</v>
      </c>
      <c r="E38" s="107">
        <f t="shared" si="7"/>
        <v>1910.37</v>
      </c>
      <c r="F38" s="106">
        <f t="shared" si="3"/>
        <v>654983.53000000038</v>
      </c>
      <c r="G38" s="106">
        <f t="shared" si="0"/>
        <v>612223.90000000037</v>
      </c>
      <c r="H38" s="106">
        <f t="shared" si="4"/>
        <v>1910.3686291666675</v>
      </c>
      <c r="I38" s="105">
        <f t="shared" si="8"/>
        <v>1.3708333324302657E-3</v>
      </c>
    </row>
    <row r="39" spans="1:9" x14ac:dyDescent="0.25">
      <c r="A39" s="110" t="s">
        <v>48</v>
      </c>
      <c r="B39" s="109">
        <f t="shared" si="5"/>
        <v>6</v>
      </c>
      <c r="C39" s="106">
        <f t="shared" si="6"/>
        <v>44670</v>
      </c>
      <c r="D39" s="108">
        <f t="shared" si="2"/>
        <v>43139.44</v>
      </c>
      <c r="E39" s="107">
        <f t="shared" si="7"/>
        <v>1530.56</v>
      </c>
      <c r="F39" s="106">
        <f t="shared" si="3"/>
        <v>612223.90000000037</v>
      </c>
      <c r="G39" s="106">
        <f t="shared" si="0"/>
        <v>569084.46000000043</v>
      </c>
      <c r="H39" s="106">
        <f t="shared" si="4"/>
        <v>1530.5597500000006</v>
      </c>
      <c r="I39" s="105">
        <f t="shared" si="8"/>
        <v>2.4999999936881068E-4</v>
      </c>
    </row>
    <row r="40" spans="1:9" x14ac:dyDescent="0.25">
      <c r="A40" s="110" t="s">
        <v>400</v>
      </c>
      <c r="B40" s="109">
        <f t="shared" si="5"/>
        <v>7</v>
      </c>
      <c r="C40" s="106">
        <f t="shared" si="6"/>
        <v>44670</v>
      </c>
      <c r="D40" s="108">
        <f t="shared" si="2"/>
        <v>43010.17</v>
      </c>
      <c r="E40" s="107">
        <f t="shared" si="7"/>
        <v>1659.83</v>
      </c>
      <c r="F40" s="106">
        <f t="shared" si="3"/>
        <v>569084.46000000043</v>
      </c>
      <c r="G40" s="106">
        <f t="shared" si="0"/>
        <v>526074.29000000039</v>
      </c>
      <c r="H40" s="106">
        <f t="shared" si="4"/>
        <v>1659.8296750000011</v>
      </c>
      <c r="I40" s="105">
        <f t="shared" si="8"/>
        <v>3.2499999883839337E-4</v>
      </c>
    </row>
    <row r="41" spans="1:9" x14ac:dyDescent="0.25">
      <c r="A41" s="110" t="s">
        <v>399</v>
      </c>
      <c r="B41" s="109">
        <f t="shared" si="5"/>
        <v>7</v>
      </c>
      <c r="C41" s="106">
        <f t="shared" si="6"/>
        <v>44670</v>
      </c>
      <c r="D41" s="108">
        <f t="shared" si="2"/>
        <v>43135.62</v>
      </c>
      <c r="E41" s="107">
        <f t="shared" si="7"/>
        <v>1534.38</v>
      </c>
      <c r="F41" s="106">
        <f t="shared" si="3"/>
        <v>526074.29000000039</v>
      </c>
      <c r="G41" s="106">
        <f t="shared" si="0"/>
        <v>482938.67000000039</v>
      </c>
      <c r="H41" s="106">
        <f t="shared" si="4"/>
        <v>1534.3833458333345</v>
      </c>
      <c r="I41" s="105">
        <f t="shared" si="8"/>
        <v>-3.3458333343787672E-3</v>
      </c>
    </row>
    <row r="42" spans="1:9" x14ac:dyDescent="0.25">
      <c r="A42" s="110" t="s">
        <v>398</v>
      </c>
      <c r="B42" s="109">
        <f t="shared" si="5"/>
        <v>7</v>
      </c>
      <c r="C42" s="106">
        <f t="shared" si="6"/>
        <v>44670</v>
      </c>
      <c r="D42" s="108">
        <f t="shared" si="2"/>
        <v>43261.43</v>
      </c>
      <c r="E42" s="107">
        <f t="shared" si="7"/>
        <v>1408.57</v>
      </c>
      <c r="F42" s="106">
        <f t="shared" si="3"/>
        <v>482938.67000000039</v>
      </c>
      <c r="G42" s="106">
        <f t="shared" si="0"/>
        <v>439677.2400000004</v>
      </c>
      <c r="H42" s="106">
        <f t="shared" si="4"/>
        <v>1408.5711208333344</v>
      </c>
      <c r="I42" s="105">
        <f t="shared" si="8"/>
        <v>-1.1208333344256971E-3</v>
      </c>
    </row>
    <row r="43" spans="1:9" x14ac:dyDescent="0.25">
      <c r="A43" s="110" t="s">
        <v>397</v>
      </c>
      <c r="B43" s="109">
        <f t="shared" si="5"/>
        <v>7</v>
      </c>
      <c r="C43" s="106">
        <f t="shared" si="6"/>
        <v>44670</v>
      </c>
      <c r="D43" s="108">
        <f t="shared" si="2"/>
        <v>43387.61</v>
      </c>
      <c r="E43" s="107">
        <f t="shared" si="7"/>
        <v>1282.3900000000001</v>
      </c>
      <c r="F43" s="106">
        <f t="shared" si="3"/>
        <v>439677.2400000004</v>
      </c>
      <c r="G43" s="106">
        <f t="shared" si="0"/>
        <v>396289.63000000041</v>
      </c>
      <c r="H43" s="106">
        <f t="shared" si="4"/>
        <v>1282.3919500000011</v>
      </c>
      <c r="I43" s="105">
        <f t="shared" si="8"/>
        <v>-1.9500000009884388E-3</v>
      </c>
    </row>
    <row r="44" spans="1:9" x14ac:dyDescent="0.25">
      <c r="A44" s="110" t="s">
        <v>396</v>
      </c>
      <c r="B44" s="109">
        <f t="shared" si="5"/>
        <v>7</v>
      </c>
      <c r="C44" s="106">
        <f t="shared" si="6"/>
        <v>44670</v>
      </c>
      <c r="D44" s="108">
        <f t="shared" si="2"/>
        <v>43514.16</v>
      </c>
      <c r="E44" s="107">
        <f t="shared" si="7"/>
        <v>1155.8399999999999</v>
      </c>
      <c r="F44" s="106">
        <f t="shared" si="3"/>
        <v>396289.63000000041</v>
      </c>
      <c r="G44" s="106">
        <f t="shared" si="0"/>
        <v>352775.47000000044</v>
      </c>
      <c r="H44" s="106">
        <f t="shared" si="4"/>
        <v>1155.8447541666678</v>
      </c>
      <c r="I44" s="105">
        <f t="shared" si="8"/>
        <v>-4.7541666679080663E-3</v>
      </c>
    </row>
    <row r="45" spans="1:9" x14ac:dyDescent="0.25">
      <c r="A45" s="110" t="s">
        <v>395</v>
      </c>
      <c r="B45" s="109">
        <f t="shared" si="5"/>
        <v>7</v>
      </c>
      <c r="C45" s="106">
        <f t="shared" si="6"/>
        <v>44670</v>
      </c>
      <c r="D45" s="108">
        <f t="shared" si="2"/>
        <v>43641.07</v>
      </c>
      <c r="E45" s="107">
        <f t="shared" si="7"/>
        <v>1028.93</v>
      </c>
      <c r="F45" s="106">
        <f t="shared" si="3"/>
        <v>352775.47000000044</v>
      </c>
      <c r="G45" s="106">
        <f t="shared" si="0"/>
        <v>309134.40000000043</v>
      </c>
      <c r="H45" s="106">
        <f t="shared" si="4"/>
        <v>1028.928454166668</v>
      </c>
      <c r="I45" s="105">
        <f t="shared" si="8"/>
        <v>1.54583333210212E-3</v>
      </c>
    </row>
    <row r="46" spans="1:9" x14ac:dyDescent="0.25">
      <c r="A46" s="110" t="s">
        <v>394</v>
      </c>
      <c r="B46" s="109">
        <f t="shared" si="5"/>
        <v>7</v>
      </c>
      <c r="C46" s="106">
        <f t="shared" si="6"/>
        <v>44670</v>
      </c>
      <c r="D46" s="108">
        <f t="shared" si="2"/>
        <v>43768.36</v>
      </c>
      <c r="E46" s="107">
        <f t="shared" si="7"/>
        <v>901.64</v>
      </c>
      <c r="F46" s="106">
        <f t="shared" si="3"/>
        <v>309134.40000000043</v>
      </c>
      <c r="G46" s="106">
        <f t="shared" si="0"/>
        <v>265366.04000000044</v>
      </c>
      <c r="H46" s="106">
        <f t="shared" si="4"/>
        <v>901.6420000000013</v>
      </c>
      <c r="I46" s="105">
        <f t="shared" si="8"/>
        <v>-2.0000000013169483E-3</v>
      </c>
    </row>
    <row r="47" spans="1:9" x14ac:dyDescent="0.25">
      <c r="A47" s="110" t="s">
        <v>238</v>
      </c>
      <c r="B47" s="109">
        <f t="shared" si="5"/>
        <v>6</v>
      </c>
      <c r="C47" s="106">
        <f t="shared" si="6"/>
        <v>44670</v>
      </c>
      <c r="D47" s="108">
        <f t="shared" si="2"/>
        <v>44006.58</v>
      </c>
      <c r="E47" s="107">
        <f t="shared" si="7"/>
        <v>663.42</v>
      </c>
      <c r="F47" s="106">
        <f t="shared" si="3"/>
        <v>265366.04000000044</v>
      </c>
      <c r="G47" s="106">
        <f t="shared" si="0"/>
        <v>221359.46000000043</v>
      </c>
      <c r="H47" s="106">
        <f t="shared" si="4"/>
        <v>663.41510000000108</v>
      </c>
      <c r="I47" s="105">
        <f t="shared" si="8"/>
        <v>4.8999999988836862E-3</v>
      </c>
    </row>
    <row r="48" spans="1:9" x14ac:dyDescent="0.25">
      <c r="A48" s="110" t="s">
        <v>393</v>
      </c>
      <c r="B48" s="109">
        <f t="shared" si="5"/>
        <v>7</v>
      </c>
      <c r="C48" s="106">
        <f t="shared" si="6"/>
        <v>44670</v>
      </c>
      <c r="D48" s="108">
        <f t="shared" si="2"/>
        <v>44024.37</v>
      </c>
      <c r="E48" s="107">
        <f t="shared" si="7"/>
        <v>645.63</v>
      </c>
      <c r="F48" s="106">
        <f t="shared" si="3"/>
        <v>221359.46000000043</v>
      </c>
      <c r="G48" s="106">
        <f t="shared" si="0"/>
        <v>177335.09000000043</v>
      </c>
      <c r="H48" s="106">
        <f t="shared" si="4"/>
        <v>645.63175833333457</v>
      </c>
      <c r="I48" s="105">
        <f t="shared" si="8"/>
        <v>-1.7583333345783103E-3</v>
      </c>
    </row>
    <row r="49" spans="1:9" x14ac:dyDescent="0.25">
      <c r="A49" s="110" t="s">
        <v>392</v>
      </c>
      <c r="B49" s="109">
        <f t="shared" si="5"/>
        <v>7</v>
      </c>
      <c r="C49" s="106">
        <f t="shared" si="6"/>
        <v>44670</v>
      </c>
      <c r="D49" s="108">
        <f t="shared" si="2"/>
        <v>44152.77</v>
      </c>
      <c r="E49" s="107">
        <f t="shared" si="7"/>
        <v>517.23</v>
      </c>
      <c r="F49" s="106">
        <f t="shared" si="3"/>
        <v>177335.09000000043</v>
      </c>
      <c r="G49" s="106">
        <f t="shared" si="0"/>
        <v>133182.32000000044</v>
      </c>
      <c r="H49" s="106">
        <f t="shared" si="4"/>
        <v>517.22734583333454</v>
      </c>
      <c r="I49" s="105">
        <f t="shared" si="8"/>
        <v>2.6541666654793516E-3</v>
      </c>
    </row>
    <row r="50" spans="1:9" x14ac:dyDescent="0.25">
      <c r="A50" s="110" t="s">
        <v>391</v>
      </c>
      <c r="B50" s="109">
        <f t="shared" si="5"/>
        <v>7</v>
      </c>
      <c r="C50" s="106">
        <f t="shared" si="6"/>
        <v>44670</v>
      </c>
      <c r="D50" s="108">
        <f t="shared" si="2"/>
        <v>44281.55</v>
      </c>
      <c r="E50" s="107">
        <f t="shared" si="7"/>
        <v>388.45</v>
      </c>
      <c r="F50" s="106">
        <f t="shared" si="3"/>
        <v>133182.32000000044</v>
      </c>
      <c r="G50" s="106">
        <f t="shared" si="0"/>
        <v>88900.770000000441</v>
      </c>
      <c r="H50" s="106">
        <f t="shared" si="4"/>
        <v>388.44843333333466</v>
      </c>
      <c r="I50" s="105">
        <f t="shared" si="8"/>
        <v>1.5666666653260108E-3</v>
      </c>
    </row>
    <row r="51" spans="1:9" x14ac:dyDescent="0.25">
      <c r="A51" s="110" t="s">
        <v>204</v>
      </c>
      <c r="B51" s="109">
        <f t="shared" si="5"/>
        <v>7</v>
      </c>
      <c r="C51" s="106">
        <f t="shared" si="6"/>
        <v>44670</v>
      </c>
      <c r="D51" s="108">
        <f t="shared" si="2"/>
        <v>44410.71</v>
      </c>
      <c r="E51" s="107">
        <f t="shared" si="7"/>
        <v>259.29000000000002</v>
      </c>
      <c r="F51" s="106">
        <f t="shared" si="3"/>
        <v>88900.770000000441</v>
      </c>
      <c r="G51" s="106">
        <f t="shared" si="0"/>
        <v>44490.060000000442</v>
      </c>
      <c r="H51" s="106">
        <f t="shared" si="4"/>
        <v>259.29391250000123</v>
      </c>
      <c r="I51" s="105">
        <f t="shared" si="8"/>
        <v>-3.9125000012063538E-3</v>
      </c>
    </row>
    <row r="52" spans="1:9" x14ac:dyDescent="0.25">
      <c r="A52" s="110" t="s">
        <v>51</v>
      </c>
      <c r="B52" s="109">
        <f t="shared" si="5"/>
        <v>7</v>
      </c>
      <c r="C52" s="106">
        <f t="shared" si="6"/>
        <v>44670</v>
      </c>
      <c r="D52" s="108">
        <f t="shared" si="2"/>
        <v>44490.060000000442</v>
      </c>
      <c r="E52" s="107">
        <v>179.93999999955645</v>
      </c>
      <c r="F52" s="106">
        <f t="shared" si="3"/>
        <v>44490.060000000442</v>
      </c>
      <c r="G52" s="106">
        <f t="shared" si="0"/>
        <v>0</v>
      </c>
      <c r="H52" s="24">
        <v>179.93</v>
      </c>
      <c r="I52" s="105">
        <f t="shared" si="8"/>
        <v>9.9999995564417077E-3</v>
      </c>
    </row>
  </sheetData>
  <pageMargins left="0.7" right="0.7" top="0.75" bottom="0.75" header="0.3" footer="0.3"/>
  <pageSetup orientation="portrait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4C4C2-B699-4480-AA4F-7470DFDA4DB9}">
  <dimension ref="A1:I52"/>
  <sheetViews>
    <sheetView workbookViewId="0">
      <pane ySplit="3" topLeftCell="A43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5703125" bestFit="1" customWidth="1"/>
    <col min="3" max="3" width="17.85546875" bestFit="1" customWidth="1"/>
    <col min="4" max="4" width="13.140625" bestFit="1" customWidth="1"/>
    <col min="5" max="5" width="21.42578125" customWidth="1"/>
    <col min="6" max="6" width="15.42578125" bestFit="1" customWidth="1"/>
    <col min="7" max="7" width="14.42578125" bestFit="1" customWidth="1"/>
    <col min="8" max="8" width="15" bestFit="1" customWidth="1"/>
    <col min="9" max="9" width="6.5703125" bestFit="1" customWidth="1"/>
  </cols>
  <sheetData>
    <row r="1" spans="1:9" x14ac:dyDescent="0.25">
      <c r="A1" s="41" t="s">
        <v>267</v>
      </c>
      <c r="B1" s="42" t="s">
        <v>431</v>
      </c>
      <c r="C1" s="86" t="s">
        <v>377</v>
      </c>
      <c r="D1" s="86">
        <v>2000000</v>
      </c>
      <c r="E1" s="36"/>
      <c r="F1" s="36"/>
      <c r="G1" s="36"/>
    </row>
    <row r="2" spans="1:9" x14ac:dyDescent="0.25">
      <c r="A2" s="41" t="s">
        <v>268</v>
      </c>
      <c r="B2" s="43">
        <v>0.15</v>
      </c>
      <c r="C2" s="101" t="s">
        <v>381</v>
      </c>
      <c r="D2" s="112">
        <f>ROUNDUP(44669.3699983406,0)</f>
        <v>44670</v>
      </c>
      <c r="E2" s="36"/>
      <c r="F2" s="36"/>
      <c r="G2" s="36"/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111" t="s">
        <v>430</v>
      </c>
      <c r="B4" s="109">
        <f>_xlfn.DAYS(A4,B1)</f>
        <v>1</v>
      </c>
      <c r="C4" s="106" t="s">
        <v>73</v>
      </c>
      <c r="D4" s="108">
        <v>0</v>
      </c>
      <c r="E4" s="106">
        <f>ROUNDUP(F4*$B$2*B4/365,0)</f>
        <v>822</v>
      </c>
      <c r="F4" s="106">
        <f>D1</f>
        <v>2000000</v>
      </c>
      <c r="G4" s="106">
        <f t="shared" ref="G4:G52" si="0">F4-D4</f>
        <v>2000000</v>
      </c>
      <c r="H4" s="106">
        <f>ROUNDUP(F4*$B$2*B4/365,0)</f>
        <v>822</v>
      </c>
      <c r="I4" s="113">
        <f t="shared" ref="I4:I35" si="1">E4-H4</f>
        <v>0</v>
      </c>
    </row>
    <row r="5" spans="1:9" x14ac:dyDescent="0.25">
      <c r="A5" s="110" t="s">
        <v>429</v>
      </c>
      <c r="B5" s="109">
        <f>_xlfn.DAYS(A5,A4)</f>
        <v>7</v>
      </c>
      <c r="C5" s="106">
        <f>$D$2</f>
        <v>44670</v>
      </c>
      <c r="D5" s="108">
        <f t="shared" ref="D5:D52" si="2">C5-E5</f>
        <v>38916.58</v>
      </c>
      <c r="E5" s="106">
        <f>ROUND(F5*$B$2*B5/365,2)</f>
        <v>5753.42</v>
      </c>
      <c r="F5" s="106">
        <f t="shared" ref="F5:F52" si="3">G4</f>
        <v>2000000</v>
      </c>
      <c r="G5" s="106">
        <f t="shared" si="0"/>
        <v>1961083.42</v>
      </c>
      <c r="H5" s="106">
        <f t="shared" ref="H5:H52" si="4">F5*$B$2*B5/365</f>
        <v>5753.4246575342468</v>
      </c>
      <c r="I5" s="113">
        <f t="shared" si="1"/>
        <v>-4.6575342466894654E-3</v>
      </c>
    </row>
    <row r="6" spans="1:9" x14ac:dyDescent="0.25">
      <c r="A6" s="110" t="s">
        <v>428</v>
      </c>
      <c r="B6" s="109">
        <f t="shared" ref="B6:B52" si="5">_xlfn.DAYS(A6,A5)</f>
        <v>7</v>
      </c>
      <c r="C6" s="106">
        <f t="shared" ref="C6:C52" si="6">$D$2</f>
        <v>44670</v>
      </c>
      <c r="D6" s="108">
        <f t="shared" si="2"/>
        <v>39028.53</v>
      </c>
      <c r="E6" s="106">
        <f t="shared" ref="E6:E51" si="7">ROUND(F6*$B$2*B6/365,2)</f>
        <v>5641.47</v>
      </c>
      <c r="F6" s="106">
        <f t="shared" si="3"/>
        <v>1961083.42</v>
      </c>
      <c r="G6" s="106">
        <f t="shared" si="0"/>
        <v>1922054.89</v>
      </c>
      <c r="H6" s="106">
        <f t="shared" si="4"/>
        <v>5641.4728520547942</v>
      </c>
      <c r="I6" s="113">
        <f t="shared" si="1"/>
        <v>-2.8520547939479002E-3</v>
      </c>
    </row>
    <row r="7" spans="1:9" x14ac:dyDescent="0.25">
      <c r="A7" s="110" t="s">
        <v>427</v>
      </c>
      <c r="B7" s="109">
        <f t="shared" si="5"/>
        <v>7</v>
      </c>
      <c r="C7" s="106">
        <f t="shared" si="6"/>
        <v>44670</v>
      </c>
      <c r="D7" s="108">
        <f t="shared" si="2"/>
        <v>39140.800000000003</v>
      </c>
      <c r="E7" s="106">
        <f t="shared" si="7"/>
        <v>5529.2</v>
      </c>
      <c r="F7" s="106">
        <f t="shared" si="3"/>
        <v>1922054.89</v>
      </c>
      <c r="G7" s="106">
        <f t="shared" si="0"/>
        <v>1882914.0899999999</v>
      </c>
      <c r="H7" s="106">
        <f t="shared" si="4"/>
        <v>5529.198998630136</v>
      </c>
      <c r="I7" s="113">
        <f t="shared" si="1"/>
        <v>1.0013698638431379E-3</v>
      </c>
    </row>
    <row r="8" spans="1:9" x14ac:dyDescent="0.25">
      <c r="A8" s="110" t="s">
        <v>230</v>
      </c>
      <c r="B8" s="109">
        <f t="shared" si="5"/>
        <v>7</v>
      </c>
      <c r="C8" s="106">
        <f t="shared" si="6"/>
        <v>44670</v>
      </c>
      <c r="D8" s="108">
        <f t="shared" si="2"/>
        <v>39253.4</v>
      </c>
      <c r="E8" s="106">
        <f t="shared" si="7"/>
        <v>5416.6</v>
      </c>
      <c r="F8" s="106">
        <f t="shared" si="3"/>
        <v>1882914.0899999999</v>
      </c>
      <c r="G8" s="106">
        <f t="shared" si="0"/>
        <v>1843660.69</v>
      </c>
      <c r="H8" s="106">
        <f t="shared" si="4"/>
        <v>5416.6021767123284</v>
      </c>
      <c r="I8" s="113">
        <f t="shared" si="1"/>
        <v>-2.176712328036956E-3</v>
      </c>
    </row>
    <row r="9" spans="1:9" x14ac:dyDescent="0.25">
      <c r="A9" s="110" t="s">
        <v>426</v>
      </c>
      <c r="B9" s="109">
        <f t="shared" si="5"/>
        <v>7</v>
      </c>
      <c r="C9" s="106">
        <f t="shared" si="6"/>
        <v>44670</v>
      </c>
      <c r="D9" s="108">
        <f t="shared" si="2"/>
        <v>39366.32</v>
      </c>
      <c r="E9" s="106">
        <f t="shared" si="7"/>
        <v>5303.68</v>
      </c>
      <c r="F9" s="106">
        <f t="shared" si="3"/>
        <v>1843660.69</v>
      </c>
      <c r="G9" s="106">
        <f t="shared" si="0"/>
        <v>1804294.3699999999</v>
      </c>
      <c r="H9" s="106">
        <f t="shared" si="4"/>
        <v>5303.6814369863005</v>
      </c>
      <c r="I9" s="113">
        <f t="shared" si="1"/>
        <v>-1.4369863001775229E-3</v>
      </c>
    </row>
    <row r="10" spans="1:9" x14ac:dyDescent="0.25">
      <c r="A10" s="110" t="s">
        <v>425</v>
      </c>
      <c r="B10" s="109">
        <f t="shared" si="5"/>
        <v>7</v>
      </c>
      <c r="C10" s="106">
        <f t="shared" si="6"/>
        <v>44670</v>
      </c>
      <c r="D10" s="108">
        <f t="shared" si="2"/>
        <v>39479.56</v>
      </c>
      <c r="E10" s="106">
        <f t="shared" si="7"/>
        <v>5190.4399999999996</v>
      </c>
      <c r="F10" s="106">
        <f t="shared" si="3"/>
        <v>1804294.3699999999</v>
      </c>
      <c r="G10" s="106">
        <f t="shared" si="0"/>
        <v>1764814.8099999998</v>
      </c>
      <c r="H10" s="106">
        <f t="shared" si="4"/>
        <v>5190.4358589041094</v>
      </c>
      <c r="I10" s="113">
        <f t="shared" si="1"/>
        <v>4.141095890190627E-3</v>
      </c>
    </row>
    <row r="11" spans="1:9" x14ac:dyDescent="0.25">
      <c r="A11" s="110" t="s">
        <v>424</v>
      </c>
      <c r="B11" s="109">
        <f t="shared" si="5"/>
        <v>7</v>
      </c>
      <c r="C11" s="106">
        <f t="shared" si="6"/>
        <v>44670</v>
      </c>
      <c r="D11" s="108">
        <f t="shared" si="2"/>
        <v>39593.14</v>
      </c>
      <c r="E11" s="106">
        <f t="shared" si="7"/>
        <v>5076.8599999999997</v>
      </c>
      <c r="F11" s="106">
        <f t="shared" si="3"/>
        <v>1764814.8099999998</v>
      </c>
      <c r="G11" s="106">
        <f t="shared" si="0"/>
        <v>1725221.67</v>
      </c>
      <c r="H11" s="106">
        <f t="shared" si="4"/>
        <v>5076.8645219178079</v>
      </c>
      <c r="I11" s="113">
        <f t="shared" si="1"/>
        <v>-4.5219178082334111E-3</v>
      </c>
    </row>
    <row r="12" spans="1:9" x14ac:dyDescent="0.25">
      <c r="A12" s="110" t="s">
        <v>195</v>
      </c>
      <c r="B12" s="109">
        <f t="shared" si="5"/>
        <v>7</v>
      </c>
      <c r="C12" s="106">
        <f t="shared" si="6"/>
        <v>44670</v>
      </c>
      <c r="D12" s="108">
        <f t="shared" si="2"/>
        <v>39707.03</v>
      </c>
      <c r="E12" s="106">
        <f t="shared" si="7"/>
        <v>4962.97</v>
      </c>
      <c r="F12" s="106">
        <f t="shared" si="3"/>
        <v>1725221.67</v>
      </c>
      <c r="G12" s="106">
        <f t="shared" si="0"/>
        <v>1685514.64</v>
      </c>
      <c r="H12" s="106">
        <f t="shared" si="4"/>
        <v>4962.9664479452049</v>
      </c>
      <c r="I12" s="113">
        <f t="shared" si="1"/>
        <v>3.5520547953638015E-3</v>
      </c>
    </row>
    <row r="13" spans="1:9" x14ac:dyDescent="0.25">
      <c r="A13" s="110" t="s">
        <v>42</v>
      </c>
      <c r="B13" s="109">
        <f t="shared" si="5"/>
        <v>7</v>
      </c>
      <c r="C13" s="106">
        <f t="shared" si="6"/>
        <v>44670</v>
      </c>
      <c r="D13" s="108">
        <f t="shared" si="2"/>
        <v>39821.26</v>
      </c>
      <c r="E13" s="106">
        <f t="shared" si="7"/>
        <v>4848.74</v>
      </c>
      <c r="F13" s="106">
        <f t="shared" si="3"/>
        <v>1685514.64</v>
      </c>
      <c r="G13" s="106">
        <f t="shared" si="0"/>
        <v>1645693.38</v>
      </c>
      <c r="H13" s="106">
        <f t="shared" si="4"/>
        <v>4848.7407452054786</v>
      </c>
      <c r="I13" s="113">
        <f t="shared" si="1"/>
        <v>-7.4520547877909848E-4</v>
      </c>
    </row>
    <row r="14" spans="1:9" x14ac:dyDescent="0.25">
      <c r="A14" s="110" t="s">
        <v>423</v>
      </c>
      <c r="B14" s="109">
        <f t="shared" si="5"/>
        <v>7</v>
      </c>
      <c r="C14" s="106">
        <f t="shared" si="6"/>
        <v>44670</v>
      </c>
      <c r="D14" s="108">
        <f t="shared" si="2"/>
        <v>39935.81</v>
      </c>
      <c r="E14" s="106">
        <f t="shared" si="7"/>
        <v>4734.1899999999996</v>
      </c>
      <c r="F14" s="106">
        <f t="shared" si="3"/>
        <v>1645693.38</v>
      </c>
      <c r="G14" s="106">
        <f t="shared" si="0"/>
        <v>1605757.5699999998</v>
      </c>
      <c r="H14" s="106">
        <f t="shared" si="4"/>
        <v>4734.1864356164378</v>
      </c>
      <c r="I14" s="113">
        <f t="shared" si="1"/>
        <v>3.5643835617520381E-3</v>
      </c>
    </row>
    <row r="15" spans="1:9" x14ac:dyDescent="0.25">
      <c r="A15" s="110" t="s">
        <v>422</v>
      </c>
      <c r="B15" s="109">
        <f t="shared" si="5"/>
        <v>7</v>
      </c>
      <c r="C15" s="106">
        <f t="shared" si="6"/>
        <v>44670</v>
      </c>
      <c r="D15" s="108">
        <f t="shared" si="2"/>
        <v>40050.699999999997</v>
      </c>
      <c r="E15" s="106">
        <f t="shared" si="7"/>
        <v>4619.3</v>
      </c>
      <c r="F15" s="106">
        <f t="shared" si="3"/>
        <v>1605757.5699999998</v>
      </c>
      <c r="G15" s="106">
        <f t="shared" si="0"/>
        <v>1565706.8699999999</v>
      </c>
      <c r="H15" s="106">
        <f t="shared" si="4"/>
        <v>4619.3025986301373</v>
      </c>
      <c r="I15" s="113">
        <f t="shared" si="1"/>
        <v>-2.5986301370721776E-3</v>
      </c>
    </row>
    <row r="16" spans="1:9" x14ac:dyDescent="0.25">
      <c r="A16" s="110" t="s">
        <v>421</v>
      </c>
      <c r="B16" s="109">
        <f t="shared" si="5"/>
        <v>7</v>
      </c>
      <c r="C16" s="106">
        <f t="shared" si="6"/>
        <v>44670</v>
      </c>
      <c r="D16" s="108">
        <f t="shared" si="2"/>
        <v>40165.910000000003</v>
      </c>
      <c r="E16" s="106">
        <f t="shared" si="7"/>
        <v>4504.09</v>
      </c>
      <c r="F16" s="106">
        <f t="shared" si="3"/>
        <v>1565706.8699999999</v>
      </c>
      <c r="G16" s="106">
        <f t="shared" si="0"/>
        <v>1525540.96</v>
      </c>
      <c r="H16" s="106">
        <f t="shared" si="4"/>
        <v>4504.088256164383</v>
      </c>
      <c r="I16" s="113">
        <f t="shared" si="1"/>
        <v>1.7438356171624037E-3</v>
      </c>
    </row>
    <row r="17" spans="1:9" x14ac:dyDescent="0.25">
      <c r="A17" s="110" t="s">
        <v>420</v>
      </c>
      <c r="B17" s="109">
        <f t="shared" si="5"/>
        <v>7</v>
      </c>
      <c r="C17" s="106">
        <f t="shared" si="6"/>
        <v>44670</v>
      </c>
      <c r="D17" s="108">
        <f t="shared" si="2"/>
        <v>40281.46</v>
      </c>
      <c r="E17" s="106">
        <f t="shared" si="7"/>
        <v>4388.54</v>
      </c>
      <c r="F17" s="106">
        <f t="shared" si="3"/>
        <v>1525540.96</v>
      </c>
      <c r="G17" s="106">
        <f t="shared" si="0"/>
        <v>1485259.5</v>
      </c>
      <c r="H17" s="106">
        <f t="shared" si="4"/>
        <v>4388.5424876712323</v>
      </c>
      <c r="I17" s="113">
        <f t="shared" si="1"/>
        <v>-2.4876712323020911E-3</v>
      </c>
    </row>
    <row r="18" spans="1:9" x14ac:dyDescent="0.25">
      <c r="A18" s="110" t="s">
        <v>419</v>
      </c>
      <c r="B18" s="109">
        <f t="shared" si="5"/>
        <v>7</v>
      </c>
      <c r="C18" s="106">
        <f t="shared" si="6"/>
        <v>44670</v>
      </c>
      <c r="D18" s="108">
        <f t="shared" si="2"/>
        <v>40397.339999999997</v>
      </c>
      <c r="E18" s="106">
        <f t="shared" si="7"/>
        <v>4272.66</v>
      </c>
      <c r="F18" s="106">
        <f t="shared" si="3"/>
        <v>1485259.5</v>
      </c>
      <c r="G18" s="106">
        <f t="shared" si="0"/>
        <v>1444862.16</v>
      </c>
      <c r="H18" s="106">
        <f t="shared" si="4"/>
        <v>4272.6643150684931</v>
      </c>
      <c r="I18" s="113">
        <f t="shared" si="1"/>
        <v>-4.3150684932697914E-3</v>
      </c>
    </row>
    <row r="19" spans="1:9" x14ac:dyDescent="0.25">
      <c r="A19" s="110" t="s">
        <v>418</v>
      </c>
      <c r="B19" s="109">
        <f t="shared" si="5"/>
        <v>7</v>
      </c>
      <c r="C19" s="106">
        <f t="shared" si="6"/>
        <v>44670</v>
      </c>
      <c r="D19" s="108">
        <f t="shared" si="2"/>
        <v>40513.550000000003</v>
      </c>
      <c r="E19" s="106">
        <f t="shared" si="7"/>
        <v>4156.45</v>
      </c>
      <c r="F19" s="106">
        <f t="shared" si="3"/>
        <v>1444862.16</v>
      </c>
      <c r="G19" s="106">
        <f t="shared" si="0"/>
        <v>1404348.6099999999</v>
      </c>
      <c r="H19" s="106">
        <f t="shared" si="4"/>
        <v>4156.4527890410955</v>
      </c>
      <c r="I19" s="113">
        <f t="shared" si="1"/>
        <v>-2.7890410956388223E-3</v>
      </c>
    </row>
    <row r="20" spans="1:9" x14ac:dyDescent="0.25">
      <c r="A20" s="110" t="s">
        <v>417</v>
      </c>
      <c r="B20" s="109">
        <f t="shared" si="5"/>
        <v>7</v>
      </c>
      <c r="C20" s="106">
        <f t="shared" si="6"/>
        <v>44670</v>
      </c>
      <c r="D20" s="108">
        <f t="shared" si="2"/>
        <v>40630.089999999997</v>
      </c>
      <c r="E20" s="106">
        <f t="shared" si="7"/>
        <v>4039.91</v>
      </c>
      <c r="F20" s="106">
        <f t="shared" si="3"/>
        <v>1404348.6099999999</v>
      </c>
      <c r="G20" s="106">
        <f t="shared" si="0"/>
        <v>1363718.5199999998</v>
      </c>
      <c r="H20" s="106">
        <f t="shared" si="4"/>
        <v>4039.9069602739714</v>
      </c>
      <c r="I20" s="113">
        <f t="shared" si="1"/>
        <v>3.0397260284189542E-3</v>
      </c>
    </row>
    <row r="21" spans="1:9" x14ac:dyDescent="0.25">
      <c r="A21" s="110" t="s">
        <v>233</v>
      </c>
      <c r="B21" s="109">
        <f t="shared" si="5"/>
        <v>7</v>
      </c>
      <c r="C21" s="106">
        <f t="shared" si="6"/>
        <v>44670</v>
      </c>
      <c r="D21" s="108">
        <f t="shared" si="2"/>
        <v>40746.97</v>
      </c>
      <c r="E21" s="106">
        <f t="shared" si="7"/>
        <v>3923.03</v>
      </c>
      <c r="F21" s="106">
        <f t="shared" si="3"/>
        <v>1363718.5199999998</v>
      </c>
      <c r="G21" s="106">
        <f t="shared" si="0"/>
        <v>1322971.5499999998</v>
      </c>
      <c r="H21" s="106">
        <f t="shared" si="4"/>
        <v>3923.0258794520541</v>
      </c>
      <c r="I21" s="113">
        <f t="shared" si="1"/>
        <v>4.1205479460586503E-3</v>
      </c>
    </row>
    <row r="22" spans="1:9" x14ac:dyDescent="0.25">
      <c r="A22" s="110" t="s">
        <v>416</v>
      </c>
      <c r="B22" s="109">
        <f t="shared" si="5"/>
        <v>7</v>
      </c>
      <c r="C22" s="106">
        <f t="shared" si="6"/>
        <v>44670</v>
      </c>
      <c r="D22" s="108">
        <f t="shared" si="2"/>
        <v>40864.19</v>
      </c>
      <c r="E22" s="106">
        <f t="shared" si="7"/>
        <v>3805.81</v>
      </c>
      <c r="F22" s="106">
        <f t="shared" si="3"/>
        <v>1322971.5499999998</v>
      </c>
      <c r="G22" s="106">
        <f t="shared" si="0"/>
        <v>1282107.3599999999</v>
      </c>
      <c r="H22" s="106">
        <f t="shared" si="4"/>
        <v>3805.8085684931498</v>
      </c>
      <c r="I22" s="113">
        <f t="shared" si="1"/>
        <v>1.4315068501673522E-3</v>
      </c>
    </row>
    <row r="23" spans="1:9" x14ac:dyDescent="0.25">
      <c r="A23" s="110" t="s">
        <v>415</v>
      </c>
      <c r="B23" s="109">
        <f t="shared" si="5"/>
        <v>7</v>
      </c>
      <c r="C23" s="106">
        <f t="shared" si="6"/>
        <v>44670</v>
      </c>
      <c r="D23" s="108">
        <f t="shared" si="2"/>
        <v>40981.75</v>
      </c>
      <c r="E23" s="106">
        <f t="shared" si="7"/>
        <v>3688.25</v>
      </c>
      <c r="F23" s="106">
        <f t="shared" si="3"/>
        <v>1282107.3599999999</v>
      </c>
      <c r="G23" s="106">
        <f t="shared" si="0"/>
        <v>1241125.6099999999</v>
      </c>
      <c r="H23" s="106">
        <f t="shared" si="4"/>
        <v>3688.2540493150677</v>
      </c>
      <c r="I23" s="113">
        <f t="shared" si="1"/>
        <v>-4.0493150677320955E-3</v>
      </c>
    </row>
    <row r="24" spans="1:9" x14ac:dyDescent="0.25">
      <c r="A24" s="110" t="s">
        <v>414</v>
      </c>
      <c r="B24" s="109">
        <f t="shared" si="5"/>
        <v>7</v>
      </c>
      <c r="C24" s="106">
        <f t="shared" si="6"/>
        <v>44670</v>
      </c>
      <c r="D24" s="108">
        <f t="shared" si="2"/>
        <v>41099.64</v>
      </c>
      <c r="E24" s="106">
        <f t="shared" si="7"/>
        <v>3570.36</v>
      </c>
      <c r="F24" s="106">
        <f t="shared" si="3"/>
        <v>1241125.6099999999</v>
      </c>
      <c r="G24" s="106">
        <f t="shared" si="0"/>
        <v>1200025.97</v>
      </c>
      <c r="H24" s="106">
        <f t="shared" si="4"/>
        <v>3570.3613438356156</v>
      </c>
      <c r="I24" s="113">
        <f t="shared" si="1"/>
        <v>-1.3438356154438225E-3</v>
      </c>
    </row>
    <row r="25" spans="1:9" x14ac:dyDescent="0.25">
      <c r="A25" s="110" t="s">
        <v>198</v>
      </c>
      <c r="B25" s="109">
        <f t="shared" si="5"/>
        <v>7</v>
      </c>
      <c r="C25" s="106">
        <f t="shared" si="6"/>
        <v>44670</v>
      </c>
      <c r="D25" s="108">
        <f t="shared" si="2"/>
        <v>41217.870000000003</v>
      </c>
      <c r="E25" s="106">
        <f t="shared" si="7"/>
        <v>3452.13</v>
      </c>
      <c r="F25" s="106">
        <f t="shared" si="3"/>
        <v>1200025.97</v>
      </c>
      <c r="G25" s="106">
        <f t="shared" si="0"/>
        <v>1158808.0999999999</v>
      </c>
      <c r="H25" s="106">
        <f t="shared" si="4"/>
        <v>3452.1295027397255</v>
      </c>
      <c r="I25" s="113">
        <f t="shared" si="1"/>
        <v>4.9726027464203071E-4</v>
      </c>
    </row>
    <row r="26" spans="1:9" x14ac:dyDescent="0.25">
      <c r="A26" s="110" t="s">
        <v>413</v>
      </c>
      <c r="B26" s="109">
        <f t="shared" si="5"/>
        <v>7</v>
      </c>
      <c r="C26" s="106">
        <f t="shared" si="6"/>
        <v>44670</v>
      </c>
      <c r="D26" s="108">
        <f t="shared" si="2"/>
        <v>41336.44</v>
      </c>
      <c r="E26" s="106">
        <f t="shared" si="7"/>
        <v>3333.56</v>
      </c>
      <c r="F26" s="106">
        <f t="shared" si="3"/>
        <v>1158808.0999999999</v>
      </c>
      <c r="G26" s="106">
        <f t="shared" si="0"/>
        <v>1117471.6599999999</v>
      </c>
      <c r="H26" s="106">
        <f t="shared" si="4"/>
        <v>3333.557547945205</v>
      </c>
      <c r="I26" s="113">
        <f t="shared" si="1"/>
        <v>2.4520547949578031E-3</v>
      </c>
    </row>
    <row r="27" spans="1:9" x14ac:dyDescent="0.25">
      <c r="A27" s="110" t="s">
        <v>412</v>
      </c>
      <c r="B27" s="109">
        <f t="shared" si="5"/>
        <v>7</v>
      </c>
      <c r="C27" s="106">
        <f t="shared" si="6"/>
        <v>44670</v>
      </c>
      <c r="D27" s="108">
        <f t="shared" si="2"/>
        <v>41455.360000000001</v>
      </c>
      <c r="E27" s="106">
        <f t="shared" si="7"/>
        <v>3214.64</v>
      </c>
      <c r="F27" s="106">
        <f t="shared" si="3"/>
        <v>1117471.6599999999</v>
      </c>
      <c r="G27" s="106">
        <f t="shared" si="0"/>
        <v>1076016.2999999998</v>
      </c>
      <c r="H27" s="106">
        <f t="shared" si="4"/>
        <v>3214.6445013698626</v>
      </c>
      <c r="I27" s="113">
        <f t="shared" si="1"/>
        <v>-4.5013698627371923E-3</v>
      </c>
    </row>
    <row r="28" spans="1:9" x14ac:dyDescent="0.25">
      <c r="A28" s="110" t="s">
        <v>411</v>
      </c>
      <c r="B28" s="109">
        <f t="shared" si="5"/>
        <v>7</v>
      </c>
      <c r="C28" s="106">
        <f t="shared" si="6"/>
        <v>44670</v>
      </c>
      <c r="D28" s="108">
        <f t="shared" si="2"/>
        <v>41574.61</v>
      </c>
      <c r="E28" s="106">
        <f t="shared" si="7"/>
        <v>3095.39</v>
      </c>
      <c r="F28" s="106">
        <f t="shared" si="3"/>
        <v>1076016.2999999998</v>
      </c>
      <c r="G28" s="106">
        <f t="shared" si="0"/>
        <v>1034441.6899999998</v>
      </c>
      <c r="H28" s="106">
        <f t="shared" si="4"/>
        <v>3095.3893561643831</v>
      </c>
      <c r="I28" s="113">
        <f t="shared" si="1"/>
        <v>6.4383561675640522E-4</v>
      </c>
    </row>
    <row r="29" spans="1:9" x14ac:dyDescent="0.25">
      <c r="A29" s="110" t="s">
        <v>410</v>
      </c>
      <c r="B29" s="109">
        <f t="shared" si="5"/>
        <v>7</v>
      </c>
      <c r="C29" s="106">
        <f t="shared" si="6"/>
        <v>44670</v>
      </c>
      <c r="D29" s="108">
        <f t="shared" si="2"/>
        <v>41694.21</v>
      </c>
      <c r="E29" s="106">
        <f t="shared" si="7"/>
        <v>2975.79</v>
      </c>
      <c r="F29" s="106">
        <f t="shared" si="3"/>
        <v>1034441.6899999998</v>
      </c>
      <c r="G29" s="106">
        <f t="shared" si="0"/>
        <v>992747.47999999986</v>
      </c>
      <c r="H29" s="106">
        <f t="shared" si="4"/>
        <v>2975.7911630136982</v>
      </c>
      <c r="I29" s="113">
        <f t="shared" si="1"/>
        <v>-1.163013698260329E-3</v>
      </c>
    </row>
    <row r="30" spans="1:9" x14ac:dyDescent="0.25">
      <c r="A30" s="110" t="s">
        <v>409</v>
      </c>
      <c r="B30" s="109">
        <f t="shared" si="5"/>
        <v>7</v>
      </c>
      <c r="C30" s="106">
        <f t="shared" si="6"/>
        <v>44670</v>
      </c>
      <c r="D30" s="108">
        <f t="shared" si="2"/>
        <v>41814.15</v>
      </c>
      <c r="E30" s="106">
        <f t="shared" si="7"/>
        <v>2855.85</v>
      </c>
      <c r="F30" s="106">
        <f t="shared" si="3"/>
        <v>992747.47999999986</v>
      </c>
      <c r="G30" s="106">
        <f t="shared" si="0"/>
        <v>950933.32999999984</v>
      </c>
      <c r="H30" s="106">
        <f t="shared" si="4"/>
        <v>2855.8489150684927</v>
      </c>
      <c r="I30" s="113">
        <f t="shared" si="1"/>
        <v>1.0849315071936871E-3</v>
      </c>
    </row>
    <row r="31" spans="1:9" x14ac:dyDescent="0.25">
      <c r="A31" s="110" t="s">
        <v>408</v>
      </c>
      <c r="B31" s="109">
        <f t="shared" si="5"/>
        <v>7</v>
      </c>
      <c r="C31" s="106">
        <f t="shared" si="6"/>
        <v>44670</v>
      </c>
      <c r="D31" s="108">
        <f t="shared" si="2"/>
        <v>41934.44</v>
      </c>
      <c r="E31" s="106">
        <f t="shared" si="7"/>
        <v>2735.56</v>
      </c>
      <c r="F31" s="106">
        <f t="shared" si="3"/>
        <v>950933.32999999984</v>
      </c>
      <c r="G31" s="106">
        <f t="shared" si="0"/>
        <v>908998.8899999999</v>
      </c>
      <c r="H31" s="106">
        <f t="shared" si="4"/>
        <v>2735.5616342465751</v>
      </c>
      <c r="I31" s="113">
        <f t="shared" si="1"/>
        <v>-1.6342465751222335E-3</v>
      </c>
    </row>
    <row r="32" spans="1:9" x14ac:dyDescent="0.25">
      <c r="A32" s="110" t="s">
        <v>407</v>
      </c>
      <c r="B32" s="109">
        <f t="shared" si="5"/>
        <v>7</v>
      </c>
      <c r="C32" s="106">
        <f t="shared" si="6"/>
        <v>44670</v>
      </c>
      <c r="D32" s="108">
        <f t="shared" si="2"/>
        <v>42055.07</v>
      </c>
      <c r="E32" s="106">
        <f t="shared" si="7"/>
        <v>2614.9299999999998</v>
      </c>
      <c r="F32" s="106">
        <f t="shared" si="3"/>
        <v>908998.8899999999</v>
      </c>
      <c r="G32" s="106">
        <f t="shared" si="0"/>
        <v>866943.82</v>
      </c>
      <c r="H32" s="106">
        <f t="shared" si="4"/>
        <v>2614.9283136986296</v>
      </c>
      <c r="I32" s="113">
        <f t="shared" si="1"/>
        <v>1.6863013702277385E-3</v>
      </c>
    </row>
    <row r="33" spans="1:9" x14ac:dyDescent="0.25">
      <c r="A33" s="110" t="s">
        <v>406</v>
      </c>
      <c r="B33" s="109">
        <f t="shared" si="5"/>
        <v>7</v>
      </c>
      <c r="C33" s="106">
        <f t="shared" si="6"/>
        <v>44670</v>
      </c>
      <c r="D33" s="108">
        <f t="shared" si="2"/>
        <v>42176.05</v>
      </c>
      <c r="E33" s="106">
        <f t="shared" si="7"/>
        <v>2493.9499999999998</v>
      </c>
      <c r="F33" s="106">
        <f t="shared" si="3"/>
        <v>866943.82</v>
      </c>
      <c r="G33" s="106">
        <f t="shared" si="0"/>
        <v>824767.7699999999</v>
      </c>
      <c r="H33" s="106">
        <f t="shared" si="4"/>
        <v>2493.9479753424657</v>
      </c>
      <c r="I33" s="113">
        <f t="shared" si="1"/>
        <v>2.0246575340934214E-3</v>
      </c>
    </row>
    <row r="34" spans="1:9" x14ac:dyDescent="0.25">
      <c r="A34" s="110" t="s">
        <v>405</v>
      </c>
      <c r="B34" s="109">
        <f t="shared" si="5"/>
        <v>7</v>
      </c>
      <c r="C34" s="106">
        <f t="shared" si="6"/>
        <v>44670</v>
      </c>
      <c r="D34" s="108">
        <f t="shared" si="2"/>
        <v>42297.38</v>
      </c>
      <c r="E34" s="106">
        <f t="shared" si="7"/>
        <v>2372.62</v>
      </c>
      <c r="F34" s="106">
        <f t="shared" si="3"/>
        <v>824767.7699999999</v>
      </c>
      <c r="G34" s="106">
        <f t="shared" si="0"/>
        <v>782470.3899999999</v>
      </c>
      <c r="H34" s="106">
        <f t="shared" si="4"/>
        <v>2372.6196123287664</v>
      </c>
      <c r="I34" s="113">
        <f t="shared" si="1"/>
        <v>3.8767123351135524E-4</v>
      </c>
    </row>
    <row r="35" spans="1:9" x14ac:dyDescent="0.25">
      <c r="A35" s="110" t="s">
        <v>404</v>
      </c>
      <c r="B35" s="109">
        <f t="shared" si="5"/>
        <v>7</v>
      </c>
      <c r="C35" s="106">
        <f t="shared" si="6"/>
        <v>44670</v>
      </c>
      <c r="D35" s="108">
        <f t="shared" si="2"/>
        <v>42419.06</v>
      </c>
      <c r="E35" s="106">
        <f t="shared" si="7"/>
        <v>2250.94</v>
      </c>
      <c r="F35" s="106">
        <f t="shared" si="3"/>
        <v>782470.3899999999</v>
      </c>
      <c r="G35" s="106">
        <f t="shared" si="0"/>
        <v>740051.32999999984</v>
      </c>
      <c r="H35" s="106">
        <f t="shared" si="4"/>
        <v>2250.9422178082186</v>
      </c>
      <c r="I35" s="113">
        <f t="shared" si="1"/>
        <v>-2.2178082185746462E-3</v>
      </c>
    </row>
    <row r="36" spans="1:9" x14ac:dyDescent="0.25">
      <c r="A36" s="110" t="s">
        <v>403</v>
      </c>
      <c r="B36" s="109">
        <f t="shared" si="5"/>
        <v>7</v>
      </c>
      <c r="C36" s="106">
        <f t="shared" si="6"/>
        <v>44670</v>
      </c>
      <c r="D36" s="108">
        <f t="shared" si="2"/>
        <v>42541.09</v>
      </c>
      <c r="E36" s="106">
        <f t="shared" si="7"/>
        <v>2128.91</v>
      </c>
      <c r="F36" s="106">
        <f t="shared" si="3"/>
        <v>740051.32999999984</v>
      </c>
      <c r="G36" s="106">
        <f t="shared" si="0"/>
        <v>697510.23999999987</v>
      </c>
      <c r="H36" s="106">
        <f t="shared" si="4"/>
        <v>2128.9147849315063</v>
      </c>
      <c r="I36" s="113">
        <f t="shared" ref="I36:I52" si="8">E36-H36</f>
        <v>-4.7849315064922848E-3</v>
      </c>
    </row>
    <row r="37" spans="1:9" x14ac:dyDescent="0.25">
      <c r="A37" s="110" t="s">
        <v>402</v>
      </c>
      <c r="B37" s="109">
        <f t="shared" si="5"/>
        <v>7</v>
      </c>
      <c r="C37" s="106">
        <f t="shared" si="6"/>
        <v>44670</v>
      </c>
      <c r="D37" s="108">
        <f t="shared" si="2"/>
        <v>42663.46</v>
      </c>
      <c r="E37" s="106">
        <f t="shared" si="7"/>
        <v>2006.54</v>
      </c>
      <c r="F37" s="106">
        <f t="shared" si="3"/>
        <v>697510.23999999987</v>
      </c>
      <c r="G37" s="106">
        <f t="shared" si="0"/>
        <v>654846.77999999991</v>
      </c>
      <c r="H37" s="106">
        <f t="shared" si="4"/>
        <v>2006.5363068493148</v>
      </c>
      <c r="I37" s="113">
        <f t="shared" si="8"/>
        <v>3.6931506851942686E-3</v>
      </c>
    </row>
    <row r="38" spans="1:9" x14ac:dyDescent="0.25">
      <c r="A38" s="110" t="s">
        <v>401</v>
      </c>
      <c r="B38" s="109">
        <f t="shared" si="5"/>
        <v>7</v>
      </c>
      <c r="C38" s="106">
        <f t="shared" si="6"/>
        <v>44670</v>
      </c>
      <c r="D38" s="108">
        <f t="shared" si="2"/>
        <v>42786.19</v>
      </c>
      <c r="E38" s="106">
        <f t="shared" si="7"/>
        <v>1883.81</v>
      </c>
      <c r="F38" s="106">
        <f t="shared" si="3"/>
        <v>654846.77999999991</v>
      </c>
      <c r="G38" s="106">
        <f t="shared" si="0"/>
        <v>612060.58999999985</v>
      </c>
      <c r="H38" s="106">
        <f t="shared" si="4"/>
        <v>1883.8058054794517</v>
      </c>
      <c r="I38" s="113">
        <f t="shared" si="8"/>
        <v>4.194520548253422E-3</v>
      </c>
    </row>
    <row r="39" spans="1:9" x14ac:dyDescent="0.25">
      <c r="A39" s="110" t="s">
        <v>48</v>
      </c>
      <c r="B39" s="109">
        <f t="shared" si="5"/>
        <v>7</v>
      </c>
      <c r="C39" s="106">
        <f t="shared" si="6"/>
        <v>44670</v>
      </c>
      <c r="D39" s="108">
        <f t="shared" si="2"/>
        <v>42909.279999999999</v>
      </c>
      <c r="E39" s="106">
        <f t="shared" si="7"/>
        <v>1760.72</v>
      </c>
      <c r="F39" s="106">
        <f t="shared" si="3"/>
        <v>612060.58999999985</v>
      </c>
      <c r="G39" s="106">
        <f t="shared" si="0"/>
        <v>569151.30999999982</v>
      </c>
      <c r="H39" s="106">
        <f t="shared" si="4"/>
        <v>1760.7222452054789</v>
      </c>
      <c r="I39" s="113">
        <f t="shared" si="8"/>
        <v>-2.245205478857315E-3</v>
      </c>
    </row>
    <row r="40" spans="1:9" x14ac:dyDescent="0.25">
      <c r="A40" s="110" t="s">
        <v>400</v>
      </c>
      <c r="B40" s="109">
        <f t="shared" si="5"/>
        <v>7</v>
      </c>
      <c r="C40" s="106">
        <f t="shared" si="6"/>
        <v>44670</v>
      </c>
      <c r="D40" s="108">
        <f t="shared" si="2"/>
        <v>43032.72</v>
      </c>
      <c r="E40" s="106">
        <f t="shared" si="7"/>
        <v>1637.28</v>
      </c>
      <c r="F40" s="106">
        <f t="shared" si="3"/>
        <v>569151.30999999982</v>
      </c>
      <c r="G40" s="106">
        <f t="shared" si="0"/>
        <v>526118.58999999985</v>
      </c>
      <c r="H40" s="106">
        <f t="shared" si="4"/>
        <v>1637.2845904109586</v>
      </c>
      <c r="I40" s="113">
        <f t="shared" si="8"/>
        <v>-4.5904109585990227E-3</v>
      </c>
    </row>
    <row r="41" spans="1:9" x14ac:dyDescent="0.25">
      <c r="A41" s="110" t="s">
        <v>399</v>
      </c>
      <c r="B41" s="109">
        <f t="shared" si="5"/>
        <v>7</v>
      </c>
      <c r="C41" s="106">
        <f t="shared" si="6"/>
        <v>44670</v>
      </c>
      <c r="D41" s="108">
        <f t="shared" si="2"/>
        <v>43156.51</v>
      </c>
      <c r="E41" s="106">
        <f t="shared" si="7"/>
        <v>1513.49</v>
      </c>
      <c r="F41" s="106">
        <f t="shared" si="3"/>
        <v>526118.58999999985</v>
      </c>
      <c r="G41" s="106">
        <f t="shared" si="0"/>
        <v>482962.07999999984</v>
      </c>
      <c r="H41" s="106">
        <f t="shared" si="4"/>
        <v>1513.4918342465749</v>
      </c>
      <c r="I41" s="113">
        <f t="shared" si="8"/>
        <v>-1.8342465748446557E-3</v>
      </c>
    </row>
    <row r="42" spans="1:9" x14ac:dyDescent="0.25">
      <c r="A42" s="110" t="s">
        <v>398</v>
      </c>
      <c r="B42" s="109">
        <f t="shared" si="5"/>
        <v>7</v>
      </c>
      <c r="C42" s="106">
        <f t="shared" si="6"/>
        <v>44670</v>
      </c>
      <c r="D42" s="108">
        <f t="shared" si="2"/>
        <v>43280.66</v>
      </c>
      <c r="E42" s="106">
        <f t="shared" si="7"/>
        <v>1389.34</v>
      </c>
      <c r="F42" s="106">
        <f t="shared" si="3"/>
        <v>482962.07999999984</v>
      </c>
      <c r="G42" s="106">
        <f t="shared" si="0"/>
        <v>439681.41999999981</v>
      </c>
      <c r="H42" s="106">
        <f t="shared" si="4"/>
        <v>1389.3429698630132</v>
      </c>
      <c r="I42" s="113">
        <f t="shared" si="8"/>
        <v>-2.9698630132770631E-3</v>
      </c>
    </row>
    <row r="43" spans="1:9" x14ac:dyDescent="0.25">
      <c r="A43" s="110" t="s">
        <v>397</v>
      </c>
      <c r="B43" s="109">
        <f t="shared" si="5"/>
        <v>7</v>
      </c>
      <c r="C43" s="106">
        <f t="shared" si="6"/>
        <v>44670</v>
      </c>
      <c r="D43" s="108">
        <f t="shared" si="2"/>
        <v>43405.16</v>
      </c>
      <c r="E43" s="106">
        <f t="shared" si="7"/>
        <v>1264.8399999999999</v>
      </c>
      <c r="F43" s="106">
        <f t="shared" si="3"/>
        <v>439681.41999999981</v>
      </c>
      <c r="G43" s="106">
        <f t="shared" si="0"/>
        <v>396276.25999999978</v>
      </c>
      <c r="H43" s="106">
        <f t="shared" si="4"/>
        <v>1264.8369616438351</v>
      </c>
      <c r="I43" s="113">
        <f t="shared" si="8"/>
        <v>3.0383561647795432E-3</v>
      </c>
    </row>
    <row r="44" spans="1:9" x14ac:dyDescent="0.25">
      <c r="A44" s="110" t="s">
        <v>396</v>
      </c>
      <c r="B44" s="109">
        <f t="shared" si="5"/>
        <v>7</v>
      </c>
      <c r="C44" s="106">
        <f t="shared" si="6"/>
        <v>44670</v>
      </c>
      <c r="D44" s="108">
        <f t="shared" si="2"/>
        <v>43530.03</v>
      </c>
      <c r="E44" s="106">
        <f t="shared" si="7"/>
        <v>1139.97</v>
      </c>
      <c r="F44" s="106">
        <f t="shared" si="3"/>
        <v>396276.25999999978</v>
      </c>
      <c r="G44" s="106">
        <f t="shared" si="0"/>
        <v>352746.22999999975</v>
      </c>
      <c r="H44" s="106">
        <f t="shared" si="4"/>
        <v>1139.9728027397252</v>
      </c>
      <c r="I44" s="113">
        <f t="shared" si="8"/>
        <v>-2.8027397252117225E-3</v>
      </c>
    </row>
    <row r="45" spans="1:9" x14ac:dyDescent="0.25">
      <c r="A45" s="110" t="s">
        <v>395</v>
      </c>
      <c r="B45" s="109">
        <f t="shared" si="5"/>
        <v>7</v>
      </c>
      <c r="C45" s="106">
        <f t="shared" si="6"/>
        <v>44670</v>
      </c>
      <c r="D45" s="108">
        <f t="shared" si="2"/>
        <v>43655.25</v>
      </c>
      <c r="E45" s="106">
        <f t="shared" si="7"/>
        <v>1014.75</v>
      </c>
      <c r="F45" s="106">
        <f t="shared" si="3"/>
        <v>352746.22999999975</v>
      </c>
      <c r="G45" s="106">
        <f t="shared" si="0"/>
        <v>309090.97999999975</v>
      </c>
      <c r="H45" s="106">
        <f t="shared" si="4"/>
        <v>1014.7494287671225</v>
      </c>
      <c r="I45" s="113">
        <f t="shared" si="8"/>
        <v>5.7123287751892349E-4</v>
      </c>
    </row>
    <row r="46" spans="1:9" x14ac:dyDescent="0.25">
      <c r="A46" s="110" t="s">
        <v>394</v>
      </c>
      <c r="B46" s="109">
        <f t="shared" si="5"/>
        <v>7</v>
      </c>
      <c r="C46" s="106">
        <f t="shared" si="6"/>
        <v>44670</v>
      </c>
      <c r="D46" s="108">
        <f t="shared" si="2"/>
        <v>43780.83</v>
      </c>
      <c r="E46" s="106">
        <f t="shared" si="7"/>
        <v>889.17</v>
      </c>
      <c r="F46" s="106">
        <f t="shared" si="3"/>
        <v>309090.97999999975</v>
      </c>
      <c r="G46" s="106">
        <f t="shared" si="0"/>
        <v>265310.14999999973</v>
      </c>
      <c r="H46" s="106">
        <f t="shared" si="4"/>
        <v>889.16583287671165</v>
      </c>
      <c r="I46" s="113">
        <f t="shared" si="8"/>
        <v>4.1671232883118137E-3</v>
      </c>
    </row>
    <row r="47" spans="1:9" x14ac:dyDescent="0.25">
      <c r="A47" s="110" t="s">
        <v>238</v>
      </c>
      <c r="B47" s="109">
        <f t="shared" si="5"/>
        <v>7</v>
      </c>
      <c r="C47" s="106">
        <f t="shared" si="6"/>
        <v>44670</v>
      </c>
      <c r="D47" s="108">
        <f t="shared" si="2"/>
        <v>43906.78</v>
      </c>
      <c r="E47" s="106">
        <f t="shared" si="7"/>
        <v>763.22</v>
      </c>
      <c r="F47" s="106">
        <f t="shared" si="3"/>
        <v>265310.14999999973</v>
      </c>
      <c r="G47" s="106">
        <f t="shared" si="0"/>
        <v>221403.36999999973</v>
      </c>
      <c r="H47" s="106">
        <f t="shared" si="4"/>
        <v>763.22097945205394</v>
      </c>
      <c r="I47" s="113">
        <f t="shared" si="8"/>
        <v>-9.794520539117002E-4</v>
      </c>
    </row>
    <row r="48" spans="1:9" x14ac:dyDescent="0.25">
      <c r="A48" s="110" t="s">
        <v>393</v>
      </c>
      <c r="B48" s="109">
        <f t="shared" si="5"/>
        <v>7</v>
      </c>
      <c r="C48" s="106">
        <f t="shared" si="6"/>
        <v>44670</v>
      </c>
      <c r="D48" s="108">
        <f t="shared" si="2"/>
        <v>44033.09</v>
      </c>
      <c r="E48" s="106">
        <f t="shared" si="7"/>
        <v>636.91</v>
      </c>
      <c r="F48" s="106">
        <f t="shared" si="3"/>
        <v>221403.36999999973</v>
      </c>
      <c r="G48" s="106">
        <f t="shared" si="0"/>
        <v>177370.27999999974</v>
      </c>
      <c r="H48" s="106">
        <f t="shared" si="4"/>
        <v>636.91380410958811</v>
      </c>
      <c r="I48" s="113">
        <f t="shared" si="8"/>
        <v>-3.8041095881453657E-3</v>
      </c>
    </row>
    <row r="49" spans="1:9" x14ac:dyDescent="0.25">
      <c r="A49" s="110" t="s">
        <v>392</v>
      </c>
      <c r="B49" s="109">
        <f t="shared" si="5"/>
        <v>7</v>
      </c>
      <c r="C49" s="106">
        <f t="shared" si="6"/>
        <v>44670</v>
      </c>
      <c r="D49" s="108">
        <f t="shared" si="2"/>
        <v>44159.76</v>
      </c>
      <c r="E49" s="106">
        <f t="shared" si="7"/>
        <v>510.24</v>
      </c>
      <c r="F49" s="106">
        <f t="shared" si="3"/>
        <v>177370.27999999974</v>
      </c>
      <c r="G49" s="106">
        <f t="shared" si="0"/>
        <v>133210.51999999973</v>
      </c>
      <c r="H49" s="106">
        <f t="shared" si="4"/>
        <v>510.243271232876</v>
      </c>
      <c r="I49" s="113">
        <f t="shared" si="8"/>
        <v>-3.2712328759885168E-3</v>
      </c>
    </row>
    <row r="50" spans="1:9" x14ac:dyDescent="0.25">
      <c r="A50" s="110" t="s">
        <v>391</v>
      </c>
      <c r="B50" s="109">
        <f t="shared" si="5"/>
        <v>7</v>
      </c>
      <c r="C50" s="106">
        <f t="shared" si="6"/>
        <v>44670</v>
      </c>
      <c r="D50" s="108">
        <f t="shared" si="2"/>
        <v>44286.79</v>
      </c>
      <c r="E50" s="106">
        <f t="shared" si="7"/>
        <v>383.21</v>
      </c>
      <c r="F50" s="106">
        <f t="shared" si="3"/>
        <v>133210.51999999973</v>
      </c>
      <c r="G50" s="106">
        <f t="shared" si="0"/>
        <v>88923.729999999719</v>
      </c>
      <c r="H50" s="106">
        <f t="shared" si="4"/>
        <v>383.20834520547868</v>
      </c>
      <c r="I50" s="113">
        <f t="shared" si="8"/>
        <v>1.6547945213005733E-3</v>
      </c>
    </row>
    <row r="51" spans="1:9" x14ac:dyDescent="0.25">
      <c r="A51" s="110" t="s">
        <v>204</v>
      </c>
      <c r="B51" s="109">
        <f t="shared" si="5"/>
        <v>7</v>
      </c>
      <c r="C51" s="106">
        <f t="shared" si="6"/>
        <v>44670</v>
      </c>
      <c r="D51" s="108">
        <f t="shared" si="2"/>
        <v>44414.19</v>
      </c>
      <c r="E51" s="106">
        <f t="shared" si="7"/>
        <v>255.81</v>
      </c>
      <c r="F51" s="106">
        <f t="shared" si="3"/>
        <v>88923.729999999719</v>
      </c>
      <c r="G51" s="106">
        <f t="shared" si="0"/>
        <v>44509.539999999717</v>
      </c>
      <c r="H51" s="106">
        <f t="shared" si="4"/>
        <v>255.8079904109581</v>
      </c>
      <c r="I51" s="113">
        <f t="shared" si="8"/>
        <v>2.0095890419042917E-3</v>
      </c>
    </row>
    <row r="52" spans="1:9" x14ac:dyDescent="0.25">
      <c r="A52" s="110" t="s">
        <v>51</v>
      </c>
      <c r="B52" s="109">
        <f t="shared" si="5"/>
        <v>7</v>
      </c>
      <c r="C52" s="106">
        <f t="shared" si="6"/>
        <v>44670</v>
      </c>
      <c r="D52" s="108">
        <f t="shared" si="2"/>
        <v>44509.539999999717</v>
      </c>
      <c r="E52" s="106">
        <v>160.46000000028201</v>
      </c>
      <c r="F52" s="106">
        <f t="shared" si="3"/>
        <v>44509.539999999717</v>
      </c>
      <c r="G52" s="106">
        <f t="shared" si="0"/>
        <v>0</v>
      </c>
      <c r="H52" s="106">
        <f t="shared" si="4"/>
        <v>128.04114246575261</v>
      </c>
      <c r="I52" s="113">
        <f t="shared" si="8"/>
        <v>32.418857534529394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7AFBB-5076-4B4C-9008-86204BD7A1D2}">
  <dimension ref="A1:I52"/>
  <sheetViews>
    <sheetView workbookViewId="0">
      <selection activeCell="N2" sqref="N2"/>
    </sheetView>
  </sheetViews>
  <sheetFormatPr defaultRowHeight="15" x14ac:dyDescent="0.25"/>
  <cols>
    <col min="1" max="1" width="15.140625" bestFit="1" customWidth="1"/>
    <col min="2" max="2" width="13.5703125" bestFit="1" customWidth="1"/>
    <col min="3" max="3" width="17.85546875" bestFit="1" customWidth="1"/>
    <col min="4" max="4" width="16.42578125" bestFit="1" customWidth="1"/>
    <col min="5" max="5" width="9.28515625" bestFit="1" customWidth="1"/>
    <col min="6" max="6" width="15.42578125" bestFit="1" customWidth="1"/>
    <col min="7" max="7" width="14.42578125" bestFit="1" customWidth="1"/>
    <col min="8" max="8" width="15" bestFit="1" customWidth="1"/>
    <col min="9" max="9" width="6.5703125" bestFit="1" customWidth="1"/>
  </cols>
  <sheetData>
    <row r="1" spans="1:9" x14ac:dyDescent="0.25">
      <c r="A1" s="41" t="s">
        <v>267</v>
      </c>
      <c r="B1" s="42" t="s">
        <v>431</v>
      </c>
      <c r="C1" s="86" t="s">
        <v>377</v>
      </c>
      <c r="D1" s="86">
        <v>2000000</v>
      </c>
    </row>
    <row r="2" spans="1:9" x14ac:dyDescent="0.25">
      <c r="A2" s="41" t="s">
        <v>268</v>
      </c>
      <c r="B2" s="43">
        <v>0.15</v>
      </c>
      <c r="C2" s="101" t="s">
        <v>381</v>
      </c>
      <c r="D2" s="117">
        <v>2005834</v>
      </c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111" t="s">
        <v>430</v>
      </c>
      <c r="B4" s="116">
        <f>DAYS360(B1,A4,TRUE)</f>
        <v>1</v>
      </c>
      <c r="C4" s="114">
        <f>ROUNDUP(E4,2)</f>
        <v>834</v>
      </c>
      <c r="D4" s="115">
        <v>0</v>
      </c>
      <c r="E4" s="114">
        <f>ROUNDUP(F4*B4*$B$2/360,0)</f>
        <v>834</v>
      </c>
      <c r="F4" s="114">
        <f>D1</f>
        <v>2000000</v>
      </c>
      <c r="G4" s="114">
        <f t="shared" ref="G4:G52" si="0">F4-D4</f>
        <v>2000000</v>
      </c>
      <c r="H4" s="114">
        <f>ROUNDUP(F4*B4*B2/360,0)</f>
        <v>834</v>
      </c>
      <c r="I4" s="113">
        <f t="shared" ref="I4:I35" si="1">H4-E4</f>
        <v>0</v>
      </c>
    </row>
    <row r="5" spans="1:9" x14ac:dyDescent="0.25">
      <c r="A5" s="110" t="s">
        <v>429</v>
      </c>
      <c r="B5" s="116">
        <f>DAYS360(A4,A5,TRUE)</f>
        <v>7</v>
      </c>
      <c r="C5" s="114">
        <f t="shared" ref="C5:C51" si="2">E5</f>
        <v>5834</v>
      </c>
      <c r="D5" s="115">
        <v>0</v>
      </c>
      <c r="E5" s="114">
        <f t="shared" ref="E5:E52" si="3">ROUNDUP(F5*B5*$B$2/360,0)</f>
        <v>5834</v>
      </c>
      <c r="F5" s="114">
        <f t="shared" ref="F5:F52" si="4">G4</f>
        <v>2000000</v>
      </c>
      <c r="G5" s="114">
        <f t="shared" si="0"/>
        <v>2000000</v>
      </c>
      <c r="H5" s="114">
        <f t="shared" ref="H5:H52" si="5">ROUNDUP(F5*B5*$B$2/360,0)</f>
        <v>5834</v>
      </c>
      <c r="I5" s="113">
        <f t="shared" si="1"/>
        <v>0</v>
      </c>
    </row>
    <row r="6" spans="1:9" x14ac:dyDescent="0.25">
      <c r="A6" s="110" t="s">
        <v>428</v>
      </c>
      <c r="B6" s="116">
        <f t="shared" ref="B6:B52" si="6">DAYS360(A5,A6,TRUE)</f>
        <v>7</v>
      </c>
      <c r="C6" s="114">
        <f t="shared" si="2"/>
        <v>5834</v>
      </c>
      <c r="D6" s="115">
        <v>0</v>
      </c>
      <c r="E6" s="114">
        <f t="shared" si="3"/>
        <v>5834</v>
      </c>
      <c r="F6" s="114">
        <f t="shared" si="4"/>
        <v>2000000</v>
      </c>
      <c r="G6" s="114">
        <f t="shared" si="0"/>
        <v>2000000</v>
      </c>
      <c r="H6" s="114">
        <f t="shared" si="5"/>
        <v>5834</v>
      </c>
      <c r="I6" s="113">
        <f t="shared" si="1"/>
        <v>0</v>
      </c>
    </row>
    <row r="7" spans="1:9" x14ac:dyDescent="0.25">
      <c r="A7" s="110" t="s">
        <v>427</v>
      </c>
      <c r="B7" s="116">
        <f t="shared" si="6"/>
        <v>7</v>
      </c>
      <c r="C7" s="114">
        <f t="shared" si="2"/>
        <v>5834</v>
      </c>
      <c r="D7" s="115">
        <v>0</v>
      </c>
      <c r="E7" s="114">
        <f t="shared" si="3"/>
        <v>5834</v>
      </c>
      <c r="F7" s="114">
        <f t="shared" si="4"/>
        <v>2000000</v>
      </c>
      <c r="G7" s="114">
        <f t="shared" si="0"/>
        <v>2000000</v>
      </c>
      <c r="H7" s="114">
        <f t="shared" si="5"/>
        <v>5834</v>
      </c>
      <c r="I7" s="113">
        <f t="shared" si="1"/>
        <v>0</v>
      </c>
    </row>
    <row r="8" spans="1:9" x14ac:dyDescent="0.25">
      <c r="A8" s="110" t="s">
        <v>230</v>
      </c>
      <c r="B8" s="116">
        <f t="shared" si="6"/>
        <v>6</v>
      </c>
      <c r="C8" s="114">
        <f t="shared" si="2"/>
        <v>5000</v>
      </c>
      <c r="D8" s="115">
        <v>0</v>
      </c>
      <c r="E8" s="114">
        <f t="shared" si="3"/>
        <v>5000</v>
      </c>
      <c r="F8" s="114">
        <f t="shared" si="4"/>
        <v>2000000</v>
      </c>
      <c r="G8" s="114">
        <f t="shared" si="0"/>
        <v>2000000</v>
      </c>
      <c r="H8" s="114">
        <f t="shared" si="5"/>
        <v>5000</v>
      </c>
      <c r="I8" s="113">
        <f t="shared" si="1"/>
        <v>0</v>
      </c>
    </row>
    <row r="9" spans="1:9" x14ac:dyDescent="0.25">
      <c r="A9" s="110" t="s">
        <v>426</v>
      </c>
      <c r="B9" s="116">
        <f t="shared" si="6"/>
        <v>7</v>
      </c>
      <c r="C9" s="114">
        <f t="shared" si="2"/>
        <v>5834</v>
      </c>
      <c r="D9" s="115">
        <v>0</v>
      </c>
      <c r="E9" s="114">
        <f t="shared" si="3"/>
        <v>5834</v>
      </c>
      <c r="F9" s="114">
        <f t="shared" si="4"/>
        <v>2000000</v>
      </c>
      <c r="G9" s="114">
        <f t="shared" si="0"/>
        <v>2000000</v>
      </c>
      <c r="H9" s="114">
        <f t="shared" si="5"/>
        <v>5834</v>
      </c>
      <c r="I9" s="113">
        <f t="shared" si="1"/>
        <v>0</v>
      </c>
    </row>
    <row r="10" spans="1:9" x14ac:dyDescent="0.25">
      <c r="A10" s="110" t="s">
        <v>425</v>
      </c>
      <c r="B10" s="116">
        <f t="shared" si="6"/>
        <v>7</v>
      </c>
      <c r="C10" s="114">
        <f t="shared" si="2"/>
        <v>5834</v>
      </c>
      <c r="D10" s="115">
        <v>0</v>
      </c>
      <c r="E10" s="114">
        <f t="shared" si="3"/>
        <v>5834</v>
      </c>
      <c r="F10" s="114">
        <f t="shared" si="4"/>
        <v>2000000</v>
      </c>
      <c r="G10" s="114">
        <f t="shared" si="0"/>
        <v>2000000</v>
      </c>
      <c r="H10" s="114">
        <f t="shared" si="5"/>
        <v>5834</v>
      </c>
      <c r="I10" s="113">
        <f t="shared" si="1"/>
        <v>0</v>
      </c>
    </row>
    <row r="11" spans="1:9" x14ac:dyDescent="0.25">
      <c r="A11" s="110" t="s">
        <v>424</v>
      </c>
      <c r="B11" s="116">
        <f t="shared" si="6"/>
        <v>7</v>
      </c>
      <c r="C11" s="114">
        <f t="shared" si="2"/>
        <v>5834</v>
      </c>
      <c r="D11" s="115">
        <v>0</v>
      </c>
      <c r="E11" s="114">
        <f t="shared" si="3"/>
        <v>5834</v>
      </c>
      <c r="F11" s="114">
        <f t="shared" si="4"/>
        <v>2000000</v>
      </c>
      <c r="G11" s="114">
        <f t="shared" si="0"/>
        <v>2000000</v>
      </c>
      <c r="H11" s="114">
        <f t="shared" si="5"/>
        <v>5834</v>
      </c>
      <c r="I11" s="113">
        <f t="shared" si="1"/>
        <v>0</v>
      </c>
    </row>
    <row r="12" spans="1:9" x14ac:dyDescent="0.25">
      <c r="A12" s="110" t="s">
        <v>195</v>
      </c>
      <c r="B12" s="116">
        <f t="shared" si="6"/>
        <v>7</v>
      </c>
      <c r="C12" s="114">
        <f t="shared" si="2"/>
        <v>5834</v>
      </c>
      <c r="D12" s="115">
        <v>0</v>
      </c>
      <c r="E12" s="114">
        <f t="shared" si="3"/>
        <v>5834</v>
      </c>
      <c r="F12" s="114">
        <f t="shared" si="4"/>
        <v>2000000</v>
      </c>
      <c r="G12" s="114">
        <f t="shared" si="0"/>
        <v>2000000</v>
      </c>
      <c r="H12" s="114">
        <f t="shared" si="5"/>
        <v>5834</v>
      </c>
      <c r="I12" s="113">
        <f t="shared" si="1"/>
        <v>0</v>
      </c>
    </row>
    <row r="13" spans="1:9" x14ac:dyDescent="0.25">
      <c r="A13" s="110" t="s">
        <v>42</v>
      </c>
      <c r="B13" s="116">
        <f t="shared" si="6"/>
        <v>7</v>
      </c>
      <c r="C13" s="114">
        <f t="shared" si="2"/>
        <v>5834</v>
      </c>
      <c r="D13" s="115">
        <v>0</v>
      </c>
      <c r="E13" s="114">
        <f t="shared" si="3"/>
        <v>5834</v>
      </c>
      <c r="F13" s="114">
        <f t="shared" si="4"/>
        <v>2000000</v>
      </c>
      <c r="G13" s="114">
        <f t="shared" si="0"/>
        <v>2000000</v>
      </c>
      <c r="H13" s="114">
        <f t="shared" si="5"/>
        <v>5834</v>
      </c>
      <c r="I13" s="113">
        <f t="shared" si="1"/>
        <v>0</v>
      </c>
    </row>
    <row r="14" spans="1:9" x14ac:dyDescent="0.25">
      <c r="A14" s="110" t="s">
        <v>423</v>
      </c>
      <c r="B14" s="116">
        <f t="shared" si="6"/>
        <v>7</v>
      </c>
      <c r="C14" s="114">
        <f t="shared" si="2"/>
        <v>5834</v>
      </c>
      <c r="D14" s="115">
        <v>0</v>
      </c>
      <c r="E14" s="114">
        <f t="shared" si="3"/>
        <v>5834</v>
      </c>
      <c r="F14" s="114">
        <f t="shared" si="4"/>
        <v>2000000</v>
      </c>
      <c r="G14" s="114">
        <f t="shared" si="0"/>
        <v>2000000</v>
      </c>
      <c r="H14" s="114">
        <f t="shared" si="5"/>
        <v>5834</v>
      </c>
      <c r="I14" s="113">
        <f t="shared" si="1"/>
        <v>0</v>
      </c>
    </row>
    <row r="15" spans="1:9" x14ac:dyDescent="0.25">
      <c r="A15" s="110" t="s">
        <v>422</v>
      </c>
      <c r="B15" s="116">
        <f t="shared" si="6"/>
        <v>7</v>
      </c>
      <c r="C15" s="114">
        <f t="shared" si="2"/>
        <v>5834</v>
      </c>
      <c r="D15" s="115">
        <v>0</v>
      </c>
      <c r="E15" s="114">
        <f t="shared" si="3"/>
        <v>5834</v>
      </c>
      <c r="F15" s="114">
        <f t="shared" si="4"/>
        <v>2000000</v>
      </c>
      <c r="G15" s="114">
        <f t="shared" si="0"/>
        <v>2000000</v>
      </c>
      <c r="H15" s="114">
        <f t="shared" si="5"/>
        <v>5834</v>
      </c>
      <c r="I15" s="113">
        <f t="shared" si="1"/>
        <v>0</v>
      </c>
    </row>
    <row r="16" spans="1:9" x14ac:dyDescent="0.25">
      <c r="A16" s="110" t="s">
        <v>421</v>
      </c>
      <c r="B16" s="116">
        <f t="shared" si="6"/>
        <v>7</v>
      </c>
      <c r="C16" s="114">
        <f t="shared" si="2"/>
        <v>5834</v>
      </c>
      <c r="D16" s="115">
        <v>0</v>
      </c>
      <c r="E16" s="114">
        <f t="shared" si="3"/>
        <v>5834</v>
      </c>
      <c r="F16" s="114">
        <f t="shared" si="4"/>
        <v>2000000</v>
      </c>
      <c r="G16" s="114">
        <f t="shared" si="0"/>
        <v>2000000</v>
      </c>
      <c r="H16" s="114">
        <f t="shared" si="5"/>
        <v>5834</v>
      </c>
      <c r="I16" s="113">
        <f t="shared" si="1"/>
        <v>0</v>
      </c>
    </row>
    <row r="17" spans="1:9" x14ac:dyDescent="0.25">
      <c r="A17" s="110" t="s">
        <v>420</v>
      </c>
      <c r="B17" s="116">
        <f t="shared" si="6"/>
        <v>6</v>
      </c>
      <c r="C17" s="114">
        <f t="shared" si="2"/>
        <v>5000</v>
      </c>
      <c r="D17" s="115">
        <v>0</v>
      </c>
      <c r="E17" s="114">
        <f t="shared" si="3"/>
        <v>5000</v>
      </c>
      <c r="F17" s="114">
        <f t="shared" si="4"/>
        <v>2000000</v>
      </c>
      <c r="G17" s="114">
        <f t="shared" si="0"/>
        <v>2000000</v>
      </c>
      <c r="H17" s="114">
        <f t="shared" si="5"/>
        <v>5000</v>
      </c>
      <c r="I17" s="113">
        <f t="shared" si="1"/>
        <v>0</v>
      </c>
    </row>
    <row r="18" spans="1:9" x14ac:dyDescent="0.25">
      <c r="A18" s="110" t="s">
        <v>419</v>
      </c>
      <c r="B18" s="116">
        <f t="shared" si="6"/>
        <v>7</v>
      </c>
      <c r="C18" s="114">
        <f t="shared" si="2"/>
        <v>5834</v>
      </c>
      <c r="D18" s="115">
        <v>0</v>
      </c>
      <c r="E18" s="114">
        <f t="shared" si="3"/>
        <v>5834</v>
      </c>
      <c r="F18" s="114">
        <f t="shared" si="4"/>
        <v>2000000</v>
      </c>
      <c r="G18" s="114">
        <f t="shared" si="0"/>
        <v>2000000</v>
      </c>
      <c r="H18" s="114">
        <f t="shared" si="5"/>
        <v>5834</v>
      </c>
      <c r="I18" s="113">
        <f t="shared" si="1"/>
        <v>0</v>
      </c>
    </row>
    <row r="19" spans="1:9" x14ac:dyDescent="0.25">
      <c r="A19" s="110" t="s">
        <v>418</v>
      </c>
      <c r="B19" s="116">
        <f t="shared" si="6"/>
        <v>7</v>
      </c>
      <c r="C19" s="114">
        <f t="shared" si="2"/>
        <v>5834</v>
      </c>
      <c r="D19" s="115">
        <v>0</v>
      </c>
      <c r="E19" s="114">
        <f t="shared" si="3"/>
        <v>5834</v>
      </c>
      <c r="F19" s="114">
        <f t="shared" si="4"/>
        <v>2000000</v>
      </c>
      <c r="G19" s="114">
        <f t="shared" si="0"/>
        <v>2000000</v>
      </c>
      <c r="H19" s="114">
        <f t="shared" si="5"/>
        <v>5834</v>
      </c>
      <c r="I19" s="113">
        <f t="shared" si="1"/>
        <v>0</v>
      </c>
    </row>
    <row r="20" spans="1:9" x14ac:dyDescent="0.25">
      <c r="A20" s="110" t="s">
        <v>417</v>
      </c>
      <c r="B20" s="116">
        <f t="shared" si="6"/>
        <v>7</v>
      </c>
      <c r="C20" s="114">
        <f t="shared" si="2"/>
        <v>5834</v>
      </c>
      <c r="D20" s="115">
        <v>0</v>
      </c>
      <c r="E20" s="114">
        <f t="shared" si="3"/>
        <v>5834</v>
      </c>
      <c r="F20" s="114">
        <f t="shared" si="4"/>
        <v>2000000</v>
      </c>
      <c r="G20" s="114">
        <f t="shared" si="0"/>
        <v>2000000</v>
      </c>
      <c r="H20" s="114">
        <f t="shared" si="5"/>
        <v>5834</v>
      </c>
      <c r="I20" s="113">
        <f t="shared" si="1"/>
        <v>0</v>
      </c>
    </row>
    <row r="21" spans="1:9" x14ac:dyDescent="0.25">
      <c r="A21" s="110" t="s">
        <v>233</v>
      </c>
      <c r="B21" s="116">
        <f t="shared" si="6"/>
        <v>7</v>
      </c>
      <c r="C21" s="114">
        <f t="shared" si="2"/>
        <v>5834</v>
      </c>
      <c r="D21" s="115">
        <v>0</v>
      </c>
      <c r="E21" s="114">
        <f t="shared" si="3"/>
        <v>5834</v>
      </c>
      <c r="F21" s="114">
        <f t="shared" si="4"/>
        <v>2000000</v>
      </c>
      <c r="G21" s="114">
        <f t="shared" si="0"/>
        <v>2000000</v>
      </c>
      <c r="H21" s="114">
        <f t="shared" si="5"/>
        <v>5834</v>
      </c>
      <c r="I21" s="113">
        <f t="shared" si="1"/>
        <v>0</v>
      </c>
    </row>
    <row r="22" spans="1:9" x14ac:dyDescent="0.25">
      <c r="A22" s="110" t="s">
        <v>416</v>
      </c>
      <c r="B22" s="116">
        <f t="shared" si="6"/>
        <v>7</v>
      </c>
      <c r="C22" s="114">
        <f t="shared" si="2"/>
        <v>5834</v>
      </c>
      <c r="D22" s="115">
        <v>0</v>
      </c>
      <c r="E22" s="114">
        <f t="shared" si="3"/>
        <v>5834</v>
      </c>
      <c r="F22" s="114">
        <f t="shared" si="4"/>
        <v>2000000</v>
      </c>
      <c r="G22" s="114">
        <f t="shared" si="0"/>
        <v>2000000</v>
      </c>
      <c r="H22" s="114">
        <f t="shared" si="5"/>
        <v>5834</v>
      </c>
      <c r="I22" s="113">
        <f t="shared" si="1"/>
        <v>0</v>
      </c>
    </row>
    <row r="23" spans="1:9" x14ac:dyDescent="0.25">
      <c r="A23" s="110" t="s">
        <v>415</v>
      </c>
      <c r="B23" s="116">
        <f t="shared" si="6"/>
        <v>7</v>
      </c>
      <c r="C23" s="114">
        <f t="shared" si="2"/>
        <v>5834</v>
      </c>
      <c r="D23" s="115">
        <v>0</v>
      </c>
      <c r="E23" s="114">
        <f t="shared" si="3"/>
        <v>5834</v>
      </c>
      <c r="F23" s="114">
        <f t="shared" si="4"/>
        <v>2000000</v>
      </c>
      <c r="G23" s="114">
        <f t="shared" si="0"/>
        <v>2000000</v>
      </c>
      <c r="H23" s="114">
        <f t="shared" si="5"/>
        <v>5834</v>
      </c>
      <c r="I23" s="113">
        <f t="shared" si="1"/>
        <v>0</v>
      </c>
    </row>
    <row r="24" spans="1:9" x14ac:dyDescent="0.25">
      <c r="A24" s="110" t="s">
        <v>414</v>
      </c>
      <c r="B24" s="116">
        <f t="shared" si="6"/>
        <v>7</v>
      </c>
      <c r="C24" s="114">
        <f t="shared" si="2"/>
        <v>5834</v>
      </c>
      <c r="D24" s="115">
        <v>0</v>
      </c>
      <c r="E24" s="114">
        <f t="shared" si="3"/>
        <v>5834</v>
      </c>
      <c r="F24" s="114">
        <f t="shared" si="4"/>
        <v>2000000</v>
      </c>
      <c r="G24" s="114">
        <f t="shared" si="0"/>
        <v>2000000</v>
      </c>
      <c r="H24" s="114">
        <f t="shared" si="5"/>
        <v>5834</v>
      </c>
      <c r="I24" s="113">
        <f t="shared" si="1"/>
        <v>0</v>
      </c>
    </row>
    <row r="25" spans="1:9" x14ac:dyDescent="0.25">
      <c r="A25" s="110" t="s">
        <v>198</v>
      </c>
      <c r="B25" s="116">
        <f t="shared" si="6"/>
        <v>7</v>
      </c>
      <c r="C25" s="114">
        <f t="shared" si="2"/>
        <v>5834</v>
      </c>
      <c r="D25" s="115">
        <v>0</v>
      </c>
      <c r="E25" s="114">
        <f t="shared" si="3"/>
        <v>5834</v>
      </c>
      <c r="F25" s="114">
        <f t="shared" si="4"/>
        <v>2000000</v>
      </c>
      <c r="G25" s="114">
        <f t="shared" si="0"/>
        <v>2000000</v>
      </c>
      <c r="H25" s="114">
        <f t="shared" si="5"/>
        <v>5834</v>
      </c>
      <c r="I25" s="113">
        <f t="shared" si="1"/>
        <v>0</v>
      </c>
    </row>
    <row r="26" spans="1:9" x14ac:dyDescent="0.25">
      <c r="A26" s="110" t="s">
        <v>413</v>
      </c>
      <c r="B26" s="116">
        <f t="shared" si="6"/>
        <v>6</v>
      </c>
      <c r="C26" s="114">
        <f t="shared" si="2"/>
        <v>5000</v>
      </c>
      <c r="D26" s="115">
        <v>0</v>
      </c>
      <c r="E26" s="114">
        <f t="shared" si="3"/>
        <v>5000</v>
      </c>
      <c r="F26" s="114">
        <f t="shared" si="4"/>
        <v>2000000</v>
      </c>
      <c r="G26" s="114">
        <f t="shared" si="0"/>
        <v>2000000</v>
      </c>
      <c r="H26" s="114">
        <f t="shared" si="5"/>
        <v>5000</v>
      </c>
      <c r="I26" s="113">
        <f t="shared" si="1"/>
        <v>0</v>
      </c>
    </row>
    <row r="27" spans="1:9" x14ac:dyDescent="0.25">
      <c r="A27" s="110" t="s">
        <v>412</v>
      </c>
      <c r="B27" s="116">
        <f t="shared" si="6"/>
        <v>7</v>
      </c>
      <c r="C27" s="114">
        <f t="shared" si="2"/>
        <v>5834</v>
      </c>
      <c r="D27" s="115">
        <v>0</v>
      </c>
      <c r="E27" s="114">
        <f t="shared" si="3"/>
        <v>5834</v>
      </c>
      <c r="F27" s="114">
        <f t="shared" si="4"/>
        <v>2000000</v>
      </c>
      <c r="G27" s="114">
        <f t="shared" si="0"/>
        <v>2000000</v>
      </c>
      <c r="H27" s="114">
        <f t="shared" si="5"/>
        <v>5834</v>
      </c>
      <c r="I27" s="113">
        <f t="shared" si="1"/>
        <v>0</v>
      </c>
    </row>
    <row r="28" spans="1:9" x14ac:dyDescent="0.25">
      <c r="A28" s="110" t="s">
        <v>411</v>
      </c>
      <c r="B28" s="116">
        <f t="shared" si="6"/>
        <v>7</v>
      </c>
      <c r="C28" s="114">
        <f t="shared" si="2"/>
        <v>5834</v>
      </c>
      <c r="D28" s="115">
        <v>0</v>
      </c>
      <c r="E28" s="114">
        <f t="shared" si="3"/>
        <v>5834</v>
      </c>
      <c r="F28" s="114">
        <f t="shared" si="4"/>
        <v>2000000</v>
      </c>
      <c r="G28" s="114">
        <f t="shared" si="0"/>
        <v>2000000</v>
      </c>
      <c r="H28" s="114">
        <f t="shared" si="5"/>
        <v>5834</v>
      </c>
      <c r="I28" s="113">
        <f t="shared" si="1"/>
        <v>0</v>
      </c>
    </row>
    <row r="29" spans="1:9" x14ac:dyDescent="0.25">
      <c r="A29" s="110" t="s">
        <v>410</v>
      </c>
      <c r="B29" s="116">
        <f t="shared" si="6"/>
        <v>7</v>
      </c>
      <c r="C29" s="114">
        <f t="shared" si="2"/>
        <v>5834</v>
      </c>
      <c r="D29" s="115">
        <v>0</v>
      </c>
      <c r="E29" s="114">
        <f t="shared" si="3"/>
        <v>5834</v>
      </c>
      <c r="F29" s="114">
        <f t="shared" si="4"/>
        <v>2000000</v>
      </c>
      <c r="G29" s="114">
        <f t="shared" si="0"/>
        <v>2000000</v>
      </c>
      <c r="H29" s="114">
        <f t="shared" si="5"/>
        <v>5834</v>
      </c>
      <c r="I29" s="113">
        <f t="shared" si="1"/>
        <v>0</v>
      </c>
    </row>
    <row r="30" spans="1:9" x14ac:dyDescent="0.25">
      <c r="A30" s="110" t="s">
        <v>409</v>
      </c>
      <c r="B30" s="116">
        <f t="shared" si="6"/>
        <v>6</v>
      </c>
      <c r="C30" s="114">
        <f t="shared" si="2"/>
        <v>5000</v>
      </c>
      <c r="D30" s="115">
        <v>0</v>
      </c>
      <c r="E30" s="114">
        <f t="shared" si="3"/>
        <v>5000</v>
      </c>
      <c r="F30" s="114">
        <f t="shared" si="4"/>
        <v>2000000</v>
      </c>
      <c r="G30" s="114">
        <f t="shared" si="0"/>
        <v>2000000</v>
      </c>
      <c r="H30" s="114">
        <f t="shared" si="5"/>
        <v>5000</v>
      </c>
      <c r="I30" s="113">
        <f t="shared" si="1"/>
        <v>0</v>
      </c>
    </row>
    <row r="31" spans="1:9" x14ac:dyDescent="0.25">
      <c r="A31" s="110" t="s">
        <v>408</v>
      </c>
      <c r="B31" s="116">
        <f t="shared" si="6"/>
        <v>7</v>
      </c>
      <c r="C31" s="114">
        <f t="shared" si="2"/>
        <v>5834</v>
      </c>
      <c r="D31" s="115">
        <v>0</v>
      </c>
      <c r="E31" s="114">
        <f t="shared" si="3"/>
        <v>5834</v>
      </c>
      <c r="F31" s="114">
        <f t="shared" si="4"/>
        <v>2000000</v>
      </c>
      <c r="G31" s="114">
        <f t="shared" si="0"/>
        <v>2000000</v>
      </c>
      <c r="H31" s="114">
        <f t="shared" si="5"/>
        <v>5834</v>
      </c>
      <c r="I31" s="113">
        <f t="shared" si="1"/>
        <v>0</v>
      </c>
    </row>
    <row r="32" spans="1:9" x14ac:dyDescent="0.25">
      <c r="A32" s="110" t="s">
        <v>407</v>
      </c>
      <c r="B32" s="116">
        <f t="shared" si="6"/>
        <v>7</v>
      </c>
      <c r="C32" s="114">
        <f t="shared" si="2"/>
        <v>5834</v>
      </c>
      <c r="D32" s="115">
        <v>0</v>
      </c>
      <c r="E32" s="114">
        <f t="shared" si="3"/>
        <v>5834</v>
      </c>
      <c r="F32" s="114">
        <f t="shared" si="4"/>
        <v>2000000</v>
      </c>
      <c r="G32" s="114">
        <f t="shared" si="0"/>
        <v>2000000</v>
      </c>
      <c r="H32" s="114">
        <f t="shared" si="5"/>
        <v>5834</v>
      </c>
      <c r="I32" s="113">
        <f t="shared" si="1"/>
        <v>0</v>
      </c>
    </row>
    <row r="33" spans="1:9" x14ac:dyDescent="0.25">
      <c r="A33" s="110" t="s">
        <v>406</v>
      </c>
      <c r="B33" s="116">
        <f t="shared" si="6"/>
        <v>7</v>
      </c>
      <c r="C33" s="114">
        <f t="shared" si="2"/>
        <v>5834</v>
      </c>
      <c r="D33" s="115">
        <v>0</v>
      </c>
      <c r="E33" s="114">
        <f t="shared" si="3"/>
        <v>5834</v>
      </c>
      <c r="F33" s="114">
        <f t="shared" si="4"/>
        <v>2000000</v>
      </c>
      <c r="G33" s="114">
        <f t="shared" si="0"/>
        <v>2000000</v>
      </c>
      <c r="H33" s="114">
        <f t="shared" si="5"/>
        <v>5834</v>
      </c>
      <c r="I33" s="113">
        <f t="shared" si="1"/>
        <v>0</v>
      </c>
    </row>
    <row r="34" spans="1:9" x14ac:dyDescent="0.25">
      <c r="A34" s="110" t="s">
        <v>405</v>
      </c>
      <c r="B34" s="116">
        <f t="shared" si="6"/>
        <v>9</v>
      </c>
      <c r="C34" s="114">
        <f t="shared" si="2"/>
        <v>7500</v>
      </c>
      <c r="D34" s="115">
        <v>0</v>
      </c>
      <c r="E34" s="114">
        <f t="shared" si="3"/>
        <v>7500</v>
      </c>
      <c r="F34" s="114">
        <f t="shared" si="4"/>
        <v>2000000</v>
      </c>
      <c r="G34" s="114">
        <f t="shared" si="0"/>
        <v>2000000</v>
      </c>
      <c r="H34" s="114">
        <f t="shared" si="5"/>
        <v>7500</v>
      </c>
      <c r="I34" s="113">
        <f t="shared" si="1"/>
        <v>0</v>
      </c>
    </row>
    <row r="35" spans="1:9" x14ac:dyDescent="0.25">
      <c r="A35" s="110" t="s">
        <v>404</v>
      </c>
      <c r="B35" s="116">
        <f t="shared" si="6"/>
        <v>7</v>
      </c>
      <c r="C35" s="114">
        <f t="shared" si="2"/>
        <v>5834</v>
      </c>
      <c r="D35" s="115">
        <v>0</v>
      </c>
      <c r="E35" s="114">
        <f t="shared" si="3"/>
        <v>5834</v>
      </c>
      <c r="F35" s="114">
        <f t="shared" si="4"/>
        <v>2000000</v>
      </c>
      <c r="G35" s="114">
        <f t="shared" si="0"/>
        <v>2000000</v>
      </c>
      <c r="H35" s="114">
        <f t="shared" si="5"/>
        <v>5834</v>
      </c>
      <c r="I35" s="113">
        <f t="shared" si="1"/>
        <v>0</v>
      </c>
    </row>
    <row r="36" spans="1:9" x14ac:dyDescent="0.25">
      <c r="A36" s="110" t="s">
        <v>403</v>
      </c>
      <c r="B36" s="116">
        <f t="shared" si="6"/>
        <v>7</v>
      </c>
      <c r="C36" s="114">
        <f t="shared" si="2"/>
        <v>5834</v>
      </c>
      <c r="D36" s="115">
        <v>0</v>
      </c>
      <c r="E36" s="114">
        <f t="shared" si="3"/>
        <v>5834</v>
      </c>
      <c r="F36" s="114">
        <f t="shared" si="4"/>
        <v>2000000</v>
      </c>
      <c r="G36" s="114">
        <f t="shared" si="0"/>
        <v>2000000</v>
      </c>
      <c r="H36" s="114">
        <f t="shared" si="5"/>
        <v>5834</v>
      </c>
      <c r="I36" s="113">
        <f t="shared" ref="I36:I52" si="7">H36-E36</f>
        <v>0</v>
      </c>
    </row>
    <row r="37" spans="1:9" x14ac:dyDescent="0.25">
      <c r="A37" s="110" t="s">
        <v>402</v>
      </c>
      <c r="B37" s="116">
        <f t="shared" si="6"/>
        <v>7</v>
      </c>
      <c r="C37" s="114">
        <f t="shared" si="2"/>
        <v>5834</v>
      </c>
      <c r="D37" s="115">
        <v>0</v>
      </c>
      <c r="E37" s="114">
        <f t="shared" si="3"/>
        <v>5834</v>
      </c>
      <c r="F37" s="114">
        <f t="shared" si="4"/>
        <v>2000000</v>
      </c>
      <c r="G37" s="114">
        <f t="shared" si="0"/>
        <v>2000000</v>
      </c>
      <c r="H37" s="114">
        <f t="shared" si="5"/>
        <v>5834</v>
      </c>
      <c r="I37" s="113">
        <f t="shared" si="7"/>
        <v>0</v>
      </c>
    </row>
    <row r="38" spans="1:9" x14ac:dyDescent="0.25">
      <c r="A38" s="110" t="s">
        <v>401</v>
      </c>
      <c r="B38" s="116">
        <f t="shared" si="6"/>
        <v>7</v>
      </c>
      <c r="C38" s="114">
        <f t="shared" si="2"/>
        <v>5834</v>
      </c>
      <c r="D38" s="115">
        <v>0</v>
      </c>
      <c r="E38" s="114">
        <f t="shared" si="3"/>
        <v>5834</v>
      </c>
      <c r="F38" s="114">
        <f t="shared" si="4"/>
        <v>2000000</v>
      </c>
      <c r="G38" s="114">
        <f t="shared" si="0"/>
        <v>2000000</v>
      </c>
      <c r="H38" s="114">
        <f t="shared" si="5"/>
        <v>5834</v>
      </c>
      <c r="I38" s="113">
        <f t="shared" si="7"/>
        <v>0</v>
      </c>
    </row>
    <row r="39" spans="1:9" x14ac:dyDescent="0.25">
      <c r="A39" s="110" t="s">
        <v>48</v>
      </c>
      <c r="B39" s="116">
        <f t="shared" si="6"/>
        <v>6</v>
      </c>
      <c r="C39" s="114">
        <f t="shared" si="2"/>
        <v>5000</v>
      </c>
      <c r="D39" s="115">
        <v>0</v>
      </c>
      <c r="E39" s="114">
        <f t="shared" si="3"/>
        <v>5000</v>
      </c>
      <c r="F39" s="114">
        <f t="shared" si="4"/>
        <v>2000000</v>
      </c>
      <c r="G39" s="114">
        <f t="shared" si="0"/>
        <v>2000000</v>
      </c>
      <c r="H39" s="114">
        <f t="shared" si="5"/>
        <v>5000</v>
      </c>
      <c r="I39" s="113">
        <f t="shared" si="7"/>
        <v>0</v>
      </c>
    </row>
    <row r="40" spans="1:9" x14ac:dyDescent="0.25">
      <c r="A40" s="110" t="s">
        <v>400</v>
      </c>
      <c r="B40" s="116">
        <f t="shared" si="6"/>
        <v>7</v>
      </c>
      <c r="C40" s="114">
        <f t="shared" si="2"/>
        <v>5834</v>
      </c>
      <c r="D40" s="115">
        <v>0</v>
      </c>
      <c r="E40" s="114">
        <f t="shared" si="3"/>
        <v>5834</v>
      </c>
      <c r="F40" s="114">
        <f t="shared" si="4"/>
        <v>2000000</v>
      </c>
      <c r="G40" s="114">
        <f t="shared" si="0"/>
        <v>2000000</v>
      </c>
      <c r="H40" s="114">
        <f t="shared" si="5"/>
        <v>5834</v>
      </c>
      <c r="I40" s="113">
        <f t="shared" si="7"/>
        <v>0</v>
      </c>
    </row>
    <row r="41" spans="1:9" x14ac:dyDescent="0.25">
      <c r="A41" s="110" t="s">
        <v>399</v>
      </c>
      <c r="B41" s="116">
        <f t="shared" si="6"/>
        <v>7</v>
      </c>
      <c r="C41" s="114">
        <f t="shared" si="2"/>
        <v>5834</v>
      </c>
      <c r="D41" s="115">
        <v>0</v>
      </c>
      <c r="E41" s="114">
        <f t="shared" si="3"/>
        <v>5834</v>
      </c>
      <c r="F41" s="114">
        <f t="shared" si="4"/>
        <v>2000000</v>
      </c>
      <c r="G41" s="114">
        <f t="shared" si="0"/>
        <v>2000000</v>
      </c>
      <c r="H41" s="114">
        <f t="shared" si="5"/>
        <v>5834</v>
      </c>
      <c r="I41" s="113">
        <f t="shared" si="7"/>
        <v>0</v>
      </c>
    </row>
    <row r="42" spans="1:9" x14ac:dyDescent="0.25">
      <c r="A42" s="110" t="s">
        <v>398</v>
      </c>
      <c r="B42" s="116">
        <f t="shared" si="6"/>
        <v>7</v>
      </c>
      <c r="C42" s="114">
        <f t="shared" si="2"/>
        <v>5834</v>
      </c>
      <c r="D42" s="115">
        <v>0</v>
      </c>
      <c r="E42" s="114">
        <f t="shared" si="3"/>
        <v>5834</v>
      </c>
      <c r="F42" s="114">
        <f t="shared" si="4"/>
        <v>2000000</v>
      </c>
      <c r="G42" s="114">
        <f t="shared" si="0"/>
        <v>2000000</v>
      </c>
      <c r="H42" s="114">
        <f t="shared" si="5"/>
        <v>5834</v>
      </c>
      <c r="I42" s="113">
        <f t="shared" si="7"/>
        <v>0</v>
      </c>
    </row>
    <row r="43" spans="1:9" x14ac:dyDescent="0.25">
      <c r="A43" s="110" t="s">
        <v>397</v>
      </c>
      <c r="B43" s="116">
        <f t="shared" si="6"/>
        <v>7</v>
      </c>
      <c r="C43" s="114">
        <f t="shared" si="2"/>
        <v>5834</v>
      </c>
      <c r="D43" s="115">
        <v>0</v>
      </c>
      <c r="E43" s="114">
        <f t="shared" si="3"/>
        <v>5834</v>
      </c>
      <c r="F43" s="114">
        <f t="shared" si="4"/>
        <v>2000000</v>
      </c>
      <c r="G43" s="114">
        <f t="shared" si="0"/>
        <v>2000000</v>
      </c>
      <c r="H43" s="114">
        <f t="shared" si="5"/>
        <v>5834</v>
      </c>
      <c r="I43" s="113">
        <f t="shared" si="7"/>
        <v>0</v>
      </c>
    </row>
    <row r="44" spans="1:9" x14ac:dyDescent="0.25">
      <c r="A44" s="110" t="s">
        <v>396</v>
      </c>
      <c r="B44" s="116">
        <f t="shared" si="6"/>
        <v>7</v>
      </c>
      <c r="C44" s="114">
        <f t="shared" si="2"/>
        <v>5834</v>
      </c>
      <c r="D44" s="115">
        <v>0</v>
      </c>
      <c r="E44" s="114">
        <f t="shared" si="3"/>
        <v>5834</v>
      </c>
      <c r="F44" s="114">
        <f t="shared" si="4"/>
        <v>2000000</v>
      </c>
      <c r="G44" s="114">
        <f t="shared" si="0"/>
        <v>2000000</v>
      </c>
      <c r="H44" s="114">
        <f t="shared" si="5"/>
        <v>5834</v>
      </c>
      <c r="I44" s="113">
        <f t="shared" si="7"/>
        <v>0</v>
      </c>
    </row>
    <row r="45" spans="1:9" x14ac:dyDescent="0.25">
      <c r="A45" s="110" t="s">
        <v>395</v>
      </c>
      <c r="B45" s="116">
        <f t="shared" si="6"/>
        <v>7</v>
      </c>
      <c r="C45" s="114">
        <f t="shared" si="2"/>
        <v>5834</v>
      </c>
      <c r="D45" s="115">
        <v>0</v>
      </c>
      <c r="E45" s="114">
        <f t="shared" si="3"/>
        <v>5834</v>
      </c>
      <c r="F45" s="114">
        <f t="shared" si="4"/>
        <v>2000000</v>
      </c>
      <c r="G45" s="114">
        <f t="shared" si="0"/>
        <v>2000000</v>
      </c>
      <c r="H45" s="114">
        <f t="shared" si="5"/>
        <v>5834</v>
      </c>
      <c r="I45" s="113">
        <f t="shared" si="7"/>
        <v>0</v>
      </c>
    </row>
    <row r="46" spans="1:9" x14ac:dyDescent="0.25">
      <c r="A46" s="110" t="s">
        <v>394</v>
      </c>
      <c r="B46" s="116">
        <f t="shared" si="6"/>
        <v>7</v>
      </c>
      <c r="C46" s="114">
        <f t="shared" si="2"/>
        <v>5834</v>
      </c>
      <c r="D46" s="115">
        <f>C46-E46</f>
        <v>0</v>
      </c>
      <c r="E46" s="114">
        <f t="shared" si="3"/>
        <v>5834</v>
      </c>
      <c r="F46" s="114">
        <f t="shared" si="4"/>
        <v>2000000</v>
      </c>
      <c r="G46" s="114">
        <f t="shared" si="0"/>
        <v>2000000</v>
      </c>
      <c r="H46" s="114">
        <f t="shared" si="5"/>
        <v>5834</v>
      </c>
      <c r="I46" s="113">
        <f t="shared" si="7"/>
        <v>0</v>
      </c>
    </row>
    <row r="47" spans="1:9" x14ac:dyDescent="0.25">
      <c r="A47" s="110" t="s">
        <v>238</v>
      </c>
      <c r="B47" s="116">
        <f t="shared" si="6"/>
        <v>6</v>
      </c>
      <c r="C47" s="114">
        <f t="shared" si="2"/>
        <v>5000</v>
      </c>
      <c r="D47" s="115">
        <v>0</v>
      </c>
      <c r="E47" s="114">
        <f t="shared" si="3"/>
        <v>5000</v>
      </c>
      <c r="F47" s="114">
        <f t="shared" si="4"/>
        <v>2000000</v>
      </c>
      <c r="G47" s="114">
        <f t="shared" si="0"/>
        <v>2000000</v>
      </c>
      <c r="H47" s="114">
        <f t="shared" si="5"/>
        <v>5000</v>
      </c>
      <c r="I47" s="113">
        <f t="shared" si="7"/>
        <v>0</v>
      </c>
    </row>
    <row r="48" spans="1:9" x14ac:dyDescent="0.25">
      <c r="A48" s="110" t="s">
        <v>393</v>
      </c>
      <c r="B48" s="116">
        <f t="shared" si="6"/>
        <v>7</v>
      </c>
      <c r="C48" s="114">
        <f t="shared" si="2"/>
        <v>5834</v>
      </c>
      <c r="D48" s="115">
        <v>0</v>
      </c>
      <c r="E48" s="114">
        <f t="shared" si="3"/>
        <v>5834</v>
      </c>
      <c r="F48" s="114">
        <f t="shared" si="4"/>
        <v>2000000</v>
      </c>
      <c r="G48" s="114">
        <f t="shared" si="0"/>
        <v>2000000</v>
      </c>
      <c r="H48" s="114">
        <f t="shared" si="5"/>
        <v>5834</v>
      </c>
      <c r="I48" s="113">
        <f t="shared" si="7"/>
        <v>0</v>
      </c>
    </row>
    <row r="49" spans="1:9" x14ac:dyDescent="0.25">
      <c r="A49" s="110" t="s">
        <v>392</v>
      </c>
      <c r="B49" s="116">
        <f t="shared" si="6"/>
        <v>7</v>
      </c>
      <c r="C49" s="114">
        <f t="shared" si="2"/>
        <v>5834</v>
      </c>
      <c r="D49" s="115">
        <f>C49-E49</f>
        <v>0</v>
      </c>
      <c r="E49" s="114">
        <f t="shared" si="3"/>
        <v>5834</v>
      </c>
      <c r="F49" s="114">
        <f t="shared" si="4"/>
        <v>2000000</v>
      </c>
      <c r="G49" s="114">
        <f t="shared" si="0"/>
        <v>2000000</v>
      </c>
      <c r="H49" s="114">
        <f t="shared" si="5"/>
        <v>5834</v>
      </c>
      <c r="I49" s="113">
        <f t="shared" si="7"/>
        <v>0</v>
      </c>
    </row>
    <row r="50" spans="1:9" x14ac:dyDescent="0.25">
      <c r="A50" s="110" t="s">
        <v>391</v>
      </c>
      <c r="B50" s="116">
        <f t="shared" si="6"/>
        <v>7</v>
      </c>
      <c r="C50" s="114">
        <f t="shared" si="2"/>
        <v>5834</v>
      </c>
      <c r="D50" s="115">
        <v>0</v>
      </c>
      <c r="E50" s="114">
        <f t="shared" si="3"/>
        <v>5834</v>
      </c>
      <c r="F50" s="114">
        <f t="shared" si="4"/>
        <v>2000000</v>
      </c>
      <c r="G50" s="114">
        <f t="shared" si="0"/>
        <v>2000000</v>
      </c>
      <c r="H50" s="114">
        <f t="shared" si="5"/>
        <v>5834</v>
      </c>
      <c r="I50" s="113">
        <f t="shared" si="7"/>
        <v>0</v>
      </c>
    </row>
    <row r="51" spans="1:9" x14ac:dyDescent="0.25">
      <c r="A51" s="110" t="s">
        <v>204</v>
      </c>
      <c r="B51" s="116">
        <f t="shared" si="6"/>
        <v>7</v>
      </c>
      <c r="C51" s="114">
        <f t="shared" si="2"/>
        <v>5834</v>
      </c>
      <c r="D51" s="115">
        <v>0</v>
      </c>
      <c r="E51" s="114">
        <f t="shared" si="3"/>
        <v>5834</v>
      </c>
      <c r="F51" s="114">
        <f t="shared" si="4"/>
        <v>2000000</v>
      </c>
      <c r="G51" s="114">
        <f t="shared" si="0"/>
        <v>2000000</v>
      </c>
      <c r="H51" s="114">
        <f t="shared" si="5"/>
        <v>5834</v>
      </c>
      <c r="I51" s="113">
        <f t="shared" si="7"/>
        <v>0</v>
      </c>
    </row>
    <row r="52" spans="1:9" x14ac:dyDescent="0.25">
      <c r="A52" s="110" t="s">
        <v>51</v>
      </c>
      <c r="B52" s="116">
        <f t="shared" si="6"/>
        <v>7</v>
      </c>
      <c r="C52" s="114">
        <f>D2</f>
        <v>2005834</v>
      </c>
      <c r="D52" s="115">
        <f>C52-E52</f>
        <v>2000000</v>
      </c>
      <c r="E52" s="114">
        <f t="shared" si="3"/>
        <v>5834</v>
      </c>
      <c r="F52" s="114">
        <f t="shared" si="4"/>
        <v>2000000</v>
      </c>
      <c r="G52" s="114">
        <f t="shared" si="0"/>
        <v>0</v>
      </c>
      <c r="H52" s="114">
        <f t="shared" si="5"/>
        <v>5834</v>
      </c>
      <c r="I52" s="113">
        <f t="shared" si="7"/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F497A-032E-44D5-BA16-58E03C62E909}">
  <dimension ref="A1:I52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5703125" bestFit="1" customWidth="1"/>
    <col min="3" max="3" width="17.85546875" bestFit="1" customWidth="1"/>
    <col min="4" max="4" width="16.42578125" bestFit="1" customWidth="1"/>
    <col min="5" max="5" width="9.28515625" customWidth="1"/>
    <col min="6" max="6" width="15.42578125" bestFit="1" customWidth="1"/>
    <col min="7" max="7" width="14.42578125" bestFit="1" customWidth="1"/>
    <col min="8" max="8" width="15" bestFit="1" customWidth="1"/>
    <col min="9" max="9" width="6.5703125" bestFit="1" customWidth="1"/>
  </cols>
  <sheetData>
    <row r="1" spans="1:9" x14ac:dyDescent="0.25">
      <c r="A1" s="41" t="s">
        <v>267</v>
      </c>
      <c r="B1" s="42" t="s">
        <v>431</v>
      </c>
      <c r="C1" s="86" t="s">
        <v>377</v>
      </c>
      <c r="D1" s="86">
        <v>2000000</v>
      </c>
    </row>
    <row r="2" spans="1:9" x14ac:dyDescent="0.25">
      <c r="A2" s="41" t="s">
        <v>268</v>
      </c>
      <c r="B2" s="43">
        <v>0.15</v>
      </c>
      <c r="C2" s="101" t="s">
        <v>381</v>
      </c>
      <c r="D2" s="117">
        <v>2005834</v>
      </c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111" t="s">
        <v>430</v>
      </c>
      <c r="B4" s="116">
        <f>_xlfn.DAYS(A4,B1)</f>
        <v>1</v>
      </c>
      <c r="C4" s="114">
        <f t="shared" ref="C4:C51" si="0">E4</f>
        <v>822</v>
      </c>
      <c r="D4" s="115">
        <v>0</v>
      </c>
      <c r="E4" s="114">
        <f>ROUNDUP(F4*$B$2*B4/365,0)</f>
        <v>822</v>
      </c>
      <c r="F4" s="114">
        <f>D1</f>
        <v>2000000</v>
      </c>
      <c r="G4" s="114">
        <f t="shared" ref="G4:G52" si="1">F4-D4</f>
        <v>2000000</v>
      </c>
      <c r="H4" s="114">
        <f t="shared" ref="H4:H35" si="2">ROUNDUP(F4*B4*$B$2/365,0)</f>
        <v>822</v>
      </c>
      <c r="I4" s="113">
        <f t="shared" ref="I4:I35" si="3">H4-E4</f>
        <v>0</v>
      </c>
    </row>
    <row r="5" spans="1:9" x14ac:dyDescent="0.25">
      <c r="A5" s="110" t="s">
        <v>429</v>
      </c>
      <c r="B5" s="116">
        <f>_xlfn.DAYS(A5,A4)</f>
        <v>7</v>
      </c>
      <c r="C5" s="114">
        <f t="shared" si="0"/>
        <v>5754</v>
      </c>
      <c r="D5" s="115">
        <v>0</v>
      </c>
      <c r="E5" s="114">
        <f t="shared" ref="E5:E52" si="4">ROUNDUP(F5*$B$2*B5/365,0)</f>
        <v>5754</v>
      </c>
      <c r="F5" s="114">
        <f t="shared" ref="F5:F52" si="5">G4</f>
        <v>2000000</v>
      </c>
      <c r="G5" s="114">
        <f t="shared" si="1"/>
        <v>2000000</v>
      </c>
      <c r="H5" s="114">
        <f t="shared" si="2"/>
        <v>5754</v>
      </c>
      <c r="I5" s="113">
        <f t="shared" si="3"/>
        <v>0</v>
      </c>
    </row>
    <row r="6" spans="1:9" x14ac:dyDescent="0.25">
      <c r="A6" s="110" t="s">
        <v>428</v>
      </c>
      <c r="B6" s="116">
        <f t="shared" ref="B6:B52" si="6">_xlfn.DAYS(A6,A5)</f>
        <v>7</v>
      </c>
      <c r="C6" s="114">
        <f t="shared" si="0"/>
        <v>5754</v>
      </c>
      <c r="D6" s="115">
        <v>0</v>
      </c>
      <c r="E6" s="114">
        <f t="shared" si="4"/>
        <v>5754</v>
      </c>
      <c r="F6" s="114">
        <f t="shared" si="5"/>
        <v>2000000</v>
      </c>
      <c r="G6" s="114">
        <f t="shared" si="1"/>
        <v>2000000</v>
      </c>
      <c r="H6" s="114">
        <f t="shared" si="2"/>
        <v>5754</v>
      </c>
      <c r="I6" s="113">
        <f t="shared" si="3"/>
        <v>0</v>
      </c>
    </row>
    <row r="7" spans="1:9" x14ac:dyDescent="0.25">
      <c r="A7" s="110" t="s">
        <v>427</v>
      </c>
      <c r="B7" s="116">
        <f t="shared" si="6"/>
        <v>7</v>
      </c>
      <c r="C7" s="114">
        <f t="shared" si="0"/>
        <v>5754</v>
      </c>
      <c r="D7" s="115">
        <v>0</v>
      </c>
      <c r="E7" s="114">
        <f t="shared" si="4"/>
        <v>5754</v>
      </c>
      <c r="F7" s="114">
        <f t="shared" si="5"/>
        <v>2000000</v>
      </c>
      <c r="G7" s="114">
        <f t="shared" si="1"/>
        <v>2000000</v>
      </c>
      <c r="H7" s="114">
        <f t="shared" si="2"/>
        <v>5754</v>
      </c>
      <c r="I7" s="113">
        <f t="shared" si="3"/>
        <v>0</v>
      </c>
    </row>
    <row r="8" spans="1:9" x14ac:dyDescent="0.25">
      <c r="A8" s="110" t="s">
        <v>230</v>
      </c>
      <c r="B8" s="116">
        <f t="shared" si="6"/>
        <v>7</v>
      </c>
      <c r="C8" s="114">
        <f t="shared" si="0"/>
        <v>5754</v>
      </c>
      <c r="D8" s="115">
        <v>0</v>
      </c>
      <c r="E8" s="114">
        <f t="shared" si="4"/>
        <v>5754</v>
      </c>
      <c r="F8" s="114">
        <f t="shared" si="5"/>
        <v>2000000</v>
      </c>
      <c r="G8" s="114">
        <f t="shared" si="1"/>
        <v>2000000</v>
      </c>
      <c r="H8" s="114">
        <f t="shared" si="2"/>
        <v>5754</v>
      </c>
      <c r="I8" s="113">
        <f t="shared" si="3"/>
        <v>0</v>
      </c>
    </row>
    <row r="9" spans="1:9" x14ac:dyDescent="0.25">
      <c r="A9" s="110" t="s">
        <v>426</v>
      </c>
      <c r="B9" s="116">
        <f t="shared" si="6"/>
        <v>7</v>
      </c>
      <c r="C9" s="114">
        <f t="shared" si="0"/>
        <v>5754</v>
      </c>
      <c r="D9" s="115">
        <v>0</v>
      </c>
      <c r="E9" s="114">
        <f t="shared" si="4"/>
        <v>5754</v>
      </c>
      <c r="F9" s="114">
        <f t="shared" si="5"/>
        <v>2000000</v>
      </c>
      <c r="G9" s="114">
        <f t="shared" si="1"/>
        <v>2000000</v>
      </c>
      <c r="H9" s="114">
        <f t="shared" si="2"/>
        <v>5754</v>
      </c>
      <c r="I9" s="113">
        <f t="shared" si="3"/>
        <v>0</v>
      </c>
    </row>
    <row r="10" spans="1:9" x14ac:dyDescent="0.25">
      <c r="A10" s="110" t="s">
        <v>425</v>
      </c>
      <c r="B10" s="116">
        <f t="shared" si="6"/>
        <v>7</v>
      </c>
      <c r="C10" s="114">
        <f t="shared" si="0"/>
        <v>5754</v>
      </c>
      <c r="D10" s="115">
        <v>0</v>
      </c>
      <c r="E10" s="114">
        <f t="shared" si="4"/>
        <v>5754</v>
      </c>
      <c r="F10" s="114">
        <f t="shared" si="5"/>
        <v>2000000</v>
      </c>
      <c r="G10" s="114">
        <f t="shared" si="1"/>
        <v>2000000</v>
      </c>
      <c r="H10" s="114">
        <f t="shared" si="2"/>
        <v>5754</v>
      </c>
      <c r="I10" s="113">
        <f t="shared" si="3"/>
        <v>0</v>
      </c>
    </row>
    <row r="11" spans="1:9" x14ac:dyDescent="0.25">
      <c r="A11" s="110" t="s">
        <v>424</v>
      </c>
      <c r="B11" s="116">
        <f t="shared" si="6"/>
        <v>7</v>
      </c>
      <c r="C11" s="114">
        <f t="shared" si="0"/>
        <v>5754</v>
      </c>
      <c r="D11" s="115">
        <v>0</v>
      </c>
      <c r="E11" s="114">
        <f t="shared" si="4"/>
        <v>5754</v>
      </c>
      <c r="F11" s="114">
        <f t="shared" si="5"/>
        <v>2000000</v>
      </c>
      <c r="G11" s="114">
        <f t="shared" si="1"/>
        <v>2000000</v>
      </c>
      <c r="H11" s="114">
        <f t="shared" si="2"/>
        <v>5754</v>
      </c>
      <c r="I11" s="113">
        <f t="shared" si="3"/>
        <v>0</v>
      </c>
    </row>
    <row r="12" spans="1:9" x14ac:dyDescent="0.25">
      <c r="A12" s="110" t="s">
        <v>195</v>
      </c>
      <c r="B12" s="116">
        <f t="shared" si="6"/>
        <v>7</v>
      </c>
      <c r="C12" s="114">
        <f t="shared" si="0"/>
        <v>5754</v>
      </c>
      <c r="D12" s="115">
        <v>0</v>
      </c>
      <c r="E12" s="114">
        <f t="shared" si="4"/>
        <v>5754</v>
      </c>
      <c r="F12" s="114">
        <f t="shared" si="5"/>
        <v>2000000</v>
      </c>
      <c r="G12" s="114">
        <f t="shared" si="1"/>
        <v>2000000</v>
      </c>
      <c r="H12" s="114">
        <f t="shared" si="2"/>
        <v>5754</v>
      </c>
      <c r="I12" s="113">
        <f t="shared" si="3"/>
        <v>0</v>
      </c>
    </row>
    <row r="13" spans="1:9" x14ac:dyDescent="0.25">
      <c r="A13" s="110" t="s">
        <v>42</v>
      </c>
      <c r="B13" s="116">
        <f t="shared" si="6"/>
        <v>7</v>
      </c>
      <c r="C13" s="114">
        <f t="shared" si="0"/>
        <v>5754</v>
      </c>
      <c r="D13" s="115">
        <v>0</v>
      </c>
      <c r="E13" s="114">
        <f t="shared" si="4"/>
        <v>5754</v>
      </c>
      <c r="F13" s="114">
        <f t="shared" si="5"/>
        <v>2000000</v>
      </c>
      <c r="G13" s="114">
        <f t="shared" si="1"/>
        <v>2000000</v>
      </c>
      <c r="H13" s="114">
        <f t="shared" si="2"/>
        <v>5754</v>
      </c>
      <c r="I13" s="113">
        <f t="shared" si="3"/>
        <v>0</v>
      </c>
    </row>
    <row r="14" spans="1:9" x14ac:dyDescent="0.25">
      <c r="A14" s="110" t="s">
        <v>423</v>
      </c>
      <c r="B14" s="116">
        <f t="shared" si="6"/>
        <v>7</v>
      </c>
      <c r="C14" s="114">
        <f t="shared" si="0"/>
        <v>5754</v>
      </c>
      <c r="D14" s="115">
        <v>0</v>
      </c>
      <c r="E14" s="114">
        <f t="shared" si="4"/>
        <v>5754</v>
      </c>
      <c r="F14" s="114">
        <f t="shared" si="5"/>
        <v>2000000</v>
      </c>
      <c r="G14" s="114">
        <f t="shared" si="1"/>
        <v>2000000</v>
      </c>
      <c r="H14" s="114">
        <f t="shared" si="2"/>
        <v>5754</v>
      </c>
      <c r="I14" s="113">
        <f t="shared" si="3"/>
        <v>0</v>
      </c>
    </row>
    <row r="15" spans="1:9" x14ac:dyDescent="0.25">
      <c r="A15" s="110" t="s">
        <v>422</v>
      </c>
      <c r="B15" s="116">
        <f t="shared" si="6"/>
        <v>7</v>
      </c>
      <c r="C15" s="114">
        <f t="shared" si="0"/>
        <v>5754</v>
      </c>
      <c r="D15" s="115">
        <v>0</v>
      </c>
      <c r="E15" s="114">
        <f t="shared" si="4"/>
        <v>5754</v>
      </c>
      <c r="F15" s="114">
        <f t="shared" si="5"/>
        <v>2000000</v>
      </c>
      <c r="G15" s="114">
        <f t="shared" si="1"/>
        <v>2000000</v>
      </c>
      <c r="H15" s="114">
        <f t="shared" si="2"/>
        <v>5754</v>
      </c>
      <c r="I15" s="113">
        <f t="shared" si="3"/>
        <v>0</v>
      </c>
    </row>
    <row r="16" spans="1:9" x14ac:dyDescent="0.25">
      <c r="A16" s="110" t="s">
        <v>421</v>
      </c>
      <c r="B16" s="116">
        <f t="shared" si="6"/>
        <v>7</v>
      </c>
      <c r="C16" s="114">
        <f t="shared" si="0"/>
        <v>5754</v>
      </c>
      <c r="D16" s="115">
        <v>0</v>
      </c>
      <c r="E16" s="114">
        <f t="shared" si="4"/>
        <v>5754</v>
      </c>
      <c r="F16" s="114">
        <f t="shared" si="5"/>
        <v>2000000</v>
      </c>
      <c r="G16" s="114">
        <f t="shared" si="1"/>
        <v>2000000</v>
      </c>
      <c r="H16" s="114">
        <f t="shared" si="2"/>
        <v>5754</v>
      </c>
      <c r="I16" s="113">
        <f t="shared" si="3"/>
        <v>0</v>
      </c>
    </row>
    <row r="17" spans="1:9" x14ac:dyDescent="0.25">
      <c r="A17" s="110" t="s">
        <v>420</v>
      </c>
      <c r="B17" s="116">
        <f t="shared" si="6"/>
        <v>7</v>
      </c>
      <c r="C17" s="114">
        <f t="shared" si="0"/>
        <v>5754</v>
      </c>
      <c r="D17" s="115">
        <v>0</v>
      </c>
      <c r="E17" s="114">
        <f t="shared" si="4"/>
        <v>5754</v>
      </c>
      <c r="F17" s="114">
        <f t="shared" si="5"/>
        <v>2000000</v>
      </c>
      <c r="G17" s="114">
        <f t="shared" si="1"/>
        <v>2000000</v>
      </c>
      <c r="H17" s="114">
        <f t="shared" si="2"/>
        <v>5754</v>
      </c>
      <c r="I17" s="113">
        <f t="shared" si="3"/>
        <v>0</v>
      </c>
    </row>
    <row r="18" spans="1:9" x14ac:dyDescent="0.25">
      <c r="A18" s="110" t="s">
        <v>419</v>
      </c>
      <c r="B18" s="116">
        <f t="shared" si="6"/>
        <v>7</v>
      </c>
      <c r="C18" s="114">
        <f t="shared" si="0"/>
        <v>5754</v>
      </c>
      <c r="D18" s="115">
        <v>0</v>
      </c>
      <c r="E18" s="114">
        <f t="shared" si="4"/>
        <v>5754</v>
      </c>
      <c r="F18" s="114">
        <f t="shared" si="5"/>
        <v>2000000</v>
      </c>
      <c r="G18" s="114">
        <f t="shared" si="1"/>
        <v>2000000</v>
      </c>
      <c r="H18" s="114">
        <f t="shared" si="2"/>
        <v>5754</v>
      </c>
      <c r="I18" s="113">
        <f t="shared" si="3"/>
        <v>0</v>
      </c>
    </row>
    <row r="19" spans="1:9" x14ac:dyDescent="0.25">
      <c r="A19" s="110" t="s">
        <v>418</v>
      </c>
      <c r="B19" s="116">
        <f t="shared" si="6"/>
        <v>7</v>
      </c>
      <c r="C19" s="114">
        <f t="shared" si="0"/>
        <v>5754</v>
      </c>
      <c r="D19" s="115">
        <v>0</v>
      </c>
      <c r="E19" s="114">
        <f t="shared" si="4"/>
        <v>5754</v>
      </c>
      <c r="F19" s="114">
        <f t="shared" si="5"/>
        <v>2000000</v>
      </c>
      <c r="G19" s="114">
        <f t="shared" si="1"/>
        <v>2000000</v>
      </c>
      <c r="H19" s="114">
        <f t="shared" si="2"/>
        <v>5754</v>
      </c>
      <c r="I19" s="113">
        <f t="shared" si="3"/>
        <v>0</v>
      </c>
    </row>
    <row r="20" spans="1:9" x14ac:dyDescent="0.25">
      <c r="A20" s="110" t="s">
        <v>417</v>
      </c>
      <c r="B20" s="116">
        <f t="shared" si="6"/>
        <v>7</v>
      </c>
      <c r="C20" s="114">
        <f t="shared" si="0"/>
        <v>5754</v>
      </c>
      <c r="D20" s="115">
        <v>0</v>
      </c>
      <c r="E20" s="114">
        <f t="shared" si="4"/>
        <v>5754</v>
      </c>
      <c r="F20" s="114">
        <f t="shared" si="5"/>
        <v>2000000</v>
      </c>
      <c r="G20" s="114">
        <f t="shared" si="1"/>
        <v>2000000</v>
      </c>
      <c r="H20" s="114">
        <f t="shared" si="2"/>
        <v>5754</v>
      </c>
      <c r="I20" s="113">
        <f t="shared" si="3"/>
        <v>0</v>
      </c>
    </row>
    <row r="21" spans="1:9" x14ac:dyDescent="0.25">
      <c r="A21" s="110" t="s">
        <v>233</v>
      </c>
      <c r="B21" s="116">
        <f t="shared" si="6"/>
        <v>7</v>
      </c>
      <c r="C21" s="114">
        <f t="shared" si="0"/>
        <v>5754</v>
      </c>
      <c r="D21" s="115">
        <v>0</v>
      </c>
      <c r="E21" s="114">
        <f t="shared" si="4"/>
        <v>5754</v>
      </c>
      <c r="F21" s="114">
        <f t="shared" si="5"/>
        <v>2000000</v>
      </c>
      <c r="G21" s="114">
        <f t="shared" si="1"/>
        <v>2000000</v>
      </c>
      <c r="H21" s="114">
        <f t="shared" si="2"/>
        <v>5754</v>
      </c>
      <c r="I21" s="113">
        <f t="shared" si="3"/>
        <v>0</v>
      </c>
    </row>
    <row r="22" spans="1:9" x14ac:dyDescent="0.25">
      <c r="A22" s="110" t="s">
        <v>416</v>
      </c>
      <c r="B22" s="116">
        <f t="shared" si="6"/>
        <v>7</v>
      </c>
      <c r="C22" s="114">
        <f t="shared" si="0"/>
        <v>5754</v>
      </c>
      <c r="D22" s="115">
        <v>0</v>
      </c>
      <c r="E22" s="114">
        <f t="shared" si="4"/>
        <v>5754</v>
      </c>
      <c r="F22" s="114">
        <f t="shared" si="5"/>
        <v>2000000</v>
      </c>
      <c r="G22" s="114">
        <f t="shared" si="1"/>
        <v>2000000</v>
      </c>
      <c r="H22" s="114">
        <f t="shared" si="2"/>
        <v>5754</v>
      </c>
      <c r="I22" s="113">
        <f t="shared" si="3"/>
        <v>0</v>
      </c>
    </row>
    <row r="23" spans="1:9" x14ac:dyDescent="0.25">
      <c r="A23" s="110" t="s">
        <v>415</v>
      </c>
      <c r="B23" s="116">
        <f t="shared" si="6"/>
        <v>7</v>
      </c>
      <c r="C23" s="114">
        <f t="shared" si="0"/>
        <v>5754</v>
      </c>
      <c r="D23" s="115">
        <v>0</v>
      </c>
      <c r="E23" s="114">
        <f t="shared" si="4"/>
        <v>5754</v>
      </c>
      <c r="F23" s="114">
        <f t="shared" si="5"/>
        <v>2000000</v>
      </c>
      <c r="G23" s="114">
        <f t="shared" si="1"/>
        <v>2000000</v>
      </c>
      <c r="H23" s="114">
        <f t="shared" si="2"/>
        <v>5754</v>
      </c>
      <c r="I23" s="113">
        <f t="shared" si="3"/>
        <v>0</v>
      </c>
    </row>
    <row r="24" spans="1:9" x14ac:dyDescent="0.25">
      <c r="A24" s="110" t="s">
        <v>414</v>
      </c>
      <c r="B24" s="116">
        <f t="shared" si="6"/>
        <v>7</v>
      </c>
      <c r="C24" s="114">
        <f t="shared" si="0"/>
        <v>5754</v>
      </c>
      <c r="D24" s="115">
        <v>0</v>
      </c>
      <c r="E24" s="114">
        <f t="shared" si="4"/>
        <v>5754</v>
      </c>
      <c r="F24" s="114">
        <f t="shared" si="5"/>
        <v>2000000</v>
      </c>
      <c r="G24" s="114">
        <f t="shared" si="1"/>
        <v>2000000</v>
      </c>
      <c r="H24" s="114">
        <f t="shared" si="2"/>
        <v>5754</v>
      </c>
      <c r="I24" s="113">
        <f t="shared" si="3"/>
        <v>0</v>
      </c>
    </row>
    <row r="25" spans="1:9" x14ac:dyDescent="0.25">
      <c r="A25" s="110" t="s">
        <v>198</v>
      </c>
      <c r="B25" s="116">
        <f t="shared" si="6"/>
        <v>7</v>
      </c>
      <c r="C25" s="114">
        <f t="shared" si="0"/>
        <v>5754</v>
      </c>
      <c r="D25" s="115">
        <v>0</v>
      </c>
      <c r="E25" s="114">
        <f t="shared" si="4"/>
        <v>5754</v>
      </c>
      <c r="F25" s="114">
        <f t="shared" si="5"/>
        <v>2000000</v>
      </c>
      <c r="G25" s="114">
        <f t="shared" si="1"/>
        <v>2000000</v>
      </c>
      <c r="H25" s="114">
        <f t="shared" si="2"/>
        <v>5754</v>
      </c>
      <c r="I25" s="113">
        <f t="shared" si="3"/>
        <v>0</v>
      </c>
    </row>
    <row r="26" spans="1:9" x14ac:dyDescent="0.25">
      <c r="A26" s="110" t="s">
        <v>413</v>
      </c>
      <c r="B26" s="116">
        <f t="shared" si="6"/>
        <v>7</v>
      </c>
      <c r="C26" s="114">
        <f t="shared" si="0"/>
        <v>5754</v>
      </c>
      <c r="D26" s="115">
        <v>0</v>
      </c>
      <c r="E26" s="114">
        <f t="shared" si="4"/>
        <v>5754</v>
      </c>
      <c r="F26" s="114">
        <f t="shared" si="5"/>
        <v>2000000</v>
      </c>
      <c r="G26" s="114">
        <f t="shared" si="1"/>
        <v>2000000</v>
      </c>
      <c r="H26" s="114">
        <f t="shared" si="2"/>
        <v>5754</v>
      </c>
      <c r="I26" s="113">
        <f t="shared" si="3"/>
        <v>0</v>
      </c>
    </row>
    <row r="27" spans="1:9" x14ac:dyDescent="0.25">
      <c r="A27" s="110" t="s">
        <v>412</v>
      </c>
      <c r="B27" s="116">
        <f t="shared" si="6"/>
        <v>7</v>
      </c>
      <c r="C27" s="114">
        <f t="shared" si="0"/>
        <v>5754</v>
      </c>
      <c r="D27" s="115">
        <v>0</v>
      </c>
      <c r="E27" s="114">
        <f t="shared" si="4"/>
        <v>5754</v>
      </c>
      <c r="F27" s="114">
        <f t="shared" si="5"/>
        <v>2000000</v>
      </c>
      <c r="G27" s="114">
        <f t="shared" si="1"/>
        <v>2000000</v>
      </c>
      <c r="H27" s="114">
        <f t="shared" si="2"/>
        <v>5754</v>
      </c>
      <c r="I27" s="113">
        <f t="shared" si="3"/>
        <v>0</v>
      </c>
    </row>
    <row r="28" spans="1:9" x14ac:dyDescent="0.25">
      <c r="A28" s="110" t="s">
        <v>411</v>
      </c>
      <c r="B28" s="116">
        <f t="shared" si="6"/>
        <v>7</v>
      </c>
      <c r="C28" s="114">
        <f t="shared" si="0"/>
        <v>5754</v>
      </c>
      <c r="D28" s="115">
        <v>0</v>
      </c>
      <c r="E28" s="114">
        <f t="shared" si="4"/>
        <v>5754</v>
      </c>
      <c r="F28" s="114">
        <f t="shared" si="5"/>
        <v>2000000</v>
      </c>
      <c r="G28" s="114">
        <f t="shared" si="1"/>
        <v>2000000</v>
      </c>
      <c r="H28" s="114">
        <f t="shared" si="2"/>
        <v>5754</v>
      </c>
      <c r="I28" s="113">
        <f t="shared" si="3"/>
        <v>0</v>
      </c>
    </row>
    <row r="29" spans="1:9" x14ac:dyDescent="0.25">
      <c r="A29" s="110" t="s">
        <v>410</v>
      </c>
      <c r="B29" s="116">
        <f t="shared" si="6"/>
        <v>7</v>
      </c>
      <c r="C29" s="114">
        <f t="shared" si="0"/>
        <v>5754</v>
      </c>
      <c r="D29" s="115">
        <v>0</v>
      </c>
      <c r="E29" s="114">
        <f t="shared" si="4"/>
        <v>5754</v>
      </c>
      <c r="F29" s="114">
        <f t="shared" si="5"/>
        <v>2000000</v>
      </c>
      <c r="G29" s="114">
        <f t="shared" si="1"/>
        <v>2000000</v>
      </c>
      <c r="H29" s="114">
        <f t="shared" si="2"/>
        <v>5754</v>
      </c>
      <c r="I29" s="113">
        <f t="shared" si="3"/>
        <v>0</v>
      </c>
    </row>
    <row r="30" spans="1:9" x14ac:dyDescent="0.25">
      <c r="A30" s="110" t="s">
        <v>409</v>
      </c>
      <c r="B30" s="116">
        <f t="shared" si="6"/>
        <v>7</v>
      </c>
      <c r="C30" s="114">
        <f t="shared" si="0"/>
        <v>5754</v>
      </c>
      <c r="D30" s="115">
        <v>0</v>
      </c>
      <c r="E30" s="114">
        <f t="shared" si="4"/>
        <v>5754</v>
      </c>
      <c r="F30" s="114">
        <f t="shared" si="5"/>
        <v>2000000</v>
      </c>
      <c r="G30" s="114">
        <f t="shared" si="1"/>
        <v>2000000</v>
      </c>
      <c r="H30" s="114">
        <f t="shared" si="2"/>
        <v>5754</v>
      </c>
      <c r="I30" s="113">
        <f t="shared" si="3"/>
        <v>0</v>
      </c>
    </row>
    <row r="31" spans="1:9" x14ac:dyDescent="0.25">
      <c r="A31" s="110" t="s">
        <v>408</v>
      </c>
      <c r="B31" s="116">
        <f t="shared" si="6"/>
        <v>7</v>
      </c>
      <c r="C31" s="114">
        <f t="shared" si="0"/>
        <v>5754</v>
      </c>
      <c r="D31" s="115">
        <v>0</v>
      </c>
      <c r="E31" s="114">
        <f t="shared" si="4"/>
        <v>5754</v>
      </c>
      <c r="F31" s="114">
        <f t="shared" si="5"/>
        <v>2000000</v>
      </c>
      <c r="G31" s="114">
        <f t="shared" si="1"/>
        <v>2000000</v>
      </c>
      <c r="H31" s="114">
        <f t="shared" si="2"/>
        <v>5754</v>
      </c>
      <c r="I31" s="113">
        <f t="shared" si="3"/>
        <v>0</v>
      </c>
    </row>
    <row r="32" spans="1:9" x14ac:dyDescent="0.25">
      <c r="A32" s="110" t="s">
        <v>407</v>
      </c>
      <c r="B32" s="116">
        <f t="shared" si="6"/>
        <v>7</v>
      </c>
      <c r="C32" s="114">
        <f t="shared" si="0"/>
        <v>5754</v>
      </c>
      <c r="D32" s="115">
        <v>0</v>
      </c>
      <c r="E32" s="114">
        <f t="shared" si="4"/>
        <v>5754</v>
      </c>
      <c r="F32" s="114">
        <f t="shared" si="5"/>
        <v>2000000</v>
      </c>
      <c r="G32" s="114">
        <f t="shared" si="1"/>
        <v>2000000</v>
      </c>
      <c r="H32" s="114">
        <f t="shared" si="2"/>
        <v>5754</v>
      </c>
      <c r="I32" s="113">
        <f t="shared" si="3"/>
        <v>0</v>
      </c>
    </row>
    <row r="33" spans="1:9" x14ac:dyDescent="0.25">
      <c r="A33" s="110" t="s">
        <v>406</v>
      </c>
      <c r="B33" s="116">
        <f t="shared" si="6"/>
        <v>7</v>
      </c>
      <c r="C33" s="114">
        <f t="shared" si="0"/>
        <v>5754</v>
      </c>
      <c r="D33" s="115">
        <v>0</v>
      </c>
      <c r="E33" s="114">
        <f t="shared" si="4"/>
        <v>5754</v>
      </c>
      <c r="F33" s="114">
        <f t="shared" si="5"/>
        <v>2000000</v>
      </c>
      <c r="G33" s="114">
        <f t="shared" si="1"/>
        <v>2000000</v>
      </c>
      <c r="H33" s="114">
        <f t="shared" si="2"/>
        <v>5754</v>
      </c>
      <c r="I33" s="113">
        <f t="shared" si="3"/>
        <v>0</v>
      </c>
    </row>
    <row r="34" spans="1:9" x14ac:dyDescent="0.25">
      <c r="A34" s="110" t="s">
        <v>405</v>
      </c>
      <c r="B34" s="116">
        <f t="shared" si="6"/>
        <v>7</v>
      </c>
      <c r="C34" s="114">
        <f t="shared" si="0"/>
        <v>5754</v>
      </c>
      <c r="D34" s="115">
        <v>0</v>
      </c>
      <c r="E34" s="114">
        <f t="shared" si="4"/>
        <v>5754</v>
      </c>
      <c r="F34" s="114">
        <f t="shared" si="5"/>
        <v>2000000</v>
      </c>
      <c r="G34" s="114">
        <f t="shared" si="1"/>
        <v>2000000</v>
      </c>
      <c r="H34" s="114">
        <f t="shared" si="2"/>
        <v>5754</v>
      </c>
      <c r="I34" s="113">
        <f t="shared" si="3"/>
        <v>0</v>
      </c>
    </row>
    <row r="35" spans="1:9" x14ac:dyDescent="0.25">
      <c r="A35" s="110" t="s">
        <v>404</v>
      </c>
      <c r="B35" s="116">
        <f t="shared" si="6"/>
        <v>7</v>
      </c>
      <c r="C35" s="114">
        <f t="shared" si="0"/>
        <v>5754</v>
      </c>
      <c r="D35" s="115">
        <v>0</v>
      </c>
      <c r="E35" s="114">
        <f t="shared" si="4"/>
        <v>5754</v>
      </c>
      <c r="F35" s="114">
        <f t="shared" si="5"/>
        <v>2000000</v>
      </c>
      <c r="G35" s="114">
        <f t="shared" si="1"/>
        <v>2000000</v>
      </c>
      <c r="H35" s="114">
        <f t="shared" si="2"/>
        <v>5754</v>
      </c>
      <c r="I35" s="113">
        <f t="shared" si="3"/>
        <v>0</v>
      </c>
    </row>
    <row r="36" spans="1:9" x14ac:dyDescent="0.25">
      <c r="A36" s="110" t="s">
        <v>403</v>
      </c>
      <c r="B36" s="116">
        <f t="shared" si="6"/>
        <v>7</v>
      </c>
      <c r="C36" s="114">
        <f t="shared" si="0"/>
        <v>5754</v>
      </c>
      <c r="D36" s="115">
        <v>0</v>
      </c>
      <c r="E36" s="114">
        <f t="shared" si="4"/>
        <v>5754</v>
      </c>
      <c r="F36" s="114">
        <f t="shared" si="5"/>
        <v>2000000</v>
      </c>
      <c r="G36" s="114">
        <f t="shared" si="1"/>
        <v>2000000</v>
      </c>
      <c r="H36" s="114">
        <f t="shared" ref="H36:H52" si="7">ROUNDUP(F36*B36*$B$2/365,0)</f>
        <v>5754</v>
      </c>
      <c r="I36" s="113">
        <f t="shared" ref="I36:I52" si="8">H36-E36</f>
        <v>0</v>
      </c>
    </row>
    <row r="37" spans="1:9" x14ac:dyDescent="0.25">
      <c r="A37" s="110" t="s">
        <v>402</v>
      </c>
      <c r="B37" s="116">
        <f t="shared" si="6"/>
        <v>7</v>
      </c>
      <c r="C37" s="114">
        <f t="shared" si="0"/>
        <v>5754</v>
      </c>
      <c r="D37" s="115">
        <v>0</v>
      </c>
      <c r="E37" s="114">
        <f t="shared" si="4"/>
        <v>5754</v>
      </c>
      <c r="F37" s="114">
        <f t="shared" si="5"/>
        <v>2000000</v>
      </c>
      <c r="G37" s="114">
        <f t="shared" si="1"/>
        <v>2000000</v>
      </c>
      <c r="H37" s="114">
        <f t="shared" si="7"/>
        <v>5754</v>
      </c>
      <c r="I37" s="113">
        <f t="shared" si="8"/>
        <v>0</v>
      </c>
    </row>
    <row r="38" spans="1:9" x14ac:dyDescent="0.25">
      <c r="A38" s="110" t="s">
        <v>401</v>
      </c>
      <c r="B38" s="116">
        <f t="shared" si="6"/>
        <v>7</v>
      </c>
      <c r="C38" s="114">
        <f t="shared" si="0"/>
        <v>5754</v>
      </c>
      <c r="D38" s="115">
        <v>0</v>
      </c>
      <c r="E38" s="114">
        <f t="shared" si="4"/>
        <v>5754</v>
      </c>
      <c r="F38" s="114">
        <f t="shared" si="5"/>
        <v>2000000</v>
      </c>
      <c r="G38" s="114">
        <f t="shared" si="1"/>
        <v>2000000</v>
      </c>
      <c r="H38" s="114">
        <f t="shared" si="7"/>
        <v>5754</v>
      </c>
      <c r="I38" s="113">
        <f t="shared" si="8"/>
        <v>0</v>
      </c>
    </row>
    <row r="39" spans="1:9" x14ac:dyDescent="0.25">
      <c r="A39" s="110" t="s">
        <v>48</v>
      </c>
      <c r="B39" s="116">
        <f t="shared" si="6"/>
        <v>7</v>
      </c>
      <c r="C39" s="114">
        <f t="shared" si="0"/>
        <v>5754</v>
      </c>
      <c r="D39" s="115">
        <v>0</v>
      </c>
      <c r="E39" s="114">
        <f t="shared" si="4"/>
        <v>5754</v>
      </c>
      <c r="F39" s="114">
        <f t="shared" si="5"/>
        <v>2000000</v>
      </c>
      <c r="G39" s="114">
        <f t="shared" si="1"/>
        <v>2000000</v>
      </c>
      <c r="H39" s="114">
        <f t="shared" si="7"/>
        <v>5754</v>
      </c>
      <c r="I39" s="113">
        <f t="shared" si="8"/>
        <v>0</v>
      </c>
    </row>
    <row r="40" spans="1:9" x14ac:dyDescent="0.25">
      <c r="A40" s="110" t="s">
        <v>400</v>
      </c>
      <c r="B40" s="116">
        <f t="shared" si="6"/>
        <v>7</v>
      </c>
      <c r="C40" s="114">
        <f t="shared" si="0"/>
        <v>5754</v>
      </c>
      <c r="D40" s="115">
        <v>0</v>
      </c>
      <c r="E40" s="114">
        <f t="shared" si="4"/>
        <v>5754</v>
      </c>
      <c r="F40" s="114">
        <f t="shared" si="5"/>
        <v>2000000</v>
      </c>
      <c r="G40" s="114">
        <f t="shared" si="1"/>
        <v>2000000</v>
      </c>
      <c r="H40" s="114">
        <f t="shared" si="7"/>
        <v>5754</v>
      </c>
      <c r="I40" s="113">
        <f t="shared" si="8"/>
        <v>0</v>
      </c>
    </row>
    <row r="41" spans="1:9" x14ac:dyDescent="0.25">
      <c r="A41" s="110" t="s">
        <v>399</v>
      </c>
      <c r="B41" s="116">
        <f t="shared" si="6"/>
        <v>7</v>
      </c>
      <c r="C41" s="114">
        <f t="shared" si="0"/>
        <v>5754</v>
      </c>
      <c r="D41" s="115">
        <v>0</v>
      </c>
      <c r="E41" s="114">
        <f t="shared" si="4"/>
        <v>5754</v>
      </c>
      <c r="F41" s="114">
        <f t="shared" si="5"/>
        <v>2000000</v>
      </c>
      <c r="G41" s="114">
        <f t="shared" si="1"/>
        <v>2000000</v>
      </c>
      <c r="H41" s="114">
        <f t="shared" si="7"/>
        <v>5754</v>
      </c>
      <c r="I41" s="113">
        <f t="shared" si="8"/>
        <v>0</v>
      </c>
    </row>
    <row r="42" spans="1:9" x14ac:dyDescent="0.25">
      <c r="A42" s="110" t="s">
        <v>398</v>
      </c>
      <c r="B42" s="116">
        <f t="shared" si="6"/>
        <v>7</v>
      </c>
      <c r="C42" s="114">
        <f t="shared" si="0"/>
        <v>5754</v>
      </c>
      <c r="D42" s="115">
        <v>0</v>
      </c>
      <c r="E42" s="114">
        <f t="shared" si="4"/>
        <v>5754</v>
      </c>
      <c r="F42" s="114">
        <f t="shared" si="5"/>
        <v>2000000</v>
      </c>
      <c r="G42" s="114">
        <f t="shared" si="1"/>
        <v>2000000</v>
      </c>
      <c r="H42" s="114">
        <f t="shared" si="7"/>
        <v>5754</v>
      </c>
      <c r="I42" s="113">
        <f t="shared" si="8"/>
        <v>0</v>
      </c>
    </row>
    <row r="43" spans="1:9" x14ac:dyDescent="0.25">
      <c r="A43" s="110" t="s">
        <v>397</v>
      </c>
      <c r="B43" s="116">
        <f t="shared" si="6"/>
        <v>7</v>
      </c>
      <c r="C43" s="114">
        <f t="shared" si="0"/>
        <v>5754</v>
      </c>
      <c r="D43" s="115">
        <v>0</v>
      </c>
      <c r="E43" s="114">
        <f t="shared" si="4"/>
        <v>5754</v>
      </c>
      <c r="F43" s="114">
        <f t="shared" si="5"/>
        <v>2000000</v>
      </c>
      <c r="G43" s="114">
        <f t="shared" si="1"/>
        <v>2000000</v>
      </c>
      <c r="H43" s="114">
        <f t="shared" si="7"/>
        <v>5754</v>
      </c>
      <c r="I43" s="113">
        <f t="shared" si="8"/>
        <v>0</v>
      </c>
    </row>
    <row r="44" spans="1:9" x14ac:dyDescent="0.25">
      <c r="A44" s="110" t="s">
        <v>396</v>
      </c>
      <c r="B44" s="116">
        <f t="shared" si="6"/>
        <v>7</v>
      </c>
      <c r="C44" s="114">
        <f t="shared" si="0"/>
        <v>5754</v>
      </c>
      <c r="D44" s="115">
        <v>0</v>
      </c>
      <c r="E44" s="114">
        <f t="shared" si="4"/>
        <v>5754</v>
      </c>
      <c r="F44" s="114">
        <f t="shared" si="5"/>
        <v>2000000</v>
      </c>
      <c r="G44" s="114">
        <f t="shared" si="1"/>
        <v>2000000</v>
      </c>
      <c r="H44" s="114">
        <f t="shared" si="7"/>
        <v>5754</v>
      </c>
      <c r="I44" s="113">
        <f t="shared" si="8"/>
        <v>0</v>
      </c>
    </row>
    <row r="45" spans="1:9" x14ac:dyDescent="0.25">
      <c r="A45" s="110" t="s">
        <v>395</v>
      </c>
      <c r="B45" s="116">
        <f t="shared" si="6"/>
        <v>7</v>
      </c>
      <c r="C45" s="114">
        <f t="shared" si="0"/>
        <v>5754</v>
      </c>
      <c r="D45" s="115">
        <v>0</v>
      </c>
      <c r="E45" s="114">
        <f t="shared" si="4"/>
        <v>5754</v>
      </c>
      <c r="F45" s="114">
        <f t="shared" si="5"/>
        <v>2000000</v>
      </c>
      <c r="G45" s="114">
        <f t="shared" si="1"/>
        <v>2000000</v>
      </c>
      <c r="H45" s="114">
        <f t="shared" si="7"/>
        <v>5754</v>
      </c>
      <c r="I45" s="113">
        <f t="shared" si="8"/>
        <v>0</v>
      </c>
    </row>
    <row r="46" spans="1:9" x14ac:dyDescent="0.25">
      <c r="A46" s="110" t="s">
        <v>394</v>
      </c>
      <c r="B46" s="116">
        <f t="shared" si="6"/>
        <v>7</v>
      </c>
      <c r="C46" s="114">
        <f t="shared" si="0"/>
        <v>5754</v>
      </c>
      <c r="D46" s="115">
        <f>C46-E46</f>
        <v>0</v>
      </c>
      <c r="E46" s="114">
        <f t="shared" si="4"/>
        <v>5754</v>
      </c>
      <c r="F46" s="114">
        <f t="shared" si="5"/>
        <v>2000000</v>
      </c>
      <c r="G46" s="114">
        <f t="shared" si="1"/>
        <v>2000000</v>
      </c>
      <c r="H46" s="114">
        <f t="shared" si="7"/>
        <v>5754</v>
      </c>
      <c r="I46" s="113">
        <f t="shared" si="8"/>
        <v>0</v>
      </c>
    </row>
    <row r="47" spans="1:9" x14ac:dyDescent="0.25">
      <c r="A47" s="110" t="s">
        <v>238</v>
      </c>
      <c r="B47" s="116">
        <f t="shared" si="6"/>
        <v>7</v>
      </c>
      <c r="C47" s="114">
        <f t="shared" si="0"/>
        <v>5754</v>
      </c>
      <c r="D47" s="115">
        <v>0</v>
      </c>
      <c r="E47" s="114">
        <f t="shared" si="4"/>
        <v>5754</v>
      </c>
      <c r="F47" s="114">
        <f t="shared" si="5"/>
        <v>2000000</v>
      </c>
      <c r="G47" s="114">
        <f t="shared" si="1"/>
        <v>2000000</v>
      </c>
      <c r="H47" s="114">
        <f t="shared" si="7"/>
        <v>5754</v>
      </c>
      <c r="I47" s="113">
        <f t="shared" si="8"/>
        <v>0</v>
      </c>
    </row>
    <row r="48" spans="1:9" x14ac:dyDescent="0.25">
      <c r="A48" s="110" t="s">
        <v>393</v>
      </c>
      <c r="B48" s="116">
        <f t="shared" si="6"/>
        <v>7</v>
      </c>
      <c r="C48" s="114">
        <f t="shared" si="0"/>
        <v>5754</v>
      </c>
      <c r="D48" s="115">
        <v>0</v>
      </c>
      <c r="E48" s="114">
        <f t="shared" si="4"/>
        <v>5754</v>
      </c>
      <c r="F48" s="114">
        <f t="shared" si="5"/>
        <v>2000000</v>
      </c>
      <c r="G48" s="114">
        <f t="shared" si="1"/>
        <v>2000000</v>
      </c>
      <c r="H48" s="114">
        <f t="shared" si="7"/>
        <v>5754</v>
      </c>
      <c r="I48" s="113">
        <f t="shared" si="8"/>
        <v>0</v>
      </c>
    </row>
    <row r="49" spans="1:9" x14ac:dyDescent="0.25">
      <c r="A49" s="110" t="s">
        <v>392</v>
      </c>
      <c r="B49" s="116">
        <f t="shared" si="6"/>
        <v>7</v>
      </c>
      <c r="C49" s="114">
        <f t="shared" si="0"/>
        <v>5754</v>
      </c>
      <c r="D49" s="115">
        <f>C49-E49</f>
        <v>0</v>
      </c>
      <c r="E49" s="114">
        <f t="shared" si="4"/>
        <v>5754</v>
      </c>
      <c r="F49" s="114">
        <f t="shared" si="5"/>
        <v>2000000</v>
      </c>
      <c r="G49" s="114">
        <f t="shared" si="1"/>
        <v>2000000</v>
      </c>
      <c r="H49" s="114">
        <f t="shared" si="7"/>
        <v>5754</v>
      </c>
      <c r="I49" s="113">
        <f t="shared" si="8"/>
        <v>0</v>
      </c>
    </row>
    <row r="50" spans="1:9" x14ac:dyDescent="0.25">
      <c r="A50" s="110" t="s">
        <v>391</v>
      </c>
      <c r="B50" s="116">
        <f t="shared" si="6"/>
        <v>7</v>
      </c>
      <c r="C50" s="114">
        <f t="shared" si="0"/>
        <v>5754</v>
      </c>
      <c r="D50" s="115">
        <v>0</v>
      </c>
      <c r="E50" s="114">
        <f t="shared" si="4"/>
        <v>5754</v>
      </c>
      <c r="F50" s="114">
        <f t="shared" si="5"/>
        <v>2000000</v>
      </c>
      <c r="G50" s="114">
        <f t="shared" si="1"/>
        <v>2000000</v>
      </c>
      <c r="H50" s="114">
        <f t="shared" si="7"/>
        <v>5754</v>
      </c>
      <c r="I50" s="113">
        <f t="shared" si="8"/>
        <v>0</v>
      </c>
    </row>
    <row r="51" spans="1:9" x14ac:dyDescent="0.25">
      <c r="A51" s="110" t="s">
        <v>204</v>
      </c>
      <c r="B51" s="116">
        <f t="shared" si="6"/>
        <v>7</v>
      </c>
      <c r="C51" s="114">
        <f t="shared" si="0"/>
        <v>5754</v>
      </c>
      <c r="D51" s="115">
        <v>0</v>
      </c>
      <c r="E51" s="114">
        <f t="shared" si="4"/>
        <v>5754</v>
      </c>
      <c r="F51" s="114">
        <f t="shared" si="5"/>
        <v>2000000</v>
      </c>
      <c r="G51" s="114">
        <f t="shared" si="1"/>
        <v>2000000</v>
      </c>
      <c r="H51" s="114">
        <f t="shared" si="7"/>
        <v>5754</v>
      </c>
      <c r="I51" s="113">
        <f t="shared" si="8"/>
        <v>0</v>
      </c>
    </row>
    <row r="52" spans="1:9" x14ac:dyDescent="0.25">
      <c r="A52" s="110" t="s">
        <v>51</v>
      </c>
      <c r="B52" s="116">
        <f t="shared" si="6"/>
        <v>7</v>
      </c>
      <c r="C52" s="114">
        <v>2005754</v>
      </c>
      <c r="D52" s="115">
        <f>C52-E52</f>
        <v>2000000</v>
      </c>
      <c r="E52" s="114">
        <f t="shared" si="4"/>
        <v>5754</v>
      </c>
      <c r="F52" s="114">
        <f t="shared" si="5"/>
        <v>2000000</v>
      </c>
      <c r="G52" s="114">
        <f t="shared" si="1"/>
        <v>0</v>
      </c>
      <c r="H52" s="114">
        <f t="shared" si="7"/>
        <v>5754</v>
      </c>
      <c r="I52" s="113">
        <f t="shared" si="8"/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4DEF2-081E-439D-8D1E-8FCF8C18ECDC}">
  <dimension ref="A1:P3"/>
  <sheetViews>
    <sheetView workbookViewId="0">
      <selection activeCell="N2" sqref="N2"/>
    </sheetView>
  </sheetViews>
  <sheetFormatPr defaultRowHeight="15" x14ac:dyDescent="0.25"/>
  <cols>
    <col min="2" max="2" width="11.5703125" bestFit="1" customWidth="1"/>
    <col min="3" max="3" width="11.85546875" bestFit="1" customWidth="1"/>
    <col min="4" max="4" width="12" bestFit="1" customWidth="1"/>
    <col min="5" max="5" width="14.5703125" bestFit="1" customWidth="1"/>
    <col min="6" max="6" width="12.7109375" bestFit="1" customWidth="1"/>
    <col min="7" max="7" width="7.85546875" bestFit="1" customWidth="1"/>
    <col min="8" max="8" width="15.42578125" bestFit="1" customWidth="1"/>
    <col min="9" max="9" width="18.85546875" bestFit="1" customWidth="1"/>
    <col min="10" max="10" width="6.28515625" bestFit="1" customWidth="1"/>
    <col min="11" max="11" width="7.7109375" bestFit="1" customWidth="1"/>
    <col min="12" max="12" width="21.85546875" bestFit="1" customWidth="1"/>
    <col min="13" max="13" width="14.7109375" bestFit="1" customWidth="1"/>
    <col min="14" max="14" width="9.140625" bestFit="1" customWidth="1"/>
    <col min="15" max="15" width="17.85546875" bestFit="1" customWidth="1"/>
    <col min="16" max="16" width="73.7109375" bestFit="1" customWidth="1"/>
  </cols>
  <sheetData>
    <row r="1" spans="1:16" x14ac:dyDescent="0.25">
      <c r="A1" s="119" t="s">
        <v>75</v>
      </c>
      <c r="B1" s="98" t="s">
        <v>1</v>
      </c>
      <c r="C1" s="98" t="s">
        <v>2</v>
      </c>
      <c r="D1" s="98" t="s">
        <v>11</v>
      </c>
      <c r="E1" s="98" t="s">
        <v>12</v>
      </c>
      <c r="F1" s="98" t="s">
        <v>13</v>
      </c>
      <c r="G1" s="98" t="s">
        <v>22</v>
      </c>
      <c r="H1" s="98" t="s">
        <v>332</v>
      </c>
      <c r="I1" s="98" t="s">
        <v>333</v>
      </c>
      <c r="J1" s="98" t="s">
        <v>3</v>
      </c>
      <c r="K1" s="98" t="s">
        <v>4</v>
      </c>
      <c r="L1" s="98" t="s">
        <v>5</v>
      </c>
      <c r="M1" s="98" t="s">
        <v>6</v>
      </c>
      <c r="N1" s="98" t="s">
        <v>7</v>
      </c>
      <c r="O1" s="98" t="s">
        <v>8</v>
      </c>
      <c r="P1" s="98" t="s">
        <v>168</v>
      </c>
    </row>
    <row r="2" spans="1:16" x14ac:dyDescent="0.25">
      <c r="A2" s="118" t="s">
        <v>0</v>
      </c>
      <c r="B2" s="97" t="s">
        <v>9</v>
      </c>
      <c r="C2" s="97" t="s">
        <v>386</v>
      </c>
      <c r="D2" s="97" t="s">
        <v>65</v>
      </c>
      <c r="E2" s="97" t="s">
        <v>66</v>
      </c>
      <c r="F2" s="97" t="s">
        <v>187</v>
      </c>
      <c r="G2" s="97" t="s">
        <v>385</v>
      </c>
      <c r="H2" s="97" t="s">
        <v>326</v>
      </c>
      <c r="I2" s="97" t="s">
        <v>433</v>
      </c>
      <c r="J2" s="97" t="s">
        <v>384</v>
      </c>
      <c r="K2" s="97" t="s">
        <v>0</v>
      </c>
      <c r="L2" s="97" t="s">
        <v>18</v>
      </c>
      <c r="M2" s="97" t="s">
        <v>76</v>
      </c>
      <c r="N2" s="97" t="s">
        <v>383</v>
      </c>
      <c r="O2" s="97" t="s">
        <v>71</v>
      </c>
      <c r="P2" s="97" t="s">
        <v>434</v>
      </c>
    </row>
    <row r="3" spans="1:16" x14ac:dyDescent="0.25">
      <c r="A3" s="118" t="s">
        <v>0</v>
      </c>
      <c r="B3" s="97" t="s">
        <v>9</v>
      </c>
      <c r="C3" s="97" t="s">
        <v>386</v>
      </c>
      <c r="D3" s="97" t="s">
        <v>65</v>
      </c>
      <c r="E3" s="97" t="s">
        <v>66</v>
      </c>
      <c r="F3" s="97" t="s">
        <v>187</v>
      </c>
      <c r="G3" s="97" t="s">
        <v>385</v>
      </c>
      <c r="H3" s="97" t="s">
        <v>326</v>
      </c>
      <c r="I3" s="97" t="s">
        <v>433</v>
      </c>
      <c r="J3" s="97" t="s">
        <v>384</v>
      </c>
      <c r="K3" s="97" t="s">
        <v>0</v>
      </c>
      <c r="L3" s="97" t="s">
        <v>18</v>
      </c>
      <c r="M3" s="97" t="s">
        <v>69</v>
      </c>
      <c r="N3" s="97" t="s">
        <v>383</v>
      </c>
      <c r="O3" s="97" t="s">
        <v>71</v>
      </c>
      <c r="P3" s="97" t="s">
        <v>432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47A5F-110B-489B-B2C2-BC0E08691C60}">
  <dimension ref="A1:I52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5703125" bestFit="1" customWidth="1"/>
    <col min="3" max="3" width="17.85546875" bestFit="1" customWidth="1"/>
    <col min="4" max="4" width="13.140625" bestFit="1" customWidth="1"/>
    <col min="5" max="5" width="13.28515625" customWidth="1"/>
    <col min="6" max="6" width="16.42578125" bestFit="1" customWidth="1"/>
    <col min="7" max="7" width="17.5703125" customWidth="1"/>
    <col min="8" max="8" width="24.5703125" customWidth="1"/>
    <col min="9" max="9" width="12.140625" customWidth="1"/>
  </cols>
  <sheetData>
    <row r="1" spans="1:9" x14ac:dyDescent="0.25">
      <c r="A1" s="128" t="s">
        <v>267</v>
      </c>
      <c r="B1" s="130" t="s">
        <v>431</v>
      </c>
      <c r="C1" s="129" t="s">
        <v>377</v>
      </c>
      <c r="D1" s="129">
        <v>2000000</v>
      </c>
      <c r="E1" s="12"/>
      <c r="F1" s="12"/>
      <c r="G1" s="12"/>
      <c r="H1" s="12"/>
      <c r="I1" s="12"/>
    </row>
    <row r="2" spans="1:9" x14ac:dyDescent="0.25">
      <c r="A2" s="128" t="s">
        <v>268</v>
      </c>
      <c r="B2" s="127">
        <v>0.15</v>
      </c>
      <c r="C2" s="126" t="s">
        <v>381</v>
      </c>
      <c r="D2" s="125">
        <f>ROUNDUP(48469.2129223929,0)</f>
        <v>48470</v>
      </c>
      <c r="E2" s="12"/>
      <c r="F2" s="12"/>
      <c r="G2" s="12"/>
      <c r="H2" s="12"/>
      <c r="I2" s="12"/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124" t="s">
        <v>430</v>
      </c>
      <c r="B4" s="123">
        <f>DAYS360(B1,A4,TRUE)</f>
        <v>1</v>
      </c>
      <c r="C4" s="121">
        <f>E4</f>
        <v>834</v>
      </c>
      <c r="D4" s="122">
        <v>0</v>
      </c>
      <c r="E4" s="121">
        <f>ROUNDUP(F4*B4*$B$2/360,0)</f>
        <v>834</v>
      </c>
      <c r="F4" s="121">
        <f>D1</f>
        <v>2000000</v>
      </c>
      <c r="G4" s="121">
        <f t="shared" ref="G4:G52" si="0">F4-D4</f>
        <v>2000000</v>
      </c>
      <c r="H4" s="121">
        <f>ROUND(F4*$B$2*B4/360,0)</f>
        <v>833</v>
      </c>
      <c r="I4" s="120">
        <f t="shared" ref="I4:I35" si="1">H4-E4</f>
        <v>-1</v>
      </c>
    </row>
    <row r="5" spans="1:9" x14ac:dyDescent="0.25">
      <c r="A5" s="124" t="s">
        <v>429</v>
      </c>
      <c r="B5" s="123">
        <f>DAYS360(A4,A5,TRUE)</f>
        <v>7</v>
      </c>
      <c r="C5" s="121">
        <f>E5</f>
        <v>5834</v>
      </c>
      <c r="D5" s="122">
        <v>0</v>
      </c>
      <c r="E5" s="121">
        <f t="shared" ref="E5:E8" si="2">ROUNDUP(F5*B5*$B$2/360,0)</f>
        <v>5834</v>
      </c>
      <c r="F5" s="121">
        <f t="shared" ref="F5:F52" si="3">G4</f>
        <v>2000000</v>
      </c>
      <c r="G5" s="121">
        <f t="shared" si="0"/>
        <v>2000000</v>
      </c>
      <c r="H5" s="121">
        <f>ROUNDUP(F5*$B$2*B5/360,0)</f>
        <v>5834</v>
      </c>
      <c r="I5" s="120">
        <f t="shared" si="1"/>
        <v>0</v>
      </c>
    </row>
    <row r="6" spans="1:9" x14ac:dyDescent="0.25">
      <c r="A6" s="124" t="s">
        <v>428</v>
      </c>
      <c r="B6" s="123">
        <f t="shared" ref="B6:B52" si="4">DAYS360(A5,A6,TRUE)</f>
        <v>7</v>
      </c>
      <c r="C6" s="121">
        <f>E6</f>
        <v>5834</v>
      </c>
      <c r="D6" s="122">
        <v>0</v>
      </c>
      <c r="E6" s="121">
        <f t="shared" si="2"/>
        <v>5834</v>
      </c>
      <c r="F6" s="121">
        <f t="shared" si="3"/>
        <v>2000000</v>
      </c>
      <c r="G6" s="121">
        <f t="shared" si="0"/>
        <v>2000000</v>
      </c>
      <c r="H6" s="121">
        <f>ROUNDUP(F6*$B$2*B6/360,0)</f>
        <v>5834</v>
      </c>
      <c r="I6" s="120">
        <f t="shared" si="1"/>
        <v>0</v>
      </c>
    </row>
    <row r="7" spans="1:9" x14ac:dyDescent="0.25">
      <c r="A7" s="124" t="s">
        <v>427</v>
      </c>
      <c r="B7" s="123">
        <f t="shared" si="4"/>
        <v>7</v>
      </c>
      <c r="C7" s="121">
        <f>E7</f>
        <v>5834</v>
      </c>
      <c r="D7" s="122">
        <v>0</v>
      </c>
      <c r="E7" s="121">
        <f t="shared" si="2"/>
        <v>5834</v>
      </c>
      <c r="F7" s="121">
        <f t="shared" si="3"/>
        <v>2000000</v>
      </c>
      <c r="G7" s="121">
        <f t="shared" si="0"/>
        <v>2000000</v>
      </c>
      <c r="H7" s="121">
        <f>ROUNDUP(F7*$B$2*B7/360,0)</f>
        <v>5834</v>
      </c>
      <c r="I7" s="120">
        <f t="shared" si="1"/>
        <v>0</v>
      </c>
    </row>
    <row r="8" spans="1:9" x14ac:dyDescent="0.25">
      <c r="A8" s="124" t="s">
        <v>230</v>
      </c>
      <c r="B8" s="123">
        <f t="shared" si="4"/>
        <v>6</v>
      </c>
      <c r="C8" s="121">
        <f>E8</f>
        <v>5000</v>
      </c>
      <c r="D8" s="122">
        <v>0</v>
      </c>
      <c r="E8" s="121">
        <f t="shared" si="2"/>
        <v>5000</v>
      </c>
      <c r="F8" s="121">
        <f t="shared" si="3"/>
        <v>2000000</v>
      </c>
      <c r="G8" s="121">
        <f t="shared" si="0"/>
        <v>2000000</v>
      </c>
      <c r="H8" s="121">
        <f>ROUNDUP(F8*$B$2*B8/360,0)</f>
        <v>5000</v>
      </c>
      <c r="I8" s="120">
        <f t="shared" si="1"/>
        <v>0</v>
      </c>
    </row>
    <row r="9" spans="1:9" x14ac:dyDescent="0.25">
      <c r="A9" s="124" t="s">
        <v>426</v>
      </c>
      <c r="B9" s="123">
        <f t="shared" si="4"/>
        <v>7</v>
      </c>
      <c r="C9" s="121">
        <f>$D$2</f>
        <v>48470</v>
      </c>
      <c r="D9" s="122">
        <f>C9-E9</f>
        <v>42636.67</v>
      </c>
      <c r="E9" s="121">
        <f>ROUND(F9*B9*$B$2/360,2)</f>
        <v>5833.33</v>
      </c>
      <c r="F9" s="121">
        <f t="shared" si="3"/>
        <v>2000000</v>
      </c>
      <c r="G9" s="121">
        <f t="shared" si="0"/>
        <v>1957363.33</v>
      </c>
      <c r="H9" s="121">
        <f t="shared" ref="H9:H51" si="5">F9*$B$2*B9/360</f>
        <v>5833.333333333333</v>
      </c>
      <c r="I9" s="120">
        <f t="shared" si="1"/>
        <v>3.333333333102928E-3</v>
      </c>
    </row>
    <row r="10" spans="1:9" x14ac:dyDescent="0.25">
      <c r="A10" s="124" t="s">
        <v>425</v>
      </c>
      <c r="B10" s="123">
        <f t="shared" si="4"/>
        <v>7</v>
      </c>
      <c r="C10" s="121">
        <f t="shared" ref="C10:C52" si="6">$D$2</f>
        <v>48470</v>
      </c>
      <c r="D10" s="122">
        <f t="shared" ref="D10:D52" si="7">C10-E10</f>
        <v>42761.020000000004</v>
      </c>
      <c r="E10" s="121">
        <f t="shared" ref="E10:E51" si="8">ROUND(F10*B10*$B$2/360,2)</f>
        <v>5708.98</v>
      </c>
      <c r="F10" s="121">
        <f t="shared" si="3"/>
        <v>1957363.33</v>
      </c>
      <c r="G10" s="121">
        <f t="shared" si="0"/>
        <v>1914602.31</v>
      </c>
      <c r="H10" s="121">
        <f t="shared" si="5"/>
        <v>5708.9763791666664</v>
      </c>
      <c r="I10" s="120">
        <f t="shared" si="1"/>
        <v>-3.6208333331160247E-3</v>
      </c>
    </row>
    <row r="11" spans="1:9" x14ac:dyDescent="0.25">
      <c r="A11" s="124" t="s">
        <v>424</v>
      </c>
      <c r="B11" s="123">
        <f t="shared" si="4"/>
        <v>7</v>
      </c>
      <c r="C11" s="121">
        <f t="shared" si="6"/>
        <v>48470</v>
      </c>
      <c r="D11" s="122">
        <f t="shared" si="7"/>
        <v>42885.74</v>
      </c>
      <c r="E11" s="121">
        <f t="shared" si="8"/>
        <v>5584.26</v>
      </c>
      <c r="F11" s="121">
        <f t="shared" si="3"/>
        <v>1914602.31</v>
      </c>
      <c r="G11" s="121">
        <f t="shared" si="0"/>
        <v>1871716.57</v>
      </c>
      <c r="H11" s="121">
        <f t="shared" si="5"/>
        <v>5584.2567374999999</v>
      </c>
      <c r="I11" s="120">
        <f t="shared" si="1"/>
        <v>-3.2625000003463356E-3</v>
      </c>
    </row>
    <row r="12" spans="1:9" x14ac:dyDescent="0.25">
      <c r="A12" s="124" t="s">
        <v>195</v>
      </c>
      <c r="B12" s="123">
        <f t="shared" si="4"/>
        <v>7</v>
      </c>
      <c r="C12" s="121">
        <f t="shared" si="6"/>
        <v>48470</v>
      </c>
      <c r="D12" s="122">
        <f t="shared" si="7"/>
        <v>43010.83</v>
      </c>
      <c r="E12" s="121">
        <f t="shared" si="8"/>
        <v>5459.17</v>
      </c>
      <c r="F12" s="121">
        <f t="shared" si="3"/>
        <v>1871716.57</v>
      </c>
      <c r="G12" s="121">
        <f t="shared" si="0"/>
        <v>1828705.74</v>
      </c>
      <c r="H12" s="121">
        <f t="shared" si="5"/>
        <v>5459.1733291666669</v>
      </c>
      <c r="I12" s="120">
        <f t="shared" si="1"/>
        <v>3.3291666668446851E-3</v>
      </c>
    </row>
    <row r="13" spans="1:9" x14ac:dyDescent="0.25">
      <c r="A13" s="124" t="s">
        <v>42</v>
      </c>
      <c r="B13" s="123">
        <f t="shared" si="4"/>
        <v>7</v>
      </c>
      <c r="C13" s="121">
        <f t="shared" si="6"/>
        <v>48470</v>
      </c>
      <c r="D13" s="122">
        <f t="shared" si="7"/>
        <v>43136.270000000004</v>
      </c>
      <c r="E13" s="121">
        <f t="shared" si="8"/>
        <v>5333.73</v>
      </c>
      <c r="F13" s="121">
        <f t="shared" si="3"/>
        <v>1828705.74</v>
      </c>
      <c r="G13" s="121">
        <f t="shared" si="0"/>
        <v>1785569.47</v>
      </c>
      <c r="H13" s="121">
        <f t="shared" si="5"/>
        <v>5333.7250749999994</v>
      </c>
      <c r="I13" s="120">
        <f t="shared" si="1"/>
        <v>-4.9250000001848093E-3</v>
      </c>
    </row>
    <row r="14" spans="1:9" x14ac:dyDescent="0.25">
      <c r="A14" s="124" t="s">
        <v>423</v>
      </c>
      <c r="B14" s="123">
        <f t="shared" si="4"/>
        <v>7</v>
      </c>
      <c r="C14" s="121">
        <f t="shared" si="6"/>
        <v>48470</v>
      </c>
      <c r="D14" s="122">
        <f t="shared" si="7"/>
        <v>43262.09</v>
      </c>
      <c r="E14" s="121">
        <f t="shared" si="8"/>
        <v>5207.91</v>
      </c>
      <c r="F14" s="121">
        <f t="shared" si="3"/>
        <v>1785569.47</v>
      </c>
      <c r="G14" s="121">
        <f t="shared" si="0"/>
        <v>1742307.38</v>
      </c>
      <c r="H14" s="121">
        <f t="shared" si="5"/>
        <v>5207.9109541666667</v>
      </c>
      <c r="I14" s="120">
        <f t="shared" si="1"/>
        <v>9.5416666681558127E-4</v>
      </c>
    </row>
    <row r="15" spans="1:9" x14ac:dyDescent="0.25">
      <c r="A15" s="124" t="s">
        <v>422</v>
      </c>
      <c r="B15" s="123">
        <f t="shared" si="4"/>
        <v>7</v>
      </c>
      <c r="C15" s="121">
        <f t="shared" si="6"/>
        <v>48470</v>
      </c>
      <c r="D15" s="122">
        <f t="shared" si="7"/>
        <v>43388.270000000004</v>
      </c>
      <c r="E15" s="121">
        <f t="shared" si="8"/>
        <v>5081.7299999999996</v>
      </c>
      <c r="F15" s="121">
        <f t="shared" si="3"/>
        <v>1742307.38</v>
      </c>
      <c r="G15" s="121">
        <f t="shared" si="0"/>
        <v>1698919.1099999999</v>
      </c>
      <c r="H15" s="121">
        <f t="shared" si="5"/>
        <v>5081.7298583333331</v>
      </c>
      <c r="I15" s="120">
        <f t="shared" si="1"/>
        <v>-1.4166666642267955E-4</v>
      </c>
    </row>
    <row r="16" spans="1:9" x14ac:dyDescent="0.25">
      <c r="A16" s="124" t="s">
        <v>421</v>
      </c>
      <c r="B16" s="123">
        <f t="shared" si="4"/>
        <v>7</v>
      </c>
      <c r="C16" s="121">
        <f t="shared" si="6"/>
        <v>48470</v>
      </c>
      <c r="D16" s="122">
        <f t="shared" si="7"/>
        <v>43514.82</v>
      </c>
      <c r="E16" s="121">
        <f t="shared" si="8"/>
        <v>4955.18</v>
      </c>
      <c r="F16" s="121">
        <f t="shared" si="3"/>
        <v>1698919.1099999999</v>
      </c>
      <c r="G16" s="121">
        <f t="shared" si="0"/>
        <v>1655404.2899999998</v>
      </c>
      <c r="H16" s="121">
        <f t="shared" si="5"/>
        <v>4955.1807374999999</v>
      </c>
      <c r="I16" s="120">
        <f t="shared" si="1"/>
        <v>7.3749999955907697E-4</v>
      </c>
    </row>
    <row r="17" spans="1:9" x14ac:dyDescent="0.25">
      <c r="A17" s="124" t="s">
        <v>420</v>
      </c>
      <c r="B17" s="123">
        <f t="shared" si="4"/>
        <v>6</v>
      </c>
      <c r="C17" s="121">
        <f t="shared" si="6"/>
        <v>48470</v>
      </c>
      <c r="D17" s="122">
        <f t="shared" si="7"/>
        <v>44331.49</v>
      </c>
      <c r="E17" s="121">
        <f t="shared" si="8"/>
        <v>4138.51</v>
      </c>
      <c r="F17" s="121">
        <f t="shared" si="3"/>
        <v>1655404.2899999998</v>
      </c>
      <c r="G17" s="121">
        <f t="shared" si="0"/>
        <v>1611072.7999999998</v>
      </c>
      <c r="H17" s="121">
        <f t="shared" si="5"/>
        <v>4138.5107249999992</v>
      </c>
      <c r="I17" s="120">
        <f t="shared" si="1"/>
        <v>7.2499999896535883E-4</v>
      </c>
    </row>
    <row r="18" spans="1:9" x14ac:dyDescent="0.25">
      <c r="A18" s="124" t="s">
        <v>419</v>
      </c>
      <c r="B18" s="123">
        <f t="shared" si="4"/>
        <v>7</v>
      </c>
      <c r="C18" s="121">
        <f t="shared" si="6"/>
        <v>48470</v>
      </c>
      <c r="D18" s="122">
        <f t="shared" si="7"/>
        <v>43771.040000000001</v>
      </c>
      <c r="E18" s="121">
        <f t="shared" si="8"/>
        <v>4698.96</v>
      </c>
      <c r="F18" s="121">
        <f t="shared" si="3"/>
        <v>1611072.7999999998</v>
      </c>
      <c r="G18" s="121">
        <f t="shared" si="0"/>
        <v>1567301.7599999998</v>
      </c>
      <c r="H18" s="121">
        <f t="shared" si="5"/>
        <v>4698.9623333333329</v>
      </c>
      <c r="I18" s="120">
        <f t="shared" si="1"/>
        <v>2.3333333328992012E-3</v>
      </c>
    </row>
    <row r="19" spans="1:9" x14ac:dyDescent="0.25">
      <c r="A19" s="124" t="s">
        <v>418</v>
      </c>
      <c r="B19" s="123">
        <f t="shared" si="4"/>
        <v>7</v>
      </c>
      <c r="C19" s="121">
        <f t="shared" si="6"/>
        <v>48470</v>
      </c>
      <c r="D19" s="122">
        <f t="shared" si="7"/>
        <v>43898.7</v>
      </c>
      <c r="E19" s="121">
        <f t="shared" si="8"/>
        <v>4571.3</v>
      </c>
      <c r="F19" s="121">
        <f t="shared" si="3"/>
        <v>1567301.7599999998</v>
      </c>
      <c r="G19" s="121">
        <f t="shared" si="0"/>
        <v>1523403.0599999998</v>
      </c>
      <c r="H19" s="121">
        <f t="shared" si="5"/>
        <v>4571.2967999999992</v>
      </c>
      <c r="I19" s="120">
        <f t="shared" si="1"/>
        <v>-3.2000000010157237E-3</v>
      </c>
    </row>
    <row r="20" spans="1:9" x14ac:dyDescent="0.25">
      <c r="A20" s="124" t="s">
        <v>417</v>
      </c>
      <c r="B20" s="123">
        <f t="shared" si="4"/>
        <v>7</v>
      </c>
      <c r="C20" s="121">
        <f t="shared" si="6"/>
        <v>48470</v>
      </c>
      <c r="D20" s="122">
        <f t="shared" si="7"/>
        <v>44026.74</v>
      </c>
      <c r="E20" s="121">
        <f t="shared" si="8"/>
        <v>4443.26</v>
      </c>
      <c r="F20" s="121">
        <f t="shared" si="3"/>
        <v>1523403.0599999998</v>
      </c>
      <c r="G20" s="121">
        <f t="shared" si="0"/>
        <v>1479376.3199999998</v>
      </c>
      <c r="H20" s="121">
        <f t="shared" si="5"/>
        <v>4443.2589249999992</v>
      </c>
      <c r="I20" s="120">
        <f t="shared" si="1"/>
        <v>-1.0750000010375516E-3</v>
      </c>
    </row>
    <row r="21" spans="1:9" x14ac:dyDescent="0.25">
      <c r="A21" s="124" t="s">
        <v>233</v>
      </c>
      <c r="B21" s="123">
        <f t="shared" si="4"/>
        <v>7</v>
      </c>
      <c r="C21" s="121">
        <f t="shared" si="6"/>
        <v>48470</v>
      </c>
      <c r="D21" s="122">
        <f t="shared" si="7"/>
        <v>44155.15</v>
      </c>
      <c r="E21" s="121">
        <f t="shared" si="8"/>
        <v>4314.8500000000004</v>
      </c>
      <c r="F21" s="121">
        <f t="shared" si="3"/>
        <v>1479376.3199999998</v>
      </c>
      <c r="G21" s="121">
        <f t="shared" si="0"/>
        <v>1435221.17</v>
      </c>
      <c r="H21" s="121">
        <f t="shared" si="5"/>
        <v>4314.8476000000001</v>
      </c>
      <c r="I21" s="120">
        <f t="shared" si="1"/>
        <v>-2.4000000003070454E-3</v>
      </c>
    </row>
    <row r="22" spans="1:9" x14ac:dyDescent="0.25">
      <c r="A22" s="124" t="s">
        <v>416</v>
      </c>
      <c r="B22" s="123">
        <f t="shared" si="4"/>
        <v>7</v>
      </c>
      <c r="C22" s="121">
        <f t="shared" si="6"/>
        <v>48470</v>
      </c>
      <c r="D22" s="122">
        <f t="shared" si="7"/>
        <v>44283.94</v>
      </c>
      <c r="E22" s="121">
        <f t="shared" si="8"/>
        <v>4186.0600000000004</v>
      </c>
      <c r="F22" s="121">
        <f t="shared" si="3"/>
        <v>1435221.17</v>
      </c>
      <c r="G22" s="121">
        <f t="shared" si="0"/>
        <v>1390937.23</v>
      </c>
      <c r="H22" s="121">
        <f t="shared" si="5"/>
        <v>4186.0617458333336</v>
      </c>
      <c r="I22" s="120">
        <f t="shared" si="1"/>
        <v>1.7458333331887843E-3</v>
      </c>
    </row>
    <row r="23" spans="1:9" x14ac:dyDescent="0.25">
      <c r="A23" s="124" t="s">
        <v>415</v>
      </c>
      <c r="B23" s="123">
        <f t="shared" si="4"/>
        <v>7</v>
      </c>
      <c r="C23" s="121">
        <f t="shared" si="6"/>
        <v>48470</v>
      </c>
      <c r="D23" s="122">
        <f t="shared" si="7"/>
        <v>44413.1</v>
      </c>
      <c r="E23" s="121">
        <f t="shared" si="8"/>
        <v>4056.9</v>
      </c>
      <c r="F23" s="121">
        <f t="shared" si="3"/>
        <v>1390937.23</v>
      </c>
      <c r="G23" s="121">
        <f t="shared" si="0"/>
        <v>1346524.13</v>
      </c>
      <c r="H23" s="121">
        <f t="shared" si="5"/>
        <v>4056.9002541666669</v>
      </c>
      <c r="I23" s="120">
        <f t="shared" si="1"/>
        <v>2.5416666676392197E-4</v>
      </c>
    </row>
    <row r="24" spans="1:9" x14ac:dyDescent="0.25">
      <c r="A24" s="124" t="s">
        <v>414</v>
      </c>
      <c r="B24" s="123">
        <f t="shared" si="4"/>
        <v>7</v>
      </c>
      <c r="C24" s="121">
        <f t="shared" si="6"/>
        <v>48470</v>
      </c>
      <c r="D24" s="122">
        <f t="shared" si="7"/>
        <v>44542.64</v>
      </c>
      <c r="E24" s="121">
        <f t="shared" si="8"/>
        <v>3927.36</v>
      </c>
      <c r="F24" s="121">
        <f t="shared" si="3"/>
        <v>1346524.13</v>
      </c>
      <c r="G24" s="121">
        <f t="shared" si="0"/>
        <v>1301981.49</v>
      </c>
      <c r="H24" s="121">
        <f t="shared" si="5"/>
        <v>3927.3620458333326</v>
      </c>
      <c r="I24" s="120">
        <f t="shared" si="1"/>
        <v>2.0458333324313571E-3</v>
      </c>
    </row>
    <row r="25" spans="1:9" x14ac:dyDescent="0.25">
      <c r="A25" s="124" t="s">
        <v>198</v>
      </c>
      <c r="B25" s="123">
        <f t="shared" si="4"/>
        <v>7</v>
      </c>
      <c r="C25" s="121">
        <f t="shared" si="6"/>
        <v>48470</v>
      </c>
      <c r="D25" s="122">
        <f t="shared" si="7"/>
        <v>44672.55</v>
      </c>
      <c r="E25" s="121">
        <f t="shared" si="8"/>
        <v>3797.45</v>
      </c>
      <c r="F25" s="121">
        <f t="shared" si="3"/>
        <v>1301981.49</v>
      </c>
      <c r="G25" s="121">
        <f t="shared" si="0"/>
        <v>1257308.94</v>
      </c>
      <c r="H25" s="121">
        <f t="shared" si="5"/>
        <v>3797.4460124999996</v>
      </c>
      <c r="I25" s="120">
        <f t="shared" si="1"/>
        <v>-3.9875000002211891E-3</v>
      </c>
    </row>
    <row r="26" spans="1:9" x14ac:dyDescent="0.25">
      <c r="A26" s="124" t="s">
        <v>413</v>
      </c>
      <c r="B26" s="123">
        <f t="shared" si="4"/>
        <v>6</v>
      </c>
      <c r="C26" s="121">
        <f t="shared" si="6"/>
        <v>48470</v>
      </c>
      <c r="D26" s="122">
        <f t="shared" si="7"/>
        <v>45326.73</v>
      </c>
      <c r="E26" s="121">
        <f t="shared" si="8"/>
        <v>3143.27</v>
      </c>
      <c r="F26" s="121">
        <f t="shared" si="3"/>
        <v>1257308.94</v>
      </c>
      <c r="G26" s="121">
        <f t="shared" si="0"/>
        <v>1211982.21</v>
      </c>
      <c r="H26" s="121">
        <f t="shared" si="5"/>
        <v>3143.2723499999997</v>
      </c>
      <c r="I26" s="120">
        <f t="shared" si="1"/>
        <v>2.3499999997511622E-3</v>
      </c>
    </row>
    <row r="27" spans="1:9" x14ac:dyDescent="0.25">
      <c r="A27" s="124" t="s">
        <v>412</v>
      </c>
      <c r="B27" s="123">
        <f t="shared" si="4"/>
        <v>7</v>
      </c>
      <c r="C27" s="121">
        <f t="shared" si="6"/>
        <v>48470</v>
      </c>
      <c r="D27" s="122">
        <f t="shared" si="7"/>
        <v>44935.05</v>
      </c>
      <c r="E27" s="121">
        <f t="shared" si="8"/>
        <v>3534.95</v>
      </c>
      <c r="F27" s="121">
        <f t="shared" si="3"/>
        <v>1211982.21</v>
      </c>
      <c r="G27" s="121">
        <f t="shared" si="0"/>
        <v>1167047.1599999999</v>
      </c>
      <c r="H27" s="121">
        <f t="shared" si="5"/>
        <v>3534.9481124999998</v>
      </c>
      <c r="I27" s="120">
        <f t="shared" si="1"/>
        <v>-1.8875000000662112E-3</v>
      </c>
    </row>
    <row r="28" spans="1:9" x14ac:dyDescent="0.25">
      <c r="A28" s="124" t="s">
        <v>411</v>
      </c>
      <c r="B28" s="123">
        <f t="shared" si="4"/>
        <v>7</v>
      </c>
      <c r="C28" s="121">
        <f t="shared" si="6"/>
        <v>48470</v>
      </c>
      <c r="D28" s="122">
        <f t="shared" si="7"/>
        <v>45066.11</v>
      </c>
      <c r="E28" s="121">
        <f t="shared" si="8"/>
        <v>3403.89</v>
      </c>
      <c r="F28" s="121">
        <f t="shared" si="3"/>
        <v>1167047.1599999999</v>
      </c>
      <c r="G28" s="121">
        <f t="shared" si="0"/>
        <v>1121981.0499999998</v>
      </c>
      <c r="H28" s="121">
        <f t="shared" si="5"/>
        <v>3403.8875499999999</v>
      </c>
      <c r="I28" s="120">
        <f t="shared" si="1"/>
        <v>-2.4499999999534339E-3</v>
      </c>
    </row>
    <row r="29" spans="1:9" x14ac:dyDescent="0.25">
      <c r="A29" s="124" t="s">
        <v>410</v>
      </c>
      <c r="B29" s="123">
        <f t="shared" si="4"/>
        <v>7</v>
      </c>
      <c r="C29" s="121">
        <f t="shared" si="6"/>
        <v>48470</v>
      </c>
      <c r="D29" s="122">
        <f t="shared" si="7"/>
        <v>45197.56</v>
      </c>
      <c r="E29" s="121">
        <f t="shared" si="8"/>
        <v>3272.44</v>
      </c>
      <c r="F29" s="121">
        <f t="shared" si="3"/>
        <v>1121981.0499999998</v>
      </c>
      <c r="G29" s="121">
        <f t="shared" si="0"/>
        <v>1076783.4899999998</v>
      </c>
      <c r="H29" s="121">
        <f t="shared" si="5"/>
        <v>3272.4447291666661</v>
      </c>
      <c r="I29" s="120">
        <f t="shared" si="1"/>
        <v>4.729166666038509E-3</v>
      </c>
    </row>
    <row r="30" spans="1:9" x14ac:dyDescent="0.25">
      <c r="A30" s="124" t="s">
        <v>409</v>
      </c>
      <c r="B30" s="123">
        <f t="shared" si="4"/>
        <v>6</v>
      </c>
      <c r="C30" s="121">
        <f t="shared" si="6"/>
        <v>48470</v>
      </c>
      <c r="D30" s="122">
        <f t="shared" si="7"/>
        <v>45778.04</v>
      </c>
      <c r="E30" s="121">
        <f t="shared" si="8"/>
        <v>2691.96</v>
      </c>
      <c r="F30" s="121">
        <f t="shared" si="3"/>
        <v>1076783.4899999998</v>
      </c>
      <c r="G30" s="121">
        <f t="shared" si="0"/>
        <v>1031005.4499999997</v>
      </c>
      <c r="H30" s="121">
        <f t="shared" si="5"/>
        <v>2691.958724999999</v>
      </c>
      <c r="I30" s="120">
        <f t="shared" si="1"/>
        <v>-1.2750000009873474E-3</v>
      </c>
    </row>
    <row r="31" spans="1:9" x14ac:dyDescent="0.25">
      <c r="A31" s="124" t="s">
        <v>408</v>
      </c>
      <c r="B31" s="123">
        <f t="shared" si="4"/>
        <v>7</v>
      </c>
      <c r="C31" s="121">
        <f t="shared" si="6"/>
        <v>48470</v>
      </c>
      <c r="D31" s="122">
        <f t="shared" si="7"/>
        <v>45462.9</v>
      </c>
      <c r="E31" s="121">
        <f t="shared" si="8"/>
        <v>3007.1</v>
      </c>
      <c r="F31" s="121">
        <f t="shared" si="3"/>
        <v>1031005.4499999997</v>
      </c>
      <c r="G31" s="121">
        <f t="shared" si="0"/>
        <v>985542.5499999997</v>
      </c>
      <c r="H31" s="121">
        <f t="shared" si="5"/>
        <v>3007.0992291666657</v>
      </c>
      <c r="I31" s="120">
        <f t="shared" si="1"/>
        <v>-7.7083333417249378E-4</v>
      </c>
    </row>
    <row r="32" spans="1:9" x14ac:dyDescent="0.25">
      <c r="A32" s="124" t="s">
        <v>407</v>
      </c>
      <c r="B32" s="123">
        <f t="shared" si="4"/>
        <v>7</v>
      </c>
      <c r="C32" s="121">
        <f t="shared" si="6"/>
        <v>48470</v>
      </c>
      <c r="D32" s="122">
        <f t="shared" si="7"/>
        <v>45595.5</v>
      </c>
      <c r="E32" s="121">
        <f t="shared" si="8"/>
        <v>2874.5</v>
      </c>
      <c r="F32" s="121">
        <f t="shared" si="3"/>
        <v>985542.5499999997</v>
      </c>
      <c r="G32" s="121">
        <f t="shared" si="0"/>
        <v>939947.0499999997</v>
      </c>
      <c r="H32" s="121">
        <f t="shared" si="5"/>
        <v>2874.4991041666658</v>
      </c>
      <c r="I32" s="120">
        <f t="shared" si="1"/>
        <v>-8.9583333419795963E-4</v>
      </c>
    </row>
    <row r="33" spans="1:9" x14ac:dyDescent="0.25">
      <c r="A33" s="124" t="s">
        <v>406</v>
      </c>
      <c r="B33" s="123">
        <f t="shared" si="4"/>
        <v>7</v>
      </c>
      <c r="C33" s="121">
        <f t="shared" si="6"/>
        <v>48470</v>
      </c>
      <c r="D33" s="122">
        <f t="shared" si="7"/>
        <v>45728.49</v>
      </c>
      <c r="E33" s="121">
        <f t="shared" si="8"/>
        <v>2741.51</v>
      </c>
      <c r="F33" s="121">
        <f t="shared" si="3"/>
        <v>939947.0499999997</v>
      </c>
      <c r="G33" s="121">
        <f t="shared" si="0"/>
        <v>894218.55999999971</v>
      </c>
      <c r="H33" s="121">
        <f t="shared" si="5"/>
        <v>2741.5122291666657</v>
      </c>
      <c r="I33" s="120">
        <f t="shared" si="1"/>
        <v>2.229166665529192E-3</v>
      </c>
    </row>
    <row r="34" spans="1:9" x14ac:dyDescent="0.25">
      <c r="A34" s="124" t="s">
        <v>405</v>
      </c>
      <c r="B34" s="123">
        <f t="shared" si="4"/>
        <v>9</v>
      </c>
      <c r="C34" s="121">
        <f t="shared" si="6"/>
        <v>48470</v>
      </c>
      <c r="D34" s="122">
        <f t="shared" si="7"/>
        <v>45116.68</v>
      </c>
      <c r="E34" s="121">
        <f t="shared" si="8"/>
        <v>3353.32</v>
      </c>
      <c r="F34" s="121">
        <f t="shared" si="3"/>
        <v>894218.55999999971</v>
      </c>
      <c r="G34" s="121">
        <f t="shared" si="0"/>
        <v>849101.87999999966</v>
      </c>
      <c r="H34" s="121">
        <f t="shared" si="5"/>
        <v>3353.3195999999989</v>
      </c>
      <c r="I34" s="120">
        <f t="shared" si="1"/>
        <v>-4.0000000126383384E-4</v>
      </c>
    </row>
    <row r="35" spans="1:9" x14ac:dyDescent="0.25">
      <c r="A35" s="124" t="s">
        <v>404</v>
      </c>
      <c r="B35" s="123">
        <f t="shared" si="4"/>
        <v>7</v>
      </c>
      <c r="C35" s="121">
        <f t="shared" si="6"/>
        <v>48470</v>
      </c>
      <c r="D35" s="122">
        <f t="shared" si="7"/>
        <v>45993.45</v>
      </c>
      <c r="E35" s="121">
        <f t="shared" si="8"/>
        <v>2476.5500000000002</v>
      </c>
      <c r="F35" s="121">
        <f t="shared" si="3"/>
        <v>849101.87999999966</v>
      </c>
      <c r="G35" s="121">
        <f t="shared" si="0"/>
        <v>803108.4299999997</v>
      </c>
      <c r="H35" s="121">
        <f t="shared" si="5"/>
        <v>2476.547149999999</v>
      </c>
      <c r="I35" s="120">
        <f t="shared" si="1"/>
        <v>-2.8500000012172677E-3</v>
      </c>
    </row>
    <row r="36" spans="1:9" x14ac:dyDescent="0.25">
      <c r="A36" s="124" t="s">
        <v>403</v>
      </c>
      <c r="B36" s="123">
        <f t="shared" si="4"/>
        <v>7</v>
      </c>
      <c r="C36" s="121">
        <f t="shared" si="6"/>
        <v>48470</v>
      </c>
      <c r="D36" s="122">
        <f t="shared" si="7"/>
        <v>46127.6</v>
      </c>
      <c r="E36" s="121">
        <f t="shared" si="8"/>
        <v>2342.4</v>
      </c>
      <c r="F36" s="121">
        <f t="shared" si="3"/>
        <v>803108.4299999997</v>
      </c>
      <c r="G36" s="121">
        <f t="shared" si="0"/>
        <v>756980.82999999973</v>
      </c>
      <c r="H36" s="121">
        <f t="shared" si="5"/>
        <v>2342.3995874999991</v>
      </c>
      <c r="I36" s="120">
        <f t="shared" ref="I36:I52" si="9">H36-E36</f>
        <v>-4.1250000094805728E-4</v>
      </c>
    </row>
    <row r="37" spans="1:9" x14ac:dyDescent="0.25">
      <c r="A37" s="124" t="s">
        <v>402</v>
      </c>
      <c r="B37" s="123">
        <f t="shared" si="4"/>
        <v>7</v>
      </c>
      <c r="C37" s="121">
        <f t="shared" si="6"/>
        <v>48470</v>
      </c>
      <c r="D37" s="122">
        <f t="shared" si="7"/>
        <v>46262.14</v>
      </c>
      <c r="E37" s="121">
        <f t="shared" si="8"/>
        <v>2207.86</v>
      </c>
      <c r="F37" s="121">
        <f t="shared" si="3"/>
        <v>756980.82999999973</v>
      </c>
      <c r="G37" s="121">
        <f t="shared" si="0"/>
        <v>710718.68999999971</v>
      </c>
      <c r="H37" s="121">
        <f t="shared" si="5"/>
        <v>2207.8607541666661</v>
      </c>
      <c r="I37" s="120">
        <f t="shared" si="9"/>
        <v>7.5416666595629067E-4</v>
      </c>
    </row>
    <row r="38" spans="1:9" x14ac:dyDescent="0.25">
      <c r="A38" s="124" t="s">
        <v>401</v>
      </c>
      <c r="B38" s="123">
        <f t="shared" si="4"/>
        <v>7</v>
      </c>
      <c r="C38" s="121">
        <f t="shared" si="6"/>
        <v>48470</v>
      </c>
      <c r="D38" s="122">
        <f t="shared" si="7"/>
        <v>46397.07</v>
      </c>
      <c r="E38" s="121">
        <f t="shared" si="8"/>
        <v>2072.9299999999998</v>
      </c>
      <c r="F38" s="121">
        <f t="shared" si="3"/>
        <v>710718.68999999971</v>
      </c>
      <c r="G38" s="121">
        <f t="shared" si="0"/>
        <v>664321.61999999976</v>
      </c>
      <c r="H38" s="121">
        <f t="shared" si="5"/>
        <v>2072.929512499999</v>
      </c>
      <c r="I38" s="120">
        <f t="shared" si="9"/>
        <v>-4.8750000087238732E-4</v>
      </c>
    </row>
    <row r="39" spans="1:9" x14ac:dyDescent="0.25">
      <c r="A39" s="124" t="s">
        <v>48</v>
      </c>
      <c r="B39" s="123">
        <f t="shared" si="4"/>
        <v>6</v>
      </c>
      <c r="C39" s="121">
        <f t="shared" si="6"/>
        <v>48470</v>
      </c>
      <c r="D39" s="122">
        <f t="shared" si="7"/>
        <v>46809.2</v>
      </c>
      <c r="E39" s="121">
        <f t="shared" si="8"/>
        <v>1660.8</v>
      </c>
      <c r="F39" s="121">
        <f t="shared" si="3"/>
        <v>664321.61999999976</v>
      </c>
      <c r="G39" s="121">
        <f t="shared" si="0"/>
        <v>617512.41999999981</v>
      </c>
      <c r="H39" s="121">
        <f t="shared" si="5"/>
        <v>1660.8040499999993</v>
      </c>
      <c r="I39" s="120">
        <f t="shared" si="9"/>
        <v>4.0499999993244273E-3</v>
      </c>
    </row>
    <row r="40" spans="1:9" x14ac:dyDescent="0.25">
      <c r="A40" s="124" t="s">
        <v>400</v>
      </c>
      <c r="B40" s="123">
        <f t="shared" si="4"/>
        <v>7</v>
      </c>
      <c r="C40" s="121">
        <f t="shared" si="6"/>
        <v>48470</v>
      </c>
      <c r="D40" s="122">
        <f t="shared" si="7"/>
        <v>46668.92</v>
      </c>
      <c r="E40" s="121">
        <f t="shared" si="8"/>
        <v>1801.08</v>
      </c>
      <c r="F40" s="121">
        <f t="shared" si="3"/>
        <v>617512.41999999981</v>
      </c>
      <c r="G40" s="121">
        <f t="shared" si="0"/>
        <v>570843.49999999977</v>
      </c>
      <c r="H40" s="121">
        <f t="shared" si="5"/>
        <v>1801.0778916666659</v>
      </c>
      <c r="I40" s="120">
        <f t="shared" si="9"/>
        <v>-2.1083333340357058E-3</v>
      </c>
    </row>
    <row r="41" spans="1:9" x14ac:dyDescent="0.25">
      <c r="A41" s="124" t="s">
        <v>399</v>
      </c>
      <c r="B41" s="123">
        <f t="shared" si="4"/>
        <v>7</v>
      </c>
      <c r="C41" s="121">
        <f t="shared" si="6"/>
        <v>48470</v>
      </c>
      <c r="D41" s="122">
        <f t="shared" si="7"/>
        <v>46805.04</v>
      </c>
      <c r="E41" s="121">
        <f t="shared" si="8"/>
        <v>1664.96</v>
      </c>
      <c r="F41" s="121">
        <f t="shared" si="3"/>
        <v>570843.49999999977</v>
      </c>
      <c r="G41" s="121">
        <f t="shared" si="0"/>
        <v>524038.45999999979</v>
      </c>
      <c r="H41" s="121">
        <f t="shared" si="5"/>
        <v>1664.9602083333327</v>
      </c>
      <c r="I41" s="120">
        <f t="shared" si="9"/>
        <v>2.0833333269365539E-4</v>
      </c>
    </row>
    <row r="42" spans="1:9" x14ac:dyDescent="0.25">
      <c r="A42" s="124" t="s">
        <v>398</v>
      </c>
      <c r="B42" s="123">
        <f t="shared" si="4"/>
        <v>7</v>
      </c>
      <c r="C42" s="121">
        <f t="shared" si="6"/>
        <v>48470</v>
      </c>
      <c r="D42" s="122">
        <f t="shared" si="7"/>
        <v>46941.55</v>
      </c>
      <c r="E42" s="121">
        <f t="shared" si="8"/>
        <v>1528.45</v>
      </c>
      <c r="F42" s="121">
        <f t="shared" si="3"/>
        <v>524038.45999999979</v>
      </c>
      <c r="G42" s="121">
        <f t="shared" si="0"/>
        <v>477096.9099999998</v>
      </c>
      <c r="H42" s="121">
        <f t="shared" si="5"/>
        <v>1528.4455083333328</v>
      </c>
      <c r="I42" s="120">
        <f t="shared" si="9"/>
        <v>-4.4916666672634165E-3</v>
      </c>
    </row>
    <row r="43" spans="1:9" x14ac:dyDescent="0.25">
      <c r="A43" s="124" t="s">
        <v>397</v>
      </c>
      <c r="B43" s="123">
        <f t="shared" si="4"/>
        <v>7</v>
      </c>
      <c r="C43" s="121">
        <f t="shared" si="6"/>
        <v>48470</v>
      </c>
      <c r="D43" s="122">
        <f t="shared" si="7"/>
        <v>47078.47</v>
      </c>
      <c r="E43" s="121">
        <f t="shared" si="8"/>
        <v>1391.53</v>
      </c>
      <c r="F43" s="121">
        <f t="shared" si="3"/>
        <v>477096.9099999998</v>
      </c>
      <c r="G43" s="121">
        <f t="shared" si="0"/>
        <v>430018.43999999983</v>
      </c>
      <c r="H43" s="121">
        <f t="shared" si="5"/>
        <v>1391.5326541666661</v>
      </c>
      <c r="I43" s="120">
        <f t="shared" si="9"/>
        <v>2.6541666661614727E-3</v>
      </c>
    </row>
    <row r="44" spans="1:9" x14ac:dyDescent="0.25">
      <c r="A44" s="124" t="s">
        <v>396</v>
      </c>
      <c r="B44" s="123">
        <f t="shared" si="4"/>
        <v>7</v>
      </c>
      <c r="C44" s="121">
        <f t="shared" si="6"/>
        <v>48470</v>
      </c>
      <c r="D44" s="122">
        <f t="shared" si="7"/>
        <v>47215.78</v>
      </c>
      <c r="E44" s="121">
        <f t="shared" si="8"/>
        <v>1254.22</v>
      </c>
      <c r="F44" s="121">
        <f t="shared" si="3"/>
        <v>430018.43999999983</v>
      </c>
      <c r="G44" s="121">
        <f t="shared" si="0"/>
        <v>382802.6599999998</v>
      </c>
      <c r="H44" s="121">
        <f t="shared" si="5"/>
        <v>1254.2204499999996</v>
      </c>
      <c r="I44" s="120">
        <f t="shared" si="9"/>
        <v>4.4999999954598024E-4</v>
      </c>
    </row>
    <row r="45" spans="1:9" x14ac:dyDescent="0.25">
      <c r="A45" s="124" t="s">
        <v>395</v>
      </c>
      <c r="B45" s="123">
        <f t="shared" si="4"/>
        <v>7</v>
      </c>
      <c r="C45" s="121">
        <f t="shared" si="6"/>
        <v>48470</v>
      </c>
      <c r="D45" s="122">
        <f t="shared" si="7"/>
        <v>47353.49</v>
      </c>
      <c r="E45" s="121">
        <f t="shared" si="8"/>
        <v>1116.51</v>
      </c>
      <c r="F45" s="121">
        <f t="shared" si="3"/>
        <v>382802.6599999998</v>
      </c>
      <c r="G45" s="121">
        <f t="shared" si="0"/>
        <v>335449.16999999981</v>
      </c>
      <c r="H45" s="121">
        <f t="shared" si="5"/>
        <v>1116.5077583333327</v>
      </c>
      <c r="I45" s="120">
        <f t="shared" si="9"/>
        <v>-2.2416666672597785E-3</v>
      </c>
    </row>
    <row r="46" spans="1:9" x14ac:dyDescent="0.25">
      <c r="A46" s="124" t="s">
        <v>394</v>
      </c>
      <c r="B46" s="123">
        <f t="shared" si="4"/>
        <v>7</v>
      </c>
      <c r="C46" s="121">
        <f t="shared" si="6"/>
        <v>48470</v>
      </c>
      <c r="D46" s="122">
        <f t="shared" si="7"/>
        <v>47491.61</v>
      </c>
      <c r="E46" s="121">
        <f t="shared" si="8"/>
        <v>978.39</v>
      </c>
      <c r="F46" s="121">
        <f t="shared" si="3"/>
        <v>335449.16999999981</v>
      </c>
      <c r="G46" s="121">
        <f t="shared" si="0"/>
        <v>287957.55999999982</v>
      </c>
      <c r="H46" s="121">
        <f t="shared" si="5"/>
        <v>978.3934124999995</v>
      </c>
      <c r="I46" s="120">
        <f t="shared" si="9"/>
        <v>3.4124999995128746E-3</v>
      </c>
    </row>
    <row r="47" spans="1:9" x14ac:dyDescent="0.25">
      <c r="A47" s="124" t="s">
        <v>238</v>
      </c>
      <c r="B47" s="123">
        <f t="shared" si="4"/>
        <v>6</v>
      </c>
      <c r="C47" s="121">
        <f t="shared" si="6"/>
        <v>48470</v>
      </c>
      <c r="D47" s="122">
        <f t="shared" si="7"/>
        <v>47750.11</v>
      </c>
      <c r="E47" s="121">
        <f t="shared" si="8"/>
        <v>719.89</v>
      </c>
      <c r="F47" s="121">
        <f t="shared" si="3"/>
        <v>287957.55999999982</v>
      </c>
      <c r="G47" s="121">
        <f t="shared" si="0"/>
        <v>240207.44999999984</v>
      </c>
      <c r="H47" s="121">
        <f t="shared" si="5"/>
        <v>719.89389999999958</v>
      </c>
      <c r="I47" s="120">
        <f t="shared" si="9"/>
        <v>3.8999999995894541E-3</v>
      </c>
    </row>
    <row r="48" spans="1:9" x14ac:dyDescent="0.25">
      <c r="A48" s="124" t="s">
        <v>393</v>
      </c>
      <c r="B48" s="123">
        <f t="shared" si="4"/>
        <v>7</v>
      </c>
      <c r="C48" s="121">
        <f t="shared" si="6"/>
        <v>48470</v>
      </c>
      <c r="D48" s="122">
        <f t="shared" si="7"/>
        <v>47769.39</v>
      </c>
      <c r="E48" s="121">
        <f t="shared" si="8"/>
        <v>700.61</v>
      </c>
      <c r="F48" s="121">
        <f t="shared" si="3"/>
        <v>240207.44999999984</v>
      </c>
      <c r="G48" s="121">
        <f t="shared" si="0"/>
        <v>192438.05999999982</v>
      </c>
      <c r="H48" s="121">
        <f t="shared" si="5"/>
        <v>700.60506249999946</v>
      </c>
      <c r="I48" s="120">
        <f t="shared" si="9"/>
        <v>-4.9375000005511538E-3</v>
      </c>
    </row>
    <row r="49" spans="1:9" x14ac:dyDescent="0.25">
      <c r="A49" s="124" t="s">
        <v>392</v>
      </c>
      <c r="B49" s="123">
        <f t="shared" si="4"/>
        <v>7</v>
      </c>
      <c r="C49" s="121">
        <f t="shared" si="6"/>
        <v>48470</v>
      </c>
      <c r="D49" s="122">
        <f t="shared" si="7"/>
        <v>47908.72</v>
      </c>
      <c r="E49" s="121">
        <f t="shared" si="8"/>
        <v>561.28</v>
      </c>
      <c r="F49" s="121">
        <f t="shared" si="3"/>
        <v>192438.05999999982</v>
      </c>
      <c r="G49" s="121">
        <f t="shared" si="0"/>
        <v>144529.33999999982</v>
      </c>
      <c r="H49" s="121">
        <f t="shared" si="5"/>
        <v>561.27767499999948</v>
      </c>
      <c r="I49" s="120">
        <f t="shared" si="9"/>
        <v>-2.3250000004964022E-3</v>
      </c>
    </row>
    <row r="50" spans="1:9" x14ac:dyDescent="0.25">
      <c r="A50" s="124" t="s">
        <v>391</v>
      </c>
      <c r="B50" s="123">
        <f t="shared" si="4"/>
        <v>7</v>
      </c>
      <c r="C50" s="121">
        <f t="shared" si="6"/>
        <v>48470</v>
      </c>
      <c r="D50" s="122">
        <f t="shared" si="7"/>
        <v>48048.46</v>
      </c>
      <c r="E50" s="121">
        <f t="shared" si="8"/>
        <v>421.54</v>
      </c>
      <c r="F50" s="121">
        <f t="shared" si="3"/>
        <v>144529.33999999982</v>
      </c>
      <c r="G50" s="121">
        <f t="shared" si="0"/>
        <v>96480.87999999983</v>
      </c>
      <c r="H50" s="121">
        <f t="shared" si="5"/>
        <v>421.54390833333275</v>
      </c>
      <c r="I50" s="120">
        <f t="shared" si="9"/>
        <v>3.9083333327312175E-3</v>
      </c>
    </row>
    <row r="51" spans="1:9" x14ac:dyDescent="0.25">
      <c r="A51" s="124" t="s">
        <v>204</v>
      </c>
      <c r="B51" s="123">
        <f t="shared" si="4"/>
        <v>7</v>
      </c>
      <c r="C51" s="121">
        <f t="shared" si="6"/>
        <v>48470</v>
      </c>
      <c r="D51" s="122">
        <f t="shared" si="7"/>
        <v>48188.6</v>
      </c>
      <c r="E51" s="121">
        <f t="shared" si="8"/>
        <v>281.39999999999998</v>
      </c>
      <c r="F51" s="121">
        <f t="shared" si="3"/>
        <v>96480.87999999983</v>
      </c>
      <c r="G51" s="121">
        <f t="shared" si="0"/>
        <v>48292.279999999831</v>
      </c>
      <c r="H51" s="121">
        <f t="shared" si="5"/>
        <v>281.40256666666619</v>
      </c>
      <c r="I51" s="120">
        <f t="shared" si="9"/>
        <v>2.5666666662118587E-3</v>
      </c>
    </row>
    <row r="52" spans="1:9" x14ac:dyDescent="0.25">
      <c r="A52" s="124" t="s">
        <v>51</v>
      </c>
      <c r="B52" s="123">
        <f t="shared" si="4"/>
        <v>7</v>
      </c>
      <c r="C52" s="121">
        <f t="shared" si="6"/>
        <v>48470</v>
      </c>
      <c r="D52" s="122">
        <f t="shared" si="7"/>
        <v>48292.279999999831</v>
      </c>
      <c r="E52" s="121">
        <v>177.72000000016996</v>
      </c>
      <c r="F52" s="121">
        <f t="shared" si="3"/>
        <v>48292.279999999831</v>
      </c>
      <c r="G52" s="121">
        <f t="shared" si="0"/>
        <v>0</v>
      </c>
      <c r="H52" s="121">
        <v>177.72</v>
      </c>
      <c r="I52" s="120">
        <f t="shared" si="9"/>
        <v>-1.6996182239381596E-10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38D3D-6FD3-4945-8544-D55DA6DC4278}">
  <dimension ref="A1:I52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5703125" bestFit="1" customWidth="1"/>
    <col min="3" max="3" width="17.85546875" bestFit="1" customWidth="1"/>
    <col min="4" max="4" width="13.140625" bestFit="1" customWidth="1"/>
    <col min="5" max="5" width="9.28515625" customWidth="1"/>
    <col min="6" max="6" width="15.42578125" bestFit="1" customWidth="1"/>
    <col min="7" max="7" width="14.42578125" bestFit="1" customWidth="1"/>
    <col min="8" max="8" width="15" bestFit="1" customWidth="1"/>
    <col min="9" max="9" width="11.5703125" customWidth="1"/>
  </cols>
  <sheetData>
    <row r="1" spans="1:9" x14ac:dyDescent="0.25">
      <c r="A1" s="128" t="s">
        <v>267</v>
      </c>
      <c r="B1" s="130" t="s">
        <v>431</v>
      </c>
      <c r="C1" s="129" t="s">
        <v>377</v>
      </c>
      <c r="D1" s="129">
        <v>2000000</v>
      </c>
      <c r="E1" s="12"/>
      <c r="F1" s="12"/>
      <c r="G1" s="12"/>
      <c r="H1" s="12"/>
      <c r="I1" s="12"/>
    </row>
    <row r="2" spans="1:9" x14ac:dyDescent="0.25">
      <c r="A2" s="128" t="s">
        <v>268</v>
      </c>
      <c r="B2" s="127">
        <v>0.15</v>
      </c>
      <c r="C2" s="126" t="s">
        <v>381</v>
      </c>
      <c r="D2" s="125">
        <f>ROUNDUP(48457.1898644259,0)</f>
        <v>48458</v>
      </c>
      <c r="E2" s="12"/>
      <c r="F2" s="12"/>
      <c r="G2" s="12"/>
      <c r="H2" s="12"/>
      <c r="I2" s="12"/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124" t="s">
        <v>430</v>
      </c>
      <c r="B4" s="123">
        <f>_xlfn.DAYS(A4,B1)</f>
        <v>1</v>
      </c>
      <c r="C4" s="121">
        <f>E4</f>
        <v>822</v>
      </c>
      <c r="D4" s="122">
        <v>0</v>
      </c>
      <c r="E4" s="121">
        <f>ROUNDUP(F4*$B$2*B4/365,0)</f>
        <v>822</v>
      </c>
      <c r="F4" s="121">
        <f>D1</f>
        <v>2000000</v>
      </c>
      <c r="G4" s="121">
        <f t="shared" ref="G4:G52" si="0">F4-D4</f>
        <v>2000000</v>
      </c>
      <c r="H4" s="121">
        <f>ROUND(F4*$B$2*B4/365,0)</f>
        <v>822</v>
      </c>
      <c r="I4" s="120">
        <f t="shared" ref="I4:I35" si="1">H4-E4</f>
        <v>0</v>
      </c>
    </row>
    <row r="5" spans="1:9" x14ac:dyDescent="0.25">
      <c r="A5" s="124" t="s">
        <v>429</v>
      </c>
      <c r="B5" s="123">
        <f>_xlfn.DAYS(A5,A4)</f>
        <v>7</v>
      </c>
      <c r="C5" s="121">
        <f>E5</f>
        <v>5754</v>
      </c>
      <c r="D5" s="122">
        <v>0</v>
      </c>
      <c r="E5" s="121">
        <f t="shared" ref="E5:E8" si="2">ROUNDUP(F5*$B$2*B5/365,0)</f>
        <v>5754</v>
      </c>
      <c r="F5" s="121">
        <f t="shared" ref="F5:F52" si="3">G4</f>
        <v>2000000</v>
      </c>
      <c r="G5" s="121">
        <f t="shared" si="0"/>
        <v>2000000</v>
      </c>
      <c r="H5" s="121">
        <f>ROUNDUP(F5*$B$2*B5/365,0)</f>
        <v>5754</v>
      </c>
      <c r="I5" s="120">
        <f t="shared" si="1"/>
        <v>0</v>
      </c>
    </row>
    <row r="6" spans="1:9" x14ac:dyDescent="0.25">
      <c r="A6" s="124" t="s">
        <v>428</v>
      </c>
      <c r="B6" s="123">
        <f t="shared" ref="B6:B52" si="4">_xlfn.DAYS(A6,A5)</f>
        <v>7</v>
      </c>
      <c r="C6" s="121">
        <f>E6</f>
        <v>5754</v>
      </c>
      <c r="D6" s="122">
        <v>0</v>
      </c>
      <c r="E6" s="121">
        <f t="shared" si="2"/>
        <v>5754</v>
      </c>
      <c r="F6" s="121">
        <f t="shared" si="3"/>
        <v>2000000</v>
      </c>
      <c r="G6" s="121">
        <f t="shared" si="0"/>
        <v>2000000</v>
      </c>
      <c r="H6" s="121">
        <f>ROUNDUP(F6*$B$2*B6/365,0)</f>
        <v>5754</v>
      </c>
      <c r="I6" s="120">
        <f t="shared" si="1"/>
        <v>0</v>
      </c>
    </row>
    <row r="7" spans="1:9" x14ac:dyDescent="0.25">
      <c r="A7" s="124" t="s">
        <v>427</v>
      </c>
      <c r="B7" s="123">
        <f t="shared" si="4"/>
        <v>7</v>
      </c>
      <c r="C7" s="121">
        <f>E7</f>
        <v>5754</v>
      </c>
      <c r="D7" s="122">
        <v>0</v>
      </c>
      <c r="E7" s="121">
        <f t="shared" si="2"/>
        <v>5754</v>
      </c>
      <c r="F7" s="121">
        <f t="shared" si="3"/>
        <v>2000000</v>
      </c>
      <c r="G7" s="121">
        <f t="shared" si="0"/>
        <v>2000000</v>
      </c>
      <c r="H7" s="121">
        <f>ROUNDUP(F7*$B$2*B7/365,0)</f>
        <v>5754</v>
      </c>
      <c r="I7" s="120">
        <f t="shared" si="1"/>
        <v>0</v>
      </c>
    </row>
    <row r="8" spans="1:9" x14ac:dyDescent="0.25">
      <c r="A8" s="124" t="s">
        <v>230</v>
      </c>
      <c r="B8" s="123">
        <f t="shared" si="4"/>
        <v>7</v>
      </c>
      <c r="C8" s="121">
        <f>E8</f>
        <v>5754</v>
      </c>
      <c r="D8" s="122">
        <v>0</v>
      </c>
      <c r="E8" s="121">
        <f t="shared" si="2"/>
        <v>5754</v>
      </c>
      <c r="F8" s="121">
        <f t="shared" si="3"/>
        <v>2000000</v>
      </c>
      <c r="G8" s="121">
        <f t="shared" si="0"/>
        <v>2000000</v>
      </c>
      <c r="H8" s="121">
        <f>ROUNDUP(F8*$B$2*B8/365,0)</f>
        <v>5754</v>
      </c>
      <c r="I8" s="120">
        <f t="shared" si="1"/>
        <v>0</v>
      </c>
    </row>
    <row r="9" spans="1:9" x14ac:dyDescent="0.25">
      <c r="A9" s="124" t="s">
        <v>426</v>
      </c>
      <c r="B9" s="123">
        <f t="shared" si="4"/>
        <v>7</v>
      </c>
      <c r="C9" s="121">
        <f>$D$2</f>
        <v>48458</v>
      </c>
      <c r="D9" s="122">
        <f>C9-E9</f>
        <v>42704.58</v>
      </c>
      <c r="E9" s="121">
        <f>ROUND(F9*$B$2*B9/365,2)</f>
        <v>5753.42</v>
      </c>
      <c r="F9" s="121">
        <f t="shared" si="3"/>
        <v>2000000</v>
      </c>
      <c r="G9" s="121">
        <f t="shared" si="0"/>
        <v>1957295.42</v>
      </c>
      <c r="H9" s="121">
        <f t="shared" ref="H9:H51" si="5">F9*$B$2*B9/365</f>
        <v>5753.4246575342468</v>
      </c>
      <c r="I9" s="120">
        <f t="shared" si="1"/>
        <v>4.6575342466894654E-3</v>
      </c>
    </row>
    <row r="10" spans="1:9" x14ac:dyDescent="0.25">
      <c r="A10" s="124" t="s">
        <v>425</v>
      </c>
      <c r="B10" s="123">
        <f t="shared" si="4"/>
        <v>7</v>
      </c>
      <c r="C10" s="121">
        <f t="shared" ref="C10:C52" si="6">$D$2</f>
        <v>48458</v>
      </c>
      <c r="D10" s="122">
        <f t="shared" ref="D10:D52" si="7">C10-E10</f>
        <v>42827.42</v>
      </c>
      <c r="E10" s="121">
        <f t="shared" ref="E10:E51" si="8">ROUND(F10*$B$2*B10/365,2)</f>
        <v>5630.58</v>
      </c>
      <c r="F10" s="121">
        <f t="shared" si="3"/>
        <v>1957295.42</v>
      </c>
      <c r="G10" s="121">
        <f t="shared" si="0"/>
        <v>1914468</v>
      </c>
      <c r="H10" s="121">
        <f t="shared" si="5"/>
        <v>5630.5758657534234</v>
      </c>
      <c r="I10" s="120">
        <f t="shared" si="1"/>
        <v>-4.1342465765410452E-3</v>
      </c>
    </row>
    <row r="11" spans="1:9" x14ac:dyDescent="0.25">
      <c r="A11" s="124" t="s">
        <v>424</v>
      </c>
      <c r="B11" s="123">
        <f t="shared" si="4"/>
        <v>7</v>
      </c>
      <c r="C11" s="121">
        <f t="shared" si="6"/>
        <v>48458</v>
      </c>
      <c r="D11" s="122">
        <f t="shared" si="7"/>
        <v>42950.63</v>
      </c>
      <c r="E11" s="121">
        <f t="shared" si="8"/>
        <v>5507.37</v>
      </c>
      <c r="F11" s="121">
        <f t="shared" si="3"/>
        <v>1914468</v>
      </c>
      <c r="G11" s="121">
        <f t="shared" si="0"/>
        <v>1871517.37</v>
      </c>
      <c r="H11" s="121">
        <f t="shared" si="5"/>
        <v>5507.3736986301374</v>
      </c>
      <c r="I11" s="120">
        <f t="shared" si="1"/>
        <v>3.698630137478176E-3</v>
      </c>
    </row>
    <row r="12" spans="1:9" x14ac:dyDescent="0.25">
      <c r="A12" s="124" t="s">
        <v>195</v>
      </c>
      <c r="B12" s="123">
        <f t="shared" si="4"/>
        <v>7</v>
      </c>
      <c r="C12" s="121">
        <f t="shared" si="6"/>
        <v>48458</v>
      </c>
      <c r="D12" s="122">
        <f t="shared" si="7"/>
        <v>43074.18</v>
      </c>
      <c r="E12" s="121">
        <f t="shared" si="8"/>
        <v>5383.82</v>
      </c>
      <c r="F12" s="121">
        <f t="shared" si="3"/>
        <v>1871517.37</v>
      </c>
      <c r="G12" s="121">
        <f t="shared" si="0"/>
        <v>1828443.1900000002</v>
      </c>
      <c r="H12" s="121">
        <f t="shared" si="5"/>
        <v>5383.817091780822</v>
      </c>
      <c r="I12" s="120">
        <f t="shared" si="1"/>
        <v>-2.9082191776979016E-3</v>
      </c>
    </row>
    <row r="13" spans="1:9" x14ac:dyDescent="0.25">
      <c r="A13" s="124" t="s">
        <v>42</v>
      </c>
      <c r="B13" s="123">
        <f t="shared" si="4"/>
        <v>7</v>
      </c>
      <c r="C13" s="121">
        <f t="shared" si="6"/>
        <v>48458</v>
      </c>
      <c r="D13" s="122">
        <f t="shared" si="7"/>
        <v>43198.09</v>
      </c>
      <c r="E13" s="121">
        <f t="shared" si="8"/>
        <v>5259.91</v>
      </c>
      <c r="F13" s="121">
        <f t="shared" si="3"/>
        <v>1828443.1900000002</v>
      </c>
      <c r="G13" s="121">
        <f t="shared" si="0"/>
        <v>1785245.1</v>
      </c>
      <c r="H13" s="121">
        <f t="shared" si="5"/>
        <v>5259.9050671232881</v>
      </c>
      <c r="I13" s="120">
        <f t="shared" si="1"/>
        <v>-4.932876711791323E-3</v>
      </c>
    </row>
    <row r="14" spans="1:9" x14ac:dyDescent="0.25">
      <c r="A14" s="124" t="s">
        <v>423</v>
      </c>
      <c r="B14" s="123">
        <f t="shared" si="4"/>
        <v>7</v>
      </c>
      <c r="C14" s="121">
        <f t="shared" si="6"/>
        <v>48458</v>
      </c>
      <c r="D14" s="122">
        <f t="shared" si="7"/>
        <v>43322.36</v>
      </c>
      <c r="E14" s="121">
        <f t="shared" si="8"/>
        <v>5135.6400000000003</v>
      </c>
      <c r="F14" s="121">
        <f t="shared" si="3"/>
        <v>1785245.1</v>
      </c>
      <c r="G14" s="121">
        <f t="shared" si="0"/>
        <v>1741922.74</v>
      </c>
      <c r="H14" s="121">
        <f t="shared" si="5"/>
        <v>5135.6365890410962</v>
      </c>
      <c r="I14" s="120">
        <f t="shared" si="1"/>
        <v>-3.4109589041690924E-3</v>
      </c>
    </row>
    <row r="15" spans="1:9" x14ac:dyDescent="0.25">
      <c r="A15" s="124" t="s">
        <v>422</v>
      </c>
      <c r="B15" s="123">
        <f t="shared" si="4"/>
        <v>7</v>
      </c>
      <c r="C15" s="121">
        <f t="shared" si="6"/>
        <v>48458</v>
      </c>
      <c r="D15" s="122">
        <f t="shared" si="7"/>
        <v>43446.99</v>
      </c>
      <c r="E15" s="121">
        <f t="shared" si="8"/>
        <v>5011.01</v>
      </c>
      <c r="F15" s="121">
        <f t="shared" si="3"/>
        <v>1741922.74</v>
      </c>
      <c r="G15" s="121">
        <f t="shared" si="0"/>
        <v>1698475.75</v>
      </c>
      <c r="H15" s="121">
        <f t="shared" si="5"/>
        <v>5011.0106219178078</v>
      </c>
      <c r="I15" s="120">
        <f t="shared" si="1"/>
        <v>6.2191780762077542E-4</v>
      </c>
    </row>
    <row r="16" spans="1:9" x14ac:dyDescent="0.25">
      <c r="A16" s="124" t="s">
        <v>421</v>
      </c>
      <c r="B16" s="123">
        <f t="shared" si="4"/>
        <v>7</v>
      </c>
      <c r="C16" s="121">
        <f t="shared" si="6"/>
        <v>48458</v>
      </c>
      <c r="D16" s="122">
        <f t="shared" si="7"/>
        <v>43571.97</v>
      </c>
      <c r="E16" s="121">
        <f t="shared" si="8"/>
        <v>4886.03</v>
      </c>
      <c r="F16" s="121">
        <f t="shared" si="3"/>
        <v>1698475.75</v>
      </c>
      <c r="G16" s="121">
        <f t="shared" si="0"/>
        <v>1654903.78</v>
      </c>
      <c r="H16" s="121">
        <f t="shared" si="5"/>
        <v>4886.0261301369856</v>
      </c>
      <c r="I16" s="120">
        <f t="shared" si="1"/>
        <v>-3.869863014188013E-3</v>
      </c>
    </row>
    <row r="17" spans="1:9" x14ac:dyDescent="0.25">
      <c r="A17" s="124" t="s">
        <v>420</v>
      </c>
      <c r="B17" s="123">
        <f t="shared" si="4"/>
        <v>7</v>
      </c>
      <c r="C17" s="121">
        <f t="shared" si="6"/>
        <v>48458</v>
      </c>
      <c r="D17" s="122">
        <f t="shared" si="7"/>
        <v>43697.32</v>
      </c>
      <c r="E17" s="121">
        <f t="shared" si="8"/>
        <v>4760.68</v>
      </c>
      <c r="F17" s="121">
        <f t="shared" si="3"/>
        <v>1654903.78</v>
      </c>
      <c r="G17" s="121">
        <f t="shared" si="0"/>
        <v>1611206.46</v>
      </c>
      <c r="H17" s="121">
        <f t="shared" si="5"/>
        <v>4760.6821068493146</v>
      </c>
      <c r="I17" s="120">
        <f t="shared" si="1"/>
        <v>2.106849314259307E-3</v>
      </c>
    </row>
    <row r="18" spans="1:9" x14ac:dyDescent="0.25">
      <c r="A18" s="124" t="s">
        <v>419</v>
      </c>
      <c r="B18" s="123">
        <f t="shared" si="4"/>
        <v>7</v>
      </c>
      <c r="C18" s="121">
        <f t="shared" si="6"/>
        <v>48458</v>
      </c>
      <c r="D18" s="122">
        <f t="shared" si="7"/>
        <v>43823.020000000004</v>
      </c>
      <c r="E18" s="121">
        <f t="shared" si="8"/>
        <v>4634.9799999999996</v>
      </c>
      <c r="F18" s="121">
        <f t="shared" si="3"/>
        <v>1611206.46</v>
      </c>
      <c r="G18" s="121">
        <f t="shared" si="0"/>
        <v>1567383.44</v>
      </c>
      <c r="H18" s="121">
        <f t="shared" si="5"/>
        <v>4634.9774876712327</v>
      </c>
      <c r="I18" s="120">
        <f t="shared" si="1"/>
        <v>-2.5123287668975536E-3</v>
      </c>
    </row>
    <row r="19" spans="1:9" x14ac:dyDescent="0.25">
      <c r="A19" s="124" t="s">
        <v>418</v>
      </c>
      <c r="B19" s="123">
        <f t="shared" si="4"/>
        <v>7</v>
      </c>
      <c r="C19" s="121">
        <f t="shared" si="6"/>
        <v>48458</v>
      </c>
      <c r="D19" s="122">
        <f t="shared" si="7"/>
        <v>43949.09</v>
      </c>
      <c r="E19" s="121">
        <f t="shared" si="8"/>
        <v>4508.91</v>
      </c>
      <c r="F19" s="121">
        <f t="shared" si="3"/>
        <v>1567383.44</v>
      </c>
      <c r="G19" s="121">
        <f t="shared" si="0"/>
        <v>1523434.3499999999</v>
      </c>
      <c r="H19" s="121">
        <f t="shared" si="5"/>
        <v>4508.9112657534242</v>
      </c>
      <c r="I19" s="120">
        <f t="shared" si="1"/>
        <v>1.2657534243771806E-3</v>
      </c>
    </row>
    <row r="20" spans="1:9" x14ac:dyDescent="0.25">
      <c r="A20" s="124" t="s">
        <v>417</v>
      </c>
      <c r="B20" s="123">
        <f t="shared" si="4"/>
        <v>7</v>
      </c>
      <c r="C20" s="121">
        <f t="shared" si="6"/>
        <v>48458</v>
      </c>
      <c r="D20" s="122">
        <f t="shared" si="7"/>
        <v>44075.520000000004</v>
      </c>
      <c r="E20" s="121">
        <f t="shared" si="8"/>
        <v>4382.4799999999996</v>
      </c>
      <c r="F20" s="121">
        <f t="shared" si="3"/>
        <v>1523434.3499999999</v>
      </c>
      <c r="G20" s="121">
        <f t="shared" si="0"/>
        <v>1479358.8299999998</v>
      </c>
      <c r="H20" s="121">
        <f t="shared" si="5"/>
        <v>4382.4823767123289</v>
      </c>
      <c r="I20" s="120">
        <f t="shared" si="1"/>
        <v>2.376712329350994E-3</v>
      </c>
    </row>
    <row r="21" spans="1:9" x14ac:dyDescent="0.25">
      <c r="A21" s="124" t="s">
        <v>233</v>
      </c>
      <c r="B21" s="123">
        <f t="shared" si="4"/>
        <v>7</v>
      </c>
      <c r="C21" s="121">
        <f t="shared" si="6"/>
        <v>48458</v>
      </c>
      <c r="D21" s="122">
        <f t="shared" si="7"/>
        <v>44202.31</v>
      </c>
      <c r="E21" s="121">
        <f t="shared" si="8"/>
        <v>4255.6899999999996</v>
      </c>
      <c r="F21" s="121">
        <f t="shared" si="3"/>
        <v>1479358.8299999998</v>
      </c>
      <c r="G21" s="121">
        <f t="shared" si="0"/>
        <v>1435156.5199999998</v>
      </c>
      <c r="H21" s="121">
        <f t="shared" si="5"/>
        <v>4255.6897849315064</v>
      </c>
      <c r="I21" s="120">
        <f t="shared" si="1"/>
        <v>-2.1506849316210719E-4</v>
      </c>
    </row>
    <row r="22" spans="1:9" x14ac:dyDescent="0.25">
      <c r="A22" s="124" t="s">
        <v>416</v>
      </c>
      <c r="B22" s="123">
        <f t="shared" si="4"/>
        <v>7</v>
      </c>
      <c r="C22" s="121">
        <f t="shared" si="6"/>
        <v>48458</v>
      </c>
      <c r="D22" s="122">
        <f t="shared" si="7"/>
        <v>44329.47</v>
      </c>
      <c r="E22" s="121">
        <f t="shared" si="8"/>
        <v>4128.53</v>
      </c>
      <c r="F22" s="121">
        <f t="shared" si="3"/>
        <v>1435156.5199999998</v>
      </c>
      <c r="G22" s="121">
        <f t="shared" si="0"/>
        <v>1390827.0499999998</v>
      </c>
      <c r="H22" s="121">
        <f t="shared" si="5"/>
        <v>4128.5324547945202</v>
      </c>
      <c r="I22" s="120">
        <f t="shared" si="1"/>
        <v>2.4547945204176358E-3</v>
      </c>
    </row>
    <row r="23" spans="1:9" x14ac:dyDescent="0.25">
      <c r="A23" s="124" t="s">
        <v>415</v>
      </c>
      <c r="B23" s="123">
        <f t="shared" si="4"/>
        <v>7</v>
      </c>
      <c r="C23" s="121">
        <f t="shared" si="6"/>
        <v>48458</v>
      </c>
      <c r="D23" s="122">
        <f t="shared" si="7"/>
        <v>44456.99</v>
      </c>
      <c r="E23" s="121">
        <f t="shared" si="8"/>
        <v>4001.01</v>
      </c>
      <c r="F23" s="121">
        <f t="shared" si="3"/>
        <v>1390827.0499999998</v>
      </c>
      <c r="G23" s="121">
        <f t="shared" si="0"/>
        <v>1346370.0599999998</v>
      </c>
      <c r="H23" s="121">
        <f t="shared" si="5"/>
        <v>4001.0093219178079</v>
      </c>
      <c r="I23" s="120">
        <f t="shared" si="1"/>
        <v>-6.7808219228027156E-4</v>
      </c>
    </row>
    <row r="24" spans="1:9" x14ac:dyDescent="0.25">
      <c r="A24" s="124" t="s">
        <v>414</v>
      </c>
      <c r="B24" s="123">
        <f t="shared" si="4"/>
        <v>7</v>
      </c>
      <c r="C24" s="121">
        <f t="shared" si="6"/>
        <v>48458</v>
      </c>
      <c r="D24" s="122">
        <f t="shared" si="7"/>
        <v>44584.88</v>
      </c>
      <c r="E24" s="121">
        <f t="shared" si="8"/>
        <v>3873.12</v>
      </c>
      <c r="F24" s="121">
        <f t="shared" si="3"/>
        <v>1346370.0599999998</v>
      </c>
      <c r="G24" s="121">
        <f t="shared" si="0"/>
        <v>1301785.18</v>
      </c>
      <c r="H24" s="121">
        <f t="shared" si="5"/>
        <v>3873.1193506849304</v>
      </c>
      <c r="I24" s="120">
        <f t="shared" si="1"/>
        <v>-6.4931506949506002E-4</v>
      </c>
    </row>
    <row r="25" spans="1:9" x14ac:dyDescent="0.25">
      <c r="A25" s="124" t="s">
        <v>198</v>
      </c>
      <c r="B25" s="123">
        <f t="shared" si="4"/>
        <v>7</v>
      </c>
      <c r="C25" s="121">
        <f t="shared" si="6"/>
        <v>48458</v>
      </c>
      <c r="D25" s="122">
        <f t="shared" si="7"/>
        <v>44713.14</v>
      </c>
      <c r="E25" s="121">
        <f t="shared" si="8"/>
        <v>3744.86</v>
      </c>
      <c r="F25" s="121">
        <f t="shared" si="3"/>
        <v>1301785.18</v>
      </c>
      <c r="G25" s="121">
        <f t="shared" si="0"/>
        <v>1257072.04</v>
      </c>
      <c r="H25" s="121">
        <f t="shared" si="5"/>
        <v>3744.8614767123281</v>
      </c>
      <c r="I25" s="120">
        <f t="shared" si="1"/>
        <v>1.4767123279852967E-3</v>
      </c>
    </row>
    <row r="26" spans="1:9" x14ac:dyDescent="0.25">
      <c r="A26" s="124" t="s">
        <v>413</v>
      </c>
      <c r="B26" s="123">
        <f t="shared" si="4"/>
        <v>7</v>
      </c>
      <c r="C26" s="121">
        <f t="shared" si="6"/>
        <v>48458</v>
      </c>
      <c r="D26" s="122">
        <f t="shared" si="7"/>
        <v>44841.77</v>
      </c>
      <c r="E26" s="121">
        <f t="shared" si="8"/>
        <v>3616.23</v>
      </c>
      <c r="F26" s="121">
        <f t="shared" si="3"/>
        <v>1257072.04</v>
      </c>
      <c r="G26" s="121">
        <f t="shared" si="0"/>
        <v>1212230.27</v>
      </c>
      <c r="H26" s="121">
        <f t="shared" si="5"/>
        <v>3616.2346356164385</v>
      </c>
      <c r="I26" s="120">
        <f t="shared" si="1"/>
        <v>4.6356164384633303E-3</v>
      </c>
    </row>
    <row r="27" spans="1:9" x14ac:dyDescent="0.25">
      <c r="A27" s="124" t="s">
        <v>412</v>
      </c>
      <c r="B27" s="123">
        <f t="shared" si="4"/>
        <v>7</v>
      </c>
      <c r="C27" s="121">
        <f t="shared" si="6"/>
        <v>48458</v>
      </c>
      <c r="D27" s="122">
        <f t="shared" si="7"/>
        <v>44970.76</v>
      </c>
      <c r="E27" s="121">
        <f t="shared" si="8"/>
        <v>3487.24</v>
      </c>
      <c r="F27" s="121">
        <f t="shared" si="3"/>
        <v>1212230.27</v>
      </c>
      <c r="G27" s="121">
        <f t="shared" si="0"/>
        <v>1167259.51</v>
      </c>
      <c r="H27" s="121">
        <f t="shared" si="5"/>
        <v>3487.2377630136984</v>
      </c>
      <c r="I27" s="120">
        <f t="shared" si="1"/>
        <v>-2.2369863013409486E-3</v>
      </c>
    </row>
    <row r="28" spans="1:9" x14ac:dyDescent="0.25">
      <c r="A28" s="124" t="s">
        <v>411</v>
      </c>
      <c r="B28" s="123">
        <f t="shared" si="4"/>
        <v>7</v>
      </c>
      <c r="C28" s="121">
        <f t="shared" si="6"/>
        <v>48458</v>
      </c>
      <c r="D28" s="122">
        <f t="shared" si="7"/>
        <v>45100.13</v>
      </c>
      <c r="E28" s="121">
        <f t="shared" si="8"/>
        <v>3357.87</v>
      </c>
      <c r="F28" s="121">
        <f t="shared" si="3"/>
        <v>1167259.51</v>
      </c>
      <c r="G28" s="121">
        <f t="shared" si="0"/>
        <v>1122159.3800000001</v>
      </c>
      <c r="H28" s="121">
        <f t="shared" si="5"/>
        <v>3357.8698232876709</v>
      </c>
      <c r="I28" s="120">
        <f t="shared" si="1"/>
        <v>-1.7671232899374445E-4</v>
      </c>
    </row>
    <row r="29" spans="1:9" x14ac:dyDescent="0.25">
      <c r="A29" s="124" t="s">
        <v>410</v>
      </c>
      <c r="B29" s="123">
        <f t="shared" si="4"/>
        <v>7</v>
      </c>
      <c r="C29" s="121">
        <f t="shared" si="6"/>
        <v>48458</v>
      </c>
      <c r="D29" s="122">
        <f t="shared" si="7"/>
        <v>45229.87</v>
      </c>
      <c r="E29" s="121">
        <f t="shared" si="8"/>
        <v>3228.13</v>
      </c>
      <c r="F29" s="121">
        <f t="shared" si="3"/>
        <v>1122159.3800000001</v>
      </c>
      <c r="G29" s="121">
        <f t="shared" si="0"/>
        <v>1076929.51</v>
      </c>
      <c r="H29" s="121">
        <f t="shared" si="5"/>
        <v>3228.1297232876709</v>
      </c>
      <c r="I29" s="120">
        <f t="shared" si="1"/>
        <v>-2.7671232919601607E-4</v>
      </c>
    </row>
    <row r="30" spans="1:9" x14ac:dyDescent="0.25">
      <c r="A30" s="124" t="s">
        <v>409</v>
      </c>
      <c r="B30" s="123">
        <f t="shared" si="4"/>
        <v>7</v>
      </c>
      <c r="C30" s="121">
        <f t="shared" si="6"/>
        <v>48458</v>
      </c>
      <c r="D30" s="122">
        <f t="shared" si="7"/>
        <v>45359.98</v>
      </c>
      <c r="E30" s="121">
        <f t="shared" si="8"/>
        <v>3098.02</v>
      </c>
      <c r="F30" s="121">
        <f t="shared" si="3"/>
        <v>1076929.51</v>
      </c>
      <c r="G30" s="121">
        <f t="shared" si="0"/>
        <v>1031569.53</v>
      </c>
      <c r="H30" s="121">
        <f t="shared" si="5"/>
        <v>3098.0163986301368</v>
      </c>
      <c r="I30" s="120">
        <f t="shared" si="1"/>
        <v>-3.6013698631904845E-3</v>
      </c>
    </row>
    <row r="31" spans="1:9" x14ac:dyDescent="0.25">
      <c r="A31" s="124" t="s">
        <v>408</v>
      </c>
      <c r="B31" s="123">
        <f t="shared" si="4"/>
        <v>7</v>
      </c>
      <c r="C31" s="121">
        <f t="shared" si="6"/>
        <v>48458</v>
      </c>
      <c r="D31" s="122">
        <f t="shared" si="7"/>
        <v>45490.47</v>
      </c>
      <c r="E31" s="121">
        <f t="shared" si="8"/>
        <v>2967.53</v>
      </c>
      <c r="F31" s="121">
        <f t="shared" si="3"/>
        <v>1031569.53</v>
      </c>
      <c r="G31" s="121">
        <f t="shared" si="0"/>
        <v>986079.06</v>
      </c>
      <c r="H31" s="121">
        <f t="shared" si="5"/>
        <v>2967.5287849315064</v>
      </c>
      <c r="I31" s="120">
        <f t="shared" si="1"/>
        <v>-1.2150684938205814E-3</v>
      </c>
    </row>
    <row r="32" spans="1:9" x14ac:dyDescent="0.25">
      <c r="A32" s="124" t="s">
        <v>407</v>
      </c>
      <c r="B32" s="123">
        <f t="shared" si="4"/>
        <v>7</v>
      </c>
      <c r="C32" s="121">
        <f t="shared" si="6"/>
        <v>48458</v>
      </c>
      <c r="D32" s="122">
        <f t="shared" si="7"/>
        <v>45621.33</v>
      </c>
      <c r="E32" s="121">
        <f t="shared" si="8"/>
        <v>2836.67</v>
      </c>
      <c r="F32" s="121">
        <f t="shared" si="3"/>
        <v>986079.06</v>
      </c>
      <c r="G32" s="121">
        <f t="shared" si="0"/>
        <v>940457.7300000001</v>
      </c>
      <c r="H32" s="121">
        <f t="shared" si="5"/>
        <v>2836.6657890410961</v>
      </c>
      <c r="I32" s="120">
        <f t="shared" si="1"/>
        <v>-4.210958903968276E-3</v>
      </c>
    </row>
    <row r="33" spans="1:9" x14ac:dyDescent="0.25">
      <c r="A33" s="124" t="s">
        <v>406</v>
      </c>
      <c r="B33" s="123">
        <f t="shared" si="4"/>
        <v>7</v>
      </c>
      <c r="C33" s="121">
        <f t="shared" si="6"/>
        <v>48458</v>
      </c>
      <c r="D33" s="122">
        <f t="shared" si="7"/>
        <v>45752.57</v>
      </c>
      <c r="E33" s="121">
        <f t="shared" si="8"/>
        <v>2705.43</v>
      </c>
      <c r="F33" s="121">
        <f t="shared" si="3"/>
        <v>940457.7300000001</v>
      </c>
      <c r="G33" s="121">
        <f t="shared" si="0"/>
        <v>894705.16000000015</v>
      </c>
      <c r="H33" s="121">
        <f t="shared" si="5"/>
        <v>2705.4263465753424</v>
      </c>
      <c r="I33" s="120">
        <f t="shared" si="1"/>
        <v>-3.6534246573864948E-3</v>
      </c>
    </row>
    <row r="34" spans="1:9" x14ac:dyDescent="0.25">
      <c r="A34" s="124" t="s">
        <v>405</v>
      </c>
      <c r="B34" s="123">
        <f t="shared" si="4"/>
        <v>7</v>
      </c>
      <c r="C34" s="121">
        <f t="shared" si="6"/>
        <v>48458</v>
      </c>
      <c r="D34" s="122">
        <f t="shared" si="7"/>
        <v>45884.19</v>
      </c>
      <c r="E34" s="121">
        <f t="shared" si="8"/>
        <v>2573.81</v>
      </c>
      <c r="F34" s="121">
        <f t="shared" si="3"/>
        <v>894705.16000000015</v>
      </c>
      <c r="G34" s="121">
        <f t="shared" si="0"/>
        <v>848820.9700000002</v>
      </c>
      <c r="H34" s="121">
        <f t="shared" si="5"/>
        <v>2573.8093643835618</v>
      </c>
      <c r="I34" s="120">
        <f t="shared" si="1"/>
        <v>-6.3561643810317037E-4</v>
      </c>
    </row>
    <row r="35" spans="1:9" x14ac:dyDescent="0.25">
      <c r="A35" s="124" t="s">
        <v>404</v>
      </c>
      <c r="B35" s="123">
        <f t="shared" si="4"/>
        <v>7</v>
      </c>
      <c r="C35" s="121">
        <f t="shared" si="6"/>
        <v>48458</v>
      </c>
      <c r="D35" s="122">
        <f t="shared" si="7"/>
        <v>46016.19</v>
      </c>
      <c r="E35" s="121">
        <f t="shared" si="8"/>
        <v>2441.81</v>
      </c>
      <c r="F35" s="121">
        <f t="shared" si="3"/>
        <v>848820.9700000002</v>
      </c>
      <c r="G35" s="121">
        <f t="shared" si="0"/>
        <v>802804.78000000026</v>
      </c>
      <c r="H35" s="121">
        <f t="shared" si="5"/>
        <v>2441.8137493150693</v>
      </c>
      <c r="I35" s="120">
        <f t="shared" si="1"/>
        <v>3.7493150693990174E-3</v>
      </c>
    </row>
    <row r="36" spans="1:9" x14ac:dyDescent="0.25">
      <c r="A36" s="124" t="s">
        <v>403</v>
      </c>
      <c r="B36" s="123">
        <f t="shared" si="4"/>
        <v>7</v>
      </c>
      <c r="C36" s="121">
        <f t="shared" si="6"/>
        <v>48458</v>
      </c>
      <c r="D36" s="122">
        <f t="shared" si="7"/>
        <v>46148.56</v>
      </c>
      <c r="E36" s="121">
        <f t="shared" si="8"/>
        <v>2309.44</v>
      </c>
      <c r="F36" s="121">
        <f t="shared" si="3"/>
        <v>802804.78000000026</v>
      </c>
      <c r="G36" s="121">
        <f t="shared" si="0"/>
        <v>756656.2200000002</v>
      </c>
      <c r="H36" s="121">
        <f t="shared" si="5"/>
        <v>2309.4384082191787</v>
      </c>
      <c r="I36" s="120">
        <f t="shared" ref="I36:I52" si="9">H36-E36</f>
        <v>-1.5917808213998796E-3</v>
      </c>
    </row>
    <row r="37" spans="1:9" x14ac:dyDescent="0.25">
      <c r="A37" s="124" t="s">
        <v>402</v>
      </c>
      <c r="B37" s="123">
        <f t="shared" si="4"/>
        <v>7</v>
      </c>
      <c r="C37" s="121">
        <f t="shared" si="6"/>
        <v>48458</v>
      </c>
      <c r="D37" s="122">
        <f t="shared" si="7"/>
        <v>46281.32</v>
      </c>
      <c r="E37" s="121">
        <f t="shared" si="8"/>
        <v>2176.6799999999998</v>
      </c>
      <c r="F37" s="121">
        <f t="shared" si="3"/>
        <v>756656.2200000002</v>
      </c>
      <c r="G37" s="121">
        <f t="shared" si="0"/>
        <v>710374.90000000026</v>
      </c>
      <c r="H37" s="121">
        <f t="shared" si="5"/>
        <v>2176.6822767123294</v>
      </c>
      <c r="I37" s="120">
        <f t="shared" si="9"/>
        <v>2.2767123296034697E-3</v>
      </c>
    </row>
    <row r="38" spans="1:9" x14ac:dyDescent="0.25">
      <c r="A38" s="124" t="s">
        <v>401</v>
      </c>
      <c r="B38" s="123">
        <f t="shared" si="4"/>
        <v>7</v>
      </c>
      <c r="C38" s="121">
        <f t="shared" si="6"/>
        <v>48458</v>
      </c>
      <c r="D38" s="122">
        <f t="shared" si="7"/>
        <v>46414.46</v>
      </c>
      <c r="E38" s="121">
        <f t="shared" si="8"/>
        <v>2043.54</v>
      </c>
      <c r="F38" s="121">
        <f t="shared" si="3"/>
        <v>710374.90000000026</v>
      </c>
      <c r="G38" s="121">
        <f t="shared" si="0"/>
        <v>663960.44000000029</v>
      </c>
      <c r="H38" s="121">
        <f t="shared" si="5"/>
        <v>2043.5442328767131</v>
      </c>
      <c r="I38" s="120">
        <f t="shared" si="9"/>
        <v>4.2328767131039058E-3</v>
      </c>
    </row>
    <row r="39" spans="1:9" x14ac:dyDescent="0.25">
      <c r="A39" s="124" t="s">
        <v>48</v>
      </c>
      <c r="B39" s="123">
        <f t="shared" si="4"/>
        <v>7</v>
      </c>
      <c r="C39" s="121">
        <f t="shared" si="6"/>
        <v>48458</v>
      </c>
      <c r="D39" s="122">
        <f t="shared" si="7"/>
        <v>46547.98</v>
      </c>
      <c r="E39" s="121">
        <f t="shared" si="8"/>
        <v>1910.02</v>
      </c>
      <c r="F39" s="121">
        <f t="shared" si="3"/>
        <v>663960.44000000029</v>
      </c>
      <c r="G39" s="121">
        <f t="shared" si="0"/>
        <v>617412.46000000031</v>
      </c>
      <c r="H39" s="121">
        <f t="shared" si="5"/>
        <v>1910.0231835616446</v>
      </c>
      <c r="I39" s="120">
        <f t="shared" si="9"/>
        <v>3.1835616446187487E-3</v>
      </c>
    </row>
    <row r="40" spans="1:9" x14ac:dyDescent="0.25">
      <c r="A40" s="124" t="s">
        <v>400</v>
      </c>
      <c r="B40" s="123">
        <f t="shared" si="4"/>
        <v>7</v>
      </c>
      <c r="C40" s="121">
        <f t="shared" si="6"/>
        <v>48458</v>
      </c>
      <c r="D40" s="122">
        <f t="shared" si="7"/>
        <v>46681.88</v>
      </c>
      <c r="E40" s="121">
        <f t="shared" si="8"/>
        <v>1776.12</v>
      </c>
      <c r="F40" s="121">
        <f t="shared" si="3"/>
        <v>617412.46000000031</v>
      </c>
      <c r="G40" s="121">
        <f t="shared" si="0"/>
        <v>570730.58000000031</v>
      </c>
      <c r="H40" s="121">
        <f t="shared" si="5"/>
        <v>1776.1180356164393</v>
      </c>
      <c r="I40" s="120">
        <f t="shared" si="9"/>
        <v>-1.9643835605620552E-3</v>
      </c>
    </row>
    <row r="41" spans="1:9" x14ac:dyDescent="0.25">
      <c r="A41" s="124" t="s">
        <v>399</v>
      </c>
      <c r="B41" s="123">
        <f t="shared" si="4"/>
        <v>7</v>
      </c>
      <c r="C41" s="121">
        <f t="shared" si="6"/>
        <v>48458</v>
      </c>
      <c r="D41" s="122">
        <f t="shared" si="7"/>
        <v>46816.17</v>
      </c>
      <c r="E41" s="121">
        <f t="shared" si="8"/>
        <v>1641.83</v>
      </c>
      <c r="F41" s="121">
        <f t="shared" si="3"/>
        <v>570730.58000000031</v>
      </c>
      <c r="G41" s="121">
        <f t="shared" si="0"/>
        <v>523914.41000000032</v>
      </c>
      <c r="H41" s="121">
        <f t="shared" si="5"/>
        <v>1641.8276958904119</v>
      </c>
      <c r="I41" s="120">
        <f t="shared" si="9"/>
        <v>-2.3041095880671492E-3</v>
      </c>
    </row>
    <row r="42" spans="1:9" x14ac:dyDescent="0.25">
      <c r="A42" s="124" t="s">
        <v>398</v>
      </c>
      <c r="B42" s="123">
        <f t="shared" si="4"/>
        <v>7</v>
      </c>
      <c r="C42" s="121">
        <f t="shared" si="6"/>
        <v>48458</v>
      </c>
      <c r="D42" s="122">
        <f t="shared" si="7"/>
        <v>46950.85</v>
      </c>
      <c r="E42" s="121">
        <f t="shared" si="8"/>
        <v>1507.15</v>
      </c>
      <c r="F42" s="121">
        <f t="shared" si="3"/>
        <v>523914.41000000032</v>
      </c>
      <c r="G42" s="121">
        <f t="shared" si="0"/>
        <v>476963.56000000035</v>
      </c>
      <c r="H42" s="121">
        <f t="shared" si="5"/>
        <v>1507.1510424657542</v>
      </c>
      <c r="I42" s="120">
        <f t="shared" si="9"/>
        <v>1.0424657541534543E-3</v>
      </c>
    </row>
    <row r="43" spans="1:9" x14ac:dyDescent="0.25">
      <c r="A43" s="124" t="s">
        <v>397</v>
      </c>
      <c r="B43" s="123">
        <f t="shared" si="4"/>
        <v>7</v>
      </c>
      <c r="C43" s="121">
        <f t="shared" si="6"/>
        <v>48458</v>
      </c>
      <c r="D43" s="122">
        <f t="shared" si="7"/>
        <v>47085.91</v>
      </c>
      <c r="E43" s="121">
        <f t="shared" si="8"/>
        <v>1372.09</v>
      </c>
      <c r="F43" s="121">
        <f t="shared" si="3"/>
        <v>476963.56000000035</v>
      </c>
      <c r="G43" s="121">
        <f t="shared" si="0"/>
        <v>429877.65000000037</v>
      </c>
      <c r="H43" s="121">
        <f t="shared" si="5"/>
        <v>1372.0869534246583</v>
      </c>
      <c r="I43" s="120">
        <f t="shared" si="9"/>
        <v>-3.0465753416137886E-3</v>
      </c>
    </row>
    <row r="44" spans="1:9" x14ac:dyDescent="0.25">
      <c r="A44" s="124" t="s">
        <v>396</v>
      </c>
      <c r="B44" s="123">
        <f t="shared" si="4"/>
        <v>7</v>
      </c>
      <c r="C44" s="121">
        <f t="shared" si="6"/>
        <v>48458</v>
      </c>
      <c r="D44" s="122">
        <f t="shared" si="7"/>
        <v>47221.37</v>
      </c>
      <c r="E44" s="121">
        <f t="shared" si="8"/>
        <v>1236.6300000000001</v>
      </c>
      <c r="F44" s="121">
        <f t="shared" si="3"/>
        <v>429877.65000000037</v>
      </c>
      <c r="G44" s="121">
        <f t="shared" si="0"/>
        <v>382656.28000000038</v>
      </c>
      <c r="H44" s="121">
        <f t="shared" si="5"/>
        <v>1236.6343356164393</v>
      </c>
      <c r="I44" s="120">
        <f t="shared" si="9"/>
        <v>4.3356164392207575E-3</v>
      </c>
    </row>
    <row r="45" spans="1:9" x14ac:dyDescent="0.25">
      <c r="A45" s="124" t="s">
        <v>395</v>
      </c>
      <c r="B45" s="123">
        <f t="shared" si="4"/>
        <v>7</v>
      </c>
      <c r="C45" s="121">
        <f t="shared" si="6"/>
        <v>48458</v>
      </c>
      <c r="D45" s="122">
        <f t="shared" si="7"/>
        <v>47357.21</v>
      </c>
      <c r="E45" s="121">
        <f t="shared" si="8"/>
        <v>1100.79</v>
      </c>
      <c r="F45" s="121">
        <f t="shared" si="3"/>
        <v>382656.28000000038</v>
      </c>
      <c r="G45" s="121">
        <f t="shared" si="0"/>
        <v>335299.07000000036</v>
      </c>
      <c r="H45" s="121">
        <f t="shared" si="5"/>
        <v>1100.7920383561654</v>
      </c>
      <c r="I45" s="120">
        <f t="shared" si="9"/>
        <v>2.0383561654853111E-3</v>
      </c>
    </row>
    <row r="46" spans="1:9" x14ac:dyDescent="0.25">
      <c r="A46" s="124" t="s">
        <v>394</v>
      </c>
      <c r="B46" s="123">
        <f t="shared" si="4"/>
        <v>7</v>
      </c>
      <c r="C46" s="121">
        <f t="shared" si="6"/>
        <v>48458</v>
      </c>
      <c r="D46" s="122">
        <f t="shared" si="7"/>
        <v>47493.440000000002</v>
      </c>
      <c r="E46" s="121">
        <f t="shared" si="8"/>
        <v>964.56</v>
      </c>
      <c r="F46" s="121">
        <f t="shared" si="3"/>
        <v>335299.07000000036</v>
      </c>
      <c r="G46" s="121">
        <f t="shared" si="0"/>
        <v>287805.63000000035</v>
      </c>
      <c r="H46" s="121">
        <f t="shared" si="5"/>
        <v>964.55896849315172</v>
      </c>
      <c r="I46" s="120">
        <f t="shared" si="9"/>
        <v>-1.0315068482213974E-3</v>
      </c>
    </row>
    <row r="47" spans="1:9" x14ac:dyDescent="0.25">
      <c r="A47" s="124" t="s">
        <v>238</v>
      </c>
      <c r="B47" s="123">
        <f t="shared" si="4"/>
        <v>7</v>
      </c>
      <c r="C47" s="121">
        <f t="shared" si="6"/>
        <v>48458</v>
      </c>
      <c r="D47" s="122">
        <f t="shared" si="7"/>
        <v>47630.07</v>
      </c>
      <c r="E47" s="121">
        <f t="shared" si="8"/>
        <v>827.93</v>
      </c>
      <c r="F47" s="121">
        <f t="shared" si="3"/>
        <v>287805.63000000035</v>
      </c>
      <c r="G47" s="121">
        <f t="shared" si="0"/>
        <v>240175.56000000035</v>
      </c>
      <c r="H47" s="121">
        <f t="shared" si="5"/>
        <v>827.93400410958998</v>
      </c>
      <c r="I47" s="120">
        <f t="shared" si="9"/>
        <v>4.0041095900278378E-3</v>
      </c>
    </row>
    <row r="48" spans="1:9" x14ac:dyDescent="0.25">
      <c r="A48" s="124" t="s">
        <v>393</v>
      </c>
      <c r="B48" s="123">
        <f t="shared" si="4"/>
        <v>7</v>
      </c>
      <c r="C48" s="121">
        <f t="shared" si="6"/>
        <v>48458</v>
      </c>
      <c r="D48" s="122">
        <f t="shared" si="7"/>
        <v>47767.08</v>
      </c>
      <c r="E48" s="121">
        <f t="shared" si="8"/>
        <v>690.92</v>
      </c>
      <c r="F48" s="121">
        <f t="shared" si="3"/>
        <v>240175.56000000035</v>
      </c>
      <c r="G48" s="121">
        <f t="shared" si="0"/>
        <v>192408.48000000033</v>
      </c>
      <c r="H48" s="121">
        <f t="shared" si="5"/>
        <v>690.91599452054891</v>
      </c>
      <c r="I48" s="120">
        <f t="shared" si="9"/>
        <v>-4.0054794510524516E-3</v>
      </c>
    </row>
    <row r="49" spans="1:9" x14ac:dyDescent="0.25">
      <c r="A49" s="124" t="s">
        <v>392</v>
      </c>
      <c r="B49" s="123">
        <f t="shared" si="4"/>
        <v>7</v>
      </c>
      <c r="C49" s="121">
        <f t="shared" si="6"/>
        <v>48458</v>
      </c>
      <c r="D49" s="122">
        <f t="shared" si="7"/>
        <v>47904.5</v>
      </c>
      <c r="E49" s="121">
        <f t="shared" si="8"/>
        <v>553.5</v>
      </c>
      <c r="F49" s="121">
        <f t="shared" si="3"/>
        <v>192408.48000000033</v>
      </c>
      <c r="G49" s="121">
        <f t="shared" si="0"/>
        <v>144503.98000000033</v>
      </c>
      <c r="H49" s="121">
        <f t="shared" si="5"/>
        <v>553.50384657534335</v>
      </c>
      <c r="I49" s="120">
        <f t="shared" si="9"/>
        <v>3.8465753433456484E-3</v>
      </c>
    </row>
    <row r="50" spans="1:9" x14ac:dyDescent="0.25">
      <c r="A50" s="124" t="s">
        <v>391</v>
      </c>
      <c r="B50" s="123">
        <f t="shared" si="4"/>
        <v>7</v>
      </c>
      <c r="C50" s="121">
        <f t="shared" si="6"/>
        <v>48458</v>
      </c>
      <c r="D50" s="122">
        <f t="shared" si="7"/>
        <v>48042.3</v>
      </c>
      <c r="E50" s="121">
        <f t="shared" si="8"/>
        <v>415.7</v>
      </c>
      <c r="F50" s="121">
        <f t="shared" si="3"/>
        <v>144503.98000000033</v>
      </c>
      <c r="G50" s="121">
        <f t="shared" si="0"/>
        <v>96461.680000000328</v>
      </c>
      <c r="H50" s="121">
        <f t="shared" si="5"/>
        <v>415.69638082191875</v>
      </c>
      <c r="I50" s="120">
        <f t="shared" si="9"/>
        <v>-3.6191780812373509E-3</v>
      </c>
    </row>
    <row r="51" spans="1:9" x14ac:dyDescent="0.25">
      <c r="A51" s="124" t="s">
        <v>204</v>
      </c>
      <c r="B51" s="123">
        <f t="shared" si="4"/>
        <v>7</v>
      </c>
      <c r="C51" s="121">
        <f t="shared" si="6"/>
        <v>48458</v>
      </c>
      <c r="D51" s="122">
        <f t="shared" si="7"/>
        <v>48180.51</v>
      </c>
      <c r="E51" s="121">
        <f t="shared" si="8"/>
        <v>277.49</v>
      </c>
      <c r="F51" s="121">
        <f t="shared" si="3"/>
        <v>96461.680000000328</v>
      </c>
      <c r="G51" s="121">
        <f t="shared" si="0"/>
        <v>48281.170000000326</v>
      </c>
      <c r="H51" s="121">
        <f t="shared" si="5"/>
        <v>277.49250410958996</v>
      </c>
      <c r="I51" s="120">
        <f t="shared" si="9"/>
        <v>2.5041095899496213E-3</v>
      </c>
    </row>
    <row r="52" spans="1:9" x14ac:dyDescent="0.25">
      <c r="A52" s="124" t="s">
        <v>51</v>
      </c>
      <c r="B52" s="123">
        <f t="shared" si="4"/>
        <v>7</v>
      </c>
      <c r="C52" s="121">
        <f t="shared" si="6"/>
        <v>48458</v>
      </c>
      <c r="D52" s="122">
        <f t="shared" si="7"/>
        <v>48281.170000000326</v>
      </c>
      <c r="E52" s="121">
        <v>176.8299999996749</v>
      </c>
      <c r="F52" s="121">
        <f t="shared" si="3"/>
        <v>48281.170000000326</v>
      </c>
      <c r="G52" s="121">
        <f t="shared" si="0"/>
        <v>0</v>
      </c>
      <c r="H52" s="121">
        <v>176.83</v>
      </c>
      <c r="I52" s="120">
        <f t="shared" si="9"/>
        <v>3.2511593417439144E-10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941B4-4127-47D3-BE46-4E91268F715E}">
  <dimension ref="A1:N9"/>
  <sheetViews>
    <sheetView workbookViewId="0">
      <selection activeCell="N6" sqref="N6"/>
    </sheetView>
  </sheetViews>
  <sheetFormatPr defaultRowHeight="15" x14ac:dyDescent="0.25"/>
  <cols>
    <col min="2" max="2" width="11.5703125" bestFit="1" customWidth="1"/>
    <col min="3" max="3" width="11.85546875" bestFit="1" customWidth="1"/>
    <col min="4" max="4" width="12" bestFit="1" customWidth="1"/>
    <col min="5" max="5" width="14.5703125" bestFit="1" customWidth="1"/>
    <col min="6" max="6" width="12.7109375" bestFit="1" customWidth="1"/>
    <col min="7" max="7" width="7.85546875" bestFit="1" customWidth="1"/>
    <col min="8" max="8" width="6.28515625" bestFit="1" customWidth="1"/>
    <col min="9" max="9" width="7.7109375" bestFit="1" customWidth="1"/>
    <col min="10" max="10" width="21.85546875" bestFit="1" customWidth="1"/>
    <col min="11" max="11" width="14.7109375" bestFit="1" customWidth="1"/>
    <col min="12" max="12" width="9.140625" bestFit="1" customWidth="1"/>
    <col min="13" max="13" width="17.85546875" bestFit="1" customWidth="1"/>
    <col min="14" max="14" width="74.7109375" bestFit="1" customWidth="1"/>
  </cols>
  <sheetData>
    <row r="1" spans="1:14" x14ac:dyDescent="0.25">
      <c r="A1" s="13" t="s">
        <v>75</v>
      </c>
      <c r="B1" s="7" t="s">
        <v>1</v>
      </c>
      <c r="C1" s="7" t="s">
        <v>2</v>
      </c>
      <c r="D1" s="7" t="s">
        <v>11</v>
      </c>
      <c r="E1" s="7" t="s">
        <v>12</v>
      </c>
      <c r="F1" s="7" t="s">
        <v>13</v>
      </c>
      <c r="G1" s="7" t="s">
        <v>22</v>
      </c>
      <c r="H1" s="7" t="s">
        <v>3</v>
      </c>
      <c r="I1" s="7" t="s">
        <v>4</v>
      </c>
      <c r="J1" s="7" t="s">
        <v>5</v>
      </c>
      <c r="K1" s="7" t="s">
        <v>6</v>
      </c>
      <c r="L1" s="7" t="s">
        <v>7</v>
      </c>
      <c r="M1" s="7" t="s">
        <v>8</v>
      </c>
      <c r="N1" s="7" t="s">
        <v>168</v>
      </c>
    </row>
    <row r="2" spans="1:14" x14ac:dyDescent="0.25">
      <c r="A2" s="28" t="s">
        <v>0</v>
      </c>
      <c r="B2" s="8" t="s">
        <v>9</v>
      </c>
      <c r="C2" s="8" t="s">
        <v>161</v>
      </c>
      <c r="D2" s="9" t="s">
        <v>119</v>
      </c>
      <c r="E2" s="9" t="s">
        <v>186</v>
      </c>
      <c r="F2" s="9" t="s">
        <v>187</v>
      </c>
      <c r="G2" s="9" t="s">
        <v>119</v>
      </c>
      <c r="H2" s="9" t="s">
        <v>331</v>
      </c>
      <c r="I2" s="9" t="s">
        <v>0</v>
      </c>
      <c r="J2" s="9" t="s">
        <v>9</v>
      </c>
      <c r="K2" s="9" t="s">
        <v>69</v>
      </c>
      <c r="L2" s="9" t="s">
        <v>383</v>
      </c>
      <c r="M2" s="9" t="s">
        <v>71</v>
      </c>
      <c r="N2" s="9" t="s">
        <v>439</v>
      </c>
    </row>
    <row r="3" spans="1:14" x14ac:dyDescent="0.25">
      <c r="A3" s="28" t="s">
        <v>0</v>
      </c>
      <c r="B3" s="8" t="s">
        <v>9</v>
      </c>
      <c r="C3" s="8" t="s">
        <v>10</v>
      </c>
      <c r="D3" s="9" t="s">
        <v>119</v>
      </c>
      <c r="E3" s="9" t="s">
        <v>186</v>
      </c>
      <c r="F3" s="9" t="s">
        <v>187</v>
      </c>
      <c r="G3" s="9" t="s">
        <v>119</v>
      </c>
      <c r="H3" s="9" t="s">
        <v>384</v>
      </c>
      <c r="I3" s="9" t="s">
        <v>0</v>
      </c>
      <c r="J3" s="9" t="s">
        <v>9</v>
      </c>
      <c r="K3" s="9" t="s">
        <v>69</v>
      </c>
      <c r="L3" s="9" t="s">
        <v>383</v>
      </c>
      <c r="M3" s="9" t="s">
        <v>71</v>
      </c>
      <c r="N3" s="9" t="s">
        <v>438</v>
      </c>
    </row>
    <row r="4" spans="1:14" x14ac:dyDescent="0.25">
      <c r="A4" s="28" t="s">
        <v>0</v>
      </c>
      <c r="B4" s="8" t="s">
        <v>9</v>
      </c>
      <c r="C4" s="8" t="s">
        <v>10</v>
      </c>
      <c r="D4" s="9" t="s">
        <v>77</v>
      </c>
      <c r="E4" s="9" t="s">
        <v>186</v>
      </c>
      <c r="F4" s="9" t="s">
        <v>187</v>
      </c>
      <c r="G4" s="9" t="s">
        <v>119</v>
      </c>
      <c r="H4" s="9" t="s">
        <v>384</v>
      </c>
      <c r="I4" s="9" t="s">
        <v>0</v>
      </c>
      <c r="J4" s="9" t="s">
        <v>9</v>
      </c>
      <c r="K4" s="9" t="s">
        <v>69</v>
      </c>
      <c r="L4" s="9" t="s">
        <v>383</v>
      </c>
      <c r="M4" s="9" t="s">
        <v>71</v>
      </c>
      <c r="N4" s="9" t="s">
        <v>437</v>
      </c>
    </row>
    <row r="5" spans="1:14" x14ac:dyDescent="0.25">
      <c r="A5" s="28" t="s">
        <v>0</v>
      </c>
      <c r="B5" s="8" t="s">
        <v>9</v>
      </c>
      <c r="C5" s="8" t="s">
        <v>10</v>
      </c>
      <c r="D5" s="9" t="s">
        <v>119</v>
      </c>
      <c r="E5" s="9" t="s">
        <v>186</v>
      </c>
      <c r="F5" s="9" t="s">
        <v>187</v>
      </c>
      <c r="G5" s="9" t="s">
        <v>77</v>
      </c>
      <c r="H5" s="9" t="s">
        <v>384</v>
      </c>
      <c r="I5" s="9" t="s">
        <v>74</v>
      </c>
      <c r="J5" s="9" t="s">
        <v>162</v>
      </c>
      <c r="K5" s="9" t="s">
        <v>69</v>
      </c>
      <c r="L5" s="9" t="s">
        <v>383</v>
      </c>
      <c r="M5" s="9" t="s">
        <v>71</v>
      </c>
      <c r="N5" s="36" t="s">
        <v>785</v>
      </c>
    </row>
    <row r="6" spans="1:14" x14ac:dyDescent="0.25">
      <c r="A6" s="28" t="s">
        <v>0</v>
      </c>
      <c r="B6" s="8" t="s">
        <v>9</v>
      </c>
      <c r="C6" s="8" t="s">
        <v>10</v>
      </c>
      <c r="D6" s="9" t="s">
        <v>119</v>
      </c>
      <c r="E6" s="9" t="s">
        <v>186</v>
      </c>
      <c r="F6" s="9" t="s">
        <v>187</v>
      </c>
      <c r="G6" s="9" t="s">
        <v>77</v>
      </c>
      <c r="H6" s="9" t="s">
        <v>384</v>
      </c>
      <c r="I6" s="9" t="s">
        <v>0</v>
      </c>
      <c r="J6" s="9" t="s">
        <v>9</v>
      </c>
      <c r="K6" s="9" t="s">
        <v>69</v>
      </c>
      <c r="L6" s="9" t="s">
        <v>383</v>
      </c>
      <c r="M6" s="9" t="s">
        <v>71</v>
      </c>
      <c r="N6" s="36" t="s">
        <v>786</v>
      </c>
    </row>
    <row r="7" spans="1:14" x14ac:dyDescent="0.25">
      <c r="A7" s="28" t="s">
        <v>0</v>
      </c>
      <c r="B7" s="8" t="s">
        <v>9</v>
      </c>
      <c r="C7" s="8" t="s">
        <v>10</v>
      </c>
      <c r="D7" s="9" t="s">
        <v>186</v>
      </c>
      <c r="E7" s="9" t="s">
        <v>66</v>
      </c>
      <c r="F7" s="9" t="s">
        <v>67</v>
      </c>
      <c r="G7" s="9" t="s">
        <v>65</v>
      </c>
      <c r="H7" s="9" t="s">
        <v>384</v>
      </c>
      <c r="I7" s="9" t="s">
        <v>0</v>
      </c>
      <c r="J7" s="9" t="s">
        <v>16</v>
      </c>
      <c r="K7" s="9" t="s">
        <v>69</v>
      </c>
      <c r="L7" s="9" t="s">
        <v>383</v>
      </c>
      <c r="M7" s="9" t="s">
        <v>71</v>
      </c>
      <c r="N7" s="36" t="s">
        <v>436</v>
      </c>
    </row>
    <row r="8" spans="1:14" x14ac:dyDescent="0.25">
      <c r="A8" s="28" t="s">
        <v>0</v>
      </c>
      <c r="B8" s="8" t="s">
        <v>9</v>
      </c>
      <c r="C8" s="8" t="s">
        <v>10</v>
      </c>
      <c r="D8" s="9" t="s">
        <v>17</v>
      </c>
      <c r="E8" s="9" t="s">
        <v>186</v>
      </c>
      <c r="F8" s="9" t="s">
        <v>187</v>
      </c>
      <c r="G8" s="9" t="s">
        <v>17</v>
      </c>
      <c r="H8" s="9" t="s">
        <v>384</v>
      </c>
      <c r="I8" s="9" t="s">
        <v>0</v>
      </c>
      <c r="J8" s="9" t="s">
        <v>16</v>
      </c>
      <c r="K8" s="9" t="s">
        <v>69</v>
      </c>
      <c r="L8" s="9" t="s">
        <v>383</v>
      </c>
      <c r="M8" s="9" t="s">
        <v>71</v>
      </c>
      <c r="N8" s="36" t="s">
        <v>435</v>
      </c>
    </row>
    <row r="9" spans="1:14" x14ac:dyDescent="0.25">
      <c r="A9" s="28" t="s">
        <v>0</v>
      </c>
      <c r="B9" s="8" t="s">
        <v>9</v>
      </c>
      <c r="C9" s="8" t="s">
        <v>158</v>
      </c>
      <c r="D9" s="9" t="s">
        <v>119</v>
      </c>
      <c r="E9" s="9" t="s">
        <v>186</v>
      </c>
      <c r="F9" s="9" t="s">
        <v>187</v>
      </c>
      <c r="G9" s="9" t="s">
        <v>119</v>
      </c>
      <c r="H9" s="9" t="s">
        <v>735</v>
      </c>
      <c r="I9" s="9" t="s">
        <v>0</v>
      </c>
      <c r="J9" s="9" t="s">
        <v>9</v>
      </c>
      <c r="K9" s="9" t="s">
        <v>69</v>
      </c>
      <c r="L9" s="9" t="s">
        <v>383</v>
      </c>
      <c r="M9" s="9" t="s">
        <v>71</v>
      </c>
      <c r="N9" s="9" t="s">
        <v>439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15895-A1B7-48D4-863B-6F8F48F77A49}">
  <dimension ref="A1:I15"/>
  <sheetViews>
    <sheetView workbookViewId="0">
      <selection activeCell="N2" sqref="N2"/>
    </sheetView>
  </sheetViews>
  <sheetFormatPr defaultRowHeight="15" x14ac:dyDescent="0.25"/>
  <cols>
    <col min="1" max="1" width="15.140625" bestFit="1" customWidth="1"/>
    <col min="2" max="2" width="13.5703125" bestFit="1" customWidth="1"/>
    <col min="3" max="3" width="17.85546875" bestFit="1" customWidth="1"/>
    <col min="4" max="4" width="10.28515625" bestFit="1" customWidth="1"/>
    <col min="5" max="5" width="9.28515625" bestFit="1" customWidth="1"/>
    <col min="6" max="6" width="15.42578125" bestFit="1" customWidth="1"/>
    <col min="7" max="7" width="14.42578125" bestFit="1" customWidth="1"/>
    <col min="8" max="8" width="15" bestFit="1" customWidth="1"/>
    <col min="9" max="9" width="6.5703125" bestFit="1" customWidth="1"/>
  </cols>
  <sheetData>
    <row r="1" spans="1:9" x14ac:dyDescent="0.25">
      <c r="A1" s="141" t="s">
        <v>267</v>
      </c>
      <c r="B1" s="143" t="s">
        <v>33</v>
      </c>
      <c r="C1" s="142" t="s">
        <v>377</v>
      </c>
      <c r="D1" s="142">
        <v>10000</v>
      </c>
      <c r="E1" s="137"/>
      <c r="F1" s="137"/>
      <c r="G1" s="137"/>
      <c r="H1" s="137"/>
      <c r="I1" s="137"/>
    </row>
    <row r="2" spans="1:9" x14ac:dyDescent="0.25">
      <c r="A2" s="141" t="s">
        <v>268</v>
      </c>
      <c r="B2" s="140">
        <v>0.15</v>
      </c>
      <c r="C2" s="139" t="s">
        <v>381</v>
      </c>
      <c r="D2" s="138">
        <f>ROUNDUP(857.347240812487,0)</f>
        <v>858</v>
      </c>
      <c r="E2" s="137"/>
      <c r="F2" s="137"/>
      <c r="G2" s="137"/>
      <c r="H2" s="137"/>
      <c r="I2" s="137"/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135" t="s">
        <v>34</v>
      </c>
      <c r="B4" s="134">
        <f>_xlfn.DAYS(A4,B1)</f>
        <v>31</v>
      </c>
      <c r="C4" s="132">
        <f>$D$2</f>
        <v>858</v>
      </c>
      <c r="D4" s="133">
        <f>C4-E4</f>
        <v>730.6</v>
      </c>
      <c r="E4" s="132">
        <f>ROUND(B4*$B$2*F4/365,2)</f>
        <v>127.4</v>
      </c>
      <c r="F4" s="132">
        <f>D1</f>
        <v>10000</v>
      </c>
      <c r="G4" s="132">
        <f t="shared" ref="G4:G15" si="0">F4-D4</f>
        <v>9269.4</v>
      </c>
      <c r="H4" s="132">
        <f>F4*$B$2*B4/365</f>
        <v>127.39726027397261</v>
      </c>
      <c r="I4" s="131">
        <f>H4-E4</f>
        <v>-2.7397260274000246E-3</v>
      </c>
    </row>
    <row r="5" spans="1:9" x14ac:dyDescent="0.25">
      <c r="A5" s="135" t="s">
        <v>450</v>
      </c>
      <c r="B5" s="134">
        <f t="shared" ref="B5:B15" si="1">A5-A4</f>
        <v>7</v>
      </c>
      <c r="C5" s="132">
        <f t="shared" ref="C5:C15" si="2">$D$2</f>
        <v>858</v>
      </c>
      <c r="D5" s="133">
        <f t="shared" ref="D5:D15" si="3">C5-E5</f>
        <v>831.33</v>
      </c>
      <c r="E5" s="132">
        <f t="shared" ref="E5:E14" si="4">ROUND(B5*$B$2*F5/365,2)</f>
        <v>26.67</v>
      </c>
      <c r="F5" s="132">
        <f t="shared" ref="F5:F15" si="5">G4</f>
        <v>9269.4</v>
      </c>
      <c r="G5" s="132">
        <f t="shared" si="0"/>
        <v>8438.07</v>
      </c>
      <c r="H5" s="132">
        <f t="shared" ref="H5:H14" si="6">F5*$B$2*B5/365</f>
        <v>26.66539726027397</v>
      </c>
      <c r="I5" s="131">
        <f t="shared" ref="I5:I15" si="7">H5-E5</f>
        <v>-4.6027397260317571E-3</v>
      </c>
    </row>
    <row r="6" spans="1:9" x14ac:dyDescent="0.25">
      <c r="A6" s="135" t="s">
        <v>449</v>
      </c>
      <c r="B6" s="134">
        <f t="shared" si="1"/>
        <v>7</v>
      </c>
      <c r="C6" s="132">
        <f t="shared" si="2"/>
        <v>858</v>
      </c>
      <c r="D6" s="133">
        <f t="shared" si="3"/>
        <v>833.73</v>
      </c>
      <c r="E6" s="132">
        <f t="shared" si="4"/>
        <v>24.27</v>
      </c>
      <c r="F6" s="132">
        <f t="shared" si="5"/>
        <v>8438.07</v>
      </c>
      <c r="G6" s="132">
        <f t="shared" si="0"/>
        <v>7604.34</v>
      </c>
      <c r="H6" s="132">
        <f t="shared" si="6"/>
        <v>24.273900000000001</v>
      </c>
      <c r="I6" s="131">
        <f t="shared" si="7"/>
        <v>3.9000000000015689E-3</v>
      </c>
    </row>
    <row r="7" spans="1:9" x14ac:dyDescent="0.25">
      <c r="A7" s="135" t="s">
        <v>448</v>
      </c>
      <c r="B7" s="134">
        <f t="shared" si="1"/>
        <v>7</v>
      </c>
      <c r="C7" s="132">
        <f t="shared" si="2"/>
        <v>858</v>
      </c>
      <c r="D7" s="133">
        <f t="shared" si="3"/>
        <v>836.12</v>
      </c>
      <c r="E7" s="132">
        <f t="shared" si="4"/>
        <v>21.88</v>
      </c>
      <c r="F7" s="132">
        <f t="shared" si="5"/>
        <v>7604.34</v>
      </c>
      <c r="G7" s="132">
        <f t="shared" si="0"/>
        <v>6768.22</v>
      </c>
      <c r="H7" s="132">
        <f t="shared" si="6"/>
        <v>21.875498630136988</v>
      </c>
      <c r="I7" s="131">
        <f t="shared" si="7"/>
        <v>-4.5013698630107513E-3</v>
      </c>
    </row>
    <row r="8" spans="1:9" x14ac:dyDescent="0.25">
      <c r="A8" s="135" t="s">
        <v>447</v>
      </c>
      <c r="B8" s="134">
        <f t="shared" si="1"/>
        <v>7</v>
      </c>
      <c r="C8" s="132">
        <f t="shared" si="2"/>
        <v>858</v>
      </c>
      <c r="D8" s="133">
        <f t="shared" si="3"/>
        <v>838.53</v>
      </c>
      <c r="E8" s="132">
        <f t="shared" si="4"/>
        <v>19.47</v>
      </c>
      <c r="F8" s="132">
        <f t="shared" si="5"/>
        <v>6768.22</v>
      </c>
      <c r="G8" s="132">
        <f t="shared" si="0"/>
        <v>5929.6900000000005</v>
      </c>
      <c r="H8" s="132">
        <f t="shared" si="6"/>
        <v>19.470221917808217</v>
      </c>
      <c r="I8" s="131">
        <f t="shared" si="7"/>
        <v>2.2191780821856355E-4</v>
      </c>
    </row>
    <row r="9" spans="1:9" x14ac:dyDescent="0.25">
      <c r="A9" s="135" t="s">
        <v>446</v>
      </c>
      <c r="B9" s="134">
        <f t="shared" si="1"/>
        <v>7</v>
      </c>
      <c r="C9" s="132">
        <f t="shared" si="2"/>
        <v>858</v>
      </c>
      <c r="D9" s="133">
        <f t="shared" si="3"/>
        <v>840.94</v>
      </c>
      <c r="E9" s="132">
        <f t="shared" si="4"/>
        <v>17.059999999999999</v>
      </c>
      <c r="F9" s="132">
        <f t="shared" si="5"/>
        <v>5929.6900000000005</v>
      </c>
      <c r="G9" s="132">
        <f t="shared" si="0"/>
        <v>5088.75</v>
      </c>
      <c r="H9" s="132">
        <f t="shared" si="6"/>
        <v>17.058012328767127</v>
      </c>
      <c r="I9" s="131">
        <f t="shared" si="7"/>
        <v>-1.9876712328716906E-3</v>
      </c>
    </row>
    <row r="10" spans="1:9" x14ac:dyDescent="0.25">
      <c r="A10" s="135" t="s">
        <v>445</v>
      </c>
      <c r="B10" s="134">
        <f t="shared" si="1"/>
        <v>7</v>
      </c>
      <c r="C10" s="132">
        <f t="shared" si="2"/>
        <v>858</v>
      </c>
      <c r="D10" s="133">
        <f t="shared" si="3"/>
        <v>843.36</v>
      </c>
      <c r="E10" s="132">
        <f t="shared" si="4"/>
        <v>14.64</v>
      </c>
      <c r="F10" s="132">
        <f t="shared" si="5"/>
        <v>5088.75</v>
      </c>
      <c r="G10" s="132">
        <f t="shared" si="0"/>
        <v>4245.3900000000003</v>
      </c>
      <c r="H10" s="132">
        <f t="shared" si="6"/>
        <v>14.638869863013699</v>
      </c>
      <c r="I10" s="131">
        <f t="shared" si="7"/>
        <v>-1.1301369863012667E-3</v>
      </c>
    </row>
    <row r="11" spans="1:9" x14ac:dyDescent="0.25">
      <c r="A11" s="135" t="s">
        <v>444</v>
      </c>
      <c r="B11" s="134">
        <f t="shared" si="1"/>
        <v>7</v>
      </c>
      <c r="C11" s="132">
        <f t="shared" si="2"/>
        <v>858</v>
      </c>
      <c r="D11" s="133">
        <f t="shared" si="3"/>
        <v>845.79</v>
      </c>
      <c r="E11" s="132">
        <f t="shared" si="4"/>
        <v>12.21</v>
      </c>
      <c r="F11" s="132">
        <f t="shared" si="5"/>
        <v>4245.3900000000003</v>
      </c>
      <c r="G11" s="132">
        <f t="shared" si="0"/>
        <v>3399.6000000000004</v>
      </c>
      <c r="H11" s="132">
        <f t="shared" si="6"/>
        <v>12.212765753424657</v>
      </c>
      <c r="I11" s="131">
        <f t="shared" si="7"/>
        <v>2.7657534246561255E-3</v>
      </c>
    </row>
    <row r="12" spans="1:9" x14ac:dyDescent="0.25">
      <c r="A12" s="135" t="s">
        <v>443</v>
      </c>
      <c r="B12" s="134">
        <f t="shared" si="1"/>
        <v>7</v>
      </c>
      <c r="C12" s="132">
        <f t="shared" si="2"/>
        <v>858</v>
      </c>
      <c r="D12" s="133">
        <f t="shared" si="3"/>
        <v>848.22</v>
      </c>
      <c r="E12" s="132">
        <f t="shared" si="4"/>
        <v>9.7799999999999994</v>
      </c>
      <c r="F12" s="132">
        <f t="shared" si="5"/>
        <v>3399.6000000000004</v>
      </c>
      <c r="G12" s="132">
        <f t="shared" si="0"/>
        <v>2551.38</v>
      </c>
      <c r="H12" s="132">
        <f t="shared" si="6"/>
        <v>9.7796712328767139</v>
      </c>
      <c r="I12" s="131">
        <f t="shared" si="7"/>
        <v>-3.28767123285445E-4</v>
      </c>
    </row>
    <row r="13" spans="1:9" x14ac:dyDescent="0.25">
      <c r="A13" s="135" t="s">
        <v>442</v>
      </c>
      <c r="B13" s="134">
        <f t="shared" si="1"/>
        <v>7</v>
      </c>
      <c r="C13" s="132">
        <f t="shared" si="2"/>
        <v>858</v>
      </c>
      <c r="D13" s="133">
        <f t="shared" si="3"/>
        <v>850.66</v>
      </c>
      <c r="E13" s="132">
        <f t="shared" si="4"/>
        <v>7.34</v>
      </c>
      <c r="F13" s="132">
        <f t="shared" si="5"/>
        <v>2551.38</v>
      </c>
      <c r="G13" s="132">
        <f t="shared" si="0"/>
        <v>1700.7200000000003</v>
      </c>
      <c r="H13" s="132">
        <f t="shared" si="6"/>
        <v>7.339586301369863</v>
      </c>
      <c r="I13" s="131">
        <f t="shared" si="7"/>
        <v>-4.1369863013684949E-4</v>
      </c>
    </row>
    <row r="14" spans="1:9" x14ac:dyDescent="0.25">
      <c r="A14" s="135" t="s">
        <v>441</v>
      </c>
      <c r="B14" s="134">
        <f t="shared" si="1"/>
        <v>7</v>
      </c>
      <c r="C14" s="132">
        <f t="shared" si="2"/>
        <v>858</v>
      </c>
      <c r="D14" s="133">
        <f t="shared" si="3"/>
        <v>853.11</v>
      </c>
      <c r="E14" s="132">
        <f t="shared" si="4"/>
        <v>4.8899999999999997</v>
      </c>
      <c r="F14" s="132">
        <f t="shared" si="5"/>
        <v>1700.7200000000003</v>
      </c>
      <c r="G14" s="132">
        <f t="shared" si="0"/>
        <v>847.61000000000024</v>
      </c>
      <c r="H14" s="132">
        <f t="shared" si="6"/>
        <v>4.8924821917808226</v>
      </c>
      <c r="I14" s="131">
        <f t="shared" si="7"/>
        <v>2.4821917808228733E-3</v>
      </c>
    </row>
    <row r="15" spans="1:9" x14ac:dyDescent="0.25">
      <c r="A15" s="135" t="s">
        <v>440</v>
      </c>
      <c r="B15" s="134">
        <f t="shared" si="1"/>
        <v>7</v>
      </c>
      <c r="C15" s="132">
        <f t="shared" si="2"/>
        <v>858</v>
      </c>
      <c r="D15" s="133">
        <f t="shared" si="3"/>
        <v>847.61000000000024</v>
      </c>
      <c r="E15" s="132">
        <v>10.389999999999704</v>
      </c>
      <c r="F15" s="132">
        <f t="shared" si="5"/>
        <v>847.61000000000024</v>
      </c>
      <c r="G15" s="132">
        <f t="shared" si="0"/>
        <v>0</v>
      </c>
      <c r="H15" s="132">
        <v>10.389999999999704</v>
      </c>
      <c r="I15" s="131">
        <f t="shared" si="7"/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EA82E-517A-4B75-8394-3E13E4C4A1C0}">
  <dimension ref="A1:I51"/>
  <sheetViews>
    <sheetView workbookViewId="0">
      <pane ySplit="3" topLeftCell="A36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1.7109375" bestFit="1" customWidth="1"/>
    <col min="3" max="3" width="17.85546875" bestFit="1" customWidth="1"/>
    <col min="4" max="4" width="12.7109375" bestFit="1" customWidth="1"/>
    <col min="5" max="5" width="9.85546875" bestFit="1" customWidth="1"/>
    <col min="6" max="6" width="15.42578125" bestFit="1" customWidth="1"/>
    <col min="7" max="7" width="14.42578125" bestFit="1" customWidth="1"/>
    <col min="8" max="8" width="15" bestFit="1" customWidth="1"/>
    <col min="9" max="9" width="6.5703125" bestFit="1" customWidth="1"/>
  </cols>
  <sheetData>
    <row r="1" spans="1:9" x14ac:dyDescent="0.25">
      <c r="A1" s="41" t="s">
        <v>267</v>
      </c>
      <c r="B1" s="42" t="s">
        <v>33</v>
      </c>
      <c r="C1" s="142" t="s">
        <v>377</v>
      </c>
      <c r="D1" s="86">
        <v>1000000</v>
      </c>
    </row>
    <row r="2" spans="1:9" x14ac:dyDescent="0.25">
      <c r="A2" s="41" t="s">
        <v>268</v>
      </c>
      <c r="B2" s="43">
        <v>0.15</v>
      </c>
      <c r="C2" s="139" t="s">
        <v>381</v>
      </c>
      <c r="D2" s="84">
        <f>ROUNDUP(22554.3402264199,0)</f>
        <v>22555</v>
      </c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135" t="s">
        <v>34</v>
      </c>
      <c r="B4" s="40">
        <f>_xlfn.DAYS(A4,B1)</f>
        <v>31</v>
      </c>
      <c r="C4" s="26">
        <f>$D$2</f>
        <v>22555</v>
      </c>
      <c r="D4" s="27">
        <f>C4-E4</f>
        <v>9815.27</v>
      </c>
      <c r="E4" s="26">
        <f>ROUND(B4*$B$2*F4/365,2)</f>
        <v>12739.73</v>
      </c>
      <c r="F4" s="26">
        <f>D1</f>
        <v>1000000</v>
      </c>
      <c r="G4" s="26">
        <f t="shared" ref="G4:G51" si="0">F4-D4</f>
        <v>990184.73</v>
      </c>
      <c r="H4" s="26">
        <f>F4*$B$2*B4/365</f>
        <v>12739.726027397261</v>
      </c>
      <c r="I4" s="113">
        <f>H4-E4</f>
        <v>-3.9726027389406227E-3</v>
      </c>
    </row>
    <row r="5" spans="1:9" x14ac:dyDescent="0.25">
      <c r="A5" s="135" t="s">
        <v>450</v>
      </c>
      <c r="B5" s="40">
        <f t="shared" ref="B5:B51" si="1">A5-A4</f>
        <v>7</v>
      </c>
      <c r="C5" s="26">
        <f t="shared" ref="C5:C51" si="2">$D$2</f>
        <v>22555</v>
      </c>
      <c r="D5" s="27">
        <f t="shared" ref="D5:D51" si="3">C5-E5</f>
        <v>19706.52</v>
      </c>
      <c r="E5" s="26">
        <f t="shared" ref="E5:E50" si="4">ROUND(B5*$B$2*F5/365,2)</f>
        <v>2848.48</v>
      </c>
      <c r="F5" s="26">
        <f t="shared" ref="F5:F51" si="5">G4</f>
        <v>990184.73</v>
      </c>
      <c r="G5" s="26">
        <f t="shared" si="0"/>
        <v>970478.21</v>
      </c>
      <c r="H5" s="26">
        <f t="shared" ref="H5:H50" si="6">F5*$B$2*B5/365</f>
        <v>2848.476620547945</v>
      </c>
      <c r="I5" s="113">
        <f t="shared" ref="I5:I51" si="7">H5-E5</f>
        <v>-3.3794520550145535E-3</v>
      </c>
    </row>
    <row r="6" spans="1:9" x14ac:dyDescent="0.25">
      <c r="A6" s="135" t="s">
        <v>449</v>
      </c>
      <c r="B6" s="40">
        <f t="shared" si="1"/>
        <v>7</v>
      </c>
      <c r="C6" s="26">
        <f t="shared" si="2"/>
        <v>22555</v>
      </c>
      <c r="D6" s="27">
        <f t="shared" si="3"/>
        <v>19763.21</v>
      </c>
      <c r="E6" s="26">
        <f t="shared" si="4"/>
        <v>2791.79</v>
      </c>
      <c r="F6" s="26">
        <f t="shared" si="5"/>
        <v>970478.21</v>
      </c>
      <c r="G6" s="26">
        <f t="shared" si="0"/>
        <v>950715</v>
      </c>
      <c r="H6" s="26">
        <f t="shared" si="6"/>
        <v>2791.7866315068491</v>
      </c>
      <c r="I6" s="113">
        <f t="shared" si="7"/>
        <v>-3.3684931509014859E-3</v>
      </c>
    </row>
    <row r="7" spans="1:9" x14ac:dyDescent="0.25">
      <c r="A7" s="135" t="s">
        <v>448</v>
      </c>
      <c r="B7" s="40">
        <f t="shared" si="1"/>
        <v>7</v>
      </c>
      <c r="C7" s="26">
        <f t="shared" si="2"/>
        <v>22555</v>
      </c>
      <c r="D7" s="27">
        <f t="shared" si="3"/>
        <v>19820.07</v>
      </c>
      <c r="E7" s="26">
        <f t="shared" si="4"/>
        <v>2734.93</v>
      </c>
      <c r="F7" s="26">
        <f t="shared" si="5"/>
        <v>950715</v>
      </c>
      <c r="G7" s="26">
        <f t="shared" si="0"/>
        <v>930894.93</v>
      </c>
      <c r="H7" s="26">
        <f t="shared" si="6"/>
        <v>2734.9335616438357</v>
      </c>
      <c r="I7" s="113">
        <f t="shared" si="7"/>
        <v>3.561643835837458E-3</v>
      </c>
    </row>
    <row r="8" spans="1:9" x14ac:dyDescent="0.25">
      <c r="A8" s="135" t="s">
        <v>447</v>
      </c>
      <c r="B8" s="40">
        <f t="shared" si="1"/>
        <v>7</v>
      </c>
      <c r="C8" s="26">
        <f t="shared" si="2"/>
        <v>22555</v>
      </c>
      <c r="D8" s="27">
        <f t="shared" si="3"/>
        <v>19877.080000000002</v>
      </c>
      <c r="E8" s="26">
        <f t="shared" si="4"/>
        <v>2677.92</v>
      </c>
      <c r="F8" s="26">
        <f t="shared" si="5"/>
        <v>930894.93</v>
      </c>
      <c r="G8" s="26">
        <f t="shared" si="0"/>
        <v>911017.85000000009</v>
      </c>
      <c r="H8" s="26">
        <f t="shared" si="6"/>
        <v>2677.9169219178079</v>
      </c>
      <c r="I8" s="113">
        <f t="shared" si="7"/>
        <v>-3.0780821921325696E-3</v>
      </c>
    </row>
    <row r="9" spans="1:9" x14ac:dyDescent="0.25">
      <c r="A9" s="135" t="s">
        <v>446</v>
      </c>
      <c r="B9" s="40">
        <f t="shared" si="1"/>
        <v>7</v>
      </c>
      <c r="C9" s="26">
        <f t="shared" si="2"/>
        <v>22555</v>
      </c>
      <c r="D9" s="27">
        <f t="shared" si="3"/>
        <v>19934.260000000002</v>
      </c>
      <c r="E9" s="26">
        <f t="shared" si="4"/>
        <v>2620.7399999999998</v>
      </c>
      <c r="F9" s="26">
        <f t="shared" si="5"/>
        <v>911017.85000000009</v>
      </c>
      <c r="G9" s="26">
        <f t="shared" si="0"/>
        <v>891083.59000000008</v>
      </c>
      <c r="H9" s="26">
        <f t="shared" si="6"/>
        <v>2620.7362808219182</v>
      </c>
      <c r="I9" s="113">
        <f t="shared" si="7"/>
        <v>-3.7191780816101527E-3</v>
      </c>
    </row>
    <row r="10" spans="1:9" x14ac:dyDescent="0.25">
      <c r="A10" s="135" t="s">
        <v>445</v>
      </c>
      <c r="B10" s="40">
        <f t="shared" si="1"/>
        <v>7</v>
      </c>
      <c r="C10" s="26">
        <f t="shared" si="2"/>
        <v>22555</v>
      </c>
      <c r="D10" s="27">
        <f t="shared" si="3"/>
        <v>19991.61</v>
      </c>
      <c r="E10" s="26">
        <f t="shared" si="4"/>
        <v>2563.39</v>
      </c>
      <c r="F10" s="26">
        <f t="shared" si="5"/>
        <v>891083.59000000008</v>
      </c>
      <c r="G10" s="26">
        <f t="shared" si="0"/>
        <v>871091.9800000001</v>
      </c>
      <c r="H10" s="26">
        <f t="shared" si="6"/>
        <v>2563.3911493150681</v>
      </c>
      <c r="I10" s="113">
        <f t="shared" si="7"/>
        <v>1.1493150682326814E-3</v>
      </c>
    </row>
    <row r="11" spans="1:9" x14ac:dyDescent="0.25">
      <c r="A11" s="135" t="s">
        <v>444</v>
      </c>
      <c r="B11" s="40">
        <f t="shared" si="1"/>
        <v>7</v>
      </c>
      <c r="C11" s="26">
        <f t="shared" si="2"/>
        <v>22555</v>
      </c>
      <c r="D11" s="27">
        <f t="shared" si="3"/>
        <v>20049.12</v>
      </c>
      <c r="E11" s="26">
        <f t="shared" si="4"/>
        <v>2505.88</v>
      </c>
      <c r="F11" s="26">
        <f t="shared" si="5"/>
        <v>871091.9800000001</v>
      </c>
      <c r="G11" s="26">
        <f t="shared" si="0"/>
        <v>851042.8600000001</v>
      </c>
      <c r="H11" s="26">
        <f t="shared" si="6"/>
        <v>2505.8810383561645</v>
      </c>
      <c r="I11" s="113">
        <f t="shared" si="7"/>
        <v>1.0383561643720896E-3</v>
      </c>
    </row>
    <row r="12" spans="1:9" x14ac:dyDescent="0.25">
      <c r="A12" s="135" t="s">
        <v>443</v>
      </c>
      <c r="B12" s="40">
        <f t="shared" si="1"/>
        <v>7</v>
      </c>
      <c r="C12" s="26">
        <f t="shared" si="2"/>
        <v>22555</v>
      </c>
      <c r="D12" s="27">
        <f t="shared" si="3"/>
        <v>20106.79</v>
      </c>
      <c r="E12" s="26">
        <f t="shared" si="4"/>
        <v>2448.21</v>
      </c>
      <c r="F12" s="26">
        <f t="shared" si="5"/>
        <v>851042.8600000001</v>
      </c>
      <c r="G12" s="26">
        <f t="shared" si="0"/>
        <v>830936.07000000007</v>
      </c>
      <c r="H12" s="26">
        <f t="shared" si="6"/>
        <v>2448.2054876712327</v>
      </c>
      <c r="I12" s="113">
        <f t="shared" si="7"/>
        <v>-4.5123287673050072E-3</v>
      </c>
    </row>
    <row r="13" spans="1:9" x14ac:dyDescent="0.25">
      <c r="A13" s="135" t="s">
        <v>442</v>
      </c>
      <c r="B13" s="40">
        <f t="shared" si="1"/>
        <v>7</v>
      </c>
      <c r="C13" s="26">
        <f t="shared" si="2"/>
        <v>22555</v>
      </c>
      <c r="D13" s="27">
        <f t="shared" si="3"/>
        <v>20164.64</v>
      </c>
      <c r="E13" s="26">
        <f t="shared" si="4"/>
        <v>2390.36</v>
      </c>
      <c r="F13" s="26">
        <f t="shared" si="5"/>
        <v>830936.07000000007</v>
      </c>
      <c r="G13" s="26">
        <f t="shared" si="0"/>
        <v>810771.43</v>
      </c>
      <c r="H13" s="26">
        <f t="shared" si="6"/>
        <v>2390.3640369863015</v>
      </c>
      <c r="I13" s="113">
        <f t="shared" si="7"/>
        <v>4.0369863013438589E-3</v>
      </c>
    </row>
    <row r="14" spans="1:9" x14ac:dyDescent="0.25">
      <c r="A14" s="135" t="s">
        <v>441</v>
      </c>
      <c r="B14" s="40">
        <f t="shared" si="1"/>
        <v>7</v>
      </c>
      <c r="C14" s="26">
        <f t="shared" si="2"/>
        <v>22555</v>
      </c>
      <c r="D14" s="27">
        <f t="shared" si="3"/>
        <v>20222.64</v>
      </c>
      <c r="E14" s="26">
        <f t="shared" si="4"/>
        <v>2332.36</v>
      </c>
      <c r="F14" s="26">
        <f t="shared" si="5"/>
        <v>810771.43</v>
      </c>
      <c r="G14" s="26">
        <f t="shared" si="0"/>
        <v>790548.79</v>
      </c>
      <c r="H14" s="26">
        <f t="shared" si="6"/>
        <v>2332.3561684931506</v>
      </c>
      <c r="I14" s="113">
        <f t="shared" si="7"/>
        <v>-3.831506849564903E-3</v>
      </c>
    </row>
    <row r="15" spans="1:9" x14ac:dyDescent="0.25">
      <c r="A15" s="135" t="s">
        <v>440</v>
      </c>
      <c r="B15" s="40">
        <f t="shared" si="1"/>
        <v>7</v>
      </c>
      <c r="C15" s="26">
        <f t="shared" si="2"/>
        <v>22555</v>
      </c>
      <c r="D15" s="27">
        <f t="shared" si="3"/>
        <v>20280.82</v>
      </c>
      <c r="E15" s="26">
        <f t="shared" si="4"/>
        <v>2274.1799999999998</v>
      </c>
      <c r="F15" s="26">
        <f t="shared" si="5"/>
        <v>790548.79</v>
      </c>
      <c r="G15" s="26">
        <f t="shared" si="0"/>
        <v>770267.97000000009</v>
      </c>
      <c r="H15" s="26">
        <f t="shared" si="6"/>
        <v>2274.1814506849314</v>
      </c>
      <c r="I15" s="113">
        <f t="shared" si="7"/>
        <v>1.4506849315694126E-3</v>
      </c>
    </row>
    <row r="16" spans="1:9" x14ac:dyDescent="0.25">
      <c r="A16" s="135" t="s">
        <v>483</v>
      </c>
      <c r="B16" s="40">
        <f t="shared" si="1"/>
        <v>7</v>
      </c>
      <c r="C16" s="26">
        <f t="shared" si="2"/>
        <v>22555</v>
      </c>
      <c r="D16" s="27">
        <f t="shared" si="3"/>
        <v>20339.16</v>
      </c>
      <c r="E16" s="26">
        <f t="shared" si="4"/>
        <v>2215.84</v>
      </c>
      <c r="F16" s="26">
        <f t="shared" si="5"/>
        <v>770267.97000000009</v>
      </c>
      <c r="G16" s="26">
        <f t="shared" si="0"/>
        <v>749928.81</v>
      </c>
      <c r="H16" s="26">
        <f t="shared" si="6"/>
        <v>2215.8393657534248</v>
      </c>
      <c r="I16" s="113">
        <f t="shared" si="7"/>
        <v>-6.3424657537325402E-4</v>
      </c>
    </row>
    <row r="17" spans="1:9" x14ac:dyDescent="0.25">
      <c r="A17" s="91" t="s">
        <v>482</v>
      </c>
      <c r="B17" s="40">
        <f t="shared" si="1"/>
        <v>7</v>
      </c>
      <c r="C17" s="26">
        <f t="shared" si="2"/>
        <v>22555</v>
      </c>
      <c r="D17" s="27">
        <f t="shared" si="3"/>
        <v>20397.669999999998</v>
      </c>
      <c r="E17" s="26">
        <f t="shared" si="4"/>
        <v>2157.33</v>
      </c>
      <c r="F17" s="26">
        <f t="shared" si="5"/>
        <v>749928.81</v>
      </c>
      <c r="G17" s="26">
        <f t="shared" si="0"/>
        <v>729531.14</v>
      </c>
      <c r="H17" s="26">
        <f t="shared" si="6"/>
        <v>2157.3294534246579</v>
      </c>
      <c r="I17" s="113">
        <f t="shared" si="7"/>
        <v>-5.4657534201396629E-4</v>
      </c>
    </row>
    <row r="18" spans="1:9" x14ac:dyDescent="0.25">
      <c r="A18" s="91" t="s">
        <v>481</v>
      </c>
      <c r="B18" s="40">
        <f t="shared" si="1"/>
        <v>7</v>
      </c>
      <c r="C18" s="26">
        <f t="shared" si="2"/>
        <v>22555</v>
      </c>
      <c r="D18" s="27">
        <f t="shared" si="3"/>
        <v>20456.349999999999</v>
      </c>
      <c r="E18" s="26">
        <f t="shared" si="4"/>
        <v>2098.65</v>
      </c>
      <c r="F18" s="26">
        <f t="shared" si="5"/>
        <v>729531.14</v>
      </c>
      <c r="G18" s="26">
        <f t="shared" si="0"/>
        <v>709074.79</v>
      </c>
      <c r="H18" s="26">
        <f t="shared" si="6"/>
        <v>2098.6512246575344</v>
      </c>
      <c r="I18" s="113">
        <f t="shared" si="7"/>
        <v>1.2246575342942378E-3</v>
      </c>
    </row>
    <row r="19" spans="1:9" x14ac:dyDescent="0.25">
      <c r="A19" s="91" t="s">
        <v>480</v>
      </c>
      <c r="B19" s="40">
        <f t="shared" si="1"/>
        <v>7</v>
      </c>
      <c r="C19" s="26">
        <f t="shared" si="2"/>
        <v>22555</v>
      </c>
      <c r="D19" s="27">
        <f t="shared" si="3"/>
        <v>20515.2</v>
      </c>
      <c r="E19" s="26">
        <f t="shared" si="4"/>
        <v>2039.8</v>
      </c>
      <c r="F19" s="26">
        <f t="shared" si="5"/>
        <v>709074.79</v>
      </c>
      <c r="G19" s="26">
        <f t="shared" si="0"/>
        <v>688559.59000000008</v>
      </c>
      <c r="H19" s="26">
        <f t="shared" si="6"/>
        <v>2039.8041904109591</v>
      </c>
      <c r="I19" s="113">
        <f t="shared" si="7"/>
        <v>4.1904109591541783E-3</v>
      </c>
    </row>
    <row r="20" spans="1:9" x14ac:dyDescent="0.25">
      <c r="A20" s="91" t="s">
        <v>479</v>
      </c>
      <c r="B20" s="40">
        <f t="shared" si="1"/>
        <v>7</v>
      </c>
      <c r="C20" s="26">
        <f t="shared" si="2"/>
        <v>22555</v>
      </c>
      <c r="D20" s="27">
        <f t="shared" si="3"/>
        <v>20574.21</v>
      </c>
      <c r="E20" s="26">
        <f t="shared" si="4"/>
        <v>1980.79</v>
      </c>
      <c r="F20" s="26">
        <f t="shared" si="5"/>
        <v>688559.59000000008</v>
      </c>
      <c r="G20" s="26">
        <f t="shared" si="0"/>
        <v>667985.38000000012</v>
      </c>
      <c r="H20" s="26">
        <f t="shared" si="6"/>
        <v>1980.7878616438356</v>
      </c>
      <c r="I20" s="113">
        <f t="shared" si="7"/>
        <v>-2.1383561643233406E-3</v>
      </c>
    </row>
    <row r="21" spans="1:9" x14ac:dyDescent="0.25">
      <c r="A21" s="91" t="s">
        <v>478</v>
      </c>
      <c r="B21" s="40">
        <f t="shared" si="1"/>
        <v>7</v>
      </c>
      <c r="C21" s="26">
        <f t="shared" si="2"/>
        <v>22555</v>
      </c>
      <c r="D21" s="27">
        <f t="shared" si="3"/>
        <v>20633.400000000001</v>
      </c>
      <c r="E21" s="26">
        <f t="shared" si="4"/>
        <v>1921.6</v>
      </c>
      <c r="F21" s="26">
        <f t="shared" si="5"/>
        <v>667985.38000000012</v>
      </c>
      <c r="G21" s="26">
        <f t="shared" si="0"/>
        <v>647351.9800000001</v>
      </c>
      <c r="H21" s="26">
        <f t="shared" si="6"/>
        <v>1921.6017780821921</v>
      </c>
      <c r="I21" s="113">
        <f t="shared" si="7"/>
        <v>1.7780821922315226E-3</v>
      </c>
    </row>
    <row r="22" spans="1:9" x14ac:dyDescent="0.25">
      <c r="A22" s="91" t="s">
        <v>477</v>
      </c>
      <c r="B22" s="40">
        <f t="shared" si="1"/>
        <v>7</v>
      </c>
      <c r="C22" s="26">
        <f t="shared" si="2"/>
        <v>22555</v>
      </c>
      <c r="D22" s="27">
        <f t="shared" si="3"/>
        <v>20692.75</v>
      </c>
      <c r="E22" s="26">
        <f t="shared" si="4"/>
        <v>1862.25</v>
      </c>
      <c r="F22" s="26">
        <f t="shared" si="5"/>
        <v>647351.9800000001</v>
      </c>
      <c r="G22" s="26">
        <f t="shared" si="0"/>
        <v>626659.2300000001</v>
      </c>
      <c r="H22" s="26">
        <f t="shared" si="6"/>
        <v>1862.2454219178082</v>
      </c>
      <c r="I22" s="113">
        <f t="shared" si="7"/>
        <v>-4.5780821917560388E-3</v>
      </c>
    </row>
    <row r="23" spans="1:9" x14ac:dyDescent="0.25">
      <c r="A23" s="91" t="s">
        <v>476</v>
      </c>
      <c r="B23" s="40">
        <f t="shared" si="1"/>
        <v>7</v>
      </c>
      <c r="C23" s="26">
        <f t="shared" si="2"/>
        <v>22555</v>
      </c>
      <c r="D23" s="27">
        <f t="shared" si="3"/>
        <v>20752.28</v>
      </c>
      <c r="E23" s="26">
        <f t="shared" si="4"/>
        <v>1802.72</v>
      </c>
      <c r="F23" s="26">
        <f t="shared" si="5"/>
        <v>626659.2300000001</v>
      </c>
      <c r="G23" s="26">
        <f t="shared" si="0"/>
        <v>605906.95000000007</v>
      </c>
      <c r="H23" s="26">
        <f t="shared" si="6"/>
        <v>1802.7183328767126</v>
      </c>
      <c r="I23" s="113">
        <f t="shared" si="7"/>
        <v>-1.6671232874614361E-3</v>
      </c>
    </row>
    <row r="24" spans="1:9" x14ac:dyDescent="0.25">
      <c r="A24" s="91" t="s">
        <v>475</v>
      </c>
      <c r="B24" s="40">
        <f t="shared" si="1"/>
        <v>7</v>
      </c>
      <c r="C24" s="26">
        <f t="shared" si="2"/>
        <v>22555</v>
      </c>
      <c r="D24" s="27">
        <f t="shared" si="3"/>
        <v>20811.98</v>
      </c>
      <c r="E24" s="26">
        <f t="shared" si="4"/>
        <v>1743.02</v>
      </c>
      <c r="F24" s="26">
        <f t="shared" si="5"/>
        <v>605906.95000000007</v>
      </c>
      <c r="G24" s="26">
        <f t="shared" si="0"/>
        <v>585094.97000000009</v>
      </c>
      <c r="H24" s="26">
        <f t="shared" si="6"/>
        <v>1743.0199931506852</v>
      </c>
      <c r="I24" s="113">
        <f t="shared" si="7"/>
        <v>-6.8493147864501225E-6</v>
      </c>
    </row>
    <row r="25" spans="1:9" x14ac:dyDescent="0.25">
      <c r="A25" s="91" t="s">
        <v>474</v>
      </c>
      <c r="B25" s="40">
        <f t="shared" si="1"/>
        <v>7</v>
      </c>
      <c r="C25" s="26">
        <f t="shared" si="2"/>
        <v>22555</v>
      </c>
      <c r="D25" s="27">
        <f t="shared" si="3"/>
        <v>20871.849999999999</v>
      </c>
      <c r="E25" s="26">
        <f t="shared" si="4"/>
        <v>1683.15</v>
      </c>
      <c r="F25" s="26">
        <f t="shared" si="5"/>
        <v>585094.97000000009</v>
      </c>
      <c r="G25" s="26">
        <f t="shared" si="0"/>
        <v>564223.12000000011</v>
      </c>
      <c r="H25" s="26">
        <f t="shared" si="6"/>
        <v>1683.1499136986304</v>
      </c>
      <c r="I25" s="113">
        <f t="shared" si="7"/>
        <v>-8.6301369719876675E-5</v>
      </c>
    </row>
    <row r="26" spans="1:9" x14ac:dyDescent="0.25">
      <c r="A26" s="91" t="s">
        <v>473</v>
      </c>
      <c r="B26" s="40">
        <f t="shared" si="1"/>
        <v>7</v>
      </c>
      <c r="C26" s="26">
        <f t="shared" si="2"/>
        <v>22555</v>
      </c>
      <c r="D26" s="27">
        <f t="shared" si="3"/>
        <v>20931.89</v>
      </c>
      <c r="E26" s="26">
        <f t="shared" si="4"/>
        <v>1623.11</v>
      </c>
      <c r="F26" s="26">
        <f t="shared" si="5"/>
        <v>564223.12000000011</v>
      </c>
      <c r="G26" s="26">
        <f t="shared" si="0"/>
        <v>543291.2300000001</v>
      </c>
      <c r="H26" s="26">
        <f t="shared" si="6"/>
        <v>1623.1076054794523</v>
      </c>
      <c r="I26" s="113">
        <f t="shared" si="7"/>
        <v>-2.3945205475683906E-3</v>
      </c>
    </row>
    <row r="27" spans="1:9" x14ac:dyDescent="0.25">
      <c r="A27" s="91" t="s">
        <v>472</v>
      </c>
      <c r="B27" s="40">
        <f t="shared" si="1"/>
        <v>7</v>
      </c>
      <c r="C27" s="26">
        <f t="shared" si="2"/>
        <v>22555</v>
      </c>
      <c r="D27" s="27">
        <f t="shared" si="3"/>
        <v>20992.11</v>
      </c>
      <c r="E27" s="26">
        <f t="shared" si="4"/>
        <v>1562.89</v>
      </c>
      <c r="F27" s="26">
        <f t="shared" si="5"/>
        <v>543291.2300000001</v>
      </c>
      <c r="G27" s="26">
        <f t="shared" si="0"/>
        <v>522299.12000000011</v>
      </c>
      <c r="H27" s="26">
        <f t="shared" si="6"/>
        <v>1562.8925794520553</v>
      </c>
      <c r="I27" s="113">
        <f t="shared" si="7"/>
        <v>2.5794520552153699E-3</v>
      </c>
    </row>
    <row r="28" spans="1:9" x14ac:dyDescent="0.25">
      <c r="A28" s="91" t="s">
        <v>471</v>
      </c>
      <c r="B28" s="40">
        <f t="shared" si="1"/>
        <v>7</v>
      </c>
      <c r="C28" s="26">
        <f t="shared" si="2"/>
        <v>22555</v>
      </c>
      <c r="D28" s="27">
        <f t="shared" si="3"/>
        <v>21052.5</v>
      </c>
      <c r="E28" s="26">
        <f t="shared" si="4"/>
        <v>1502.5</v>
      </c>
      <c r="F28" s="26">
        <f t="shared" si="5"/>
        <v>522299.12000000011</v>
      </c>
      <c r="G28" s="26">
        <f t="shared" si="0"/>
        <v>501246.62000000011</v>
      </c>
      <c r="H28" s="26">
        <f t="shared" si="6"/>
        <v>1502.5043178082194</v>
      </c>
      <c r="I28" s="113">
        <f t="shared" si="7"/>
        <v>4.3178082194117451E-3</v>
      </c>
    </row>
    <row r="29" spans="1:9" x14ac:dyDescent="0.25">
      <c r="A29" s="91" t="s">
        <v>470</v>
      </c>
      <c r="B29" s="40">
        <f t="shared" si="1"/>
        <v>7</v>
      </c>
      <c r="C29" s="26">
        <f t="shared" si="2"/>
        <v>22555</v>
      </c>
      <c r="D29" s="27">
        <f t="shared" si="3"/>
        <v>21113.06</v>
      </c>
      <c r="E29" s="26">
        <f t="shared" si="4"/>
        <v>1441.94</v>
      </c>
      <c r="F29" s="26">
        <f t="shared" si="5"/>
        <v>501246.62000000011</v>
      </c>
      <c r="G29" s="26">
        <f t="shared" si="0"/>
        <v>480133.56000000011</v>
      </c>
      <c r="H29" s="26">
        <f t="shared" si="6"/>
        <v>1441.9423315068495</v>
      </c>
      <c r="I29" s="113">
        <f t="shared" si="7"/>
        <v>2.3315068494866864E-3</v>
      </c>
    </row>
    <row r="30" spans="1:9" x14ac:dyDescent="0.25">
      <c r="A30" s="91" t="s">
        <v>40</v>
      </c>
      <c r="B30" s="40">
        <f t="shared" si="1"/>
        <v>7</v>
      </c>
      <c r="C30" s="26">
        <f t="shared" si="2"/>
        <v>22555</v>
      </c>
      <c r="D30" s="27">
        <f t="shared" si="3"/>
        <v>21173.79</v>
      </c>
      <c r="E30" s="26">
        <f t="shared" si="4"/>
        <v>1381.21</v>
      </c>
      <c r="F30" s="26">
        <f t="shared" si="5"/>
        <v>480133.56000000011</v>
      </c>
      <c r="G30" s="26">
        <f t="shared" si="0"/>
        <v>458959.77000000014</v>
      </c>
      <c r="H30" s="26">
        <f t="shared" si="6"/>
        <v>1381.2061315068497</v>
      </c>
      <c r="I30" s="113">
        <f t="shared" si="7"/>
        <v>-3.8684931503212283E-3</v>
      </c>
    </row>
    <row r="31" spans="1:9" x14ac:dyDescent="0.25">
      <c r="A31" s="91" t="s">
        <v>469</v>
      </c>
      <c r="B31" s="40">
        <f t="shared" si="1"/>
        <v>7</v>
      </c>
      <c r="C31" s="26">
        <f t="shared" si="2"/>
        <v>22555</v>
      </c>
      <c r="D31" s="27">
        <f t="shared" si="3"/>
        <v>21234.7</v>
      </c>
      <c r="E31" s="26">
        <f t="shared" si="4"/>
        <v>1320.3</v>
      </c>
      <c r="F31" s="26">
        <f t="shared" si="5"/>
        <v>458959.77000000014</v>
      </c>
      <c r="G31" s="26">
        <f t="shared" si="0"/>
        <v>437725.07000000012</v>
      </c>
      <c r="H31" s="26">
        <f t="shared" si="6"/>
        <v>1320.2952287671235</v>
      </c>
      <c r="I31" s="113">
        <f t="shared" si="7"/>
        <v>-4.7712328764646372E-3</v>
      </c>
    </row>
    <row r="32" spans="1:9" x14ac:dyDescent="0.25">
      <c r="A32" s="91" t="s">
        <v>468</v>
      </c>
      <c r="B32" s="40">
        <f t="shared" si="1"/>
        <v>7</v>
      </c>
      <c r="C32" s="26">
        <f t="shared" si="2"/>
        <v>22555</v>
      </c>
      <c r="D32" s="27">
        <f t="shared" si="3"/>
        <v>21295.79</v>
      </c>
      <c r="E32" s="26">
        <f t="shared" si="4"/>
        <v>1259.21</v>
      </c>
      <c r="F32" s="26">
        <f t="shared" si="5"/>
        <v>437725.07000000012</v>
      </c>
      <c r="G32" s="26">
        <f t="shared" si="0"/>
        <v>416429.28000000014</v>
      </c>
      <c r="H32" s="26">
        <f t="shared" si="6"/>
        <v>1259.2091054794523</v>
      </c>
      <c r="I32" s="113">
        <f t="shared" si="7"/>
        <v>-8.9452054771754774E-4</v>
      </c>
    </row>
    <row r="33" spans="1:9" x14ac:dyDescent="0.25">
      <c r="A33" s="91" t="s">
        <v>467</v>
      </c>
      <c r="B33" s="40">
        <f t="shared" si="1"/>
        <v>7</v>
      </c>
      <c r="C33" s="26">
        <f t="shared" si="2"/>
        <v>22555</v>
      </c>
      <c r="D33" s="27">
        <f t="shared" si="3"/>
        <v>21357.05</v>
      </c>
      <c r="E33" s="26">
        <f t="shared" si="4"/>
        <v>1197.95</v>
      </c>
      <c r="F33" s="26">
        <f t="shared" si="5"/>
        <v>416429.28000000014</v>
      </c>
      <c r="G33" s="26">
        <f t="shared" si="0"/>
        <v>395072.23000000016</v>
      </c>
      <c r="H33" s="26">
        <f t="shared" si="6"/>
        <v>1197.947243835617</v>
      </c>
      <c r="I33" s="113">
        <f t="shared" si="7"/>
        <v>-2.756164383072246E-3</v>
      </c>
    </row>
    <row r="34" spans="1:9" x14ac:dyDescent="0.25">
      <c r="A34" s="91" t="s">
        <v>466</v>
      </c>
      <c r="B34" s="40">
        <f t="shared" si="1"/>
        <v>7</v>
      </c>
      <c r="C34" s="26">
        <f t="shared" si="2"/>
        <v>22555</v>
      </c>
      <c r="D34" s="27">
        <f t="shared" si="3"/>
        <v>21418.49</v>
      </c>
      <c r="E34" s="26">
        <f t="shared" si="4"/>
        <v>1136.51</v>
      </c>
      <c r="F34" s="26">
        <f t="shared" si="5"/>
        <v>395072.23000000016</v>
      </c>
      <c r="G34" s="26">
        <f t="shared" si="0"/>
        <v>373653.74000000017</v>
      </c>
      <c r="H34" s="26">
        <f t="shared" si="6"/>
        <v>1136.509154794521</v>
      </c>
      <c r="I34" s="113">
        <f t="shared" si="7"/>
        <v>-8.4520547898137011E-4</v>
      </c>
    </row>
    <row r="35" spans="1:9" x14ac:dyDescent="0.25">
      <c r="A35" s="91" t="s">
        <v>465</v>
      </c>
      <c r="B35" s="40">
        <f t="shared" si="1"/>
        <v>7</v>
      </c>
      <c r="C35" s="26">
        <f t="shared" si="2"/>
        <v>22555</v>
      </c>
      <c r="D35" s="27">
        <f t="shared" si="3"/>
        <v>21480.11</v>
      </c>
      <c r="E35" s="26">
        <f t="shared" si="4"/>
        <v>1074.8900000000001</v>
      </c>
      <c r="F35" s="26">
        <f t="shared" si="5"/>
        <v>373653.74000000017</v>
      </c>
      <c r="G35" s="26">
        <f t="shared" si="0"/>
        <v>352173.63000000018</v>
      </c>
      <c r="H35" s="26">
        <f t="shared" si="6"/>
        <v>1074.8943205479457</v>
      </c>
      <c r="I35" s="113">
        <f t="shared" si="7"/>
        <v>4.3205479455536988E-3</v>
      </c>
    </row>
    <row r="36" spans="1:9" x14ac:dyDescent="0.25">
      <c r="A36" s="91" t="s">
        <v>464</v>
      </c>
      <c r="B36" s="40">
        <f t="shared" si="1"/>
        <v>7</v>
      </c>
      <c r="C36" s="26">
        <f t="shared" si="2"/>
        <v>22555</v>
      </c>
      <c r="D36" s="27">
        <f t="shared" si="3"/>
        <v>21541.9</v>
      </c>
      <c r="E36" s="26">
        <f t="shared" si="4"/>
        <v>1013.1</v>
      </c>
      <c r="F36" s="26">
        <f t="shared" si="5"/>
        <v>352173.63000000018</v>
      </c>
      <c r="G36" s="26">
        <f t="shared" si="0"/>
        <v>330631.73000000016</v>
      </c>
      <c r="H36" s="26">
        <f t="shared" si="6"/>
        <v>1013.1022232876718</v>
      </c>
      <c r="I36" s="113">
        <f t="shared" si="7"/>
        <v>2.2232876717680483E-3</v>
      </c>
    </row>
    <row r="37" spans="1:9" x14ac:dyDescent="0.25">
      <c r="A37" s="91" t="s">
        <v>463</v>
      </c>
      <c r="B37" s="40">
        <f t="shared" si="1"/>
        <v>7</v>
      </c>
      <c r="C37" s="26">
        <f t="shared" si="2"/>
        <v>22555</v>
      </c>
      <c r="D37" s="27">
        <f t="shared" si="3"/>
        <v>21603.87</v>
      </c>
      <c r="E37" s="26">
        <f t="shared" si="4"/>
        <v>951.13</v>
      </c>
      <c r="F37" s="26">
        <f t="shared" si="5"/>
        <v>330631.73000000016</v>
      </c>
      <c r="G37" s="26">
        <f t="shared" si="0"/>
        <v>309027.86000000016</v>
      </c>
      <c r="H37" s="26">
        <f t="shared" si="6"/>
        <v>951.13237397260309</v>
      </c>
      <c r="I37" s="113">
        <f t="shared" si="7"/>
        <v>2.3739726030953534E-3</v>
      </c>
    </row>
    <row r="38" spans="1:9" x14ac:dyDescent="0.25">
      <c r="A38" s="91" t="s">
        <v>231</v>
      </c>
      <c r="B38" s="40">
        <f t="shared" si="1"/>
        <v>7</v>
      </c>
      <c r="C38" s="26">
        <f t="shared" si="2"/>
        <v>22555</v>
      </c>
      <c r="D38" s="27">
        <f t="shared" si="3"/>
        <v>21666.02</v>
      </c>
      <c r="E38" s="26">
        <f t="shared" si="4"/>
        <v>888.98</v>
      </c>
      <c r="F38" s="26">
        <f t="shared" si="5"/>
        <v>309027.86000000016</v>
      </c>
      <c r="G38" s="26">
        <f t="shared" si="0"/>
        <v>287361.84000000014</v>
      </c>
      <c r="H38" s="26">
        <f t="shared" si="6"/>
        <v>888.98425479452112</v>
      </c>
      <c r="I38" s="113">
        <f t="shared" si="7"/>
        <v>4.2547945211026672E-3</v>
      </c>
    </row>
    <row r="39" spans="1:9" x14ac:dyDescent="0.25">
      <c r="A39" s="91" t="s">
        <v>462</v>
      </c>
      <c r="B39" s="40">
        <f t="shared" si="1"/>
        <v>7</v>
      </c>
      <c r="C39" s="26">
        <f t="shared" si="2"/>
        <v>22555</v>
      </c>
      <c r="D39" s="27">
        <f t="shared" si="3"/>
        <v>21728.34</v>
      </c>
      <c r="E39" s="26">
        <f t="shared" si="4"/>
        <v>826.66</v>
      </c>
      <c r="F39" s="26">
        <f t="shared" si="5"/>
        <v>287361.84000000014</v>
      </c>
      <c r="G39" s="26">
        <f t="shared" si="0"/>
        <v>265633.50000000012</v>
      </c>
      <c r="H39" s="26">
        <f t="shared" si="6"/>
        <v>826.65734794520586</v>
      </c>
      <c r="I39" s="113">
        <f t="shared" si="7"/>
        <v>-2.6520547941117911E-3</v>
      </c>
    </row>
    <row r="40" spans="1:9" x14ac:dyDescent="0.25">
      <c r="A40" s="91" t="s">
        <v>461</v>
      </c>
      <c r="B40" s="40">
        <f t="shared" si="1"/>
        <v>7</v>
      </c>
      <c r="C40" s="26">
        <f t="shared" si="2"/>
        <v>22555</v>
      </c>
      <c r="D40" s="27">
        <f t="shared" si="3"/>
        <v>21790.85</v>
      </c>
      <c r="E40" s="26">
        <f t="shared" si="4"/>
        <v>764.15</v>
      </c>
      <c r="F40" s="26">
        <f t="shared" si="5"/>
        <v>265633.50000000012</v>
      </c>
      <c r="G40" s="26">
        <f t="shared" si="0"/>
        <v>243842.65000000011</v>
      </c>
      <c r="H40" s="26">
        <f t="shared" si="6"/>
        <v>764.15116438356188</v>
      </c>
      <c r="I40" s="113">
        <f t="shared" si="7"/>
        <v>1.16438356189974E-3</v>
      </c>
    </row>
    <row r="41" spans="1:9" x14ac:dyDescent="0.25">
      <c r="A41" s="91" t="s">
        <v>460</v>
      </c>
      <c r="B41" s="40">
        <f t="shared" si="1"/>
        <v>7</v>
      </c>
      <c r="C41" s="26">
        <f t="shared" si="2"/>
        <v>22555</v>
      </c>
      <c r="D41" s="27">
        <f t="shared" si="3"/>
        <v>21853.53</v>
      </c>
      <c r="E41" s="26">
        <f t="shared" si="4"/>
        <v>701.47</v>
      </c>
      <c r="F41" s="26">
        <f t="shared" si="5"/>
        <v>243842.65000000011</v>
      </c>
      <c r="G41" s="26">
        <f t="shared" si="0"/>
        <v>221989.12000000011</v>
      </c>
      <c r="H41" s="26">
        <f t="shared" si="6"/>
        <v>701.46515753424683</v>
      </c>
      <c r="I41" s="113">
        <f t="shared" si="7"/>
        <v>-4.8424657531995763E-3</v>
      </c>
    </row>
    <row r="42" spans="1:9" x14ac:dyDescent="0.25">
      <c r="A42" s="91" t="s">
        <v>196</v>
      </c>
      <c r="B42" s="40">
        <f t="shared" si="1"/>
        <v>7</v>
      </c>
      <c r="C42" s="26">
        <f t="shared" si="2"/>
        <v>22555</v>
      </c>
      <c r="D42" s="27">
        <f t="shared" si="3"/>
        <v>21916.400000000001</v>
      </c>
      <c r="E42" s="26">
        <f t="shared" si="4"/>
        <v>638.6</v>
      </c>
      <c r="F42" s="26">
        <f t="shared" si="5"/>
        <v>221989.12000000011</v>
      </c>
      <c r="G42" s="26">
        <f t="shared" si="0"/>
        <v>200072.72000000012</v>
      </c>
      <c r="H42" s="26">
        <f t="shared" si="6"/>
        <v>638.59883835616472</v>
      </c>
      <c r="I42" s="113">
        <f t="shared" si="7"/>
        <v>-1.1616438353030389E-3</v>
      </c>
    </row>
    <row r="43" spans="1:9" x14ac:dyDescent="0.25">
      <c r="A43" s="91" t="s">
        <v>459</v>
      </c>
      <c r="B43" s="40">
        <f t="shared" si="1"/>
        <v>7</v>
      </c>
      <c r="C43" s="26">
        <f t="shared" si="2"/>
        <v>22555</v>
      </c>
      <c r="D43" s="27">
        <f t="shared" si="3"/>
        <v>21979.45</v>
      </c>
      <c r="E43" s="26">
        <f t="shared" si="4"/>
        <v>575.54999999999995</v>
      </c>
      <c r="F43" s="26">
        <f t="shared" si="5"/>
        <v>200072.72000000012</v>
      </c>
      <c r="G43" s="26">
        <f t="shared" si="0"/>
        <v>178093.27000000011</v>
      </c>
      <c r="H43" s="26">
        <f t="shared" si="6"/>
        <v>575.55166027397297</v>
      </c>
      <c r="I43" s="113">
        <f t="shared" si="7"/>
        <v>1.6602739730160465E-3</v>
      </c>
    </row>
    <row r="44" spans="1:9" x14ac:dyDescent="0.25">
      <c r="A44" s="91" t="s">
        <v>458</v>
      </c>
      <c r="B44" s="40">
        <f t="shared" si="1"/>
        <v>7</v>
      </c>
      <c r="C44" s="26">
        <f t="shared" si="2"/>
        <v>22555</v>
      </c>
      <c r="D44" s="27">
        <f t="shared" si="3"/>
        <v>22042.68</v>
      </c>
      <c r="E44" s="26">
        <f t="shared" si="4"/>
        <v>512.32000000000005</v>
      </c>
      <c r="F44" s="26">
        <f t="shared" si="5"/>
        <v>178093.27000000011</v>
      </c>
      <c r="G44" s="26">
        <f t="shared" si="0"/>
        <v>156050.59000000011</v>
      </c>
      <c r="H44" s="26">
        <f t="shared" si="6"/>
        <v>512.32310547945235</v>
      </c>
      <c r="I44" s="113">
        <f t="shared" si="7"/>
        <v>3.1054794523015516E-3</v>
      </c>
    </row>
    <row r="45" spans="1:9" x14ac:dyDescent="0.25">
      <c r="A45" s="91" t="s">
        <v>457</v>
      </c>
      <c r="B45" s="40">
        <f t="shared" si="1"/>
        <v>7</v>
      </c>
      <c r="C45" s="26">
        <f t="shared" si="2"/>
        <v>22555</v>
      </c>
      <c r="D45" s="27">
        <f t="shared" si="3"/>
        <v>22106.09</v>
      </c>
      <c r="E45" s="26">
        <f t="shared" si="4"/>
        <v>448.91</v>
      </c>
      <c r="F45" s="26">
        <f t="shared" si="5"/>
        <v>156050.59000000011</v>
      </c>
      <c r="G45" s="26">
        <f t="shared" si="0"/>
        <v>133944.50000000012</v>
      </c>
      <c r="H45" s="26">
        <f t="shared" si="6"/>
        <v>448.91265616438386</v>
      </c>
      <c r="I45" s="113">
        <f t="shared" si="7"/>
        <v>2.6561643838363125E-3</v>
      </c>
    </row>
    <row r="46" spans="1:9" x14ac:dyDescent="0.25">
      <c r="A46" s="91" t="s">
        <v>456</v>
      </c>
      <c r="B46" s="40">
        <f t="shared" si="1"/>
        <v>7</v>
      </c>
      <c r="C46" s="26">
        <f t="shared" si="2"/>
        <v>22555</v>
      </c>
      <c r="D46" s="27">
        <f t="shared" si="3"/>
        <v>22169.68</v>
      </c>
      <c r="E46" s="26">
        <f t="shared" si="4"/>
        <v>385.32</v>
      </c>
      <c r="F46" s="26">
        <f t="shared" si="5"/>
        <v>133944.50000000012</v>
      </c>
      <c r="G46" s="26">
        <f t="shared" si="0"/>
        <v>111774.82000000012</v>
      </c>
      <c r="H46" s="26">
        <f t="shared" si="6"/>
        <v>385.31979452054827</v>
      </c>
      <c r="I46" s="113">
        <f t="shared" si="7"/>
        <v>-2.0547945172211257E-4</v>
      </c>
    </row>
    <row r="47" spans="1:9" x14ac:dyDescent="0.25">
      <c r="A47" s="91" t="s">
        <v>455</v>
      </c>
      <c r="B47" s="40">
        <f t="shared" si="1"/>
        <v>7</v>
      </c>
      <c r="C47" s="26">
        <f t="shared" si="2"/>
        <v>22555</v>
      </c>
      <c r="D47" s="27">
        <f t="shared" si="3"/>
        <v>22233.46</v>
      </c>
      <c r="E47" s="26">
        <f t="shared" si="4"/>
        <v>321.54000000000002</v>
      </c>
      <c r="F47" s="26">
        <f t="shared" si="5"/>
        <v>111774.82000000012</v>
      </c>
      <c r="G47" s="26">
        <f t="shared" si="0"/>
        <v>89541.360000000132</v>
      </c>
      <c r="H47" s="26">
        <f t="shared" si="6"/>
        <v>321.54400273972635</v>
      </c>
      <c r="I47" s="113">
        <f t="shared" si="7"/>
        <v>4.0027397263315834E-3</v>
      </c>
    </row>
    <row r="48" spans="1:9" x14ac:dyDescent="0.25">
      <c r="A48" s="91" t="s">
        <v>454</v>
      </c>
      <c r="B48" s="40">
        <f t="shared" si="1"/>
        <v>7</v>
      </c>
      <c r="C48" s="26">
        <f t="shared" si="2"/>
        <v>22555</v>
      </c>
      <c r="D48" s="27">
        <f t="shared" si="3"/>
        <v>22297.42</v>
      </c>
      <c r="E48" s="26">
        <f t="shared" si="4"/>
        <v>257.58</v>
      </c>
      <c r="F48" s="26">
        <f t="shared" si="5"/>
        <v>89541.360000000132</v>
      </c>
      <c r="G48" s="26">
        <f t="shared" si="0"/>
        <v>67243.940000000133</v>
      </c>
      <c r="H48" s="26">
        <f t="shared" si="6"/>
        <v>257.58473424657569</v>
      </c>
      <c r="I48" s="113">
        <f t="shared" si="7"/>
        <v>4.7342465757083119E-3</v>
      </c>
    </row>
    <row r="49" spans="1:9" x14ac:dyDescent="0.25">
      <c r="A49" s="91" t="s">
        <v>453</v>
      </c>
      <c r="B49" s="40">
        <f t="shared" si="1"/>
        <v>7</v>
      </c>
      <c r="C49" s="26">
        <f t="shared" si="2"/>
        <v>22555</v>
      </c>
      <c r="D49" s="27">
        <f t="shared" si="3"/>
        <v>22361.56</v>
      </c>
      <c r="E49" s="26">
        <f t="shared" si="4"/>
        <v>193.44</v>
      </c>
      <c r="F49" s="26">
        <f t="shared" si="5"/>
        <v>67243.940000000133</v>
      </c>
      <c r="G49" s="26">
        <f t="shared" si="0"/>
        <v>44882.380000000136</v>
      </c>
      <c r="H49" s="26">
        <f t="shared" si="6"/>
        <v>193.44147123287712</v>
      </c>
      <c r="I49" s="113">
        <f t="shared" si="7"/>
        <v>1.4712328771224747E-3</v>
      </c>
    </row>
    <row r="50" spans="1:9" x14ac:dyDescent="0.25">
      <c r="A50" s="91" t="s">
        <v>452</v>
      </c>
      <c r="B50" s="40">
        <f t="shared" si="1"/>
        <v>7</v>
      </c>
      <c r="C50" s="26">
        <f t="shared" si="2"/>
        <v>22555</v>
      </c>
      <c r="D50" s="27">
        <f t="shared" si="3"/>
        <v>22425.89</v>
      </c>
      <c r="E50" s="26">
        <f t="shared" si="4"/>
        <v>129.11000000000001</v>
      </c>
      <c r="F50" s="26">
        <f t="shared" si="5"/>
        <v>44882.380000000136</v>
      </c>
      <c r="G50" s="26">
        <f t="shared" si="0"/>
        <v>22456.490000000136</v>
      </c>
      <c r="H50" s="26">
        <f t="shared" si="6"/>
        <v>129.11369589041135</v>
      </c>
      <c r="I50" s="113">
        <f t="shared" si="7"/>
        <v>3.6958904113362223E-3</v>
      </c>
    </row>
    <row r="51" spans="1:9" x14ac:dyDescent="0.25">
      <c r="A51" s="91" t="s">
        <v>451</v>
      </c>
      <c r="B51" s="40">
        <f t="shared" si="1"/>
        <v>7</v>
      </c>
      <c r="C51" s="26">
        <f t="shared" si="2"/>
        <v>22555</v>
      </c>
      <c r="D51" s="27">
        <f t="shared" si="3"/>
        <v>22456.490000000136</v>
      </c>
      <c r="E51" s="26">
        <v>98.509999999865244</v>
      </c>
      <c r="F51" s="26">
        <f t="shared" si="5"/>
        <v>22456.490000000136</v>
      </c>
      <c r="G51" s="26">
        <f t="shared" si="0"/>
        <v>0</v>
      </c>
      <c r="H51" s="26">
        <f>98.51</f>
        <v>98.51</v>
      </c>
      <c r="I51" s="113">
        <f t="shared" si="7"/>
        <v>1.347615352642606E-10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7375D-22B7-4058-96B3-D82F5D7D40E4}">
  <dimension ref="A1:I51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1.7109375" bestFit="1" customWidth="1"/>
    <col min="3" max="3" width="13.85546875" bestFit="1" customWidth="1"/>
    <col min="4" max="4" width="12.7109375" bestFit="1" customWidth="1"/>
    <col min="5" max="5" width="9.85546875" bestFit="1" customWidth="1"/>
    <col min="6" max="6" width="15.42578125" bestFit="1" customWidth="1"/>
    <col min="7" max="7" width="14.42578125" bestFit="1" customWidth="1"/>
    <col min="8" max="8" width="15" bestFit="1" customWidth="1"/>
    <col min="9" max="9" width="8.5703125" customWidth="1"/>
  </cols>
  <sheetData>
    <row r="1" spans="1:9" x14ac:dyDescent="0.25">
      <c r="A1" s="41" t="s">
        <v>267</v>
      </c>
      <c r="B1" s="42" t="s">
        <v>484</v>
      </c>
      <c r="C1" s="142" t="s">
        <v>377</v>
      </c>
      <c r="D1" s="86">
        <v>1000000</v>
      </c>
    </row>
    <row r="2" spans="1:9" x14ac:dyDescent="0.25">
      <c r="A2" s="41" t="s">
        <v>268</v>
      </c>
      <c r="B2" s="43">
        <v>0.15</v>
      </c>
      <c r="C2" s="139" t="s">
        <v>381</v>
      </c>
      <c r="D2" s="139">
        <f>ROUNDUP(22508.5786812561,0)</f>
        <v>22509</v>
      </c>
      <c r="E2" s="144"/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135" t="s">
        <v>34</v>
      </c>
      <c r="B4" s="40">
        <f>_xlfn.DAYS(A4,B1)</f>
        <v>26</v>
      </c>
      <c r="C4" s="26">
        <f>$D$2</f>
        <v>22509</v>
      </c>
      <c r="D4" s="27">
        <f>C4-E4</f>
        <v>11824.07</v>
      </c>
      <c r="E4" s="26">
        <f>ROUND(B4*$B$2*F4/365,2)</f>
        <v>10684.93</v>
      </c>
      <c r="F4" s="26">
        <f>D1</f>
        <v>1000000</v>
      </c>
      <c r="G4" s="26">
        <f t="shared" ref="G4:G51" si="0">F4-D4</f>
        <v>988175.93</v>
      </c>
      <c r="H4" s="26">
        <f>F4*$B$2*B4/365</f>
        <v>10684.931506849314</v>
      </c>
      <c r="I4" s="113">
        <f>H4-E4</f>
        <v>1.506849313955172E-3</v>
      </c>
    </row>
    <row r="5" spans="1:9" x14ac:dyDescent="0.25">
      <c r="A5" s="135" t="s">
        <v>450</v>
      </c>
      <c r="B5" s="40">
        <f t="shared" ref="B5:B51" si="1">A5-A4</f>
        <v>7</v>
      </c>
      <c r="C5" s="26">
        <f t="shared" ref="C5:C51" si="2">$D$2</f>
        <v>22509</v>
      </c>
      <c r="D5" s="27">
        <f t="shared" ref="D5:D51" si="3">C5-E5</f>
        <v>19666.3</v>
      </c>
      <c r="E5" s="26">
        <f t="shared" ref="E5:E50" si="4">ROUND(B5*$B$2*F5/365,2)</f>
        <v>2842.7</v>
      </c>
      <c r="F5" s="26">
        <f t="shared" ref="F5:F51" si="5">G4</f>
        <v>988175.93</v>
      </c>
      <c r="G5" s="26">
        <f t="shared" si="0"/>
        <v>968509.63</v>
      </c>
      <c r="H5" s="26">
        <f>F5*$B$2*B5/365</f>
        <v>2842.6978808219174</v>
      </c>
      <c r="I5" s="113">
        <f t="shared" ref="I5:I51" si="6">H5-E5</f>
        <v>-2.1191780824665329E-3</v>
      </c>
    </row>
    <row r="6" spans="1:9" x14ac:dyDescent="0.25">
      <c r="A6" s="135" t="s">
        <v>449</v>
      </c>
      <c r="B6" s="40">
        <f t="shared" si="1"/>
        <v>7</v>
      </c>
      <c r="C6" s="26">
        <f t="shared" si="2"/>
        <v>22509</v>
      </c>
      <c r="D6" s="27">
        <f t="shared" si="3"/>
        <v>19722.88</v>
      </c>
      <c r="E6" s="26">
        <f t="shared" si="4"/>
        <v>2786.12</v>
      </c>
      <c r="F6" s="26">
        <f t="shared" si="5"/>
        <v>968509.63</v>
      </c>
      <c r="G6" s="26">
        <f t="shared" si="0"/>
        <v>948786.75</v>
      </c>
      <c r="H6" s="26">
        <f t="shared" ref="H6:H50" si="7">F6*$B$2*B6/365</f>
        <v>2786.1235931506844</v>
      </c>
      <c r="I6" s="113">
        <f t="shared" si="6"/>
        <v>3.5931506845372496E-3</v>
      </c>
    </row>
    <row r="7" spans="1:9" x14ac:dyDescent="0.25">
      <c r="A7" s="135" t="s">
        <v>448</v>
      </c>
      <c r="B7" s="40">
        <f t="shared" si="1"/>
        <v>7</v>
      </c>
      <c r="C7" s="26">
        <f t="shared" si="2"/>
        <v>22509</v>
      </c>
      <c r="D7" s="27">
        <f t="shared" si="3"/>
        <v>19779.61</v>
      </c>
      <c r="E7" s="26">
        <f t="shared" si="4"/>
        <v>2729.39</v>
      </c>
      <c r="F7" s="26">
        <f t="shared" si="5"/>
        <v>948786.75</v>
      </c>
      <c r="G7" s="26">
        <f t="shared" si="0"/>
        <v>929007.14</v>
      </c>
      <c r="H7" s="26">
        <f t="shared" si="7"/>
        <v>2729.3865410958902</v>
      </c>
      <c r="I7" s="113">
        <f t="shared" si="6"/>
        <v>-3.4589041097206064E-3</v>
      </c>
    </row>
    <row r="8" spans="1:9" x14ac:dyDescent="0.25">
      <c r="A8" s="135" t="s">
        <v>447</v>
      </c>
      <c r="B8" s="40">
        <f t="shared" si="1"/>
        <v>7</v>
      </c>
      <c r="C8" s="26">
        <f t="shared" si="2"/>
        <v>22509</v>
      </c>
      <c r="D8" s="27">
        <f t="shared" si="3"/>
        <v>19836.510000000002</v>
      </c>
      <c r="E8" s="26">
        <f t="shared" si="4"/>
        <v>2672.49</v>
      </c>
      <c r="F8" s="26">
        <f t="shared" si="5"/>
        <v>929007.14</v>
      </c>
      <c r="G8" s="26">
        <f t="shared" si="0"/>
        <v>909170.63</v>
      </c>
      <c r="H8" s="26">
        <f t="shared" si="7"/>
        <v>2672.486293150685</v>
      </c>
      <c r="I8" s="113">
        <f t="shared" si="6"/>
        <v>-3.7068493147671688E-3</v>
      </c>
    </row>
    <row r="9" spans="1:9" x14ac:dyDescent="0.25">
      <c r="A9" s="135" t="s">
        <v>446</v>
      </c>
      <c r="B9" s="40">
        <f t="shared" si="1"/>
        <v>7</v>
      </c>
      <c r="C9" s="26">
        <f t="shared" si="2"/>
        <v>22509</v>
      </c>
      <c r="D9" s="27">
        <f t="shared" si="3"/>
        <v>19893.580000000002</v>
      </c>
      <c r="E9" s="26">
        <f t="shared" si="4"/>
        <v>2615.42</v>
      </c>
      <c r="F9" s="26">
        <f t="shared" si="5"/>
        <v>909170.63</v>
      </c>
      <c r="G9" s="26">
        <f t="shared" si="0"/>
        <v>889277.05</v>
      </c>
      <c r="H9" s="26">
        <f t="shared" si="7"/>
        <v>2615.4223602739726</v>
      </c>
      <c r="I9" s="113">
        <f t="shared" si="6"/>
        <v>2.3602739724992716E-3</v>
      </c>
    </row>
    <row r="10" spans="1:9" x14ac:dyDescent="0.25">
      <c r="A10" s="135" t="s">
        <v>445</v>
      </c>
      <c r="B10" s="40">
        <f t="shared" si="1"/>
        <v>7</v>
      </c>
      <c r="C10" s="26">
        <f t="shared" si="2"/>
        <v>22509</v>
      </c>
      <c r="D10" s="27">
        <f t="shared" si="3"/>
        <v>19950.810000000001</v>
      </c>
      <c r="E10" s="26">
        <f t="shared" si="4"/>
        <v>2558.19</v>
      </c>
      <c r="F10" s="26">
        <f t="shared" si="5"/>
        <v>889277.05</v>
      </c>
      <c r="G10" s="26">
        <f t="shared" si="0"/>
        <v>869326.24</v>
      </c>
      <c r="H10" s="26">
        <f t="shared" si="7"/>
        <v>2558.1942534246573</v>
      </c>
      <c r="I10" s="113">
        <f t="shared" si="6"/>
        <v>4.2534246572358825E-3</v>
      </c>
    </row>
    <row r="11" spans="1:9" x14ac:dyDescent="0.25">
      <c r="A11" s="135" t="s">
        <v>444</v>
      </c>
      <c r="B11" s="40">
        <f t="shared" si="1"/>
        <v>7</v>
      </c>
      <c r="C11" s="26">
        <f t="shared" si="2"/>
        <v>22509</v>
      </c>
      <c r="D11" s="27">
        <f t="shared" si="3"/>
        <v>20008.2</v>
      </c>
      <c r="E11" s="26">
        <f t="shared" si="4"/>
        <v>2500.8000000000002</v>
      </c>
      <c r="F11" s="26">
        <f t="shared" si="5"/>
        <v>869326.24</v>
      </c>
      <c r="G11" s="26">
        <f t="shared" si="0"/>
        <v>849318.04</v>
      </c>
      <c r="H11" s="26">
        <f t="shared" si="7"/>
        <v>2500.8015123287669</v>
      </c>
      <c r="I11" s="113">
        <f t="shared" si="6"/>
        <v>1.5123287666938268E-3</v>
      </c>
    </row>
    <row r="12" spans="1:9" x14ac:dyDescent="0.25">
      <c r="A12" s="135" t="s">
        <v>443</v>
      </c>
      <c r="B12" s="40">
        <f t="shared" si="1"/>
        <v>7</v>
      </c>
      <c r="C12" s="26">
        <f t="shared" si="2"/>
        <v>22509</v>
      </c>
      <c r="D12" s="27">
        <f t="shared" si="3"/>
        <v>20065.760000000002</v>
      </c>
      <c r="E12" s="26">
        <f t="shared" si="4"/>
        <v>2443.2399999999998</v>
      </c>
      <c r="F12" s="26">
        <f t="shared" si="5"/>
        <v>849318.04</v>
      </c>
      <c r="G12" s="26">
        <f t="shared" si="0"/>
        <v>829252.28</v>
      </c>
      <c r="H12" s="26">
        <f t="shared" si="7"/>
        <v>2443.243676712329</v>
      </c>
      <c r="I12" s="113">
        <f t="shared" si="6"/>
        <v>3.6767123292520409E-3</v>
      </c>
    </row>
    <row r="13" spans="1:9" x14ac:dyDescent="0.25">
      <c r="A13" s="135" t="s">
        <v>442</v>
      </c>
      <c r="B13" s="40">
        <f t="shared" si="1"/>
        <v>7</v>
      </c>
      <c r="C13" s="26">
        <f t="shared" si="2"/>
        <v>22509</v>
      </c>
      <c r="D13" s="27">
        <f t="shared" si="3"/>
        <v>20123.48</v>
      </c>
      <c r="E13" s="26">
        <f t="shared" si="4"/>
        <v>2385.52</v>
      </c>
      <c r="F13" s="26">
        <f t="shared" si="5"/>
        <v>829252.28</v>
      </c>
      <c r="G13" s="26">
        <f t="shared" si="0"/>
        <v>809128.8</v>
      </c>
      <c r="H13" s="26">
        <f t="shared" si="7"/>
        <v>2385.5202575342469</v>
      </c>
      <c r="I13" s="113">
        <f t="shared" si="6"/>
        <v>2.5753424688446103E-4</v>
      </c>
    </row>
    <row r="14" spans="1:9" x14ac:dyDescent="0.25">
      <c r="A14" s="135" t="s">
        <v>441</v>
      </c>
      <c r="B14" s="40">
        <f t="shared" si="1"/>
        <v>7</v>
      </c>
      <c r="C14" s="26">
        <f t="shared" si="2"/>
        <v>22509</v>
      </c>
      <c r="D14" s="27">
        <f t="shared" si="3"/>
        <v>20181.37</v>
      </c>
      <c r="E14" s="26">
        <f t="shared" si="4"/>
        <v>2327.63</v>
      </c>
      <c r="F14" s="26">
        <f t="shared" si="5"/>
        <v>809128.8</v>
      </c>
      <c r="G14" s="26">
        <f t="shared" si="0"/>
        <v>788947.43</v>
      </c>
      <c r="H14" s="26">
        <f t="shared" si="7"/>
        <v>2327.6307945205481</v>
      </c>
      <c r="I14" s="113">
        <f t="shared" si="6"/>
        <v>7.9452054797002347E-4</v>
      </c>
    </row>
    <row r="15" spans="1:9" x14ac:dyDescent="0.25">
      <c r="A15" s="135" t="s">
        <v>440</v>
      </c>
      <c r="B15" s="40">
        <f t="shared" si="1"/>
        <v>7</v>
      </c>
      <c r="C15" s="26">
        <f t="shared" si="2"/>
        <v>22509</v>
      </c>
      <c r="D15" s="27">
        <f t="shared" si="3"/>
        <v>20239.43</v>
      </c>
      <c r="E15" s="26">
        <f t="shared" si="4"/>
        <v>2269.5700000000002</v>
      </c>
      <c r="F15" s="26">
        <f t="shared" si="5"/>
        <v>788947.43</v>
      </c>
      <c r="G15" s="26">
        <f t="shared" si="0"/>
        <v>768708</v>
      </c>
      <c r="H15" s="26">
        <f t="shared" si="7"/>
        <v>2269.5747986301367</v>
      </c>
      <c r="I15" s="113">
        <f t="shared" si="6"/>
        <v>4.7986301365199324E-3</v>
      </c>
    </row>
    <row r="16" spans="1:9" x14ac:dyDescent="0.25">
      <c r="A16" s="135" t="s">
        <v>483</v>
      </c>
      <c r="B16" s="40">
        <f t="shared" si="1"/>
        <v>7</v>
      </c>
      <c r="C16" s="26">
        <f t="shared" si="2"/>
        <v>22509</v>
      </c>
      <c r="D16" s="27">
        <f t="shared" si="3"/>
        <v>20297.650000000001</v>
      </c>
      <c r="E16" s="26">
        <f t="shared" si="4"/>
        <v>2211.35</v>
      </c>
      <c r="F16" s="26">
        <f t="shared" si="5"/>
        <v>768708</v>
      </c>
      <c r="G16" s="26">
        <f t="shared" si="0"/>
        <v>748410.35</v>
      </c>
      <c r="H16" s="26">
        <f t="shared" si="7"/>
        <v>2211.3517808219181</v>
      </c>
      <c r="I16" s="113">
        <f t="shared" si="6"/>
        <v>1.7808219181461027E-3</v>
      </c>
    </row>
    <row r="17" spans="1:9" x14ac:dyDescent="0.25">
      <c r="A17" s="91" t="s">
        <v>482</v>
      </c>
      <c r="B17" s="40">
        <f t="shared" si="1"/>
        <v>7</v>
      </c>
      <c r="C17" s="26">
        <f t="shared" si="2"/>
        <v>22509</v>
      </c>
      <c r="D17" s="27">
        <f t="shared" si="3"/>
        <v>20356.04</v>
      </c>
      <c r="E17" s="26">
        <f t="shared" si="4"/>
        <v>2152.96</v>
      </c>
      <c r="F17" s="26">
        <f t="shared" si="5"/>
        <v>748410.35</v>
      </c>
      <c r="G17" s="26">
        <f t="shared" si="0"/>
        <v>728054.30999999994</v>
      </c>
      <c r="H17" s="26">
        <f t="shared" si="7"/>
        <v>2152.9612808219176</v>
      </c>
      <c r="I17" s="113">
        <f t="shared" si="6"/>
        <v>1.2808219175894919E-3</v>
      </c>
    </row>
    <row r="18" spans="1:9" x14ac:dyDescent="0.25">
      <c r="A18" s="91" t="s">
        <v>481</v>
      </c>
      <c r="B18" s="40">
        <f t="shared" si="1"/>
        <v>7</v>
      </c>
      <c r="C18" s="26">
        <f t="shared" si="2"/>
        <v>22509</v>
      </c>
      <c r="D18" s="27">
        <f t="shared" si="3"/>
        <v>20414.599999999999</v>
      </c>
      <c r="E18" s="26">
        <f t="shared" si="4"/>
        <v>2094.4</v>
      </c>
      <c r="F18" s="26">
        <f t="shared" si="5"/>
        <v>728054.30999999994</v>
      </c>
      <c r="G18" s="26">
        <f t="shared" si="0"/>
        <v>707639.71</v>
      </c>
      <c r="H18" s="26">
        <f t="shared" si="7"/>
        <v>2094.4028095890408</v>
      </c>
      <c r="I18" s="113">
        <f t="shared" si="6"/>
        <v>2.8095890406802937E-3</v>
      </c>
    </row>
    <row r="19" spans="1:9" x14ac:dyDescent="0.25">
      <c r="A19" s="91" t="s">
        <v>480</v>
      </c>
      <c r="B19" s="40">
        <f t="shared" si="1"/>
        <v>7</v>
      </c>
      <c r="C19" s="26">
        <f t="shared" si="2"/>
        <v>22509</v>
      </c>
      <c r="D19" s="27">
        <f t="shared" si="3"/>
        <v>20473.32</v>
      </c>
      <c r="E19" s="26">
        <f t="shared" si="4"/>
        <v>2035.68</v>
      </c>
      <c r="F19" s="26">
        <f t="shared" si="5"/>
        <v>707639.71</v>
      </c>
      <c r="G19" s="26">
        <f t="shared" si="0"/>
        <v>687166.39</v>
      </c>
      <c r="H19" s="26">
        <f t="shared" si="7"/>
        <v>2035.6758780821915</v>
      </c>
      <c r="I19" s="113">
        <f t="shared" si="6"/>
        <v>-4.1219178085611929E-3</v>
      </c>
    </row>
    <row r="20" spans="1:9" x14ac:dyDescent="0.25">
      <c r="A20" s="91" t="s">
        <v>479</v>
      </c>
      <c r="B20" s="40">
        <f t="shared" si="1"/>
        <v>7</v>
      </c>
      <c r="C20" s="26">
        <f t="shared" si="2"/>
        <v>22509</v>
      </c>
      <c r="D20" s="27">
        <f t="shared" si="3"/>
        <v>20532.22</v>
      </c>
      <c r="E20" s="26">
        <f t="shared" si="4"/>
        <v>1976.78</v>
      </c>
      <c r="F20" s="26">
        <f t="shared" si="5"/>
        <v>687166.39</v>
      </c>
      <c r="G20" s="26">
        <f t="shared" si="0"/>
        <v>666634.17000000004</v>
      </c>
      <c r="H20" s="26">
        <f t="shared" si="7"/>
        <v>1976.7800260273973</v>
      </c>
      <c r="I20" s="113">
        <f t="shared" si="6"/>
        <v>2.6027397325378843E-5</v>
      </c>
    </row>
    <row r="21" spans="1:9" x14ac:dyDescent="0.25">
      <c r="A21" s="91" t="s">
        <v>478</v>
      </c>
      <c r="B21" s="40">
        <f t="shared" si="1"/>
        <v>7</v>
      </c>
      <c r="C21" s="26">
        <f t="shared" si="2"/>
        <v>22509</v>
      </c>
      <c r="D21" s="27">
        <f t="shared" si="3"/>
        <v>20591.29</v>
      </c>
      <c r="E21" s="26">
        <f t="shared" si="4"/>
        <v>1917.71</v>
      </c>
      <c r="F21" s="26">
        <f t="shared" si="5"/>
        <v>666634.17000000004</v>
      </c>
      <c r="G21" s="26">
        <f t="shared" si="0"/>
        <v>646042.88</v>
      </c>
      <c r="H21" s="26">
        <f t="shared" si="7"/>
        <v>1917.7147356164387</v>
      </c>
      <c r="I21" s="113">
        <f t="shared" si="6"/>
        <v>4.7356164386656019E-3</v>
      </c>
    </row>
    <row r="22" spans="1:9" x14ac:dyDescent="0.25">
      <c r="A22" s="91" t="s">
        <v>477</v>
      </c>
      <c r="B22" s="40">
        <f t="shared" si="1"/>
        <v>7</v>
      </c>
      <c r="C22" s="26">
        <f t="shared" si="2"/>
        <v>22509</v>
      </c>
      <c r="D22" s="27">
        <f t="shared" si="3"/>
        <v>20650.52</v>
      </c>
      <c r="E22" s="26">
        <f t="shared" si="4"/>
        <v>1858.48</v>
      </c>
      <c r="F22" s="26">
        <f t="shared" si="5"/>
        <v>646042.88</v>
      </c>
      <c r="G22" s="26">
        <f t="shared" si="0"/>
        <v>625392.36</v>
      </c>
      <c r="H22" s="26">
        <f t="shared" si="7"/>
        <v>1858.479517808219</v>
      </c>
      <c r="I22" s="113">
        <f t="shared" si="6"/>
        <v>-4.8219178097497206E-4</v>
      </c>
    </row>
    <row r="23" spans="1:9" x14ac:dyDescent="0.25">
      <c r="A23" s="91" t="s">
        <v>476</v>
      </c>
      <c r="B23" s="40">
        <f t="shared" si="1"/>
        <v>7</v>
      </c>
      <c r="C23" s="26">
        <f t="shared" si="2"/>
        <v>22509</v>
      </c>
      <c r="D23" s="27">
        <f t="shared" si="3"/>
        <v>20709.93</v>
      </c>
      <c r="E23" s="26">
        <f t="shared" si="4"/>
        <v>1799.07</v>
      </c>
      <c r="F23" s="26">
        <f t="shared" si="5"/>
        <v>625392.36</v>
      </c>
      <c r="G23" s="26">
        <f t="shared" si="0"/>
        <v>604682.42999999993</v>
      </c>
      <c r="H23" s="26">
        <f t="shared" si="7"/>
        <v>1799.0739123287667</v>
      </c>
      <c r="I23" s="113">
        <f t="shared" si="6"/>
        <v>3.9123287667734985E-3</v>
      </c>
    </row>
    <row r="24" spans="1:9" x14ac:dyDescent="0.25">
      <c r="A24" s="91" t="s">
        <v>475</v>
      </c>
      <c r="B24" s="40">
        <f t="shared" si="1"/>
        <v>7</v>
      </c>
      <c r="C24" s="26">
        <f t="shared" si="2"/>
        <v>22509</v>
      </c>
      <c r="D24" s="27">
        <f t="shared" si="3"/>
        <v>20769.5</v>
      </c>
      <c r="E24" s="26">
        <f t="shared" si="4"/>
        <v>1739.5</v>
      </c>
      <c r="F24" s="26">
        <f t="shared" si="5"/>
        <v>604682.42999999993</v>
      </c>
      <c r="G24" s="26">
        <f t="shared" si="0"/>
        <v>583912.92999999993</v>
      </c>
      <c r="H24" s="26">
        <f t="shared" si="7"/>
        <v>1739.4974013698625</v>
      </c>
      <c r="I24" s="113">
        <f t="shared" si="6"/>
        <v>-2.598630137526925E-3</v>
      </c>
    </row>
    <row r="25" spans="1:9" x14ac:dyDescent="0.25">
      <c r="A25" s="91" t="s">
        <v>474</v>
      </c>
      <c r="B25" s="40">
        <f t="shared" si="1"/>
        <v>7</v>
      </c>
      <c r="C25" s="26">
        <f t="shared" si="2"/>
        <v>22509</v>
      </c>
      <c r="D25" s="27">
        <f t="shared" si="3"/>
        <v>20829.25</v>
      </c>
      <c r="E25" s="26">
        <f t="shared" si="4"/>
        <v>1679.75</v>
      </c>
      <c r="F25" s="26">
        <f t="shared" si="5"/>
        <v>583912.92999999993</v>
      </c>
      <c r="G25" s="26">
        <f t="shared" si="0"/>
        <v>563083.67999999993</v>
      </c>
      <c r="H25" s="26">
        <f t="shared" si="7"/>
        <v>1679.7495246575343</v>
      </c>
      <c r="I25" s="113">
        <f t="shared" si="6"/>
        <v>-4.7534246573377459E-4</v>
      </c>
    </row>
    <row r="26" spans="1:9" x14ac:dyDescent="0.25">
      <c r="A26" s="91" t="s">
        <v>473</v>
      </c>
      <c r="B26" s="40">
        <f t="shared" si="1"/>
        <v>7</v>
      </c>
      <c r="C26" s="26">
        <f t="shared" si="2"/>
        <v>22509</v>
      </c>
      <c r="D26" s="27">
        <f t="shared" si="3"/>
        <v>20889.169999999998</v>
      </c>
      <c r="E26" s="26">
        <f t="shared" si="4"/>
        <v>1619.83</v>
      </c>
      <c r="F26" s="26">
        <f t="shared" si="5"/>
        <v>563083.67999999993</v>
      </c>
      <c r="G26" s="26">
        <f t="shared" si="0"/>
        <v>542194.50999999989</v>
      </c>
      <c r="H26" s="26">
        <f t="shared" si="7"/>
        <v>1619.8297643835613</v>
      </c>
      <c r="I26" s="113">
        <f t="shared" si="6"/>
        <v>-2.3561643865832593E-4</v>
      </c>
    </row>
    <row r="27" spans="1:9" x14ac:dyDescent="0.25">
      <c r="A27" s="91" t="s">
        <v>472</v>
      </c>
      <c r="B27" s="40">
        <f t="shared" si="1"/>
        <v>7</v>
      </c>
      <c r="C27" s="26">
        <f t="shared" si="2"/>
        <v>22509</v>
      </c>
      <c r="D27" s="27">
        <f t="shared" si="3"/>
        <v>20949.259999999998</v>
      </c>
      <c r="E27" s="26">
        <f t="shared" si="4"/>
        <v>1559.74</v>
      </c>
      <c r="F27" s="26">
        <f t="shared" si="5"/>
        <v>542194.50999999989</v>
      </c>
      <c r="G27" s="26">
        <f t="shared" si="0"/>
        <v>521245.24999999988</v>
      </c>
      <c r="H27" s="26">
        <f t="shared" si="7"/>
        <v>1559.7376315068491</v>
      </c>
      <c r="I27" s="113">
        <f t="shared" si="6"/>
        <v>-2.3684931509251328E-3</v>
      </c>
    </row>
    <row r="28" spans="1:9" x14ac:dyDescent="0.25">
      <c r="A28" s="91" t="s">
        <v>471</v>
      </c>
      <c r="B28" s="40">
        <f t="shared" si="1"/>
        <v>7</v>
      </c>
      <c r="C28" s="26">
        <f t="shared" si="2"/>
        <v>22509</v>
      </c>
      <c r="D28" s="27">
        <f t="shared" si="3"/>
        <v>21009.53</v>
      </c>
      <c r="E28" s="26">
        <f t="shared" si="4"/>
        <v>1499.47</v>
      </c>
      <c r="F28" s="26">
        <f t="shared" si="5"/>
        <v>521245.24999999988</v>
      </c>
      <c r="G28" s="26">
        <f t="shared" si="0"/>
        <v>500235.71999999986</v>
      </c>
      <c r="H28" s="26">
        <f t="shared" si="7"/>
        <v>1499.4726369863008</v>
      </c>
      <c r="I28" s="113">
        <f t="shared" si="6"/>
        <v>2.636986300785793E-3</v>
      </c>
    </row>
    <row r="29" spans="1:9" x14ac:dyDescent="0.25">
      <c r="A29" s="91" t="s">
        <v>470</v>
      </c>
      <c r="B29" s="40">
        <f t="shared" si="1"/>
        <v>7</v>
      </c>
      <c r="C29" s="26">
        <f t="shared" si="2"/>
        <v>22509</v>
      </c>
      <c r="D29" s="27">
        <f t="shared" si="3"/>
        <v>21069.97</v>
      </c>
      <c r="E29" s="26">
        <f t="shared" si="4"/>
        <v>1439.03</v>
      </c>
      <c r="F29" s="26">
        <f t="shared" si="5"/>
        <v>500235.71999999986</v>
      </c>
      <c r="G29" s="26">
        <f t="shared" si="0"/>
        <v>479165.74999999988</v>
      </c>
      <c r="H29" s="26">
        <f t="shared" si="7"/>
        <v>1439.0342630136981</v>
      </c>
      <c r="I29" s="113">
        <f t="shared" si="6"/>
        <v>4.2630136981642863E-3</v>
      </c>
    </row>
    <row r="30" spans="1:9" x14ac:dyDescent="0.25">
      <c r="A30" s="91" t="s">
        <v>40</v>
      </c>
      <c r="B30" s="40">
        <f t="shared" si="1"/>
        <v>7</v>
      </c>
      <c r="C30" s="26">
        <f t="shared" si="2"/>
        <v>22509</v>
      </c>
      <c r="D30" s="27">
        <f t="shared" si="3"/>
        <v>21130.58</v>
      </c>
      <c r="E30" s="26">
        <f t="shared" si="4"/>
        <v>1378.42</v>
      </c>
      <c r="F30" s="26">
        <f t="shared" si="5"/>
        <v>479165.74999999988</v>
      </c>
      <c r="G30" s="26">
        <f t="shared" si="0"/>
        <v>458035.16999999987</v>
      </c>
      <c r="H30" s="26">
        <f t="shared" si="7"/>
        <v>1378.4220205479446</v>
      </c>
      <c r="I30" s="113">
        <f t="shared" si="6"/>
        <v>2.0205479445394303E-3</v>
      </c>
    </row>
    <row r="31" spans="1:9" x14ac:dyDescent="0.25">
      <c r="A31" s="91" t="s">
        <v>469</v>
      </c>
      <c r="B31" s="40">
        <f t="shared" si="1"/>
        <v>7</v>
      </c>
      <c r="C31" s="26">
        <f t="shared" si="2"/>
        <v>22509</v>
      </c>
      <c r="D31" s="27">
        <f t="shared" si="3"/>
        <v>21191.360000000001</v>
      </c>
      <c r="E31" s="26">
        <f t="shared" si="4"/>
        <v>1317.64</v>
      </c>
      <c r="F31" s="26">
        <f t="shared" si="5"/>
        <v>458035.16999999987</v>
      </c>
      <c r="G31" s="26">
        <f t="shared" si="0"/>
        <v>436843.80999999988</v>
      </c>
      <c r="H31" s="26">
        <f t="shared" si="7"/>
        <v>1317.6354205479447</v>
      </c>
      <c r="I31" s="113">
        <f t="shared" si="6"/>
        <v>-4.5794520553954499E-3</v>
      </c>
    </row>
    <row r="32" spans="1:9" x14ac:dyDescent="0.25">
      <c r="A32" s="91" t="s">
        <v>468</v>
      </c>
      <c r="B32" s="40">
        <f t="shared" si="1"/>
        <v>7</v>
      </c>
      <c r="C32" s="26">
        <f t="shared" si="2"/>
        <v>22509</v>
      </c>
      <c r="D32" s="27">
        <f t="shared" si="3"/>
        <v>21252.33</v>
      </c>
      <c r="E32" s="26">
        <f t="shared" si="4"/>
        <v>1256.67</v>
      </c>
      <c r="F32" s="26">
        <f t="shared" si="5"/>
        <v>436843.80999999988</v>
      </c>
      <c r="G32" s="26">
        <f t="shared" si="0"/>
        <v>415591.47999999986</v>
      </c>
      <c r="H32" s="26">
        <f t="shared" si="7"/>
        <v>1256.6739739726024</v>
      </c>
      <c r="I32" s="113">
        <f t="shared" si="6"/>
        <v>3.97397260235266E-3</v>
      </c>
    </row>
    <row r="33" spans="1:9" x14ac:dyDescent="0.25">
      <c r="A33" s="91" t="s">
        <v>467</v>
      </c>
      <c r="B33" s="40">
        <f t="shared" si="1"/>
        <v>7</v>
      </c>
      <c r="C33" s="26">
        <f t="shared" si="2"/>
        <v>22509</v>
      </c>
      <c r="D33" s="27">
        <f t="shared" si="3"/>
        <v>21313.46</v>
      </c>
      <c r="E33" s="26">
        <f t="shared" si="4"/>
        <v>1195.54</v>
      </c>
      <c r="F33" s="26">
        <f t="shared" si="5"/>
        <v>415591.47999999986</v>
      </c>
      <c r="G33" s="26">
        <f t="shared" si="0"/>
        <v>394278.01999999984</v>
      </c>
      <c r="H33" s="26">
        <f t="shared" si="7"/>
        <v>1195.5371342465751</v>
      </c>
      <c r="I33" s="113">
        <f t="shared" si="6"/>
        <v>-2.8657534248850425E-3</v>
      </c>
    </row>
    <row r="34" spans="1:9" x14ac:dyDescent="0.25">
      <c r="A34" s="91" t="s">
        <v>466</v>
      </c>
      <c r="B34" s="40">
        <f t="shared" si="1"/>
        <v>7</v>
      </c>
      <c r="C34" s="26">
        <f t="shared" si="2"/>
        <v>22509</v>
      </c>
      <c r="D34" s="27">
        <f t="shared" si="3"/>
        <v>21374.78</v>
      </c>
      <c r="E34" s="26">
        <f t="shared" si="4"/>
        <v>1134.22</v>
      </c>
      <c r="F34" s="26">
        <f t="shared" si="5"/>
        <v>394278.01999999984</v>
      </c>
      <c r="G34" s="26">
        <f t="shared" si="0"/>
        <v>372903.23999999987</v>
      </c>
      <c r="H34" s="26">
        <f t="shared" si="7"/>
        <v>1134.2244410958899</v>
      </c>
      <c r="I34" s="113">
        <f t="shared" si="6"/>
        <v>4.4410958898879471E-3</v>
      </c>
    </row>
    <row r="35" spans="1:9" x14ac:dyDescent="0.25">
      <c r="A35" s="91" t="s">
        <v>465</v>
      </c>
      <c r="B35" s="40">
        <f t="shared" si="1"/>
        <v>7</v>
      </c>
      <c r="C35" s="26">
        <f t="shared" si="2"/>
        <v>22509</v>
      </c>
      <c r="D35" s="27">
        <f t="shared" si="3"/>
        <v>21436.26</v>
      </c>
      <c r="E35" s="26">
        <f t="shared" si="4"/>
        <v>1072.74</v>
      </c>
      <c r="F35" s="26">
        <f t="shared" si="5"/>
        <v>372903.23999999987</v>
      </c>
      <c r="G35" s="26">
        <f t="shared" si="0"/>
        <v>351466.97999999986</v>
      </c>
      <c r="H35" s="26">
        <f t="shared" si="7"/>
        <v>1072.7353479452051</v>
      </c>
      <c r="I35" s="113">
        <f t="shared" si="6"/>
        <v>-4.6520547948603053E-3</v>
      </c>
    </row>
    <row r="36" spans="1:9" x14ac:dyDescent="0.25">
      <c r="A36" s="91" t="s">
        <v>464</v>
      </c>
      <c r="B36" s="40">
        <f t="shared" si="1"/>
        <v>7</v>
      </c>
      <c r="C36" s="26">
        <f t="shared" si="2"/>
        <v>22509</v>
      </c>
      <c r="D36" s="27">
        <f t="shared" si="3"/>
        <v>21497.93</v>
      </c>
      <c r="E36" s="26">
        <f t="shared" si="4"/>
        <v>1011.07</v>
      </c>
      <c r="F36" s="26">
        <f t="shared" si="5"/>
        <v>351466.97999999986</v>
      </c>
      <c r="G36" s="26">
        <f t="shared" si="0"/>
        <v>329969.04999999987</v>
      </c>
      <c r="H36" s="26">
        <f t="shared" si="7"/>
        <v>1011.0693945205476</v>
      </c>
      <c r="I36" s="113">
        <f t="shared" si="6"/>
        <v>-6.0547945247435564E-4</v>
      </c>
    </row>
    <row r="37" spans="1:9" x14ac:dyDescent="0.25">
      <c r="A37" s="91" t="s">
        <v>463</v>
      </c>
      <c r="B37" s="40">
        <f t="shared" si="1"/>
        <v>7</v>
      </c>
      <c r="C37" s="26">
        <f t="shared" si="2"/>
        <v>22509</v>
      </c>
      <c r="D37" s="27">
        <f t="shared" si="3"/>
        <v>21559.77</v>
      </c>
      <c r="E37" s="26">
        <f t="shared" si="4"/>
        <v>949.23</v>
      </c>
      <c r="F37" s="26">
        <f t="shared" si="5"/>
        <v>329969.04999999987</v>
      </c>
      <c r="G37" s="26">
        <f t="shared" si="0"/>
        <v>308409.27999999985</v>
      </c>
      <c r="H37" s="26">
        <f t="shared" si="7"/>
        <v>949.22603424657484</v>
      </c>
      <c r="I37" s="113">
        <f t="shared" si="6"/>
        <v>-3.9657534251773541E-3</v>
      </c>
    </row>
    <row r="38" spans="1:9" x14ac:dyDescent="0.25">
      <c r="A38" s="91" t="s">
        <v>231</v>
      </c>
      <c r="B38" s="40">
        <f t="shared" si="1"/>
        <v>7</v>
      </c>
      <c r="C38" s="26">
        <f t="shared" si="2"/>
        <v>22509</v>
      </c>
      <c r="D38" s="27">
        <f t="shared" si="3"/>
        <v>21621.8</v>
      </c>
      <c r="E38" s="26">
        <f t="shared" si="4"/>
        <v>887.2</v>
      </c>
      <c r="F38" s="26">
        <f t="shared" si="5"/>
        <v>308409.27999999985</v>
      </c>
      <c r="G38" s="26">
        <f t="shared" si="0"/>
        <v>286787.47999999986</v>
      </c>
      <c r="H38" s="26">
        <f t="shared" si="7"/>
        <v>887.2047780821913</v>
      </c>
      <c r="I38" s="113">
        <f t="shared" si="6"/>
        <v>4.7780821912510874E-3</v>
      </c>
    </row>
    <row r="39" spans="1:9" x14ac:dyDescent="0.25">
      <c r="A39" s="91" t="s">
        <v>462</v>
      </c>
      <c r="B39" s="40">
        <f t="shared" si="1"/>
        <v>7</v>
      </c>
      <c r="C39" s="26">
        <f t="shared" si="2"/>
        <v>22509</v>
      </c>
      <c r="D39" s="27">
        <f t="shared" si="3"/>
        <v>21683.99</v>
      </c>
      <c r="E39" s="26">
        <f t="shared" si="4"/>
        <v>825.01</v>
      </c>
      <c r="F39" s="26">
        <f t="shared" si="5"/>
        <v>286787.47999999986</v>
      </c>
      <c r="G39" s="26">
        <f t="shared" si="0"/>
        <v>265103.48999999987</v>
      </c>
      <c r="H39" s="26">
        <f t="shared" si="7"/>
        <v>825.00507945205447</v>
      </c>
      <c r="I39" s="113">
        <f t="shared" si="6"/>
        <v>-4.9205479455167733E-3</v>
      </c>
    </row>
    <row r="40" spans="1:9" x14ac:dyDescent="0.25">
      <c r="A40" s="91" t="s">
        <v>461</v>
      </c>
      <c r="B40" s="40">
        <f t="shared" si="1"/>
        <v>7</v>
      </c>
      <c r="C40" s="26">
        <f t="shared" si="2"/>
        <v>22509</v>
      </c>
      <c r="D40" s="27">
        <f t="shared" si="3"/>
        <v>21746.37</v>
      </c>
      <c r="E40" s="26">
        <f t="shared" si="4"/>
        <v>762.63</v>
      </c>
      <c r="F40" s="26">
        <f t="shared" si="5"/>
        <v>265103.48999999987</v>
      </c>
      <c r="G40" s="26">
        <f t="shared" si="0"/>
        <v>243357.11999999988</v>
      </c>
      <c r="H40" s="26">
        <f t="shared" si="7"/>
        <v>762.62647808219128</v>
      </c>
      <c r="I40" s="113">
        <f t="shared" si="6"/>
        <v>-3.5219178087118053E-3</v>
      </c>
    </row>
    <row r="41" spans="1:9" x14ac:dyDescent="0.25">
      <c r="A41" s="91" t="s">
        <v>460</v>
      </c>
      <c r="B41" s="40">
        <f t="shared" si="1"/>
        <v>7</v>
      </c>
      <c r="C41" s="26">
        <f t="shared" si="2"/>
        <v>22509</v>
      </c>
      <c r="D41" s="27">
        <f t="shared" si="3"/>
        <v>21808.93</v>
      </c>
      <c r="E41" s="26">
        <f t="shared" si="4"/>
        <v>700.07</v>
      </c>
      <c r="F41" s="26">
        <f t="shared" si="5"/>
        <v>243357.11999999988</v>
      </c>
      <c r="G41" s="26">
        <f t="shared" si="0"/>
        <v>221548.18999999989</v>
      </c>
      <c r="H41" s="26">
        <f t="shared" si="7"/>
        <v>700.06842739725982</v>
      </c>
      <c r="I41" s="113">
        <f t="shared" si="6"/>
        <v>-1.572602740225193E-3</v>
      </c>
    </row>
    <row r="42" spans="1:9" x14ac:dyDescent="0.25">
      <c r="A42" s="91" t="s">
        <v>196</v>
      </c>
      <c r="B42" s="40">
        <f t="shared" si="1"/>
        <v>7</v>
      </c>
      <c r="C42" s="26">
        <f t="shared" si="2"/>
        <v>22509</v>
      </c>
      <c r="D42" s="27">
        <f t="shared" si="3"/>
        <v>21871.67</v>
      </c>
      <c r="E42" s="26">
        <f t="shared" si="4"/>
        <v>637.33000000000004</v>
      </c>
      <c r="F42" s="26">
        <f t="shared" si="5"/>
        <v>221548.18999999989</v>
      </c>
      <c r="G42" s="26">
        <f t="shared" si="0"/>
        <v>199676.5199999999</v>
      </c>
      <c r="H42" s="26">
        <f t="shared" si="7"/>
        <v>637.33040958904076</v>
      </c>
      <c r="I42" s="113">
        <f t="shared" si="6"/>
        <v>4.0958904071430879E-4</v>
      </c>
    </row>
    <row r="43" spans="1:9" x14ac:dyDescent="0.25">
      <c r="A43" s="91" t="s">
        <v>459</v>
      </c>
      <c r="B43" s="40">
        <f t="shared" si="1"/>
        <v>7</v>
      </c>
      <c r="C43" s="26">
        <f t="shared" si="2"/>
        <v>22509</v>
      </c>
      <c r="D43" s="27">
        <f t="shared" si="3"/>
        <v>21934.59</v>
      </c>
      <c r="E43" s="26">
        <f t="shared" si="4"/>
        <v>574.41</v>
      </c>
      <c r="F43" s="26">
        <f t="shared" si="5"/>
        <v>199676.5199999999</v>
      </c>
      <c r="G43" s="26">
        <f t="shared" si="0"/>
        <v>177741.92999999991</v>
      </c>
      <c r="H43" s="26">
        <f t="shared" si="7"/>
        <v>574.41190684931485</v>
      </c>
      <c r="I43" s="113">
        <f t="shared" si="6"/>
        <v>1.9068493148779453E-3</v>
      </c>
    </row>
    <row r="44" spans="1:9" x14ac:dyDescent="0.25">
      <c r="A44" s="91" t="s">
        <v>458</v>
      </c>
      <c r="B44" s="40">
        <f t="shared" si="1"/>
        <v>7</v>
      </c>
      <c r="C44" s="26">
        <f t="shared" si="2"/>
        <v>22509</v>
      </c>
      <c r="D44" s="27">
        <f t="shared" si="3"/>
        <v>21997.69</v>
      </c>
      <c r="E44" s="26">
        <f t="shared" si="4"/>
        <v>511.31</v>
      </c>
      <c r="F44" s="26">
        <f t="shared" si="5"/>
        <v>177741.92999999991</v>
      </c>
      <c r="G44" s="26">
        <f t="shared" si="0"/>
        <v>155744.2399999999</v>
      </c>
      <c r="H44" s="26">
        <f t="shared" si="7"/>
        <v>511.3124013698627</v>
      </c>
      <c r="I44" s="113">
        <f t="shared" si="6"/>
        <v>2.4013698626959012E-3</v>
      </c>
    </row>
    <row r="45" spans="1:9" x14ac:dyDescent="0.25">
      <c r="A45" s="91" t="s">
        <v>457</v>
      </c>
      <c r="B45" s="40">
        <f t="shared" si="1"/>
        <v>7</v>
      </c>
      <c r="C45" s="26">
        <f t="shared" si="2"/>
        <v>22509</v>
      </c>
      <c r="D45" s="27">
        <f t="shared" si="3"/>
        <v>22060.97</v>
      </c>
      <c r="E45" s="26">
        <f t="shared" si="4"/>
        <v>448.03</v>
      </c>
      <c r="F45" s="26">
        <f t="shared" si="5"/>
        <v>155744.2399999999</v>
      </c>
      <c r="G45" s="26">
        <f t="shared" si="0"/>
        <v>133683.2699999999</v>
      </c>
      <c r="H45" s="26">
        <f t="shared" si="7"/>
        <v>448.03137534246542</v>
      </c>
      <c r="I45" s="113">
        <f t="shared" si="6"/>
        <v>1.3753424654510127E-3</v>
      </c>
    </row>
    <row r="46" spans="1:9" x14ac:dyDescent="0.25">
      <c r="A46" s="91" t="s">
        <v>456</v>
      </c>
      <c r="B46" s="40">
        <f t="shared" si="1"/>
        <v>7</v>
      </c>
      <c r="C46" s="26">
        <f t="shared" si="2"/>
        <v>22509</v>
      </c>
      <c r="D46" s="27">
        <f t="shared" si="3"/>
        <v>22124.43</v>
      </c>
      <c r="E46" s="26">
        <f t="shared" si="4"/>
        <v>384.57</v>
      </c>
      <c r="F46" s="26">
        <f t="shared" si="5"/>
        <v>133683.2699999999</v>
      </c>
      <c r="G46" s="26">
        <f t="shared" si="0"/>
        <v>111558.83999999991</v>
      </c>
      <c r="H46" s="26">
        <f t="shared" si="7"/>
        <v>384.56831095890385</v>
      </c>
      <c r="I46" s="113">
        <f t="shared" si="6"/>
        <v>-1.6890410961423186E-3</v>
      </c>
    </row>
    <row r="47" spans="1:9" x14ac:dyDescent="0.25">
      <c r="A47" s="91" t="s">
        <v>455</v>
      </c>
      <c r="B47" s="40">
        <f t="shared" si="1"/>
        <v>7</v>
      </c>
      <c r="C47" s="26">
        <f t="shared" si="2"/>
        <v>22509</v>
      </c>
      <c r="D47" s="27">
        <f t="shared" si="3"/>
        <v>22188.080000000002</v>
      </c>
      <c r="E47" s="26">
        <f t="shared" si="4"/>
        <v>320.92</v>
      </c>
      <c r="F47" s="26">
        <f t="shared" si="5"/>
        <v>111558.83999999991</v>
      </c>
      <c r="G47" s="26">
        <f t="shared" si="0"/>
        <v>89370.759999999907</v>
      </c>
      <c r="H47" s="26">
        <f t="shared" si="7"/>
        <v>320.92269041095864</v>
      </c>
      <c r="I47" s="113">
        <f t="shared" si="6"/>
        <v>2.6904109586212144E-3</v>
      </c>
    </row>
    <row r="48" spans="1:9" x14ac:dyDescent="0.25">
      <c r="A48" s="91" t="s">
        <v>454</v>
      </c>
      <c r="B48" s="40">
        <f t="shared" si="1"/>
        <v>7</v>
      </c>
      <c r="C48" s="26">
        <f t="shared" si="2"/>
        <v>22509</v>
      </c>
      <c r="D48" s="27">
        <f t="shared" si="3"/>
        <v>22251.91</v>
      </c>
      <c r="E48" s="26">
        <f t="shared" si="4"/>
        <v>257.08999999999997</v>
      </c>
      <c r="F48" s="26">
        <f t="shared" si="5"/>
        <v>89370.759999999907</v>
      </c>
      <c r="G48" s="26">
        <f t="shared" si="0"/>
        <v>67118.849999999904</v>
      </c>
      <c r="H48" s="26">
        <f t="shared" si="7"/>
        <v>257.09396712328737</v>
      </c>
      <c r="I48" s="113">
        <f t="shared" si="6"/>
        <v>3.9671232873956797E-3</v>
      </c>
    </row>
    <row r="49" spans="1:9" x14ac:dyDescent="0.25">
      <c r="A49" s="91" t="s">
        <v>453</v>
      </c>
      <c r="B49" s="40">
        <f t="shared" si="1"/>
        <v>7</v>
      </c>
      <c r="C49" s="26">
        <f t="shared" si="2"/>
        <v>22509</v>
      </c>
      <c r="D49" s="27">
        <f t="shared" si="3"/>
        <v>22315.919999999998</v>
      </c>
      <c r="E49" s="26">
        <f t="shared" si="4"/>
        <v>193.08</v>
      </c>
      <c r="F49" s="26">
        <f t="shared" si="5"/>
        <v>67118.849999999904</v>
      </c>
      <c r="G49" s="26">
        <f t="shared" si="0"/>
        <v>44802.929999999906</v>
      </c>
      <c r="H49" s="26">
        <f t="shared" si="7"/>
        <v>193.08162328767094</v>
      </c>
      <c r="I49" s="113">
        <f t="shared" si="6"/>
        <v>1.6232876709239008E-3</v>
      </c>
    </row>
    <row r="50" spans="1:9" x14ac:dyDescent="0.25">
      <c r="A50" s="91" t="s">
        <v>452</v>
      </c>
      <c r="B50" s="40">
        <f t="shared" si="1"/>
        <v>7</v>
      </c>
      <c r="C50" s="26">
        <f t="shared" si="2"/>
        <v>22509</v>
      </c>
      <c r="D50" s="27">
        <f t="shared" si="3"/>
        <v>22380.11</v>
      </c>
      <c r="E50" s="26">
        <f t="shared" si="4"/>
        <v>128.88999999999999</v>
      </c>
      <c r="F50" s="26">
        <f t="shared" si="5"/>
        <v>44802.929999999906</v>
      </c>
      <c r="G50" s="26">
        <f t="shared" si="0"/>
        <v>22422.819999999905</v>
      </c>
      <c r="H50" s="26">
        <f t="shared" si="7"/>
        <v>128.88514109589013</v>
      </c>
      <c r="I50" s="113">
        <f t="shared" si="6"/>
        <v>-4.8589041098523467E-3</v>
      </c>
    </row>
    <row r="51" spans="1:9" x14ac:dyDescent="0.25">
      <c r="A51" s="91" t="s">
        <v>451</v>
      </c>
      <c r="B51" s="40">
        <f t="shared" si="1"/>
        <v>7</v>
      </c>
      <c r="C51" s="26">
        <f t="shared" si="2"/>
        <v>22509</v>
      </c>
      <c r="D51" s="27">
        <f t="shared" si="3"/>
        <v>22422.819999999905</v>
      </c>
      <c r="E51" s="26">
        <v>86.180000000094878</v>
      </c>
      <c r="F51" s="26">
        <f t="shared" si="5"/>
        <v>22422.819999999905</v>
      </c>
      <c r="G51" s="26">
        <f t="shared" si="0"/>
        <v>0</v>
      </c>
      <c r="H51" s="26">
        <v>86.180000000094878</v>
      </c>
      <c r="I51" s="113">
        <f t="shared" si="6"/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13F2D-1E54-445A-9CA8-89CC658A5B9A}">
  <dimension ref="A1:I51"/>
  <sheetViews>
    <sheetView workbookViewId="0">
      <pane ySplit="3" topLeftCell="A39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1.7109375" bestFit="1" customWidth="1"/>
    <col min="3" max="3" width="14.42578125" bestFit="1" customWidth="1"/>
    <col min="4" max="4" width="19.5703125" bestFit="1" customWidth="1"/>
    <col min="5" max="5" width="13.85546875" bestFit="1" customWidth="1"/>
    <col min="6" max="6" width="12.28515625" bestFit="1" customWidth="1"/>
    <col min="7" max="7" width="14.42578125" bestFit="1" customWidth="1"/>
    <col min="8" max="8" width="14.7109375" bestFit="1" customWidth="1"/>
    <col min="9" max="9" width="13.7109375" bestFit="1" customWidth="1"/>
  </cols>
  <sheetData>
    <row r="1" spans="1:9" x14ac:dyDescent="0.25">
      <c r="A1" s="141" t="s">
        <v>267</v>
      </c>
      <c r="B1" s="143" t="s">
        <v>33</v>
      </c>
      <c r="C1" s="142" t="s">
        <v>377</v>
      </c>
      <c r="D1" s="146">
        <v>1000000</v>
      </c>
      <c r="E1" s="137"/>
      <c r="F1" s="137"/>
      <c r="G1" s="137"/>
      <c r="H1" s="137"/>
      <c r="I1" s="137"/>
    </row>
    <row r="2" spans="1:9" x14ac:dyDescent="0.25">
      <c r="A2" s="141" t="s">
        <v>268</v>
      </c>
      <c r="B2" s="140">
        <v>0.15</v>
      </c>
      <c r="C2" s="139" t="s">
        <v>381</v>
      </c>
      <c r="D2" s="145">
        <f>ROUNDUP(22316.3801915679,0)</f>
        <v>22317</v>
      </c>
      <c r="E2" s="137"/>
      <c r="F2" s="137"/>
      <c r="G2" s="137"/>
      <c r="H2" s="137"/>
      <c r="I2" s="137"/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135" t="s">
        <v>484</v>
      </c>
      <c r="B4" s="134">
        <f>_xlfn.DAYS(A4,B1)</f>
        <v>5</v>
      </c>
      <c r="C4" s="132">
        <f>$D$2</f>
        <v>22317</v>
      </c>
      <c r="D4" s="133">
        <f>C4-E4</f>
        <v>20262.21</v>
      </c>
      <c r="E4" s="132">
        <f>ROUND(B4*$B$2*F4/365,2)</f>
        <v>2054.79</v>
      </c>
      <c r="F4" s="132">
        <f>D1</f>
        <v>1000000</v>
      </c>
      <c r="G4" s="132">
        <f t="shared" ref="G4:G51" si="0">F4-D4</f>
        <v>979737.79</v>
      </c>
      <c r="H4" s="132">
        <f>F4*$B$2*B4/365</f>
        <v>2054.794520547945</v>
      </c>
      <c r="I4" s="131">
        <f>H4-E4</f>
        <v>4.5205479450487474E-3</v>
      </c>
    </row>
    <row r="5" spans="1:9" x14ac:dyDescent="0.25">
      <c r="A5" s="135" t="s">
        <v>526</v>
      </c>
      <c r="B5" s="134">
        <f t="shared" ref="B5:B51" si="1">A5-A4</f>
        <v>7</v>
      </c>
      <c r="C5" s="132">
        <f t="shared" ref="C5:C51" si="2">$D$2</f>
        <v>22317</v>
      </c>
      <c r="D5" s="133">
        <f t="shared" ref="D5:D51" si="3">C5-E5</f>
        <v>19498.580000000002</v>
      </c>
      <c r="E5" s="132">
        <f t="shared" ref="E5:E50" si="4">ROUND(B5*$B$2*F5/365,2)</f>
        <v>2818.42</v>
      </c>
      <c r="F5" s="132">
        <f t="shared" ref="F5:F51" si="5">G4</f>
        <v>979737.79</v>
      </c>
      <c r="G5" s="132">
        <f t="shared" si="0"/>
        <v>960239.21000000008</v>
      </c>
      <c r="H5" s="132">
        <f t="shared" ref="H5:H50" si="6">F5*$B$2*B5/365</f>
        <v>2818.4237794520545</v>
      </c>
      <c r="I5" s="131">
        <f t="shared" ref="I5:I51" si="7">H5-E5</f>
        <v>3.7794520544593979E-3</v>
      </c>
    </row>
    <row r="6" spans="1:9" x14ac:dyDescent="0.25">
      <c r="A6" s="135" t="s">
        <v>525</v>
      </c>
      <c r="B6" s="134">
        <f t="shared" si="1"/>
        <v>7</v>
      </c>
      <c r="C6" s="132">
        <f t="shared" si="2"/>
        <v>22317</v>
      </c>
      <c r="D6" s="133">
        <f t="shared" si="3"/>
        <v>19554.669999999998</v>
      </c>
      <c r="E6" s="132">
        <f t="shared" si="4"/>
        <v>2762.33</v>
      </c>
      <c r="F6" s="132">
        <f t="shared" si="5"/>
        <v>960239.21000000008</v>
      </c>
      <c r="G6" s="132">
        <f t="shared" si="0"/>
        <v>940684.54</v>
      </c>
      <c r="H6" s="132">
        <f t="shared" si="6"/>
        <v>2762.331973972603</v>
      </c>
      <c r="I6" s="131">
        <f t="shared" si="7"/>
        <v>1.9739726030820748E-3</v>
      </c>
    </row>
    <row r="7" spans="1:9" x14ac:dyDescent="0.25">
      <c r="A7" s="135" t="s">
        <v>273</v>
      </c>
      <c r="B7" s="134">
        <f t="shared" si="1"/>
        <v>7</v>
      </c>
      <c r="C7" s="132">
        <f t="shared" si="2"/>
        <v>22317</v>
      </c>
      <c r="D7" s="133">
        <f t="shared" si="3"/>
        <v>19610.919999999998</v>
      </c>
      <c r="E7" s="132">
        <f t="shared" si="4"/>
        <v>2706.08</v>
      </c>
      <c r="F7" s="132">
        <f t="shared" si="5"/>
        <v>940684.54</v>
      </c>
      <c r="G7" s="132">
        <f t="shared" si="0"/>
        <v>921073.62</v>
      </c>
      <c r="H7" s="132">
        <f t="shared" si="6"/>
        <v>2706.0788136986303</v>
      </c>
      <c r="I7" s="131">
        <f t="shared" si="7"/>
        <v>-1.1863013696711278E-3</v>
      </c>
    </row>
    <row r="8" spans="1:9" x14ac:dyDescent="0.25">
      <c r="A8" s="135" t="s">
        <v>524</v>
      </c>
      <c r="B8" s="134">
        <f t="shared" si="1"/>
        <v>7</v>
      </c>
      <c r="C8" s="132">
        <f t="shared" si="2"/>
        <v>22317</v>
      </c>
      <c r="D8" s="133">
        <f t="shared" si="3"/>
        <v>19667.34</v>
      </c>
      <c r="E8" s="132">
        <f t="shared" si="4"/>
        <v>2649.66</v>
      </c>
      <c r="F8" s="132">
        <f t="shared" si="5"/>
        <v>921073.62</v>
      </c>
      <c r="G8" s="132">
        <f t="shared" si="0"/>
        <v>901406.28</v>
      </c>
      <c r="H8" s="132">
        <f t="shared" si="6"/>
        <v>2649.6638383561644</v>
      </c>
      <c r="I8" s="131">
        <f t="shared" si="7"/>
        <v>3.8383561645787267E-3</v>
      </c>
    </row>
    <row r="9" spans="1:9" x14ac:dyDescent="0.25">
      <c r="A9" s="135" t="s">
        <v>523</v>
      </c>
      <c r="B9" s="134">
        <f t="shared" si="1"/>
        <v>7</v>
      </c>
      <c r="C9" s="132">
        <f t="shared" si="2"/>
        <v>22317</v>
      </c>
      <c r="D9" s="133">
        <f t="shared" si="3"/>
        <v>19723.91</v>
      </c>
      <c r="E9" s="132">
        <f t="shared" si="4"/>
        <v>2593.09</v>
      </c>
      <c r="F9" s="132">
        <f t="shared" si="5"/>
        <v>901406.28</v>
      </c>
      <c r="G9" s="132">
        <f t="shared" si="0"/>
        <v>881682.37</v>
      </c>
      <c r="H9" s="132">
        <f t="shared" si="6"/>
        <v>2593.0865589041096</v>
      </c>
      <c r="I9" s="131">
        <f t="shared" si="7"/>
        <v>-3.441095890593715E-3</v>
      </c>
    </row>
    <row r="10" spans="1:9" x14ac:dyDescent="0.25">
      <c r="A10" s="135" t="s">
        <v>522</v>
      </c>
      <c r="B10" s="134">
        <f t="shared" si="1"/>
        <v>7</v>
      </c>
      <c r="C10" s="132">
        <f t="shared" si="2"/>
        <v>22317</v>
      </c>
      <c r="D10" s="133">
        <f t="shared" si="3"/>
        <v>19780.650000000001</v>
      </c>
      <c r="E10" s="132">
        <f t="shared" si="4"/>
        <v>2536.35</v>
      </c>
      <c r="F10" s="132">
        <f t="shared" si="5"/>
        <v>881682.37</v>
      </c>
      <c r="G10" s="132">
        <f t="shared" si="0"/>
        <v>861901.72</v>
      </c>
      <c r="H10" s="132">
        <f t="shared" si="6"/>
        <v>2536.3465438356166</v>
      </c>
      <c r="I10" s="131">
        <f t="shared" si="7"/>
        <v>-3.456164383351279E-3</v>
      </c>
    </row>
    <row r="11" spans="1:9" x14ac:dyDescent="0.25">
      <c r="A11" s="135" t="s">
        <v>188</v>
      </c>
      <c r="B11" s="134">
        <f t="shared" si="1"/>
        <v>7</v>
      </c>
      <c r="C11" s="132">
        <f t="shared" si="2"/>
        <v>22317</v>
      </c>
      <c r="D11" s="133">
        <f t="shared" si="3"/>
        <v>19837.560000000001</v>
      </c>
      <c r="E11" s="132">
        <f t="shared" si="4"/>
        <v>2479.44</v>
      </c>
      <c r="F11" s="132">
        <f t="shared" si="5"/>
        <v>861901.72</v>
      </c>
      <c r="G11" s="132">
        <f t="shared" si="0"/>
        <v>842064.15999999992</v>
      </c>
      <c r="H11" s="132">
        <f t="shared" si="6"/>
        <v>2479.4433041095886</v>
      </c>
      <c r="I11" s="131">
        <f t="shared" si="7"/>
        <v>3.3041095884982497E-3</v>
      </c>
    </row>
    <row r="12" spans="1:9" x14ac:dyDescent="0.25">
      <c r="A12" s="135" t="s">
        <v>521</v>
      </c>
      <c r="B12" s="134">
        <f t="shared" si="1"/>
        <v>7</v>
      </c>
      <c r="C12" s="132">
        <f t="shared" si="2"/>
        <v>22317</v>
      </c>
      <c r="D12" s="133">
        <f t="shared" si="3"/>
        <v>19894.62</v>
      </c>
      <c r="E12" s="132">
        <f t="shared" si="4"/>
        <v>2422.38</v>
      </c>
      <c r="F12" s="132">
        <f t="shared" si="5"/>
        <v>842064.15999999992</v>
      </c>
      <c r="G12" s="132">
        <f t="shared" si="0"/>
        <v>822169.53999999992</v>
      </c>
      <c r="H12" s="132">
        <f t="shared" si="6"/>
        <v>2422.3763506849314</v>
      </c>
      <c r="I12" s="131">
        <f t="shared" si="7"/>
        <v>-3.6493150687419984E-3</v>
      </c>
    </row>
    <row r="13" spans="1:9" x14ac:dyDescent="0.25">
      <c r="A13" s="135" t="s">
        <v>520</v>
      </c>
      <c r="B13" s="134">
        <f t="shared" si="1"/>
        <v>7</v>
      </c>
      <c r="C13" s="132">
        <f t="shared" si="2"/>
        <v>22317</v>
      </c>
      <c r="D13" s="133">
        <f t="shared" si="3"/>
        <v>19951.849999999999</v>
      </c>
      <c r="E13" s="132">
        <f t="shared" si="4"/>
        <v>2365.15</v>
      </c>
      <c r="F13" s="132">
        <f t="shared" si="5"/>
        <v>822169.53999999992</v>
      </c>
      <c r="G13" s="132">
        <f t="shared" si="0"/>
        <v>802217.69</v>
      </c>
      <c r="H13" s="132">
        <f t="shared" si="6"/>
        <v>2365.1452520547941</v>
      </c>
      <c r="I13" s="131">
        <f t="shared" si="7"/>
        <v>-4.7479452059633331E-3</v>
      </c>
    </row>
    <row r="14" spans="1:9" x14ac:dyDescent="0.25">
      <c r="A14" s="135" t="s">
        <v>519</v>
      </c>
      <c r="B14" s="134">
        <f t="shared" si="1"/>
        <v>7</v>
      </c>
      <c r="C14" s="132">
        <f t="shared" si="2"/>
        <v>22317</v>
      </c>
      <c r="D14" s="133">
        <f t="shared" si="3"/>
        <v>20009.25</v>
      </c>
      <c r="E14" s="132">
        <f t="shared" si="4"/>
        <v>2307.75</v>
      </c>
      <c r="F14" s="132">
        <f t="shared" si="5"/>
        <v>802217.69</v>
      </c>
      <c r="G14" s="132">
        <f t="shared" si="0"/>
        <v>782208.44</v>
      </c>
      <c r="H14" s="132">
        <f t="shared" si="6"/>
        <v>2307.7495191780818</v>
      </c>
      <c r="I14" s="131">
        <f t="shared" si="7"/>
        <v>-4.8082191824505571E-4</v>
      </c>
    </row>
    <row r="15" spans="1:9" x14ac:dyDescent="0.25">
      <c r="A15" s="135" t="s">
        <v>518</v>
      </c>
      <c r="B15" s="134">
        <f t="shared" si="1"/>
        <v>7</v>
      </c>
      <c r="C15" s="132">
        <f t="shared" si="2"/>
        <v>22317</v>
      </c>
      <c r="D15" s="133">
        <f t="shared" si="3"/>
        <v>20066.810000000001</v>
      </c>
      <c r="E15" s="132">
        <f t="shared" si="4"/>
        <v>2250.19</v>
      </c>
      <c r="F15" s="132">
        <f t="shared" si="5"/>
        <v>782208.44</v>
      </c>
      <c r="G15" s="132">
        <f t="shared" si="0"/>
        <v>762141.62999999989</v>
      </c>
      <c r="H15" s="132">
        <f t="shared" si="6"/>
        <v>2250.1886630136987</v>
      </c>
      <c r="I15" s="131">
        <f t="shared" si="7"/>
        <v>-1.3369863013394934E-3</v>
      </c>
    </row>
    <row r="16" spans="1:9" x14ac:dyDescent="0.25">
      <c r="A16" s="135" t="s">
        <v>517</v>
      </c>
      <c r="B16" s="134">
        <f t="shared" si="1"/>
        <v>7</v>
      </c>
      <c r="C16" s="132">
        <f t="shared" si="2"/>
        <v>22317</v>
      </c>
      <c r="D16" s="133">
        <f t="shared" si="3"/>
        <v>20124.54</v>
      </c>
      <c r="E16" s="132">
        <f t="shared" si="4"/>
        <v>2192.46</v>
      </c>
      <c r="F16" s="132">
        <f t="shared" si="5"/>
        <v>762141.62999999989</v>
      </c>
      <c r="G16" s="132">
        <f t="shared" si="0"/>
        <v>742017.08999999985</v>
      </c>
      <c r="H16" s="132">
        <f t="shared" si="6"/>
        <v>2192.4622232876709</v>
      </c>
      <c r="I16" s="131">
        <f t="shared" si="7"/>
        <v>2.2232876708585536E-3</v>
      </c>
    </row>
    <row r="17" spans="1:9" x14ac:dyDescent="0.25">
      <c r="A17" s="135" t="s">
        <v>516</v>
      </c>
      <c r="B17" s="134">
        <f t="shared" si="1"/>
        <v>7</v>
      </c>
      <c r="C17" s="132">
        <f t="shared" si="2"/>
        <v>22317</v>
      </c>
      <c r="D17" s="133">
        <f t="shared" si="3"/>
        <v>20182.43</v>
      </c>
      <c r="E17" s="132">
        <f t="shared" si="4"/>
        <v>2134.5700000000002</v>
      </c>
      <c r="F17" s="132">
        <f t="shared" si="5"/>
        <v>742017.08999999985</v>
      </c>
      <c r="G17" s="132">
        <f t="shared" si="0"/>
        <v>721834.6599999998</v>
      </c>
      <c r="H17" s="132">
        <f t="shared" si="6"/>
        <v>2134.5697109589037</v>
      </c>
      <c r="I17" s="131">
        <f t="shared" si="7"/>
        <v>-2.8904109649374732E-4</v>
      </c>
    </row>
    <row r="18" spans="1:9" x14ac:dyDescent="0.25">
      <c r="A18" s="135" t="s">
        <v>515</v>
      </c>
      <c r="B18" s="134">
        <f t="shared" si="1"/>
        <v>7</v>
      </c>
      <c r="C18" s="132">
        <f t="shared" si="2"/>
        <v>22317</v>
      </c>
      <c r="D18" s="133">
        <f t="shared" si="3"/>
        <v>20240.489999999998</v>
      </c>
      <c r="E18" s="132">
        <f t="shared" si="4"/>
        <v>2076.5100000000002</v>
      </c>
      <c r="F18" s="132">
        <f t="shared" si="5"/>
        <v>721834.6599999998</v>
      </c>
      <c r="G18" s="132">
        <f t="shared" si="0"/>
        <v>701594.16999999981</v>
      </c>
      <c r="H18" s="132">
        <f t="shared" si="6"/>
        <v>2076.5106657534238</v>
      </c>
      <c r="I18" s="131">
        <f t="shared" si="7"/>
        <v>6.6575342361829826E-4</v>
      </c>
    </row>
    <row r="19" spans="1:9" x14ac:dyDescent="0.25">
      <c r="A19" s="135" t="s">
        <v>514</v>
      </c>
      <c r="B19" s="134">
        <f t="shared" si="1"/>
        <v>7</v>
      </c>
      <c r="C19" s="132">
        <f t="shared" si="2"/>
        <v>22317</v>
      </c>
      <c r="D19" s="133">
        <f t="shared" si="3"/>
        <v>20298.72</v>
      </c>
      <c r="E19" s="132">
        <f t="shared" si="4"/>
        <v>2018.28</v>
      </c>
      <c r="F19" s="132">
        <f t="shared" si="5"/>
        <v>701594.16999999981</v>
      </c>
      <c r="G19" s="132">
        <f t="shared" si="0"/>
        <v>681295.44999999984</v>
      </c>
      <c r="H19" s="132">
        <f t="shared" si="6"/>
        <v>2018.2845986301363</v>
      </c>
      <c r="I19" s="131">
        <f t="shared" si="7"/>
        <v>4.5986301363427629E-3</v>
      </c>
    </row>
    <row r="20" spans="1:9" x14ac:dyDescent="0.25">
      <c r="A20" s="135" t="s">
        <v>513</v>
      </c>
      <c r="B20" s="134">
        <f t="shared" si="1"/>
        <v>7</v>
      </c>
      <c r="C20" s="132">
        <f t="shared" si="2"/>
        <v>22317</v>
      </c>
      <c r="D20" s="133">
        <f t="shared" si="3"/>
        <v>20357.11</v>
      </c>
      <c r="E20" s="132">
        <f t="shared" si="4"/>
        <v>1959.89</v>
      </c>
      <c r="F20" s="132">
        <f t="shared" si="5"/>
        <v>681295.44999999984</v>
      </c>
      <c r="G20" s="132">
        <f t="shared" si="0"/>
        <v>660938.33999999985</v>
      </c>
      <c r="H20" s="132">
        <f t="shared" si="6"/>
        <v>1959.8910205479447</v>
      </c>
      <c r="I20" s="131">
        <f t="shared" si="7"/>
        <v>1.0205479445630772E-3</v>
      </c>
    </row>
    <row r="21" spans="1:9" x14ac:dyDescent="0.25">
      <c r="A21" s="135" t="s">
        <v>512</v>
      </c>
      <c r="B21" s="134">
        <f t="shared" si="1"/>
        <v>7</v>
      </c>
      <c r="C21" s="132">
        <f t="shared" si="2"/>
        <v>22317</v>
      </c>
      <c r="D21" s="133">
        <f t="shared" si="3"/>
        <v>20415.669999999998</v>
      </c>
      <c r="E21" s="132">
        <f t="shared" si="4"/>
        <v>1901.33</v>
      </c>
      <c r="F21" s="132">
        <f t="shared" si="5"/>
        <v>660938.33999999985</v>
      </c>
      <c r="G21" s="132">
        <f t="shared" si="0"/>
        <v>640522.66999999981</v>
      </c>
      <c r="H21" s="132">
        <f t="shared" si="6"/>
        <v>1901.3294712328764</v>
      </c>
      <c r="I21" s="131">
        <f t="shared" si="7"/>
        <v>-5.2876712356919597E-4</v>
      </c>
    </row>
    <row r="22" spans="1:9" x14ac:dyDescent="0.25">
      <c r="A22" s="135" t="s">
        <v>511</v>
      </c>
      <c r="B22" s="134">
        <f t="shared" si="1"/>
        <v>7</v>
      </c>
      <c r="C22" s="132">
        <f t="shared" si="2"/>
        <v>22317</v>
      </c>
      <c r="D22" s="133">
        <f t="shared" si="3"/>
        <v>20474.400000000001</v>
      </c>
      <c r="E22" s="132">
        <f t="shared" si="4"/>
        <v>1842.6</v>
      </c>
      <c r="F22" s="132">
        <f t="shared" si="5"/>
        <v>640522.66999999981</v>
      </c>
      <c r="G22" s="132">
        <f t="shared" si="0"/>
        <v>620048.26999999979</v>
      </c>
      <c r="H22" s="132">
        <f t="shared" si="6"/>
        <v>1842.5994616438352</v>
      </c>
      <c r="I22" s="131">
        <f t="shared" si="7"/>
        <v>-5.383561647249735E-4</v>
      </c>
    </row>
    <row r="23" spans="1:9" x14ac:dyDescent="0.25">
      <c r="A23" s="135" t="s">
        <v>510</v>
      </c>
      <c r="B23" s="134">
        <f t="shared" si="1"/>
        <v>7</v>
      </c>
      <c r="C23" s="132">
        <f t="shared" si="2"/>
        <v>22317</v>
      </c>
      <c r="D23" s="133">
        <f t="shared" si="3"/>
        <v>20533.3</v>
      </c>
      <c r="E23" s="132">
        <f t="shared" si="4"/>
        <v>1783.7</v>
      </c>
      <c r="F23" s="132">
        <f t="shared" si="5"/>
        <v>620048.26999999979</v>
      </c>
      <c r="G23" s="132">
        <f t="shared" si="0"/>
        <v>599514.96999999974</v>
      </c>
      <c r="H23" s="132">
        <f t="shared" si="6"/>
        <v>1783.7005027397256</v>
      </c>
      <c r="I23" s="131">
        <f t="shared" si="7"/>
        <v>5.027397255616961E-4</v>
      </c>
    </row>
    <row r="24" spans="1:9" x14ac:dyDescent="0.25">
      <c r="A24" s="135" t="s">
        <v>509</v>
      </c>
      <c r="B24" s="134">
        <f t="shared" si="1"/>
        <v>7</v>
      </c>
      <c r="C24" s="132">
        <f t="shared" si="2"/>
        <v>22317</v>
      </c>
      <c r="D24" s="133">
        <f t="shared" si="3"/>
        <v>20592.37</v>
      </c>
      <c r="E24" s="132">
        <f t="shared" si="4"/>
        <v>1724.63</v>
      </c>
      <c r="F24" s="132">
        <f t="shared" si="5"/>
        <v>599514.96999999974</v>
      </c>
      <c r="G24" s="132">
        <f t="shared" si="0"/>
        <v>578922.59999999974</v>
      </c>
      <c r="H24" s="132">
        <f t="shared" si="6"/>
        <v>1724.6321054794514</v>
      </c>
      <c r="I24" s="131">
        <f t="shared" si="7"/>
        <v>2.105479451302017E-3</v>
      </c>
    </row>
    <row r="25" spans="1:9" x14ac:dyDescent="0.25">
      <c r="A25" s="135" t="s">
        <v>38</v>
      </c>
      <c r="B25" s="134">
        <f t="shared" si="1"/>
        <v>7</v>
      </c>
      <c r="C25" s="132">
        <f t="shared" si="2"/>
        <v>22317</v>
      </c>
      <c r="D25" s="133">
        <f t="shared" si="3"/>
        <v>20651.61</v>
      </c>
      <c r="E25" s="132">
        <f t="shared" si="4"/>
        <v>1665.39</v>
      </c>
      <c r="F25" s="132">
        <f t="shared" si="5"/>
        <v>578922.59999999974</v>
      </c>
      <c r="G25" s="132">
        <f t="shared" si="0"/>
        <v>558270.98999999976</v>
      </c>
      <c r="H25" s="132">
        <f t="shared" si="6"/>
        <v>1665.3937808219171</v>
      </c>
      <c r="I25" s="131">
        <f t="shared" si="7"/>
        <v>3.7808219169619406E-3</v>
      </c>
    </row>
    <row r="26" spans="1:9" x14ac:dyDescent="0.25">
      <c r="A26" s="135" t="s">
        <v>508</v>
      </c>
      <c r="B26" s="134">
        <f t="shared" si="1"/>
        <v>7</v>
      </c>
      <c r="C26" s="132">
        <f t="shared" si="2"/>
        <v>22317</v>
      </c>
      <c r="D26" s="133">
        <f t="shared" si="3"/>
        <v>20711.009999999998</v>
      </c>
      <c r="E26" s="132">
        <f t="shared" si="4"/>
        <v>1605.99</v>
      </c>
      <c r="F26" s="132">
        <f t="shared" si="5"/>
        <v>558270.98999999976</v>
      </c>
      <c r="G26" s="132">
        <f t="shared" si="0"/>
        <v>537559.97999999975</v>
      </c>
      <c r="H26" s="132">
        <f t="shared" si="6"/>
        <v>1605.9850397260266</v>
      </c>
      <c r="I26" s="131">
        <f t="shared" si="7"/>
        <v>-4.960273973438234E-3</v>
      </c>
    </row>
    <row r="27" spans="1:9" x14ac:dyDescent="0.25">
      <c r="A27" s="135" t="s">
        <v>507</v>
      </c>
      <c r="B27" s="134">
        <f t="shared" si="1"/>
        <v>7</v>
      </c>
      <c r="C27" s="132">
        <f t="shared" si="2"/>
        <v>22317</v>
      </c>
      <c r="D27" s="133">
        <f t="shared" si="3"/>
        <v>20770.59</v>
      </c>
      <c r="E27" s="132">
        <f t="shared" si="4"/>
        <v>1546.41</v>
      </c>
      <c r="F27" s="132">
        <f t="shared" si="5"/>
        <v>537559.97999999975</v>
      </c>
      <c r="G27" s="132">
        <f t="shared" si="0"/>
        <v>516789.38999999972</v>
      </c>
      <c r="H27" s="132">
        <f t="shared" si="6"/>
        <v>1546.4054219178074</v>
      </c>
      <c r="I27" s="131">
        <f t="shared" si="7"/>
        <v>-4.5780821926655335E-3</v>
      </c>
    </row>
    <row r="28" spans="1:9" x14ac:dyDescent="0.25">
      <c r="A28" s="135" t="s">
        <v>506</v>
      </c>
      <c r="B28" s="134">
        <f t="shared" si="1"/>
        <v>7</v>
      </c>
      <c r="C28" s="132">
        <f t="shared" si="2"/>
        <v>22317</v>
      </c>
      <c r="D28" s="133">
        <f t="shared" si="3"/>
        <v>20830.349999999999</v>
      </c>
      <c r="E28" s="132">
        <f t="shared" si="4"/>
        <v>1486.65</v>
      </c>
      <c r="F28" s="132">
        <f t="shared" si="5"/>
        <v>516789.38999999972</v>
      </c>
      <c r="G28" s="132">
        <f t="shared" si="0"/>
        <v>495959.03999999975</v>
      </c>
      <c r="H28" s="132">
        <f t="shared" si="6"/>
        <v>1486.6544095890406</v>
      </c>
      <c r="I28" s="131">
        <f t="shared" si="7"/>
        <v>4.4095890405060345E-3</v>
      </c>
    </row>
    <row r="29" spans="1:9" x14ac:dyDescent="0.25">
      <c r="A29" s="135" t="s">
        <v>505</v>
      </c>
      <c r="B29" s="134">
        <f t="shared" si="1"/>
        <v>7</v>
      </c>
      <c r="C29" s="132">
        <f t="shared" si="2"/>
        <v>22317</v>
      </c>
      <c r="D29" s="133">
        <f t="shared" si="3"/>
        <v>20890.27</v>
      </c>
      <c r="E29" s="132">
        <f t="shared" si="4"/>
        <v>1426.73</v>
      </c>
      <c r="F29" s="132">
        <f t="shared" si="5"/>
        <v>495959.03999999975</v>
      </c>
      <c r="G29" s="132">
        <f t="shared" si="0"/>
        <v>475068.76999999973</v>
      </c>
      <c r="H29" s="132">
        <f t="shared" si="6"/>
        <v>1426.731484931506</v>
      </c>
      <c r="I29" s="131">
        <f t="shared" si="7"/>
        <v>1.4849315059564105E-3</v>
      </c>
    </row>
    <row r="30" spans="1:9" x14ac:dyDescent="0.25">
      <c r="A30" s="135" t="s">
        <v>504</v>
      </c>
      <c r="B30" s="134">
        <f t="shared" si="1"/>
        <v>7</v>
      </c>
      <c r="C30" s="132">
        <f t="shared" si="2"/>
        <v>22317</v>
      </c>
      <c r="D30" s="133">
        <f t="shared" si="3"/>
        <v>20950.36</v>
      </c>
      <c r="E30" s="132">
        <f t="shared" si="4"/>
        <v>1366.64</v>
      </c>
      <c r="F30" s="132">
        <f t="shared" si="5"/>
        <v>475068.76999999973</v>
      </c>
      <c r="G30" s="132">
        <f t="shared" si="0"/>
        <v>454118.40999999974</v>
      </c>
      <c r="H30" s="132">
        <f t="shared" si="6"/>
        <v>1366.6361876712319</v>
      </c>
      <c r="I30" s="131">
        <f t="shared" si="7"/>
        <v>-3.8123287681628426E-3</v>
      </c>
    </row>
    <row r="31" spans="1:9" x14ac:dyDescent="0.25">
      <c r="A31" s="135" t="s">
        <v>503</v>
      </c>
      <c r="B31" s="134">
        <f t="shared" si="1"/>
        <v>7</v>
      </c>
      <c r="C31" s="132">
        <f t="shared" si="2"/>
        <v>22317</v>
      </c>
      <c r="D31" s="133">
        <f t="shared" si="3"/>
        <v>21010.63</v>
      </c>
      <c r="E31" s="132">
        <f t="shared" si="4"/>
        <v>1306.3699999999999</v>
      </c>
      <c r="F31" s="132">
        <f t="shared" si="5"/>
        <v>454118.40999999974</v>
      </c>
      <c r="G31" s="132">
        <f t="shared" si="0"/>
        <v>433107.77999999974</v>
      </c>
      <c r="H31" s="132">
        <f t="shared" si="6"/>
        <v>1306.3680287671225</v>
      </c>
      <c r="I31" s="131">
        <f t="shared" si="7"/>
        <v>-1.9712328773948684E-3</v>
      </c>
    </row>
    <row r="32" spans="1:9" x14ac:dyDescent="0.25">
      <c r="A32" s="135" t="s">
        <v>502</v>
      </c>
      <c r="B32" s="134">
        <f t="shared" si="1"/>
        <v>7</v>
      </c>
      <c r="C32" s="132">
        <f t="shared" si="2"/>
        <v>22317</v>
      </c>
      <c r="D32" s="133">
        <f t="shared" si="3"/>
        <v>21071.07</v>
      </c>
      <c r="E32" s="132">
        <f t="shared" si="4"/>
        <v>1245.93</v>
      </c>
      <c r="F32" s="132">
        <f t="shared" si="5"/>
        <v>433107.77999999974</v>
      </c>
      <c r="G32" s="132">
        <f t="shared" si="0"/>
        <v>412036.70999999973</v>
      </c>
      <c r="H32" s="132">
        <f t="shared" si="6"/>
        <v>1245.9264904109582</v>
      </c>
      <c r="I32" s="131">
        <f t="shared" si="7"/>
        <v>-3.5095890418688214E-3</v>
      </c>
    </row>
    <row r="33" spans="1:9" x14ac:dyDescent="0.25">
      <c r="A33" s="135" t="s">
        <v>229</v>
      </c>
      <c r="B33" s="134">
        <f t="shared" si="1"/>
        <v>7</v>
      </c>
      <c r="C33" s="132">
        <f t="shared" si="2"/>
        <v>22317</v>
      </c>
      <c r="D33" s="133">
        <f t="shared" si="3"/>
        <v>21131.69</v>
      </c>
      <c r="E33" s="132">
        <f t="shared" si="4"/>
        <v>1185.31</v>
      </c>
      <c r="F33" s="132">
        <f t="shared" si="5"/>
        <v>412036.70999999973</v>
      </c>
      <c r="G33" s="132">
        <f t="shared" si="0"/>
        <v>390905.01999999973</v>
      </c>
      <c r="H33" s="132">
        <f t="shared" si="6"/>
        <v>1185.311083561643</v>
      </c>
      <c r="I33" s="131">
        <f t="shared" si="7"/>
        <v>1.0835616430995287E-3</v>
      </c>
    </row>
    <row r="34" spans="1:9" x14ac:dyDescent="0.25">
      <c r="A34" s="135" t="s">
        <v>501</v>
      </c>
      <c r="B34" s="134">
        <f t="shared" si="1"/>
        <v>7</v>
      </c>
      <c r="C34" s="132">
        <f t="shared" si="2"/>
        <v>22317</v>
      </c>
      <c r="D34" s="133">
        <f t="shared" si="3"/>
        <v>21192.48</v>
      </c>
      <c r="E34" s="132">
        <f t="shared" si="4"/>
        <v>1124.52</v>
      </c>
      <c r="F34" s="132">
        <f t="shared" si="5"/>
        <v>390905.01999999973</v>
      </c>
      <c r="G34" s="132">
        <f t="shared" si="0"/>
        <v>369712.53999999975</v>
      </c>
      <c r="H34" s="132">
        <f t="shared" si="6"/>
        <v>1124.521290410958</v>
      </c>
      <c r="I34" s="131">
        <f t="shared" si="7"/>
        <v>1.2904109580631484E-3</v>
      </c>
    </row>
    <row r="35" spans="1:9" x14ac:dyDescent="0.25">
      <c r="A35" s="135" t="s">
        <v>500</v>
      </c>
      <c r="B35" s="134">
        <f t="shared" si="1"/>
        <v>7</v>
      </c>
      <c r="C35" s="132">
        <f t="shared" si="2"/>
        <v>22317</v>
      </c>
      <c r="D35" s="133">
        <f t="shared" si="3"/>
        <v>21253.439999999999</v>
      </c>
      <c r="E35" s="132">
        <f t="shared" si="4"/>
        <v>1063.56</v>
      </c>
      <c r="F35" s="132">
        <f t="shared" si="5"/>
        <v>369712.53999999975</v>
      </c>
      <c r="G35" s="132">
        <f t="shared" si="0"/>
        <v>348459.09999999974</v>
      </c>
      <c r="H35" s="132">
        <f t="shared" si="6"/>
        <v>1063.5566219178074</v>
      </c>
      <c r="I35" s="131">
        <f t="shared" si="7"/>
        <v>-3.3780821925120108E-3</v>
      </c>
    </row>
    <row r="36" spans="1:9" x14ac:dyDescent="0.25">
      <c r="A36" s="135" t="s">
        <v>499</v>
      </c>
      <c r="B36" s="134">
        <f t="shared" si="1"/>
        <v>7</v>
      </c>
      <c r="C36" s="132">
        <f t="shared" si="2"/>
        <v>22317</v>
      </c>
      <c r="D36" s="133">
        <f t="shared" si="3"/>
        <v>21314.58</v>
      </c>
      <c r="E36" s="132">
        <f t="shared" si="4"/>
        <v>1002.42</v>
      </c>
      <c r="F36" s="132">
        <f t="shared" si="5"/>
        <v>348459.09999999974</v>
      </c>
      <c r="G36" s="132">
        <f t="shared" si="0"/>
        <v>327144.51999999973</v>
      </c>
      <c r="H36" s="132">
        <f t="shared" si="6"/>
        <v>1002.4165890410951</v>
      </c>
      <c r="I36" s="131">
        <f t="shared" si="7"/>
        <v>-3.4109589048512134E-3</v>
      </c>
    </row>
    <row r="37" spans="1:9" x14ac:dyDescent="0.25">
      <c r="A37" s="135" t="s">
        <v>194</v>
      </c>
      <c r="B37" s="134">
        <f t="shared" si="1"/>
        <v>7</v>
      </c>
      <c r="C37" s="132">
        <f t="shared" si="2"/>
        <v>22317</v>
      </c>
      <c r="D37" s="133">
        <f t="shared" si="3"/>
        <v>21375.9</v>
      </c>
      <c r="E37" s="132">
        <f t="shared" si="4"/>
        <v>941.1</v>
      </c>
      <c r="F37" s="132">
        <f t="shared" si="5"/>
        <v>327144.51999999973</v>
      </c>
      <c r="G37" s="132">
        <f t="shared" si="0"/>
        <v>305768.6199999997</v>
      </c>
      <c r="H37" s="132">
        <f t="shared" si="6"/>
        <v>941.10067397260195</v>
      </c>
      <c r="I37" s="131">
        <f t="shared" si="7"/>
        <v>6.7397260193047259E-4</v>
      </c>
    </row>
    <row r="38" spans="1:9" x14ac:dyDescent="0.25">
      <c r="A38" s="135" t="s">
        <v>498</v>
      </c>
      <c r="B38" s="134">
        <f t="shared" si="1"/>
        <v>7</v>
      </c>
      <c r="C38" s="132">
        <f t="shared" si="2"/>
        <v>22317</v>
      </c>
      <c r="D38" s="133">
        <f t="shared" si="3"/>
        <v>21437.39</v>
      </c>
      <c r="E38" s="132">
        <f t="shared" si="4"/>
        <v>879.61</v>
      </c>
      <c r="F38" s="132">
        <f t="shared" si="5"/>
        <v>305768.6199999997</v>
      </c>
      <c r="G38" s="132">
        <f t="shared" si="0"/>
        <v>284331.22999999969</v>
      </c>
      <c r="H38" s="132">
        <f t="shared" si="6"/>
        <v>879.60835890410874</v>
      </c>
      <c r="I38" s="131">
        <f t="shared" si="7"/>
        <v>-1.6410958912729257E-3</v>
      </c>
    </row>
    <row r="39" spans="1:9" x14ac:dyDescent="0.25">
      <c r="A39" s="135" t="s">
        <v>497</v>
      </c>
      <c r="B39" s="134">
        <f t="shared" si="1"/>
        <v>7</v>
      </c>
      <c r="C39" s="132">
        <f t="shared" si="2"/>
        <v>22317</v>
      </c>
      <c r="D39" s="133">
        <f t="shared" si="3"/>
        <v>21499.06</v>
      </c>
      <c r="E39" s="132">
        <f t="shared" si="4"/>
        <v>817.94</v>
      </c>
      <c r="F39" s="132">
        <f t="shared" si="5"/>
        <v>284331.22999999969</v>
      </c>
      <c r="G39" s="132">
        <f t="shared" si="0"/>
        <v>262832.16999999969</v>
      </c>
      <c r="H39" s="132">
        <f t="shared" si="6"/>
        <v>817.9391547945196</v>
      </c>
      <c r="I39" s="131">
        <f t="shared" si="7"/>
        <v>-8.45205480459299E-4</v>
      </c>
    </row>
    <row r="40" spans="1:9" x14ac:dyDescent="0.25">
      <c r="A40" s="135" t="s">
        <v>496</v>
      </c>
      <c r="B40" s="134">
        <f t="shared" si="1"/>
        <v>7</v>
      </c>
      <c r="C40" s="132">
        <f t="shared" si="2"/>
        <v>22317</v>
      </c>
      <c r="D40" s="133">
        <f t="shared" si="3"/>
        <v>21560.91</v>
      </c>
      <c r="E40" s="132">
        <f t="shared" si="4"/>
        <v>756.09</v>
      </c>
      <c r="F40" s="132">
        <f t="shared" si="5"/>
        <v>262832.16999999969</v>
      </c>
      <c r="G40" s="132">
        <f t="shared" si="0"/>
        <v>241271.25999999969</v>
      </c>
      <c r="H40" s="132">
        <f t="shared" si="6"/>
        <v>756.09254383561552</v>
      </c>
      <c r="I40" s="131">
        <f t="shared" si="7"/>
        <v>2.5438356154836583E-3</v>
      </c>
    </row>
    <row r="41" spans="1:9" x14ac:dyDescent="0.25">
      <c r="A41" s="135" t="s">
        <v>495</v>
      </c>
      <c r="B41" s="134">
        <f t="shared" si="1"/>
        <v>7</v>
      </c>
      <c r="C41" s="132">
        <f t="shared" si="2"/>
        <v>22317</v>
      </c>
      <c r="D41" s="133">
        <f t="shared" si="3"/>
        <v>21622.93</v>
      </c>
      <c r="E41" s="132">
        <f t="shared" si="4"/>
        <v>694.07</v>
      </c>
      <c r="F41" s="132">
        <f t="shared" si="5"/>
        <v>241271.25999999969</v>
      </c>
      <c r="G41" s="132">
        <f t="shared" si="0"/>
        <v>219648.3299999997</v>
      </c>
      <c r="H41" s="132">
        <f t="shared" si="6"/>
        <v>694.06800821917727</v>
      </c>
      <c r="I41" s="131">
        <f t="shared" si="7"/>
        <v>-1.9917808227774003E-3</v>
      </c>
    </row>
    <row r="42" spans="1:9" x14ac:dyDescent="0.25">
      <c r="A42" s="135" t="s">
        <v>494</v>
      </c>
      <c r="B42" s="134">
        <f t="shared" si="1"/>
        <v>7</v>
      </c>
      <c r="C42" s="132">
        <f t="shared" si="2"/>
        <v>22317</v>
      </c>
      <c r="D42" s="133">
        <f t="shared" si="3"/>
        <v>21685.13</v>
      </c>
      <c r="E42" s="132">
        <f t="shared" si="4"/>
        <v>631.87</v>
      </c>
      <c r="F42" s="132">
        <f t="shared" si="5"/>
        <v>219648.3299999997</v>
      </c>
      <c r="G42" s="132">
        <f t="shared" si="0"/>
        <v>197963.19999999969</v>
      </c>
      <c r="H42" s="132">
        <f t="shared" si="6"/>
        <v>631.86505890410876</v>
      </c>
      <c r="I42" s="131">
        <f t="shared" si="7"/>
        <v>-4.9410958912403657E-3</v>
      </c>
    </row>
    <row r="43" spans="1:9" x14ac:dyDescent="0.25">
      <c r="A43" s="135" t="s">
        <v>493</v>
      </c>
      <c r="B43" s="134">
        <f t="shared" si="1"/>
        <v>7</v>
      </c>
      <c r="C43" s="132">
        <f t="shared" si="2"/>
        <v>22317</v>
      </c>
      <c r="D43" s="133">
        <f t="shared" si="3"/>
        <v>21747.52</v>
      </c>
      <c r="E43" s="132">
        <f t="shared" si="4"/>
        <v>569.48</v>
      </c>
      <c r="F43" s="132">
        <f t="shared" si="5"/>
        <v>197963.19999999969</v>
      </c>
      <c r="G43" s="132">
        <f t="shared" si="0"/>
        <v>176215.6799999997</v>
      </c>
      <c r="H43" s="132">
        <f t="shared" si="6"/>
        <v>569.48317808219088</v>
      </c>
      <c r="I43" s="131">
        <f t="shared" si="7"/>
        <v>3.1780821908569123E-3</v>
      </c>
    </row>
    <row r="44" spans="1:9" x14ac:dyDescent="0.25">
      <c r="A44" s="135" t="s">
        <v>492</v>
      </c>
      <c r="B44" s="134">
        <f t="shared" si="1"/>
        <v>7</v>
      </c>
      <c r="C44" s="132">
        <f t="shared" si="2"/>
        <v>22317</v>
      </c>
      <c r="D44" s="133">
        <f t="shared" si="3"/>
        <v>21810.080000000002</v>
      </c>
      <c r="E44" s="132">
        <f t="shared" si="4"/>
        <v>506.92</v>
      </c>
      <c r="F44" s="132">
        <f t="shared" si="5"/>
        <v>176215.6799999997</v>
      </c>
      <c r="G44" s="132">
        <f t="shared" si="0"/>
        <v>154405.59999999969</v>
      </c>
      <c r="H44" s="132">
        <f t="shared" si="6"/>
        <v>506.92181917808131</v>
      </c>
      <c r="I44" s="131">
        <f t="shared" si="7"/>
        <v>1.8191780812912839E-3</v>
      </c>
    </row>
    <row r="45" spans="1:9" x14ac:dyDescent="0.25">
      <c r="A45" s="135" t="s">
        <v>491</v>
      </c>
      <c r="B45" s="134">
        <f t="shared" si="1"/>
        <v>7</v>
      </c>
      <c r="C45" s="132">
        <f t="shared" si="2"/>
        <v>22317</v>
      </c>
      <c r="D45" s="133">
        <f t="shared" si="3"/>
        <v>21872.82</v>
      </c>
      <c r="E45" s="132">
        <f t="shared" si="4"/>
        <v>444.18</v>
      </c>
      <c r="F45" s="132">
        <f t="shared" si="5"/>
        <v>154405.59999999969</v>
      </c>
      <c r="G45" s="132">
        <f t="shared" si="0"/>
        <v>132532.77999999968</v>
      </c>
      <c r="H45" s="132">
        <f t="shared" si="6"/>
        <v>444.18049315068401</v>
      </c>
      <c r="I45" s="131">
        <f t="shared" si="7"/>
        <v>4.9315068400801465E-4</v>
      </c>
    </row>
    <row r="46" spans="1:9" x14ac:dyDescent="0.25">
      <c r="A46" s="135" t="s">
        <v>490</v>
      </c>
      <c r="B46" s="134">
        <f t="shared" si="1"/>
        <v>7</v>
      </c>
      <c r="C46" s="132">
        <f t="shared" si="2"/>
        <v>22317</v>
      </c>
      <c r="D46" s="133">
        <f t="shared" si="3"/>
        <v>21935.74</v>
      </c>
      <c r="E46" s="132">
        <f t="shared" si="4"/>
        <v>381.26</v>
      </c>
      <c r="F46" s="132">
        <f t="shared" si="5"/>
        <v>132532.77999999968</v>
      </c>
      <c r="G46" s="132">
        <f t="shared" si="0"/>
        <v>110597.03999999967</v>
      </c>
      <c r="H46" s="132">
        <f t="shared" si="6"/>
        <v>381.25868219177983</v>
      </c>
      <c r="I46" s="131">
        <f t="shared" si="7"/>
        <v>-1.3178082201648067E-3</v>
      </c>
    </row>
    <row r="47" spans="1:9" x14ac:dyDescent="0.25">
      <c r="A47" s="135" t="s">
        <v>489</v>
      </c>
      <c r="B47" s="134">
        <f t="shared" si="1"/>
        <v>7</v>
      </c>
      <c r="C47" s="132">
        <f t="shared" si="2"/>
        <v>22317</v>
      </c>
      <c r="D47" s="133">
        <f t="shared" si="3"/>
        <v>21998.84</v>
      </c>
      <c r="E47" s="132">
        <f t="shared" si="4"/>
        <v>318.16000000000003</v>
      </c>
      <c r="F47" s="132">
        <f t="shared" si="5"/>
        <v>110597.03999999967</v>
      </c>
      <c r="G47" s="132">
        <f t="shared" si="0"/>
        <v>88598.199999999677</v>
      </c>
      <c r="H47" s="132">
        <f t="shared" si="6"/>
        <v>318.15586849314968</v>
      </c>
      <c r="I47" s="131">
        <f t="shared" si="7"/>
        <v>-4.1315068503422481E-3</v>
      </c>
    </row>
    <row r="48" spans="1:9" x14ac:dyDescent="0.25">
      <c r="A48" s="135" t="s">
        <v>488</v>
      </c>
      <c r="B48" s="134">
        <f t="shared" si="1"/>
        <v>7</v>
      </c>
      <c r="C48" s="132">
        <f t="shared" si="2"/>
        <v>22317</v>
      </c>
      <c r="D48" s="133">
        <f t="shared" si="3"/>
        <v>22062.13</v>
      </c>
      <c r="E48" s="132">
        <f t="shared" si="4"/>
        <v>254.87</v>
      </c>
      <c r="F48" s="132">
        <f t="shared" si="5"/>
        <v>88598.199999999677</v>
      </c>
      <c r="G48" s="132">
        <f t="shared" si="0"/>
        <v>66536.069999999672</v>
      </c>
      <c r="H48" s="132">
        <f t="shared" si="6"/>
        <v>254.87153424657438</v>
      </c>
      <c r="I48" s="131">
        <f t="shared" si="7"/>
        <v>1.5342465743799494E-3</v>
      </c>
    </row>
    <row r="49" spans="1:9" x14ac:dyDescent="0.25">
      <c r="A49" s="135" t="s">
        <v>487</v>
      </c>
      <c r="B49" s="134">
        <f t="shared" si="1"/>
        <v>7</v>
      </c>
      <c r="C49" s="132">
        <f t="shared" si="2"/>
        <v>22317</v>
      </c>
      <c r="D49" s="133">
        <f t="shared" si="3"/>
        <v>22125.59</v>
      </c>
      <c r="E49" s="132">
        <f t="shared" si="4"/>
        <v>191.41</v>
      </c>
      <c r="F49" s="132">
        <f t="shared" si="5"/>
        <v>66536.069999999672</v>
      </c>
      <c r="G49" s="132">
        <f t="shared" si="0"/>
        <v>44410.479999999676</v>
      </c>
      <c r="H49" s="132">
        <f t="shared" si="6"/>
        <v>191.40513287671138</v>
      </c>
      <c r="I49" s="131">
        <f t="shared" si="7"/>
        <v>-4.8671232886192684E-3</v>
      </c>
    </row>
    <row r="50" spans="1:9" x14ac:dyDescent="0.25">
      <c r="A50" s="135" t="s">
        <v>486</v>
      </c>
      <c r="B50" s="134">
        <f t="shared" si="1"/>
        <v>7</v>
      </c>
      <c r="C50" s="132">
        <f t="shared" si="2"/>
        <v>22317</v>
      </c>
      <c r="D50" s="133">
        <f t="shared" si="3"/>
        <v>22189.24</v>
      </c>
      <c r="E50" s="132">
        <f t="shared" si="4"/>
        <v>127.76</v>
      </c>
      <c r="F50" s="132">
        <f t="shared" si="5"/>
        <v>44410.479999999676</v>
      </c>
      <c r="G50" s="132">
        <f t="shared" si="0"/>
        <v>22221.239999999674</v>
      </c>
      <c r="H50" s="132">
        <f t="shared" si="6"/>
        <v>127.75617534246481</v>
      </c>
      <c r="I50" s="131">
        <f t="shared" si="7"/>
        <v>-3.8246575351905676E-3</v>
      </c>
    </row>
    <row r="51" spans="1:9" x14ac:dyDescent="0.25">
      <c r="A51" s="135" t="s">
        <v>485</v>
      </c>
      <c r="B51" s="134">
        <f t="shared" si="1"/>
        <v>7</v>
      </c>
      <c r="C51" s="132">
        <f t="shared" si="2"/>
        <v>22317</v>
      </c>
      <c r="D51" s="133">
        <f t="shared" si="3"/>
        <v>22221.239999999674</v>
      </c>
      <c r="E51" s="132">
        <v>95.760000000327565</v>
      </c>
      <c r="F51" s="132">
        <f t="shared" si="5"/>
        <v>22221.239999999674</v>
      </c>
      <c r="G51" s="132">
        <f t="shared" si="0"/>
        <v>0</v>
      </c>
      <c r="H51" s="132">
        <f>95.76</f>
        <v>95.76</v>
      </c>
      <c r="I51" s="131">
        <f t="shared" si="7"/>
        <v>-3.2756020118540619E-10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3484E-CC57-4B3D-9880-41EF175E317B}">
  <dimension ref="A1:I52"/>
  <sheetViews>
    <sheetView workbookViewId="0">
      <pane ySplit="3" topLeftCell="A37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1.7109375" bestFit="1" customWidth="1"/>
    <col min="3" max="3" width="17.85546875" bestFit="1" customWidth="1"/>
    <col min="4" max="4" width="12.7109375" bestFit="1" customWidth="1"/>
    <col min="5" max="5" width="9.28515625" bestFit="1" customWidth="1"/>
    <col min="6" max="6" width="15.42578125" bestFit="1" customWidth="1"/>
    <col min="7" max="7" width="14.42578125" bestFit="1" customWidth="1"/>
    <col min="8" max="8" width="15" bestFit="1" customWidth="1"/>
    <col min="9" max="9" width="7.28515625" bestFit="1" customWidth="1"/>
  </cols>
  <sheetData>
    <row r="1" spans="1:9" x14ac:dyDescent="0.25">
      <c r="A1" s="37" t="s">
        <v>267</v>
      </c>
      <c r="B1" s="46">
        <v>43835</v>
      </c>
      <c r="C1" s="142" t="s">
        <v>377</v>
      </c>
      <c r="D1" s="83">
        <v>1000000</v>
      </c>
    </row>
    <row r="2" spans="1:9" x14ac:dyDescent="0.25">
      <c r="A2" s="37" t="s">
        <v>268</v>
      </c>
      <c r="B2" s="147">
        <v>0.15</v>
      </c>
      <c r="C2" s="139" t="s">
        <v>381</v>
      </c>
      <c r="D2" s="39">
        <f>ROUNDUP(22334.6848096335,0)</f>
        <v>22335</v>
      </c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135" t="s">
        <v>484</v>
      </c>
      <c r="B4" s="40">
        <f>_xlfn.DAYS(A4,B1)</f>
        <v>5</v>
      </c>
      <c r="C4" s="26">
        <v>0</v>
      </c>
      <c r="D4" s="27">
        <v>0</v>
      </c>
      <c r="E4" s="26">
        <f>ROUNDUP(B4*$B$2*F4/365,0)</f>
        <v>2055</v>
      </c>
      <c r="F4" s="26">
        <f>D1</f>
        <v>1000000</v>
      </c>
      <c r="G4" s="26">
        <f t="shared" ref="G4:G52" si="0">F4-D4</f>
        <v>1000000</v>
      </c>
      <c r="H4" s="26">
        <f>ROUNDUP(F4*$B$2*B4/365,0)</f>
        <v>2055</v>
      </c>
      <c r="I4" s="113">
        <f>H4-E4</f>
        <v>0</v>
      </c>
    </row>
    <row r="5" spans="1:9" x14ac:dyDescent="0.25">
      <c r="A5" s="135" t="s">
        <v>526</v>
      </c>
      <c r="B5" s="40">
        <f t="shared" ref="B5:B52" si="1">A5-A4</f>
        <v>7</v>
      </c>
      <c r="C5" s="26">
        <f>$D$2</f>
        <v>22335</v>
      </c>
      <c r="D5" s="27">
        <f t="shared" ref="D5:D52" si="2">C5-E5</f>
        <v>19458.29</v>
      </c>
      <c r="E5" s="26">
        <f>ROUND(B5*$B$2*F5/365,2)</f>
        <v>2876.71</v>
      </c>
      <c r="F5" s="26">
        <f t="shared" ref="F5:F52" si="3">G4</f>
        <v>1000000</v>
      </c>
      <c r="G5" s="26">
        <f t="shared" si="0"/>
        <v>980541.71</v>
      </c>
      <c r="H5" s="26">
        <f>F5*$B$2*B5/365</f>
        <v>2876.7123287671234</v>
      </c>
      <c r="I5" s="113">
        <f t="shared" ref="I5:I52" si="4">H5-E5</f>
        <v>2.3287671233447327E-3</v>
      </c>
    </row>
    <row r="6" spans="1:9" x14ac:dyDescent="0.25">
      <c r="A6" s="135" t="s">
        <v>525</v>
      </c>
      <c r="B6" s="40">
        <f t="shared" si="1"/>
        <v>7</v>
      </c>
      <c r="C6" s="26">
        <f t="shared" ref="C6:C52" si="5">$D$2</f>
        <v>22335</v>
      </c>
      <c r="D6" s="27">
        <f t="shared" si="2"/>
        <v>19514.260000000002</v>
      </c>
      <c r="E6" s="26">
        <f t="shared" ref="E6:E51" si="6">ROUND(B6*$B$2*F6/365,2)</f>
        <v>2820.74</v>
      </c>
      <c r="F6" s="26">
        <f t="shared" si="3"/>
        <v>980541.71</v>
      </c>
      <c r="G6" s="26">
        <f t="shared" si="0"/>
        <v>961027.45</v>
      </c>
      <c r="H6" s="26">
        <f t="shared" ref="H6:H51" si="7">F6*$B$2*B6/365</f>
        <v>2820.7364260273971</v>
      </c>
      <c r="I6" s="113">
        <f t="shared" si="4"/>
        <v>-3.5739726026804419E-3</v>
      </c>
    </row>
    <row r="7" spans="1:9" x14ac:dyDescent="0.25">
      <c r="A7" s="135" t="s">
        <v>273</v>
      </c>
      <c r="B7" s="40">
        <f t="shared" si="1"/>
        <v>7</v>
      </c>
      <c r="C7" s="26">
        <f t="shared" si="5"/>
        <v>22335</v>
      </c>
      <c r="D7" s="27">
        <f t="shared" si="2"/>
        <v>19570.400000000001</v>
      </c>
      <c r="E7" s="26">
        <f t="shared" si="6"/>
        <v>2764.6</v>
      </c>
      <c r="F7" s="26">
        <f t="shared" si="3"/>
        <v>961027.45</v>
      </c>
      <c r="G7" s="26">
        <f t="shared" si="0"/>
        <v>941457.04999999993</v>
      </c>
      <c r="H7" s="26">
        <f t="shared" si="7"/>
        <v>2764.5995136986303</v>
      </c>
      <c r="I7" s="113">
        <f t="shared" si="4"/>
        <v>-4.8630136961946846E-4</v>
      </c>
    </row>
    <row r="8" spans="1:9" x14ac:dyDescent="0.25">
      <c r="A8" s="135" t="s">
        <v>524</v>
      </c>
      <c r="B8" s="40">
        <f t="shared" si="1"/>
        <v>7</v>
      </c>
      <c r="C8" s="26">
        <f t="shared" si="5"/>
        <v>22335</v>
      </c>
      <c r="D8" s="27">
        <f t="shared" si="2"/>
        <v>19626.7</v>
      </c>
      <c r="E8" s="26">
        <f t="shared" si="6"/>
        <v>2708.3</v>
      </c>
      <c r="F8" s="26">
        <f t="shared" si="3"/>
        <v>941457.04999999993</v>
      </c>
      <c r="G8" s="26">
        <f t="shared" si="0"/>
        <v>921830.35</v>
      </c>
      <c r="H8" s="26">
        <f t="shared" si="7"/>
        <v>2708.301102739726</v>
      </c>
      <c r="I8" s="113">
        <f t="shared" si="4"/>
        <v>1.1027397258658311E-3</v>
      </c>
    </row>
    <row r="9" spans="1:9" x14ac:dyDescent="0.25">
      <c r="A9" s="135" t="s">
        <v>523</v>
      </c>
      <c r="B9" s="40">
        <f t="shared" si="1"/>
        <v>7</v>
      </c>
      <c r="C9" s="26">
        <f t="shared" si="5"/>
        <v>22335</v>
      </c>
      <c r="D9" s="27">
        <f t="shared" si="2"/>
        <v>19683.16</v>
      </c>
      <c r="E9" s="26">
        <f t="shared" si="6"/>
        <v>2651.84</v>
      </c>
      <c r="F9" s="26">
        <f t="shared" si="3"/>
        <v>921830.35</v>
      </c>
      <c r="G9" s="26">
        <f t="shared" si="0"/>
        <v>902147.19</v>
      </c>
      <c r="H9" s="26">
        <f t="shared" si="7"/>
        <v>2651.8407328767121</v>
      </c>
      <c r="I9" s="113">
        <f t="shared" si="4"/>
        <v>7.3287671193611459E-4</v>
      </c>
    </row>
    <row r="10" spans="1:9" x14ac:dyDescent="0.25">
      <c r="A10" s="135" t="s">
        <v>522</v>
      </c>
      <c r="B10" s="40">
        <f t="shared" si="1"/>
        <v>7</v>
      </c>
      <c r="C10" s="26">
        <f t="shared" si="5"/>
        <v>22335</v>
      </c>
      <c r="D10" s="27">
        <f t="shared" si="2"/>
        <v>19739.78</v>
      </c>
      <c r="E10" s="26">
        <f t="shared" si="6"/>
        <v>2595.2199999999998</v>
      </c>
      <c r="F10" s="26">
        <f t="shared" si="3"/>
        <v>902147.19</v>
      </c>
      <c r="G10" s="26">
        <f t="shared" si="0"/>
        <v>882407.40999999992</v>
      </c>
      <c r="H10" s="26">
        <f t="shared" si="7"/>
        <v>2595.2179438356161</v>
      </c>
      <c r="I10" s="113">
        <f t="shared" si="4"/>
        <v>-2.0561643837027077E-3</v>
      </c>
    </row>
    <row r="11" spans="1:9" x14ac:dyDescent="0.25">
      <c r="A11" s="135" t="s">
        <v>188</v>
      </c>
      <c r="B11" s="40">
        <f t="shared" si="1"/>
        <v>7</v>
      </c>
      <c r="C11" s="26">
        <f t="shared" si="5"/>
        <v>22335</v>
      </c>
      <c r="D11" s="27">
        <f t="shared" si="2"/>
        <v>19796.57</v>
      </c>
      <c r="E11" s="26">
        <f t="shared" si="6"/>
        <v>2538.4299999999998</v>
      </c>
      <c r="F11" s="26">
        <f t="shared" si="3"/>
        <v>882407.40999999992</v>
      </c>
      <c r="G11" s="26">
        <f t="shared" si="0"/>
        <v>862610.84</v>
      </c>
      <c r="H11" s="26">
        <f t="shared" si="7"/>
        <v>2538.4322753424649</v>
      </c>
      <c r="I11" s="113">
        <f t="shared" si="4"/>
        <v>2.2753424650545639E-3</v>
      </c>
    </row>
    <row r="12" spans="1:9" x14ac:dyDescent="0.25">
      <c r="A12" s="135" t="s">
        <v>521</v>
      </c>
      <c r="B12" s="40">
        <f t="shared" si="1"/>
        <v>7</v>
      </c>
      <c r="C12" s="26">
        <f t="shared" si="5"/>
        <v>22335</v>
      </c>
      <c r="D12" s="27">
        <f t="shared" si="2"/>
        <v>19853.52</v>
      </c>
      <c r="E12" s="26">
        <f t="shared" si="6"/>
        <v>2481.48</v>
      </c>
      <c r="F12" s="26">
        <f t="shared" si="3"/>
        <v>862610.84</v>
      </c>
      <c r="G12" s="26">
        <f t="shared" si="0"/>
        <v>842757.32</v>
      </c>
      <c r="H12" s="26">
        <f t="shared" si="7"/>
        <v>2481.4832383561643</v>
      </c>
      <c r="I12" s="113">
        <f t="shared" si="4"/>
        <v>3.2383561642745917E-3</v>
      </c>
    </row>
    <row r="13" spans="1:9" x14ac:dyDescent="0.25">
      <c r="A13" s="135" t="s">
        <v>520</v>
      </c>
      <c r="B13" s="40">
        <f t="shared" si="1"/>
        <v>7</v>
      </c>
      <c r="C13" s="26">
        <f t="shared" si="5"/>
        <v>22335</v>
      </c>
      <c r="D13" s="27">
        <f t="shared" si="2"/>
        <v>19910.63</v>
      </c>
      <c r="E13" s="26">
        <f t="shared" si="6"/>
        <v>2424.37</v>
      </c>
      <c r="F13" s="26">
        <f t="shared" si="3"/>
        <v>842757.32</v>
      </c>
      <c r="G13" s="26">
        <f t="shared" si="0"/>
        <v>822846.69</v>
      </c>
      <c r="H13" s="26">
        <f t="shared" si="7"/>
        <v>2424.3703726027393</v>
      </c>
      <c r="I13" s="113">
        <f t="shared" si="4"/>
        <v>3.7260273938954924E-4</v>
      </c>
    </row>
    <row r="14" spans="1:9" x14ac:dyDescent="0.25">
      <c r="A14" s="135" t="s">
        <v>519</v>
      </c>
      <c r="B14" s="40">
        <f t="shared" si="1"/>
        <v>7</v>
      </c>
      <c r="C14" s="26">
        <f t="shared" si="5"/>
        <v>22335</v>
      </c>
      <c r="D14" s="27">
        <f t="shared" si="2"/>
        <v>19967.91</v>
      </c>
      <c r="E14" s="26">
        <f t="shared" si="6"/>
        <v>2367.09</v>
      </c>
      <c r="F14" s="26">
        <f t="shared" si="3"/>
        <v>822846.69</v>
      </c>
      <c r="G14" s="26">
        <f t="shared" si="0"/>
        <v>802878.77999999991</v>
      </c>
      <c r="H14" s="26">
        <f t="shared" si="7"/>
        <v>2367.0932178082189</v>
      </c>
      <c r="I14" s="113">
        <f t="shared" si="4"/>
        <v>3.217808218778373E-3</v>
      </c>
    </row>
    <row r="15" spans="1:9" x14ac:dyDescent="0.25">
      <c r="A15" s="135" t="s">
        <v>518</v>
      </c>
      <c r="B15" s="40">
        <f t="shared" si="1"/>
        <v>7</v>
      </c>
      <c r="C15" s="26">
        <f t="shared" si="5"/>
        <v>22335</v>
      </c>
      <c r="D15" s="27">
        <f t="shared" si="2"/>
        <v>20025.349999999999</v>
      </c>
      <c r="E15" s="26">
        <f t="shared" si="6"/>
        <v>2309.65</v>
      </c>
      <c r="F15" s="26">
        <f t="shared" si="3"/>
        <v>802878.77999999991</v>
      </c>
      <c r="G15" s="26">
        <f t="shared" si="0"/>
        <v>782853.42999999993</v>
      </c>
      <c r="H15" s="26">
        <f t="shared" si="7"/>
        <v>2309.6512849315063</v>
      </c>
      <c r="I15" s="113">
        <f t="shared" si="4"/>
        <v>1.2849315062339883E-3</v>
      </c>
    </row>
    <row r="16" spans="1:9" x14ac:dyDescent="0.25">
      <c r="A16" s="135" t="s">
        <v>517</v>
      </c>
      <c r="B16" s="40">
        <f t="shared" si="1"/>
        <v>7</v>
      </c>
      <c r="C16" s="26">
        <f t="shared" si="5"/>
        <v>22335</v>
      </c>
      <c r="D16" s="27">
        <f t="shared" si="2"/>
        <v>20082.96</v>
      </c>
      <c r="E16" s="26">
        <f t="shared" si="6"/>
        <v>2252.04</v>
      </c>
      <c r="F16" s="26">
        <f t="shared" si="3"/>
        <v>782853.42999999993</v>
      </c>
      <c r="G16" s="26">
        <f t="shared" si="0"/>
        <v>762770.47</v>
      </c>
      <c r="H16" s="26">
        <f t="shared" si="7"/>
        <v>2252.0441136986296</v>
      </c>
      <c r="I16" s="113">
        <f t="shared" si="4"/>
        <v>4.1136986296805844E-3</v>
      </c>
    </row>
    <row r="17" spans="1:9" x14ac:dyDescent="0.25">
      <c r="A17" s="135" t="s">
        <v>516</v>
      </c>
      <c r="B17" s="40">
        <f t="shared" si="1"/>
        <v>7</v>
      </c>
      <c r="C17" s="26">
        <f t="shared" si="5"/>
        <v>22335</v>
      </c>
      <c r="D17" s="27">
        <f t="shared" si="2"/>
        <v>20140.73</v>
      </c>
      <c r="E17" s="26">
        <f t="shared" si="6"/>
        <v>2194.27</v>
      </c>
      <c r="F17" s="26">
        <f t="shared" si="3"/>
        <v>762770.47</v>
      </c>
      <c r="G17" s="26">
        <f t="shared" si="0"/>
        <v>742629.74</v>
      </c>
      <c r="H17" s="26">
        <f t="shared" si="7"/>
        <v>2194.2712150684929</v>
      </c>
      <c r="I17" s="113">
        <f t="shared" si="4"/>
        <v>1.2150684929110867E-3</v>
      </c>
    </row>
    <row r="18" spans="1:9" x14ac:dyDescent="0.25">
      <c r="A18" s="135" t="s">
        <v>515</v>
      </c>
      <c r="B18" s="40">
        <f t="shared" si="1"/>
        <v>7</v>
      </c>
      <c r="C18" s="26">
        <f t="shared" si="5"/>
        <v>22335</v>
      </c>
      <c r="D18" s="27">
        <f t="shared" si="2"/>
        <v>20198.669999999998</v>
      </c>
      <c r="E18" s="26">
        <f t="shared" si="6"/>
        <v>2136.33</v>
      </c>
      <c r="F18" s="26">
        <f t="shared" si="3"/>
        <v>742629.74</v>
      </c>
      <c r="G18" s="26">
        <f t="shared" si="0"/>
        <v>722431.07</v>
      </c>
      <c r="H18" s="26">
        <f t="shared" si="7"/>
        <v>2136.3321287671233</v>
      </c>
      <c r="I18" s="113">
        <f t="shared" si="4"/>
        <v>2.1287671233949368E-3</v>
      </c>
    </row>
    <row r="19" spans="1:9" x14ac:dyDescent="0.25">
      <c r="A19" s="135" t="s">
        <v>514</v>
      </c>
      <c r="B19" s="40">
        <f t="shared" si="1"/>
        <v>7</v>
      </c>
      <c r="C19" s="26">
        <f t="shared" si="5"/>
        <v>22335</v>
      </c>
      <c r="D19" s="27">
        <f t="shared" si="2"/>
        <v>20256.77</v>
      </c>
      <c r="E19" s="26">
        <f t="shared" si="6"/>
        <v>2078.23</v>
      </c>
      <c r="F19" s="26">
        <f t="shared" si="3"/>
        <v>722431.07</v>
      </c>
      <c r="G19" s="26">
        <f t="shared" si="0"/>
        <v>702174.29999999993</v>
      </c>
      <c r="H19" s="26">
        <f t="shared" si="7"/>
        <v>2078.2263657534245</v>
      </c>
      <c r="I19" s="113">
        <f t="shared" si="4"/>
        <v>-3.6342465755296871E-3</v>
      </c>
    </row>
    <row r="20" spans="1:9" x14ac:dyDescent="0.25">
      <c r="A20" s="135" t="s">
        <v>513</v>
      </c>
      <c r="B20" s="40">
        <f t="shared" si="1"/>
        <v>7</v>
      </c>
      <c r="C20" s="26">
        <f t="shared" si="5"/>
        <v>22335</v>
      </c>
      <c r="D20" s="27">
        <f t="shared" si="2"/>
        <v>20315.05</v>
      </c>
      <c r="E20" s="26">
        <f t="shared" si="6"/>
        <v>2019.95</v>
      </c>
      <c r="F20" s="26">
        <f t="shared" si="3"/>
        <v>702174.29999999993</v>
      </c>
      <c r="G20" s="26">
        <f t="shared" si="0"/>
        <v>681859.24999999988</v>
      </c>
      <c r="H20" s="26">
        <f t="shared" si="7"/>
        <v>2019.9534657534243</v>
      </c>
      <c r="I20" s="113">
        <f t="shared" si="4"/>
        <v>3.4657534242796828E-3</v>
      </c>
    </row>
    <row r="21" spans="1:9" x14ac:dyDescent="0.25">
      <c r="A21" s="135" t="s">
        <v>512</v>
      </c>
      <c r="B21" s="40">
        <f t="shared" si="1"/>
        <v>7</v>
      </c>
      <c r="C21" s="26">
        <f t="shared" si="5"/>
        <v>22335</v>
      </c>
      <c r="D21" s="27">
        <f t="shared" si="2"/>
        <v>20373.490000000002</v>
      </c>
      <c r="E21" s="26">
        <f t="shared" si="6"/>
        <v>1961.51</v>
      </c>
      <c r="F21" s="26">
        <f t="shared" si="3"/>
        <v>681859.24999999988</v>
      </c>
      <c r="G21" s="26">
        <f t="shared" si="0"/>
        <v>661485.75999999989</v>
      </c>
      <c r="H21" s="26">
        <f t="shared" si="7"/>
        <v>1961.5129109589038</v>
      </c>
      <c r="I21" s="113">
        <f t="shared" si="4"/>
        <v>2.9109589038398553E-3</v>
      </c>
    </row>
    <row r="22" spans="1:9" x14ac:dyDescent="0.25">
      <c r="A22" s="135" t="s">
        <v>511</v>
      </c>
      <c r="B22" s="40">
        <f t="shared" si="1"/>
        <v>7</v>
      </c>
      <c r="C22" s="26">
        <f t="shared" si="5"/>
        <v>22335</v>
      </c>
      <c r="D22" s="27">
        <f t="shared" si="2"/>
        <v>20432.099999999999</v>
      </c>
      <c r="E22" s="26">
        <f t="shared" si="6"/>
        <v>1902.9</v>
      </c>
      <c r="F22" s="26">
        <f t="shared" si="3"/>
        <v>661485.75999999989</v>
      </c>
      <c r="G22" s="26">
        <f t="shared" si="0"/>
        <v>641053.65999999992</v>
      </c>
      <c r="H22" s="26">
        <f t="shared" si="7"/>
        <v>1902.9042410958903</v>
      </c>
      <c r="I22" s="113">
        <f t="shared" si="4"/>
        <v>4.2410958901655249E-3</v>
      </c>
    </row>
    <row r="23" spans="1:9" x14ac:dyDescent="0.25">
      <c r="A23" s="135" t="s">
        <v>510</v>
      </c>
      <c r="B23" s="40">
        <f t="shared" si="1"/>
        <v>7</v>
      </c>
      <c r="C23" s="26">
        <f t="shared" si="5"/>
        <v>22335</v>
      </c>
      <c r="D23" s="27">
        <f t="shared" si="2"/>
        <v>20490.87</v>
      </c>
      <c r="E23" s="26">
        <f t="shared" si="6"/>
        <v>1844.13</v>
      </c>
      <c r="F23" s="26">
        <f t="shared" si="3"/>
        <v>641053.65999999992</v>
      </c>
      <c r="G23" s="26">
        <f t="shared" si="0"/>
        <v>620562.78999999992</v>
      </c>
      <c r="H23" s="26">
        <f t="shared" si="7"/>
        <v>1844.1269671232874</v>
      </c>
      <c r="I23" s="113">
        <f t="shared" si="4"/>
        <v>-3.0328767127230094E-3</v>
      </c>
    </row>
    <row r="24" spans="1:9" x14ac:dyDescent="0.25">
      <c r="A24" s="135" t="s">
        <v>509</v>
      </c>
      <c r="B24" s="40">
        <f t="shared" si="1"/>
        <v>7</v>
      </c>
      <c r="C24" s="26">
        <f t="shared" si="5"/>
        <v>22335</v>
      </c>
      <c r="D24" s="27">
        <f t="shared" si="2"/>
        <v>20549.82</v>
      </c>
      <c r="E24" s="26">
        <f t="shared" si="6"/>
        <v>1785.18</v>
      </c>
      <c r="F24" s="26">
        <f t="shared" si="3"/>
        <v>620562.78999999992</v>
      </c>
      <c r="G24" s="26">
        <f t="shared" si="0"/>
        <v>600012.97</v>
      </c>
      <c r="H24" s="26">
        <f t="shared" si="7"/>
        <v>1785.1806287671229</v>
      </c>
      <c r="I24" s="113">
        <f t="shared" si="4"/>
        <v>6.2876712286197289E-4</v>
      </c>
    </row>
    <row r="25" spans="1:9" x14ac:dyDescent="0.25">
      <c r="A25" s="135" t="s">
        <v>38</v>
      </c>
      <c r="B25" s="40">
        <f t="shared" si="1"/>
        <v>7</v>
      </c>
      <c r="C25" s="26">
        <f t="shared" si="5"/>
        <v>22335</v>
      </c>
      <c r="D25" s="27">
        <f t="shared" si="2"/>
        <v>20608.939999999999</v>
      </c>
      <c r="E25" s="26">
        <f t="shared" si="6"/>
        <v>1726.06</v>
      </c>
      <c r="F25" s="26">
        <f t="shared" si="3"/>
        <v>600012.97</v>
      </c>
      <c r="G25" s="26">
        <f t="shared" si="0"/>
        <v>579404.03</v>
      </c>
      <c r="H25" s="26">
        <f t="shared" si="7"/>
        <v>1726.0647082191776</v>
      </c>
      <c r="I25" s="113">
        <f t="shared" si="4"/>
        <v>4.708219177700812E-3</v>
      </c>
    </row>
    <row r="26" spans="1:9" x14ac:dyDescent="0.25">
      <c r="A26" s="135" t="s">
        <v>508</v>
      </c>
      <c r="B26" s="40">
        <f t="shared" si="1"/>
        <v>7</v>
      </c>
      <c r="C26" s="26">
        <f t="shared" si="5"/>
        <v>22335</v>
      </c>
      <c r="D26" s="27">
        <f t="shared" si="2"/>
        <v>20668.22</v>
      </c>
      <c r="E26" s="26">
        <f t="shared" si="6"/>
        <v>1666.78</v>
      </c>
      <c r="F26" s="26">
        <f t="shared" si="3"/>
        <v>579404.03</v>
      </c>
      <c r="G26" s="26">
        <f t="shared" si="0"/>
        <v>558735.81000000006</v>
      </c>
      <c r="H26" s="26">
        <f t="shared" si="7"/>
        <v>1666.7787164383562</v>
      </c>
      <c r="I26" s="113">
        <f t="shared" si="4"/>
        <v>-1.2835616437314457E-3</v>
      </c>
    </row>
    <row r="27" spans="1:9" x14ac:dyDescent="0.25">
      <c r="A27" s="135" t="s">
        <v>507</v>
      </c>
      <c r="B27" s="40">
        <f t="shared" si="1"/>
        <v>7</v>
      </c>
      <c r="C27" s="26">
        <f t="shared" si="5"/>
        <v>22335</v>
      </c>
      <c r="D27" s="27">
        <f t="shared" si="2"/>
        <v>20727.68</v>
      </c>
      <c r="E27" s="26">
        <f t="shared" si="6"/>
        <v>1607.32</v>
      </c>
      <c r="F27" s="26">
        <f t="shared" si="3"/>
        <v>558735.81000000006</v>
      </c>
      <c r="G27" s="26">
        <f t="shared" si="0"/>
        <v>538008.13</v>
      </c>
      <c r="H27" s="26">
        <f t="shared" si="7"/>
        <v>1607.3221931506851</v>
      </c>
      <c r="I27" s="113">
        <f t="shared" si="4"/>
        <v>2.193150685116052E-3</v>
      </c>
    </row>
    <row r="28" spans="1:9" x14ac:dyDescent="0.25">
      <c r="A28" s="135" t="s">
        <v>506</v>
      </c>
      <c r="B28" s="40">
        <f t="shared" si="1"/>
        <v>7</v>
      </c>
      <c r="C28" s="26">
        <f t="shared" si="5"/>
        <v>22335</v>
      </c>
      <c r="D28" s="27">
        <f t="shared" si="2"/>
        <v>20787.310000000001</v>
      </c>
      <c r="E28" s="26">
        <f t="shared" si="6"/>
        <v>1547.69</v>
      </c>
      <c r="F28" s="26">
        <f t="shared" si="3"/>
        <v>538008.13</v>
      </c>
      <c r="G28" s="26">
        <f t="shared" si="0"/>
        <v>517220.82</v>
      </c>
      <c r="H28" s="26">
        <f t="shared" si="7"/>
        <v>1547.6946205479451</v>
      </c>
      <c r="I28" s="113">
        <f t="shared" si="4"/>
        <v>4.6205479450236453E-3</v>
      </c>
    </row>
    <row r="29" spans="1:9" x14ac:dyDescent="0.25">
      <c r="A29" s="135" t="s">
        <v>505</v>
      </c>
      <c r="B29" s="40">
        <f t="shared" si="1"/>
        <v>7</v>
      </c>
      <c r="C29" s="26">
        <f t="shared" si="5"/>
        <v>22335</v>
      </c>
      <c r="D29" s="27">
        <f t="shared" si="2"/>
        <v>20847.099999999999</v>
      </c>
      <c r="E29" s="26">
        <f t="shared" si="6"/>
        <v>1487.9</v>
      </c>
      <c r="F29" s="26">
        <f t="shared" si="3"/>
        <v>517220.82</v>
      </c>
      <c r="G29" s="26">
        <f t="shared" si="0"/>
        <v>496373.72000000003</v>
      </c>
      <c r="H29" s="26">
        <f t="shared" si="7"/>
        <v>1487.8955095890408</v>
      </c>
      <c r="I29" s="113">
        <f t="shared" si="4"/>
        <v>-4.4904109593062458E-3</v>
      </c>
    </row>
    <row r="30" spans="1:9" x14ac:dyDescent="0.25">
      <c r="A30" s="135" t="s">
        <v>504</v>
      </c>
      <c r="B30" s="40">
        <f t="shared" si="1"/>
        <v>7</v>
      </c>
      <c r="C30" s="26">
        <f t="shared" si="5"/>
        <v>22335</v>
      </c>
      <c r="D30" s="27">
        <f t="shared" si="2"/>
        <v>20907.080000000002</v>
      </c>
      <c r="E30" s="26">
        <f t="shared" si="6"/>
        <v>1427.92</v>
      </c>
      <c r="F30" s="26">
        <f t="shared" si="3"/>
        <v>496373.72000000003</v>
      </c>
      <c r="G30" s="26">
        <f t="shared" si="0"/>
        <v>475466.64</v>
      </c>
      <c r="H30" s="26">
        <f t="shared" si="7"/>
        <v>1427.9244000000001</v>
      </c>
      <c r="I30" s="113">
        <f t="shared" si="4"/>
        <v>4.400000000032378E-3</v>
      </c>
    </row>
    <row r="31" spans="1:9" x14ac:dyDescent="0.25">
      <c r="A31" s="135" t="s">
        <v>503</v>
      </c>
      <c r="B31" s="40">
        <f t="shared" si="1"/>
        <v>7</v>
      </c>
      <c r="C31" s="26">
        <f t="shared" si="5"/>
        <v>22335</v>
      </c>
      <c r="D31" s="27">
        <f t="shared" si="2"/>
        <v>20967.22</v>
      </c>
      <c r="E31" s="26">
        <f t="shared" si="6"/>
        <v>1367.78</v>
      </c>
      <c r="F31" s="26">
        <f t="shared" si="3"/>
        <v>475466.64</v>
      </c>
      <c r="G31" s="26">
        <f t="shared" si="0"/>
        <v>454499.42000000004</v>
      </c>
      <c r="H31" s="26">
        <f t="shared" si="7"/>
        <v>1367.7807452054794</v>
      </c>
      <c r="I31" s="113">
        <f t="shared" si="4"/>
        <v>7.4520547946121951E-4</v>
      </c>
    </row>
    <row r="32" spans="1:9" x14ac:dyDescent="0.25">
      <c r="A32" s="135" t="s">
        <v>502</v>
      </c>
      <c r="B32" s="40">
        <f t="shared" si="1"/>
        <v>7</v>
      </c>
      <c r="C32" s="26">
        <f t="shared" si="5"/>
        <v>22335</v>
      </c>
      <c r="D32" s="27">
        <f t="shared" si="2"/>
        <v>21027.54</v>
      </c>
      <c r="E32" s="26">
        <f t="shared" si="6"/>
        <v>1307.46</v>
      </c>
      <c r="F32" s="26">
        <f t="shared" si="3"/>
        <v>454499.42000000004</v>
      </c>
      <c r="G32" s="26">
        <f t="shared" si="0"/>
        <v>433471.88000000006</v>
      </c>
      <c r="H32" s="26">
        <f t="shared" si="7"/>
        <v>1307.4640849315069</v>
      </c>
      <c r="I32" s="113">
        <f t="shared" si="4"/>
        <v>4.0849315068953729E-3</v>
      </c>
    </row>
    <row r="33" spans="1:9" x14ac:dyDescent="0.25">
      <c r="A33" s="135" t="s">
        <v>229</v>
      </c>
      <c r="B33" s="40">
        <f t="shared" si="1"/>
        <v>7</v>
      </c>
      <c r="C33" s="26">
        <f t="shared" si="5"/>
        <v>22335</v>
      </c>
      <c r="D33" s="27">
        <f t="shared" si="2"/>
        <v>21088.03</v>
      </c>
      <c r="E33" s="26">
        <f t="shared" si="6"/>
        <v>1246.97</v>
      </c>
      <c r="F33" s="26">
        <f t="shared" si="3"/>
        <v>433471.88000000006</v>
      </c>
      <c r="G33" s="26">
        <f t="shared" si="0"/>
        <v>412383.85000000009</v>
      </c>
      <c r="H33" s="26">
        <f t="shared" si="7"/>
        <v>1246.9739013698631</v>
      </c>
      <c r="I33" s="113">
        <f t="shared" si="4"/>
        <v>3.9013698631151783E-3</v>
      </c>
    </row>
    <row r="34" spans="1:9" x14ac:dyDescent="0.25">
      <c r="A34" s="135" t="s">
        <v>501</v>
      </c>
      <c r="B34" s="40">
        <f t="shared" si="1"/>
        <v>7</v>
      </c>
      <c r="C34" s="26">
        <f t="shared" si="5"/>
        <v>22335</v>
      </c>
      <c r="D34" s="27">
        <f t="shared" si="2"/>
        <v>21148.69</v>
      </c>
      <c r="E34" s="26">
        <f t="shared" si="6"/>
        <v>1186.31</v>
      </c>
      <c r="F34" s="26">
        <f t="shared" si="3"/>
        <v>412383.85000000009</v>
      </c>
      <c r="G34" s="26">
        <f t="shared" si="0"/>
        <v>391235.16000000009</v>
      </c>
      <c r="H34" s="26">
        <f t="shared" si="7"/>
        <v>1186.3097054794523</v>
      </c>
      <c r="I34" s="113">
        <f t="shared" si="4"/>
        <v>-2.9452054764078639E-4</v>
      </c>
    </row>
    <row r="35" spans="1:9" x14ac:dyDescent="0.25">
      <c r="A35" s="135" t="s">
        <v>500</v>
      </c>
      <c r="B35" s="40">
        <f t="shared" si="1"/>
        <v>7</v>
      </c>
      <c r="C35" s="26">
        <f t="shared" si="5"/>
        <v>22335</v>
      </c>
      <c r="D35" s="27">
        <f t="shared" si="2"/>
        <v>21209.53</v>
      </c>
      <c r="E35" s="26">
        <f t="shared" si="6"/>
        <v>1125.47</v>
      </c>
      <c r="F35" s="26">
        <f t="shared" si="3"/>
        <v>391235.16000000009</v>
      </c>
      <c r="G35" s="26">
        <f t="shared" si="0"/>
        <v>370025.63000000012</v>
      </c>
      <c r="H35" s="26">
        <f t="shared" si="7"/>
        <v>1125.4710082191782</v>
      </c>
      <c r="I35" s="113">
        <f t="shared" si="4"/>
        <v>1.0082191781748406E-3</v>
      </c>
    </row>
    <row r="36" spans="1:9" x14ac:dyDescent="0.25">
      <c r="A36" s="135" t="s">
        <v>499</v>
      </c>
      <c r="B36" s="40">
        <f t="shared" si="1"/>
        <v>7</v>
      </c>
      <c r="C36" s="26">
        <f t="shared" si="5"/>
        <v>22335</v>
      </c>
      <c r="D36" s="27">
        <f t="shared" si="2"/>
        <v>21270.54</v>
      </c>
      <c r="E36" s="26">
        <f t="shared" si="6"/>
        <v>1064.46</v>
      </c>
      <c r="F36" s="26">
        <f t="shared" si="3"/>
        <v>370025.63000000012</v>
      </c>
      <c r="G36" s="26">
        <f t="shared" si="0"/>
        <v>348755.09000000014</v>
      </c>
      <c r="H36" s="26">
        <f t="shared" si="7"/>
        <v>1064.4572917808223</v>
      </c>
      <c r="I36" s="113">
        <f t="shared" si="4"/>
        <v>-2.7082191777481057E-3</v>
      </c>
    </row>
    <row r="37" spans="1:9" x14ac:dyDescent="0.25">
      <c r="A37" s="135" t="s">
        <v>194</v>
      </c>
      <c r="B37" s="40">
        <f t="shared" si="1"/>
        <v>7</v>
      </c>
      <c r="C37" s="26">
        <f t="shared" si="5"/>
        <v>22335</v>
      </c>
      <c r="D37" s="27">
        <f t="shared" si="2"/>
        <v>21331.73</v>
      </c>
      <c r="E37" s="26">
        <f t="shared" si="6"/>
        <v>1003.27</v>
      </c>
      <c r="F37" s="26">
        <f t="shared" si="3"/>
        <v>348755.09000000014</v>
      </c>
      <c r="G37" s="26">
        <f t="shared" si="0"/>
        <v>327423.36000000016</v>
      </c>
      <c r="H37" s="26">
        <f t="shared" si="7"/>
        <v>1003.2680671232881</v>
      </c>
      <c r="I37" s="113">
        <f t="shared" si="4"/>
        <v>-1.9328767118622636E-3</v>
      </c>
    </row>
    <row r="38" spans="1:9" x14ac:dyDescent="0.25">
      <c r="A38" s="135" t="s">
        <v>498</v>
      </c>
      <c r="B38" s="40">
        <f t="shared" si="1"/>
        <v>7</v>
      </c>
      <c r="C38" s="26">
        <f t="shared" si="5"/>
        <v>22335</v>
      </c>
      <c r="D38" s="27">
        <f t="shared" si="2"/>
        <v>21393.1</v>
      </c>
      <c r="E38" s="26">
        <f t="shared" si="6"/>
        <v>941.9</v>
      </c>
      <c r="F38" s="26">
        <f t="shared" si="3"/>
        <v>327423.36000000016</v>
      </c>
      <c r="G38" s="26">
        <f t="shared" si="0"/>
        <v>306030.26000000018</v>
      </c>
      <c r="H38" s="26">
        <f t="shared" si="7"/>
        <v>941.90281643835658</v>
      </c>
      <c r="I38" s="113">
        <f t="shared" si="4"/>
        <v>2.8164383566036122E-3</v>
      </c>
    </row>
    <row r="39" spans="1:9" x14ac:dyDescent="0.25">
      <c r="A39" s="135" t="s">
        <v>497</v>
      </c>
      <c r="B39" s="40">
        <f t="shared" si="1"/>
        <v>7</v>
      </c>
      <c r="C39" s="26">
        <f t="shared" si="5"/>
        <v>22335</v>
      </c>
      <c r="D39" s="27">
        <f t="shared" si="2"/>
        <v>21454.639999999999</v>
      </c>
      <c r="E39" s="26">
        <f t="shared" si="6"/>
        <v>880.36</v>
      </c>
      <c r="F39" s="26">
        <f t="shared" si="3"/>
        <v>306030.26000000018</v>
      </c>
      <c r="G39" s="26">
        <f t="shared" si="0"/>
        <v>284575.62000000017</v>
      </c>
      <c r="H39" s="26">
        <f t="shared" si="7"/>
        <v>880.36102191780867</v>
      </c>
      <c r="I39" s="113">
        <f t="shared" si="4"/>
        <v>1.0219178086572356E-3</v>
      </c>
    </row>
    <row r="40" spans="1:9" x14ac:dyDescent="0.25">
      <c r="A40" s="135" t="s">
        <v>496</v>
      </c>
      <c r="B40" s="40">
        <f t="shared" si="1"/>
        <v>7</v>
      </c>
      <c r="C40" s="26">
        <f t="shared" si="5"/>
        <v>22335</v>
      </c>
      <c r="D40" s="27">
        <f t="shared" si="2"/>
        <v>21516.36</v>
      </c>
      <c r="E40" s="26">
        <f t="shared" si="6"/>
        <v>818.64</v>
      </c>
      <c r="F40" s="26">
        <f t="shared" si="3"/>
        <v>284575.62000000017</v>
      </c>
      <c r="G40" s="26">
        <f t="shared" si="0"/>
        <v>263059.26000000018</v>
      </c>
      <c r="H40" s="26">
        <f t="shared" si="7"/>
        <v>818.64219452054851</v>
      </c>
      <c r="I40" s="113">
        <f t="shared" si="4"/>
        <v>2.1945205485280894E-3</v>
      </c>
    </row>
    <row r="41" spans="1:9" x14ac:dyDescent="0.25">
      <c r="A41" s="135" t="s">
        <v>495</v>
      </c>
      <c r="B41" s="40">
        <f t="shared" si="1"/>
        <v>7</v>
      </c>
      <c r="C41" s="26">
        <f t="shared" si="5"/>
        <v>22335</v>
      </c>
      <c r="D41" s="27">
        <f t="shared" si="2"/>
        <v>21578.25</v>
      </c>
      <c r="E41" s="26">
        <f t="shared" si="6"/>
        <v>756.75</v>
      </c>
      <c r="F41" s="26">
        <f t="shared" si="3"/>
        <v>263059.26000000018</v>
      </c>
      <c r="G41" s="26">
        <f t="shared" si="0"/>
        <v>241481.01000000018</v>
      </c>
      <c r="H41" s="26">
        <f t="shared" si="7"/>
        <v>756.74581643835666</v>
      </c>
      <c r="I41" s="113">
        <f t="shared" si="4"/>
        <v>-4.1835616433445466E-3</v>
      </c>
    </row>
    <row r="42" spans="1:9" x14ac:dyDescent="0.25">
      <c r="A42" s="135" t="s">
        <v>494</v>
      </c>
      <c r="B42" s="40">
        <f t="shared" si="1"/>
        <v>7</v>
      </c>
      <c r="C42" s="26">
        <f t="shared" si="5"/>
        <v>22335</v>
      </c>
      <c r="D42" s="27">
        <f t="shared" si="2"/>
        <v>21640.33</v>
      </c>
      <c r="E42" s="26">
        <f t="shared" si="6"/>
        <v>694.67</v>
      </c>
      <c r="F42" s="26">
        <f t="shared" si="3"/>
        <v>241481.01000000018</v>
      </c>
      <c r="G42" s="26">
        <f t="shared" si="0"/>
        <v>219840.68000000017</v>
      </c>
      <c r="H42" s="26">
        <f t="shared" si="7"/>
        <v>694.67139863013756</v>
      </c>
      <c r="I42" s="113">
        <f t="shared" si="4"/>
        <v>1.3986301376007759E-3</v>
      </c>
    </row>
    <row r="43" spans="1:9" x14ac:dyDescent="0.25">
      <c r="A43" s="135" t="s">
        <v>493</v>
      </c>
      <c r="B43" s="40">
        <f t="shared" si="1"/>
        <v>7</v>
      </c>
      <c r="C43" s="26">
        <f t="shared" si="5"/>
        <v>22335</v>
      </c>
      <c r="D43" s="27">
        <f t="shared" si="2"/>
        <v>21702.58</v>
      </c>
      <c r="E43" s="26">
        <f t="shared" si="6"/>
        <v>632.41999999999996</v>
      </c>
      <c r="F43" s="26">
        <f t="shared" si="3"/>
        <v>219840.68000000017</v>
      </c>
      <c r="G43" s="26">
        <f t="shared" si="0"/>
        <v>198138.10000000015</v>
      </c>
      <c r="H43" s="26">
        <f t="shared" si="7"/>
        <v>632.41839452054842</v>
      </c>
      <c r="I43" s="113">
        <f t="shared" si="4"/>
        <v>-1.6054794515412141E-3</v>
      </c>
    </row>
    <row r="44" spans="1:9" x14ac:dyDescent="0.25">
      <c r="A44" s="135" t="s">
        <v>492</v>
      </c>
      <c r="B44" s="40">
        <f t="shared" si="1"/>
        <v>7</v>
      </c>
      <c r="C44" s="26">
        <f t="shared" si="5"/>
        <v>22335</v>
      </c>
      <c r="D44" s="27">
        <f t="shared" si="2"/>
        <v>21765.01</v>
      </c>
      <c r="E44" s="26">
        <f t="shared" si="6"/>
        <v>569.99</v>
      </c>
      <c r="F44" s="26">
        <f t="shared" si="3"/>
        <v>198138.10000000015</v>
      </c>
      <c r="G44" s="26">
        <f t="shared" si="0"/>
        <v>176373.09000000014</v>
      </c>
      <c r="H44" s="26">
        <f t="shared" si="7"/>
        <v>569.98631506849358</v>
      </c>
      <c r="I44" s="113">
        <f t="shared" si="4"/>
        <v>-3.6849315064273469E-3</v>
      </c>
    </row>
    <row r="45" spans="1:9" x14ac:dyDescent="0.25">
      <c r="A45" s="135" t="s">
        <v>491</v>
      </c>
      <c r="B45" s="40">
        <f t="shared" si="1"/>
        <v>7</v>
      </c>
      <c r="C45" s="26">
        <f t="shared" si="5"/>
        <v>22335</v>
      </c>
      <c r="D45" s="27">
        <f t="shared" si="2"/>
        <v>21827.63</v>
      </c>
      <c r="E45" s="26">
        <f t="shared" si="6"/>
        <v>507.37</v>
      </c>
      <c r="F45" s="26">
        <f t="shared" si="3"/>
        <v>176373.09000000014</v>
      </c>
      <c r="G45" s="26">
        <f t="shared" si="0"/>
        <v>154545.46000000014</v>
      </c>
      <c r="H45" s="26">
        <f t="shared" si="7"/>
        <v>507.37464246575382</v>
      </c>
      <c r="I45" s="113">
        <f t="shared" si="4"/>
        <v>4.6424657538182146E-3</v>
      </c>
    </row>
    <row r="46" spans="1:9" x14ac:dyDescent="0.25">
      <c r="A46" s="135" t="s">
        <v>490</v>
      </c>
      <c r="B46" s="40">
        <f t="shared" si="1"/>
        <v>7</v>
      </c>
      <c r="C46" s="26">
        <f t="shared" si="5"/>
        <v>22335</v>
      </c>
      <c r="D46" s="27">
        <f t="shared" si="2"/>
        <v>21890.42</v>
      </c>
      <c r="E46" s="26">
        <f t="shared" si="6"/>
        <v>444.58</v>
      </c>
      <c r="F46" s="26">
        <f t="shared" si="3"/>
        <v>154545.46000000014</v>
      </c>
      <c r="G46" s="26">
        <f t="shared" si="0"/>
        <v>132655.04000000015</v>
      </c>
      <c r="H46" s="26">
        <f t="shared" si="7"/>
        <v>444.58283013698673</v>
      </c>
      <c r="I46" s="113">
        <f t="shared" si="4"/>
        <v>2.8301369867449466E-3</v>
      </c>
    </row>
    <row r="47" spans="1:9" x14ac:dyDescent="0.25">
      <c r="A47" s="135" t="s">
        <v>489</v>
      </c>
      <c r="B47" s="40">
        <f t="shared" si="1"/>
        <v>7</v>
      </c>
      <c r="C47" s="26">
        <f t="shared" si="5"/>
        <v>22335</v>
      </c>
      <c r="D47" s="27">
        <f t="shared" si="2"/>
        <v>21953.39</v>
      </c>
      <c r="E47" s="26">
        <f t="shared" si="6"/>
        <v>381.61</v>
      </c>
      <c r="F47" s="26">
        <f t="shared" si="3"/>
        <v>132655.04000000015</v>
      </c>
      <c r="G47" s="26">
        <f t="shared" si="0"/>
        <v>110701.65000000015</v>
      </c>
      <c r="H47" s="26">
        <f t="shared" si="7"/>
        <v>381.61038904109631</v>
      </c>
      <c r="I47" s="113">
        <f t="shared" si="4"/>
        <v>3.8904109629811501E-4</v>
      </c>
    </row>
    <row r="48" spans="1:9" x14ac:dyDescent="0.25">
      <c r="A48" s="135" t="s">
        <v>488</v>
      </c>
      <c r="B48" s="40">
        <f t="shared" si="1"/>
        <v>7</v>
      </c>
      <c r="C48" s="26">
        <f t="shared" si="5"/>
        <v>22335</v>
      </c>
      <c r="D48" s="27">
        <f t="shared" si="2"/>
        <v>22016.54</v>
      </c>
      <c r="E48" s="26">
        <f t="shared" si="6"/>
        <v>318.45999999999998</v>
      </c>
      <c r="F48" s="26">
        <f t="shared" si="3"/>
        <v>110701.65000000015</v>
      </c>
      <c r="G48" s="26">
        <f t="shared" si="0"/>
        <v>88685.110000000161</v>
      </c>
      <c r="H48" s="26">
        <f t="shared" si="7"/>
        <v>318.45680136986346</v>
      </c>
      <c r="I48" s="113">
        <f t="shared" si="4"/>
        <v>-3.1986301365236613E-3</v>
      </c>
    </row>
    <row r="49" spans="1:9" x14ac:dyDescent="0.25">
      <c r="A49" s="135" t="s">
        <v>487</v>
      </c>
      <c r="B49" s="40">
        <f t="shared" si="1"/>
        <v>7</v>
      </c>
      <c r="C49" s="26">
        <f t="shared" si="5"/>
        <v>22335</v>
      </c>
      <c r="D49" s="27">
        <f t="shared" si="2"/>
        <v>22079.88</v>
      </c>
      <c r="E49" s="26">
        <f t="shared" si="6"/>
        <v>255.12</v>
      </c>
      <c r="F49" s="26">
        <f t="shared" si="3"/>
        <v>88685.110000000161</v>
      </c>
      <c r="G49" s="26">
        <f t="shared" si="0"/>
        <v>66605.230000000156</v>
      </c>
      <c r="H49" s="26">
        <f t="shared" si="7"/>
        <v>255.12154931506893</v>
      </c>
      <c r="I49" s="113">
        <f t="shared" si="4"/>
        <v>1.549315068928081E-3</v>
      </c>
    </row>
    <row r="50" spans="1:9" x14ac:dyDescent="0.25">
      <c r="A50" s="135" t="s">
        <v>486</v>
      </c>
      <c r="B50" s="40">
        <f t="shared" si="1"/>
        <v>7</v>
      </c>
      <c r="C50" s="26">
        <f t="shared" si="5"/>
        <v>22335</v>
      </c>
      <c r="D50" s="27">
        <f t="shared" si="2"/>
        <v>22143.4</v>
      </c>
      <c r="E50" s="26">
        <f t="shared" si="6"/>
        <v>191.6</v>
      </c>
      <c r="F50" s="26">
        <f t="shared" si="3"/>
        <v>66605.230000000156</v>
      </c>
      <c r="G50" s="26">
        <f t="shared" si="0"/>
        <v>44461.830000000155</v>
      </c>
      <c r="H50" s="26">
        <f t="shared" si="7"/>
        <v>191.6040863013703</v>
      </c>
      <c r="I50" s="113">
        <f t="shared" si="4"/>
        <v>4.0863013703074103E-3</v>
      </c>
    </row>
    <row r="51" spans="1:9" x14ac:dyDescent="0.25">
      <c r="A51" s="135" t="s">
        <v>485</v>
      </c>
      <c r="B51" s="40">
        <f t="shared" si="1"/>
        <v>7</v>
      </c>
      <c r="C51" s="26">
        <f t="shared" si="5"/>
        <v>22335</v>
      </c>
      <c r="D51" s="27">
        <f t="shared" si="2"/>
        <v>22207.1</v>
      </c>
      <c r="E51" s="26">
        <f t="shared" si="6"/>
        <v>127.9</v>
      </c>
      <c r="F51" s="26">
        <f t="shared" si="3"/>
        <v>44461.830000000155</v>
      </c>
      <c r="G51" s="26">
        <f t="shared" si="0"/>
        <v>22254.730000000156</v>
      </c>
      <c r="H51" s="26">
        <f t="shared" si="7"/>
        <v>127.90389452054839</v>
      </c>
      <c r="I51" s="113">
        <f t="shared" si="4"/>
        <v>3.8945205483855716E-3</v>
      </c>
    </row>
    <row r="52" spans="1:9" x14ac:dyDescent="0.25">
      <c r="A52" s="135" t="s">
        <v>527</v>
      </c>
      <c r="B52" s="40">
        <f t="shared" si="1"/>
        <v>7</v>
      </c>
      <c r="C52" s="26">
        <f t="shared" si="5"/>
        <v>22335</v>
      </c>
      <c r="D52" s="27">
        <f t="shared" si="2"/>
        <v>22254.730000000156</v>
      </c>
      <c r="E52" s="26">
        <v>80.269999999843563</v>
      </c>
      <c r="F52" s="26">
        <f t="shared" si="3"/>
        <v>22254.730000000156</v>
      </c>
      <c r="G52" s="26">
        <f t="shared" si="0"/>
        <v>0</v>
      </c>
      <c r="H52" s="26">
        <f>80.22</f>
        <v>80.22</v>
      </c>
      <c r="I52" s="113">
        <f t="shared" si="4"/>
        <v>-4.9999999843564069E-2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32D3C-3D5E-4F05-A18F-DE0F1BEDCE89}">
  <dimension ref="A1:I52"/>
  <sheetViews>
    <sheetView workbookViewId="0">
      <pane ySplit="3" topLeftCell="A35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6.42578125" customWidth="1"/>
    <col min="3" max="3" width="17.85546875" bestFit="1" customWidth="1"/>
    <col min="4" max="4" width="12.7109375" bestFit="1" customWidth="1"/>
    <col min="5" max="5" width="9.28515625" bestFit="1" customWidth="1"/>
    <col min="6" max="6" width="16.42578125" bestFit="1" customWidth="1"/>
    <col min="7" max="7" width="14.42578125" bestFit="1" customWidth="1"/>
    <col min="8" max="8" width="15" bestFit="1" customWidth="1"/>
    <col min="9" max="9" width="10.28515625" customWidth="1"/>
  </cols>
  <sheetData>
    <row r="1" spans="1:9" x14ac:dyDescent="0.25">
      <c r="A1" s="141" t="s">
        <v>267</v>
      </c>
      <c r="B1" s="143" t="s">
        <v>550</v>
      </c>
      <c r="C1" s="142" t="s">
        <v>377</v>
      </c>
      <c r="D1" s="148">
        <v>1000000</v>
      </c>
      <c r="E1" s="137"/>
      <c r="F1" s="137"/>
      <c r="G1" s="137"/>
      <c r="H1" s="137"/>
      <c r="I1" s="137"/>
    </row>
    <row r="2" spans="1:9" x14ac:dyDescent="0.25">
      <c r="A2" s="141" t="s">
        <v>268</v>
      </c>
      <c r="B2" s="140">
        <v>0.15</v>
      </c>
      <c r="C2" s="142" t="s">
        <v>381</v>
      </c>
      <c r="D2" s="148">
        <f>ROUNDUP(22334.6848096335,0)</f>
        <v>22335</v>
      </c>
      <c r="E2" s="137"/>
      <c r="F2" s="137"/>
      <c r="G2" s="137"/>
      <c r="H2" s="137"/>
      <c r="I2" s="137"/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135" t="s">
        <v>275</v>
      </c>
      <c r="B4" s="134">
        <f>_xlfn.DAYS(A4,B1)</f>
        <v>1</v>
      </c>
      <c r="C4" s="132">
        <v>0</v>
      </c>
      <c r="D4" s="133">
        <v>0</v>
      </c>
      <c r="E4" s="132">
        <f>ROUNDUP(B4*$B$2*F4/365,0)</f>
        <v>411</v>
      </c>
      <c r="F4" s="132">
        <f>D1</f>
        <v>1000000</v>
      </c>
      <c r="G4" s="132">
        <f t="shared" ref="G4:G52" si="0">F4-D4</f>
        <v>1000000</v>
      </c>
      <c r="H4" s="132">
        <f t="shared" ref="H4" si="1">ROUND(F4*$B$2*B4/365,0)</f>
        <v>411</v>
      </c>
      <c r="I4" s="131">
        <f t="shared" ref="I4:I35" si="2">H4-E4</f>
        <v>0</v>
      </c>
    </row>
    <row r="5" spans="1:9" x14ac:dyDescent="0.25">
      <c r="A5" s="135" t="s">
        <v>549</v>
      </c>
      <c r="B5" s="134">
        <f t="shared" ref="B5:B52" si="3">A5-A4</f>
        <v>7</v>
      </c>
      <c r="C5" s="132">
        <f>$D$2</f>
        <v>22335</v>
      </c>
      <c r="D5" s="133">
        <f t="shared" ref="D5:D52" si="4">C5-E5</f>
        <v>19458.29</v>
      </c>
      <c r="E5" s="132">
        <f>ROUND(B5*$B$2*F5/365,2)</f>
        <v>2876.71</v>
      </c>
      <c r="F5" s="132">
        <f t="shared" ref="F5:F52" si="5">G4</f>
        <v>1000000</v>
      </c>
      <c r="G5" s="132">
        <f t="shared" si="0"/>
        <v>980541.71</v>
      </c>
      <c r="H5" s="132">
        <f>ROUND(F5*$B$2*B5/365,2)</f>
        <v>2876.71</v>
      </c>
      <c r="I5" s="131">
        <f t="shared" si="2"/>
        <v>0</v>
      </c>
    </row>
    <row r="6" spans="1:9" x14ac:dyDescent="0.25">
      <c r="A6" s="135" t="s">
        <v>548</v>
      </c>
      <c r="B6" s="134">
        <f t="shared" si="3"/>
        <v>7</v>
      </c>
      <c r="C6" s="132">
        <f t="shared" ref="C6:C52" si="6">$D$2</f>
        <v>22335</v>
      </c>
      <c r="D6" s="133">
        <f t="shared" si="4"/>
        <v>19514.260000000002</v>
      </c>
      <c r="E6" s="132">
        <f t="shared" ref="E6:E51" si="7">ROUND(B6*$B$2*F6/365,2)</f>
        <v>2820.74</v>
      </c>
      <c r="F6" s="132">
        <f t="shared" si="5"/>
        <v>980541.71</v>
      </c>
      <c r="G6" s="132">
        <f t="shared" si="0"/>
        <v>961027.45</v>
      </c>
      <c r="H6" s="132">
        <f t="shared" ref="H6:H52" si="8">ROUND(F6*$B$2*B6/365,2)</f>
        <v>2820.74</v>
      </c>
      <c r="I6" s="131">
        <f t="shared" si="2"/>
        <v>0</v>
      </c>
    </row>
    <row r="7" spans="1:9" x14ac:dyDescent="0.25">
      <c r="A7" s="135" t="s">
        <v>547</v>
      </c>
      <c r="B7" s="134">
        <f t="shared" si="3"/>
        <v>7</v>
      </c>
      <c r="C7" s="132">
        <f t="shared" si="6"/>
        <v>22335</v>
      </c>
      <c r="D7" s="133">
        <f t="shared" si="4"/>
        <v>19570.400000000001</v>
      </c>
      <c r="E7" s="132">
        <f t="shared" si="7"/>
        <v>2764.6</v>
      </c>
      <c r="F7" s="132">
        <f t="shared" si="5"/>
        <v>961027.45</v>
      </c>
      <c r="G7" s="132">
        <f t="shared" si="0"/>
        <v>941457.04999999993</v>
      </c>
      <c r="H7" s="132">
        <f t="shared" si="8"/>
        <v>2764.6</v>
      </c>
      <c r="I7" s="131">
        <f t="shared" si="2"/>
        <v>0</v>
      </c>
    </row>
    <row r="8" spans="1:9" x14ac:dyDescent="0.25">
      <c r="A8" s="135" t="s">
        <v>546</v>
      </c>
      <c r="B8" s="134">
        <f t="shared" si="3"/>
        <v>7</v>
      </c>
      <c r="C8" s="132">
        <f t="shared" si="6"/>
        <v>22335</v>
      </c>
      <c r="D8" s="133">
        <f t="shared" si="4"/>
        <v>19626.7</v>
      </c>
      <c r="E8" s="132">
        <f t="shared" si="7"/>
        <v>2708.3</v>
      </c>
      <c r="F8" s="132">
        <f t="shared" si="5"/>
        <v>941457.04999999993</v>
      </c>
      <c r="G8" s="132">
        <f t="shared" si="0"/>
        <v>921830.35</v>
      </c>
      <c r="H8" s="132">
        <f t="shared" si="8"/>
        <v>2708.3</v>
      </c>
      <c r="I8" s="131">
        <f t="shared" si="2"/>
        <v>0</v>
      </c>
    </row>
    <row r="9" spans="1:9" x14ac:dyDescent="0.25">
      <c r="A9" s="135" t="s">
        <v>545</v>
      </c>
      <c r="B9" s="134">
        <f t="shared" si="3"/>
        <v>7</v>
      </c>
      <c r="C9" s="132">
        <f t="shared" si="6"/>
        <v>22335</v>
      </c>
      <c r="D9" s="133">
        <f t="shared" si="4"/>
        <v>19683.16</v>
      </c>
      <c r="E9" s="132">
        <f t="shared" si="7"/>
        <v>2651.84</v>
      </c>
      <c r="F9" s="132">
        <f t="shared" si="5"/>
        <v>921830.35</v>
      </c>
      <c r="G9" s="132">
        <f t="shared" si="0"/>
        <v>902147.19</v>
      </c>
      <c r="H9" s="132">
        <f t="shared" si="8"/>
        <v>2651.84</v>
      </c>
      <c r="I9" s="131">
        <f t="shared" si="2"/>
        <v>0</v>
      </c>
    </row>
    <row r="10" spans="1:9" x14ac:dyDescent="0.25">
      <c r="A10" s="135" t="s">
        <v>544</v>
      </c>
      <c r="B10" s="134">
        <f t="shared" si="3"/>
        <v>7</v>
      </c>
      <c r="C10" s="132">
        <f t="shared" si="6"/>
        <v>22335</v>
      </c>
      <c r="D10" s="133">
        <f t="shared" si="4"/>
        <v>19739.78</v>
      </c>
      <c r="E10" s="132">
        <f t="shared" si="7"/>
        <v>2595.2199999999998</v>
      </c>
      <c r="F10" s="132">
        <f t="shared" si="5"/>
        <v>902147.19</v>
      </c>
      <c r="G10" s="132">
        <f t="shared" si="0"/>
        <v>882407.40999999992</v>
      </c>
      <c r="H10" s="132">
        <f t="shared" si="8"/>
        <v>2595.2199999999998</v>
      </c>
      <c r="I10" s="131">
        <f t="shared" si="2"/>
        <v>0</v>
      </c>
    </row>
    <row r="11" spans="1:9" x14ac:dyDescent="0.25">
      <c r="A11" s="135" t="s">
        <v>543</v>
      </c>
      <c r="B11" s="134">
        <f t="shared" si="3"/>
        <v>7</v>
      </c>
      <c r="C11" s="132">
        <f t="shared" si="6"/>
        <v>22335</v>
      </c>
      <c r="D11" s="133">
        <f t="shared" si="4"/>
        <v>19796.57</v>
      </c>
      <c r="E11" s="132">
        <f t="shared" si="7"/>
        <v>2538.4299999999998</v>
      </c>
      <c r="F11" s="132">
        <f t="shared" si="5"/>
        <v>882407.40999999992</v>
      </c>
      <c r="G11" s="132">
        <f t="shared" si="0"/>
        <v>862610.84</v>
      </c>
      <c r="H11" s="132">
        <f t="shared" si="8"/>
        <v>2538.4299999999998</v>
      </c>
      <c r="I11" s="131">
        <f t="shared" si="2"/>
        <v>0</v>
      </c>
    </row>
    <row r="12" spans="1:9" x14ac:dyDescent="0.25">
      <c r="A12" s="135" t="s">
        <v>542</v>
      </c>
      <c r="B12" s="134">
        <f t="shared" si="3"/>
        <v>7</v>
      </c>
      <c r="C12" s="132">
        <f t="shared" si="6"/>
        <v>22335</v>
      </c>
      <c r="D12" s="133">
        <f t="shared" si="4"/>
        <v>19853.52</v>
      </c>
      <c r="E12" s="132">
        <f t="shared" si="7"/>
        <v>2481.48</v>
      </c>
      <c r="F12" s="132">
        <f t="shared" si="5"/>
        <v>862610.84</v>
      </c>
      <c r="G12" s="132">
        <f t="shared" si="0"/>
        <v>842757.32</v>
      </c>
      <c r="H12" s="132">
        <f t="shared" si="8"/>
        <v>2481.48</v>
      </c>
      <c r="I12" s="131">
        <f t="shared" si="2"/>
        <v>0</v>
      </c>
    </row>
    <row r="13" spans="1:9" x14ac:dyDescent="0.25">
      <c r="A13" s="135" t="s">
        <v>541</v>
      </c>
      <c r="B13" s="134">
        <f t="shared" si="3"/>
        <v>7</v>
      </c>
      <c r="C13" s="132">
        <f t="shared" si="6"/>
        <v>22335</v>
      </c>
      <c r="D13" s="133">
        <f t="shared" si="4"/>
        <v>19910.63</v>
      </c>
      <c r="E13" s="132">
        <f t="shared" si="7"/>
        <v>2424.37</v>
      </c>
      <c r="F13" s="132">
        <f t="shared" si="5"/>
        <v>842757.32</v>
      </c>
      <c r="G13" s="132">
        <f t="shared" si="0"/>
        <v>822846.69</v>
      </c>
      <c r="H13" s="132">
        <f t="shared" si="8"/>
        <v>2424.37</v>
      </c>
      <c r="I13" s="131">
        <f t="shared" si="2"/>
        <v>0</v>
      </c>
    </row>
    <row r="14" spans="1:9" x14ac:dyDescent="0.25">
      <c r="A14" s="135" t="s">
        <v>540</v>
      </c>
      <c r="B14" s="134">
        <f t="shared" si="3"/>
        <v>7</v>
      </c>
      <c r="C14" s="132">
        <f t="shared" si="6"/>
        <v>22335</v>
      </c>
      <c r="D14" s="133">
        <f t="shared" si="4"/>
        <v>19967.91</v>
      </c>
      <c r="E14" s="132">
        <f t="shared" si="7"/>
        <v>2367.09</v>
      </c>
      <c r="F14" s="132">
        <f t="shared" si="5"/>
        <v>822846.69</v>
      </c>
      <c r="G14" s="132">
        <f t="shared" si="0"/>
        <v>802878.77999999991</v>
      </c>
      <c r="H14" s="132">
        <f t="shared" si="8"/>
        <v>2367.09</v>
      </c>
      <c r="I14" s="131">
        <f t="shared" si="2"/>
        <v>0</v>
      </c>
    </row>
    <row r="15" spans="1:9" x14ac:dyDescent="0.25">
      <c r="A15" s="135" t="s">
        <v>539</v>
      </c>
      <c r="B15" s="134">
        <f t="shared" si="3"/>
        <v>7</v>
      </c>
      <c r="C15" s="132">
        <f t="shared" si="6"/>
        <v>22335</v>
      </c>
      <c r="D15" s="133">
        <f t="shared" si="4"/>
        <v>20025.349999999999</v>
      </c>
      <c r="E15" s="132">
        <f t="shared" si="7"/>
        <v>2309.65</v>
      </c>
      <c r="F15" s="132">
        <f t="shared" si="5"/>
        <v>802878.77999999991</v>
      </c>
      <c r="G15" s="132">
        <f t="shared" si="0"/>
        <v>782853.42999999993</v>
      </c>
      <c r="H15" s="132">
        <f t="shared" si="8"/>
        <v>2309.65</v>
      </c>
      <c r="I15" s="131">
        <f t="shared" si="2"/>
        <v>0</v>
      </c>
    </row>
    <row r="16" spans="1:9" x14ac:dyDescent="0.25">
      <c r="A16" s="135" t="s">
        <v>538</v>
      </c>
      <c r="B16" s="134">
        <f t="shared" si="3"/>
        <v>7</v>
      </c>
      <c r="C16" s="132">
        <f t="shared" si="6"/>
        <v>22335</v>
      </c>
      <c r="D16" s="133">
        <f t="shared" si="4"/>
        <v>20082.96</v>
      </c>
      <c r="E16" s="132">
        <f t="shared" si="7"/>
        <v>2252.04</v>
      </c>
      <c r="F16" s="132">
        <f t="shared" si="5"/>
        <v>782853.42999999993</v>
      </c>
      <c r="G16" s="132">
        <f t="shared" si="0"/>
        <v>762770.47</v>
      </c>
      <c r="H16" s="132">
        <f t="shared" si="8"/>
        <v>2252.04</v>
      </c>
      <c r="I16" s="131">
        <f t="shared" si="2"/>
        <v>0</v>
      </c>
    </row>
    <row r="17" spans="1:9" x14ac:dyDescent="0.25">
      <c r="A17" s="135" t="s">
        <v>537</v>
      </c>
      <c r="B17" s="134">
        <f t="shared" si="3"/>
        <v>7</v>
      </c>
      <c r="C17" s="132">
        <f t="shared" si="6"/>
        <v>22335</v>
      </c>
      <c r="D17" s="133">
        <f t="shared" si="4"/>
        <v>20140.73</v>
      </c>
      <c r="E17" s="132">
        <f t="shared" si="7"/>
        <v>2194.27</v>
      </c>
      <c r="F17" s="132">
        <f t="shared" si="5"/>
        <v>762770.47</v>
      </c>
      <c r="G17" s="132">
        <f t="shared" si="0"/>
        <v>742629.74</v>
      </c>
      <c r="H17" s="132">
        <f t="shared" si="8"/>
        <v>2194.27</v>
      </c>
      <c r="I17" s="131">
        <f t="shared" si="2"/>
        <v>0</v>
      </c>
    </row>
    <row r="18" spans="1:9" x14ac:dyDescent="0.25">
      <c r="A18" s="135" t="s">
        <v>536</v>
      </c>
      <c r="B18" s="134">
        <f t="shared" si="3"/>
        <v>7</v>
      </c>
      <c r="C18" s="132">
        <f t="shared" si="6"/>
        <v>22335</v>
      </c>
      <c r="D18" s="133">
        <f t="shared" si="4"/>
        <v>20198.669999999998</v>
      </c>
      <c r="E18" s="132">
        <f t="shared" si="7"/>
        <v>2136.33</v>
      </c>
      <c r="F18" s="132">
        <f t="shared" si="5"/>
        <v>742629.74</v>
      </c>
      <c r="G18" s="132">
        <f t="shared" si="0"/>
        <v>722431.07</v>
      </c>
      <c r="H18" s="132">
        <f t="shared" si="8"/>
        <v>2136.33</v>
      </c>
      <c r="I18" s="131">
        <f t="shared" si="2"/>
        <v>0</v>
      </c>
    </row>
    <row r="19" spans="1:9" x14ac:dyDescent="0.25">
      <c r="A19" s="135" t="s">
        <v>535</v>
      </c>
      <c r="B19" s="134">
        <f t="shared" si="3"/>
        <v>7</v>
      </c>
      <c r="C19" s="132">
        <f t="shared" si="6"/>
        <v>22335</v>
      </c>
      <c r="D19" s="133">
        <f t="shared" si="4"/>
        <v>20256.77</v>
      </c>
      <c r="E19" s="132">
        <f t="shared" si="7"/>
        <v>2078.23</v>
      </c>
      <c r="F19" s="132">
        <f t="shared" si="5"/>
        <v>722431.07</v>
      </c>
      <c r="G19" s="132">
        <f t="shared" si="0"/>
        <v>702174.29999999993</v>
      </c>
      <c r="H19" s="132">
        <f t="shared" si="8"/>
        <v>2078.23</v>
      </c>
      <c r="I19" s="131">
        <f t="shared" si="2"/>
        <v>0</v>
      </c>
    </row>
    <row r="20" spans="1:9" x14ac:dyDescent="0.25">
      <c r="A20" s="135" t="s">
        <v>534</v>
      </c>
      <c r="B20" s="134">
        <f t="shared" si="3"/>
        <v>7</v>
      </c>
      <c r="C20" s="132">
        <f t="shared" si="6"/>
        <v>22335</v>
      </c>
      <c r="D20" s="133">
        <f t="shared" si="4"/>
        <v>20315.05</v>
      </c>
      <c r="E20" s="132">
        <f t="shared" si="7"/>
        <v>2019.95</v>
      </c>
      <c r="F20" s="132">
        <f t="shared" si="5"/>
        <v>702174.29999999993</v>
      </c>
      <c r="G20" s="132">
        <f t="shared" si="0"/>
        <v>681859.24999999988</v>
      </c>
      <c r="H20" s="132">
        <f t="shared" si="8"/>
        <v>2019.95</v>
      </c>
      <c r="I20" s="131">
        <f t="shared" si="2"/>
        <v>0</v>
      </c>
    </row>
    <row r="21" spans="1:9" x14ac:dyDescent="0.25">
      <c r="A21" s="135" t="s">
        <v>533</v>
      </c>
      <c r="B21" s="134">
        <f t="shared" si="3"/>
        <v>7</v>
      </c>
      <c r="C21" s="132">
        <f t="shared" si="6"/>
        <v>22335</v>
      </c>
      <c r="D21" s="133">
        <f t="shared" si="4"/>
        <v>20373.490000000002</v>
      </c>
      <c r="E21" s="132">
        <f t="shared" si="7"/>
        <v>1961.51</v>
      </c>
      <c r="F21" s="132">
        <f t="shared" si="5"/>
        <v>681859.24999999988</v>
      </c>
      <c r="G21" s="132">
        <f t="shared" si="0"/>
        <v>661485.75999999989</v>
      </c>
      <c r="H21" s="132">
        <f t="shared" si="8"/>
        <v>1961.51</v>
      </c>
      <c r="I21" s="131">
        <f t="shared" si="2"/>
        <v>0</v>
      </c>
    </row>
    <row r="22" spans="1:9" x14ac:dyDescent="0.25">
      <c r="A22" s="135" t="s">
        <v>532</v>
      </c>
      <c r="B22" s="134">
        <f t="shared" si="3"/>
        <v>7</v>
      </c>
      <c r="C22" s="132">
        <f t="shared" si="6"/>
        <v>22335</v>
      </c>
      <c r="D22" s="133">
        <f t="shared" si="4"/>
        <v>20432.099999999999</v>
      </c>
      <c r="E22" s="132">
        <f t="shared" si="7"/>
        <v>1902.9</v>
      </c>
      <c r="F22" s="132">
        <f t="shared" si="5"/>
        <v>661485.75999999989</v>
      </c>
      <c r="G22" s="132">
        <f t="shared" si="0"/>
        <v>641053.65999999992</v>
      </c>
      <c r="H22" s="132">
        <f t="shared" si="8"/>
        <v>1902.9</v>
      </c>
      <c r="I22" s="131">
        <f t="shared" si="2"/>
        <v>0</v>
      </c>
    </row>
    <row r="23" spans="1:9" x14ac:dyDescent="0.25">
      <c r="A23" s="135" t="s">
        <v>531</v>
      </c>
      <c r="B23" s="134">
        <f t="shared" si="3"/>
        <v>7</v>
      </c>
      <c r="C23" s="132">
        <f t="shared" si="6"/>
        <v>22335</v>
      </c>
      <c r="D23" s="133">
        <f t="shared" si="4"/>
        <v>20490.87</v>
      </c>
      <c r="E23" s="132">
        <f t="shared" si="7"/>
        <v>1844.13</v>
      </c>
      <c r="F23" s="132">
        <f t="shared" si="5"/>
        <v>641053.65999999992</v>
      </c>
      <c r="G23" s="132">
        <f t="shared" si="0"/>
        <v>620562.78999999992</v>
      </c>
      <c r="H23" s="132">
        <f t="shared" si="8"/>
        <v>1844.13</v>
      </c>
      <c r="I23" s="131">
        <f t="shared" si="2"/>
        <v>0</v>
      </c>
    </row>
    <row r="24" spans="1:9" x14ac:dyDescent="0.25">
      <c r="A24" s="135" t="s">
        <v>530</v>
      </c>
      <c r="B24" s="134">
        <f t="shared" si="3"/>
        <v>7</v>
      </c>
      <c r="C24" s="132">
        <f t="shared" si="6"/>
        <v>22335</v>
      </c>
      <c r="D24" s="133">
        <f t="shared" si="4"/>
        <v>20549.82</v>
      </c>
      <c r="E24" s="132">
        <f t="shared" si="7"/>
        <v>1785.18</v>
      </c>
      <c r="F24" s="132">
        <f t="shared" si="5"/>
        <v>620562.78999999992</v>
      </c>
      <c r="G24" s="132">
        <f t="shared" si="0"/>
        <v>600012.97</v>
      </c>
      <c r="H24" s="132">
        <f t="shared" si="8"/>
        <v>1785.18</v>
      </c>
      <c r="I24" s="131">
        <f t="shared" si="2"/>
        <v>0</v>
      </c>
    </row>
    <row r="25" spans="1:9" x14ac:dyDescent="0.25">
      <c r="A25" s="135" t="s">
        <v>529</v>
      </c>
      <c r="B25" s="134">
        <f t="shared" si="3"/>
        <v>7</v>
      </c>
      <c r="C25" s="132">
        <f t="shared" si="6"/>
        <v>22335</v>
      </c>
      <c r="D25" s="133">
        <f t="shared" si="4"/>
        <v>20608.939999999999</v>
      </c>
      <c r="E25" s="132">
        <f t="shared" si="7"/>
        <v>1726.06</v>
      </c>
      <c r="F25" s="132">
        <f t="shared" si="5"/>
        <v>600012.97</v>
      </c>
      <c r="G25" s="132">
        <f t="shared" si="0"/>
        <v>579404.03</v>
      </c>
      <c r="H25" s="132">
        <f t="shared" si="8"/>
        <v>1726.06</v>
      </c>
      <c r="I25" s="131">
        <f t="shared" si="2"/>
        <v>0</v>
      </c>
    </row>
    <row r="26" spans="1:9" x14ac:dyDescent="0.25">
      <c r="A26" s="135" t="s">
        <v>528</v>
      </c>
      <c r="B26" s="134">
        <f t="shared" si="3"/>
        <v>7</v>
      </c>
      <c r="C26" s="132">
        <f t="shared" si="6"/>
        <v>22335</v>
      </c>
      <c r="D26" s="133">
        <f t="shared" si="4"/>
        <v>20668.22</v>
      </c>
      <c r="E26" s="132">
        <f t="shared" si="7"/>
        <v>1666.78</v>
      </c>
      <c r="F26" s="132">
        <f t="shared" si="5"/>
        <v>579404.03</v>
      </c>
      <c r="G26" s="132">
        <f t="shared" si="0"/>
        <v>558735.81000000006</v>
      </c>
      <c r="H26" s="132">
        <f t="shared" si="8"/>
        <v>1666.78</v>
      </c>
      <c r="I26" s="131">
        <f t="shared" si="2"/>
        <v>0</v>
      </c>
    </row>
    <row r="27" spans="1:9" x14ac:dyDescent="0.25">
      <c r="A27" s="135" t="s">
        <v>484</v>
      </c>
      <c r="B27" s="134">
        <f t="shared" si="3"/>
        <v>7</v>
      </c>
      <c r="C27" s="132">
        <f t="shared" si="6"/>
        <v>22335</v>
      </c>
      <c r="D27" s="133">
        <f t="shared" si="4"/>
        <v>20727.68</v>
      </c>
      <c r="E27" s="132">
        <f t="shared" si="7"/>
        <v>1607.32</v>
      </c>
      <c r="F27" s="132">
        <f t="shared" si="5"/>
        <v>558735.81000000006</v>
      </c>
      <c r="G27" s="132">
        <f t="shared" si="0"/>
        <v>538008.13</v>
      </c>
      <c r="H27" s="132">
        <f t="shared" si="8"/>
        <v>1607.32</v>
      </c>
      <c r="I27" s="131">
        <f t="shared" si="2"/>
        <v>0</v>
      </c>
    </row>
    <row r="28" spans="1:9" x14ac:dyDescent="0.25">
      <c r="A28" s="135" t="s">
        <v>526</v>
      </c>
      <c r="B28" s="134">
        <f t="shared" si="3"/>
        <v>7</v>
      </c>
      <c r="C28" s="132">
        <f t="shared" si="6"/>
        <v>22335</v>
      </c>
      <c r="D28" s="133">
        <f t="shared" si="4"/>
        <v>20787.310000000001</v>
      </c>
      <c r="E28" s="132">
        <f t="shared" si="7"/>
        <v>1547.69</v>
      </c>
      <c r="F28" s="132">
        <f t="shared" si="5"/>
        <v>538008.13</v>
      </c>
      <c r="G28" s="132">
        <f t="shared" si="0"/>
        <v>517220.82</v>
      </c>
      <c r="H28" s="132">
        <f t="shared" si="8"/>
        <v>1547.69</v>
      </c>
      <c r="I28" s="131">
        <f t="shared" si="2"/>
        <v>0</v>
      </c>
    </row>
    <row r="29" spans="1:9" x14ac:dyDescent="0.25">
      <c r="A29" s="135" t="s">
        <v>525</v>
      </c>
      <c r="B29" s="134">
        <f t="shared" si="3"/>
        <v>7</v>
      </c>
      <c r="C29" s="132">
        <f t="shared" si="6"/>
        <v>22335</v>
      </c>
      <c r="D29" s="133">
        <f t="shared" si="4"/>
        <v>20847.099999999999</v>
      </c>
      <c r="E29" s="132">
        <f t="shared" si="7"/>
        <v>1487.9</v>
      </c>
      <c r="F29" s="132">
        <f t="shared" si="5"/>
        <v>517220.82</v>
      </c>
      <c r="G29" s="132">
        <f t="shared" si="0"/>
        <v>496373.72000000003</v>
      </c>
      <c r="H29" s="132">
        <f t="shared" si="8"/>
        <v>1487.9</v>
      </c>
      <c r="I29" s="131">
        <f t="shared" si="2"/>
        <v>0</v>
      </c>
    </row>
    <row r="30" spans="1:9" x14ac:dyDescent="0.25">
      <c r="A30" s="135" t="s">
        <v>273</v>
      </c>
      <c r="B30" s="134">
        <f t="shared" si="3"/>
        <v>7</v>
      </c>
      <c r="C30" s="132">
        <f t="shared" si="6"/>
        <v>22335</v>
      </c>
      <c r="D30" s="133">
        <f t="shared" si="4"/>
        <v>20907.080000000002</v>
      </c>
      <c r="E30" s="132">
        <f t="shared" si="7"/>
        <v>1427.92</v>
      </c>
      <c r="F30" s="132">
        <f t="shared" si="5"/>
        <v>496373.72000000003</v>
      </c>
      <c r="G30" s="132">
        <f t="shared" si="0"/>
        <v>475466.64</v>
      </c>
      <c r="H30" s="132">
        <f t="shared" si="8"/>
        <v>1427.92</v>
      </c>
      <c r="I30" s="131">
        <f t="shared" si="2"/>
        <v>0</v>
      </c>
    </row>
    <row r="31" spans="1:9" x14ac:dyDescent="0.25">
      <c r="A31" s="135" t="s">
        <v>524</v>
      </c>
      <c r="B31" s="134">
        <f t="shared" si="3"/>
        <v>7</v>
      </c>
      <c r="C31" s="132">
        <f t="shared" si="6"/>
        <v>22335</v>
      </c>
      <c r="D31" s="133">
        <f t="shared" si="4"/>
        <v>20967.22</v>
      </c>
      <c r="E31" s="132">
        <f t="shared" si="7"/>
        <v>1367.78</v>
      </c>
      <c r="F31" s="132">
        <f t="shared" si="5"/>
        <v>475466.64</v>
      </c>
      <c r="G31" s="132">
        <f t="shared" si="0"/>
        <v>454499.42000000004</v>
      </c>
      <c r="H31" s="132">
        <f t="shared" si="8"/>
        <v>1367.78</v>
      </c>
      <c r="I31" s="131">
        <f t="shared" si="2"/>
        <v>0</v>
      </c>
    </row>
    <row r="32" spans="1:9" x14ac:dyDescent="0.25">
      <c r="A32" s="135" t="s">
        <v>523</v>
      </c>
      <c r="B32" s="134">
        <f t="shared" si="3"/>
        <v>7</v>
      </c>
      <c r="C32" s="132">
        <f t="shared" si="6"/>
        <v>22335</v>
      </c>
      <c r="D32" s="133">
        <f t="shared" si="4"/>
        <v>21027.54</v>
      </c>
      <c r="E32" s="132">
        <f t="shared" si="7"/>
        <v>1307.46</v>
      </c>
      <c r="F32" s="132">
        <f t="shared" si="5"/>
        <v>454499.42000000004</v>
      </c>
      <c r="G32" s="132">
        <f t="shared" si="0"/>
        <v>433471.88000000006</v>
      </c>
      <c r="H32" s="132">
        <f t="shared" si="8"/>
        <v>1307.46</v>
      </c>
      <c r="I32" s="131">
        <f t="shared" si="2"/>
        <v>0</v>
      </c>
    </row>
    <row r="33" spans="1:9" x14ac:dyDescent="0.25">
      <c r="A33" s="135" t="s">
        <v>522</v>
      </c>
      <c r="B33" s="134">
        <f t="shared" si="3"/>
        <v>7</v>
      </c>
      <c r="C33" s="132">
        <f t="shared" si="6"/>
        <v>22335</v>
      </c>
      <c r="D33" s="133">
        <f t="shared" si="4"/>
        <v>21088.03</v>
      </c>
      <c r="E33" s="132">
        <f t="shared" si="7"/>
        <v>1246.97</v>
      </c>
      <c r="F33" s="132">
        <f t="shared" si="5"/>
        <v>433471.88000000006</v>
      </c>
      <c r="G33" s="132">
        <f t="shared" si="0"/>
        <v>412383.85000000009</v>
      </c>
      <c r="H33" s="132">
        <f t="shared" si="8"/>
        <v>1246.97</v>
      </c>
      <c r="I33" s="131">
        <f t="shared" si="2"/>
        <v>0</v>
      </c>
    </row>
    <row r="34" spans="1:9" x14ac:dyDescent="0.25">
      <c r="A34" s="135" t="s">
        <v>188</v>
      </c>
      <c r="B34" s="134">
        <f t="shared" si="3"/>
        <v>7</v>
      </c>
      <c r="C34" s="132">
        <f t="shared" si="6"/>
        <v>22335</v>
      </c>
      <c r="D34" s="133">
        <f t="shared" si="4"/>
        <v>21148.69</v>
      </c>
      <c r="E34" s="132">
        <f t="shared" si="7"/>
        <v>1186.31</v>
      </c>
      <c r="F34" s="132">
        <f t="shared" si="5"/>
        <v>412383.85000000009</v>
      </c>
      <c r="G34" s="132">
        <f t="shared" si="0"/>
        <v>391235.16000000009</v>
      </c>
      <c r="H34" s="132">
        <f t="shared" si="8"/>
        <v>1186.31</v>
      </c>
      <c r="I34" s="131">
        <f t="shared" si="2"/>
        <v>0</v>
      </c>
    </row>
    <row r="35" spans="1:9" x14ac:dyDescent="0.25">
      <c r="A35" s="135" t="s">
        <v>521</v>
      </c>
      <c r="B35" s="134">
        <f t="shared" si="3"/>
        <v>7</v>
      </c>
      <c r="C35" s="132">
        <f t="shared" si="6"/>
        <v>22335</v>
      </c>
      <c r="D35" s="133">
        <f t="shared" si="4"/>
        <v>21209.53</v>
      </c>
      <c r="E35" s="132">
        <f t="shared" si="7"/>
        <v>1125.47</v>
      </c>
      <c r="F35" s="132">
        <f t="shared" si="5"/>
        <v>391235.16000000009</v>
      </c>
      <c r="G35" s="132">
        <f t="shared" si="0"/>
        <v>370025.63000000012</v>
      </c>
      <c r="H35" s="132">
        <f t="shared" si="8"/>
        <v>1125.47</v>
      </c>
      <c r="I35" s="131">
        <f t="shared" si="2"/>
        <v>0</v>
      </c>
    </row>
    <row r="36" spans="1:9" x14ac:dyDescent="0.25">
      <c r="A36" s="135" t="s">
        <v>520</v>
      </c>
      <c r="B36" s="134">
        <f t="shared" si="3"/>
        <v>7</v>
      </c>
      <c r="C36" s="132">
        <f t="shared" si="6"/>
        <v>22335</v>
      </c>
      <c r="D36" s="133">
        <f t="shared" si="4"/>
        <v>21270.54</v>
      </c>
      <c r="E36" s="132">
        <f t="shared" si="7"/>
        <v>1064.46</v>
      </c>
      <c r="F36" s="132">
        <f t="shared" si="5"/>
        <v>370025.63000000012</v>
      </c>
      <c r="G36" s="132">
        <f t="shared" si="0"/>
        <v>348755.09000000014</v>
      </c>
      <c r="H36" s="132">
        <f t="shared" si="8"/>
        <v>1064.46</v>
      </c>
      <c r="I36" s="131">
        <f t="shared" ref="I36:I52" si="9">H36-E36</f>
        <v>0</v>
      </c>
    </row>
    <row r="37" spans="1:9" x14ac:dyDescent="0.25">
      <c r="A37" s="135" t="s">
        <v>519</v>
      </c>
      <c r="B37" s="134">
        <f t="shared" si="3"/>
        <v>7</v>
      </c>
      <c r="C37" s="132">
        <f t="shared" si="6"/>
        <v>22335</v>
      </c>
      <c r="D37" s="133">
        <f t="shared" si="4"/>
        <v>21331.73</v>
      </c>
      <c r="E37" s="132">
        <f t="shared" si="7"/>
        <v>1003.27</v>
      </c>
      <c r="F37" s="132">
        <f t="shared" si="5"/>
        <v>348755.09000000014</v>
      </c>
      <c r="G37" s="132">
        <f t="shared" si="0"/>
        <v>327423.36000000016</v>
      </c>
      <c r="H37" s="132">
        <f t="shared" si="8"/>
        <v>1003.27</v>
      </c>
      <c r="I37" s="131">
        <f t="shared" si="9"/>
        <v>0</v>
      </c>
    </row>
    <row r="38" spans="1:9" x14ac:dyDescent="0.25">
      <c r="A38" s="135" t="s">
        <v>518</v>
      </c>
      <c r="B38" s="134">
        <f t="shared" si="3"/>
        <v>7</v>
      </c>
      <c r="C38" s="132">
        <f t="shared" si="6"/>
        <v>22335</v>
      </c>
      <c r="D38" s="133">
        <f t="shared" si="4"/>
        <v>21393.1</v>
      </c>
      <c r="E38" s="132">
        <f t="shared" si="7"/>
        <v>941.9</v>
      </c>
      <c r="F38" s="132">
        <f t="shared" si="5"/>
        <v>327423.36000000016</v>
      </c>
      <c r="G38" s="132">
        <f t="shared" si="0"/>
        <v>306030.26000000018</v>
      </c>
      <c r="H38" s="132">
        <f t="shared" si="8"/>
        <v>941.9</v>
      </c>
      <c r="I38" s="131">
        <f t="shared" si="9"/>
        <v>0</v>
      </c>
    </row>
    <row r="39" spans="1:9" x14ac:dyDescent="0.25">
      <c r="A39" s="135" t="s">
        <v>517</v>
      </c>
      <c r="B39" s="134">
        <f t="shared" si="3"/>
        <v>7</v>
      </c>
      <c r="C39" s="132">
        <f t="shared" si="6"/>
        <v>22335</v>
      </c>
      <c r="D39" s="133">
        <f t="shared" si="4"/>
        <v>21454.639999999999</v>
      </c>
      <c r="E39" s="132">
        <f t="shared" si="7"/>
        <v>880.36</v>
      </c>
      <c r="F39" s="132">
        <f t="shared" si="5"/>
        <v>306030.26000000018</v>
      </c>
      <c r="G39" s="132">
        <f t="shared" si="0"/>
        <v>284575.62000000017</v>
      </c>
      <c r="H39" s="132">
        <f t="shared" si="8"/>
        <v>880.36</v>
      </c>
      <c r="I39" s="131">
        <f t="shared" si="9"/>
        <v>0</v>
      </c>
    </row>
    <row r="40" spans="1:9" x14ac:dyDescent="0.25">
      <c r="A40" s="135" t="s">
        <v>516</v>
      </c>
      <c r="B40" s="134">
        <f t="shared" si="3"/>
        <v>7</v>
      </c>
      <c r="C40" s="132">
        <f t="shared" si="6"/>
        <v>22335</v>
      </c>
      <c r="D40" s="133">
        <f t="shared" si="4"/>
        <v>21516.36</v>
      </c>
      <c r="E40" s="132">
        <f t="shared" si="7"/>
        <v>818.64</v>
      </c>
      <c r="F40" s="132">
        <f t="shared" si="5"/>
        <v>284575.62000000017</v>
      </c>
      <c r="G40" s="132">
        <f t="shared" si="0"/>
        <v>263059.26000000018</v>
      </c>
      <c r="H40" s="132">
        <f t="shared" si="8"/>
        <v>818.64</v>
      </c>
      <c r="I40" s="131">
        <f t="shared" si="9"/>
        <v>0</v>
      </c>
    </row>
    <row r="41" spans="1:9" x14ac:dyDescent="0.25">
      <c r="A41" s="135" t="s">
        <v>515</v>
      </c>
      <c r="B41" s="134">
        <f t="shared" si="3"/>
        <v>7</v>
      </c>
      <c r="C41" s="132">
        <f t="shared" si="6"/>
        <v>22335</v>
      </c>
      <c r="D41" s="133">
        <f t="shared" si="4"/>
        <v>21578.25</v>
      </c>
      <c r="E41" s="132">
        <f t="shared" si="7"/>
        <v>756.75</v>
      </c>
      <c r="F41" s="132">
        <f t="shared" si="5"/>
        <v>263059.26000000018</v>
      </c>
      <c r="G41" s="132">
        <f t="shared" si="0"/>
        <v>241481.01000000018</v>
      </c>
      <c r="H41" s="132">
        <f t="shared" si="8"/>
        <v>756.75</v>
      </c>
      <c r="I41" s="131">
        <f t="shared" si="9"/>
        <v>0</v>
      </c>
    </row>
    <row r="42" spans="1:9" x14ac:dyDescent="0.25">
      <c r="A42" s="135" t="s">
        <v>514</v>
      </c>
      <c r="B42" s="134">
        <f t="shared" si="3"/>
        <v>7</v>
      </c>
      <c r="C42" s="132">
        <f t="shared" si="6"/>
        <v>22335</v>
      </c>
      <c r="D42" s="133">
        <f t="shared" si="4"/>
        <v>21640.33</v>
      </c>
      <c r="E42" s="132">
        <f t="shared" si="7"/>
        <v>694.67</v>
      </c>
      <c r="F42" s="132">
        <f t="shared" si="5"/>
        <v>241481.01000000018</v>
      </c>
      <c r="G42" s="132">
        <f t="shared" si="0"/>
        <v>219840.68000000017</v>
      </c>
      <c r="H42" s="132">
        <f t="shared" si="8"/>
        <v>694.67</v>
      </c>
      <c r="I42" s="131">
        <f t="shared" si="9"/>
        <v>0</v>
      </c>
    </row>
    <row r="43" spans="1:9" x14ac:dyDescent="0.25">
      <c r="A43" s="135" t="s">
        <v>513</v>
      </c>
      <c r="B43" s="134">
        <f t="shared" si="3"/>
        <v>7</v>
      </c>
      <c r="C43" s="132">
        <f t="shared" si="6"/>
        <v>22335</v>
      </c>
      <c r="D43" s="133">
        <f t="shared" si="4"/>
        <v>21702.58</v>
      </c>
      <c r="E43" s="132">
        <f t="shared" si="7"/>
        <v>632.41999999999996</v>
      </c>
      <c r="F43" s="132">
        <f t="shared" si="5"/>
        <v>219840.68000000017</v>
      </c>
      <c r="G43" s="132">
        <f t="shared" si="0"/>
        <v>198138.10000000015</v>
      </c>
      <c r="H43" s="132">
        <f t="shared" si="8"/>
        <v>632.41999999999996</v>
      </c>
      <c r="I43" s="131">
        <f t="shared" si="9"/>
        <v>0</v>
      </c>
    </row>
    <row r="44" spans="1:9" x14ac:dyDescent="0.25">
      <c r="A44" s="135" t="s">
        <v>512</v>
      </c>
      <c r="B44" s="134">
        <f t="shared" si="3"/>
        <v>7</v>
      </c>
      <c r="C44" s="132">
        <f t="shared" si="6"/>
        <v>22335</v>
      </c>
      <c r="D44" s="133">
        <f t="shared" si="4"/>
        <v>21765.01</v>
      </c>
      <c r="E44" s="132">
        <f t="shared" si="7"/>
        <v>569.99</v>
      </c>
      <c r="F44" s="132">
        <f t="shared" si="5"/>
        <v>198138.10000000015</v>
      </c>
      <c r="G44" s="132">
        <f t="shared" si="0"/>
        <v>176373.09000000014</v>
      </c>
      <c r="H44" s="132">
        <f t="shared" si="8"/>
        <v>569.99</v>
      </c>
      <c r="I44" s="131">
        <f t="shared" si="9"/>
        <v>0</v>
      </c>
    </row>
    <row r="45" spans="1:9" x14ac:dyDescent="0.25">
      <c r="A45" s="135" t="s">
        <v>511</v>
      </c>
      <c r="B45" s="134">
        <f t="shared" si="3"/>
        <v>7</v>
      </c>
      <c r="C45" s="132">
        <f t="shared" si="6"/>
        <v>22335</v>
      </c>
      <c r="D45" s="133">
        <f t="shared" si="4"/>
        <v>21827.63</v>
      </c>
      <c r="E45" s="132">
        <f t="shared" si="7"/>
        <v>507.37</v>
      </c>
      <c r="F45" s="132">
        <f t="shared" si="5"/>
        <v>176373.09000000014</v>
      </c>
      <c r="G45" s="132">
        <f t="shared" si="0"/>
        <v>154545.46000000014</v>
      </c>
      <c r="H45" s="132">
        <f t="shared" si="8"/>
        <v>507.37</v>
      </c>
      <c r="I45" s="131">
        <f t="shared" si="9"/>
        <v>0</v>
      </c>
    </row>
    <row r="46" spans="1:9" x14ac:dyDescent="0.25">
      <c r="A46" s="135" t="s">
        <v>510</v>
      </c>
      <c r="B46" s="134">
        <f t="shared" si="3"/>
        <v>7</v>
      </c>
      <c r="C46" s="132">
        <f t="shared" si="6"/>
        <v>22335</v>
      </c>
      <c r="D46" s="133">
        <f t="shared" si="4"/>
        <v>21890.42</v>
      </c>
      <c r="E46" s="132">
        <f t="shared" si="7"/>
        <v>444.58</v>
      </c>
      <c r="F46" s="132">
        <f t="shared" si="5"/>
        <v>154545.46000000014</v>
      </c>
      <c r="G46" s="132">
        <f t="shared" si="0"/>
        <v>132655.04000000015</v>
      </c>
      <c r="H46" s="132">
        <f t="shared" si="8"/>
        <v>444.58</v>
      </c>
      <c r="I46" s="131">
        <f t="shared" si="9"/>
        <v>0</v>
      </c>
    </row>
    <row r="47" spans="1:9" x14ac:dyDescent="0.25">
      <c r="A47" s="135" t="s">
        <v>509</v>
      </c>
      <c r="B47" s="134">
        <f t="shared" si="3"/>
        <v>7</v>
      </c>
      <c r="C47" s="132">
        <f t="shared" si="6"/>
        <v>22335</v>
      </c>
      <c r="D47" s="133">
        <f t="shared" si="4"/>
        <v>21953.39</v>
      </c>
      <c r="E47" s="132">
        <f t="shared" si="7"/>
        <v>381.61</v>
      </c>
      <c r="F47" s="132">
        <f t="shared" si="5"/>
        <v>132655.04000000015</v>
      </c>
      <c r="G47" s="132">
        <f t="shared" si="0"/>
        <v>110701.65000000015</v>
      </c>
      <c r="H47" s="132">
        <f t="shared" si="8"/>
        <v>381.61</v>
      </c>
      <c r="I47" s="131">
        <f t="shared" si="9"/>
        <v>0</v>
      </c>
    </row>
    <row r="48" spans="1:9" x14ac:dyDescent="0.25">
      <c r="A48" s="135" t="s">
        <v>38</v>
      </c>
      <c r="B48" s="134">
        <f t="shared" si="3"/>
        <v>7</v>
      </c>
      <c r="C48" s="132">
        <f t="shared" si="6"/>
        <v>22335</v>
      </c>
      <c r="D48" s="133">
        <f t="shared" si="4"/>
        <v>22016.54</v>
      </c>
      <c r="E48" s="132">
        <f t="shared" si="7"/>
        <v>318.45999999999998</v>
      </c>
      <c r="F48" s="132">
        <f t="shared" si="5"/>
        <v>110701.65000000015</v>
      </c>
      <c r="G48" s="132">
        <f t="shared" si="0"/>
        <v>88685.110000000161</v>
      </c>
      <c r="H48" s="132">
        <f t="shared" si="8"/>
        <v>318.45999999999998</v>
      </c>
      <c r="I48" s="131">
        <f t="shared" si="9"/>
        <v>0</v>
      </c>
    </row>
    <row r="49" spans="1:9" x14ac:dyDescent="0.25">
      <c r="A49" s="135" t="s">
        <v>508</v>
      </c>
      <c r="B49" s="134">
        <f t="shared" si="3"/>
        <v>7</v>
      </c>
      <c r="C49" s="132">
        <f t="shared" si="6"/>
        <v>22335</v>
      </c>
      <c r="D49" s="133">
        <f t="shared" si="4"/>
        <v>22079.88</v>
      </c>
      <c r="E49" s="132">
        <f t="shared" si="7"/>
        <v>255.12</v>
      </c>
      <c r="F49" s="132">
        <f t="shared" si="5"/>
        <v>88685.110000000161</v>
      </c>
      <c r="G49" s="132">
        <f t="shared" si="0"/>
        <v>66605.230000000156</v>
      </c>
      <c r="H49" s="132">
        <f t="shared" si="8"/>
        <v>255.12</v>
      </c>
      <c r="I49" s="131">
        <f t="shared" si="9"/>
        <v>0</v>
      </c>
    </row>
    <row r="50" spans="1:9" x14ac:dyDescent="0.25">
      <c r="A50" s="135" t="s">
        <v>507</v>
      </c>
      <c r="B50" s="134">
        <f t="shared" si="3"/>
        <v>7</v>
      </c>
      <c r="C50" s="132">
        <f t="shared" si="6"/>
        <v>22335</v>
      </c>
      <c r="D50" s="133">
        <f t="shared" si="4"/>
        <v>22143.4</v>
      </c>
      <c r="E50" s="132">
        <f t="shared" si="7"/>
        <v>191.6</v>
      </c>
      <c r="F50" s="132">
        <f t="shared" si="5"/>
        <v>66605.230000000156</v>
      </c>
      <c r="G50" s="132">
        <f t="shared" si="0"/>
        <v>44461.830000000155</v>
      </c>
      <c r="H50" s="132">
        <f t="shared" si="8"/>
        <v>191.6</v>
      </c>
      <c r="I50" s="131">
        <f t="shared" si="9"/>
        <v>0</v>
      </c>
    </row>
    <row r="51" spans="1:9" x14ac:dyDescent="0.25">
      <c r="A51" s="135" t="s">
        <v>506</v>
      </c>
      <c r="B51" s="134">
        <f t="shared" si="3"/>
        <v>7</v>
      </c>
      <c r="C51" s="132">
        <f t="shared" si="6"/>
        <v>22335</v>
      </c>
      <c r="D51" s="133">
        <f t="shared" si="4"/>
        <v>22207.1</v>
      </c>
      <c r="E51" s="132">
        <f t="shared" si="7"/>
        <v>127.9</v>
      </c>
      <c r="F51" s="132">
        <f t="shared" si="5"/>
        <v>44461.830000000155</v>
      </c>
      <c r="G51" s="132">
        <f t="shared" si="0"/>
        <v>22254.730000000156</v>
      </c>
      <c r="H51" s="132">
        <f t="shared" si="8"/>
        <v>127.9</v>
      </c>
      <c r="I51" s="131">
        <f t="shared" si="9"/>
        <v>0</v>
      </c>
    </row>
    <row r="52" spans="1:9" x14ac:dyDescent="0.25">
      <c r="A52" s="135" t="s">
        <v>505</v>
      </c>
      <c r="B52" s="134">
        <f t="shared" si="3"/>
        <v>7</v>
      </c>
      <c r="C52" s="132">
        <f t="shared" si="6"/>
        <v>22335</v>
      </c>
      <c r="D52" s="133">
        <f t="shared" si="4"/>
        <v>22254.730000000156</v>
      </c>
      <c r="E52" s="132">
        <v>80.269999999843563</v>
      </c>
      <c r="F52" s="132">
        <f t="shared" si="5"/>
        <v>22254.730000000156</v>
      </c>
      <c r="G52" s="132">
        <f t="shared" si="0"/>
        <v>0</v>
      </c>
      <c r="H52" s="132">
        <f t="shared" si="8"/>
        <v>64.02</v>
      </c>
      <c r="I52" s="131">
        <f t="shared" si="9"/>
        <v>-16.249999999843567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FF30B-6000-4CD4-A7D0-504BCD6E5842}">
  <dimension ref="A1:I51"/>
  <sheetViews>
    <sheetView workbookViewId="0">
      <pane ySplit="3" topLeftCell="A49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24.5703125" bestFit="1" customWidth="1"/>
    <col min="2" max="2" width="11.7109375" bestFit="1" customWidth="1"/>
    <col min="3" max="3" width="18.7109375" customWidth="1"/>
    <col min="4" max="4" width="27.28515625" bestFit="1" customWidth="1"/>
    <col min="5" max="5" width="13.85546875" bestFit="1" customWidth="1"/>
    <col min="6" max="6" width="12.28515625" bestFit="1" customWidth="1"/>
    <col min="7" max="7" width="14.42578125" bestFit="1" customWidth="1"/>
    <col min="8" max="8" width="14.7109375" bestFit="1" customWidth="1"/>
    <col min="9" max="9" width="13.7109375" bestFit="1" customWidth="1"/>
  </cols>
  <sheetData>
    <row r="1" spans="1:9" x14ac:dyDescent="0.25">
      <c r="A1" s="41" t="s">
        <v>267</v>
      </c>
      <c r="B1" s="152" t="s">
        <v>273</v>
      </c>
      <c r="C1" s="151" t="s">
        <v>377</v>
      </c>
      <c r="D1" s="150">
        <v>1000000</v>
      </c>
    </row>
    <row r="2" spans="1:9" x14ac:dyDescent="0.25">
      <c r="A2" s="41" t="s">
        <v>268</v>
      </c>
      <c r="B2" s="149">
        <v>0.15</v>
      </c>
      <c r="C2" s="37" t="s">
        <v>336</v>
      </c>
      <c r="D2" s="39">
        <f>ROUNDUP(22536.0356083544,0)</f>
        <v>22537</v>
      </c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135" t="s">
        <v>224</v>
      </c>
      <c r="B4" s="40">
        <f>_xlfn.DAYS(A4,B1)</f>
        <v>29</v>
      </c>
      <c r="C4" s="26">
        <f>$D$2</f>
        <v>22537</v>
      </c>
      <c r="D4" s="27">
        <f>C4-E4</f>
        <v>10619.19</v>
      </c>
      <c r="E4" s="82">
        <f>ROUND(B4*$B$2*F4/365,2)</f>
        <v>11917.81</v>
      </c>
      <c r="F4" s="26">
        <f>D1</f>
        <v>1000000</v>
      </c>
      <c r="G4" s="26">
        <f t="shared" ref="G4:G51" si="0">F4-D4</f>
        <v>989380.81</v>
      </c>
      <c r="H4" s="82">
        <f>F4*$B$2*B4/365</f>
        <v>11917.808219178081</v>
      </c>
      <c r="I4" s="105">
        <f>H4-E4</f>
        <v>-1.7808219181461027E-3</v>
      </c>
    </row>
    <row r="5" spans="1:9" x14ac:dyDescent="0.25">
      <c r="A5" s="135" t="s">
        <v>592</v>
      </c>
      <c r="B5" s="40">
        <f t="shared" ref="B5:B51" si="1">A5-A4</f>
        <v>7</v>
      </c>
      <c r="C5" s="26">
        <f t="shared" ref="C5:C51" si="2">$D$2</f>
        <v>22537</v>
      </c>
      <c r="D5" s="27">
        <f t="shared" ref="D5:D51" si="3">C5-E5</f>
        <v>19690.84</v>
      </c>
      <c r="E5" s="82">
        <f t="shared" ref="E5:E50" si="4">ROUND(B5*$B$2*F5/365,2)</f>
        <v>2846.16</v>
      </c>
      <c r="F5" s="26">
        <f t="shared" ref="F5:F51" si="5">G4</f>
        <v>989380.81</v>
      </c>
      <c r="G5" s="26">
        <f t="shared" si="0"/>
        <v>969689.97000000009</v>
      </c>
      <c r="H5" s="82">
        <f t="shared" ref="H5:H50" si="6">F5*$B$2*B5/365</f>
        <v>2846.1639739726029</v>
      </c>
      <c r="I5" s="105">
        <f t="shared" ref="I5:I51" si="7">H5-E5</f>
        <v>3.9739726030347811E-3</v>
      </c>
    </row>
    <row r="6" spans="1:9" x14ac:dyDescent="0.25">
      <c r="A6" s="135" t="s">
        <v>591</v>
      </c>
      <c r="B6" s="40">
        <f t="shared" si="1"/>
        <v>7</v>
      </c>
      <c r="C6" s="26">
        <f t="shared" si="2"/>
        <v>22537</v>
      </c>
      <c r="D6" s="27">
        <f t="shared" si="3"/>
        <v>19747.48</v>
      </c>
      <c r="E6" s="82">
        <f t="shared" si="4"/>
        <v>2789.52</v>
      </c>
      <c r="F6" s="26">
        <f t="shared" si="5"/>
        <v>969689.97000000009</v>
      </c>
      <c r="G6" s="26">
        <f t="shared" si="0"/>
        <v>949942.49000000011</v>
      </c>
      <c r="H6" s="82">
        <f t="shared" si="6"/>
        <v>2789.5190917808222</v>
      </c>
      <c r="I6" s="105">
        <f t="shared" si="7"/>
        <v>-9.0821917774519534E-4</v>
      </c>
    </row>
    <row r="7" spans="1:9" x14ac:dyDescent="0.25">
      <c r="A7" s="135" t="s">
        <v>590</v>
      </c>
      <c r="B7" s="40">
        <f t="shared" si="1"/>
        <v>7</v>
      </c>
      <c r="C7" s="26">
        <f t="shared" si="2"/>
        <v>22537</v>
      </c>
      <c r="D7" s="27">
        <f t="shared" si="3"/>
        <v>19804.29</v>
      </c>
      <c r="E7" s="82">
        <f t="shared" si="4"/>
        <v>2732.71</v>
      </c>
      <c r="F7" s="26">
        <f t="shared" si="5"/>
        <v>949942.49000000011</v>
      </c>
      <c r="G7" s="26">
        <f t="shared" si="0"/>
        <v>930138.20000000007</v>
      </c>
      <c r="H7" s="82">
        <f t="shared" si="6"/>
        <v>2732.7112726027403</v>
      </c>
      <c r="I7" s="105">
        <f t="shared" si="7"/>
        <v>1.2726027403004991E-3</v>
      </c>
    </row>
    <row r="8" spans="1:9" x14ac:dyDescent="0.25">
      <c r="A8" s="135" t="s">
        <v>189</v>
      </c>
      <c r="B8" s="40">
        <f t="shared" si="1"/>
        <v>7</v>
      </c>
      <c r="C8" s="26">
        <f t="shared" si="2"/>
        <v>22537</v>
      </c>
      <c r="D8" s="27">
        <f t="shared" si="3"/>
        <v>19861.260000000002</v>
      </c>
      <c r="E8" s="82">
        <f t="shared" si="4"/>
        <v>2675.74</v>
      </c>
      <c r="F8" s="26">
        <f t="shared" si="5"/>
        <v>930138.20000000007</v>
      </c>
      <c r="G8" s="26">
        <f t="shared" si="0"/>
        <v>910276.94000000006</v>
      </c>
      <c r="H8" s="82">
        <f t="shared" si="6"/>
        <v>2675.7400273972607</v>
      </c>
      <c r="I8" s="105">
        <f t="shared" si="7"/>
        <v>2.7397260964789893E-5</v>
      </c>
    </row>
    <row r="9" spans="1:9" x14ac:dyDescent="0.25">
      <c r="A9" s="135" t="s">
        <v>589</v>
      </c>
      <c r="B9" s="40">
        <f t="shared" si="1"/>
        <v>7</v>
      </c>
      <c r="C9" s="26">
        <f t="shared" si="2"/>
        <v>22537</v>
      </c>
      <c r="D9" s="27">
        <f t="shared" si="3"/>
        <v>19918.400000000001</v>
      </c>
      <c r="E9" s="82">
        <f t="shared" si="4"/>
        <v>2618.6</v>
      </c>
      <c r="F9" s="26">
        <f t="shared" si="5"/>
        <v>910276.94000000006</v>
      </c>
      <c r="G9" s="26">
        <f t="shared" si="0"/>
        <v>890358.54</v>
      </c>
      <c r="H9" s="82">
        <f t="shared" si="6"/>
        <v>2618.6048958904112</v>
      </c>
      <c r="I9" s="105">
        <f t="shared" si="7"/>
        <v>4.8958904112623713E-3</v>
      </c>
    </row>
    <row r="10" spans="1:9" x14ac:dyDescent="0.25">
      <c r="A10" s="135" t="s">
        <v>588</v>
      </c>
      <c r="B10" s="40">
        <f t="shared" si="1"/>
        <v>7</v>
      </c>
      <c r="C10" s="26">
        <f t="shared" si="2"/>
        <v>22537</v>
      </c>
      <c r="D10" s="27">
        <f t="shared" si="3"/>
        <v>19975.689999999999</v>
      </c>
      <c r="E10" s="82">
        <f t="shared" si="4"/>
        <v>2561.31</v>
      </c>
      <c r="F10" s="26">
        <f t="shared" si="5"/>
        <v>890358.54</v>
      </c>
      <c r="G10" s="26">
        <f t="shared" si="0"/>
        <v>870382.85000000009</v>
      </c>
      <c r="H10" s="82">
        <f t="shared" si="6"/>
        <v>2561.3053890410956</v>
      </c>
      <c r="I10" s="105">
        <f t="shared" si="7"/>
        <v>-4.6109589043226151E-3</v>
      </c>
    </row>
    <row r="11" spans="1:9" x14ac:dyDescent="0.25">
      <c r="A11" s="135" t="s">
        <v>587</v>
      </c>
      <c r="B11" s="40">
        <f t="shared" si="1"/>
        <v>7</v>
      </c>
      <c r="C11" s="26">
        <f t="shared" si="2"/>
        <v>22537</v>
      </c>
      <c r="D11" s="27">
        <f t="shared" si="3"/>
        <v>20033.16</v>
      </c>
      <c r="E11" s="82">
        <f t="shared" si="4"/>
        <v>2503.84</v>
      </c>
      <c r="F11" s="26">
        <f t="shared" si="5"/>
        <v>870382.85000000009</v>
      </c>
      <c r="G11" s="26">
        <f t="shared" si="0"/>
        <v>850349.69000000006</v>
      </c>
      <c r="H11" s="82">
        <f t="shared" si="6"/>
        <v>2503.841075342466</v>
      </c>
      <c r="I11" s="105">
        <f t="shared" si="7"/>
        <v>1.0753424658105359E-3</v>
      </c>
    </row>
    <row r="12" spans="1:9" x14ac:dyDescent="0.25">
      <c r="A12" s="135" t="s">
        <v>586</v>
      </c>
      <c r="B12" s="40">
        <f t="shared" si="1"/>
        <v>7</v>
      </c>
      <c r="C12" s="26">
        <f t="shared" si="2"/>
        <v>22537</v>
      </c>
      <c r="D12" s="27">
        <f t="shared" si="3"/>
        <v>20090.79</v>
      </c>
      <c r="E12" s="82">
        <f t="shared" si="4"/>
        <v>2446.21</v>
      </c>
      <c r="F12" s="26">
        <f t="shared" si="5"/>
        <v>850349.69000000006</v>
      </c>
      <c r="G12" s="26">
        <f t="shared" si="0"/>
        <v>830258.9</v>
      </c>
      <c r="H12" s="82">
        <f t="shared" si="6"/>
        <v>2446.2114369863011</v>
      </c>
      <c r="I12" s="105">
        <f t="shared" si="7"/>
        <v>1.4369863010870176E-3</v>
      </c>
    </row>
    <row r="13" spans="1:9" x14ac:dyDescent="0.25">
      <c r="A13" s="135" t="s">
        <v>585</v>
      </c>
      <c r="B13" s="40">
        <f t="shared" si="1"/>
        <v>7</v>
      </c>
      <c r="C13" s="26">
        <f t="shared" si="2"/>
        <v>22537</v>
      </c>
      <c r="D13" s="27">
        <f t="shared" si="3"/>
        <v>20148.580000000002</v>
      </c>
      <c r="E13" s="82">
        <f t="shared" si="4"/>
        <v>2388.42</v>
      </c>
      <c r="F13" s="26">
        <f t="shared" si="5"/>
        <v>830258.9</v>
      </c>
      <c r="G13" s="26">
        <f t="shared" si="0"/>
        <v>810110.32000000007</v>
      </c>
      <c r="H13" s="82">
        <f t="shared" si="6"/>
        <v>2388.4160136986302</v>
      </c>
      <c r="I13" s="105">
        <f t="shared" si="7"/>
        <v>-3.986301369877765E-3</v>
      </c>
    </row>
    <row r="14" spans="1:9" x14ac:dyDescent="0.25">
      <c r="A14" s="135" t="s">
        <v>584</v>
      </c>
      <c r="B14" s="40">
        <f t="shared" si="1"/>
        <v>7</v>
      </c>
      <c r="C14" s="26">
        <f t="shared" si="2"/>
        <v>22537</v>
      </c>
      <c r="D14" s="27">
        <f t="shared" si="3"/>
        <v>20206.55</v>
      </c>
      <c r="E14" s="82">
        <f t="shared" si="4"/>
        <v>2330.4499999999998</v>
      </c>
      <c r="F14" s="26">
        <f t="shared" si="5"/>
        <v>810110.32000000007</v>
      </c>
      <c r="G14" s="26">
        <f t="shared" si="0"/>
        <v>789903.77</v>
      </c>
      <c r="H14" s="82">
        <f t="shared" si="6"/>
        <v>2330.45434520548</v>
      </c>
      <c r="I14" s="105">
        <f t="shared" si="7"/>
        <v>4.3452054801491613E-3</v>
      </c>
    </row>
    <row r="15" spans="1:9" x14ac:dyDescent="0.25">
      <c r="A15" s="135" t="s">
        <v>583</v>
      </c>
      <c r="B15" s="40">
        <f t="shared" si="1"/>
        <v>7</v>
      </c>
      <c r="C15" s="26">
        <f t="shared" si="2"/>
        <v>22537</v>
      </c>
      <c r="D15" s="27">
        <f t="shared" si="3"/>
        <v>20264.669999999998</v>
      </c>
      <c r="E15" s="82">
        <f t="shared" si="4"/>
        <v>2272.33</v>
      </c>
      <c r="F15" s="26">
        <f t="shared" si="5"/>
        <v>789903.77</v>
      </c>
      <c r="G15" s="26">
        <f t="shared" si="0"/>
        <v>769639.1</v>
      </c>
      <c r="H15" s="82">
        <f t="shared" si="6"/>
        <v>2272.3259136986298</v>
      </c>
      <c r="I15" s="105">
        <f t="shared" si="7"/>
        <v>-4.0863013700800366E-3</v>
      </c>
    </row>
    <row r="16" spans="1:9" x14ac:dyDescent="0.25">
      <c r="A16" s="135" t="s">
        <v>582</v>
      </c>
      <c r="B16" s="40">
        <f t="shared" si="1"/>
        <v>7</v>
      </c>
      <c r="C16" s="26">
        <f t="shared" si="2"/>
        <v>22537</v>
      </c>
      <c r="D16" s="27">
        <f t="shared" si="3"/>
        <v>20322.97</v>
      </c>
      <c r="E16" s="82">
        <f t="shared" si="4"/>
        <v>2214.0300000000002</v>
      </c>
      <c r="F16" s="26">
        <f t="shared" si="5"/>
        <v>769639.1</v>
      </c>
      <c r="G16" s="26">
        <f t="shared" si="0"/>
        <v>749316.13</v>
      </c>
      <c r="H16" s="82">
        <f t="shared" si="6"/>
        <v>2214.0302876712326</v>
      </c>
      <c r="I16" s="105">
        <f t="shared" si="7"/>
        <v>2.8767123239958892E-4</v>
      </c>
    </row>
    <row r="17" spans="1:9" x14ac:dyDescent="0.25">
      <c r="A17" s="135" t="s">
        <v>581</v>
      </c>
      <c r="B17" s="40">
        <f t="shared" si="1"/>
        <v>7</v>
      </c>
      <c r="C17" s="26">
        <f t="shared" si="2"/>
        <v>22537</v>
      </c>
      <c r="D17" s="27">
        <f t="shared" si="3"/>
        <v>20381.43</v>
      </c>
      <c r="E17" s="82">
        <f t="shared" si="4"/>
        <v>2155.5700000000002</v>
      </c>
      <c r="F17" s="26">
        <f t="shared" si="5"/>
        <v>749316.13</v>
      </c>
      <c r="G17" s="26">
        <f t="shared" si="0"/>
        <v>728934.7</v>
      </c>
      <c r="H17" s="82">
        <f t="shared" si="6"/>
        <v>2155.5669493150685</v>
      </c>
      <c r="I17" s="105">
        <f t="shared" si="7"/>
        <v>-3.0506849316225271E-3</v>
      </c>
    </row>
    <row r="18" spans="1:9" x14ac:dyDescent="0.25">
      <c r="A18" s="135" t="s">
        <v>580</v>
      </c>
      <c r="B18" s="40">
        <f t="shared" si="1"/>
        <v>7</v>
      </c>
      <c r="C18" s="26">
        <f t="shared" si="2"/>
        <v>22537</v>
      </c>
      <c r="D18" s="27">
        <f t="shared" si="3"/>
        <v>20440.060000000001</v>
      </c>
      <c r="E18" s="82">
        <f t="shared" si="4"/>
        <v>2096.94</v>
      </c>
      <c r="F18" s="26">
        <f t="shared" si="5"/>
        <v>728934.7</v>
      </c>
      <c r="G18" s="26">
        <f t="shared" si="0"/>
        <v>708494.6399999999</v>
      </c>
      <c r="H18" s="82">
        <f t="shared" si="6"/>
        <v>2096.935438356164</v>
      </c>
      <c r="I18" s="105">
        <f t="shared" si="7"/>
        <v>-4.5616438360411848E-3</v>
      </c>
    </row>
    <row r="19" spans="1:9" x14ac:dyDescent="0.25">
      <c r="A19" s="135" t="s">
        <v>579</v>
      </c>
      <c r="B19" s="40">
        <f t="shared" si="1"/>
        <v>7</v>
      </c>
      <c r="C19" s="26">
        <f t="shared" si="2"/>
        <v>22537</v>
      </c>
      <c r="D19" s="27">
        <f t="shared" si="3"/>
        <v>20498.86</v>
      </c>
      <c r="E19" s="82">
        <f t="shared" si="4"/>
        <v>2038.14</v>
      </c>
      <c r="F19" s="26">
        <f t="shared" si="5"/>
        <v>708494.6399999999</v>
      </c>
      <c r="G19" s="26">
        <f t="shared" si="0"/>
        <v>687995.77999999991</v>
      </c>
      <c r="H19" s="82">
        <f t="shared" si="6"/>
        <v>2038.1352657534242</v>
      </c>
      <c r="I19" s="105">
        <f t="shared" si="7"/>
        <v>-4.7342465759356855E-3</v>
      </c>
    </row>
    <row r="20" spans="1:9" x14ac:dyDescent="0.25">
      <c r="A20" s="135" t="s">
        <v>578</v>
      </c>
      <c r="B20" s="40">
        <f t="shared" si="1"/>
        <v>7</v>
      </c>
      <c r="C20" s="26">
        <f t="shared" si="2"/>
        <v>22537</v>
      </c>
      <c r="D20" s="27">
        <f t="shared" si="3"/>
        <v>20557.830000000002</v>
      </c>
      <c r="E20" s="82">
        <f t="shared" si="4"/>
        <v>1979.17</v>
      </c>
      <c r="F20" s="26">
        <f t="shared" si="5"/>
        <v>687995.77999999991</v>
      </c>
      <c r="G20" s="26">
        <f t="shared" si="0"/>
        <v>667437.94999999995</v>
      </c>
      <c r="H20" s="82">
        <f t="shared" si="6"/>
        <v>1979.1659424657532</v>
      </c>
      <c r="I20" s="105">
        <f t="shared" si="7"/>
        <v>-4.0575342468400777E-3</v>
      </c>
    </row>
    <row r="21" spans="1:9" x14ac:dyDescent="0.25">
      <c r="A21" s="135" t="s">
        <v>577</v>
      </c>
      <c r="B21" s="40">
        <f t="shared" si="1"/>
        <v>7</v>
      </c>
      <c r="C21" s="26">
        <f t="shared" si="2"/>
        <v>22537</v>
      </c>
      <c r="D21" s="27">
        <f t="shared" si="3"/>
        <v>20616.97</v>
      </c>
      <c r="E21" s="82">
        <f t="shared" si="4"/>
        <v>1920.03</v>
      </c>
      <c r="F21" s="26">
        <f t="shared" si="5"/>
        <v>667437.94999999995</v>
      </c>
      <c r="G21" s="26">
        <f t="shared" si="0"/>
        <v>646820.98</v>
      </c>
      <c r="H21" s="82">
        <f t="shared" si="6"/>
        <v>1920.0269794520545</v>
      </c>
      <c r="I21" s="105">
        <f t="shared" si="7"/>
        <v>-3.0205479454252782E-3</v>
      </c>
    </row>
    <row r="22" spans="1:9" x14ac:dyDescent="0.25">
      <c r="A22" s="135" t="s">
        <v>576</v>
      </c>
      <c r="B22" s="40">
        <f t="shared" si="1"/>
        <v>7</v>
      </c>
      <c r="C22" s="26">
        <f t="shared" si="2"/>
        <v>22537</v>
      </c>
      <c r="D22" s="27">
        <f t="shared" si="3"/>
        <v>20676.28</v>
      </c>
      <c r="E22" s="82">
        <f t="shared" si="4"/>
        <v>1860.72</v>
      </c>
      <c r="F22" s="26">
        <f t="shared" si="5"/>
        <v>646820.98</v>
      </c>
      <c r="G22" s="26">
        <f t="shared" si="0"/>
        <v>626144.69999999995</v>
      </c>
      <c r="H22" s="82">
        <f t="shared" si="6"/>
        <v>1860.7178876712328</v>
      </c>
      <c r="I22" s="105">
        <f t="shared" si="7"/>
        <v>-2.1123287672253355E-3</v>
      </c>
    </row>
    <row r="23" spans="1:9" x14ac:dyDescent="0.25">
      <c r="A23" s="135" t="s">
        <v>575</v>
      </c>
      <c r="B23" s="40">
        <f t="shared" si="1"/>
        <v>7</v>
      </c>
      <c r="C23" s="26">
        <f t="shared" si="2"/>
        <v>22537</v>
      </c>
      <c r="D23" s="27">
        <f t="shared" si="3"/>
        <v>20735.759999999998</v>
      </c>
      <c r="E23" s="82">
        <f t="shared" si="4"/>
        <v>1801.24</v>
      </c>
      <c r="F23" s="26">
        <f t="shared" si="5"/>
        <v>626144.69999999995</v>
      </c>
      <c r="G23" s="26">
        <f t="shared" si="0"/>
        <v>605408.93999999994</v>
      </c>
      <c r="H23" s="82">
        <f t="shared" si="6"/>
        <v>1801.2381780821916</v>
      </c>
      <c r="I23" s="105">
        <f t="shared" si="7"/>
        <v>-1.8219178084564192E-3</v>
      </c>
    </row>
    <row r="24" spans="1:9" x14ac:dyDescent="0.25">
      <c r="A24" s="135" t="s">
        <v>574</v>
      </c>
      <c r="B24" s="40">
        <f t="shared" si="1"/>
        <v>7</v>
      </c>
      <c r="C24" s="26">
        <f t="shared" si="2"/>
        <v>22537</v>
      </c>
      <c r="D24" s="27">
        <f t="shared" si="3"/>
        <v>20795.41</v>
      </c>
      <c r="E24" s="82">
        <f t="shared" si="4"/>
        <v>1741.59</v>
      </c>
      <c r="F24" s="26">
        <f t="shared" si="5"/>
        <v>605408.93999999994</v>
      </c>
      <c r="G24" s="26">
        <f t="shared" si="0"/>
        <v>584613.52999999991</v>
      </c>
      <c r="H24" s="82">
        <f t="shared" si="6"/>
        <v>1741.5873616438353</v>
      </c>
      <c r="I24" s="105">
        <f t="shared" si="7"/>
        <v>-2.6383561646525777E-3</v>
      </c>
    </row>
    <row r="25" spans="1:9" x14ac:dyDescent="0.25">
      <c r="A25" s="135" t="s">
        <v>573</v>
      </c>
      <c r="B25" s="40">
        <f t="shared" si="1"/>
        <v>7</v>
      </c>
      <c r="C25" s="26">
        <f t="shared" si="2"/>
        <v>22537</v>
      </c>
      <c r="D25" s="27">
        <f t="shared" si="3"/>
        <v>20855.240000000002</v>
      </c>
      <c r="E25" s="82">
        <f t="shared" si="4"/>
        <v>1681.76</v>
      </c>
      <c r="F25" s="26">
        <f t="shared" si="5"/>
        <v>584613.52999999991</v>
      </c>
      <c r="G25" s="26">
        <f t="shared" si="0"/>
        <v>563758.28999999992</v>
      </c>
      <c r="H25" s="82">
        <f t="shared" si="6"/>
        <v>1681.7649493150684</v>
      </c>
      <c r="I25" s="105">
        <f t="shared" si="7"/>
        <v>4.9493150684156717E-3</v>
      </c>
    </row>
    <row r="26" spans="1:9" x14ac:dyDescent="0.25">
      <c r="A26" s="135" t="s">
        <v>572</v>
      </c>
      <c r="B26" s="40">
        <f t="shared" si="1"/>
        <v>7</v>
      </c>
      <c r="C26" s="26">
        <f t="shared" si="2"/>
        <v>22537</v>
      </c>
      <c r="D26" s="27">
        <f t="shared" si="3"/>
        <v>20915.23</v>
      </c>
      <c r="E26" s="82">
        <f t="shared" si="4"/>
        <v>1621.77</v>
      </c>
      <c r="F26" s="26">
        <f t="shared" si="5"/>
        <v>563758.28999999992</v>
      </c>
      <c r="G26" s="26">
        <f t="shared" si="0"/>
        <v>542843.05999999994</v>
      </c>
      <c r="H26" s="82">
        <f t="shared" si="6"/>
        <v>1621.7704232876708</v>
      </c>
      <c r="I26" s="105">
        <f t="shared" si="7"/>
        <v>4.2328767085564323E-4</v>
      </c>
    </row>
    <row r="27" spans="1:9" x14ac:dyDescent="0.25">
      <c r="A27" s="135" t="s">
        <v>571</v>
      </c>
      <c r="B27" s="40">
        <f t="shared" si="1"/>
        <v>7</v>
      </c>
      <c r="C27" s="26">
        <f t="shared" si="2"/>
        <v>22537</v>
      </c>
      <c r="D27" s="27">
        <f t="shared" si="3"/>
        <v>20975.4</v>
      </c>
      <c r="E27" s="82">
        <f t="shared" si="4"/>
        <v>1561.6</v>
      </c>
      <c r="F27" s="26">
        <f t="shared" si="5"/>
        <v>542843.05999999994</v>
      </c>
      <c r="G27" s="26">
        <f t="shared" si="0"/>
        <v>521867.65999999992</v>
      </c>
      <c r="H27" s="82">
        <f t="shared" si="6"/>
        <v>1561.6033232876709</v>
      </c>
      <c r="I27" s="105">
        <f t="shared" si="7"/>
        <v>3.3232876710371784E-3</v>
      </c>
    </row>
    <row r="28" spans="1:9" x14ac:dyDescent="0.25">
      <c r="A28" s="135" t="s">
        <v>570</v>
      </c>
      <c r="B28" s="40">
        <f t="shared" si="1"/>
        <v>7</v>
      </c>
      <c r="C28" s="26">
        <f t="shared" si="2"/>
        <v>22537</v>
      </c>
      <c r="D28" s="27">
        <f t="shared" si="3"/>
        <v>21035.74</v>
      </c>
      <c r="E28" s="82">
        <f t="shared" si="4"/>
        <v>1501.26</v>
      </c>
      <c r="F28" s="26">
        <f t="shared" si="5"/>
        <v>521867.65999999992</v>
      </c>
      <c r="G28" s="26">
        <f t="shared" si="0"/>
        <v>500831.91999999993</v>
      </c>
      <c r="H28" s="82">
        <f t="shared" si="6"/>
        <v>1501.2631315068493</v>
      </c>
      <c r="I28" s="105">
        <f t="shared" si="7"/>
        <v>3.13150684928587E-3</v>
      </c>
    </row>
    <row r="29" spans="1:9" x14ac:dyDescent="0.25">
      <c r="A29" s="135" t="s">
        <v>569</v>
      </c>
      <c r="B29" s="40">
        <f t="shared" si="1"/>
        <v>7</v>
      </c>
      <c r="C29" s="26">
        <f t="shared" si="2"/>
        <v>22537</v>
      </c>
      <c r="D29" s="27">
        <f t="shared" si="3"/>
        <v>21096.25</v>
      </c>
      <c r="E29" s="82">
        <f t="shared" si="4"/>
        <v>1440.75</v>
      </c>
      <c r="F29" s="26">
        <f t="shared" si="5"/>
        <v>500831.91999999993</v>
      </c>
      <c r="G29" s="26">
        <f t="shared" si="0"/>
        <v>479735.66999999993</v>
      </c>
      <c r="H29" s="82">
        <f t="shared" si="6"/>
        <v>1440.7493589041094</v>
      </c>
      <c r="I29" s="105">
        <f t="shared" si="7"/>
        <v>-6.4109589061445149E-4</v>
      </c>
    </row>
    <row r="30" spans="1:9" x14ac:dyDescent="0.25">
      <c r="A30" s="135" t="s">
        <v>568</v>
      </c>
      <c r="B30" s="40">
        <f t="shared" si="1"/>
        <v>7</v>
      </c>
      <c r="C30" s="26">
        <f t="shared" si="2"/>
        <v>22537</v>
      </c>
      <c r="D30" s="27">
        <f t="shared" si="3"/>
        <v>21156.94</v>
      </c>
      <c r="E30" s="82">
        <f t="shared" si="4"/>
        <v>1380.06</v>
      </c>
      <c r="F30" s="26">
        <f t="shared" si="5"/>
        <v>479735.66999999993</v>
      </c>
      <c r="G30" s="26">
        <f t="shared" si="0"/>
        <v>458578.72999999992</v>
      </c>
      <c r="H30" s="82">
        <f t="shared" si="6"/>
        <v>1380.061516438356</v>
      </c>
      <c r="I30" s="105">
        <f t="shared" si="7"/>
        <v>1.5164383560204442E-3</v>
      </c>
    </row>
    <row r="31" spans="1:9" x14ac:dyDescent="0.25">
      <c r="A31" s="135" t="s">
        <v>41</v>
      </c>
      <c r="B31" s="40">
        <f t="shared" si="1"/>
        <v>7</v>
      </c>
      <c r="C31" s="26">
        <f t="shared" si="2"/>
        <v>22537</v>
      </c>
      <c r="D31" s="27">
        <f t="shared" si="3"/>
        <v>21217.8</v>
      </c>
      <c r="E31" s="82">
        <f t="shared" si="4"/>
        <v>1319.2</v>
      </c>
      <c r="F31" s="26">
        <f t="shared" si="5"/>
        <v>458578.72999999992</v>
      </c>
      <c r="G31" s="26">
        <f t="shared" si="0"/>
        <v>437360.92999999993</v>
      </c>
      <c r="H31" s="82">
        <f t="shared" si="6"/>
        <v>1319.1990863013698</v>
      </c>
      <c r="I31" s="105">
        <f t="shared" si="7"/>
        <v>-9.1369863025647646E-4</v>
      </c>
    </row>
    <row r="32" spans="1:9" x14ac:dyDescent="0.25">
      <c r="A32" s="135" t="s">
        <v>567</v>
      </c>
      <c r="B32" s="40">
        <f t="shared" si="1"/>
        <v>7</v>
      </c>
      <c r="C32" s="26">
        <f t="shared" si="2"/>
        <v>22537</v>
      </c>
      <c r="D32" s="27">
        <f t="shared" si="3"/>
        <v>21278.84</v>
      </c>
      <c r="E32" s="82">
        <f t="shared" si="4"/>
        <v>1258.1600000000001</v>
      </c>
      <c r="F32" s="26">
        <f t="shared" si="5"/>
        <v>437360.92999999993</v>
      </c>
      <c r="G32" s="26">
        <f t="shared" si="0"/>
        <v>416082.08999999991</v>
      </c>
      <c r="H32" s="82">
        <f t="shared" si="6"/>
        <v>1258.1615794520546</v>
      </c>
      <c r="I32" s="105">
        <f t="shared" si="7"/>
        <v>1.5794520545568957E-3</v>
      </c>
    </row>
    <row r="33" spans="1:9" x14ac:dyDescent="0.25">
      <c r="A33" s="135" t="s">
        <v>566</v>
      </c>
      <c r="B33" s="40">
        <f t="shared" si="1"/>
        <v>7</v>
      </c>
      <c r="C33" s="26">
        <f t="shared" si="2"/>
        <v>22537</v>
      </c>
      <c r="D33" s="27">
        <f t="shared" si="3"/>
        <v>21340.05</v>
      </c>
      <c r="E33" s="82">
        <f t="shared" si="4"/>
        <v>1196.95</v>
      </c>
      <c r="F33" s="26">
        <f t="shared" si="5"/>
        <v>416082.08999999991</v>
      </c>
      <c r="G33" s="26">
        <f t="shared" si="0"/>
        <v>394742.03999999992</v>
      </c>
      <c r="H33" s="82">
        <f t="shared" si="6"/>
        <v>1196.9484780821915</v>
      </c>
      <c r="I33" s="105">
        <f t="shared" si="7"/>
        <v>-1.5219178085317253E-3</v>
      </c>
    </row>
    <row r="34" spans="1:9" x14ac:dyDescent="0.25">
      <c r="A34" s="135" t="s">
        <v>565</v>
      </c>
      <c r="B34" s="40">
        <f t="shared" si="1"/>
        <v>7</v>
      </c>
      <c r="C34" s="26">
        <f t="shared" si="2"/>
        <v>22537</v>
      </c>
      <c r="D34" s="27">
        <f t="shared" si="3"/>
        <v>21401.439999999999</v>
      </c>
      <c r="E34" s="82">
        <f t="shared" si="4"/>
        <v>1135.56</v>
      </c>
      <c r="F34" s="26">
        <f t="shared" si="5"/>
        <v>394742.03999999992</v>
      </c>
      <c r="G34" s="26">
        <f t="shared" si="0"/>
        <v>373340.59999999992</v>
      </c>
      <c r="H34" s="82">
        <f t="shared" si="6"/>
        <v>1135.5592931506847</v>
      </c>
      <c r="I34" s="105">
        <f t="shared" si="7"/>
        <v>-7.0684931529285677E-4</v>
      </c>
    </row>
    <row r="35" spans="1:9" x14ac:dyDescent="0.25">
      <c r="A35" s="135" t="s">
        <v>564</v>
      </c>
      <c r="B35" s="40">
        <f t="shared" si="1"/>
        <v>7</v>
      </c>
      <c r="C35" s="26">
        <f t="shared" si="2"/>
        <v>22537</v>
      </c>
      <c r="D35" s="27">
        <f t="shared" si="3"/>
        <v>21463.01</v>
      </c>
      <c r="E35" s="82">
        <f t="shared" si="4"/>
        <v>1073.99</v>
      </c>
      <c r="F35" s="26">
        <f t="shared" si="5"/>
        <v>373340.59999999992</v>
      </c>
      <c r="G35" s="26">
        <f t="shared" si="0"/>
        <v>351877.58999999991</v>
      </c>
      <c r="H35" s="82">
        <f t="shared" si="6"/>
        <v>1073.9935068493148</v>
      </c>
      <c r="I35" s="105">
        <f t="shared" si="7"/>
        <v>3.5068493148173729E-3</v>
      </c>
    </row>
    <row r="36" spans="1:9" x14ac:dyDescent="0.25">
      <c r="A36" s="135" t="s">
        <v>563</v>
      </c>
      <c r="B36" s="40">
        <f t="shared" si="1"/>
        <v>7</v>
      </c>
      <c r="C36" s="26">
        <f t="shared" si="2"/>
        <v>22537</v>
      </c>
      <c r="D36" s="27">
        <f t="shared" si="3"/>
        <v>21524.75</v>
      </c>
      <c r="E36" s="82">
        <f t="shared" si="4"/>
        <v>1012.25</v>
      </c>
      <c r="F36" s="26">
        <f t="shared" si="5"/>
        <v>351877.58999999991</v>
      </c>
      <c r="G36" s="26">
        <f t="shared" si="0"/>
        <v>330352.83999999991</v>
      </c>
      <c r="H36" s="82">
        <f t="shared" si="6"/>
        <v>1012.2506013698627</v>
      </c>
      <c r="I36" s="105">
        <f t="shared" si="7"/>
        <v>6.0136986269299086E-4</v>
      </c>
    </row>
    <row r="37" spans="1:9" x14ac:dyDescent="0.25">
      <c r="A37" s="135" t="s">
        <v>562</v>
      </c>
      <c r="B37" s="40">
        <f t="shared" si="1"/>
        <v>7</v>
      </c>
      <c r="C37" s="26">
        <f t="shared" si="2"/>
        <v>22537</v>
      </c>
      <c r="D37" s="27">
        <f t="shared" si="3"/>
        <v>21586.67</v>
      </c>
      <c r="E37" s="82">
        <f t="shared" si="4"/>
        <v>950.33</v>
      </c>
      <c r="F37" s="26">
        <f t="shared" si="5"/>
        <v>330352.83999999991</v>
      </c>
      <c r="G37" s="26">
        <f t="shared" si="0"/>
        <v>308766.16999999993</v>
      </c>
      <c r="H37" s="82">
        <f t="shared" si="6"/>
        <v>950.3300876712326</v>
      </c>
      <c r="I37" s="105">
        <f t="shared" si="7"/>
        <v>8.7671232563479862E-5</v>
      </c>
    </row>
    <row r="38" spans="1:9" x14ac:dyDescent="0.25">
      <c r="A38" s="135" t="s">
        <v>561</v>
      </c>
      <c r="B38" s="40">
        <f t="shared" si="1"/>
        <v>7</v>
      </c>
      <c r="C38" s="26">
        <f t="shared" si="2"/>
        <v>22537</v>
      </c>
      <c r="D38" s="27">
        <f t="shared" si="3"/>
        <v>21648.77</v>
      </c>
      <c r="E38" s="82">
        <f t="shared" si="4"/>
        <v>888.23</v>
      </c>
      <c r="F38" s="26">
        <f t="shared" si="5"/>
        <v>308766.16999999993</v>
      </c>
      <c r="G38" s="26">
        <f t="shared" si="0"/>
        <v>287117.39999999991</v>
      </c>
      <c r="H38" s="82">
        <f t="shared" si="6"/>
        <v>888.23144794520522</v>
      </c>
      <c r="I38" s="105">
        <f t="shared" si="7"/>
        <v>1.4479452052000852E-3</v>
      </c>
    </row>
    <row r="39" spans="1:9" x14ac:dyDescent="0.25">
      <c r="A39" s="135" t="s">
        <v>232</v>
      </c>
      <c r="B39" s="40">
        <f t="shared" si="1"/>
        <v>7</v>
      </c>
      <c r="C39" s="26">
        <f t="shared" si="2"/>
        <v>22537</v>
      </c>
      <c r="D39" s="27">
        <f t="shared" si="3"/>
        <v>21711.05</v>
      </c>
      <c r="E39" s="82">
        <f t="shared" si="4"/>
        <v>825.95</v>
      </c>
      <c r="F39" s="26">
        <f t="shared" si="5"/>
        <v>287117.39999999991</v>
      </c>
      <c r="G39" s="26">
        <f t="shared" si="0"/>
        <v>265406.34999999992</v>
      </c>
      <c r="H39" s="82">
        <f t="shared" si="6"/>
        <v>825.95416438356142</v>
      </c>
      <c r="I39" s="105">
        <f t="shared" si="7"/>
        <v>4.1643835613740521E-3</v>
      </c>
    </row>
    <row r="40" spans="1:9" x14ac:dyDescent="0.25">
      <c r="A40" s="135" t="s">
        <v>560</v>
      </c>
      <c r="B40" s="40">
        <f t="shared" si="1"/>
        <v>7</v>
      </c>
      <c r="C40" s="26">
        <f t="shared" si="2"/>
        <v>22537</v>
      </c>
      <c r="D40" s="27">
        <f t="shared" si="3"/>
        <v>21773.5</v>
      </c>
      <c r="E40" s="82">
        <f t="shared" si="4"/>
        <v>763.5</v>
      </c>
      <c r="F40" s="26">
        <f t="shared" si="5"/>
        <v>265406.34999999992</v>
      </c>
      <c r="G40" s="26">
        <f t="shared" si="0"/>
        <v>243632.84999999992</v>
      </c>
      <c r="H40" s="82">
        <f t="shared" si="6"/>
        <v>763.49771917808187</v>
      </c>
      <c r="I40" s="105">
        <f t="shared" si="7"/>
        <v>-2.2808219181342793E-3</v>
      </c>
    </row>
    <row r="41" spans="1:9" x14ac:dyDescent="0.25">
      <c r="A41" s="135" t="s">
        <v>559</v>
      </c>
      <c r="B41" s="40">
        <f t="shared" si="1"/>
        <v>7</v>
      </c>
      <c r="C41" s="26">
        <f t="shared" si="2"/>
        <v>22537</v>
      </c>
      <c r="D41" s="27">
        <f t="shared" si="3"/>
        <v>21836.14</v>
      </c>
      <c r="E41" s="82">
        <f t="shared" si="4"/>
        <v>700.86</v>
      </c>
      <c r="F41" s="26">
        <f t="shared" si="5"/>
        <v>243632.84999999992</v>
      </c>
      <c r="G41" s="26">
        <f t="shared" si="0"/>
        <v>221796.7099999999</v>
      </c>
      <c r="H41" s="82">
        <f t="shared" si="6"/>
        <v>700.86162328767091</v>
      </c>
      <c r="I41" s="105">
        <f t="shared" si="7"/>
        <v>1.6232876708954791E-3</v>
      </c>
    </row>
    <row r="42" spans="1:9" x14ac:dyDescent="0.25">
      <c r="A42" s="135" t="s">
        <v>558</v>
      </c>
      <c r="B42" s="40">
        <f t="shared" si="1"/>
        <v>7</v>
      </c>
      <c r="C42" s="26">
        <f t="shared" si="2"/>
        <v>22537</v>
      </c>
      <c r="D42" s="27">
        <f t="shared" si="3"/>
        <v>21898.95</v>
      </c>
      <c r="E42" s="82">
        <f t="shared" si="4"/>
        <v>638.04999999999995</v>
      </c>
      <c r="F42" s="26">
        <f t="shared" si="5"/>
        <v>221796.7099999999</v>
      </c>
      <c r="G42" s="26">
        <f t="shared" si="0"/>
        <v>199897.75999999989</v>
      </c>
      <c r="H42" s="82">
        <f t="shared" si="6"/>
        <v>638.04533013698597</v>
      </c>
      <c r="I42" s="105">
        <f t="shared" si="7"/>
        <v>-4.6698630139871966E-3</v>
      </c>
    </row>
    <row r="43" spans="1:9" x14ac:dyDescent="0.25">
      <c r="A43" s="135" t="s">
        <v>197</v>
      </c>
      <c r="B43" s="40">
        <f t="shared" si="1"/>
        <v>7</v>
      </c>
      <c r="C43" s="26">
        <f t="shared" si="2"/>
        <v>22537</v>
      </c>
      <c r="D43" s="27">
        <f t="shared" si="3"/>
        <v>21961.95</v>
      </c>
      <c r="E43" s="82">
        <f t="shared" si="4"/>
        <v>575.04999999999995</v>
      </c>
      <c r="F43" s="26">
        <f t="shared" si="5"/>
        <v>199897.75999999989</v>
      </c>
      <c r="G43" s="26">
        <f t="shared" si="0"/>
        <v>177935.80999999988</v>
      </c>
      <c r="H43" s="82">
        <f t="shared" si="6"/>
        <v>575.04835068493117</v>
      </c>
      <c r="I43" s="105">
        <f t="shared" si="7"/>
        <v>-1.6493150687892921E-3</v>
      </c>
    </row>
    <row r="44" spans="1:9" x14ac:dyDescent="0.25">
      <c r="A44" s="135" t="s">
        <v>44</v>
      </c>
      <c r="B44" s="40">
        <f t="shared" si="1"/>
        <v>7</v>
      </c>
      <c r="C44" s="26">
        <f t="shared" si="2"/>
        <v>22537</v>
      </c>
      <c r="D44" s="27">
        <f t="shared" si="3"/>
        <v>22025.13</v>
      </c>
      <c r="E44" s="82">
        <f t="shared" si="4"/>
        <v>511.87</v>
      </c>
      <c r="F44" s="26">
        <f t="shared" si="5"/>
        <v>177935.80999999988</v>
      </c>
      <c r="G44" s="26">
        <f t="shared" si="0"/>
        <v>155910.67999999988</v>
      </c>
      <c r="H44" s="82">
        <f t="shared" si="6"/>
        <v>511.87013835616409</v>
      </c>
      <c r="I44" s="105">
        <f t="shared" si="7"/>
        <v>1.3835616408641727E-4</v>
      </c>
    </row>
    <row r="45" spans="1:9" x14ac:dyDescent="0.25">
      <c r="A45" s="135" t="s">
        <v>557</v>
      </c>
      <c r="B45" s="40">
        <f t="shared" si="1"/>
        <v>7</v>
      </c>
      <c r="C45" s="26">
        <f t="shared" si="2"/>
        <v>22537</v>
      </c>
      <c r="D45" s="27">
        <f t="shared" si="3"/>
        <v>22088.49</v>
      </c>
      <c r="E45" s="82">
        <f t="shared" si="4"/>
        <v>448.51</v>
      </c>
      <c r="F45" s="26">
        <f t="shared" si="5"/>
        <v>155910.67999999988</v>
      </c>
      <c r="G45" s="26">
        <f t="shared" si="0"/>
        <v>133822.18999999989</v>
      </c>
      <c r="H45" s="82">
        <f t="shared" si="6"/>
        <v>448.5101753424654</v>
      </c>
      <c r="I45" s="105">
        <f t="shared" si="7"/>
        <v>1.7534246541117682E-4</v>
      </c>
    </row>
    <row r="46" spans="1:9" x14ac:dyDescent="0.25">
      <c r="A46" s="135" t="s">
        <v>556</v>
      </c>
      <c r="B46" s="40">
        <f t="shared" si="1"/>
        <v>7</v>
      </c>
      <c r="C46" s="26">
        <f t="shared" si="2"/>
        <v>22537</v>
      </c>
      <c r="D46" s="27">
        <f t="shared" si="3"/>
        <v>22152.03</v>
      </c>
      <c r="E46" s="82">
        <f t="shared" si="4"/>
        <v>384.97</v>
      </c>
      <c r="F46" s="26">
        <f t="shared" si="5"/>
        <v>133822.18999999989</v>
      </c>
      <c r="G46" s="26">
        <f t="shared" si="0"/>
        <v>111670.15999999989</v>
      </c>
      <c r="H46" s="82">
        <f t="shared" si="6"/>
        <v>384.9679438356161</v>
      </c>
      <c r="I46" s="105">
        <f t="shared" si="7"/>
        <v>-2.0561643839300814E-3</v>
      </c>
    </row>
    <row r="47" spans="1:9" x14ac:dyDescent="0.25">
      <c r="A47" s="135" t="s">
        <v>555</v>
      </c>
      <c r="B47" s="40">
        <f t="shared" si="1"/>
        <v>7</v>
      </c>
      <c r="C47" s="26">
        <f t="shared" si="2"/>
        <v>22537</v>
      </c>
      <c r="D47" s="27">
        <f t="shared" si="3"/>
        <v>22215.759999999998</v>
      </c>
      <c r="E47" s="82">
        <f t="shared" si="4"/>
        <v>321.24</v>
      </c>
      <c r="F47" s="26">
        <f t="shared" si="5"/>
        <v>111670.15999999989</v>
      </c>
      <c r="G47" s="26">
        <f t="shared" si="0"/>
        <v>89454.399999999892</v>
      </c>
      <c r="H47" s="82">
        <f t="shared" si="6"/>
        <v>321.24292602739695</v>
      </c>
      <c r="I47" s="105">
        <f t="shared" si="7"/>
        <v>2.9260273969384798E-3</v>
      </c>
    </row>
    <row r="48" spans="1:9" x14ac:dyDescent="0.25">
      <c r="A48" s="135" t="s">
        <v>554</v>
      </c>
      <c r="B48" s="40">
        <f t="shared" si="1"/>
        <v>7</v>
      </c>
      <c r="C48" s="26">
        <f t="shared" si="2"/>
        <v>22537</v>
      </c>
      <c r="D48" s="27">
        <f t="shared" si="3"/>
        <v>22279.67</v>
      </c>
      <c r="E48" s="82">
        <f t="shared" si="4"/>
        <v>257.33</v>
      </c>
      <c r="F48" s="26">
        <f t="shared" si="5"/>
        <v>89454.399999999892</v>
      </c>
      <c r="G48" s="26">
        <f t="shared" si="0"/>
        <v>67174.729999999894</v>
      </c>
      <c r="H48" s="82">
        <f t="shared" si="6"/>
        <v>257.33457534246543</v>
      </c>
      <c r="I48" s="105">
        <f t="shared" si="7"/>
        <v>4.5753424654435548E-3</v>
      </c>
    </row>
    <row r="49" spans="1:9" x14ac:dyDescent="0.25">
      <c r="A49" s="135" t="s">
        <v>553</v>
      </c>
      <c r="B49" s="40">
        <f t="shared" si="1"/>
        <v>7</v>
      </c>
      <c r="C49" s="26">
        <f t="shared" si="2"/>
        <v>22537</v>
      </c>
      <c r="D49" s="27">
        <f t="shared" si="3"/>
        <v>22343.759999999998</v>
      </c>
      <c r="E49" s="82">
        <f t="shared" si="4"/>
        <v>193.24</v>
      </c>
      <c r="F49" s="26">
        <f t="shared" si="5"/>
        <v>67174.729999999894</v>
      </c>
      <c r="G49" s="26">
        <f t="shared" si="0"/>
        <v>44830.969999999899</v>
      </c>
      <c r="H49" s="82">
        <f t="shared" si="6"/>
        <v>193.24237397260245</v>
      </c>
      <c r="I49" s="105">
        <f t="shared" si="7"/>
        <v>2.3739726024416541E-3</v>
      </c>
    </row>
    <row r="50" spans="1:9" x14ac:dyDescent="0.25">
      <c r="A50" s="135" t="s">
        <v>552</v>
      </c>
      <c r="B50" s="40">
        <f t="shared" si="1"/>
        <v>7</v>
      </c>
      <c r="C50" s="26">
        <f t="shared" si="2"/>
        <v>22537</v>
      </c>
      <c r="D50" s="27">
        <f t="shared" si="3"/>
        <v>22408.03</v>
      </c>
      <c r="E50" s="82">
        <f t="shared" si="4"/>
        <v>128.97</v>
      </c>
      <c r="F50" s="26">
        <f t="shared" si="5"/>
        <v>44830.969999999899</v>
      </c>
      <c r="G50" s="26">
        <f t="shared" si="0"/>
        <v>22422.9399999999</v>
      </c>
      <c r="H50" s="82">
        <f t="shared" si="6"/>
        <v>128.96580410958876</v>
      </c>
      <c r="I50" s="105">
        <f t="shared" si="7"/>
        <v>-4.1958904112391338E-3</v>
      </c>
    </row>
    <row r="51" spans="1:9" x14ac:dyDescent="0.25">
      <c r="A51" s="135" t="s">
        <v>551</v>
      </c>
      <c r="B51" s="40">
        <f t="shared" si="1"/>
        <v>7</v>
      </c>
      <c r="C51" s="26">
        <f t="shared" si="2"/>
        <v>22537</v>
      </c>
      <c r="D51" s="27">
        <f t="shared" si="3"/>
        <v>22422.9399999999</v>
      </c>
      <c r="E51" s="82">
        <v>114.06000000009954</v>
      </c>
      <c r="F51" s="26">
        <f t="shared" si="5"/>
        <v>22422.9399999999</v>
      </c>
      <c r="G51" s="26">
        <f t="shared" si="0"/>
        <v>0</v>
      </c>
      <c r="H51" s="82">
        <f>114.07</f>
        <v>114.07</v>
      </c>
      <c r="I51" s="105">
        <f t="shared" si="7"/>
        <v>9.9999999004580786E-3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DD6C1-1BF8-4DB1-95DD-810B847088BD}">
  <dimension ref="A1:I963"/>
  <sheetViews>
    <sheetView workbookViewId="0">
      <pane ySplit="3" topLeftCell="A949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2" bestFit="1" customWidth="1"/>
    <col min="3" max="3" width="18.42578125" bestFit="1" customWidth="1"/>
    <col min="4" max="4" width="15.5703125" bestFit="1" customWidth="1"/>
    <col min="5" max="5" width="14.28515625" bestFit="1" customWidth="1"/>
    <col min="6" max="7" width="16.85546875" bestFit="1" customWidth="1"/>
    <col min="8" max="8" width="15.140625" bestFit="1" customWidth="1"/>
    <col min="9" max="9" width="9.7109375" bestFit="1" customWidth="1"/>
  </cols>
  <sheetData>
    <row r="1" spans="1:9" x14ac:dyDescent="0.25">
      <c r="A1" s="141" t="s">
        <v>267</v>
      </c>
      <c r="B1" s="143">
        <v>43835</v>
      </c>
      <c r="C1" s="142" t="s">
        <v>377</v>
      </c>
      <c r="D1" s="142">
        <v>999999999</v>
      </c>
      <c r="E1" s="137"/>
      <c r="F1" s="137"/>
      <c r="G1" s="137"/>
      <c r="H1" s="137"/>
      <c r="I1" s="137"/>
    </row>
    <row r="2" spans="1:9" x14ac:dyDescent="0.25">
      <c r="A2" s="141" t="s">
        <v>268</v>
      </c>
      <c r="B2" s="140">
        <v>0.15</v>
      </c>
      <c r="C2" s="139" t="s">
        <v>381</v>
      </c>
      <c r="D2" s="138">
        <f>ROUNDUP(3101777.08855122,0)</f>
        <v>3101778</v>
      </c>
      <c r="E2" s="137"/>
      <c r="F2" s="137"/>
      <c r="G2" s="137"/>
      <c r="H2" s="137"/>
      <c r="I2" s="137"/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135">
        <v>43866</v>
      </c>
      <c r="B4" s="134">
        <f>_xlfn.DAYS(A4,B1)</f>
        <v>31</v>
      </c>
      <c r="C4" s="132">
        <f>$D$2</f>
        <v>3101778</v>
      </c>
      <c r="D4" s="133">
        <f>C4-E4</f>
        <v>-9637948.0099999998</v>
      </c>
      <c r="E4" s="132">
        <f>ROUND(F4*$B$2*B4/365,2)</f>
        <v>12739726.01</v>
      </c>
      <c r="F4" s="132">
        <f>D1</f>
        <v>999999999</v>
      </c>
      <c r="G4" s="132">
        <f t="shared" ref="G4:G67" si="0">F4-D4</f>
        <v>1009637947.01</v>
      </c>
      <c r="H4" s="132">
        <f>F4*$B$2*B4/365</f>
        <v>12739726.014657533</v>
      </c>
      <c r="I4" s="270">
        <f>H4-E4</f>
        <v>4.6575330197811127E-3</v>
      </c>
    </row>
    <row r="5" spans="1:9" x14ac:dyDescent="0.25">
      <c r="A5" s="135">
        <v>43873</v>
      </c>
      <c r="B5" s="134">
        <f t="shared" ref="B5:B68" si="1">A5-A4</f>
        <v>7</v>
      </c>
      <c r="C5" s="132">
        <f t="shared" ref="C5:C68" si="2">$D$2</f>
        <v>3101778</v>
      </c>
      <c r="D5" s="133">
        <f t="shared" ref="D5:D68" si="3">C5-E5</f>
        <v>197340.06999999983</v>
      </c>
      <c r="E5" s="132">
        <f t="shared" ref="E5:E68" si="4">ROUND(F5*$B$2*B5/365,2)</f>
        <v>2904437.93</v>
      </c>
      <c r="F5" s="132">
        <f t="shared" ref="F5:F68" si="5">G4</f>
        <v>1009637947.01</v>
      </c>
      <c r="G5" s="132">
        <f t="shared" si="0"/>
        <v>1009440606.9399999</v>
      </c>
      <c r="H5" s="132">
        <f t="shared" ref="H5:H68" si="6">F5*$B$2*B5/365</f>
        <v>2904437.9297547946</v>
      </c>
      <c r="I5" s="270">
        <f t="shared" ref="I5:I68" si="7">H5-E5</f>
        <v>-2.452055923640728E-4</v>
      </c>
    </row>
    <row r="6" spans="1:9" x14ac:dyDescent="0.25">
      <c r="A6" s="135">
        <v>43880</v>
      </c>
      <c r="B6" s="134">
        <f t="shared" si="1"/>
        <v>7</v>
      </c>
      <c r="C6" s="132">
        <f t="shared" si="2"/>
        <v>3101778</v>
      </c>
      <c r="D6" s="133">
        <f t="shared" si="3"/>
        <v>197907.75999999978</v>
      </c>
      <c r="E6" s="132">
        <f t="shared" si="4"/>
        <v>2903870.24</v>
      </c>
      <c r="F6" s="132">
        <f t="shared" si="5"/>
        <v>1009440606.9399999</v>
      </c>
      <c r="G6" s="132">
        <f t="shared" si="0"/>
        <v>1009242699.1799999</v>
      </c>
      <c r="H6" s="132">
        <f t="shared" si="6"/>
        <v>2903870.2391424654</v>
      </c>
      <c r="I6" s="270">
        <f t="shared" si="7"/>
        <v>-8.5753481835126877E-4</v>
      </c>
    </row>
    <row r="7" spans="1:9" x14ac:dyDescent="0.25">
      <c r="A7" s="135">
        <v>43887</v>
      </c>
      <c r="B7" s="134">
        <f t="shared" si="1"/>
        <v>7</v>
      </c>
      <c r="C7" s="132">
        <f t="shared" si="2"/>
        <v>3101778</v>
      </c>
      <c r="D7" s="133">
        <f t="shared" si="3"/>
        <v>198477.08000000007</v>
      </c>
      <c r="E7" s="132">
        <f t="shared" si="4"/>
        <v>2903300.92</v>
      </c>
      <c r="F7" s="132">
        <f t="shared" si="5"/>
        <v>1009242699.1799999</v>
      </c>
      <c r="G7" s="132">
        <f t="shared" si="0"/>
        <v>1009044222.0999999</v>
      </c>
      <c r="H7" s="132">
        <f t="shared" si="6"/>
        <v>2903300.9154493148</v>
      </c>
      <c r="I7" s="270">
        <f t="shared" si="7"/>
        <v>-4.5506851747632027E-3</v>
      </c>
    </row>
    <row r="8" spans="1:9" x14ac:dyDescent="0.25">
      <c r="A8" s="135">
        <v>43894</v>
      </c>
      <c r="B8" s="134">
        <f t="shared" si="1"/>
        <v>7</v>
      </c>
      <c r="C8" s="132">
        <f t="shared" si="2"/>
        <v>3101778</v>
      </c>
      <c r="D8" s="133">
        <f t="shared" si="3"/>
        <v>199048.04999999981</v>
      </c>
      <c r="E8" s="132">
        <f t="shared" si="4"/>
        <v>2902729.95</v>
      </c>
      <c r="F8" s="132">
        <f t="shared" si="5"/>
        <v>1009044222.0999999</v>
      </c>
      <c r="G8" s="132">
        <f t="shared" si="0"/>
        <v>1008845174.05</v>
      </c>
      <c r="H8" s="132">
        <f t="shared" si="6"/>
        <v>2902729.9539863006</v>
      </c>
      <c r="I8" s="270">
        <f t="shared" si="7"/>
        <v>3.9863004349172115E-3</v>
      </c>
    </row>
    <row r="9" spans="1:9" x14ac:dyDescent="0.25">
      <c r="A9" s="135">
        <v>43901</v>
      </c>
      <c r="B9" s="134">
        <f t="shared" si="1"/>
        <v>7</v>
      </c>
      <c r="C9" s="132">
        <f t="shared" si="2"/>
        <v>3101778</v>
      </c>
      <c r="D9" s="133">
        <f t="shared" si="3"/>
        <v>199620.64999999991</v>
      </c>
      <c r="E9" s="132">
        <f t="shared" si="4"/>
        <v>2902157.35</v>
      </c>
      <c r="F9" s="132">
        <f t="shared" si="5"/>
        <v>1008845174.05</v>
      </c>
      <c r="G9" s="132">
        <f t="shared" si="0"/>
        <v>1008645553.4</v>
      </c>
      <c r="H9" s="132">
        <f t="shared" si="6"/>
        <v>2902157.350006849</v>
      </c>
      <c r="I9" s="270">
        <f t="shared" si="7"/>
        <v>6.848946213722229E-6</v>
      </c>
    </row>
    <row r="10" spans="1:9" x14ac:dyDescent="0.25">
      <c r="A10" s="135">
        <v>43908</v>
      </c>
      <c r="B10" s="134">
        <f t="shared" si="1"/>
        <v>7</v>
      </c>
      <c r="C10" s="132">
        <f t="shared" si="2"/>
        <v>3101778</v>
      </c>
      <c r="D10" s="133">
        <f t="shared" si="3"/>
        <v>200194.89999999991</v>
      </c>
      <c r="E10" s="132">
        <f t="shared" si="4"/>
        <v>2901583.1</v>
      </c>
      <c r="F10" s="132">
        <f t="shared" si="5"/>
        <v>1008645553.4</v>
      </c>
      <c r="G10" s="132">
        <f t="shared" si="0"/>
        <v>1008445358.5</v>
      </c>
      <c r="H10" s="132">
        <f t="shared" si="6"/>
        <v>2901583.0988219175</v>
      </c>
      <c r="I10" s="270">
        <f t="shared" si="7"/>
        <v>-1.1780825443565845E-3</v>
      </c>
    </row>
    <row r="11" spans="1:9" x14ac:dyDescent="0.25">
      <c r="A11" s="135">
        <v>43915</v>
      </c>
      <c r="B11" s="134">
        <f t="shared" si="1"/>
        <v>7</v>
      </c>
      <c r="C11" s="132">
        <f t="shared" si="2"/>
        <v>3101778</v>
      </c>
      <c r="D11" s="133">
        <f t="shared" si="3"/>
        <v>200770.79999999981</v>
      </c>
      <c r="E11" s="132">
        <f t="shared" si="4"/>
        <v>2901007.2</v>
      </c>
      <c r="F11" s="132">
        <f t="shared" si="5"/>
        <v>1008445358.5</v>
      </c>
      <c r="G11" s="132">
        <f t="shared" si="0"/>
        <v>1008244587.7</v>
      </c>
      <c r="H11" s="132">
        <f t="shared" si="6"/>
        <v>2901007.1956849317</v>
      </c>
      <c r="I11" s="270">
        <f t="shared" si="7"/>
        <v>-4.3150684796273708E-3</v>
      </c>
    </row>
    <row r="12" spans="1:9" x14ac:dyDescent="0.25">
      <c r="A12" s="135">
        <v>43922</v>
      </c>
      <c r="B12" s="134">
        <f t="shared" si="1"/>
        <v>7</v>
      </c>
      <c r="C12" s="132">
        <f t="shared" si="2"/>
        <v>3101778</v>
      </c>
      <c r="D12" s="133">
        <f t="shared" si="3"/>
        <v>201348.35999999987</v>
      </c>
      <c r="E12" s="132">
        <f t="shared" si="4"/>
        <v>2900429.64</v>
      </c>
      <c r="F12" s="132">
        <f t="shared" si="5"/>
        <v>1008244587.7</v>
      </c>
      <c r="G12" s="132">
        <f t="shared" si="0"/>
        <v>1008043239.34</v>
      </c>
      <c r="H12" s="132">
        <f t="shared" si="6"/>
        <v>2900429.6358493152</v>
      </c>
      <c r="I12" s="270">
        <f t="shared" si="7"/>
        <v>-4.1506849229335785E-3</v>
      </c>
    </row>
    <row r="13" spans="1:9" x14ac:dyDescent="0.25">
      <c r="A13" s="135">
        <v>43929</v>
      </c>
      <c r="B13" s="134">
        <f t="shared" si="1"/>
        <v>7</v>
      </c>
      <c r="C13" s="132">
        <f t="shared" si="2"/>
        <v>3101778</v>
      </c>
      <c r="D13" s="133">
        <f t="shared" si="3"/>
        <v>201927.58999999985</v>
      </c>
      <c r="E13" s="132">
        <f t="shared" si="4"/>
        <v>2899850.41</v>
      </c>
      <c r="F13" s="132">
        <f t="shared" si="5"/>
        <v>1008043239.34</v>
      </c>
      <c r="G13" s="132">
        <f t="shared" si="0"/>
        <v>1007841311.75</v>
      </c>
      <c r="H13" s="132">
        <f t="shared" si="6"/>
        <v>2899850.414539726</v>
      </c>
      <c r="I13" s="270">
        <f t="shared" si="7"/>
        <v>4.539725836366415E-3</v>
      </c>
    </row>
    <row r="14" spans="1:9" x14ac:dyDescent="0.25">
      <c r="A14" s="135">
        <v>43936</v>
      </c>
      <c r="B14" s="134">
        <f t="shared" si="1"/>
        <v>7</v>
      </c>
      <c r="C14" s="132">
        <f t="shared" si="2"/>
        <v>3101778</v>
      </c>
      <c r="D14" s="133">
        <f t="shared" si="3"/>
        <v>202508.4700000002</v>
      </c>
      <c r="E14" s="132">
        <f t="shared" si="4"/>
        <v>2899269.53</v>
      </c>
      <c r="F14" s="132">
        <f t="shared" si="5"/>
        <v>1007841311.75</v>
      </c>
      <c r="G14" s="132">
        <f t="shared" si="0"/>
        <v>1007638803.28</v>
      </c>
      <c r="H14" s="132">
        <f t="shared" si="6"/>
        <v>2899269.5269520544</v>
      </c>
      <c r="I14" s="270">
        <f t="shared" si="7"/>
        <v>-3.0479454435408115E-3</v>
      </c>
    </row>
    <row r="15" spans="1:9" x14ac:dyDescent="0.25">
      <c r="A15" s="135">
        <v>43943</v>
      </c>
      <c r="B15" s="134">
        <f t="shared" si="1"/>
        <v>7</v>
      </c>
      <c r="C15" s="132">
        <f t="shared" si="2"/>
        <v>3101778</v>
      </c>
      <c r="D15" s="133">
        <f t="shared" si="3"/>
        <v>203091.0299999998</v>
      </c>
      <c r="E15" s="132">
        <f t="shared" si="4"/>
        <v>2898686.97</v>
      </c>
      <c r="F15" s="132">
        <f t="shared" si="5"/>
        <v>1007638803.28</v>
      </c>
      <c r="G15" s="132">
        <f t="shared" si="0"/>
        <v>1007435712.25</v>
      </c>
      <c r="H15" s="132">
        <f t="shared" si="6"/>
        <v>2898686.9683397259</v>
      </c>
      <c r="I15" s="270">
        <f t="shared" si="7"/>
        <v>-1.6602743417024612E-3</v>
      </c>
    </row>
    <row r="16" spans="1:9" x14ac:dyDescent="0.25">
      <c r="A16" s="135">
        <v>43950</v>
      </c>
      <c r="B16" s="134">
        <f t="shared" si="1"/>
        <v>7</v>
      </c>
      <c r="C16" s="132">
        <f t="shared" si="2"/>
        <v>3101778</v>
      </c>
      <c r="D16" s="133">
        <f t="shared" si="3"/>
        <v>203675.27000000002</v>
      </c>
      <c r="E16" s="132">
        <f t="shared" si="4"/>
        <v>2898102.73</v>
      </c>
      <c r="F16" s="132">
        <f t="shared" si="5"/>
        <v>1007435712.25</v>
      </c>
      <c r="G16" s="132">
        <f t="shared" si="0"/>
        <v>1007232036.98</v>
      </c>
      <c r="H16" s="132">
        <f t="shared" si="6"/>
        <v>2898102.7338698632</v>
      </c>
      <c r="I16" s="270">
        <f t="shared" si="7"/>
        <v>3.8698632270097733E-3</v>
      </c>
    </row>
    <row r="17" spans="1:9" x14ac:dyDescent="0.25">
      <c r="A17" s="135">
        <v>43957</v>
      </c>
      <c r="B17" s="134">
        <f t="shared" si="1"/>
        <v>7</v>
      </c>
      <c r="C17" s="132">
        <f t="shared" si="2"/>
        <v>3101778</v>
      </c>
      <c r="D17" s="133">
        <f t="shared" si="3"/>
        <v>204261.18000000017</v>
      </c>
      <c r="E17" s="132">
        <f t="shared" si="4"/>
        <v>2897516.82</v>
      </c>
      <c r="F17" s="132">
        <f t="shared" si="5"/>
        <v>1007232036.98</v>
      </c>
      <c r="G17" s="132">
        <f t="shared" si="0"/>
        <v>1007027775.8000001</v>
      </c>
      <c r="H17" s="132">
        <f t="shared" si="6"/>
        <v>2897516.8187095891</v>
      </c>
      <c r="I17" s="270">
        <f t="shared" si="7"/>
        <v>-1.2904107570648193E-3</v>
      </c>
    </row>
    <row r="18" spans="1:9" x14ac:dyDescent="0.25">
      <c r="A18" s="135">
        <v>43964</v>
      </c>
      <c r="B18" s="134">
        <f t="shared" si="1"/>
        <v>7</v>
      </c>
      <c r="C18" s="132">
        <f t="shared" si="2"/>
        <v>3101778</v>
      </c>
      <c r="D18" s="133">
        <f t="shared" si="3"/>
        <v>204848.7799999998</v>
      </c>
      <c r="E18" s="132">
        <f t="shared" si="4"/>
        <v>2896929.22</v>
      </c>
      <c r="F18" s="132">
        <f t="shared" si="5"/>
        <v>1007027775.8000001</v>
      </c>
      <c r="G18" s="132">
        <f t="shared" si="0"/>
        <v>1006822927.0200001</v>
      </c>
      <c r="H18" s="132">
        <f t="shared" si="6"/>
        <v>2896929.2180547947</v>
      </c>
      <c r="I18" s="270">
        <f t="shared" si="7"/>
        <v>-1.9452054984867573E-3</v>
      </c>
    </row>
    <row r="19" spans="1:9" x14ac:dyDescent="0.25">
      <c r="A19" s="135">
        <v>43971</v>
      </c>
      <c r="B19" s="134">
        <f t="shared" si="1"/>
        <v>7</v>
      </c>
      <c r="C19" s="132">
        <f t="shared" si="2"/>
        <v>3101778</v>
      </c>
      <c r="D19" s="133">
        <f t="shared" si="3"/>
        <v>205438.06999999983</v>
      </c>
      <c r="E19" s="132">
        <f t="shared" si="4"/>
        <v>2896339.93</v>
      </c>
      <c r="F19" s="132">
        <f t="shared" si="5"/>
        <v>1006822927.0200001</v>
      </c>
      <c r="G19" s="132">
        <f t="shared" si="0"/>
        <v>1006617488.95</v>
      </c>
      <c r="H19" s="132">
        <f t="shared" si="6"/>
        <v>2896339.9270438356</v>
      </c>
      <c r="I19" s="270">
        <f t="shared" si="7"/>
        <v>-2.9561645351350307E-3</v>
      </c>
    </row>
    <row r="20" spans="1:9" x14ac:dyDescent="0.25">
      <c r="A20" s="135">
        <v>43978</v>
      </c>
      <c r="B20" s="134">
        <f t="shared" si="1"/>
        <v>7</v>
      </c>
      <c r="C20" s="132">
        <f t="shared" si="2"/>
        <v>3101778</v>
      </c>
      <c r="D20" s="133">
        <f t="shared" si="3"/>
        <v>206029.06000000006</v>
      </c>
      <c r="E20" s="132">
        <f t="shared" si="4"/>
        <v>2895748.94</v>
      </c>
      <c r="F20" s="132">
        <f t="shared" si="5"/>
        <v>1006617488.95</v>
      </c>
      <c r="G20" s="132">
        <f t="shared" si="0"/>
        <v>1006411459.8900001</v>
      </c>
      <c r="H20" s="132">
        <f t="shared" si="6"/>
        <v>2895748.9408150688</v>
      </c>
      <c r="I20" s="270">
        <f t="shared" si="7"/>
        <v>8.1506883725523949E-4</v>
      </c>
    </row>
    <row r="21" spans="1:9" x14ac:dyDescent="0.25">
      <c r="A21" s="135">
        <v>43985</v>
      </c>
      <c r="B21" s="134">
        <f t="shared" si="1"/>
        <v>7</v>
      </c>
      <c r="C21" s="132">
        <f t="shared" si="2"/>
        <v>3101778</v>
      </c>
      <c r="D21" s="133">
        <f t="shared" si="3"/>
        <v>206621.75</v>
      </c>
      <c r="E21" s="132">
        <f t="shared" si="4"/>
        <v>2895156.25</v>
      </c>
      <c r="F21" s="132">
        <f t="shared" si="5"/>
        <v>1006411459.8900001</v>
      </c>
      <c r="G21" s="132">
        <f t="shared" si="0"/>
        <v>1006204838.1400001</v>
      </c>
      <c r="H21" s="132">
        <f t="shared" si="6"/>
        <v>2895156.2544780821</v>
      </c>
      <c r="I21" s="270">
        <f t="shared" si="7"/>
        <v>4.4780820608139038E-3</v>
      </c>
    </row>
    <row r="22" spans="1:9" x14ac:dyDescent="0.25">
      <c r="A22" s="135">
        <v>43992</v>
      </c>
      <c r="B22" s="134">
        <f t="shared" si="1"/>
        <v>7</v>
      </c>
      <c r="C22" s="132">
        <f t="shared" si="2"/>
        <v>3101778</v>
      </c>
      <c r="D22" s="133">
        <f t="shared" si="3"/>
        <v>207216.14000000013</v>
      </c>
      <c r="E22" s="132">
        <f t="shared" si="4"/>
        <v>2894561.86</v>
      </c>
      <c r="F22" s="132">
        <f t="shared" si="5"/>
        <v>1006204838.1400001</v>
      </c>
      <c r="G22" s="132">
        <f t="shared" si="0"/>
        <v>1005997622.0000001</v>
      </c>
      <c r="H22" s="132">
        <f t="shared" si="6"/>
        <v>2894561.8631424662</v>
      </c>
      <c r="I22" s="270">
        <f t="shared" si="7"/>
        <v>3.1424663029611111E-3</v>
      </c>
    </row>
    <row r="23" spans="1:9" x14ac:dyDescent="0.25">
      <c r="A23" s="135">
        <v>43999</v>
      </c>
      <c r="B23" s="134">
        <f t="shared" si="1"/>
        <v>7</v>
      </c>
      <c r="C23" s="132">
        <f t="shared" si="2"/>
        <v>3101778</v>
      </c>
      <c r="D23" s="133">
        <f t="shared" si="3"/>
        <v>207812.24000000022</v>
      </c>
      <c r="E23" s="132">
        <f t="shared" si="4"/>
        <v>2893965.76</v>
      </c>
      <c r="F23" s="132">
        <f t="shared" si="5"/>
        <v>1005997622.0000001</v>
      </c>
      <c r="G23" s="132">
        <f t="shared" si="0"/>
        <v>1005789809.7600001</v>
      </c>
      <c r="H23" s="132">
        <f t="shared" si="6"/>
        <v>2893965.7619178086</v>
      </c>
      <c r="I23" s="270">
        <f t="shared" si="7"/>
        <v>1.9178087823092937E-3</v>
      </c>
    </row>
    <row r="24" spans="1:9" x14ac:dyDescent="0.25">
      <c r="A24" s="135">
        <v>44006</v>
      </c>
      <c r="B24" s="134">
        <f t="shared" si="1"/>
        <v>7</v>
      </c>
      <c r="C24" s="132">
        <f t="shared" si="2"/>
        <v>3101778</v>
      </c>
      <c r="D24" s="133">
        <f t="shared" si="3"/>
        <v>208410.04999999981</v>
      </c>
      <c r="E24" s="132">
        <f t="shared" si="4"/>
        <v>2893367.95</v>
      </c>
      <c r="F24" s="132">
        <f t="shared" si="5"/>
        <v>1005789809.7600001</v>
      </c>
      <c r="G24" s="132">
        <f t="shared" si="0"/>
        <v>1005581399.7100002</v>
      </c>
      <c r="H24" s="132">
        <f t="shared" si="6"/>
        <v>2893367.9458849318</v>
      </c>
      <c r="I24" s="270">
        <f t="shared" si="7"/>
        <v>-4.1150683537125587E-3</v>
      </c>
    </row>
    <row r="25" spans="1:9" x14ac:dyDescent="0.25">
      <c r="A25" s="135">
        <v>44013</v>
      </c>
      <c r="B25" s="134">
        <f t="shared" si="1"/>
        <v>7</v>
      </c>
      <c r="C25" s="132">
        <f t="shared" si="2"/>
        <v>3101778</v>
      </c>
      <c r="D25" s="133">
        <f t="shared" si="3"/>
        <v>209009.58999999985</v>
      </c>
      <c r="E25" s="132">
        <f t="shared" si="4"/>
        <v>2892768.41</v>
      </c>
      <c r="F25" s="132">
        <f t="shared" si="5"/>
        <v>1005581399.7100002</v>
      </c>
      <c r="G25" s="132">
        <f t="shared" si="0"/>
        <v>1005372390.1200001</v>
      </c>
      <c r="H25" s="132">
        <f t="shared" si="6"/>
        <v>2892768.4101246577</v>
      </c>
      <c r="I25" s="270">
        <f t="shared" si="7"/>
        <v>1.246575266122818E-4</v>
      </c>
    </row>
    <row r="26" spans="1:9" x14ac:dyDescent="0.25">
      <c r="A26" s="135">
        <v>44020</v>
      </c>
      <c r="B26" s="134">
        <f t="shared" si="1"/>
        <v>7</v>
      </c>
      <c r="C26" s="132">
        <f t="shared" si="2"/>
        <v>3101778</v>
      </c>
      <c r="D26" s="133">
        <f t="shared" si="3"/>
        <v>209610.85000000009</v>
      </c>
      <c r="E26" s="132">
        <f t="shared" si="4"/>
        <v>2892167.15</v>
      </c>
      <c r="F26" s="132">
        <f t="shared" si="5"/>
        <v>1005372390.1200001</v>
      </c>
      <c r="G26" s="132">
        <f t="shared" si="0"/>
        <v>1005162779.2700001</v>
      </c>
      <c r="H26" s="132">
        <f t="shared" si="6"/>
        <v>2892167.1496602739</v>
      </c>
      <c r="I26" s="270">
        <f t="shared" si="7"/>
        <v>-3.3972598612308502E-4</v>
      </c>
    </row>
    <row r="27" spans="1:9" x14ac:dyDescent="0.25">
      <c r="A27" s="135">
        <v>44027</v>
      </c>
      <c r="B27" s="134">
        <f t="shared" si="1"/>
        <v>7</v>
      </c>
      <c r="C27" s="132">
        <f t="shared" si="2"/>
        <v>3101778</v>
      </c>
      <c r="D27" s="133">
        <f t="shared" si="3"/>
        <v>210213.83999999985</v>
      </c>
      <c r="E27" s="132">
        <f t="shared" si="4"/>
        <v>2891564.16</v>
      </c>
      <c r="F27" s="132">
        <f t="shared" si="5"/>
        <v>1005162779.2700001</v>
      </c>
      <c r="G27" s="132">
        <f t="shared" si="0"/>
        <v>1004952565.4300001</v>
      </c>
      <c r="H27" s="132">
        <f t="shared" si="6"/>
        <v>2891564.1595438356</v>
      </c>
      <c r="I27" s="270">
        <f t="shared" si="7"/>
        <v>-4.5616459101438522E-4</v>
      </c>
    </row>
    <row r="28" spans="1:9" x14ac:dyDescent="0.25">
      <c r="A28" s="135">
        <v>44034</v>
      </c>
      <c r="B28" s="134">
        <f t="shared" si="1"/>
        <v>7</v>
      </c>
      <c r="C28" s="132">
        <f t="shared" si="2"/>
        <v>3101778</v>
      </c>
      <c r="D28" s="133">
        <f t="shared" si="3"/>
        <v>210818.56999999983</v>
      </c>
      <c r="E28" s="132">
        <f t="shared" si="4"/>
        <v>2890959.43</v>
      </c>
      <c r="F28" s="132">
        <f t="shared" si="5"/>
        <v>1004952565.4300001</v>
      </c>
      <c r="G28" s="132">
        <f t="shared" si="0"/>
        <v>1004741746.86</v>
      </c>
      <c r="H28" s="132">
        <f t="shared" si="6"/>
        <v>2890959.4347986304</v>
      </c>
      <c r="I28" s="270">
        <f t="shared" si="7"/>
        <v>4.7986302524805069E-3</v>
      </c>
    </row>
    <row r="29" spans="1:9" x14ac:dyDescent="0.25">
      <c r="A29" s="135">
        <v>44041</v>
      </c>
      <c r="B29" s="134">
        <f t="shared" si="1"/>
        <v>7</v>
      </c>
      <c r="C29" s="132">
        <f t="shared" si="2"/>
        <v>3101778</v>
      </c>
      <c r="D29" s="133">
        <f t="shared" si="3"/>
        <v>211425.0299999998</v>
      </c>
      <c r="E29" s="132">
        <f t="shared" si="4"/>
        <v>2890352.97</v>
      </c>
      <c r="F29" s="132">
        <f t="shared" si="5"/>
        <v>1004741746.86</v>
      </c>
      <c r="G29" s="132">
        <f t="shared" si="0"/>
        <v>1004530321.83</v>
      </c>
      <c r="H29" s="132">
        <f t="shared" si="6"/>
        <v>2890352.9704191778</v>
      </c>
      <c r="I29" s="270">
        <f t="shared" si="7"/>
        <v>4.191775806248188E-4</v>
      </c>
    </row>
    <row r="30" spans="1:9" x14ac:dyDescent="0.25">
      <c r="A30" s="135">
        <v>44048</v>
      </c>
      <c r="B30" s="134">
        <f t="shared" si="1"/>
        <v>7</v>
      </c>
      <c r="C30" s="132">
        <f t="shared" si="2"/>
        <v>3101778</v>
      </c>
      <c r="D30" s="133">
        <f t="shared" si="3"/>
        <v>212033.24000000022</v>
      </c>
      <c r="E30" s="132">
        <f t="shared" si="4"/>
        <v>2889744.76</v>
      </c>
      <c r="F30" s="132">
        <f t="shared" si="5"/>
        <v>1004530321.83</v>
      </c>
      <c r="G30" s="132">
        <f t="shared" si="0"/>
        <v>1004318288.59</v>
      </c>
      <c r="H30" s="132">
        <f t="shared" si="6"/>
        <v>2889744.7614287673</v>
      </c>
      <c r="I30" s="270">
        <f t="shared" si="7"/>
        <v>1.4287675730884075E-3</v>
      </c>
    </row>
    <row r="31" spans="1:9" x14ac:dyDescent="0.25">
      <c r="A31" s="135">
        <v>44055</v>
      </c>
      <c r="B31" s="134">
        <f t="shared" si="1"/>
        <v>7</v>
      </c>
      <c r="C31" s="132">
        <f t="shared" si="2"/>
        <v>3101778</v>
      </c>
      <c r="D31" s="133">
        <f t="shared" si="3"/>
        <v>212643.20000000019</v>
      </c>
      <c r="E31" s="132">
        <f t="shared" si="4"/>
        <v>2889134.8</v>
      </c>
      <c r="F31" s="132">
        <f t="shared" si="5"/>
        <v>1004318288.59</v>
      </c>
      <c r="G31" s="132">
        <f t="shared" si="0"/>
        <v>1004105645.39</v>
      </c>
      <c r="H31" s="132">
        <f t="shared" si="6"/>
        <v>2889134.8027931508</v>
      </c>
      <c r="I31" s="270">
        <f t="shared" si="7"/>
        <v>2.7931509539484978E-3</v>
      </c>
    </row>
    <row r="32" spans="1:9" x14ac:dyDescent="0.25">
      <c r="A32" s="135">
        <v>44062</v>
      </c>
      <c r="B32" s="134">
        <f t="shared" si="1"/>
        <v>7</v>
      </c>
      <c r="C32" s="132">
        <f t="shared" si="2"/>
        <v>3101778</v>
      </c>
      <c r="D32" s="133">
        <f t="shared" si="3"/>
        <v>213254.91000000015</v>
      </c>
      <c r="E32" s="132">
        <f t="shared" si="4"/>
        <v>2888523.09</v>
      </c>
      <c r="F32" s="132">
        <f t="shared" si="5"/>
        <v>1004105645.39</v>
      </c>
      <c r="G32" s="132">
        <f t="shared" si="0"/>
        <v>1003892390.48</v>
      </c>
      <c r="H32" s="132">
        <f t="shared" si="6"/>
        <v>2888523.089478082</v>
      </c>
      <c r="I32" s="270">
        <f t="shared" si="7"/>
        <v>-5.2191782742738724E-4</v>
      </c>
    </row>
    <row r="33" spans="1:9" x14ac:dyDescent="0.25">
      <c r="A33" s="135">
        <v>44069</v>
      </c>
      <c r="B33" s="134">
        <f t="shared" si="1"/>
        <v>7</v>
      </c>
      <c r="C33" s="132">
        <f t="shared" si="2"/>
        <v>3101778</v>
      </c>
      <c r="D33" s="133">
        <f t="shared" si="3"/>
        <v>213868.37999999989</v>
      </c>
      <c r="E33" s="132">
        <f t="shared" si="4"/>
        <v>2887909.62</v>
      </c>
      <c r="F33" s="132">
        <f t="shared" si="5"/>
        <v>1003892390.48</v>
      </c>
      <c r="G33" s="132">
        <f t="shared" si="0"/>
        <v>1003678522.1</v>
      </c>
      <c r="H33" s="132">
        <f t="shared" si="6"/>
        <v>2887909.6164493151</v>
      </c>
      <c r="I33" s="270">
        <f t="shared" si="7"/>
        <v>-3.5506850108504295E-3</v>
      </c>
    </row>
    <row r="34" spans="1:9" x14ac:dyDescent="0.25">
      <c r="A34" s="135">
        <v>44076</v>
      </c>
      <c r="B34" s="134">
        <f t="shared" si="1"/>
        <v>7</v>
      </c>
      <c r="C34" s="132">
        <f t="shared" si="2"/>
        <v>3101778</v>
      </c>
      <c r="D34" s="133">
        <f t="shared" si="3"/>
        <v>214483.62000000011</v>
      </c>
      <c r="E34" s="132">
        <f t="shared" si="4"/>
        <v>2887294.38</v>
      </c>
      <c r="F34" s="132">
        <f t="shared" si="5"/>
        <v>1003678522.1</v>
      </c>
      <c r="G34" s="132">
        <f t="shared" si="0"/>
        <v>1003464038.48</v>
      </c>
      <c r="H34" s="132">
        <f t="shared" si="6"/>
        <v>2887294.3786438354</v>
      </c>
      <c r="I34" s="270">
        <f t="shared" si="7"/>
        <v>-1.3561644591391087E-3</v>
      </c>
    </row>
    <row r="35" spans="1:9" x14ac:dyDescent="0.25">
      <c r="A35" s="135">
        <v>44083</v>
      </c>
      <c r="B35" s="134">
        <f t="shared" si="1"/>
        <v>7</v>
      </c>
      <c r="C35" s="132">
        <f t="shared" si="2"/>
        <v>3101778</v>
      </c>
      <c r="D35" s="133">
        <f t="shared" si="3"/>
        <v>215100.62999999989</v>
      </c>
      <c r="E35" s="132">
        <f t="shared" si="4"/>
        <v>2886677.37</v>
      </c>
      <c r="F35" s="132">
        <f t="shared" si="5"/>
        <v>1003464038.48</v>
      </c>
      <c r="G35" s="132">
        <f t="shared" si="0"/>
        <v>1003248937.85</v>
      </c>
      <c r="H35" s="132">
        <f t="shared" si="6"/>
        <v>2886677.3709698627</v>
      </c>
      <c r="I35" s="270">
        <f t="shared" si="7"/>
        <v>9.6986256539821625E-4</v>
      </c>
    </row>
    <row r="36" spans="1:9" x14ac:dyDescent="0.25">
      <c r="A36" s="135">
        <v>44090</v>
      </c>
      <c r="B36" s="134">
        <f t="shared" si="1"/>
        <v>7</v>
      </c>
      <c r="C36" s="132">
        <f t="shared" si="2"/>
        <v>3101778</v>
      </c>
      <c r="D36" s="133">
        <f t="shared" si="3"/>
        <v>215719.41000000015</v>
      </c>
      <c r="E36" s="132">
        <f t="shared" si="4"/>
        <v>2886058.59</v>
      </c>
      <c r="F36" s="132">
        <f t="shared" si="5"/>
        <v>1003248937.85</v>
      </c>
      <c r="G36" s="132">
        <f t="shared" si="0"/>
        <v>1003033218.4400001</v>
      </c>
      <c r="H36" s="132">
        <f t="shared" si="6"/>
        <v>2886058.5883356165</v>
      </c>
      <c r="I36" s="270">
        <f t="shared" si="7"/>
        <v>-1.6643833369016647E-3</v>
      </c>
    </row>
    <row r="37" spans="1:9" x14ac:dyDescent="0.25">
      <c r="A37" s="135">
        <v>44097</v>
      </c>
      <c r="B37" s="134">
        <f t="shared" si="1"/>
        <v>7</v>
      </c>
      <c r="C37" s="132">
        <f t="shared" si="2"/>
        <v>3101778</v>
      </c>
      <c r="D37" s="133">
        <f t="shared" si="3"/>
        <v>216339.9700000002</v>
      </c>
      <c r="E37" s="132">
        <f t="shared" si="4"/>
        <v>2885438.03</v>
      </c>
      <c r="F37" s="132">
        <f t="shared" si="5"/>
        <v>1003033218.4400001</v>
      </c>
      <c r="G37" s="132">
        <f t="shared" si="0"/>
        <v>1002816878.47</v>
      </c>
      <c r="H37" s="132">
        <f t="shared" si="6"/>
        <v>2885438.0256493152</v>
      </c>
      <c r="I37" s="270">
        <f t="shared" si="7"/>
        <v>-4.3506845831871033E-3</v>
      </c>
    </row>
    <row r="38" spans="1:9" x14ac:dyDescent="0.25">
      <c r="A38" s="135">
        <v>44104</v>
      </c>
      <c r="B38" s="134">
        <f t="shared" si="1"/>
        <v>7</v>
      </c>
      <c r="C38" s="132">
        <f t="shared" si="2"/>
        <v>3101778</v>
      </c>
      <c r="D38" s="133">
        <f t="shared" si="3"/>
        <v>216962.31999999983</v>
      </c>
      <c r="E38" s="132">
        <f t="shared" si="4"/>
        <v>2884815.68</v>
      </c>
      <c r="F38" s="132">
        <f t="shared" si="5"/>
        <v>1002816878.47</v>
      </c>
      <c r="G38" s="132">
        <f t="shared" si="0"/>
        <v>1002599916.15</v>
      </c>
      <c r="H38" s="132">
        <f t="shared" si="6"/>
        <v>2884815.6777904113</v>
      </c>
      <c r="I38" s="270">
        <f t="shared" si="7"/>
        <v>-2.209588885307312E-3</v>
      </c>
    </row>
    <row r="39" spans="1:9" x14ac:dyDescent="0.25">
      <c r="A39" s="135">
        <v>44111</v>
      </c>
      <c r="B39" s="134">
        <f t="shared" si="1"/>
        <v>7</v>
      </c>
      <c r="C39" s="132">
        <f t="shared" si="2"/>
        <v>3101778</v>
      </c>
      <c r="D39" s="133">
        <f t="shared" si="3"/>
        <v>217586.45999999996</v>
      </c>
      <c r="E39" s="132">
        <f t="shared" si="4"/>
        <v>2884191.54</v>
      </c>
      <c r="F39" s="132">
        <f t="shared" si="5"/>
        <v>1002599916.15</v>
      </c>
      <c r="G39" s="132">
        <f t="shared" si="0"/>
        <v>1002382329.6899999</v>
      </c>
      <c r="H39" s="132">
        <f t="shared" si="6"/>
        <v>2884191.5396095887</v>
      </c>
      <c r="I39" s="270">
        <f t="shared" si="7"/>
        <v>-3.9041135460138321E-4</v>
      </c>
    </row>
    <row r="40" spans="1:9" x14ac:dyDescent="0.25">
      <c r="A40" s="135">
        <v>44118</v>
      </c>
      <c r="B40" s="134">
        <f t="shared" si="1"/>
        <v>7</v>
      </c>
      <c r="C40" s="132">
        <f t="shared" si="2"/>
        <v>3101778</v>
      </c>
      <c r="D40" s="133">
        <f t="shared" si="3"/>
        <v>218212.39000000013</v>
      </c>
      <c r="E40" s="132">
        <f t="shared" si="4"/>
        <v>2883565.61</v>
      </c>
      <c r="F40" s="132">
        <f t="shared" si="5"/>
        <v>1002382329.6899999</v>
      </c>
      <c r="G40" s="132">
        <f t="shared" si="0"/>
        <v>1002164117.3</v>
      </c>
      <c r="H40" s="132">
        <f t="shared" si="6"/>
        <v>2883565.6059575337</v>
      </c>
      <c r="I40" s="270">
        <f t="shared" si="7"/>
        <v>-4.0424661710858345E-3</v>
      </c>
    </row>
    <row r="41" spans="1:9" x14ac:dyDescent="0.25">
      <c r="A41" s="135">
        <v>44125</v>
      </c>
      <c r="B41" s="134">
        <f t="shared" si="1"/>
        <v>7</v>
      </c>
      <c r="C41" s="132">
        <f t="shared" si="2"/>
        <v>3101778</v>
      </c>
      <c r="D41" s="133">
        <f t="shared" si="3"/>
        <v>218840.12999999989</v>
      </c>
      <c r="E41" s="132">
        <f t="shared" si="4"/>
        <v>2882937.87</v>
      </c>
      <c r="F41" s="132">
        <f t="shared" si="5"/>
        <v>1002164117.3</v>
      </c>
      <c r="G41" s="132">
        <f t="shared" si="0"/>
        <v>1001945277.17</v>
      </c>
      <c r="H41" s="132">
        <f t="shared" si="6"/>
        <v>2882937.8716849312</v>
      </c>
      <c r="I41" s="270">
        <f t="shared" si="7"/>
        <v>1.684931106865406E-3</v>
      </c>
    </row>
    <row r="42" spans="1:9" x14ac:dyDescent="0.25">
      <c r="A42" s="135">
        <v>44132</v>
      </c>
      <c r="B42" s="134">
        <f t="shared" si="1"/>
        <v>7</v>
      </c>
      <c r="C42" s="132">
        <f t="shared" si="2"/>
        <v>3101778</v>
      </c>
      <c r="D42" s="133">
        <f t="shared" si="3"/>
        <v>219469.66999999993</v>
      </c>
      <c r="E42" s="132">
        <f t="shared" si="4"/>
        <v>2882308.33</v>
      </c>
      <c r="F42" s="132">
        <f t="shared" si="5"/>
        <v>1001945277.17</v>
      </c>
      <c r="G42" s="132">
        <f t="shared" si="0"/>
        <v>1001725807.5</v>
      </c>
      <c r="H42" s="132">
        <f t="shared" si="6"/>
        <v>2882308.3315849309</v>
      </c>
      <c r="I42" s="270">
        <f t="shared" si="7"/>
        <v>1.5849308110773563E-3</v>
      </c>
    </row>
    <row r="43" spans="1:9" x14ac:dyDescent="0.25">
      <c r="A43" s="135">
        <v>44139</v>
      </c>
      <c r="B43" s="134">
        <f t="shared" si="1"/>
        <v>7</v>
      </c>
      <c r="C43" s="132">
        <f t="shared" si="2"/>
        <v>3101778</v>
      </c>
      <c r="D43" s="133">
        <f t="shared" si="3"/>
        <v>220101.02000000002</v>
      </c>
      <c r="E43" s="132">
        <f t="shared" si="4"/>
        <v>2881676.98</v>
      </c>
      <c r="F43" s="132">
        <f t="shared" si="5"/>
        <v>1001725807.5</v>
      </c>
      <c r="G43" s="132">
        <f t="shared" si="0"/>
        <v>1001505706.48</v>
      </c>
      <c r="H43" s="132">
        <f t="shared" si="6"/>
        <v>2881676.9804794518</v>
      </c>
      <c r="I43" s="270">
        <f t="shared" si="7"/>
        <v>4.7945184633135796E-4</v>
      </c>
    </row>
    <row r="44" spans="1:9" x14ac:dyDescent="0.25">
      <c r="A44" s="135">
        <v>44146</v>
      </c>
      <c r="B44" s="134">
        <f t="shared" si="1"/>
        <v>7</v>
      </c>
      <c r="C44" s="132">
        <f t="shared" si="2"/>
        <v>3101778</v>
      </c>
      <c r="D44" s="133">
        <f t="shared" si="3"/>
        <v>220734.18999999994</v>
      </c>
      <c r="E44" s="132">
        <f t="shared" si="4"/>
        <v>2881043.81</v>
      </c>
      <c r="F44" s="132">
        <f t="shared" si="5"/>
        <v>1001505706.48</v>
      </c>
      <c r="G44" s="132">
        <f t="shared" si="0"/>
        <v>1001284972.29</v>
      </c>
      <c r="H44" s="132">
        <f t="shared" si="6"/>
        <v>2881043.8131616437</v>
      </c>
      <c r="I44" s="270">
        <f t="shared" si="7"/>
        <v>3.1616436317563057E-3</v>
      </c>
    </row>
    <row r="45" spans="1:9" x14ac:dyDescent="0.25">
      <c r="A45" s="135">
        <v>44153</v>
      </c>
      <c r="B45" s="134">
        <f t="shared" si="1"/>
        <v>7</v>
      </c>
      <c r="C45" s="132">
        <f t="shared" si="2"/>
        <v>3101778</v>
      </c>
      <c r="D45" s="133">
        <f t="shared" si="3"/>
        <v>221369.18000000017</v>
      </c>
      <c r="E45" s="132">
        <f t="shared" si="4"/>
        <v>2880408.82</v>
      </c>
      <c r="F45" s="132">
        <f t="shared" si="5"/>
        <v>1001284972.29</v>
      </c>
      <c r="G45" s="132">
        <f t="shared" si="0"/>
        <v>1001063603.11</v>
      </c>
      <c r="H45" s="132">
        <f t="shared" si="6"/>
        <v>2880408.8243958899</v>
      </c>
      <c r="I45" s="270">
        <f t="shared" si="7"/>
        <v>4.395890049636364E-3</v>
      </c>
    </row>
    <row r="46" spans="1:9" x14ac:dyDescent="0.25">
      <c r="A46" s="135">
        <v>44160</v>
      </c>
      <c r="B46" s="134">
        <f t="shared" si="1"/>
        <v>7</v>
      </c>
      <c r="C46" s="132">
        <f t="shared" si="2"/>
        <v>3101778</v>
      </c>
      <c r="D46" s="133">
        <f t="shared" si="3"/>
        <v>222005.99000000022</v>
      </c>
      <c r="E46" s="132">
        <f t="shared" si="4"/>
        <v>2879772.01</v>
      </c>
      <c r="F46" s="132">
        <f t="shared" si="5"/>
        <v>1001063603.11</v>
      </c>
      <c r="G46" s="132">
        <f t="shared" si="0"/>
        <v>1000841597.12</v>
      </c>
      <c r="H46" s="132">
        <f t="shared" si="6"/>
        <v>2879772.0089465748</v>
      </c>
      <c r="I46" s="270">
        <f t="shared" si="7"/>
        <v>-1.0534250177443027E-3</v>
      </c>
    </row>
    <row r="47" spans="1:9" x14ac:dyDescent="0.25">
      <c r="A47" s="135">
        <v>44167</v>
      </c>
      <c r="B47" s="134">
        <f t="shared" si="1"/>
        <v>7</v>
      </c>
      <c r="C47" s="132">
        <f t="shared" si="2"/>
        <v>3101778</v>
      </c>
      <c r="D47" s="133">
        <f t="shared" si="3"/>
        <v>222644.64000000013</v>
      </c>
      <c r="E47" s="132">
        <f t="shared" si="4"/>
        <v>2879133.36</v>
      </c>
      <c r="F47" s="132">
        <f t="shared" si="5"/>
        <v>1000841597.12</v>
      </c>
      <c r="G47" s="132">
        <f t="shared" si="0"/>
        <v>1000618952.48</v>
      </c>
      <c r="H47" s="132">
        <f t="shared" si="6"/>
        <v>2879133.3615780822</v>
      </c>
      <c r="I47" s="270">
        <f t="shared" si="7"/>
        <v>1.5780823305249214E-3</v>
      </c>
    </row>
    <row r="48" spans="1:9" x14ac:dyDescent="0.25">
      <c r="A48" s="135">
        <v>44174</v>
      </c>
      <c r="B48" s="134">
        <f t="shared" si="1"/>
        <v>7</v>
      </c>
      <c r="C48" s="132">
        <f t="shared" si="2"/>
        <v>3101778</v>
      </c>
      <c r="D48" s="133">
        <f t="shared" si="3"/>
        <v>223285.12000000011</v>
      </c>
      <c r="E48" s="132">
        <f t="shared" si="4"/>
        <v>2878492.88</v>
      </c>
      <c r="F48" s="132">
        <f t="shared" si="5"/>
        <v>1000618952.48</v>
      </c>
      <c r="G48" s="132">
        <f t="shared" si="0"/>
        <v>1000395667.36</v>
      </c>
      <c r="H48" s="132">
        <f t="shared" si="6"/>
        <v>2878492.8769972604</v>
      </c>
      <c r="I48" s="270">
        <f t="shared" si="7"/>
        <v>-3.0027395114302635E-3</v>
      </c>
    </row>
    <row r="49" spans="1:9" x14ac:dyDescent="0.25">
      <c r="A49" s="135">
        <v>44181</v>
      </c>
      <c r="B49" s="134">
        <f t="shared" si="1"/>
        <v>7</v>
      </c>
      <c r="C49" s="132">
        <f t="shared" si="2"/>
        <v>3101778</v>
      </c>
      <c r="D49" s="133">
        <f t="shared" si="3"/>
        <v>223927.45000000019</v>
      </c>
      <c r="E49" s="132">
        <f t="shared" si="4"/>
        <v>2877850.55</v>
      </c>
      <c r="F49" s="132">
        <f t="shared" si="5"/>
        <v>1000395667.36</v>
      </c>
      <c r="G49" s="132">
        <f t="shared" si="0"/>
        <v>1000171739.91</v>
      </c>
      <c r="H49" s="132">
        <f t="shared" si="6"/>
        <v>2877850.549939726</v>
      </c>
      <c r="I49" s="270">
        <f t="shared" si="7"/>
        <v>-6.0273800045251846E-5</v>
      </c>
    </row>
    <row r="50" spans="1:9" x14ac:dyDescent="0.25">
      <c r="A50" s="135">
        <v>44188</v>
      </c>
      <c r="B50" s="134">
        <f t="shared" si="1"/>
        <v>7</v>
      </c>
      <c r="C50" s="132">
        <f t="shared" si="2"/>
        <v>3101778</v>
      </c>
      <c r="D50" s="133">
        <f t="shared" si="3"/>
        <v>224571.62000000011</v>
      </c>
      <c r="E50" s="132">
        <f t="shared" si="4"/>
        <v>2877206.38</v>
      </c>
      <c r="F50" s="132">
        <f t="shared" si="5"/>
        <v>1000171739.91</v>
      </c>
      <c r="G50" s="132">
        <f t="shared" si="0"/>
        <v>999947168.28999996</v>
      </c>
      <c r="H50" s="132">
        <f t="shared" si="6"/>
        <v>2877206.3750835615</v>
      </c>
      <c r="I50" s="270">
        <f t="shared" si="7"/>
        <v>-4.9164383672177792E-3</v>
      </c>
    </row>
    <row r="51" spans="1:9" x14ac:dyDescent="0.25">
      <c r="A51" s="135">
        <v>44195</v>
      </c>
      <c r="B51" s="134">
        <f t="shared" si="1"/>
        <v>7</v>
      </c>
      <c r="C51" s="132">
        <f t="shared" si="2"/>
        <v>3101778</v>
      </c>
      <c r="D51" s="133">
        <f t="shared" si="3"/>
        <v>225217.64999999991</v>
      </c>
      <c r="E51" s="132">
        <f t="shared" si="4"/>
        <v>2876560.35</v>
      </c>
      <c r="F51" s="132">
        <f t="shared" si="5"/>
        <v>999947168.28999996</v>
      </c>
      <c r="G51" s="132">
        <f t="shared" si="0"/>
        <v>999721950.63999999</v>
      </c>
      <c r="H51" s="132">
        <f t="shared" si="6"/>
        <v>2876560.3471356165</v>
      </c>
      <c r="I51" s="270">
        <f t="shared" si="7"/>
        <v>-2.86438362672925E-3</v>
      </c>
    </row>
    <row r="52" spans="1:9" x14ac:dyDescent="0.25">
      <c r="A52" s="135">
        <v>44202</v>
      </c>
      <c r="B52" s="134">
        <f t="shared" si="1"/>
        <v>7</v>
      </c>
      <c r="C52" s="132">
        <f t="shared" si="2"/>
        <v>3101778</v>
      </c>
      <c r="D52" s="133">
        <f t="shared" si="3"/>
        <v>225865.54000000004</v>
      </c>
      <c r="E52" s="132">
        <f t="shared" si="4"/>
        <v>2875912.46</v>
      </c>
      <c r="F52" s="132">
        <f t="shared" si="5"/>
        <v>999721950.63999999</v>
      </c>
      <c r="G52" s="132">
        <f t="shared" si="0"/>
        <v>999496085.10000002</v>
      </c>
      <c r="H52" s="132">
        <f t="shared" si="6"/>
        <v>2875912.4607452052</v>
      </c>
      <c r="I52" s="270">
        <f t="shared" si="7"/>
        <v>7.4520520865917206E-4</v>
      </c>
    </row>
    <row r="53" spans="1:9" x14ac:dyDescent="0.25">
      <c r="A53" s="135">
        <v>44209</v>
      </c>
      <c r="B53" s="134">
        <f t="shared" si="1"/>
        <v>7</v>
      </c>
      <c r="C53" s="132">
        <f t="shared" si="2"/>
        <v>3101778</v>
      </c>
      <c r="D53" s="133">
        <f t="shared" si="3"/>
        <v>226515.29000000004</v>
      </c>
      <c r="E53" s="132">
        <f t="shared" si="4"/>
        <v>2875262.71</v>
      </c>
      <c r="F53" s="132">
        <f t="shared" si="5"/>
        <v>999496085.10000002</v>
      </c>
      <c r="G53" s="132">
        <f t="shared" si="0"/>
        <v>999269569.81000006</v>
      </c>
      <c r="H53" s="132">
        <f t="shared" si="6"/>
        <v>2875262.7105616434</v>
      </c>
      <c r="I53" s="270">
        <f t="shared" si="7"/>
        <v>5.6164339184761047E-4</v>
      </c>
    </row>
    <row r="54" spans="1:9" x14ac:dyDescent="0.25">
      <c r="A54" s="135">
        <v>44216</v>
      </c>
      <c r="B54" s="134">
        <f t="shared" si="1"/>
        <v>7</v>
      </c>
      <c r="C54" s="132">
        <f t="shared" si="2"/>
        <v>3101778</v>
      </c>
      <c r="D54" s="133">
        <f t="shared" si="3"/>
        <v>227166.91000000015</v>
      </c>
      <c r="E54" s="132">
        <f t="shared" si="4"/>
        <v>2874611.09</v>
      </c>
      <c r="F54" s="132">
        <f t="shared" si="5"/>
        <v>999269569.81000006</v>
      </c>
      <c r="G54" s="132">
        <f t="shared" si="0"/>
        <v>999042402.9000001</v>
      </c>
      <c r="H54" s="132">
        <f t="shared" si="6"/>
        <v>2874611.0912342467</v>
      </c>
      <c r="I54" s="270">
        <f t="shared" si="7"/>
        <v>1.2342468835413456E-3</v>
      </c>
    </row>
    <row r="55" spans="1:9" x14ac:dyDescent="0.25">
      <c r="A55" s="135">
        <v>44223</v>
      </c>
      <c r="B55" s="134">
        <f t="shared" si="1"/>
        <v>7</v>
      </c>
      <c r="C55" s="132">
        <f t="shared" si="2"/>
        <v>3101778</v>
      </c>
      <c r="D55" s="133">
        <f t="shared" si="3"/>
        <v>227820.39999999991</v>
      </c>
      <c r="E55" s="132">
        <f t="shared" si="4"/>
        <v>2873957.6</v>
      </c>
      <c r="F55" s="132">
        <f t="shared" si="5"/>
        <v>999042402.9000001</v>
      </c>
      <c r="G55" s="132">
        <f t="shared" si="0"/>
        <v>998814582.50000012</v>
      </c>
      <c r="H55" s="132">
        <f t="shared" si="6"/>
        <v>2873957.597383562</v>
      </c>
      <c r="I55" s="270">
        <f t="shared" si="7"/>
        <v>-2.6164380833506584E-3</v>
      </c>
    </row>
    <row r="56" spans="1:9" x14ac:dyDescent="0.25">
      <c r="A56" s="135">
        <v>44230</v>
      </c>
      <c r="B56" s="134">
        <f t="shared" si="1"/>
        <v>7</v>
      </c>
      <c r="C56" s="132">
        <f t="shared" si="2"/>
        <v>3101778</v>
      </c>
      <c r="D56" s="133">
        <f t="shared" si="3"/>
        <v>228475.7799999998</v>
      </c>
      <c r="E56" s="132">
        <f t="shared" si="4"/>
        <v>2873302.22</v>
      </c>
      <c r="F56" s="132">
        <f t="shared" si="5"/>
        <v>998814582.50000012</v>
      </c>
      <c r="G56" s="132">
        <f t="shared" si="0"/>
        <v>998586106.72000015</v>
      </c>
      <c r="H56" s="132">
        <f t="shared" si="6"/>
        <v>2873302.2236301368</v>
      </c>
      <c r="I56" s="270">
        <f t="shared" si="7"/>
        <v>3.6301366053521633E-3</v>
      </c>
    </row>
    <row r="57" spans="1:9" x14ac:dyDescent="0.25">
      <c r="A57" s="135">
        <v>44237</v>
      </c>
      <c r="B57" s="134">
        <f t="shared" si="1"/>
        <v>7</v>
      </c>
      <c r="C57" s="132">
        <f t="shared" si="2"/>
        <v>3101778</v>
      </c>
      <c r="D57" s="133">
        <f t="shared" si="3"/>
        <v>229133.04000000004</v>
      </c>
      <c r="E57" s="132">
        <f t="shared" si="4"/>
        <v>2872644.96</v>
      </c>
      <c r="F57" s="132">
        <f t="shared" si="5"/>
        <v>998586106.72000015</v>
      </c>
      <c r="G57" s="132">
        <f t="shared" si="0"/>
        <v>998356973.68000019</v>
      </c>
      <c r="H57" s="132">
        <f t="shared" si="6"/>
        <v>2872644.9645369868</v>
      </c>
      <c r="I57" s="270">
        <f t="shared" si="7"/>
        <v>4.5369868166744709E-3</v>
      </c>
    </row>
    <row r="58" spans="1:9" x14ac:dyDescent="0.25">
      <c r="A58" s="135">
        <v>44244</v>
      </c>
      <c r="B58" s="134">
        <f t="shared" si="1"/>
        <v>7</v>
      </c>
      <c r="C58" s="132">
        <f t="shared" si="2"/>
        <v>3101778</v>
      </c>
      <c r="D58" s="133">
        <f t="shared" si="3"/>
        <v>229792.18999999994</v>
      </c>
      <c r="E58" s="132">
        <f t="shared" si="4"/>
        <v>2871985.81</v>
      </c>
      <c r="F58" s="132">
        <f t="shared" si="5"/>
        <v>998356973.68000019</v>
      </c>
      <c r="G58" s="132">
        <f t="shared" si="0"/>
        <v>998127181.49000013</v>
      </c>
      <c r="H58" s="132">
        <f t="shared" si="6"/>
        <v>2871985.8146958905</v>
      </c>
      <c r="I58" s="270">
        <f t="shared" si="7"/>
        <v>4.6958904713392258E-3</v>
      </c>
    </row>
    <row r="59" spans="1:9" x14ac:dyDescent="0.25">
      <c r="A59" s="135">
        <v>44251</v>
      </c>
      <c r="B59" s="134">
        <f t="shared" si="1"/>
        <v>7</v>
      </c>
      <c r="C59" s="132">
        <f t="shared" si="2"/>
        <v>3101778</v>
      </c>
      <c r="D59" s="133">
        <f t="shared" si="3"/>
        <v>230453.22999999998</v>
      </c>
      <c r="E59" s="132">
        <f t="shared" si="4"/>
        <v>2871324.77</v>
      </c>
      <c r="F59" s="132">
        <f t="shared" si="5"/>
        <v>998127181.49000013</v>
      </c>
      <c r="G59" s="132">
        <f t="shared" si="0"/>
        <v>997896728.26000011</v>
      </c>
      <c r="H59" s="132">
        <f t="shared" si="6"/>
        <v>2871324.7686698632</v>
      </c>
      <c r="I59" s="270">
        <f t="shared" si="7"/>
        <v>-1.3301367871463299E-3</v>
      </c>
    </row>
    <row r="60" spans="1:9" x14ac:dyDescent="0.25">
      <c r="A60" s="135">
        <v>44258</v>
      </c>
      <c r="B60" s="134">
        <f t="shared" si="1"/>
        <v>7</v>
      </c>
      <c r="C60" s="132">
        <f t="shared" si="2"/>
        <v>3101778</v>
      </c>
      <c r="D60" s="133">
        <f t="shared" si="3"/>
        <v>231116.18000000017</v>
      </c>
      <c r="E60" s="132">
        <f t="shared" si="4"/>
        <v>2870661.82</v>
      </c>
      <c r="F60" s="132">
        <f t="shared" si="5"/>
        <v>997896728.26000011</v>
      </c>
      <c r="G60" s="132">
        <f t="shared" si="0"/>
        <v>997665612.08000016</v>
      </c>
      <c r="H60" s="132">
        <f t="shared" si="6"/>
        <v>2870661.8210219182</v>
      </c>
      <c r="I60" s="270">
        <f t="shared" si="7"/>
        <v>1.0219183750450611E-3</v>
      </c>
    </row>
    <row r="61" spans="1:9" x14ac:dyDescent="0.25">
      <c r="A61" s="135">
        <v>44265</v>
      </c>
      <c r="B61" s="134">
        <f t="shared" si="1"/>
        <v>7</v>
      </c>
      <c r="C61" s="132">
        <f t="shared" si="2"/>
        <v>3101778</v>
      </c>
      <c r="D61" s="133">
        <f t="shared" si="3"/>
        <v>231781.0299999998</v>
      </c>
      <c r="E61" s="132">
        <f t="shared" si="4"/>
        <v>2869996.97</v>
      </c>
      <c r="F61" s="132">
        <f t="shared" si="5"/>
        <v>997665612.08000016</v>
      </c>
      <c r="G61" s="132">
        <f t="shared" si="0"/>
        <v>997433831.05000019</v>
      </c>
      <c r="H61" s="132">
        <f t="shared" si="6"/>
        <v>2869996.9662575345</v>
      </c>
      <c r="I61" s="270">
        <f t="shared" si="7"/>
        <v>-3.7424657493829727E-3</v>
      </c>
    </row>
    <row r="62" spans="1:9" x14ac:dyDescent="0.25">
      <c r="A62" s="135">
        <v>44272</v>
      </c>
      <c r="B62" s="134">
        <f t="shared" si="1"/>
        <v>7</v>
      </c>
      <c r="C62" s="132">
        <f t="shared" si="2"/>
        <v>3101778</v>
      </c>
      <c r="D62" s="133">
        <f t="shared" si="3"/>
        <v>232447.79999999981</v>
      </c>
      <c r="E62" s="132">
        <f t="shared" si="4"/>
        <v>2869330.2</v>
      </c>
      <c r="F62" s="132">
        <f t="shared" si="5"/>
        <v>997433831.05000019</v>
      </c>
      <c r="G62" s="132">
        <f t="shared" si="0"/>
        <v>997201383.25000024</v>
      </c>
      <c r="H62" s="132">
        <f t="shared" si="6"/>
        <v>2869330.1989109595</v>
      </c>
      <c r="I62" s="270">
        <f t="shared" si="7"/>
        <v>-1.0890406556427479E-3</v>
      </c>
    </row>
    <row r="63" spans="1:9" x14ac:dyDescent="0.25">
      <c r="A63" s="135">
        <v>44279</v>
      </c>
      <c r="B63" s="134">
        <f t="shared" si="1"/>
        <v>7</v>
      </c>
      <c r="C63" s="132">
        <f t="shared" si="2"/>
        <v>3101778</v>
      </c>
      <c r="D63" s="133">
        <f t="shared" si="3"/>
        <v>233116.49000000022</v>
      </c>
      <c r="E63" s="132">
        <f t="shared" si="4"/>
        <v>2868661.51</v>
      </c>
      <c r="F63" s="132">
        <f t="shared" si="5"/>
        <v>997201383.25000024</v>
      </c>
      <c r="G63" s="132">
        <f t="shared" si="0"/>
        <v>996968266.76000023</v>
      </c>
      <c r="H63" s="132">
        <f t="shared" si="6"/>
        <v>2868661.5134589048</v>
      </c>
      <c r="I63" s="270">
        <f t="shared" si="7"/>
        <v>3.4589050337672234E-3</v>
      </c>
    </row>
    <row r="64" spans="1:9" x14ac:dyDescent="0.25">
      <c r="A64" s="135">
        <v>44286</v>
      </c>
      <c r="B64" s="134">
        <f t="shared" si="1"/>
        <v>7</v>
      </c>
      <c r="C64" s="132">
        <f t="shared" si="2"/>
        <v>3101778</v>
      </c>
      <c r="D64" s="133">
        <f t="shared" si="3"/>
        <v>233787.10000000009</v>
      </c>
      <c r="E64" s="132">
        <f t="shared" si="4"/>
        <v>2867990.9</v>
      </c>
      <c r="F64" s="132">
        <f t="shared" si="5"/>
        <v>996968266.76000023</v>
      </c>
      <c r="G64" s="132">
        <f t="shared" si="0"/>
        <v>996734479.66000021</v>
      </c>
      <c r="H64" s="132">
        <f t="shared" si="6"/>
        <v>2867990.9043780826</v>
      </c>
      <c r="I64" s="270">
        <f t="shared" si="7"/>
        <v>4.3780826963484287E-3</v>
      </c>
    </row>
    <row r="65" spans="1:9" x14ac:dyDescent="0.25">
      <c r="A65" s="135">
        <v>44293</v>
      </c>
      <c r="B65" s="134">
        <f t="shared" si="1"/>
        <v>7</v>
      </c>
      <c r="C65" s="132">
        <f t="shared" si="2"/>
        <v>3101778</v>
      </c>
      <c r="D65" s="133">
        <f t="shared" si="3"/>
        <v>234459.62999999989</v>
      </c>
      <c r="E65" s="132">
        <f t="shared" si="4"/>
        <v>2867318.37</v>
      </c>
      <c r="F65" s="132">
        <f t="shared" si="5"/>
        <v>996734479.66000021</v>
      </c>
      <c r="G65" s="132">
        <f t="shared" si="0"/>
        <v>996500020.03000021</v>
      </c>
      <c r="H65" s="132">
        <f t="shared" si="6"/>
        <v>2867318.3661452061</v>
      </c>
      <c r="I65" s="270">
        <f t="shared" si="7"/>
        <v>-3.8547939620912075E-3</v>
      </c>
    </row>
    <row r="66" spans="1:9" x14ac:dyDescent="0.25">
      <c r="A66" s="135">
        <v>44300</v>
      </c>
      <c r="B66" s="134">
        <f t="shared" si="1"/>
        <v>7</v>
      </c>
      <c r="C66" s="132">
        <f t="shared" si="2"/>
        <v>3101778</v>
      </c>
      <c r="D66" s="133">
        <f t="shared" si="3"/>
        <v>235134.10999999987</v>
      </c>
      <c r="E66" s="132">
        <f t="shared" si="4"/>
        <v>2866643.89</v>
      </c>
      <c r="F66" s="132">
        <f t="shared" si="5"/>
        <v>996500020.03000021</v>
      </c>
      <c r="G66" s="132">
        <f t="shared" si="0"/>
        <v>996264885.9200002</v>
      </c>
      <c r="H66" s="132">
        <f t="shared" si="6"/>
        <v>2866643.8932369868</v>
      </c>
      <c r="I66" s="270">
        <f t="shared" si="7"/>
        <v>3.2369866967201233E-3</v>
      </c>
    </row>
    <row r="67" spans="1:9" x14ac:dyDescent="0.25">
      <c r="A67" s="135">
        <v>44307</v>
      </c>
      <c r="B67" s="134">
        <f t="shared" si="1"/>
        <v>7</v>
      </c>
      <c r="C67" s="132">
        <f t="shared" si="2"/>
        <v>3101778</v>
      </c>
      <c r="D67" s="133">
        <f t="shared" si="3"/>
        <v>235810.52000000002</v>
      </c>
      <c r="E67" s="132">
        <f t="shared" si="4"/>
        <v>2865967.48</v>
      </c>
      <c r="F67" s="132">
        <f t="shared" si="5"/>
        <v>996264885.9200002</v>
      </c>
      <c r="G67" s="132">
        <f t="shared" si="0"/>
        <v>996029075.40000021</v>
      </c>
      <c r="H67" s="132">
        <f t="shared" si="6"/>
        <v>2865967.4800438359</v>
      </c>
      <c r="I67" s="270">
        <f t="shared" si="7"/>
        <v>4.3835956603288651E-5</v>
      </c>
    </row>
    <row r="68" spans="1:9" x14ac:dyDescent="0.25">
      <c r="A68" s="135">
        <v>44314</v>
      </c>
      <c r="B68" s="134">
        <f t="shared" si="1"/>
        <v>7</v>
      </c>
      <c r="C68" s="132">
        <f t="shared" si="2"/>
        <v>3101778</v>
      </c>
      <c r="D68" s="133">
        <f t="shared" si="3"/>
        <v>236488.87999999989</v>
      </c>
      <c r="E68" s="132">
        <f t="shared" si="4"/>
        <v>2865289.12</v>
      </c>
      <c r="F68" s="132">
        <f t="shared" si="5"/>
        <v>996029075.40000021</v>
      </c>
      <c r="G68" s="132">
        <f t="shared" ref="G68:G131" si="8">F68-D68</f>
        <v>995792586.52000022</v>
      </c>
      <c r="H68" s="132">
        <f t="shared" si="6"/>
        <v>2865289.1210136991</v>
      </c>
      <c r="I68" s="270">
        <f t="shared" si="7"/>
        <v>1.0136989876627922E-3</v>
      </c>
    </row>
    <row r="69" spans="1:9" x14ac:dyDescent="0.25">
      <c r="A69" s="135">
        <v>44321</v>
      </c>
      <c r="B69" s="134">
        <f t="shared" ref="B69:B132" si="9">A69-A68</f>
        <v>7</v>
      </c>
      <c r="C69" s="132">
        <f t="shared" ref="C69:C132" si="10">$D$2</f>
        <v>3101778</v>
      </c>
      <c r="D69" s="133">
        <f t="shared" ref="D69:D132" si="11">C69-E69</f>
        <v>237169.18999999994</v>
      </c>
      <c r="E69" s="132">
        <f t="shared" ref="E69:E132" si="12">ROUND(F69*$B$2*B69/365,2)</f>
        <v>2864608.81</v>
      </c>
      <c r="F69" s="132">
        <f t="shared" ref="F69:F132" si="13">G68</f>
        <v>995792586.52000022</v>
      </c>
      <c r="G69" s="132">
        <f t="shared" si="8"/>
        <v>995555417.33000016</v>
      </c>
      <c r="H69" s="132">
        <f t="shared" ref="H69:H132" si="14">F69*$B$2*B69/365</f>
        <v>2864608.8105369867</v>
      </c>
      <c r="I69" s="270">
        <f t="shared" ref="I69:I132" si="15">H69-E69</f>
        <v>5.3698662668466568E-4</v>
      </c>
    </row>
    <row r="70" spans="1:9" x14ac:dyDescent="0.25">
      <c r="A70" s="135">
        <v>44328</v>
      </c>
      <c r="B70" s="134">
        <f t="shared" si="9"/>
        <v>7</v>
      </c>
      <c r="C70" s="132">
        <f t="shared" si="10"/>
        <v>3101778</v>
      </c>
      <c r="D70" s="133">
        <f t="shared" si="11"/>
        <v>237851.45999999996</v>
      </c>
      <c r="E70" s="132">
        <f t="shared" si="12"/>
        <v>2863926.54</v>
      </c>
      <c r="F70" s="132">
        <f t="shared" si="13"/>
        <v>995555417.33000016</v>
      </c>
      <c r="G70" s="132">
        <f t="shared" si="8"/>
        <v>995317565.87000012</v>
      </c>
      <c r="H70" s="132">
        <f t="shared" si="14"/>
        <v>2863926.54300411</v>
      </c>
      <c r="I70" s="270">
        <f t="shared" si="15"/>
        <v>3.0041099525988102E-3</v>
      </c>
    </row>
    <row r="71" spans="1:9" x14ac:dyDescent="0.25">
      <c r="A71" s="135">
        <v>44335</v>
      </c>
      <c r="B71" s="134">
        <f t="shared" si="9"/>
        <v>7</v>
      </c>
      <c r="C71" s="132">
        <f t="shared" si="10"/>
        <v>3101778</v>
      </c>
      <c r="D71" s="133">
        <f t="shared" si="11"/>
        <v>238535.68999999994</v>
      </c>
      <c r="E71" s="132">
        <f t="shared" si="12"/>
        <v>2863242.31</v>
      </c>
      <c r="F71" s="132">
        <f t="shared" si="13"/>
        <v>995317565.87000012</v>
      </c>
      <c r="G71" s="132">
        <f t="shared" si="8"/>
        <v>995079030.18000007</v>
      </c>
      <c r="H71" s="132">
        <f t="shared" si="14"/>
        <v>2863242.3127767127</v>
      </c>
      <c r="I71" s="270">
        <f t="shared" si="15"/>
        <v>2.7767126448452473E-3</v>
      </c>
    </row>
    <row r="72" spans="1:9" x14ac:dyDescent="0.25">
      <c r="A72" s="135">
        <v>44342</v>
      </c>
      <c r="B72" s="134">
        <f t="shared" si="9"/>
        <v>7</v>
      </c>
      <c r="C72" s="132">
        <f t="shared" si="10"/>
        <v>3101778</v>
      </c>
      <c r="D72" s="133">
        <f t="shared" si="11"/>
        <v>239221.89000000013</v>
      </c>
      <c r="E72" s="132">
        <f t="shared" si="12"/>
        <v>2862556.11</v>
      </c>
      <c r="F72" s="132">
        <f t="shared" si="13"/>
        <v>995079030.18000007</v>
      </c>
      <c r="G72" s="132">
        <f t="shared" si="8"/>
        <v>994839808.29000008</v>
      </c>
      <c r="H72" s="132">
        <f t="shared" si="14"/>
        <v>2862556.1142164385</v>
      </c>
      <c r="I72" s="270">
        <f t="shared" si="15"/>
        <v>4.2164386250078678E-3</v>
      </c>
    </row>
    <row r="73" spans="1:9" x14ac:dyDescent="0.25">
      <c r="A73" s="135">
        <v>44349</v>
      </c>
      <c r="B73" s="134">
        <f t="shared" si="9"/>
        <v>7</v>
      </c>
      <c r="C73" s="132">
        <f t="shared" si="10"/>
        <v>3101778</v>
      </c>
      <c r="D73" s="133">
        <f t="shared" si="11"/>
        <v>239910.06000000006</v>
      </c>
      <c r="E73" s="132">
        <f t="shared" si="12"/>
        <v>2861867.94</v>
      </c>
      <c r="F73" s="132">
        <f t="shared" si="13"/>
        <v>994839808.29000008</v>
      </c>
      <c r="G73" s="132">
        <f t="shared" si="8"/>
        <v>994599898.23000014</v>
      </c>
      <c r="H73" s="132">
        <f t="shared" si="14"/>
        <v>2861867.9416561644</v>
      </c>
      <c r="I73" s="270">
        <f t="shared" si="15"/>
        <v>1.6561644151806831E-3</v>
      </c>
    </row>
    <row r="74" spans="1:9" x14ac:dyDescent="0.25">
      <c r="A74" s="135">
        <v>44356</v>
      </c>
      <c r="B74" s="134">
        <f t="shared" si="9"/>
        <v>7</v>
      </c>
      <c r="C74" s="132">
        <f t="shared" si="10"/>
        <v>3101778</v>
      </c>
      <c r="D74" s="133">
        <f t="shared" si="11"/>
        <v>240600.20999999996</v>
      </c>
      <c r="E74" s="132">
        <f t="shared" si="12"/>
        <v>2861177.79</v>
      </c>
      <c r="F74" s="132">
        <f t="shared" si="13"/>
        <v>994599898.23000014</v>
      </c>
      <c r="G74" s="132">
        <f t="shared" si="8"/>
        <v>994359298.0200001</v>
      </c>
      <c r="H74" s="132">
        <f t="shared" si="14"/>
        <v>2861177.7894287673</v>
      </c>
      <c r="I74" s="270">
        <f t="shared" si="15"/>
        <v>-5.7123275473713875E-4</v>
      </c>
    </row>
    <row r="75" spans="1:9" x14ac:dyDescent="0.25">
      <c r="A75" s="135">
        <v>44363</v>
      </c>
      <c r="B75" s="134">
        <f t="shared" si="9"/>
        <v>7</v>
      </c>
      <c r="C75" s="132">
        <f t="shared" si="10"/>
        <v>3101778</v>
      </c>
      <c r="D75" s="133">
        <f t="shared" si="11"/>
        <v>241292.35000000009</v>
      </c>
      <c r="E75" s="132">
        <f t="shared" si="12"/>
        <v>2860485.65</v>
      </c>
      <c r="F75" s="132">
        <f t="shared" si="13"/>
        <v>994359298.0200001</v>
      </c>
      <c r="G75" s="132">
        <f t="shared" si="8"/>
        <v>994118005.67000008</v>
      </c>
      <c r="H75" s="132">
        <f t="shared" si="14"/>
        <v>2860485.6518383562</v>
      </c>
      <c r="I75" s="270">
        <f t="shared" si="15"/>
        <v>1.8383562564849854E-3</v>
      </c>
    </row>
    <row r="76" spans="1:9" x14ac:dyDescent="0.25">
      <c r="A76" s="135">
        <v>44370</v>
      </c>
      <c r="B76" s="134">
        <f t="shared" si="9"/>
        <v>7</v>
      </c>
      <c r="C76" s="132">
        <f t="shared" si="10"/>
        <v>3101778</v>
      </c>
      <c r="D76" s="133">
        <f t="shared" si="11"/>
        <v>241986.47999999998</v>
      </c>
      <c r="E76" s="132">
        <f t="shared" si="12"/>
        <v>2859791.52</v>
      </c>
      <c r="F76" s="132">
        <f t="shared" si="13"/>
        <v>994118005.67000008</v>
      </c>
      <c r="G76" s="132">
        <f t="shared" si="8"/>
        <v>993876019.19000006</v>
      </c>
      <c r="H76" s="132">
        <f t="shared" si="14"/>
        <v>2859791.5231602746</v>
      </c>
      <c r="I76" s="270">
        <f t="shared" si="15"/>
        <v>3.1602745875716209E-3</v>
      </c>
    </row>
    <row r="77" spans="1:9" x14ac:dyDescent="0.25">
      <c r="A77" s="135">
        <v>44377</v>
      </c>
      <c r="B77" s="134">
        <f t="shared" si="9"/>
        <v>7</v>
      </c>
      <c r="C77" s="132">
        <f t="shared" si="10"/>
        <v>3101778</v>
      </c>
      <c r="D77" s="133">
        <f t="shared" si="11"/>
        <v>242682.60000000009</v>
      </c>
      <c r="E77" s="132">
        <f t="shared" si="12"/>
        <v>2859095.4</v>
      </c>
      <c r="F77" s="132">
        <f t="shared" si="13"/>
        <v>993876019.19000006</v>
      </c>
      <c r="G77" s="132">
        <f t="shared" si="8"/>
        <v>993633336.59000003</v>
      </c>
      <c r="H77" s="132">
        <f t="shared" si="14"/>
        <v>2859095.3976698634</v>
      </c>
      <c r="I77" s="270">
        <f t="shared" si="15"/>
        <v>-2.3301364853978157E-3</v>
      </c>
    </row>
    <row r="78" spans="1:9" x14ac:dyDescent="0.25">
      <c r="A78" s="135">
        <v>44384</v>
      </c>
      <c r="B78" s="134">
        <f t="shared" si="9"/>
        <v>7</v>
      </c>
      <c r="C78" s="132">
        <f t="shared" si="10"/>
        <v>3101778</v>
      </c>
      <c r="D78" s="133">
        <f t="shared" si="11"/>
        <v>243380.72999999998</v>
      </c>
      <c r="E78" s="132">
        <f t="shared" si="12"/>
        <v>2858397.27</v>
      </c>
      <c r="F78" s="132">
        <f t="shared" si="13"/>
        <v>993633336.59000003</v>
      </c>
      <c r="G78" s="271">
        <f t="shared" si="8"/>
        <v>993389955.86000001</v>
      </c>
      <c r="H78" s="132">
        <f t="shared" si="14"/>
        <v>2858397.2696424657</v>
      </c>
      <c r="I78" s="270">
        <f t="shared" si="15"/>
        <v>-3.5753427073359489E-4</v>
      </c>
    </row>
    <row r="79" spans="1:9" x14ac:dyDescent="0.25">
      <c r="A79" s="135">
        <v>44391</v>
      </c>
      <c r="B79" s="134">
        <f t="shared" si="9"/>
        <v>7</v>
      </c>
      <c r="C79" s="132">
        <f t="shared" si="10"/>
        <v>3101778</v>
      </c>
      <c r="D79" s="133">
        <f t="shared" si="11"/>
        <v>244080.87000000011</v>
      </c>
      <c r="E79" s="132">
        <f t="shared" si="12"/>
        <v>2857697.13</v>
      </c>
      <c r="F79" s="132">
        <f t="shared" si="13"/>
        <v>993389955.86000001</v>
      </c>
      <c r="G79" s="132">
        <f t="shared" si="8"/>
        <v>993145874.99000001</v>
      </c>
      <c r="H79" s="132">
        <f t="shared" si="14"/>
        <v>2857697.1332958909</v>
      </c>
      <c r="I79" s="270">
        <f t="shared" si="15"/>
        <v>3.2958909869194031E-3</v>
      </c>
    </row>
    <row r="80" spans="1:9" x14ac:dyDescent="0.25">
      <c r="A80" s="135">
        <v>44398</v>
      </c>
      <c r="B80" s="134">
        <f t="shared" si="9"/>
        <v>7</v>
      </c>
      <c r="C80" s="132">
        <f t="shared" si="10"/>
        <v>3101778</v>
      </c>
      <c r="D80" s="133">
        <f t="shared" si="11"/>
        <v>244783.02000000002</v>
      </c>
      <c r="E80" s="132">
        <f t="shared" si="12"/>
        <v>2856994.98</v>
      </c>
      <c r="F80" s="132">
        <f t="shared" si="13"/>
        <v>993145874.99000001</v>
      </c>
      <c r="G80" s="132">
        <f t="shared" si="8"/>
        <v>992901091.97000003</v>
      </c>
      <c r="H80" s="132">
        <f t="shared" si="14"/>
        <v>2856994.9828479448</v>
      </c>
      <c r="I80" s="270">
        <f t="shared" si="15"/>
        <v>2.8479448519647121E-3</v>
      </c>
    </row>
    <row r="81" spans="1:9" x14ac:dyDescent="0.25">
      <c r="A81" s="135">
        <v>44405</v>
      </c>
      <c r="B81" s="134">
        <f t="shared" si="9"/>
        <v>7</v>
      </c>
      <c r="C81" s="132">
        <f t="shared" si="10"/>
        <v>3101778</v>
      </c>
      <c r="D81" s="133">
        <f t="shared" si="11"/>
        <v>245487.18999999994</v>
      </c>
      <c r="E81" s="132">
        <f t="shared" si="12"/>
        <v>2856290.81</v>
      </c>
      <c r="F81" s="132">
        <f t="shared" si="13"/>
        <v>992901091.97000003</v>
      </c>
      <c r="G81" s="132">
        <f t="shared" si="8"/>
        <v>992655604.77999997</v>
      </c>
      <c r="H81" s="132">
        <f t="shared" si="14"/>
        <v>2856290.8125164383</v>
      </c>
      <c r="I81" s="270">
        <f t="shared" si="15"/>
        <v>2.516438253223896E-3</v>
      </c>
    </row>
    <row r="82" spans="1:9" x14ac:dyDescent="0.25">
      <c r="A82" s="135">
        <v>44412</v>
      </c>
      <c r="B82" s="134">
        <f t="shared" si="9"/>
        <v>7</v>
      </c>
      <c r="C82" s="132">
        <f t="shared" si="10"/>
        <v>3101778</v>
      </c>
      <c r="D82" s="133">
        <f t="shared" si="11"/>
        <v>246193.37999999989</v>
      </c>
      <c r="E82" s="132">
        <f t="shared" si="12"/>
        <v>2855584.62</v>
      </c>
      <c r="F82" s="132">
        <f t="shared" si="13"/>
        <v>992655604.77999997</v>
      </c>
      <c r="G82" s="132">
        <f t="shared" si="8"/>
        <v>992409411.39999998</v>
      </c>
      <c r="H82" s="132">
        <f t="shared" si="14"/>
        <v>2855584.6164904106</v>
      </c>
      <c r="I82" s="270">
        <f t="shared" si="15"/>
        <v>-3.5095894709229469E-3</v>
      </c>
    </row>
    <row r="83" spans="1:9" x14ac:dyDescent="0.25">
      <c r="A83" s="135">
        <v>44419</v>
      </c>
      <c r="B83" s="134">
        <f t="shared" si="9"/>
        <v>7</v>
      </c>
      <c r="C83" s="132">
        <f t="shared" si="10"/>
        <v>3101778</v>
      </c>
      <c r="D83" s="133">
        <f t="shared" si="11"/>
        <v>246901.60999999987</v>
      </c>
      <c r="E83" s="132">
        <f t="shared" si="12"/>
        <v>2854876.39</v>
      </c>
      <c r="F83" s="132">
        <f t="shared" si="13"/>
        <v>992409411.39999998</v>
      </c>
      <c r="G83" s="132">
        <f t="shared" si="8"/>
        <v>992162509.78999996</v>
      </c>
      <c r="H83" s="132">
        <f t="shared" si="14"/>
        <v>2854876.3889589035</v>
      </c>
      <c r="I83" s="270">
        <f t="shared" si="15"/>
        <v>-1.0410966351628304E-3</v>
      </c>
    </row>
    <row r="84" spans="1:9" x14ac:dyDescent="0.25">
      <c r="A84" s="135">
        <v>44426</v>
      </c>
      <c r="B84" s="134">
        <f t="shared" si="9"/>
        <v>7</v>
      </c>
      <c r="C84" s="132">
        <f t="shared" si="10"/>
        <v>3101778</v>
      </c>
      <c r="D84" s="133">
        <f t="shared" si="11"/>
        <v>247611.87999999989</v>
      </c>
      <c r="E84" s="132">
        <f t="shared" si="12"/>
        <v>2854166.12</v>
      </c>
      <c r="F84" s="132">
        <f t="shared" si="13"/>
        <v>992162509.78999996</v>
      </c>
      <c r="G84" s="132">
        <f t="shared" si="8"/>
        <v>991914897.90999997</v>
      </c>
      <c r="H84" s="132">
        <f t="shared" si="14"/>
        <v>2854166.1240534242</v>
      </c>
      <c r="I84" s="270">
        <f t="shared" si="15"/>
        <v>4.0534241124987602E-3</v>
      </c>
    </row>
    <row r="85" spans="1:9" x14ac:dyDescent="0.25">
      <c r="A85" s="135">
        <v>44433</v>
      </c>
      <c r="B85" s="134">
        <f t="shared" si="9"/>
        <v>7</v>
      </c>
      <c r="C85" s="132">
        <f t="shared" si="10"/>
        <v>3101778</v>
      </c>
      <c r="D85" s="133">
        <f t="shared" si="11"/>
        <v>248324.18000000017</v>
      </c>
      <c r="E85" s="132">
        <f t="shared" si="12"/>
        <v>2853453.82</v>
      </c>
      <c r="F85" s="132">
        <f t="shared" si="13"/>
        <v>991914897.90999997</v>
      </c>
      <c r="G85" s="132">
        <f t="shared" si="8"/>
        <v>991666573.73000002</v>
      </c>
      <c r="H85" s="132">
        <f t="shared" si="14"/>
        <v>2853453.8159054792</v>
      </c>
      <c r="I85" s="270">
        <f t="shared" si="15"/>
        <v>-4.0945205837488174E-3</v>
      </c>
    </row>
    <row r="86" spans="1:9" x14ac:dyDescent="0.25">
      <c r="A86" s="135">
        <v>44440</v>
      </c>
      <c r="B86" s="134">
        <f t="shared" si="9"/>
        <v>7</v>
      </c>
      <c r="C86" s="132">
        <f t="shared" si="10"/>
        <v>3101778</v>
      </c>
      <c r="D86" s="133">
        <f t="shared" si="11"/>
        <v>249038.54000000004</v>
      </c>
      <c r="E86" s="132">
        <f t="shared" si="12"/>
        <v>2852739.46</v>
      </c>
      <c r="F86" s="132">
        <f t="shared" si="13"/>
        <v>991666573.73000002</v>
      </c>
      <c r="G86" s="132">
        <f t="shared" si="8"/>
        <v>991417535.19000006</v>
      </c>
      <c r="H86" s="132">
        <f t="shared" si="14"/>
        <v>2852739.4586753426</v>
      </c>
      <c r="I86" s="270">
        <f t="shared" si="15"/>
        <v>-1.3246573507785797E-3</v>
      </c>
    </row>
    <row r="87" spans="1:9" x14ac:dyDescent="0.25">
      <c r="A87" s="135">
        <v>44447</v>
      </c>
      <c r="B87" s="134">
        <f t="shared" si="9"/>
        <v>7</v>
      </c>
      <c r="C87" s="132">
        <f t="shared" si="10"/>
        <v>3101778</v>
      </c>
      <c r="D87" s="133">
        <f t="shared" si="11"/>
        <v>249754.95000000019</v>
      </c>
      <c r="E87" s="132">
        <f t="shared" si="12"/>
        <v>2852023.05</v>
      </c>
      <c r="F87" s="132">
        <f t="shared" si="13"/>
        <v>991417535.19000006</v>
      </c>
      <c r="G87" s="132">
        <f t="shared" si="8"/>
        <v>991167780.24000001</v>
      </c>
      <c r="H87" s="132">
        <f t="shared" si="14"/>
        <v>2852023.0464369864</v>
      </c>
      <c r="I87" s="270">
        <f t="shared" si="15"/>
        <v>-3.5630133934319019E-3</v>
      </c>
    </row>
    <row r="88" spans="1:9" x14ac:dyDescent="0.25">
      <c r="A88" s="135">
        <v>44454</v>
      </c>
      <c r="B88" s="134">
        <f t="shared" si="9"/>
        <v>7</v>
      </c>
      <c r="C88" s="132">
        <f t="shared" si="10"/>
        <v>3101778</v>
      </c>
      <c r="D88" s="133">
        <f t="shared" si="11"/>
        <v>250473.43000000017</v>
      </c>
      <c r="E88" s="132">
        <f t="shared" si="12"/>
        <v>2851304.57</v>
      </c>
      <c r="F88" s="132">
        <f t="shared" si="13"/>
        <v>991167780.24000001</v>
      </c>
      <c r="G88" s="132">
        <f t="shared" si="8"/>
        <v>990917306.81000006</v>
      </c>
      <c r="H88" s="132">
        <f t="shared" si="14"/>
        <v>2851304.5732931504</v>
      </c>
      <c r="I88" s="270">
        <f t="shared" si="15"/>
        <v>3.293150570243597E-3</v>
      </c>
    </row>
    <row r="89" spans="1:9" x14ac:dyDescent="0.25">
      <c r="A89" s="135">
        <v>44461</v>
      </c>
      <c r="B89" s="134">
        <f t="shared" si="9"/>
        <v>7</v>
      </c>
      <c r="C89" s="132">
        <f t="shared" si="10"/>
        <v>3101778</v>
      </c>
      <c r="D89" s="133">
        <f t="shared" si="11"/>
        <v>251193.9700000002</v>
      </c>
      <c r="E89" s="132">
        <f t="shared" si="12"/>
        <v>2850584.03</v>
      </c>
      <c r="F89" s="132">
        <f t="shared" si="13"/>
        <v>990917306.81000006</v>
      </c>
      <c r="G89" s="132">
        <f t="shared" si="8"/>
        <v>990666112.84000003</v>
      </c>
      <c r="H89" s="132">
        <f t="shared" si="14"/>
        <v>2850584.0332890409</v>
      </c>
      <c r="I89" s="270">
        <f t="shared" si="15"/>
        <v>3.2890411093831062E-3</v>
      </c>
    </row>
    <row r="90" spans="1:9" x14ac:dyDescent="0.25">
      <c r="A90" s="135">
        <v>44468</v>
      </c>
      <c r="B90" s="134">
        <f t="shared" si="9"/>
        <v>7</v>
      </c>
      <c r="C90" s="132">
        <f t="shared" si="10"/>
        <v>3101778</v>
      </c>
      <c r="D90" s="133">
        <f t="shared" si="11"/>
        <v>251916.58000000007</v>
      </c>
      <c r="E90" s="132">
        <f t="shared" si="12"/>
        <v>2849861.42</v>
      </c>
      <c r="F90" s="132">
        <f t="shared" si="13"/>
        <v>990666112.84000003</v>
      </c>
      <c r="G90" s="132">
        <f t="shared" si="8"/>
        <v>990414196.25999999</v>
      </c>
      <c r="H90" s="132">
        <f t="shared" si="14"/>
        <v>2849861.42049863</v>
      </c>
      <c r="I90" s="270">
        <f t="shared" si="15"/>
        <v>4.986301064491272E-4</v>
      </c>
    </row>
    <row r="91" spans="1:9" x14ac:dyDescent="0.25">
      <c r="A91" s="135">
        <v>44475</v>
      </c>
      <c r="B91" s="134">
        <f t="shared" si="9"/>
        <v>7</v>
      </c>
      <c r="C91" s="132">
        <f t="shared" si="10"/>
        <v>3101778</v>
      </c>
      <c r="D91" s="133">
        <f t="shared" si="11"/>
        <v>252641.27000000002</v>
      </c>
      <c r="E91" s="132">
        <f t="shared" si="12"/>
        <v>2849136.73</v>
      </c>
      <c r="F91" s="132">
        <f t="shared" si="13"/>
        <v>990414196.25999999</v>
      </c>
      <c r="G91" s="132">
        <f t="shared" si="8"/>
        <v>990161554.99000001</v>
      </c>
      <c r="H91" s="132">
        <f t="shared" si="14"/>
        <v>2849136.7289671227</v>
      </c>
      <c r="I91" s="270">
        <f t="shared" si="15"/>
        <v>-1.0328772477805614E-3</v>
      </c>
    </row>
    <row r="92" spans="1:9" x14ac:dyDescent="0.25">
      <c r="A92" s="135">
        <v>44482</v>
      </c>
      <c r="B92" s="134">
        <f t="shared" si="9"/>
        <v>7</v>
      </c>
      <c r="C92" s="132">
        <f t="shared" si="10"/>
        <v>3101778</v>
      </c>
      <c r="D92" s="133">
        <f t="shared" si="11"/>
        <v>253368.04999999981</v>
      </c>
      <c r="E92" s="132">
        <f t="shared" si="12"/>
        <v>2848409.95</v>
      </c>
      <c r="F92" s="132">
        <f t="shared" si="13"/>
        <v>990161554.99000001</v>
      </c>
      <c r="G92" s="132">
        <f t="shared" si="8"/>
        <v>989908186.94000006</v>
      </c>
      <c r="H92" s="132">
        <f t="shared" si="14"/>
        <v>2848409.9527109587</v>
      </c>
      <c r="I92" s="270">
        <f t="shared" si="15"/>
        <v>2.7109584771096706E-3</v>
      </c>
    </row>
    <row r="93" spans="1:9" x14ac:dyDescent="0.25">
      <c r="A93" s="135">
        <v>44489</v>
      </c>
      <c r="B93" s="134">
        <f t="shared" si="9"/>
        <v>7</v>
      </c>
      <c r="C93" s="132">
        <f t="shared" si="10"/>
        <v>3101778</v>
      </c>
      <c r="D93" s="133">
        <f t="shared" si="11"/>
        <v>254096.91000000015</v>
      </c>
      <c r="E93" s="132">
        <f t="shared" si="12"/>
        <v>2847681.09</v>
      </c>
      <c r="F93" s="132">
        <f t="shared" si="13"/>
        <v>989908186.94000006</v>
      </c>
      <c r="G93" s="132">
        <f t="shared" si="8"/>
        <v>989654090.03000009</v>
      </c>
      <c r="H93" s="132">
        <f t="shared" si="14"/>
        <v>2847681.0857178085</v>
      </c>
      <c r="I93" s="270">
        <f t="shared" si="15"/>
        <v>-4.2821913957595825E-3</v>
      </c>
    </row>
    <row r="94" spans="1:9" x14ac:dyDescent="0.25">
      <c r="A94" s="135">
        <v>44496</v>
      </c>
      <c r="B94" s="134">
        <f t="shared" si="9"/>
        <v>7</v>
      </c>
      <c r="C94" s="132">
        <f t="shared" si="10"/>
        <v>3101778</v>
      </c>
      <c r="D94" s="133">
        <f t="shared" si="11"/>
        <v>254827.87999999989</v>
      </c>
      <c r="E94" s="132">
        <f t="shared" si="12"/>
        <v>2846950.12</v>
      </c>
      <c r="F94" s="132">
        <f t="shared" si="13"/>
        <v>989654090.03000009</v>
      </c>
      <c r="G94" s="132">
        <f t="shared" si="8"/>
        <v>989399262.1500001</v>
      </c>
      <c r="H94" s="132">
        <f t="shared" si="14"/>
        <v>2846950.1220041094</v>
      </c>
      <c r="I94" s="270">
        <f t="shared" si="15"/>
        <v>2.0041093230247498E-3</v>
      </c>
    </row>
    <row r="95" spans="1:9" x14ac:dyDescent="0.25">
      <c r="A95" s="135">
        <v>44503</v>
      </c>
      <c r="B95" s="134">
        <f t="shared" si="9"/>
        <v>7</v>
      </c>
      <c r="C95" s="132">
        <f t="shared" si="10"/>
        <v>3101778</v>
      </c>
      <c r="D95" s="133">
        <f t="shared" si="11"/>
        <v>255560.93999999994</v>
      </c>
      <c r="E95" s="132">
        <f t="shared" si="12"/>
        <v>2846217.06</v>
      </c>
      <c r="F95" s="132">
        <f t="shared" si="13"/>
        <v>989399262.1500001</v>
      </c>
      <c r="G95" s="132">
        <f t="shared" si="8"/>
        <v>989143701.21000004</v>
      </c>
      <c r="H95" s="132">
        <f t="shared" si="14"/>
        <v>2846217.0555000002</v>
      </c>
      <c r="I95" s="270">
        <f t="shared" si="15"/>
        <v>-4.4999998062849045E-3</v>
      </c>
    </row>
    <row r="96" spans="1:9" x14ac:dyDescent="0.25">
      <c r="A96" s="135">
        <v>44510</v>
      </c>
      <c r="B96" s="134">
        <f t="shared" si="9"/>
        <v>7</v>
      </c>
      <c r="C96" s="132">
        <f t="shared" si="10"/>
        <v>3101778</v>
      </c>
      <c r="D96" s="133">
        <f t="shared" si="11"/>
        <v>256296.12000000011</v>
      </c>
      <c r="E96" s="132">
        <f t="shared" si="12"/>
        <v>2845481.88</v>
      </c>
      <c r="F96" s="132">
        <f t="shared" si="13"/>
        <v>989143701.21000004</v>
      </c>
      <c r="G96" s="132">
        <f t="shared" si="8"/>
        <v>988887405.09000003</v>
      </c>
      <c r="H96" s="132">
        <f t="shared" si="14"/>
        <v>2845481.8801931506</v>
      </c>
      <c r="I96" s="270">
        <f t="shared" si="15"/>
        <v>1.9315071403980255E-4</v>
      </c>
    </row>
    <row r="97" spans="1:9" x14ac:dyDescent="0.25">
      <c r="A97" s="135">
        <v>44517</v>
      </c>
      <c r="B97" s="134">
        <f t="shared" si="9"/>
        <v>7</v>
      </c>
      <c r="C97" s="132">
        <f t="shared" si="10"/>
        <v>3101778</v>
      </c>
      <c r="D97" s="133">
        <f t="shared" si="11"/>
        <v>257033.41000000015</v>
      </c>
      <c r="E97" s="132">
        <f t="shared" si="12"/>
        <v>2844744.59</v>
      </c>
      <c r="F97" s="132">
        <f t="shared" si="13"/>
        <v>988887405.09000003</v>
      </c>
      <c r="G97" s="132">
        <f t="shared" si="8"/>
        <v>988630371.68000007</v>
      </c>
      <c r="H97" s="132">
        <f t="shared" si="14"/>
        <v>2844744.5899849315</v>
      </c>
      <c r="I97" s="270">
        <f t="shared" si="15"/>
        <v>-1.5068333595991135E-5</v>
      </c>
    </row>
    <row r="98" spans="1:9" x14ac:dyDescent="0.25">
      <c r="A98" s="135">
        <v>44524</v>
      </c>
      <c r="B98" s="134">
        <f t="shared" si="9"/>
        <v>7</v>
      </c>
      <c r="C98" s="132">
        <f t="shared" si="10"/>
        <v>3101778</v>
      </c>
      <c r="D98" s="133">
        <f t="shared" si="11"/>
        <v>257772.81999999983</v>
      </c>
      <c r="E98" s="132">
        <f t="shared" si="12"/>
        <v>2844005.18</v>
      </c>
      <c r="F98" s="132">
        <f t="shared" si="13"/>
        <v>988630371.68000007</v>
      </c>
      <c r="G98" s="132">
        <f t="shared" si="8"/>
        <v>988372598.86000001</v>
      </c>
      <c r="H98" s="132">
        <f t="shared" si="14"/>
        <v>2844005.1788054798</v>
      </c>
      <c r="I98" s="270">
        <f t="shared" si="15"/>
        <v>-1.1945203877985477E-3</v>
      </c>
    </row>
    <row r="99" spans="1:9" x14ac:dyDescent="0.25">
      <c r="A99" s="135">
        <v>44531</v>
      </c>
      <c r="B99" s="134">
        <f t="shared" si="9"/>
        <v>7</v>
      </c>
      <c r="C99" s="132">
        <f t="shared" si="10"/>
        <v>3101778</v>
      </c>
      <c r="D99" s="133">
        <f t="shared" si="11"/>
        <v>258514.35999999987</v>
      </c>
      <c r="E99" s="132">
        <f t="shared" si="12"/>
        <v>2843263.64</v>
      </c>
      <c r="F99" s="132">
        <f t="shared" si="13"/>
        <v>988372598.86000001</v>
      </c>
      <c r="G99" s="132">
        <f t="shared" si="8"/>
        <v>988114084.5</v>
      </c>
      <c r="H99" s="132">
        <f t="shared" si="14"/>
        <v>2843263.6405561641</v>
      </c>
      <c r="I99" s="270">
        <f t="shared" si="15"/>
        <v>5.5616395547986031E-4</v>
      </c>
    </row>
    <row r="100" spans="1:9" x14ac:dyDescent="0.25">
      <c r="A100" s="135">
        <v>44538</v>
      </c>
      <c r="B100" s="134">
        <f t="shared" si="9"/>
        <v>7</v>
      </c>
      <c r="C100" s="132">
        <f t="shared" si="10"/>
        <v>3101778</v>
      </c>
      <c r="D100" s="133">
        <f t="shared" si="11"/>
        <v>259258.0299999998</v>
      </c>
      <c r="E100" s="132">
        <f t="shared" si="12"/>
        <v>2842519.97</v>
      </c>
      <c r="F100" s="132">
        <f t="shared" si="13"/>
        <v>988114084.5</v>
      </c>
      <c r="G100" s="132">
        <f t="shared" si="8"/>
        <v>987854826.47000003</v>
      </c>
      <c r="H100" s="132">
        <f t="shared" si="14"/>
        <v>2842519.9691095888</v>
      </c>
      <c r="I100" s="270">
        <f t="shared" si="15"/>
        <v>-8.9041143655776978E-4</v>
      </c>
    </row>
    <row r="101" spans="1:9" x14ac:dyDescent="0.25">
      <c r="A101" s="135">
        <v>44545</v>
      </c>
      <c r="B101" s="134">
        <f t="shared" si="9"/>
        <v>7</v>
      </c>
      <c r="C101" s="132">
        <f t="shared" si="10"/>
        <v>3101778</v>
      </c>
      <c r="D101" s="133">
        <f t="shared" si="11"/>
        <v>260003.83999999985</v>
      </c>
      <c r="E101" s="132">
        <f t="shared" si="12"/>
        <v>2841774.16</v>
      </c>
      <c r="F101" s="132">
        <f t="shared" si="13"/>
        <v>987854826.47000003</v>
      </c>
      <c r="G101" s="132">
        <f t="shared" si="8"/>
        <v>987594822.63</v>
      </c>
      <c r="H101" s="132">
        <f t="shared" si="14"/>
        <v>2841774.1583383558</v>
      </c>
      <c r="I101" s="270">
        <f t="shared" si="15"/>
        <v>-1.6616443172097206E-3</v>
      </c>
    </row>
    <row r="102" spans="1:9" x14ac:dyDescent="0.25">
      <c r="A102" s="135">
        <v>44552</v>
      </c>
      <c r="B102" s="134">
        <f t="shared" si="9"/>
        <v>7</v>
      </c>
      <c r="C102" s="132">
        <f t="shared" si="10"/>
        <v>3101778</v>
      </c>
      <c r="D102" s="133">
        <f t="shared" si="11"/>
        <v>260751.79999999981</v>
      </c>
      <c r="E102" s="132">
        <f t="shared" si="12"/>
        <v>2841026.2</v>
      </c>
      <c r="F102" s="132">
        <f t="shared" si="13"/>
        <v>987594822.63</v>
      </c>
      <c r="G102" s="132">
        <f t="shared" si="8"/>
        <v>987334070.83000004</v>
      </c>
      <c r="H102" s="132">
        <f t="shared" si="14"/>
        <v>2841026.2020863011</v>
      </c>
      <c r="I102" s="270">
        <f t="shared" si="15"/>
        <v>2.0863008685410023E-3</v>
      </c>
    </row>
    <row r="103" spans="1:9" x14ac:dyDescent="0.25">
      <c r="A103" s="135">
        <v>44559</v>
      </c>
      <c r="B103" s="134">
        <f t="shared" si="9"/>
        <v>7</v>
      </c>
      <c r="C103" s="132">
        <f t="shared" si="10"/>
        <v>3101778</v>
      </c>
      <c r="D103" s="133">
        <f t="shared" si="11"/>
        <v>261501.91000000015</v>
      </c>
      <c r="E103" s="132">
        <f t="shared" si="12"/>
        <v>2840276.09</v>
      </c>
      <c r="F103" s="132">
        <f t="shared" si="13"/>
        <v>987334070.83000004</v>
      </c>
      <c r="G103" s="132">
        <f t="shared" si="8"/>
        <v>987072568.92000008</v>
      </c>
      <c r="H103" s="132">
        <f t="shared" si="14"/>
        <v>2840276.0941684931</v>
      </c>
      <c r="I103" s="270">
        <f t="shared" si="15"/>
        <v>4.1684932075440884E-3</v>
      </c>
    </row>
    <row r="104" spans="1:9" x14ac:dyDescent="0.25">
      <c r="A104" s="135">
        <v>44566</v>
      </c>
      <c r="B104" s="134">
        <f t="shared" si="9"/>
        <v>7</v>
      </c>
      <c r="C104" s="132">
        <f t="shared" si="10"/>
        <v>3101778</v>
      </c>
      <c r="D104" s="133">
        <f t="shared" si="11"/>
        <v>262254.16999999993</v>
      </c>
      <c r="E104" s="132">
        <f t="shared" si="12"/>
        <v>2839523.83</v>
      </c>
      <c r="F104" s="132">
        <f t="shared" si="13"/>
        <v>987072568.92000008</v>
      </c>
      <c r="G104" s="132">
        <f t="shared" si="8"/>
        <v>986810314.75000012</v>
      </c>
      <c r="H104" s="132">
        <f t="shared" si="14"/>
        <v>2839523.8284</v>
      </c>
      <c r="I104" s="270">
        <f t="shared" si="15"/>
        <v>-1.6000000759959221E-3</v>
      </c>
    </row>
    <row r="105" spans="1:9" x14ac:dyDescent="0.25">
      <c r="A105" s="135">
        <v>44573</v>
      </c>
      <c r="B105" s="134">
        <f t="shared" si="9"/>
        <v>7</v>
      </c>
      <c r="C105" s="132">
        <f t="shared" si="10"/>
        <v>3101778</v>
      </c>
      <c r="D105" s="133">
        <f t="shared" si="11"/>
        <v>263008.60000000009</v>
      </c>
      <c r="E105" s="132">
        <f t="shared" si="12"/>
        <v>2838769.4</v>
      </c>
      <c r="F105" s="132">
        <f t="shared" si="13"/>
        <v>986810314.75000012</v>
      </c>
      <c r="G105" s="132">
        <f t="shared" si="8"/>
        <v>986547306.1500001</v>
      </c>
      <c r="H105" s="132">
        <f t="shared" si="14"/>
        <v>2838769.3985958905</v>
      </c>
      <c r="I105" s="270">
        <f t="shared" si="15"/>
        <v>-1.4041094109416008E-3</v>
      </c>
    </row>
    <row r="106" spans="1:9" x14ac:dyDescent="0.25">
      <c r="A106" s="135">
        <v>44580</v>
      </c>
      <c r="B106" s="134">
        <f t="shared" si="9"/>
        <v>7</v>
      </c>
      <c r="C106" s="132">
        <f t="shared" si="10"/>
        <v>3101778</v>
      </c>
      <c r="D106" s="133">
        <f t="shared" si="11"/>
        <v>263765.20000000019</v>
      </c>
      <c r="E106" s="132">
        <f t="shared" si="12"/>
        <v>2838012.8</v>
      </c>
      <c r="F106" s="132">
        <f t="shared" si="13"/>
        <v>986547306.1500001</v>
      </c>
      <c r="G106" s="132">
        <f t="shared" si="8"/>
        <v>986283540.95000005</v>
      </c>
      <c r="H106" s="132">
        <f t="shared" si="14"/>
        <v>2838012.7985136989</v>
      </c>
      <c r="I106" s="270">
        <f t="shared" si="15"/>
        <v>-1.4863009564578533E-3</v>
      </c>
    </row>
    <row r="107" spans="1:9" x14ac:dyDescent="0.25">
      <c r="A107" s="135">
        <v>44587</v>
      </c>
      <c r="B107" s="134">
        <f t="shared" si="9"/>
        <v>7</v>
      </c>
      <c r="C107" s="132">
        <f t="shared" si="10"/>
        <v>3101778</v>
      </c>
      <c r="D107" s="133">
        <f t="shared" si="11"/>
        <v>264523.98</v>
      </c>
      <c r="E107" s="132">
        <f t="shared" si="12"/>
        <v>2837254.02</v>
      </c>
      <c r="F107" s="132">
        <f t="shared" si="13"/>
        <v>986283540.95000005</v>
      </c>
      <c r="G107" s="132">
        <f t="shared" si="8"/>
        <v>986019016.97000003</v>
      </c>
      <c r="H107" s="132">
        <f t="shared" si="14"/>
        <v>2837254.0219109589</v>
      </c>
      <c r="I107" s="270">
        <f t="shared" si="15"/>
        <v>1.9109589047729969E-3</v>
      </c>
    </row>
    <row r="108" spans="1:9" x14ac:dyDescent="0.25">
      <c r="A108" s="135">
        <v>44594</v>
      </c>
      <c r="B108" s="134">
        <f t="shared" si="9"/>
        <v>7</v>
      </c>
      <c r="C108" s="132">
        <f t="shared" si="10"/>
        <v>3101778</v>
      </c>
      <c r="D108" s="133">
        <f t="shared" si="11"/>
        <v>265284.93999999994</v>
      </c>
      <c r="E108" s="132">
        <f t="shared" si="12"/>
        <v>2836493.06</v>
      </c>
      <c r="F108" s="132">
        <f t="shared" si="13"/>
        <v>986019016.97000003</v>
      </c>
      <c r="G108" s="132">
        <f t="shared" si="8"/>
        <v>985753732.02999997</v>
      </c>
      <c r="H108" s="132">
        <f t="shared" si="14"/>
        <v>2836493.0625164383</v>
      </c>
      <c r="I108" s="270">
        <f t="shared" si="15"/>
        <v>2.516438253223896E-3</v>
      </c>
    </row>
    <row r="109" spans="1:9" x14ac:dyDescent="0.25">
      <c r="A109" s="135">
        <v>44601</v>
      </c>
      <c r="B109" s="134">
        <f t="shared" si="9"/>
        <v>7</v>
      </c>
      <c r="C109" s="132">
        <f t="shared" si="10"/>
        <v>3101778</v>
      </c>
      <c r="D109" s="133">
        <f t="shared" si="11"/>
        <v>266048.08999999985</v>
      </c>
      <c r="E109" s="132">
        <f t="shared" si="12"/>
        <v>2835729.91</v>
      </c>
      <c r="F109" s="132">
        <f t="shared" si="13"/>
        <v>985753732.02999997</v>
      </c>
      <c r="G109" s="132">
        <f t="shared" si="8"/>
        <v>985487683.93999994</v>
      </c>
      <c r="H109" s="132">
        <f t="shared" si="14"/>
        <v>2835729.9140589037</v>
      </c>
      <c r="I109" s="270">
        <f t="shared" si="15"/>
        <v>4.0589035488665104E-3</v>
      </c>
    </row>
    <row r="110" spans="1:9" x14ac:dyDescent="0.25">
      <c r="A110" s="135">
        <v>44608</v>
      </c>
      <c r="B110" s="134">
        <f t="shared" si="9"/>
        <v>7</v>
      </c>
      <c r="C110" s="132">
        <f t="shared" si="10"/>
        <v>3101778</v>
      </c>
      <c r="D110" s="133">
        <f t="shared" si="11"/>
        <v>266813.43000000017</v>
      </c>
      <c r="E110" s="132">
        <f t="shared" si="12"/>
        <v>2834964.57</v>
      </c>
      <c r="F110" s="132">
        <f t="shared" si="13"/>
        <v>985487683.93999994</v>
      </c>
      <c r="G110" s="132">
        <f t="shared" si="8"/>
        <v>985220870.50999999</v>
      </c>
      <c r="H110" s="132">
        <f t="shared" si="14"/>
        <v>2834964.570238356</v>
      </c>
      <c r="I110" s="270">
        <f t="shared" si="15"/>
        <v>2.3835618048906326E-4</v>
      </c>
    </row>
    <row r="111" spans="1:9" x14ac:dyDescent="0.25">
      <c r="A111" s="135">
        <v>44615</v>
      </c>
      <c r="B111" s="134">
        <f t="shared" si="9"/>
        <v>7</v>
      </c>
      <c r="C111" s="132">
        <f t="shared" si="10"/>
        <v>3101778</v>
      </c>
      <c r="D111" s="133">
        <f t="shared" si="11"/>
        <v>267580.98</v>
      </c>
      <c r="E111" s="132">
        <f t="shared" si="12"/>
        <v>2834197.02</v>
      </c>
      <c r="F111" s="132">
        <f t="shared" si="13"/>
        <v>985220870.50999999</v>
      </c>
      <c r="G111" s="132">
        <f t="shared" si="8"/>
        <v>984953289.52999997</v>
      </c>
      <c r="H111" s="132">
        <f t="shared" si="14"/>
        <v>2834197.0247547948</v>
      </c>
      <c r="I111" s="270">
        <f t="shared" si="15"/>
        <v>4.7547947615385056E-3</v>
      </c>
    </row>
    <row r="112" spans="1:9" x14ac:dyDescent="0.25">
      <c r="A112" s="135">
        <v>44622</v>
      </c>
      <c r="B112" s="134">
        <f t="shared" si="9"/>
        <v>7</v>
      </c>
      <c r="C112" s="132">
        <f t="shared" si="10"/>
        <v>3101778</v>
      </c>
      <c r="D112" s="133">
        <f t="shared" si="11"/>
        <v>268350.73</v>
      </c>
      <c r="E112" s="132">
        <f t="shared" si="12"/>
        <v>2833427.27</v>
      </c>
      <c r="F112" s="132">
        <f t="shared" si="13"/>
        <v>984953289.52999997</v>
      </c>
      <c r="G112" s="132">
        <f t="shared" si="8"/>
        <v>984684938.79999995</v>
      </c>
      <c r="H112" s="132">
        <f t="shared" si="14"/>
        <v>2833427.2712506847</v>
      </c>
      <c r="I112" s="270">
        <f t="shared" si="15"/>
        <v>1.2506847269833088E-3</v>
      </c>
    </row>
    <row r="113" spans="1:9" x14ac:dyDescent="0.25">
      <c r="A113" s="135">
        <v>44629</v>
      </c>
      <c r="B113" s="134">
        <f t="shared" si="9"/>
        <v>7</v>
      </c>
      <c r="C113" s="132">
        <f t="shared" si="10"/>
        <v>3101778</v>
      </c>
      <c r="D113" s="133">
        <f t="shared" si="11"/>
        <v>269122.70000000019</v>
      </c>
      <c r="E113" s="132">
        <f t="shared" si="12"/>
        <v>2832655.3</v>
      </c>
      <c r="F113" s="132">
        <f t="shared" si="13"/>
        <v>984684938.79999995</v>
      </c>
      <c r="G113" s="132">
        <f t="shared" si="8"/>
        <v>984415816.0999999</v>
      </c>
      <c r="H113" s="132">
        <f t="shared" si="14"/>
        <v>2832655.3033972601</v>
      </c>
      <c r="I113" s="270">
        <f t="shared" si="15"/>
        <v>3.3972603268921375E-3</v>
      </c>
    </row>
    <row r="114" spans="1:9" x14ac:dyDescent="0.25">
      <c r="A114" s="135">
        <v>44636</v>
      </c>
      <c r="B114" s="134">
        <f t="shared" si="9"/>
        <v>7</v>
      </c>
      <c r="C114" s="132">
        <f t="shared" si="10"/>
        <v>3101778</v>
      </c>
      <c r="D114" s="133">
        <f t="shared" si="11"/>
        <v>269896.89000000013</v>
      </c>
      <c r="E114" s="132">
        <f t="shared" si="12"/>
        <v>2831881.11</v>
      </c>
      <c r="F114" s="132">
        <f t="shared" si="13"/>
        <v>984415816.0999999</v>
      </c>
      <c r="G114" s="132">
        <f t="shared" si="8"/>
        <v>984145919.20999992</v>
      </c>
      <c r="H114" s="132">
        <f t="shared" si="14"/>
        <v>2831881.114808219</v>
      </c>
      <c r="I114" s="270">
        <f t="shared" si="15"/>
        <v>4.8082191497087479E-3</v>
      </c>
    </row>
    <row r="115" spans="1:9" x14ac:dyDescent="0.25">
      <c r="A115" s="135">
        <v>44643</v>
      </c>
      <c r="B115" s="134">
        <f t="shared" si="9"/>
        <v>7</v>
      </c>
      <c r="C115" s="132">
        <f t="shared" si="10"/>
        <v>3101778</v>
      </c>
      <c r="D115" s="133">
        <f t="shared" si="11"/>
        <v>270673.29999999981</v>
      </c>
      <c r="E115" s="132">
        <f t="shared" si="12"/>
        <v>2831104.7</v>
      </c>
      <c r="F115" s="132">
        <f t="shared" si="13"/>
        <v>984145919.20999992</v>
      </c>
      <c r="G115" s="132">
        <f t="shared" si="8"/>
        <v>983875245.90999997</v>
      </c>
      <c r="H115" s="132">
        <f t="shared" si="14"/>
        <v>2831104.6990972599</v>
      </c>
      <c r="I115" s="270">
        <f t="shared" si="15"/>
        <v>-9.0274028480052948E-4</v>
      </c>
    </row>
    <row r="116" spans="1:9" x14ac:dyDescent="0.25">
      <c r="A116" s="135">
        <v>44650</v>
      </c>
      <c r="B116" s="134">
        <f t="shared" si="9"/>
        <v>7</v>
      </c>
      <c r="C116" s="132">
        <f t="shared" si="10"/>
        <v>3101778</v>
      </c>
      <c r="D116" s="133">
        <f t="shared" si="11"/>
        <v>271451.95000000019</v>
      </c>
      <c r="E116" s="132">
        <f t="shared" si="12"/>
        <v>2830326.05</v>
      </c>
      <c r="F116" s="132">
        <f t="shared" si="13"/>
        <v>983875245.90999997</v>
      </c>
      <c r="G116" s="132">
        <f t="shared" si="8"/>
        <v>983603793.95999992</v>
      </c>
      <c r="H116" s="132">
        <f t="shared" si="14"/>
        <v>2830326.0498780822</v>
      </c>
      <c r="I116" s="270">
        <f t="shared" si="15"/>
        <v>-1.2191757559776306E-4</v>
      </c>
    </row>
    <row r="117" spans="1:9" x14ac:dyDescent="0.25">
      <c r="A117" s="135">
        <v>44657</v>
      </c>
      <c r="B117" s="134">
        <f t="shared" si="9"/>
        <v>7</v>
      </c>
      <c r="C117" s="132">
        <f t="shared" si="10"/>
        <v>3101778</v>
      </c>
      <c r="D117" s="133">
        <f t="shared" si="11"/>
        <v>272232.83999999985</v>
      </c>
      <c r="E117" s="132">
        <f t="shared" si="12"/>
        <v>2829545.16</v>
      </c>
      <c r="F117" s="132">
        <f t="shared" si="13"/>
        <v>983603793.95999992</v>
      </c>
      <c r="G117" s="132">
        <f t="shared" si="8"/>
        <v>983331561.11999989</v>
      </c>
      <c r="H117" s="132">
        <f t="shared" si="14"/>
        <v>2829545.1607068488</v>
      </c>
      <c r="I117" s="270">
        <f t="shared" si="15"/>
        <v>7.0684868842363358E-4</v>
      </c>
    </row>
    <row r="118" spans="1:9" x14ac:dyDescent="0.25">
      <c r="A118" s="135">
        <v>44664</v>
      </c>
      <c r="B118" s="134">
        <f t="shared" si="9"/>
        <v>7</v>
      </c>
      <c r="C118" s="132">
        <f t="shared" si="10"/>
        <v>3101778</v>
      </c>
      <c r="D118" s="133">
        <f t="shared" si="11"/>
        <v>273015.9700000002</v>
      </c>
      <c r="E118" s="132">
        <f t="shared" si="12"/>
        <v>2828762.03</v>
      </c>
      <c r="F118" s="132">
        <f t="shared" si="13"/>
        <v>983331561.11999989</v>
      </c>
      <c r="G118" s="132">
        <f t="shared" si="8"/>
        <v>983058545.14999986</v>
      </c>
      <c r="H118" s="132">
        <f t="shared" si="14"/>
        <v>2828762.0251397258</v>
      </c>
      <c r="I118" s="270">
        <f t="shared" si="15"/>
        <v>-4.8602740280330181E-3</v>
      </c>
    </row>
    <row r="119" spans="1:9" x14ac:dyDescent="0.25">
      <c r="A119" s="135">
        <v>44671</v>
      </c>
      <c r="B119" s="134">
        <f t="shared" si="9"/>
        <v>7</v>
      </c>
      <c r="C119" s="132">
        <f t="shared" si="10"/>
        <v>3101778</v>
      </c>
      <c r="D119" s="133">
        <f t="shared" si="11"/>
        <v>273801.35999999987</v>
      </c>
      <c r="E119" s="132">
        <f t="shared" si="12"/>
        <v>2827976.64</v>
      </c>
      <c r="F119" s="132">
        <f t="shared" si="13"/>
        <v>983058545.14999986</v>
      </c>
      <c r="G119" s="132">
        <f t="shared" si="8"/>
        <v>982784743.78999984</v>
      </c>
      <c r="H119" s="132">
        <f t="shared" si="14"/>
        <v>2827976.6367328763</v>
      </c>
      <c r="I119" s="270">
        <f t="shared" si="15"/>
        <v>-3.2671238295733929E-3</v>
      </c>
    </row>
    <row r="120" spans="1:9" x14ac:dyDescent="0.25">
      <c r="A120" s="135">
        <v>44678</v>
      </c>
      <c r="B120" s="134">
        <f t="shared" si="9"/>
        <v>7</v>
      </c>
      <c r="C120" s="132">
        <f t="shared" si="10"/>
        <v>3101778</v>
      </c>
      <c r="D120" s="133">
        <f t="shared" si="11"/>
        <v>274589.00999999978</v>
      </c>
      <c r="E120" s="132">
        <f t="shared" si="12"/>
        <v>2827188.99</v>
      </c>
      <c r="F120" s="132">
        <f t="shared" si="13"/>
        <v>982784743.78999984</v>
      </c>
      <c r="G120" s="132">
        <f t="shared" si="8"/>
        <v>982510154.77999985</v>
      </c>
      <c r="H120" s="132">
        <f t="shared" si="14"/>
        <v>2827188.9889849308</v>
      </c>
      <c r="I120" s="270">
        <f t="shared" si="15"/>
        <v>-1.0150694288313389E-3</v>
      </c>
    </row>
    <row r="121" spans="1:9" x14ac:dyDescent="0.25">
      <c r="A121" s="135">
        <v>44685</v>
      </c>
      <c r="B121" s="134">
        <f t="shared" si="9"/>
        <v>7</v>
      </c>
      <c r="C121" s="132">
        <f t="shared" si="10"/>
        <v>3101778</v>
      </c>
      <c r="D121" s="133">
        <f t="shared" si="11"/>
        <v>275378.91999999993</v>
      </c>
      <c r="E121" s="132">
        <f t="shared" si="12"/>
        <v>2826399.08</v>
      </c>
      <c r="F121" s="132">
        <f t="shared" si="13"/>
        <v>982510154.77999985</v>
      </c>
      <c r="G121" s="132">
        <f t="shared" si="8"/>
        <v>982234775.8599999</v>
      </c>
      <c r="H121" s="132">
        <f t="shared" si="14"/>
        <v>2826399.0753945201</v>
      </c>
      <c r="I121" s="270">
        <f t="shared" si="15"/>
        <v>-4.6054800041019917E-3</v>
      </c>
    </row>
    <row r="122" spans="1:9" x14ac:dyDescent="0.25">
      <c r="A122" s="135">
        <v>44692</v>
      </c>
      <c r="B122" s="134">
        <f t="shared" si="9"/>
        <v>7</v>
      </c>
      <c r="C122" s="132">
        <f t="shared" si="10"/>
        <v>3101778</v>
      </c>
      <c r="D122" s="133">
        <f t="shared" si="11"/>
        <v>276171.10999999987</v>
      </c>
      <c r="E122" s="132">
        <f t="shared" si="12"/>
        <v>2825606.89</v>
      </c>
      <c r="F122" s="132">
        <f t="shared" si="13"/>
        <v>982234775.8599999</v>
      </c>
      <c r="G122" s="132">
        <f t="shared" si="8"/>
        <v>981958604.74999988</v>
      </c>
      <c r="H122" s="132">
        <f t="shared" si="14"/>
        <v>2825606.8894602736</v>
      </c>
      <c r="I122" s="270">
        <f t="shared" si="15"/>
        <v>-5.3972657769918442E-4</v>
      </c>
    </row>
    <row r="123" spans="1:9" x14ac:dyDescent="0.25">
      <c r="A123" s="135">
        <v>44699</v>
      </c>
      <c r="B123" s="134">
        <f t="shared" si="9"/>
        <v>7</v>
      </c>
      <c r="C123" s="132">
        <f t="shared" si="10"/>
        <v>3101778</v>
      </c>
      <c r="D123" s="133">
        <f t="shared" si="11"/>
        <v>276965.58000000007</v>
      </c>
      <c r="E123" s="132">
        <f t="shared" si="12"/>
        <v>2824812.42</v>
      </c>
      <c r="F123" s="132">
        <f t="shared" si="13"/>
        <v>981958604.74999988</v>
      </c>
      <c r="G123" s="132">
        <f t="shared" si="8"/>
        <v>981681639.16999984</v>
      </c>
      <c r="H123" s="132">
        <f t="shared" si="14"/>
        <v>2824812.4246232873</v>
      </c>
      <c r="I123" s="270">
        <f t="shared" si="15"/>
        <v>4.6232873573899269E-3</v>
      </c>
    </row>
    <row r="124" spans="1:9" x14ac:dyDescent="0.25">
      <c r="A124" s="135">
        <v>44706</v>
      </c>
      <c r="B124" s="134">
        <f t="shared" si="9"/>
        <v>7</v>
      </c>
      <c r="C124" s="132">
        <f t="shared" si="10"/>
        <v>3101778</v>
      </c>
      <c r="D124" s="133">
        <f t="shared" si="11"/>
        <v>277762.33000000007</v>
      </c>
      <c r="E124" s="132">
        <f t="shared" si="12"/>
        <v>2824015.67</v>
      </c>
      <c r="F124" s="132">
        <f t="shared" si="13"/>
        <v>981681639.16999984</v>
      </c>
      <c r="G124" s="132">
        <f t="shared" si="8"/>
        <v>981403876.83999979</v>
      </c>
      <c r="H124" s="132">
        <f t="shared" si="14"/>
        <v>2824015.6743246568</v>
      </c>
      <c r="I124" s="270">
        <f t="shared" si="15"/>
        <v>4.3246569111943245E-3</v>
      </c>
    </row>
    <row r="125" spans="1:9" x14ac:dyDescent="0.25">
      <c r="A125" s="135">
        <v>44713</v>
      </c>
      <c r="B125" s="134">
        <f t="shared" si="9"/>
        <v>7</v>
      </c>
      <c r="C125" s="132">
        <f t="shared" si="10"/>
        <v>3101778</v>
      </c>
      <c r="D125" s="133">
        <f t="shared" si="11"/>
        <v>278561.37000000011</v>
      </c>
      <c r="E125" s="132">
        <f t="shared" si="12"/>
        <v>2823216.63</v>
      </c>
      <c r="F125" s="132">
        <f t="shared" si="13"/>
        <v>981403876.83999979</v>
      </c>
      <c r="G125" s="132">
        <f t="shared" si="8"/>
        <v>981125315.46999979</v>
      </c>
      <c r="H125" s="132">
        <f t="shared" si="14"/>
        <v>2823216.6320054787</v>
      </c>
      <c r="I125" s="270">
        <f t="shared" si="15"/>
        <v>2.0054788328707218E-3</v>
      </c>
    </row>
    <row r="126" spans="1:9" x14ac:dyDescent="0.25">
      <c r="A126" s="135">
        <v>44720</v>
      </c>
      <c r="B126" s="134">
        <f t="shared" si="9"/>
        <v>7</v>
      </c>
      <c r="C126" s="132">
        <f t="shared" si="10"/>
        <v>3101778</v>
      </c>
      <c r="D126" s="133">
        <f t="shared" si="11"/>
        <v>279362.70999999996</v>
      </c>
      <c r="E126" s="132">
        <f t="shared" si="12"/>
        <v>2822415.29</v>
      </c>
      <c r="F126" s="132">
        <f t="shared" si="13"/>
        <v>981125315.46999979</v>
      </c>
      <c r="G126" s="132">
        <f t="shared" si="8"/>
        <v>980845952.75999975</v>
      </c>
      <c r="H126" s="132">
        <f t="shared" si="14"/>
        <v>2822415.2910780814</v>
      </c>
      <c r="I126" s="270">
        <f t="shared" si="15"/>
        <v>1.0780813172459602E-3</v>
      </c>
    </row>
    <row r="127" spans="1:9" x14ac:dyDescent="0.25">
      <c r="A127" s="135">
        <v>44727</v>
      </c>
      <c r="B127" s="134">
        <f t="shared" si="9"/>
        <v>7</v>
      </c>
      <c r="C127" s="132">
        <f t="shared" si="10"/>
        <v>3101778</v>
      </c>
      <c r="D127" s="133">
        <f t="shared" si="11"/>
        <v>280166.35999999987</v>
      </c>
      <c r="E127" s="132">
        <f t="shared" si="12"/>
        <v>2821611.64</v>
      </c>
      <c r="F127" s="132">
        <f t="shared" si="13"/>
        <v>980845952.75999975</v>
      </c>
      <c r="G127" s="132">
        <f t="shared" si="8"/>
        <v>980565786.39999974</v>
      </c>
      <c r="H127" s="132">
        <f t="shared" si="14"/>
        <v>2821611.6449260265</v>
      </c>
      <c r="I127" s="270">
        <f t="shared" si="15"/>
        <v>4.9260263331234455E-3</v>
      </c>
    </row>
    <row r="128" spans="1:9" x14ac:dyDescent="0.25">
      <c r="A128" s="135">
        <v>44734</v>
      </c>
      <c r="B128" s="134">
        <f t="shared" si="9"/>
        <v>7</v>
      </c>
      <c r="C128" s="132">
        <f t="shared" si="10"/>
        <v>3101778</v>
      </c>
      <c r="D128" s="133">
        <f t="shared" si="11"/>
        <v>280972.31000000006</v>
      </c>
      <c r="E128" s="132">
        <f t="shared" si="12"/>
        <v>2820805.69</v>
      </c>
      <c r="F128" s="132">
        <f t="shared" si="13"/>
        <v>980565786.39999974</v>
      </c>
      <c r="G128" s="132">
        <f t="shared" si="8"/>
        <v>980284814.08999979</v>
      </c>
      <c r="H128" s="132">
        <f t="shared" si="14"/>
        <v>2820805.6869041086</v>
      </c>
      <c r="I128" s="270">
        <f t="shared" si="15"/>
        <v>-3.0958913266658783E-3</v>
      </c>
    </row>
    <row r="129" spans="1:9" x14ac:dyDescent="0.25">
      <c r="A129" s="135">
        <v>44741</v>
      </c>
      <c r="B129" s="134">
        <f t="shared" si="9"/>
        <v>7</v>
      </c>
      <c r="C129" s="132">
        <f t="shared" si="10"/>
        <v>3101778</v>
      </c>
      <c r="D129" s="133">
        <f t="shared" si="11"/>
        <v>281780.58999999985</v>
      </c>
      <c r="E129" s="132">
        <f t="shared" si="12"/>
        <v>2819997.41</v>
      </c>
      <c r="F129" s="132">
        <f t="shared" si="13"/>
        <v>980284814.08999979</v>
      </c>
      <c r="G129" s="132">
        <f t="shared" si="8"/>
        <v>980003033.49999976</v>
      </c>
      <c r="H129" s="132">
        <f t="shared" si="14"/>
        <v>2819997.4103958895</v>
      </c>
      <c r="I129" s="270">
        <f t="shared" si="15"/>
        <v>3.9588939398527145E-4</v>
      </c>
    </row>
    <row r="130" spans="1:9" x14ac:dyDescent="0.25">
      <c r="A130" s="135">
        <v>44748</v>
      </c>
      <c r="B130" s="134">
        <f t="shared" si="9"/>
        <v>7</v>
      </c>
      <c r="C130" s="132">
        <f t="shared" si="10"/>
        <v>3101778</v>
      </c>
      <c r="D130" s="133">
        <f t="shared" si="11"/>
        <v>282591.18999999994</v>
      </c>
      <c r="E130" s="132">
        <f t="shared" si="12"/>
        <v>2819186.81</v>
      </c>
      <c r="F130" s="132">
        <f t="shared" si="13"/>
        <v>980003033.49999976</v>
      </c>
      <c r="G130" s="132">
        <f t="shared" si="8"/>
        <v>979720442.3099997</v>
      </c>
      <c r="H130" s="132">
        <f t="shared" si="14"/>
        <v>2819186.808698629</v>
      </c>
      <c r="I130" s="270">
        <f t="shared" si="15"/>
        <v>-1.3013710267841816E-3</v>
      </c>
    </row>
    <row r="131" spans="1:9" x14ac:dyDescent="0.25">
      <c r="A131" s="135">
        <v>44755</v>
      </c>
      <c r="B131" s="134">
        <f t="shared" si="9"/>
        <v>7</v>
      </c>
      <c r="C131" s="132">
        <f t="shared" si="10"/>
        <v>3101778</v>
      </c>
      <c r="D131" s="133">
        <f t="shared" si="11"/>
        <v>283404.12000000011</v>
      </c>
      <c r="E131" s="132">
        <f t="shared" si="12"/>
        <v>2818373.88</v>
      </c>
      <c r="F131" s="132">
        <f t="shared" si="13"/>
        <v>979720442.3099997</v>
      </c>
      <c r="G131" s="132">
        <f t="shared" si="8"/>
        <v>979437038.1899997</v>
      </c>
      <c r="H131" s="132">
        <f t="shared" si="14"/>
        <v>2818373.8751383554</v>
      </c>
      <c r="I131" s="270">
        <f t="shared" si="15"/>
        <v>-4.8616444692015648E-3</v>
      </c>
    </row>
    <row r="132" spans="1:9" x14ac:dyDescent="0.25">
      <c r="A132" s="135">
        <v>44762</v>
      </c>
      <c r="B132" s="134">
        <f t="shared" si="9"/>
        <v>7</v>
      </c>
      <c r="C132" s="132">
        <f t="shared" si="10"/>
        <v>3101778</v>
      </c>
      <c r="D132" s="133">
        <f t="shared" si="11"/>
        <v>284219.39999999991</v>
      </c>
      <c r="E132" s="132">
        <f t="shared" si="12"/>
        <v>2817558.6</v>
      </c>
      <c r="F132" s="132">
        <f t="shared" si="13"/>
        <v>979437038.1899997</v>
      </c>
      <c r="G132" s="132">
        <f t="shared" ref="G132:G195" si="16">F132-D132</f>
        <v>979152818.78999972</v>
      </c>
      <c r="H132" s="132">
        <f t="shared" si="14"/>
        <v>2817558.603012328</v>
      </c>
      <c r="I132" s="270">
        <f t="shared" si="15"/>
        <v>3.0123279429972172E-3</v>
      </c>
    </row>
    <row r="133" spans="1:9" x14ac:dyDescent="0.25">
      <c r="A133" s="135">
        <v>44769</v>
      </c>
      <c r="B133" s="134">
        <f t="shared" ref="B133:B196" si="17">A133-A132</f>
        <v>7</v>
      </c>
      <c r="C133" s="132">
        <f t="shared" ref="C133:C196" si="18">$D$2</f>
        <v>3101778</v>
      </c>
      <c r="D133" s="133">
        <f t="shared" ref="D133:D196" si="19">C133-E133</f>
        <v>285037.00999999978</v>
      </c>
      <c r="E133" s="132">
        <f t="shared" ref="E133:E196" si="20">ROUND(F133*$B$2*B133/365,2)</f>
        <v>2816740.99</v>
      </c>
      <c r="F133" s="132">
        <f t="shared" ref="F133:F196" si="21">G132</f>
        <v>979152818.78999972</v>
      </c>
      <c r="G133" s="132">
        <f t="shared" si="16"/>
        <v>978867781.77999973</v>
      </c>
      <c r="H133" s="132">
        <f t="shared" ref="H133:H196" si="22">F133*$B$2*B133/365</f>
        <v>2816740.9855602733</v>
      </c>
      <c r="I133" s="270">
        <f t="shared" ref="I133:I196" si="23">H133-E133</f>
        <v>-4.4397269375622272E-3</v>
      </c>
    </row>
    <row r="134" spans="1:9" x14ac:dyDescent="0.25">
      <c r="A134" s="135">
        <v>44776</v>
      </c>
      <c r="B134" s="134">
        <f t="shared" si="17"/>
        <v>7</v>
      </c>
      <c r="C134" s="132">
        <f t="shared" si="18"/>
        <v>3101778</v>
      </c>
      <c r="D134" s="133">
        <f t="shared" si="19"/>
        <v>285856.98</v>
      </c>
      <c r="E134" s="132">
        <f t="shared" si="20"/>
        <v>2815921.02</v>
      </c>
      <c r="F134" s="132">
        <f t="shared" si="21"/>
        <v>978867781.77999973</v>
      </c>
      <c r="G134" s="132">
        <f t="shared" si="16"/>
        <v>978581924.79999971</v>
      </c>
      <c r="H134" s="132">
        <f t="shared" si="22"/>
        <v>2815921.0160794514</v>
      </c>
      <c r="I134" s="270">
        <f t="shared" si="23"/>
        <v>-3.9205485954880714E-3</v>
      </c>
    </row>
    <row r="135" spans="1:9" x14ac:dyDescent="0.25">
      <c r="A135" s="135">
        <v>44783</v>
      </c>
      <c r="B135" s="134">
        <f t="shared" si="17"/>
        <v>7</v>
      </c>
      <c r="C135" s="132">
        <f t="shared" si="18"/>
        <v>3101778</v>
      </c>
      <c r="D135" s="133">
        <f t="shared" si="19"/>
        <v>286679.31000000006</v>
      </c>
      <c r="E135" s="132">
        <f t="shared" si="20"/>
        <v>2815098.69</v>
      </c>
      <c r="F135" s="132">
        <f t="shared" si="21"/>
        <v>978581924.79999971</v>
      </c>
      <c r="G135" s="132">
        <f t="shared" si="16"/>
        <v>978295245.48999977</v>
      </c>
      <c r="H135" s="132">
        <f t="shared" si="22"/>
        <v>2815098.6877808208</v>
      </c>
      <c r="I135" s="270">
        <f t="shared" si="23"/>
        <v>-2.2191791795194149E-3</v>
      </c>
    </row>
    <row r="136" spans="1:9" x14ac:dyDescent="0.25">
      <c r="A136" s="135">
        <v>44790</v>
      </c>
      <c r="B136" s="134">
        <f t="shared" si="17"/>
        <v>7</v>
      </c>
      <c r="C136" s="132">
        <f t="shared" si="18"/>
        <v>3101778</v>
      </c>
      <c r="D136" s="133">
        <f t="shared" si="19"/>
        <v>287504.00999999978</v>
      </c>
      <c r="E136" s="132">
        <f t="shared" si="20"/>
        <v>2814273.99</v>
      </c>
      <c r="F136" s="132">
        <f t="shared" si="21"/>
        <v>978295245.48999977</v>
      </c>
      <c r="G136" s="132">
        <f t="shared" si="16"/>
        <v>978007741.47999978</v>
      </c>
      <c r="H136" s="132">
        <f t="shared" si="22"/>
        <v>2814273.9938753415</v>
      </c>
      <c r="I136" s="270">
        <f t="shared" si="23"/>
        <v>3.8753412663936615E-3</v>
      </c>
    </row>
    <row r="137" spans="1:9" x14ac:dyDescent="0.25">
      <c r="A137" s="135">
        <v>44797</v>
      </c>
      <c r="B137" s="134">
        <f t="shared" si="17"/>
        <v>7</v>
      </c>
      <c r="C137" s="132">
        <f t="shared" si="18"/>
        <v>3101778</v>
      </c>
      <c r="D137" s="133">
        <f t="shared" si="19"/>
        <v>288331.06999999983</v>
      </c>
      <c r="E137" s="132">
        <f t="shared" si="20"/>
        <v>2813446.93</v>
      </c>
      <c r="F137" s="132">
        <f t="shared" si="21"/>
        <v>978007741.47999978</v>
      </c>
      <c r="G137" s="132">
        <f t="shared" si="16"/>
        <v>977719410.40999973</v>
      </c>
      <c r="H137" s="132">
        <f t="shared" si="22"/>
        <v>2813446.9275452048</v>
      </c>
      <c r="I137" s="270">
        <f t="shared" si="23"/>
        <v>-2.4547954089939594E-3</v>
      </c>
    </row>
    <row r="138" spans="1:9" x14ac:dyDescent="0.25">
      <c r="A138" s="135">
        <v>44804</v>
      </c>
      <c r="B138" s="134">
        <f t="shared" si="17"/>
        <v>7</v>
      </c>
      <c r="C138" s="132">
        <f t="shared" si="18"/>
        <v>3101778</v>
      </c>
      <c r="D138" s="133">
        <f t="shared" si="19"/>
        <v>289160.52</v>
      </c>
      <c r="E138" s="132">
        <f t="shared" si="20"/>
        <v>2812617.48</v>
      </c>
      <c r="F138" s="132">
        <f t="shared" si="21"/>
        <v>977719410.40999973</v>
      </c>
      <c r="G138" s="132">
        <f t="shared" si="16"/>
        <v>977430249.88999975</v>
      </c>
      <c r="H138" s="132">
        <f t="shared" si="22"/>
        <v>2812617.4820013689</v>
      </c>
      <c r="I138" s="270">
        <f t="shared" si="23"/>
        <v>2.0013689063489437E-3</v>
      </c>
    </row>
    <row r="139" spans="1:9" x14ac:dyDescent="0.25">
      <c r="A139" s="135">
        <v>44811</v>
      </c>
      <c r="B139" s="134">
        <f t="shared" si="17"/>
        <v>7</v>
      </c>
      <c r="C139" s="132">
        <f t="shared" si="18"/>
        <v>3101778</v>
      </c>
      <c r="D139" s="133">
        <f t="shared" si="19"/>
        <v>289992.35000000009</v>
      </c>
      <c r="E139" s="132">
        <f t="shared" si="20"/>
        <v>2811785.65</v>
      </c>
      <c r="F139" s="132">
        <f t="shared" si="21"/>
        <v>977430249.88999975</v>
      </c>
      <c r="G139" s="132">
        <f t="shared" si="16"/>
        <v>977140257.53999972</v>
      </c>
      <c r="H139" s="132">
        <f t="shared" si="22"/>
        <v>2811785.6503684921</v>
      </c>
      <c r="I139" s="270">
        <f t="shared" si="23"/>
        <v>3.6849221214652061E-4</v>
      </c>
    </row>
    <row r="140" spans="1:9" x14ac:dyDescent="0.25">
      <c r="A140" s="135">
        <v>44818</v>
      </c>
      <c r="B140" s="134">
        <f t="shared" si="17"/>
        <v>7</v>
      </c>
      <c r="C140" s="132">
        <f t="shared" si="18"/>
        <v>3101778</v>
      </c>
      <c r="D140" s="133">
        <f t="shared" si="19"/>
        <v>290826.56999999983</v>
      </c>
      <c r="E140" s="132">
        <f t="shared" si="20"/>
        <v>2810951.43</v>
      </c>
      <c r="F140" s="132">
        <f t="shared" si="21"/>
        <v>977140257.53999972</v>
      </c>
      <c r="G140" s="132">
        <f t="shared" si="16"/>
        <v>976849430.96999967</v>
      </c>
      <c r="H140" s="132">
        <f t="shared" si="22"/>
        <v>2810951.4257999994</v>
      </c>
      <c r="I140" s="270">
        <f t="shared" si="23"/>
        <v>-4.2000007815659046E-3</v>
      </c>
    </row>
    <row r="141" spans="1:9" x14ac:dyDescent="0.25">
      <c r="A141" s="135">
        <v>44825</v>
      </c>
      <c r="B141" s="134">
        <f t="shared" si="17"/>
        <v>7</v>
      </c>
      <c r="C141" s="132">
        <f t="shared" si="18"/>
        <v>3101778</v>
      </c>
      <c r="D141" s="133">
        <f t="shared" si="19"/>
        <v>291663.20000000019</v>
      </c>
      <c r="E141" s="132">
        <f t="shared" si="20"/>
        <v>2810114.8</v>
      </c>
      <c r="F141" s="132">
        <f t="shared" si="21"/>
        <v>976849430.96999967</v>
      </c>
      <c r="G141" s="132">
        <f t="shared" si="16"/>
        <v>976557767.76999962</v>
      </c>
      <c r="H141" s="132">
        <f t="shared" si="22"/>
        <v>2810114.8014205471</v>
      </c>
      <c r="I141" s="270">
        <f t="shared" si="23"/>
        <v>1.420547254383564E-3</v>
      </c>
    </row>
    <row r="142" spans="1:9" x14ac:dyDescent="0.25">
      <c r="A142" s="135">
        <v>44832</v>
      </c>
      <c r="B142" s="134">
        <f t="shared" si="17"/>
        <v>7</v>
      </c>
      <c r="C142" s="132">
        <f t="shared" si="18"/>
        <v>3101778</v>
      </c>
      <c r="D142" s="133">
        <f t="shared" si="19"/>
        <v>292502.23</v>
      </c>
      <c r="E142" s="132">
        <f t="shared" si="20"/>
        <v>2809275.77</v>
      </c>
      <c r="F142" s="132">
        <f t="shared" si="21"/>
        <v>976557767.76999962</v>
      </c>
      <c r="G142" s="132">
        <f t="shared" si="16"/>
        <v>976265265.5399996</v>
      </c>
      <c r="H142" s="132">
        <f t="shared" si="22"/>
        <v>2809275.7702972586</v>
      </c>
      <c r="I142" s="270">
        <f t="shared" si="23"/>
        <v>2.9725860804319382E-4</v>
      </c>
    </row>
    <row r="143" spans="1:9" x14ac:dyDescent="0.25">
      <c r="A143" s="135">
        <v>44839</v>
      </c>
      <c r="B143" s="134">
        <f t="shared" si="17"/>
        <v>7</v>
      </c>
      <c r="C143" s="132">
        <f t="shared" si="18"/>
        <v>3101778</v>
      </c>
      <c r="D143" s="133">
        <f t="shared" si="19"/>
        <v>293343.66999999993</v>
      </c>
      <c r="E143" s="132">
        <f t="shared" si="20"/>
        <v>2808434.33</v>
      </c>
      <c r="F143" s="132">
        <f t="shared" si="21"/>
        <v>976265265.5399996</v>
      </c>
      <c r="G143" s="132">
        <f t="shared" si="16"/>
        <v>975971921.86999965</v>
      </c>
      <c r="H143" s="132">
        <f t="shared" si="22"/>
        <v>2808434.3255260261</v>
      </c>
      <c r="I143" s="270">
        <f t="shared" si="23"/>
        <v>-4.4739739969372749E-3</v>
      </c>
    </row>
    <row r="144" spans="1:9" x14ac:dyDescent="0.25">
      <c r="A144" s="135">
        <v>44846</v>
      </c>
      <c r="B144" s="134">
        <f t="shared" si="17"/>
        <v>7</v>
      </c>
      <c r="C144" s="132">
        <f t="shared" si="18"/>
        <v>3101778</v>
      </c>
      <c r="D144" s="133">
        <f t="shared" si="19"/>
        <v>294187.54000000004</v>
      </c>
      <c r="E144" s="132">
        <f t="shared" si="20"/>
        <v>2807590.46</v>
      </c>
      <c r="F144" s="132">
        <f t="shared" si="21"/>
        <v>975971921.86999965</v>
      </c>
      <c r="G144" s="132">
        <f t="shared" si="16"/>
        <v>975677734.32999969</v>
      </c>
      <c r="H144" s="132">
        <f t="shared" si="22"/>
        <v>2807590.4601739715</v>
      </c>
      <c r="I144" s="270">
        <f t="shared" si="23"/>
        <v>1.7397152259945869E-4</v>
      </c>
    </row>
    <row r="145" spans="1:9" x14ac:dyDescent="0.25">
      <c r="A145" s="135">
        <v>44853</v>
      </c>
      <c r="B145" s="134">
        <f t="shared" si="17"/>
        <v>7</v>
      </c>
      <c r="C145" s="132">
        <f t="shared" si="18"/>
        <v>3101778</v>
      </c>
      <c r="D145" s="133">
        <f t="shared" si="19"/>
        <v>295033.83000000007</v>
      </c>
      <c r="E145" s="132">
        <f t="shared" si="20"/>
        <v>2806744.17</v>
      </c>
      <c r="F145" s="132">
        <f t="shared" si="21"/>
        <v>975677734.32999969</v>
      </c>
      <c r="G145" s="132">
        <f t="shared" si="16"/>
        <v>975382700.49999964</v>
      </c>
      <c r="H145" s="132">
        <f t="shared" si="22"/>
        <v>2806744.167250684</v>
      </c>
      <c r="I145" s="270">
        <f t="shared" si="23"/>
        <v>-2.7493159286677837E-3</v>
      </c>
    </row>
    <row r="146" spans="1:9" x14ac:dyDescent="0.25">
      <c r="A146" s="135">
        <v>44860</v>
      </c>
      <c r="B146" s="134">
        <f t="shared" si="17"/>
        <v>7</v>
      </c>
      <c r="C146" s="132">
        <f t="shared" si="18"/>
        <v>3101778</v>
      </c>
      <c r="D146" s="133">
        <f t="shared" si="19"/>
        <v>295882.56000000006</v>
      </c>
      <c r="E146" s="132">
        <f t="shared" si="20"/>
        <v>2805895.44</v>
      </c>
      <c r="F146" s="132">
        <f t="shared" si="21"/>
        <v>975382700.49999964</v>
      </c>
      <c r="G146" s="132">
        <f t="shared" si="16"/>
        <v>975086817.9399997</v>
      </c>
      <c r="H146" s="132">
        <f t="shared" si="22"/>
        <v>2805895.439794519</v>
      </c>
      <c r="I146" s="270">
        <f t="shared" si="23"/>
        <v>-2.0548095926642418E-4</v>
      </c>
    </row>
    <row r="147" spans="1:9" x14ac:dyDescent="0.25">
      <c r="A147" s="135">
        <v>44867</v>
      </c>
      <c r="B147" s="134">
        <f t="shared" si="17"/>
        <v>7</v>
      </c>
      <c r="C147" s="132">
        <f t="shared" si="18"/>
        <v>3101778</v>
      </c>
      <c r="D147" s="133">
        <f t="shared" si="19"/>
        <v>296733.73</v>
      </c>
      <c r="E147" s="132">
        <f t="shared" si="20"/>
        <v>2805044.27</v>
      </c>
      <c r="F147" s="132">
        <f t="shared" si="21"/>
        <v>975086817.9399997</v>
      </c>
      <c r="G147" s="132">
        <f t="shared" si="16"/>
        <v>974790084.20999968</v>
      </c>
      <c r="H147" s="132">
        <f t="shared" si="22"/>
        <v>2805044.2707863003</v>
      </c>
      <c r="I147" s="270">
        <f t="shared" si="23"/>
        <v>7.8630028292536736E-4</v>
      </c>
    </row>
    <row r="148" spans="1:9" x14ac:dyDescent="0.25">
      <c r="A148" s="135">
        <v>44874</v>
      </c>
      <c r="B148" s="134">
        <f t="shared" si="17"/>
        <v>7</v>
      </c>
      <c r="C148" s="132">
        <f t="shared" si="18"/>
        <v>3101778</v>
      </c>
      <c r="D148" s="133">
        <f t="shared" si="19"/>
        <v>297587.35000000009</v>
      </c>
      <c r="E148" s="132">
        <f t="shared" si="20"/>
        <v>2804190.65</v>
      </c>
      <c r="F148" s="132">
        <f t="shared" si="21"/>
        <v>974790084.20999968</v>
      </c>
      <c r="G148" s="132">
        <f t="shared" si="16"/>
        <v>974492496.85999966</v>
      </c>
      <c r="H148" s="132">
        <f t="shared" si="22"/>
        <v>2804190.6532068481</v>
      </c>
      <c r="I148" s="270">
        <f t="shared" si="23"/>
        <v>3.2068481668829918E-3</v>
      </c>
    </row>
    <row r="149" spans="1:9" x14ac:dyDescent="0.25">
      <c r="A149" s="135">
        <v>44881</v>
      </c>
      <c r="B149" s="134">
        <f t="shared" si="17"/>
        <v>7</v>
      </c>
      <c r="C149" s="132">
        <f t="shared" si="18"/>
        <v>3101778</v>
      </c>
      <c r="D149" s="133">
        <f t="shared" si="19"/>
        <v>298443.41999999993</v>
      </c>
      <c r="E149" s="132">
        <f t="shared" si="20"/>
        <v>2803334.58</v>
      </c>
      <c r="F149" s="132">
        <f t="shared" si="21"/>
        <v>974492496.85999966</v>
      </c>
      <c r="G149" s="132">
        <f t="shared" si="16"/>
        <v>974194053.4399997</v>
      </c>
      <c r="H149" s="132">
        <f t="shared" si="22"/>
        <v>2803334.5800082185</v>
      </c>
      <c r="I149" s="270">
        <f t="shared" si="23"/>
        <v>8.2184560596942902E-6</v>
      </c>
    </row>
    <row r="150" spans="1:9" x14ac:dyDescent="0.25">
      <c r="A150" s="135">
        <v>44888</v>
      </c>
      <c r="B150" s="134">
        <f t="shared" si="17"/>
        <v>7</v>
      </c>
      <c r="C150" s="132">
        <f t="shared" si="18"/>
        <v>3101778</v>
      </c>
      <c r="D150" s="133">
        <f t="shared" si="19"/>
        <v>299301.95999999996</v>
      </c>
      <c r="E150" s="132">
        <f t="shared" si="20"/>
        <v>2802476.04</v>
      </c>
      <c r="F150" s="132">
        <f t="shared" si="21"/>
        <v>974194053.4399997</v>
      </c>
      <c r="G150" s="132">
        <f t="shared" si="16"/>
        <v>973894751.47999966</v>
      </c>
      <c r="H150" s="132">
        <f t="shared" si="22"/>
        <v>2802476.0441424646</v>
      </c>
      <c r="I150" s="270">
        <f t="shared" si="23"/>
        <v>4.142464604228735E-3</v>
      </c>
    </row>
    <row r="151" spans="1:9" x14ac:dyDescent="0.25">
      <c r="A151" s="135">
        <v>44895</v>
      </c>
      <c r="B151" s="134">
        <f t="shared" si="17"/>
        <v>7</v>
      </c>
      <c r="C151" s="132">
        <f t="shared" si="18"/>
        <v>3101778</v>
      </c>
      <c r="D151" s="133">
        <f t="shared" si="19"/>
        <v>300162.95999999996</v>
      </c>
      <c r="E151" s="132">
        <f t="shared" si="20"/>
        <v>2801615.04</v>
      </c>
      <c r="F151" s="132">
        <f t="shared" si="21"/>
        <v>973894751.47999966</v>
      </c>
      <c r="G151" s="132">
        <f t="shared" si="16"/>
        <v>973594588.51999962</v>
      </c>
      <c r="H151" s="132">
        <f t="shared" si="22"/>
        <v>2801615.0385041088</v>
      </c>
      <c r="I151" s="270">
        <f t="shared" si="23"/>
        <v>-1.4958912506699562E-3</v>
      </c>
    </row>
    <row r="152" spans="1:9" x14ac:dyDescent="0.25">
      <c r="A152" s="135">
        <v>44902</v>
      </c>
      <c r="B152" s="134">
        <f t="shared" si="17"/>
        <v>7</v>
      </c>
      <c r="C152" s="132">
        <f t="shared" si="18"/>
        <v>3101778</v>
      </c>
      <c r="D152" s="133">
        <f t="shared" si="19"/>
        <v>301026.43999999994</v>
      </c>
      <c r="E152" s="132">
        <f t="shared" si="20"/>
        <v>2800751.56</v>
      </c>
      <c r="F152" s="132">
        <f t="shared" si="21"/>
        <v>973594588.51999962</v>
      </c>
      <c r="G152" s="132">
        <f t="shared" si="16"/>
        <v>973293562.07999957</v>
      </c>
      <c r="H152" s="132">
        <f t="shared" si="22"/>
        <v>2800751.5560164372</v>
      </c>
      <c r="I152" s="270">
        <f t="shared" si="23"/>
        <v>-3.9835628122091293E-3</v>
      </c>
    </row>
    <row r="153" spans="1:9" x14ac:dyDescent="0.25">
      <c r="A153" s="135">
        <v>44909</v>
      </c>
      <c r="B153" s="134">
        <f t="shared" si="17"/>
        <v>7</v>
      </c>
      <c r="C153" s="132">
        <f t="shared" si="18"/>
        <v>3101778</v>
      </c>
      <c r="D153" s="133">
        <f t="shared" si="19"/>
        <v>301892.41000000015</v>
      </c>
      <c r="E153" s="132">
        <f t="shared" si="20"/>
        <v>2799885.59</v>
      </c>
      <c r="F153" s="132">
        <f t="shared" si="21"/>
        <v>973293562.07999957</v>
      </c>
      <c r="G153" s="132">
        <f t="shared" si="16"/>
        <v>972991669.6699996</v>
      </c>
      <c r="H153" s="132">
        <f t="shared" si="22"/>
        <v>2799885.5895452038</v>
      </c>
      <c r="I153" s="270">
        <f t="shared" si="23"/>
        <v>-4.5479601249098778E-4</v>
      </c>
    </row>
    <row r="154" spans="1:9" x14ac:dyDescent="0.25">
      <c r="A154" s="135">
        <v>44916</v>
      </c>
      <c r="B154" s="134">
        <f t="shared" si="17"/>
        <v>7</v>
      </c>
      <c r="C154" s="132">
        <f t="shared" si="18"/>
        <v>3101778</v>
      </c>
      <c r="D154" s="133">
        <f t="shared" si="19"/>
        <v>302760.87000000011</v>
      </c>
      <c r="E154" s="132">
        <f t="shared" si="20"/>
        <v>2799017.13</v>
      </c>
      <c r="F154" s="132">
        <f t="shared" si="21"/>
        <v>972991669.6699996</v>
      </c>
      <c r="G154" s="132">
        <f t="shared" si="16"/>
        <v>972688908.79999959</v>
      </c>
      <c r="H154" s="132">
        <f t="shared" si="22"/>
        <v>2799017.1319273957</v>
      </c>
      <c r="I154" s="270">
        <f t="shared" si="23"/>
        <v>1.9273958168923855E-3</v>
      </c>
    </row>
    <row r="155" spans="1:9" x14ac:dyDescent="0.25">
      <c r="A155" s="135">
        <v>44923</v>
      </c>
      <c r="B155" s="134">
        <f t="shared" si="17"/>
        <v>7</v>
      </c>
      <c r="C155" s="132">
        <f t="shared" si="18"/>
        <v>3101778</v>
      </c>
      <c r="D155" s="133">
        <f t="shared" si="19"/>
        <v>303631.81999999983</v>
      </c>
      <c r="E155" s="132">
        <f t="shared" si="20"/>
        <v>2798146.18</v>
      </c>
      <c r="F155" s="132">
        <f t="shared" si="21"/>
        <v>972688908.79999959</v>
      </c>
      <c r="G155" s="132">
        <f t="shared" si="16"/>
        <v>972385276.97999954</v>
      </c>
      <c r="H155" s="132">
        <f t="shared" si="22"/>
        <v>2798146.1759999986</v>
      </c>
      <c r="I155" s="270">
        <f t="shared" si="23"/>
        <v>-4.0000015869736671E-3</v>
      </c>
    </row>
    <row r="156" spans="1:9" x14ac:dyDescent="0.25">
      <c r="A156" s="135">
        <v>44930</v>
      </c>
      <c r="B156" s="134">
        <f t="shared" si="17"/>
        <v>7</v>
      </c>
      <c r="C156" s="132">
        <f t="shared" si="18"/>
        <v>3101778</v>
      </c>
      <c r="D156" s="133">
        <f t="shared" si="19"/>
        <v>304505.29000000004</v>
      </c>
      <c r="E156" s="132">
        <f t="shared" si="20"/>
        <v>2797272.71</v>
      </c>
      <c r="F156" s="132">
        <f t="shared" si="21"/>
        <v>972385276.97999954</v>
      </c>
      <c r="G156" s="132">
        <f t="shared" si="16"/>
        <v>972080771.68999958</v>
      </c>
      <c r="H156" s="132">
        <f t="shared" si="22"/>
        <v>2797272.7145999987</v>
      </c>
      <c r="I156" s="270">
        <f t="shared" si="23"/>
        <v>4.5999987050890923E-3</v>
      </c>
    </row>
    <row r="157" spans="1:9" x14ac:dyDescent="0.25">
      <c r="A157" s="135">
        <v>44937</v>
      </c>
      <c r="B157" s="134">
        <f t="shared" si="17"/>
        <v>7</v>
      </c>
      <c r="C157" s="132">
        <f t="shared" si="18"/>
        <v>3101778</v>
      </c>
      <c r="D157" s="133">
        <f t="shared" si="19"/>
        <v>305381.25999999978</v>
      </c>
      <c r="E157" s="132">
        <f t="shared" si="20"/>
        <v>2796396.74</v>
      </c>
      <c r="F157" s="132">
        <f t="shared" si="21"/>
        <v>972080771.68999958</v>
      </c>
      <c r="G157" s="132">
        <f t="shared" si="16"/>
        <v>971775390.42999959</v>
      </c>
      <c r="H157" s="132">
        <f t="shared" si="22"/>
        <v>2796396.7404780807</v>
      </c>
      <c r="I157" s="270">
        <f t="shared" si="23"/>
        <v>4.7808047384023666E-4</v>
      </c>
    </row>
    <row r="158" spans="1:9" x14ac:dyDescent="0.25">
      <c r="A158" s="135">
        <v>44944</v>
      </c>
      <c r="B158" s="134">
        <f t="shared" si="17"/>
        <v>7</v>
      </c>
      <c r="C158" s="132">
        <f t="shared" si="18"/>
        <v>3101778</v>
      </c>
      <c r="D158" s="133">
        <f t="shared" si="19"/>
        <v>306259.75</v>
      </c>
      <c r="E158" s="132">
        <f t="shared" si="20"/>
        <v>2795518.25</v>
      </c>
      <c r="F158" s="132">
        <f t="shared" si="21"/>
        <v>971775390.42999959</v>
      </c>
      <c r="G158" s="132">
        <f t="shared" si="16"/>
        <v>971469130.67999959</v>
      </c>
      <c r="H158" s="132">
        <f t="shared" si="22"/>
        <v>2795518.2464424646</v>
      </c>
      <c r="I158" s="270">
        <f t="shared" si="23"/>
        <v>-3.5575353540480137E-3</v>
      </c>
    </row>
    <row r="159" spans="1:9" x14ac:dyDescent="0.25">
      <c r="A159" s="135">
        <v>44951</v>
      </c>
      <c r="B159" s="134">
        <f t="shared" si="17"/>
        <v>7</v>
      </c>
      <c r="C159" s="132">
        <f t="shared" si="18"/>
        <v>3101778</v>
      </c>
      <c r="D159" s="133">
        <f t="shared" si="19"/>
        <v>307140.77</v>
      </c>
      <c r="E159" s="132">
        <f t="shared" si="20"/>
        <v>2794637.23</v>
      </c>
      <c r="F159" s="132">
        <f t="shared" si="21"/>
        <v>971469130.67999959</v>
      </c>
      <c r="G159" s="132">
        <f t="shared" si="16"/>
        <v>971161989.90999961</v>
      </c>
      <c r="H159" s="132">
        <f t="shared" si="22"/>
        <v>2794637.2252438343</v>
      </c>
      <c r="I159" s="270">
        <f t="shared" si="23"/>
        <v>-4.7561656683683395E-3</v>
      </c>
    </row>
    <row r="160" spans="1:9" x14ac:dyDescent="0.25">
      <c r="A160" s="135">
        <v>44958</v>
      </c>
      <c r="B160" s="134">
        <f t="shared" si="17"/>
        <v>7</v>
      </c>
      <c r="C160" s="132">
        <f t="shared" si="18"/>
        <v>3101778</v>
      </c>
      <c r="D160" s="133">
        <f t="shared" si="19"/>
        <v>308024.33000000007</v>
      </c>
      <c r="E160" s="132">
        <f t="shared" si="20"/>
        <v>2793753.67</v>
      </c>
      <c r="F160" s="132">
        <f t="shared" si="21"/>
        <v>971161989.90999961</v>
      </c>
      <c r="G160" s="132">
        <f t="shared" si="16"/>
        <v>970853965.57999957</v>
      </c>
      <c r="H160" s="132">
        <f t="shared" si="22"/>
        <v>2793753.6696041082</v>
      </c>
      <c r="I160" s="270">
        <f t="shared" si="23"/>
        <v>-3.9589172229170799E-4</v>
      </c>
    </row>
    <row r="161" spans="1:9" x14ac:dyDescent="0.25">
      <c r="A161" s="135">
        <v>44965</v>
      </c>
      <c r="B161" s="134">
        <f t="shared" si="17"/>
        <v>7</v>
      </c>
      <c r="C161" s="132">
        <f t="shared" si="18"/>
        <v>3101778</v>
      </c>
      <c r="D161" s="133">
        <f t="shared" si="19"/>
        <v>308910.43000000017</v>
      </c>
      <c r="E161" s="132">
        <f t="shared" si="20"/>
        <v>2792867.57</v>
      </c>
      <c r="F161" s="132">
        <f t="shared" si="21"/>
        <v>970853965.57999957</v>
      </c>
      <c r="G161" s="132">
        <f t="shared" si="16"/>
        <v>970545055.14999962</v>
      </c>
      <c r="H161" s="132">
        <f t="shared" si="22"/>
        <v>2792867.5722164367</v>
      </c>
      <c r="I161" s="270">
        <f t="shared" si="23"/>
        <v>2.2164369001984596E-3</v>
      </c>
    </row>
    <row r="162" spans="1:9" x14ac:dyDescent="0.25">
      <c r="A162" s="135">
        <v>44972</v>
      </c>
      <c r="B162" s="134">
        <f t="shared" si="17"/>
        <v>7</v>
      </c>
      <c r="C162" s="132">
        <f t="shared" si="18"/>
        <v>3101778</v>
      </c>
      <c r="D162" s="133">
        <f t="shared" si="19"/>
        <v>309799.06999999983</v>
      </c>
      <c r="E162" s="132">
        <f t="shared" si="20"/>
        <v>2791978.93</v>
      </c>
      <c r="F162" s="132">
        <f t="shared" si="21"/>
        <v>970545055.14999962</v>
      </c>
      <c r="G162" s="132">
        <f t="shared" si="16"/>
        <v>970235256.07999957</v>
      </c>
      <c r="H162" s="132">
        <f t="shared" si="22"/>
        <v>2791978.9257739717</v>
      </c>
      <c r="I162" s="270">
        <f t="shared" si="23"/>
        <v>-4.2260284535586834E-3</v>
      </c>
    </row>
    <row r="163" spans="1:9" x14ac:dyDescent="0.25">
      <c r="A163" s="135">
        <v>44979</v>
      </c>
      <c r="B163" s="134">
        <f t="shared" si="17"/>
        <v>7</v>
      </c>
      <c r="C163" s="132">
        <f t="shared" si="18"/>
        <v>3101778</v>
      </c>
      <c r="D163" s="133">
        <f t="shared" si="19"/>
        <v>310690.2799999998</v>
      </c>
      <c r="E163" s="132">
        <f t="shared" si="20"/>
        <v>2791087.72</v>
      </c>
      <c r="F163" s="132">
        <f t="shared" si="21"/>
        <v>970235256.07999957</v>
      </c>
      <c r="G163" s="132">
        <f t="shared" si="16"/>
        <v>969924565.79999959</v>
      </c>
      <c r="H163" s="132">
        <f t="shared" si="22"/>
        <v>2791087.7229698617</v>
      </c>
      <c r="I163" s="270">
        <f t="shared" si="23"/>
        <v>2.9698614962399006E-3</v>
      </c>
    </row>
    <row r="164" spans="1:9" x14ac:dyDescent="0.25">
      <c r="A164" s="135">
        <v>44986</v>
      </c>
      <c r="B164" s="134">
        <f t="shared" si="17"/>
        <v>7</v>
      </c>
      <c r="C164" s="132">
        <f t="shared" si="18"/>
        <v>3101778</v>
      </c>
      <c r="D164" s="133">
        <f t="shared" si="19"/>
        <v>311584.04000000004</v>
      </c>
      <c r="E164" s="132">
        <f t="shared" si="20"/>
        <v>2790193.96</v>
      </c>
      <c r="F164" s="132">
        <f t="shared" si="21"/>
        <v>969924565.79999959</v>
      </c>
      <c r="G164" s="132">
        <f t="shared" si="16"/>
        <v>969612981.75999963</v>
      </c>
      <c r="H164" s="132">
        <f t="shared" si="22"/>
        <v>2790193.956410958</v>
      </c>
      <c r="I164" s="270">
        <f t="shared" si="23"/>
        <v>-3.5890419967472553E-3</v>
      </c>
    </row>
    <row r="165" spans="1:9" x14ac:dyDescent="0.25">
      <c r="A165" s="135">
        <v>44993</v>
      </c>
      <c r="B165" s="134">
        <f t="shared" si="17"/>
        <v>7</v>
      </c>
      <c r="C165" s="132">
        <f t="shared" si="18"/>
        <v>3101778</v>
      </c>
      <c r="D165" s="133">
        <f t="shared" si="19"/>
        <v>312480.37999999989</v>
      </c>
      <c r="E165" s="132">
        <f t="shared" si="20"/>
        <v>2789297.62</v>
      </c>
      <c r="F165" s="132">
        <f t="shared" si="21"/>
        <v>969612981.75999963</v>
      </c>
      <c r="G165" s="132">
        <f t="shared" si="16"/>
        <v>969300501.37999964</v>
      </c>
      <c r="H165" s="132">
        <f t="shared" si="22"/>
        <v>2789297.6187616428</v>
      </c>
      <c r="I165" s="270">
        <f t="shared" si="23"/>
        <v>-1.238357275724411E-3</v>
      </c>
    </row>
    <row r="166" spans="1:9" x14ac:dyDescent="0.25">
      <c r="A166" s="135">
        <v>45000</v>
      </c>
      <c r="B166" s="134">
        <f t="shared" si="17"/>
        <v>7</v>
      </c>
      <c r="C166" s="132">
        <f t="shared" si="18"/>
        <v>3101778</v>
      </c>
      <c r="D166" s="133">
        <f t="shared" si="19"/>
        <v>313379.29999999981</v>
      </c>
      <c r="E166" s="132">
        <f t="shared" si="20"/>
        <v>2788398.7</v>
      </c>
      <c r="F166" s="132">
        <f t="shared" si="21"/>
        <v>969300501.37999964</v>
      </c>
      <c r="G166" s="132">
        <f t="shared" si="16"/>
        <v>968987122.07999969</v>
      </c>
      <c r="H166" s="132">
        <f t="shared" si="22"/>
        <v>2788398.7025999986</v>
      </c>
      <c r="I166" s="270">
        <f t="shared" si="23"/>
        <v>2.599998377263546E-3</v>
      </c>
    </row>
    <row r="167" spans="1:9" x14ac:dyDescent="0.25">
      <c r="A167" s="135">
        <v>45007</v>
      </c>
      <c r="B167" s="134">
        <f t="shared" si="17"/>
        <v>7</v>
      </c>
      <c r="C167" s="132">
        <f t="shared" si="18"/>
        <v>3101778</v>
      </c>
      <c r="D167" s="133">
        <f t="shared" si="19"/>
        <v>314280.79999999981</v>
      </c>
      <c r="E167" s="132">
        <f t="shared" si="20"/>
        <v>2787497.2</v>
      </c>
      <c r="F167" s="132">
        <f t="shared" si="21"/>
        <v>968987122.07999969</v>
      </c>
      <c r="G167" s="132">
        <f t="shared" si="16"/>
        <v>968672841.27999973</v>
      </c>
      <c r="H167" s="132">
        <f t="shared" si="22"/>
        <v>2787497.2005041088</v>
      </c>
      <c r="I167" s="270">
        <f t="shared" si="23"/>
        <v>5.0410861149430275E-4</v>
      </c>
    </row>
    <row r="168" spans="1:9" x14ac:dyDescent="0.25">
      <c r="A168" s="135">
        <v>45014</v>
      </c>
      <c r="B168" s="134">
        <f t="shared" si="17"/>
        <v>7</v>
      </c>
      <c r="C168" s="132">
        <f t="shared" si="18"/>
        <v>3101778</v>
      </c>
      <c r="D168" s="133">
        <f t="shared" si="19"/>
        <v>315184.89000000013</v>
      </c>
      <c r="E168" s="132">
        <f t="shared" si="20"/>
        <v>2786593.11</v>
      </c>
      <c r="F168" s="132">
        <f t="shared" si="21"/>
        <v>968672841.27999973</v>
      </c>
      <c r="G168" s="132">
        <f t="shared" si="16"/>
        <v>968357656.38999975</v>
      </c>
      <c r="H168" s="132">
        <f t="shared" si="22"/>
        <v>2786593.1050520539</v>
      </c>
      <c r="I168" s="270">
        <f t="shared" si="23"/>
        <v>-4.9479459412395954E-3</v>
      </c>
    </row>
    <row r="169" spans="1:9" x14ac:dyDescent="0.25">
      <c r="A169" s="135">
        <v>45021</v>
      </c>
      <c r="B169" s="134">
        <f t="shared" si="17"/>
        <v>7</v>
      </c>
      <c r="C169" s="132">
        <f t="shared" si="18"/>
        <v>3101778</v>
      </c>
      <c r="D169" s="133">
        <f t="shared" si="19"/>
        <v>316091.58999999985</v>
      </c>
      <c r="E169" s="132">
        <f t="shared" si="20"/>
        <v>2785686.41</v>
      </c>
      <c r="F169" s="132">
        <f t="shared" si="21"/>
        <v>968357656.38999975</v>
      </c>
      <c r="G169" s="132">
        <f t="shared" si="16"/>
        <v>968041564.79999971</v>
      </c>
      <c r="H169" s="132">
        <f t="shared" si="22"/>
        <v>2785686.4087931504</v>
      </c>
      <c r="I169" s="270">
        <f t="shared" si="23"/>
        <v>-1.2068497017025948E-3</v>
      </c>
    </row>
    <row r="170" spans="1:9" x14ac:dyDescent="0.25">
      <c r="A170" s="135">
        <v>45028</v>
      </c>
      <c r="B170" s="134">
        <f t="shared" si="17"/>
        <v>7</v>
      </c>
      <c r="C170" s="132">
        <f t="shared" si="18"/>
        <v>3101778</v>
      </c>
      <c r="D170" s="133">
        <f t="shared" si="19"/>
        <v>317000.89999999991</v>
      </c>
      <c r="E170" s="132">
        <f t="shared" si="20"/>
        <v>2784777.1</v>
      </c>
      <c r="F170" s="132">
        <f t="shared" si="21"/>
        <v>968041564.79999971</v>
      </c>
      <c r="G170" s="132">
        <f t="shared" si="16"/>
        <v>967724563.89999974</v>
      </c>
      <c r="H170" s="132">
        <f t="shared" si="22"/>
        <v>2784777.1042191768</v>
      </c>
      <c r="I170" s="270">
        <f t="shared" si="23"/>
        <v>4.2191767133772373E-3</v>
      </c>
    </row>
    <row r="171" spans="1:9" x14ac:dyDescent="0.25">
      <c r="A171" s="135">
        <v>45035</v>
      </c>
      <c r="B171" s="134">
        <f t="shared" si="17"/>
        <v>7</v>
      </c>
      <c r="C171" s="132">
        <f t="shared" si="18"/>
        <v>3101778</v>
      </c>
      <c r="D171" s="133">
        <f t="shared" si="19"/>
        <v>317912.81999999983</v>
      </c>
      <c r="E171" s="132">
        <f t="shared" si="20"/>
        <v>2783865.18</v>
      </c>
      <c r="F171" s="132">
        <f t="shared" si="21"/>
        <v>967724563.89999974</v>
      </c>
      <c r="G171" s="132">
        <f t="shared" si="16"/>
        <v>967406651.07999969</v>
      </c>
      <c r="H171" s="132">
        <f t="shared" si="22"/>
        <v>2783865.183821917</v>
      </c>
      <c r="I171" s="270">
        <f t="shared" si="23"/>
        <v>3.8219168782234192E-3</v>
      </c>
    </row>
    <row r="172" spans="1:9" x14ac:dyDescent="0.25">
      <c r="A172" s="135">
        <v>45042</v>
      </c>
      <c r="B172" s="134">
        <f t="shared" si="17"/>
        <v>7</v>
      </c>
      <c r="C172" s="132">
        <f t="shared" si="18"/>
        <v>3101778</v>
      </c>
      <c r="D172" s="133">
        <f t="shared" si="19"/>
        <v>318827.35999999987</v>
      </c>
      <c r="E172" s="132">
        <f t="shared" si="20"/>
        <v>2782950.64</v>
      </c>
      <c r="F172" s="132">
        <f t="shared" si="21"/>
        <v>967406651.07999969</v>
      </c>
      <c r="G172" s="132">
        <f t="shared" si="16"/>
        <v>967087823.71999967</v>
      </c>
      <c r="H172" s="132">
        <f t="shared" si="22"/>
        <v>2782950.6400931496</v>
      </c>
      <c r="I172" s="270">
        <f t="shared" si="23"/>
        <v>9.3149486929178238E-5</v>
      </c>
    </row>
    <row r="173" spans="1:9" x14ac:dyDescent="0.25">
      <c r="A173" s="135">
        <v>45049</v>
      </c>
      <c r="B173" s="134">
        <f t="shared" si="17"/>
        <v>7</v>
      </c>
      <c r="C173" s="132">
        <f t="shared" si="18"/>
        <v>3101778</v>
      </c>
      <c r="D173" s="133">
        <f t="shared" si="19"/>
        <v>319744.5299999998</v>
      </c>
      <c r="E173" s="132">
        <f t="shared" si="20"/>
        <v>2782033.47</v>
      </c>
      <c r="F173" s="132">
        <f t="shared" si="21"/>
        <v>967087823.71999967</v>
      </c>
      <c r="G173" s="132">
        <f t="shared" si="16"/>
        <v>966768079.1899997</v>
      </c>
      <c r="H173" s="132">
        <f t="shared" si="22"/>
        <v>2782033.4654958891</v>
      </c>
      <c r="I173" s="270">
        <f t="shared" si="23"/>
        <v>-4.5041111297905445E-3</v>
      </c>
    </row>
    <row r="174" spans="1:9" x14ac:dyDescent="0.25">
      <c r="A174" s="135">
        <v>45056</v>
      </c>
      <c r="B174" s="134">
        <f t="shared" si="17"/>
        <v>7</v>
      </c>
      <c r="C174" s="132">
        <f t="shared" si="18"/>
        <v>3101778</v>
      </c>
      <c r="D174" s="133">
        <f t="shared" si="19"/>
        <v>320664.35000000009</v>
      </c>
      <c r="E174" s="132">
        <f t="shared" si="20"/>
        <v>2781113.65</v>
      </c>
      <c r="F174" s="132">
        <f t="shared" si="21"/>
        <v>966768079.1899997</v>
      </c>
      <c r="G174" s="132">
        <f t="shared" si="16"/>
        <v>966447414.83999968</v>
      </c>
      <c r="H174" s="132">
        <f t="shared" si="22"/>
        <v>2781113.6524643828</v>
      </c>
      <c r="I174" s="270">
        <f t="shared" si="23"/>
        <v>2.4643829092383385E-3</v>
      </c>
    </row>
    <row r="175" spans="1:9" x14ac:dyDescent="0.25">
      <c r="A175" s="135">
        <v>45063</v>
      </c>
      <c r="B175" s="134">
        <f t="shared" si="17"/>
        <v>7</v>
      </c>
      <c r="C175" s="132">
        <f t="shared" si="18"/>
        <v>3101778</v>
      </c>
      <c r="D175" s="133">
        <f t="shared" si="19"/>
        <v>321586.81000000006</v>
      </c>
      <c r="E175" s="132">
        <f t="shared" si="20"/>
        <v>2780191.19</v>
      </c>
      <c r="F175" s="132">
        <f t="shared" si="21"/>
        <v>966447414.83999968</v>
      </c>
      <c r="G175" s="132">
        <f t="shared" si="16"/>
        <v>966125828.02999973</v>
      </c>
      <c r="H175" s="132">
        <f t="shared" si="22"/>
        <v>2780191.1933753416</v>
      </c>
      <c r="I175" s="270">
        <f t="shared" si="23"/>
        <v>3.3753416500985622E-3</v>
      </c>
    </row>
    <row r="176" spans="1:9" x14ac:dyDescent="0.25">
      <c r="A176" s="135">
        <v>45070</v>
      </c>
      <c r="B176" s="134">
        <f t="shared" si="17"/>
        <v>7</v>
      </c>
      <c r="C176" s="132">
        <f t="shared" si="18"/>
        <v>3101778</v>
      </c>
      <c r="D176" s="133">
        <f t="shared" si="19"/>
        <v>322511.91999999993</v>
      </c>
      <c r="E176" s="132">
        <f t="shared" si="20"/>
        <v>2779266.08</v>
      </c>
      <c r="F176" s="132">
        <f t="shared" si="21"/>
        <v>966125828.02999973</v>
      </c>
      <c r="G176" s="132">
        <f t="shared" si="16"/>
        <v>965803316.10999978</v>
      </c>
      <c r="H176" s="132">
        <f t="shared" si="22"/>
        <v>2779266.0806342456</v>
      </c>
      <c r="I176" s="270">
        <f t="shared" si="23"/>
        <v>6.3424557447433472E-4</v>
      </c>
    </row>
    <row r="177" spans="1:9" x14ac:dyDescent="0.25">
      <c r="A177" s="135">
        <v>45077</v>
      </c>
      <c r="B177" s="134">
        <f t="shared" si="17"/>
        <v>7</v>
      </c>
      <c r="C177" s="132">
        <f t="shared" si="18"/>
        <v>3101778</v>
      </c>
      <c r="D177" s="133">
        <f t="shared" si="19"/>
        <v>323439.68999999994</v>
      </c>
      <c r="E177" s="132">
        <f t="shared" si="20"/>
        <v>2778338.31</v>
      </c>
      <c r="F177" s="132">
        <f t="shared" si="21"/>
        <v>965803316.10999978</v>
      </c>
      <c r="G177" s="132">
        <f t="shared" si="16"/>
        <v>965479876.41999972</v>
      </c>
      <c r="H177" s="132">
        <f t="shared" si="22"/>
        <v>2778338.3066178076</v>
      </c>
      <c r="I177" s="270">
        <f t="shared" si="23"/>
        <v>-3.3821924589574337E-3</v>
      </c>
    </row>
    <row r="178" spans="1:9" x14ac:dyDescent="0.25">
      <c r="A178" s="135">
        <v>45084</v>
      </c>
      <c r="B178" s="134">
        <f t="shared" si="17"/>
        <v>7</v>
      </c>
      <c r="C178" s="132">
        <f t="shared" si="18"/>
        <v>3101778</v>
      </c>
      <c r="D178" s="133">
        <f t="shared" si="19"/>
        <v>324370.14000000013</v>
      </c>
      <c r="E178" s="132">
        <f t="shared" si="20"/>
        <v>2777407.86</v>
      </c>
      <c r="F178" s="132">
        <f t="shared" si="21"/>
        <v>965479876.41999972</v>
      </c>
      <c r="G178" s="132">
        <f t="shared" si="16"/>
        <v>965155506.27999973</v>
      </c>
      <c r="H178" s="132">
        <f t="shared" si="22"/>
        <v>2777407.8636739715</v>
      </c>
      <c r="I178" s="270">
        <f t="shared" si="23"/>
        <v>3.6739716306328773E-3</v>
      </c>
    </row>
    <row r="179" spans="1:9" x14ac:dyDescent="0.25">
      <c r="A179" s="135">
        <v>45091</v>
      </c>
      <c r="B179" s="134">
        <f t="shared" si="17"/>
        <v>7</v>
      </c>
      <c r="C179" s="132">
        <f t="shared" si="18"/>
        <v>3101778</v>
      </c>
      <c r="D179" s="133">
        <f t="shared" si="19"/>
        <v>325303.25999999978</v>
      </c>
      <c r="E179" s="132">
        <f t="shared" si="20"/>
        <v>2776474.74</v>
      </c>
      <c r="F179" s="132">
        <f t="shared" si="21"/>
        <v>965155506.27999973</v>
      </c>
      <c r="G179" s="132">
        <f t="shared" si="16"/>
        <v>964830203.01999974</v>
      </c>
      <c r="H179" s="132">
        <f t="shared" si="22"/>
        <v>2776474.7440931494</v>
      </c>
      <c r="I179" s="270">
        <f t="shared" si="23"/>
        <v>4.0931492112576962E-3</v>
      </c>
    </row>
    <row r="180" spans="1:9" x14ac:dyDescent="0.25">
      <c r="A180" s="135">
        <v>45098</v>
      </c>
      <c r="B180" s="134">
        <f t="shared" si="17"/>
        <v>7</v>
      </c>
      <c r="C180" s="132">
        <f t="shared" si="18"/>
        <v>3101778</v>
      </c>
      <c r="D180" s="133">
        <f t="shared" si="19"/>
        <v>326239.06000000006</v>
      </c>
      <c r="E180" s="132">
        <f t="shared" si="20"/>
        <v>2775538.94</v>
      </c>
      <c r="F180" s="132">
        <f t="shared" si="21"/>
        <v>964830203.01999974</v>
      </c>
      <c r="G180" s="132">
        <f t="shared" si="16"/>
        <v>964503963.9599998</v>
      </c>
      <c r="H180" s="132">
        <f t="shared" si="22"/>
        <v>2775538.9401945197</v>
      </c>
      <c r="I180" s="270">
        <f t="shared" si="23"/>
        <v>1.945197582244873E-4</v>
      </c>
    </row>
    <row r="181" spans="1:9" x14ac:dyDescent="0.25">
      <c r="A181" s="135">
        <v>45105</v>
      </c>
      <c r="B181" s="134">
        <f t="shared" si="17"/>
        <v>7</v>
      </c>
      <c r="C181" s="132">
        <f t="shared" si="18"/>
        <v>3101778</v>
      </c>
      <c r="D181" s="133">
        <f t="shared" si="19"/>
        <v>327177.56000000006</v>
      </c>
      <c r="E181" s="132">
        <f t="shared" si="20"/>
        <v>2774600.44</v>
      </c>
      <c r="F181" s="132">
        <f t="shared" si="21"/>
        <v>964503963.9599998</v>
      </c>
      <c r="G181" s="132">
        <f t="shared" si="16"/>
        <v>964176786.39999986</v>
      </c>
      <c r="H181" s="132">
        <f t="shared" si="22"/>
        <v>2774600.4442684921</v>
      </c>
      <c r="I181" s="270">
        <f t="shared" si="23"/>
        <v>4.2684921063482761E-3</v>
      </c>
    </row>
    <row r="182" spans="1:9" x14ac:dyDescent="0.25">
      <c r="A182" s="135">
        <v>45112</v>
      </c>
      <c r="B182" s="134">
        <f t="shared" si="17"/>
        <v>7</v>
      </c>
      <c r="C182" s="132">
        <f t="shared" si="18"/>
        <v>3101778</v>
      </c>
      <c r="D182" s="133">
        <f t="shared" si="19"/>
        <v>328118.75</v>
      </c>
      <c r="E182" s="132">
        <f t="shared" si="20"/>
        <v>2773659.25</v>
      </c>
      <c r="F182" s="132">
        <f t="shared" si="21"/>
        <v>964176786.39999986</v>
      </c>
      <c r="G182" s="132">
        <f t="shared" si="16"/>
        <v>963848667.64999986</v>
      </c>
      <c r="H182" s="132">
        <f t="shared" si="22"/>
        <v>2773659.2485479447</v>
      </c>
      <c r="I182" s="270">
        <f t="shared" si="23"/>
        <v>-1.4520552940666676E-3</v>
      </c>
    </row>
    <row r="183" spans="1:9" x14ac:dyDescent="0.25">
      <c r="A183" s="135">
        <v>45119</v>
      </c>
      <c r="B183" s="134">
        <f t="shared" si="17"/>
        <v>7</v>
      </c>
      <c r="C183" s="132">
        <f t="shared" si="18"/>
        <v>3101778</v>
      </c>
      <c r="D183" s="133">
        <f t="shared" si="19"/>
        <v>329062.64999999991</v>
      </c>
      <c r="E183" s="132">
        <f t="shared" si="20"/>
        <v>2772715.35</v>
      </c>
      <c r="F183" s="132">
        <f t="shared" si="21"/>
        <v>963848667.64999986</v>
      </c>
      <c r="G183" s="132">
        <f t="shared" si="16"/>
        <v>963519604.99999988</v>
      </c>
      <c r="H183" s="132">
        <f t="shared" si="22"/>
        <v>2772715.3452945198</v>
      </c>
      <c r="I183" s="270">
        <f t="shared" si="23"/>
        <v>-4.7054802998900414E-3</v>
      </c>
    </row>
    <row r="184" spans="1:9" x14ac:dyDescent="0.25">
      <c r="A184" s="135">
        <v>45126</v>
      </c>
      <c r="B184" s="134">
        <f t="shared" si="17"/>
        <v>7</v>
      </c>
      <c r="C184" s="132">
        <f t="shared" si="18"/>
        <v>3101778</v>
      </c>
      <c r="D184" s="133">
        <f t="shared" si="19"/>
        <v>330009.27</v>
      </c>
      <c r="E184" s="132">
        <f t="shared" si="20"/>
        <v>2771768.73</v>
      </c>
      <c r="F184" s="132">
        <f t="shared" si="21"/>
        <v>963519604.99999988</v>
      </c>
      <c r="G184" s="132">
        <f t="shared" si="16"/>
        <v>963189595.7299999</v>
      </c>
      <c r="H184" s="132">
        <f t="shared" si="22"/>
        <v>2771768.7267123279</v>
      </c>
      <c r="I184" s="270">
        <f t="shared" si="23"/>
        <v>-3.2876720651984215E-3</v>
      </c>
    </row>
    <row r="185" spans="1:9" x14ac:dyDescent="0.25">
      <c r="A185" s="135">
        <v>45133</v>
      </c>
      <c r="B185" s="134">
        <f t="shared" si="17"/>
        <v>7</v>
      </c>
      <c r="C185" s="132">
        <f t="shared" si="18"/>
        <v>3101778</v>
      </c>
      <c r="D185" s="133">
        <f t="shared" si="19"/>
        <v>330958.62000000011</v>
      </c>
      <c r="E185" s="132">
        <f t="shared" si="20"/>
        <v>2770819.38</v>
      </c>
      <c r="F185" s="132">
        <f t="shared" si="21"/>
        <v>963189595.7299999</v>
      </c>
      <c r="G185" s="132">
        <f t="shared" si="16"/>
        <v>962858637.1099999</v>
      </c>
      <c r="H185" s="132">
        <f t="shared" si="22"/>
        <v>2770819.3849767125</v>
      </c>
      <c r="I185" s="270">
        <f t="shared" si="23"/>
        <v>4.9767126329243183E-3</v>
      </c>
    </row>
    <row r="186" spans="1:9" x14ac:dyDescent="0.25">
      <c r="A186" s="135">
        <v>45140</v>
      </c>
      <c r="B186" s="134">
        <f t="shared" si="17"/>
        <v>7</v>
      </c>
      <c r="C186" s="132">
        <f t="shared" si="18"/>
        <v>3101778</v>
      </c>
      <c r="D186" s="133">
        <f t="shared" si="19"/>
        <v>331910.68999999994</v>
      </c>
      <c r="E186" s="132">
        <f t="shared" si="20"/>
        <v>2769867.31</v>
      </c>
      <c r="F186" s="132">
        <f t="shared" si="21"/>
        <v>962858637.1099999</v>
      </c>
      <c r="G186" s="132">
        <f t="shared" si="16"/>
        <v>962526726.41999984</v>
      </c>
      <c r="H186" s="132">
        <f t="shared" si="22"/>
        <v>2769867.3122342462</v>
      </c>
      <c r="I186" s="270">
        <f t="shared" si="23"/>
        <v>2.2342461161315441E-3</v>
      </c>
    </row>
    <row r="187" spans="1:9" x14ac:dyDescent="0.25">
      <c r="A187" s="135">
        <v>45147</v>
      </c>
      <c r="B187" s="134">
        <f t="shared" si="17"/>
        <v>7</v>
      </c>
      <c r="C187" s="132">
        <f t="shared" si="18"/>
        <v>3101778</v>
      </c>
      <c r="D187" s="133">
        <f t="shared" si="19"/>
        <v>332865.5</v>
      </c>
      <c r="E187" s="132">
        <f t="shared" si="20"/>
        <v>2768912.5</v>
      </c>
      <c r="F187" s="132">
        <f t="shared" si="21"/>
        <v>962526726.41999984</v>
      </c>
      <c r="G187" s="132">
        <f t="shared" si="16"/>
        <v>962193860.91999984</v>
      </c>
      <c r="H187" s="132">
        <f t="shared" si="22"/>
        <v>2768912.5006602732</v>
      </c>
      <c r="I187" s="270">
        <f t="shared" si="23"/>
        <v>6.6027324646711349E-4</v>
      </c>
    </row>
    <row r="188" spans="1:9" x14ac:dyDescent="0.25">
      <c r="A188" s="135">
        <v>45154</v>
      </c>
      <c r="B188" s="134">
        <f t="shared" si="17"/>
        <v>7</v>
      </c>
      <c r="C188" s="132">
        <f t="shared" si="18"/>
        <v>3101778</v>
      </c>
      <c r="D188" s="133">
        <f t="shared" si="19"/>
        <v>333823.06000000006</v>
      </c>
      <c r="E188" s="132">
        <f t="shared" si="20"/>
        <v>2767954.94</v>
      </c>
      <c r="F188" s="132">
        <f t="shared" si="21"/>
        <v>962193860.91999984</v>
      </c>
      <c r="G188" s="132">
        <f t="shared" si="16"/>
        <v>961860037.8599999</v>
      </c>
      <c r="H188" s="132">
        <f t="shared" si="22"/>
        <v>2767954.9423726024</v>
      </c>
      <c r="I188" s="270">
        <f t="shared" si="23"/>
        <v>2.372602466493845E-3</v>
      </c>
    </row>
    <row r="189" spans="1:9" x14ac:dyDescent="0.25">
      <c r="A189" s="135">
        <v>45161</v>
      </c>
      <c r="B189" s="134">
        <f t="shared" si="17"/>
        <v>7</v>
      </c>
      <c r="C189" s="132">
        <f t="shared" si="18"/>
        <v>3101778</v>
      </c>
      <c r="D189" s="133">
        <f t="shared" si="19"/>
        <v>334783.37000000011</v>
      </c>
      <c r="E189" s="132">
        <f t="shared" si="20"/>
        <v>2766994.63</v>
      </c>
      <c r="F189" s="132">
        <f t="shared" si="21"/>
        <v>961860037.8599999</v>
      </c>
      <c r="G189" s="132">
        <f t="shared" si="16"/>
        <v>961525254.48999989</v>
      </c>
      <c r="H189" s="132">
        <f t="shared" si="22"/>
        <v>2766994.6294602738</v>
      </c>
      <c r="I189" s="270">
        <f t="shared" si="23"/>
        <v>-5.3972611203789711E-4</v>
      </c>
    </row>
    <row r="190" spans="1:9" x14ac:dyDescent="0.25">
      <c r="A190" s="135">
        <v>45168</v>
      </c>
      <c r="B190" s="134">
        <f t="shared" si="17"/>
        <v>7</v>
      </c>
      <c r="C190" s="132">
        <f t="shared" si="18"/>
        <v>3101778</v>
      </c>
      <c r="D190" s="133">
        <f t="shared" si="19"/>
        <v>335746.45000000019</v>
      </c>
      <c r="E190" s="132">
        <f t="shared" si="20"/>
        <v>2766031.55</v>
      </c>
      <c r="F190" s="132">
        <f t="shared" si="21"/>
        <v>961525254.48999989</v>
      </c>
      <c r="G190" s="132">
        <f t="shared" si="16"/>
        <v>961189508.03999984</v>
      </c>
      <c r="H190" s="132">
        <f t="shared" si="22"/>
        <v>2766031.5540123284</v>
      </c>
      <c r="I190" s="270">
        <f t="shared" si="23"/>
        <v>4.0123285725712776E-3</v>
      </c>
    </row>
    <row r="191" spans="1:9" x14ac:dyDescent="0.25">
      <c r="A191" s="135">
        <v>45175</v>
      </c>
      <c r="B191" s="134">
        <f t="shared" si="17"/>
        <v>7</v>
      </c>
      <c r="C191" s="132">
        <f t="shared" si="18"/>
        <v>3101778</v>
      </c>
      <c r="D191" s="133">
        <f t="shared" si="19"/>
        <v>336712.29000000004</v>
      </c>
      <c r="E191" s="132">
        <f t="shared" si="20"/>
        <v>2765065.71</v>
      </c>
      <c r="F191" s="132">
        <f t="shared" si="21"/>
        <v>961189508.03999984</v>
      </c>
      <c r="G191" s="132">
        <f t="shared" si="16"/>
        <v>960852795.74999988</v>
      </c>
      <c r="H191" s="132">
        <f t="shared" si="22"/>
        <v>2765065.7080602734</v>
      </c>
      <c r="I191" s="270">
        <f t="shared" si="23"/>
        <v>-1.9397265277802944E-3</v>
      </c>
    </row>
    <row r="192" spans="1:9" x14ac:dyDescent="0.25">
      <c r="A192" s="135">
        <v>45182</v>
      </c>
      <c r="B192" s="134">
        <f t="shared" si="17"/>
        <v>7</v>
      </c>
      <c r="C192" s="132">
        <f t="shared" si="18"/>
        <v>3101778</v>
      </c>
      <c r="D192" s="133">
        <f t="shared" si="19"/>
        <v>337680.91999999993</v>
      </c>
      <c r="E192" s="132">
        <f t="shared" si="20"/>
        <v>2764097.08</v>
      </c>
      <c r="F192" s="132">
        <f t="shared" si="21"/>
        <v>960852795.74999988</v>
      </c>
      <c r="G192" s="132">
        <f t="shared" si="16"/>
        <v>960515114.82999992</v>
      </c>
      <c r="H192" s="132">
        <f t="shared" si="22"/>
        <v>2764097.0836643833</v>
      </c>
      <c r="I192" s="270">
        <f t="shared" si="23"/>
        <v>3.6643831990659237E-3</v>
      </c>
    </row>
    <row r="193" spans="1:9" x14ac:dyDescent="0.25">
      <c r="A193" s="135">
        <v>45189</v>
      </c>
      <c r="B193" s="134">
        <f t="shared" si="17"/>
        <v>7</v>
      </c>
      <c r="C193" s="132">
        <f t="shared" si="18"/>
        <v>3101778</v>
      </c>
      <c r="D193" s="133">
        <f t="shared" si="19"/>
        <v>338652.33000000007</v>
      </c>
      <c r="E193" s="132">
        <f t="shared" si="20"/>
        <v>2763125.67</v>
      </c>
      <c r="F193" s="132">
        <f t="shared" si="21"/>
        <v>960515114.82999992</v>
      </c>
      <c r="G193" s="132">
        <f t="shared" si="16"/>
        <v>960176462.49999988</v>
      </c>
      <c r="H193" s="132">
        <f t="shared" si="22"/>
        <v>2763125.6727986299</v>
      </c>
      <c r="I193" s="270">
        <f t="shared" si="23"/>
        <v>2.7986299246549606E-3</v>
      </c>
    </row>
    <row r="194" spans="1:9" x14ac:dyDescent="0.25">
      <c r="A194" s="135">
        <v>45196</v>
      </c>
      <c r="B194" s="134">
        <f t="shared" si="17"/>
        <v>7</v>
      </c>
      <c r="C194" s="132">
        <f t="shared" si="18"/>
        <v>3101778</v>
      </c>
      <c r="D194" s="133">
        <f t="shared" si="19"/>
        <v>339626.5299999998</v>
      </c>
      <c r="E194" s="132">
        <f t="shared" si="20"/>
        <v>2762151.47</v>
      </c>
      <c r="F194" s="132">
        <f t="shared" si="21"/>
        <v>960176462.49999988</v>
      </c>
      <c r="G194" s="132">
        <f t="shared" si="16"/>
        <v>959836835.96999991</v>
      </c>
      <c r="H194" s="132">
        <f t="shared" si="22"/>
        <v>2762151.4674657527</v>
      </c>
      <c r="I194" s="270">
        <f t="shared" si="23"/>
        <v>-2.5342474691569805E-3</v>
      </c>
    </row>
    <row r="195" spans="1:9" x14ac:dyDescent="0.25">
      <c r="A195" s="135">
        <v>45203</v>
      </c>
      <c r="B195" s="134">
        <f t="shared" si="17"/>
        <v>7</v>
      </c>
      <c r="C195" s="132">
        <f t="shared" si="18"/>
        <v>3101778</v>
      </c>
      <c r="D195" s="133">
        <f t="shared" si="19"/>
        <v>340603.54000000004</v>
      </c>
      <c r="E195" s="132">
        <f t="shared" si="20"/>
        <v>2761174.46</v>
      </c>
      <c r="F195" s="132">
        <f t="shared" si="21"/>
        <v>959836835.96999991</v>
      </c>
      <c r="G195" s="132">
        <f t="shared" si="16"/>
        <v>959496232.42999995</v>
      </c>
      <c r="H195" s="132">
        <f t="shared" si="22"/>
        <v>2761174.4596397257</v>
      </c>
      <c r="I195" s="270">
        <f t="shared" si="23"/>
        <v>-3.6027422174811363E-4</v>
      </c>
    </row>
    <row r="196" spans="1:9" x14ac:dyDescent="0.25">
      <c r="A196" s="135">
        <v>45210</v>
      </c>
      <c r="B196" s="134">
        <f t="shared" si="17"/>
        <v>7</v>
      </c>
      <c r="C196" s="132">
        <f t="shared" si="18"/>
        <v>3101778</v>
      </c>
      <c r="D196" s="133">
        <f t="shared" si="19"/>
        <v>341583.35999999987</v>
      </c>
      <c r="E196" s="132">
        <f t="shared" si="20"/>
        <v>2760194.64</v>
      </c>
      <c r="F196" s="132">
        <f t="shared" si="21"/>
        <v>959496232.42999995</v>
      </c>
      <c r="G196" s="132">
        <f t="shared" ref="G196:G259" si="24">F196-D196</f>
        <v>959154649.06999993</v>
      </c>
      <c r="H196" s="132">
        <f t="shared" si="22"/>
        <v>2760194.641236986</v>
      </c>
      <c r="I196" s="270">
        <f t="shared" si="23"/>
        <v>1.2369859032332897E-3</v>
      </c>
    </row>
    <row r="197" spans="1:9" x14ac:dyDescent="0.25">
      <c r="A197" s="135">
        <v>45217</v>
      </c>
      <c r="B197" s="134">
        <f t="shared" ref="B197:B260" si="25">A197-A196</f>
        <v>7</v>
      </c>
      <c r="C197" s="132">
        <f t="shared" ref="C197:C260" si="26">$D$2</f>
        <v>3101778</v>
      </c>
      <c r="D197" s="133">
        <f t="shared" ref="D197:D260" si="27">C197-E197</f>
        <v>342566</v>
      </c>
      <c r="E197" s="132">
        <f t="shared" ref="E197:E260" si="28">ROUND(F197*$B$2*B197/365,2)</f>
        <v>2759212</v>
      </c>
      <c r="F197" s="132">
        <f t="shared" ref="F197:F260" si="29">G196</f>
        <v>959154649.06999993</v>
      </c>
      <c r="G197" s="132">
        <f t="shared" si="24"/>
        <v>958812083.06999993</v>
      </c>
      <c r="H197" s="132">
        <f t="shared" ref="H197:H260" si="30">F197*$B$2*B197/365</f>
        <v>2759212.0041739722</v>
      </c>
      <c r="I197" s="270">
        <f t="shared" ref="I197:I260" si="31">H197-E197</f>
        <v>4.1739721782505512E-3</v>
      </c>
    </row>
    <row r="198" spans="1:9" x14ac:dyDescent="0.25">
      <c r="A198" s="135">
        <v>45224</v>
      </c>
      <c r="B198" s="134">
        <f t="shared" si="25"/>
        <v>7</v>
      </c>
      <c r="C198" s="132">
        <f t="shared" si="26"/>
        <v>3101778</v>
      </c>
      <c r="D198" s="133">
        <f t="shared" si="27"/>
        <v>343551.45999999996</v>
      </c>
      <c r="E198" s="132">
        <f t="shared" si="28"/>
        <v>2758226.54</v>
      </c>
      <c r="F198" s="132">
        <f t="shared" si="29"/>
        <v>958812083.06999993</v>
      </c>
      <c r="G198" s="132">
        <f t="shared" si="24"/>
        <v>958468531.6099999</v>
      </c>
      <c r="H198" s="132">
        <f t="shared" si="30"/>
        <v>2758226.5403383556</v>
      </c>
      <c r="I198" s="270">
        <f t="shared" si="31"/>
        <v>3.3835554495453835E-4</v>
      </c>
    </row>
    <row r="199" spans="1:9" x14ac:dyDescent="0.25">
      <c r="A199" s="135">
        <v>45231</v>
      </c>
      <c r="B199" s="134">
        <f t="shared" si="25"/>
        <v>7</v>
      </c>
      <c r="C199" s="132">
        <f t="shared" si="26"/>
        <v>3101778</v>
      </c>
      <c r="D199" s="133">
        <f t="shared" si="27"/>
        <v>344539.75999999978</v>
      </c>
      <c r="E199" s="132">
        <f t="shared" si="28"/>
        <v>2757238.24</v>
      </c>
      <c r="F199" s="132">
        <f t="shared" si="29"/>
        <v>958468531.6099999</v>
      </c>
      <c r="G199" s="132">
        <f t="shared" si="24"/>
        <v>958123991.8499999</v>
      </c>
      <c r="H199" s="132">
        <f t="shared" si="30"/>
        <v>2757238.2416178081</v>
      </c>
      <c r="I199" s="270">
        <f t="shared" si="31"/>
        <v>1.6178078949451447E-3</v>
      </c>
    </row>
    <row r="200" spans="1:9" x14ac:dyDescent="0.25">
      <c r="A200" s="135">
        <v>45238</v>
      </c>
      <c r="B200" s="134">
        <f t="shared" si="25"/>
        <v>7</v>
      </c>
      <c r="C200" s="132">
        <f t="shared" si="26"/>
        <v>3101778</v>
      </c>
      <c r="D200" s="133">
        <f t="shared" si="27"/>
        <v>345530.89999999991</v>
      </c>
      <c r="E200" s="132">
        <f t="shared" si="28"/>
        <v>2756247.1</v>
      </c>
      <c r="F200" s="132">
        <f t="shared" si="29"/>
        <v>958123991.8499999</v>
      </c>
      <c r="G200" s="132">
        <f t="shared" si="24"/>
        <v>957778460.94999993</v>
      </c>
      <c r="H200" s="132">
        <f t="shared" si="30"/>
        <v>2756247.0998424655</v>
      </c>
      <c r="I200" s="270">
        <f t="shared" si="31"/>
        <v>-1.5753461048007011E-4</v>
      </c>
    </row>
    <row r="201" spans="1:9" x14ac:dyDescent="0.25">
      <c r="A201" s="135">
        <v>45245</v>
      </c>
      <c r="B201" s="134">
        <f t="shared" si="25"/>
        <v>7</v>
      </c>
      <c r="C201" s="132">
        <f t="shared" si="26"/>
        <v>3101778</v>
      </c>
      <c r="D201" s="133">
        <f t="shared" si="27"/>
        <v>346524.89000000013</v>
      </c>
      <c r="E201" s="132">
        <f t="shared" si="28"/>
        <v>2755253.11</v>
      </c>
      <c r="F201" s="132">
        <f t="shared" si="29"/>
        <v>957778460.94999993</v>
      </c>
      <c r="G201" s="132">
        <f t="shared" si="24"/>
        <v>957431936.05999994</v>
      </c>
      <c r="H201" s="132">
        <f t="shared" si="30"/>
        <v>2755253.1068424657</v>
      </c>
      <c r="I201" s="270">
        <f t="shared" si="31"/>
        <v>-3.1575341708958149E-3</v>
      </c>
    </row>
    <row r="202" spans="1:9" x14ac:dyDescent="0.25">
      <c r="A202" s="135">
        <v>45252</v>
      </c>
      <c r="B202" s="134">
        <f t="shared" si="25"/>
        <v>7</v>
      </c>
      <c r="C202" s="132">
        <f t="shared" si="26"/>
        <v>3101778</v>
      </c>
      <c r="D202" s="133">
        <f t="shared" si="27"/>
        <v>347521.75</v>
      </c>
      <c r="E202" s="132">
        <f t="shared" si="28"/>
        <v>2754256.25</v>
      </c>
      <c r="F202" s="132">
        <f t="shared" si="29"/>
        <v>957431936.05999994</v>
      </c>
      <c r="G202" s="132">
        <f t="shared" si="24"/>
        <v>957084414.30999994</v>
      </c>
      <c r="H202" s="132">
        <f t="shared" si="30"/>
        <v>2754256.2544191778</v>
      </c>
      <c r="I202" s="270">
        <f t="shared" si="31"/>
        <v>4.419177770614624E-3</v>
      </c>
    </row>
    <row r="203" spans="1:9" x14ac:dyDescent="0.25">
      <c r="A203" s="135">
        <v>45259</v>
      </c>
      <c r="B203" s="134">
        <f t="shared" si="25"/>
        <v>7</v>
      </c>
      <c r="C203" s="132">
        <f t="shared" si="26"/>
        <v>3101778</v>
      </c>
      <c r="D203" s="133">
        <f t="shared" si="27"/>
        <v>348521.4700000002</v>
      </c>
      <c r="E203" s="132">
        <f t="shared" si="28"/>
        <v>2753256.53</v>
      </c>
      <c r="F203" s="132">
        <f t="shared" si="29"/>
        <v>957084414.30999994</v>
      </c>
      <c r="G203" s="132">
        <f t="shared" si="24"/>
        <v>956735892.83999991</v>
      </c>
      <c r="H203" s="132">
        <f t="shared" si="30"/>
        <v>2753256.5343164383</v>
      </c>
      <c r="I203" s="270">
        <f t="shared" si="31"/>
        <v>4.3164384551346302E-3</v>
      </c>
    </row>
    <row r="204" spans="1:9" x14ac:dyDescent="0.25">
      <c r="A204" s="135">
        <v>45266</v>
      </c>
      <c r="B204" s="134">
        <f t="shared" si="25"/>
        <v>7</v>
      </c>
      <c r="C204" s="132">
        <f t="shared" si="26"/>
        <v>3101778</v>
      </c>
      <c r="D204" s="133">
        <f t="shared" si="27"/>
        <v>349524.06000000006</v>
      </c>
      <c r="E204" s="132">
        <f t="shared" si="28"/>
        <v>2752253.94</v>
      </c>
      <c r="F204" s="132">
        <f t="shared" si="29"/>
        <v>956735892.83999991</v>
      </c>
      <c r="G204" s="132">
        <f t="shared" si="24"/>
        <v>956386368.77999997</v>
      </c>
      <c r="H204" s="132">
        <f t="shared" si="30"/>
        <v>2752253.9383068485</v>
      </c>
      <c r="I204" s="270">
        <f t="shared" si="31"/>
        <v>-1.6931514255702496E-3</v>
      </c>
    </row>
    <row r="205" spans="1:9" x14ac:dyDescent="0.25">
      <c r="A205" s="135">
        <v>45273</v>
      </c>
      <c r="B205" s="134">
        <f t="shared" si="25"/>
        <v>7</v>
      </c>
      <c r="C205" s="132">
        <f t="shared" si="26"/>
        <v>3101778</v>
      </c>
      <c r="D205" s="133">
        <f t="shared" si="27"/>
        <v>350529.54000000004</v>
      </c>
      <c r="E205" s="132">
        <f t="shared" si="28"/>
        <v>2751248.46</v>
      </c>
      <c r="F205" s="132">
        <f t="shared" si="29"/>
        <v>956386368.77999997</v>
      </c>
      <c r="G205" s="132">
        <f t="shared" si="24"/>
        <v>956035839.24000001</v>
      </c>
      <c r="H205" s="132">
        <f t="shared" si="30"/>
        <v>2751248.4581342465</v>
      </c>
      <c r="I205" s="270">
        <f t="shared" si="31"/>
        <v>-1.8657534383237362E-3</v>
      </c>
    </row>
    <row r="206" spans="1:9" x14ac:dyDescent="0.25">
      <c r="A206" s="135">
        <v>45280</v>
      </c>
      <c r="B206" s="134">
        <f t="shared" si="25"/>
        <v>7</v>
      </c>
      <c r="C206" s="132">
        <f t="shared" si="26"/>
        <v>3101778</v>
      </c>
      <c r="D206" s="133">
        <f t="shared" si="27"/>
        <v>351537.91000000015</v>
      </c>
      <c r="E206" s="132">
        <f t="shared" si="28"/>
        <v>2750240.09</v>
      </c>
      <c r="F206" s="132">
        <f t="shared" si="29"/>
        <v>956035839.24000001</v>
      </c>
      <c r="G206" s="132">
        <f t="shared" si="24"/>
        <v>955684301.33000004</v>
      </c>
      <c r="H206" s="132">
        <f t="shared" si="30"/>
        <v>2750240.0854849317</v>
      </c>
      <c r="I206" s="270">
        <f t="shared" si="31"/>
        <v>-4.5150681398808956E-3</v>
      </c>
    </row>
    <row r="207" spans="1:9" x14ac:dyDescent="0.25">
      <c r="A207" s="135">
        <v>45287</v>
      </c>
      <c r="B207" s="134">
        <f t="shared" si="25"/>
        <v>7</v>
      </c>
      <c r="C207" s="132">
        <f t="shared" si="26"/>
        <v>3101778</v>
      </c>
      <c r="D207" s="133">
        <f t="shared" si="27"/>
        <v>352549.18999999994</v>
      </c>
      <c r="E207" s="132">
        <f t="shared" si="28"/>
        <v>2749228.81</v>
      </c>
      <c r="F207" s="132">
        <f t="shared" si="29"/>
        <v>955684301.33000004</v>
      </c>
      <c r="G207" s="132">
        <f t="shared" si="24"/>
        <v>955331752.13999999</v>
      </c>
      <c r="H207" s="132">
        <f t="shared" si="30"/>
        <v>2749228.8120452054</v>
      </c>
      <c r="I207" s="270">
        <f t="shared" si="31"/>
        <v>2.0452053286135197E-3</v>
      </c>
    </row>
    <row r="208" spans="1:9" x14ac:dyDescent="0.25">
      <c r="A208" s="135">
        <v>45294</v>
      </c>
      <c r="B208" s="134">
        <f t="shared" si="25"/>
        <v>7</v>
      </c>
      <c r="C208" s="132">
        <f t="shared" si="26"/>
        <v>3101778</v>
      </c>
      <c r="D208" s="133">
        <f t="shared" si="27"/>
        <v>353563.37000000011</v>
      </c>
      <c r="E208" s="132">
        <f t="shared" si="28"/>
        <v>2748214.63</v>
      </c>
      <c r="F208" s="132">
        <f t="shared" si="29"/>
        <v>955331752.13999999</v>
      </c>
      <c r="G208" s="132">
        <f t="shared" si="24"/>
        <v>954978188.76999998</v>
      </c>
      <c r="H208" s="132">
        <f t="shared" si="30"/>
        <v>2748214.629443835</v>
      </c>
      <c r="I208" s="270">
        <f t="shared" si="31"/>
        <v>-5.5616488680243492E-4</v>
      </c>
    </row>
    <row r="209" spans="1:9" x14ac:dyDescent="0.25">
      <c r="A209" s="135">
        <v>45301</v>
      </c>
      <c r="B209" s="134">
        <f t="shared" si="25"/>
        <v>7</v>
      </c>
      <c r="C209" s="132">
        <f t="shared" si="26"/>
        <v>3101778</v>
      </c>
      <c r="D209" s="133">
        <f t="shared" si="27"/>
        <v>354580.4700000002</v>
      </c>
      <c r="E209" s="132">
        <f t="shared" si="28"/>
        <v>2747197.53</v>
      </c>
      <c r="F209" s="132">
        <f t="shared" si="29"/>
        <v>954978188.76999998</v>
      </c>
      <c r="G209" s="132">
        <f t="shared" si="24"/>
        <v>954623608.29999995</v>
      </c>
      <c r="H209" s="132">
        <f t="shared" si="30"/>
        <v>2747197.5293383561</v>
      </c>
      <c r="I209" s="270">
        <f t="shared" si="31"/>
        <v>-6.6164368763566017E-4</v>
      </c>
    </row>
    <row r="210" spans="1:9" x14ac:dyDescent="0.25">
      <c r="A210" s="135">
        <v>45308</v>
      </c>
      <c r="B210" s="134">
        <f t="shared" si="25"/>
        <v>7</v>
      </c>
      <c r="C210" s="132">
        <f t="shared" si="26"/>
        <v>3101778</v>
      </c>
      <c r="D210" s="133">
        <f t="shared" si="27"/>
        <v>355600.5</v>
      </c>
      <c r="E210" s="132">
        <f t="shared" si="28"/>
        <v>2746177.5</v>
      </c>
      <c r="F210" s="132">
        <f t="shared" si="29"/>
        <v>954623608.29999995</v>
      </c>
      <c r="G210" s="132">
        <f t="shared" si="24"/>
        <v>954268007.79999995</v>
      </c>
      <c r="H210" s="132">
        <f t="shared" si="30"/>
        <v>2746177.5033287667</v>
      </c>
      <c r="I210" s="270">
        <f t="shared" si="31"/>
        <v>3.3287666738033295E-3</v>
      </c>
    </row>
    <row r="211" spans="1:9" x14ac:dyDescent="0.25">
      <c r="A211" s="135">
        <v>45315</v>
      </c>
      <c r="B211" s="134">
        <f t="shared" si="25"/>
        <v>7</v>
      </c>
      <c r="C211" s="132">
        <f t="shared" si="26"/>
        <v>3101778</v>
      </c>
      <c r="D211" s="133">
        <f t="shared" si="27"/>
        <v>356623.45999999996</v>
      </c>
      <c r="E211" s="132">
        <f t="shared" si="28"/>
        <v>2745154.54</v>
      </c>
      <c r="F211" s="132">
        <f t="shared" si="29"/>
        <v>954268007.79999995</v>
      </c>
      <c r="G211" s="132">
        <f t="shared" si="24"/>
        <v>953911384.33999991</v>
      </c>
      <c r="H211" s="132">
        <f t="shared" si="30"/>
        <v>2745154.5429863012</v>
      </c>
      <c r="I211" s="270">
        <f t="shared" si="31"/>
        <v>2.986301202327013E-3</v>
      </c>
    </row>
    <row r="212" spans="1:9" x14ac:dyDescent="0.25">
      <c r="A212" s="135">
        <v>45322</v>
      </c>
      <c r="B212" s="134">
        <f t="shared" si="25"/>
        <v>7</v>
      </c>
      <c r="C212" s="132">
        <f t="shared" si="26"/>
        <v>3101778</v>
      </c>
      <c r="D212" s="133">
        <f t="shared" si="27"/>
        <v>357649.35999999987</v>
      </c>
      <c r="E212" s="132">
        <f t="shared" si="28"/>
        <v>2744128.64</v>
      </c>
      <c r="F212" s="132">
        <f t="shared" si="29"/>
        <v>953911384.33999991</v>
      </c>
      <c r="G212" s="132">
        <f t="shared" si="24"/>
        <v>953553734.9799999</v>
      </c>
      <c r="H212" s="132">
        <f t="shared" si="30"/>
        <v>2744128.6398821915</v>
      </c>
      <c r="I212" s="270">
        <f t="shared" si="31"/>
        <v>-1.1780858039855957E-4</v>
      </c>
    </row>
    <row r="213" spans="1:9" x14ac:dyDescent="0.25">
      <c r="A213" s="135">
        <v>45329</v>
      </c>
      <c r="B213" s="134">
        <f t="shared" si="25"/>
        <v>7</v>
      </c>
      <c r="C213" s="132">
        <f t="shared" si="26"/>
        <v>3101778</v>
      </c>
      <c r="D213" s="133">
        <f t="shared" si="27"/>
        <v>358678.20999999996</v>
      </c>
      <c r="E213" s="132">
        <f t="shared" si="28"/>
        <v>2743099.79</v>
      </c>
      <c r="F213" s="132">
        <f t="shared" si="29"/>
        <v>953553734.9799999</v>
      </c>
      <c r="G213" s="132">
        <f t="shared" si="24"/>
        <v>953195056.76999986</v>
      </c>
      <c r="H213" s="132">
        <f t="shared" si="30"/>
        <v>2743099.7855589036</v>
      </c>
      <c r="I213" s="270">
        <f t="shared" si="31"/>
        <v>-4.4410964474081993E-3</v>
      </c>
    </row>
    <row r="214" spans="1:9" x14ac:dyDescent="0.25">
      <c r="A214" s="135">
        <v>45336</v>
      </c>
      <c r="B214" s="134">
        <f t="shared" si="25"/>
        <v>7</v>
      </c>
      <c r="C214" s="132">
        <f t="shared" si="26"/>
        <v>3101778</v>
      </c>
      <c r="D214" s="133">
        <f t="shared" si="27"/>
        <v>359710.0299999998</v>
      </c>
      <c r="E214" s="132">
        <f t="shared" si="28"/>
        <v>2742067.97</v>
      </c>
      <c r="F214" s="132">
        <f t="shared" si="29"/>
        <v>953195056.76999986</v>
      </c>
      <c r="G214" s="132">
        <f t="shared" si="24"/>
        <v>952835346.73999989</v>
      </c>
      <c r="H214" s="132">
        <f t="shared" si="30"/>
        <v>2742067.9715301367</v>
      </c>
      <c r="I214" s="270">
        <f t="shared" si="31"/>
        <v>1.5301364473998547E-3</v>
      </c>
    </row>
    <row r="215" spans="1:9" x14ac:dyDescent="0.25">
      <c r="A215" s="135">
        <v>45343</v>
      </c>
      <c r="B215" s="134">
        <f t="shared" si="25"/>
        <v>7</v>
      </c>
      <c r="C215" s="132">
        <f t="shared" si="26"/>
        <v>3101778</v>
      </c>
      <c r="D215" s="133">
        <f t="shared" si="27"/>
        <v>360744.81000000006</v>
      </c>
      <c r="E215" s="132">
        <f t="shared" si="28"/>
        <v>2741033.19</v>
      </c>
      <c r="F215" s="132">
        <f t="shared" si="29"/>
        <v>952835346.73999989</v>
      </c>
      <c r="G215" s="132">
        <f t="shared" si="24"/>
        <v>952474601.92999995</v>
      </c>
      <c r="H215" s="132">
        <f t="shared" si="30"/>
        <v>2741033.1892520543</v>
      </c>
      <c r="I215" s="270">
        <f t="shared" si="31"/>
        <v>-7.479456253349781E-4</v>
      </c>
    </row>
    <row r="216" spans="1:9" x14ac:dyDescent="0.25">
      <c r="A216" s="135">
        <v>45350</v>
      </c>
      <c r="B216" s="134">
        <f t="shared" si="25"/>
        <v>7</v>
      </c>
      <c r="C216" s="132">
        <f t="shared" si="26"/>
        <v>3101778</v>
      </c>
      <c r="D216" s="133">
        <f t="shared" si="27"/>
        <v>361782.56999999983</v>
      </c>
      <c r="E216" s="132">
        <f t="shared" si="28"/>
        <v>2739995.43</v>
      </c>
      <c r="F216" s="132">
        <f t="shared" si="29"/>
        <v>952474601.92999995</v>
      </c>
      <c r="G216" s="132">
        <f t="shared" si="24"/>
        <v>952112819.3599999</v>
      </c>
      <c r="H216" s="132">
        <f t="shared" si="30"/>
        <v>2739995.4302095892</v>
      </c>
      <c r="I216" s="270">
        <f t="shared" si="31"/>
        <v>2.0958902314305305E-4</v>
      </c>
    </row>
    <row r="217" spans="1:9" x14ac:dyDescent="0.25">
      <c r="A217" s="135">
        <v>45357</v>
      </c>
      <c r="B217" s="134">
        <f t="shared" si="25"/>
        <v>7</v>
      </c>
      <c r="C217" s="132">
        <f t="shared" si="26"/>
        <v>3101778</v>
      </c>
      <c r="D217" s="133">
        <f t="shared" si="27"/>
        <v>362823.31000000006</v>
      </c>
      <c r="E217" s="132">
        <f t="shared" si="28"/>
        <v>2738954.69</v>
      </c>
      <c r="F217" s="132">
        <f t="shared" si="29"/>
        <v>952112819.3599999</v>
      </c>
      <c r="G217" s="132">
        <f t="shared" si="24"/>
        <v>951749996.04999995</v>
      </c>
      <c r="H217" s="132">
        <f t="shared" si="30"/>
        <v>2738954.6858301363</v>
      </c>
      <c r="I217" s="270">
        <f t="shared" si="31"/>
        <v>-4.169863648712635E-3</v>
      </c>
    </row>
    <row r="218" spans="1:9" x14ac:dyDescent="0.25">
      <c r="A218" s="135">
        <v>45364</v>
      </c>
      <c r="B218" s="134">
        <f t="shared" si="25"/>
        <v>7</v>
      </c>
      <c r="C218" s="132">
        <f t="shared" si="26"/>
        <v>3101778</v>
      </c>
      <c r="D218" s="133">
        <f t="shared" si="27"/>
        <v>363867.04999999981</v>
      </c>
      <c r="E218" s="132">
        <f t="shared" si="28"/>
        <v>2737910.95</v>
      </c>
      <c r="F218" s="132">
        <f t="shared" si="29"/>
        <v>951749996.04999995</v>
      </c>
      <c r="G218" s="132">
        <f t="shared" si="24"/>
        <v>951386129</v>
      </c>
      <c r="H218" s="132">
        <f t="shared" si="30"/>
        <v>2737910.9475410958</v>
      </c>
      <c r="I218" s="270">
        <f t="shared" si="31"/>
        <v>-2.4589044041931629E-3</v>
      </c>
    </row>
    <row r="219" spans="1:9" x14ac:dyDescent="0.25">
      <c r="A219" s="135">
        <v>45371</v>
      </c>
      <c r="B219" s="134">
        <f t="shared" si="25"/>
        <v>7</v>
      </c>
      <c r="C219" s="132">
        <f t="shared" si="26"/>
        <v>3101778</v>
      </c>
      <c r="D219" s="133">
        <f t="shared" si="27"/>
        <v>364913.79000000004</v>
      </c>
      <c r="E219" s="132">
        <f t="shared" si="28"/>
        <v>2736864.21</v>
      </c>
      <c r="F219" s="132">
        <f t="shared" si="29"/>
        <v>951386129</v>
      </c>
      <c r="G219" s="132">
        <f t="shared" si="24"/>
        <v>951021215.21000004</v>
      </c>
      <c r="H219" s="132">
        <f t="shared" si="30"/>
        <v>2736864.2067123284</v>
      </c>
      <c r="I219" s="270">
        <f t="shared" si="31"/>
        <v>-3.2876715995371342E-3</v>
      </c>
    </row>
    <row r="220" spans="1:9" x14ac:dyDescent="0.25">
      <c r="A220" s="135">
        <v>45378</v>
      </c>
      <c r="B220" s="134">
        <f t="shared" si="25"/>
        <v>7</v>
      </c>
      <c r="C220" s="132">
        <f t="shared" si="26"/>
        <v>3101778</v>
      </c>
      <c r="D220" s="133">
        <f t="shared" si="27"/>
        <v>365963.54999999981</v>
      </c>
      <c r="E220" s="132">
        <f t="shared" si="28"/>
        <v>2735814.45</v>
      </c>
      <c r="F220" s="132">
        <f t="shared" si="29"/>
        <v>951021215.21000004</v>
      </c>
      <c r="G220" s="132">
        <f t="shared" si="24"/>
        <v>950655251.66000009</v>
      </c>
      <c r="H220" s="132">
        <f t="shared" si="30"/>
        <v>2735814.4547136989</v>
      </c>
      <c r="I220" s="270">
        <f t="shared" si="31"/>
        <v>4.7136987559497356E-3</v>
      </c>
    </row>
    <row r="221" spans="1:9" x14ac:dyDescent="0.25">
      <c r="A221" s="135">
        <v>45385</v>
      </c>
      <c r="B221" s="134">
        <f t="shared" si="25"/>
        <v>7</v>
      </c>
      <c r="C221" s="132">
        <f t="shared" si="26"/>
        <v>3101778</v>
      </c>
      <c r="D221" s="133">
        <f t="shared" si="27"/>
        <v>367016.31999999983</v>
      </c>
      <c r="E221" s="132">
        <f t="shared" si="28"/>
        <v>2734761.68</v>
      </c>
      <c r="F221" s="132">
        <f t="shared" si="29"/>
        <v>950655251.66000009</v>
      </c>
      <c r="G221" s="132">
        <f t="shared" si="24"/>
        <v>950288235.34000003</v>
      </c>
      <c r="H221" s="132">
        <f t="shared" si="30"/>
        <v>2734761.6828575344</v>
      </c>
      <c r="I221" s="270">
        <f t="shared" si="31"/>
        <v>2.8575342148542404E-3</v>
      </c>
    </row>
    <row r="222" spans="1:9" x14ac:dyDescent="0.25">
      <c r="A222" s="135">
        <v>45392</v>
      </c>
      <c r="B222" s="134">
        <f t="shared" si="25"/>
        <v>7</v>
      </c>
      <c r="C222" s="132">
        <f t="shared" si="26"/>
        <v>3101778</v>
      </c>
      <c r="D222" s="133">
        <f t="shared" si="27"/>
        <v>368072.12000000011</v>
      </c>
      <c r="E222" s="132">
        <f t="shared" si="28"/>
        <v>2733705.88</v>
      </c>
      <c r="F222" s="132">
        <f t="shared" si="29"/>
        <v>950288235.34000003</v>
      </c>
      <c r="G222" s="132">
        <f t="shared" si="24"/>
        <v>949920163.22000003</v>
      </c>
      <c r="H222" s="132">
        <f t="shared" si="30"/>
        <v>2733705.8824849315</v>
      </c>
      <c r="I222" s="270">
        <f t="shared" si="31"/>
        <v>2.4849316105246544E-3</v>
      </c>
    </row>
    <row r="223" spans="1:9" x14ac:dyDescent="0.25">
      <c r="A223" s="135">
        <v>45399</v>
      </c>
      <c r="B223" s="134">
        <f t="shared" si="25"/>
        <v>7</v>
      </c>
      <c r="C223" s="132">
        <f t="shared" si="26"/>
        <v>3101778</v>
      </c>
      <c r="D223" s="133">
        <f t="shared" si="27"/>
        <v>369130.95999999996</v>
      </c>
      <c r="E223" s="132">
        <f t="shared" si="28"/>
        <v>2732647.04</v>
      </c>
      <c r="F223" s="132">
        <f t="shared" si="29"/>
        <v>949920163.22000003</v>
      </c>
      <c r="G223" s="132">
        <f t="shared" si="24"/>
        <v>949551032.25999999</v>
      </c>
      <c r="H223" s="132">
        <f t="shared" si="30"/>
        <v>2732647.0448794523</v>
      </c>
      <c r="I223" s="270">
        <f t="shared" si="31"/>
        <v>4.8794522881507874E-3</v>
      </c>
    </row>
    <row r="224" spans="1:9" x14ac:dyDescent="0.25">
      <c r="A224" s="135">
        <v>45406</v>
      </c>
      <c r="B224" s="134">
        <f t="shared" si="25"/>
        <v>7</v>
      </c>
      <c r="C224" s="132">
        <f t="shared" si="26"/>
        <v>3101778</v>
      </c>
      <c r="D224" s="133">
        <f t="shared" si="27"/>
        <v>370192.83999999985</v>
      </c>
      <c r="E224" s="132">
        <f t="shared" si="28"/>
        <v>2731585.16</v>
      </c>
      <c r="F224" s="132">
        <f t="shared" si="29"/>
        <v>949551032.25999999</v>
      </c>
      <c r="G224" s="132">
        <f t="shared" si="24"/>
        <v>949180839.41999996</v>
      </c>
      <c r="H224" s="132">
        <f t="shared" si="30"/>
        <v>2731585.1612958903</v>
      </c>
      <c r="I224" s="270">
        <f t="shared" si="31"/>
        <v>1.2958901934325695E-3</v>
      </c>
    </row>
    <row r="225" spans="1:9" x14ac:dyDescent="0.25">
      <c r="A225" s="135">
        <v>45413</v>
      </c>
      <c r="B225" s="134">
        <f t="shared" si="25"/>
        <v>7</v>
      </c>
      <c r="C225" s="132">
        <f t="shared" si="26"/>
        <v>3101778</v>
      </c>
      <c r="D225" s="133">
        <f t="shared" si="27"/>
        <v>371257.7799999998</v>
      </c>
      <c r="E225" s="132">
        <f t="shared" si="28"/>
        <v>2730520.22</v>
      </c>
      <c r="F225" s="132">
        <f t="shared" si="29"/>
        <v>949180839.41999996</v>
      </c>
      <c r="G225" s="132">
        <f t="shared" si="24"/>
        <v>948809581.63999999</v>
      </c>
      <c r="H225" s="132">
        <f t="shared" si="30"/>
        <v>2730520.2229890409</v>
      </c>
      <c r="I225" s="270">
        <f t="shared" si="31"/>
        <v>2.9890406876802444E-3</v>
      </c>
    </row>
    <row r="226" spans="1:9" x14ac:dyDescent="0.25">
      <c r="A226" s="135">
        <v>45420</v>
      </c>
      <c r="B226" s="134">
        <f t="shared" si="25"/>
        <v>7</v>
      </c>
      <c r="C226" s="132">
        <f t="shared" si="26"/>
        <v>3101778</v>
      </c>
      <c r="D226" s="133">
        <f t="shared" si="27"/>
        <v>372325.7799999998</v>
      </c>
      <c r="E226" s="132">
        <f t="shared" si="28"/>
        <v>2729452.22</v>
      </c>
      <c r="F226" s="132">
        <f t="shared" si="29"/>
        <v>948809581.63999999</v>
      </c>
      <c r="G226" s="132">
        <f t="shared" si="24"/>
        <v>948437255.86000001</v>
      </c>
      <c r="H226" s="132">
        <f t="shared" si="30"/>
        <v>2729452.2211561641</v>
      </c>
      <c r="I226" s="270">
        <f t="shared" si="31"/>
        <v>1.1561638675630093E-3</v>
      </c>
    </row>
    <row r="227" spans="1:9" x14ac:dyDescent="0.25">
      <c r="A227" s="135">
        <v>45427</v>
      </c>
      <c r="B227" s="134">
        <f t="shared" si="25"/>
        <v>7</v>
      </c>
      <c r="C227" s="132">
        <f t="shared" si="26"/>
        <v>3101778</v>
      </c>
      <c r="D227" s="133">
        <f t="shared" si="27"/>
        <v>373396.85000000009</v>
      </c>
      <c r="E227" s="132">
        <f t="shared" si="28"/>
        <v>2728381.15</v>
      </c>
      <c r="F227" s="132">
        <f t="shared" si="29"/>
        <v>948437255.86000001</v>
      </c>
      <c r="G227" s="132">
        <f t="shared" si="24"/>
        <v>948063859.00999999</v>
      </c>
      <c r="H227" s="132">
        <f t="shared" si="30"/>
        <v>2728381.1469945209</v>
      </c>
      <c r="I227" s="270">
        <f t="shared" si="31"/>
        <v>-3.0054789967834949E-3</v>
      </c>
    </row>
    <row r="228" spans="1:9" x14ac:dyDescent="0.25">
      <c r="A228" s="135">
        <v>45434</v>
      </c>
      <c r="B228" s="134">
        <f t="shared" si="25"/>
        <v>7</v>
      </c>
      <c r="C228" s="132">
        <f t="shared" si="26"/>
        <v>3101778</v>
      </c>
      <c r="D228" s="133">
        <f t="shared" si="27"/>
        <v>374471.00999999978</v>
      </c>
      <c r="E228" s="132">
        <f t="shared" si="28"/>
        <v>2727306.99</v>
      </c>
      <c r="F228" s="132">
        <f t="shared" si="29"/>
        <v>948063859.00999999</v>
      </c>
      <c r="G228" s="132">
        <f t="shared" si="24"/>
        <v>947689388</v>
      </c>
      <c r="H228" s="132">
        <f t="shared" si="30"/>
        <v>2727306.9916726029</v>
      </c>
      <c r="I228" s="270">
        <f t="shared" si="31"/>
        <v>1.6726027242839336E-3</v>
      </c>
    </row>
    <row r="229" spans="1:9" x14ac:dyDescent="0.25">
      <c r="A229" s="135">
        <v>45441</v>
      </c>
      <c r="B229" s="134">
        <f t="shared" si="25"/>
        <v>7</v>
      </c>
      <c r="C229" s="132">
        <f t="shared" si="26"/>
        <v>3101778</v>
      </c>
      <c r="D229" s="133">
        <f t="shared" si="27"/>
        <v>375548.25</v>
      </c>
      <c r="E229" s="132">
        <f t="shared" si="28"/>
        <v>2726229.75</v>
      </c>
      <c r="F229" s="132">
        <f t="shared" si="29"/>
        <v>947689388</v>
      </c>
      <c r="G229" s="132">
        <f t="shared" si="24"/>
        <v>947313839.75</v>
      </c>
      <c r="H229" s="132">
        <f t="shared" si="30"/>
        <v>2726229.7463013693</v>
      </c>
      <c r="I229" s="270">
        <f t="shared" si="31"/>
        <v>-3.6986307241022587E-3</v>
      </c>
    </row>
    <row r="230" spans="1:9" x14ac:dyDescent="0.25">
      <c r="A230" s="135">
        <v>45448</v>
      </c>
      <c r="B230" s="134">
        <f t="shared" si="25"/>
        <v>7</v>
      </c>
      <c r="C230" s="132">
        <f t="shared" si="26"/>
        <v>3101778</v>
      </c>
      <c r="D230" s="133">
        <f t="shared" si="27"/>
        <v>376628.60000000009</v>
      </c>
      <c r="E230" s="132">
        <f t="shared" si="28"/>
        <v>2725149.4</v>
      </c>
      <c r="F230" s="132">
        <f t="shared" si="29"/>
        <v>947313839.75</v>
      </c>
      <c r="G230" s="132">
        <f t="shared" si="24"/>
        <v>946937211.14999998</v>
      </c>
      <c r="H230" s="132">
        <f t="shared" si="30"/>
        <v>2725149.402020548</v>
      </c>
      <c r="I230" s="270">
        <f t="shared" si="31"/>
        <v>2.0205480977892876E-3</v>
      </c>
    </row>
    <row r="231" spans="1:9" x14ac:dyDescent="0.25">
      <c r="A231" s="135">
        <v>45455</v>
      </c>
      <c r="B231" s="134">
        <f t="shared" si="25"/>
        <v>7</v>
      </c>
      <c r="C231" s="132">
        <f t="shared" si="26"/>
        <v>3101778</v>
      </c>
      <c r="D231" s="133">
        <f t="shared" si="27"/>
        <v>377712.04999999981</v>
      </c>
      <c r="E231" s="132">
        <f t="shared" si="28"/>
        <v>2724065.95</v>
      </c>
      <c r="F231" s="132">
        <f t="shared" si="29"/>
        <v>946937211.14999998</v>
      </c>
      <c r="G231" s="132">
        <f t="shared" si="24"/>
        <v>946559499.10000002</v>
      </c>
      <c r="H231" s="132">
        <f t="shared" si="30"/>
        <v>2724065.9498835611</v>
      </c>
      <c r="I231" s="270">
        <f t="shared" si="31"/>
        <v>-1.1643907055258751E-4</v>
      </c>
    </row>
    <row r="232" spans="1:9" x14ac:dyDescent="0.25">
      <c r="A232" s="135">
        <v>45462</v>
      </c>
      <c r="B232" s="134">
        <f t="shared" si="25"/>
        <v>7</v>
      </c>
      <c r="C232" s="132">
        <f t="shared" si="26"/>
        <v>3101778</v>
      </c>
      <c r="D232" s="133">
        <f t="shared" si="27"/>
        <v>378798.62000000011</v>
      </c>
      <c r="E232" s="132">
        <f t="shared" si="28"/>
        <v>2722979.38</v>
      </c>
      <c r="F232" s="132">
        <f t="shared" si="29"/>
        <v>946559499.10000002</v>
      </c>
      <c r="G232" s="132">
        <f t="shared" si="24"/>
        <v>946180700.48000002</v>
      </c>
      <c r="H232" s="132">
        <f t="shared" si="30"/>
        <v>2722979.3809726029</v>
      </c>
      <c r="I232" s="270">
        <f t="shared" si="31"/>
        <v>9.7260298207402229E-4</v>
      </c>
    </row>
    <row r="233" spans="1:9" x14ac:dyDescent="0.25">
      <c r="A233" s="135">
        <v>45469</v>
      </c>
      <c r="B233" s="134">
        <f t="shared" si="25"/>
        <v>7</v>
      </c>
      <c r="C233" s="132">
        <f t="shared" si="26"/>
        <v>3101778</v>
      </c>
      <c r="D233" s="133">
        <f t="shared" si="27"/>
        <v>379888.31000000006</v>
      </c>
      <c r="E233" s="132">
        <f t="shared" si="28"/>
        <v>2721889.69</v>
      </c>
      <c r="F233" s="132">
        <f t="shared" si="29"/>
        <v>946180700.48000002</v>
      </c>
      <c r="G233" s="132">
        <f t="shared" si="24"/>
        <v>945800812.17000008</v>
      </c>
      <c r="H233" s="132">
        <f t="shared" si="30"/>
        <v>2721889.6863123286</v>
      </c>
      <c r="I233" s="270">
        <f t="shared" si="31"/>
        <v>-3.687671385705471E-3</v>
      </c>
    </row>
    <row r="234" spans="1:9" x14ac:dyDescent="0.25">
      <c r="A234" s="135">
        <v>45476</v>
      </c>
      <c r="B234" s="134">
        <f t="shared" si="25"/>
        <v>7</v>
      </c>
      <c r="C234" s="132">
        <f t="shared" si="26"/>
        <v>3101778</v>
      </c>
      <c r="D234" s="133">
        <f t="shared" si="27"/>
        <v>380981.14000000013</v>
      </c>
      <c r="E234" s="132">
        <f t="shared" si="28"/>
        <v>2720796.86</v>
      </c>
      <c r="F234" s="132">
        <f t="shared" si="29"/>
        <v>945800812.17000008</v>
      </c>
      <c r="G234" s="132">
        <f t="shared" si="24"/>
        <v>945419831.03000009</v>
      </c>
      <c r="H234" s="132">
        <f t="shared" si="30"/>
        <v>2720796.8569273977</v>
      </c>
      <c r="I234" s="270">
        <f t="shared" si="31"/>
        <v>-3.0726022087037563E-3</v>
      </c>
    </row>
    <row r="235" spans="1:9" x14ac:dyDescent="0.25">
      <c r="A235" s="135">
        <v>45483</v>
      </c>
      <c r="B235" s="134">
        <f t="shared" si="25"/>
        <v>7</v>
      </c>
      <c r="C235" s="132">
        <f t="shared" si="26"/>
        <v>3101778</v>
      </c>
      <c r="D235" s="133">
        <f t="shared" si="27"/>
        <v>382077.12000000011</v>
      </c>
      <c r="E235" s="132">
        <f t="shared" si="28"/>
        <v>2719700.88</v>
      </c>
      <c r="F235" s="132">
        <f t="shared" si="29"/>
        <v>945419831.03000009</v>
      </c>
      <c r="G235" s="132">
        <f t="shared" si="24"/>
        <v>945037753.91000009</v>
      </c>
      <c r="H235" s="132">
        <f t="shared" si="30"/>
        <v>2719700.8837849316</v>
      </c>
      <c r="I235" s="270">
        <f t="shared" si="31"/>
        <v>3.784931730479002E-3</v>
      </c>
    </row>
    <row r="236" spans="1:9" x14ac:dyDescent="0.25">
      <c r="A236" s="135">
        <v>45490</v>
      </c>
      <c r="B236" s="134">
        <f t="shared" si="25"/>
        <v>7</v>
      </c>
      <c r="C236" s="132">
        <f t="shared" si="26"/>
        <v>3101778</v>
      </c>
      <c r="D236" s="133">
        <f t="shared" si="27"/>
        <v>383176.24000000022</v>
      </c>
      <c r="E236" s="132">
        <f t="shared" si="28"/>
        <v>2718601.76</v>
      </c>
      <c r="F236" s="132">
        <f t="shared" si="29"/>
        <v>945037753.91000009</v>
      </c>
      <c r="G236" s="132">
        <f t="shared" si="24"/>
        <v>944654577.67000008</v>
      </c>
      <c r="H236" s="132">
        <f t="shared" si="30"/>
        <v>2718601.757823288</v>
      </c>
      <c r="I236" s="270">
        <f t="shared" si="31"/>
        <v>-2.1767118014395237E-3</v>
      </c>
    </row>
    <row r="237" spans="1:9" x14ac:dyDescent="0.25">
      <c r="A237" s="135">
        <v>45497</v>
      </c>
      <c r="B237" s="134">
        <f t="shared" si="25"/>
        <v>7</v>
      </c>
      <c r="C237" s="132">
        <f t="shared" si="26"/>
        <v>3101778</v>
      </c>
      <c r="D237" s="133">
        <f t="shared" si="27"/>
        <v>384278.5299999998</v>
      </c>
      <c r="E237" s="132">
        <f t="shared" si="28"/>
        <v>2717499.47</v>
      </c>
      <c r="F237" s="132">
        <f t="shared" si="29"/>
        <v>944654577.67000008</v>
      </c>
      <c r="G237" s="132">
        <f t="shared" si="24"/>
        <v>944270299.1400001</v>
      </c>
      <c r="H237" s="132">
        <f t="shared" si="30"/>
        <v>2717499.4700095886</v>
      </c>
      <c r="I237" s="270">
        <f t="shared" si="31"/>
        <v>9.5884315669536591E-6</v>
      </c>
    </row>
    <row r="238" spans="1:9" x14ac:dyDescent="0.25">
      <c r="A238" s="135">
        <v>45504</v>
      </c>
      <c r="B238" s="134">
        <f t="shared" si="25"/>
        <v>7</v>
      </c>
      <c r="C238" s="132">
        <f t="shared" si="26"/>
        <v>3101778</v>
      </c>
      <c r="D238" s="133">
        <f t="shared" si="27"/>
        <v>385383.99000000022</v>
      </c>
      <c r="E238" s="132">
        <f t="shared" si="28"/>
        <v>2716394.01</v>
      </c>
      <c r="F238" s="132">
        <f t="shared" si="29"/>
        <v>944270299.1400001</v>
      </c>
      <c r="G238" s="132">
        <f t="shared" si="24"/>
        <v>943884915.1500001</v>
      </c>
      <c r="H238" s="132">
        <f t="shared" si="30"/>
        <v>2716394.0112246578</v>
      </c>
      <c r="I238" s="270">
        <f t="shared" si="31"/>
        <v>1.2246579863131046E-3</v>
      </c>
    </row>
    <row r="239" spans="1:9" x14ac:dyDescent="0.25">
      <c r="A239" s="135">
        <v>45511</v>
      </c>
      <c r="B239" s="134">
        <f t="shared" si="25"/>
        <v>7</v>
      </c>
      <c r="C239" s="132">
        <f t="shared" si="26"/>
        <v>3101778</v>
      </c>
      <c r="D239" s="133">
        <f t="shared" si="27"/>
        <v>386492.62999999989</v>
      </c>
      <c r="E239" s="132">
        <f t="shared" si="28"/>
        <v>2715285.37</v>
      </c>
      <c r="F239" s="132">
        <f t="shared" si="29"/>
        <v>943884915.1500001</v>
      </c>
      <c r="G239" s="132">
        <f t="shared" si="24"/>
        <v>943498422.5200001</v>
      </c>
      <c r="H239" s="132">
        <f t="shared" si="30"/>
        <v>2715285.3723493153</v>
      </c>
      <c r="I239" s="270">
        <f t="shared" si="31"/>
        <v>2.3493152111768723E-3</v>
      </c>
    </row>
    <row r="240" spans="1:9" x14ac:dyDescent="0.25">
      <c r="A240" s="135">
        <v>45518</v>
      </c>
      <c r="B240" s="134">
        <f t="shared" si="25"/>
        <v>7</v>
      </c>
      <c r="C240" s="132">
        <f t="shared" si="26"/>
        <v>3101778</v>
      </c>
      <c r="D240" s="133">
        <f t="shared" si="27"/>
        <v>387604.45999999996</v>
      </c>
      <c r="E240" s="132">
        <f t="shared" si="28"/>
        <v>2714173.54</v>
      </c>
      <c r="F240" s="132">
        <f t="shared" si="29"/>
        <v>943498422.5200001</v>
      </c>
      <c r="G240" s="132">
        <f t="shared" si="24"/>
        <v>943110818.06000006</v>
      </c>
      <c r="H240" s="132">
        <f t="shared" si="30"/>
        <v>2714173.5442356169</v>
      </c>
      <c r="I240" s="270">
        <f t="shared" si="31"/>
        <v>4.2356168851256371E-3</v>
      </c>
    </row>
    <row r="241" spans="1:9" x14ac:dyDescent="0.25">
      <c r="A241" s="135">
        <v>45525</v>
      </c>
      <c r="B241" s="134">
        <f t="shared" si="25"/>
        <v>7</v>
      </c>
      <c r="C241" s="132">
        <f t="shared" si="26"/>
        <v>3101778</v>
      </c>
      <c r="D241" s="133">
        <f t="shared" si="27"/>
        <v>388719.48</v>
      </c>
      <c r="E241" s="132">
        <f t="shared" si="28"/>
        <v>2713058.52</v>
      </c>
      <c r="F241" s="132">
        <f t="shared" si="29"/>
        <v>943110818.06000006</v>
      </c>
      <c r="G241" s="132">
        <f t="shared" si="24"/>
        <v>942722098.58000004</v>
      </c>
      <c r="H241" s="132">
        <f t="shared" si="30"/>
        <v>2713058.5177068491</v>
      </c>
      <c r="I241" s="270">
        <f t="shared" si="31"/>
        <v>-2.2931508719921112E-3</v>
      </c>
    </row>
    <row r="242" spans="1:9" x14ac:dyDescent="0.25">
      <c r="A242" s="135">
        <v>45532</v>
      </c>
      <c r="B242" s="134">
        <f t="shared" si="25"/>
        <v>7</v>
      </c>
      <c r="C242" s="132">
        <f t="shared" si="26"/>
        <v>3101778</v>
      </c>
      <c r="D242" s="133">
        <f t="shared" si="27"/>
        <v>389837.7200000002</v>
      </c>
      <c r="E242" s="132">
        <f t="shared" si="28"/>
        <v>2711940.28</v>
      </c>
      <c r="F242" s="132">
        <f t="shared" si="29"/>
        <v>942722098.58000004</v>
      </c>
      <c r="G242" s="132">
        <f t="shared" si="24"/>
        <v>942332260.86000001</v>
      </c>
      <c r="H242" s="132">
        <f t="shared" si="30"/>
        <v>2711940.2835863014</v>
      </c>
      <c r="I242" s="270">
        <f t="shared" si="31"/>
        <v>3.5863015800714493E-3</v>
      </c>
    </row>
    <row r="243" spans="1:9" x14ac:dyDescent="0.25">
      <c r="A243" s="135">
        <v>45539</v>
      </c>
      <c r="B243" s="134">
        <f t="shared" si="25"/>
        <v>7</v>
      </c>
      <c r="C243" s="132">
        <f t="shared" si="26"/>
        <v>3101778</v>
      </c>
      <c r="D243" s="133">
        <f t="shared" si="27"/>
        <v>390959.16999999993</v>
      </c>
      <c r="E243" s="132">
        <f t="shared" si="28"/>
        <v>2710818.83</v>
      </c>
      <c r="F243" s="132">
        <f t="shared" si="29"/>
        <v>942332260.86000001</v>
      </c>
      <c r="G243" s="132">
        <f t="shared" si="24"/>
        <v>941941301.69000006</v>
      </c>
      <c r="H243" s="132">
        <f t="shared" si="30"/>
        <v>2710818.8326109592</v>
      </c>
      <c r="I243" s="270">
        <f t="shared" si="31"/>
        <v>2.6109591126441956E-3</v>
      </c>
    </row>
    <row r="244" spans="1:9" x14ac:dyDescent="0.25">
      <c r="A244" s="135">
        <v>45546</v>
      </c>
      <c r="B244" s="134">
        <f t="shared" si="25"/>
        <v>7</v>
      </c>
      <c r="C244" s="132">
        <f t="shared" si="26"/>
        <v>3101778</v>
      </c>
      <c r="D244" s="133">
        <f t="shared" si="27"/>
        <v>392083.83999999985</v>
      </c>
      <c r="E244" s="132">
        <f t="shared" si="28"/>
        <v>2709694.16</v>
      </c>
      <c r="F244" s="132">
        <f t="shared" si="29"/>
        <v>941941301.69000006</v>
      </c>
      <c r="G244" s="132">
        <f t="shared" si="24"/>
        <v>941549217.85000002</v>
      </c>
      <c r="H244" s="132">
        <f t="shared" si="30"/>
        <v>2709694.1555465758</v>
      </c>
      <c r="I244" s="270">
        <f t="shared" si="31"/>
        <v>-4.4534243643283844E-3</v>
      </c>
    </row>
    <row r="245" spans="1:9" x14ac:dyDescent="0.25">
      <c r="A245" s="135">
        <v>45553</v>
      </c>
      <c r="B245" s="134">
        <f t="shared" si="25"/>
        <v>7</v>
      </c>
      <c r="C245" s="132">
        <f t="shared" si="26"/>
        <v>3101778</v>
      </c>
      <c r="D245" s="133">
        <f t="shared" si="27"/>
        <v>393211.75999999978</v>
      </c>
      <c r="E245" s="132">
        <f t="shared" si="28"/>
        <v>2708566.24</v>
      </c>
      <c r="F245" s="132">
        <f t="shared" si="29"/>
        <v>941549217.85000002</v>
      </c>
      <c r="G245" s="132">
        <f t="shared" si="24"/>
        <v>941156006.09000003</v>
      </c>
      <c r="H245" s="132">
        <f t="shared" si="30"/>
        <v>2708566.2431301372</v>
      </c>
      <c r="I245" s="270">
        <f t="shared" si="31"/>
        <v>3.1301369890570641E-3</v>
      </c>
    </row>
    <row r="246" spans="1:9" x14ac:dyDescent="0.25">
      <c r="A246" s="135">
        <v>45560</v>
      </c>
      <c r="B246" s="134">
        <f t="shared" si="25"/>
        <v>7</v>
      </c>
      <c r="C246" s="132">
        <f t="shared" si="26"/>
        <v>3101778</v>
      </c>
      <c r="D246" s="133">
        <f t="shared" si="27"/>
        <v>394342.91000000015</v>
      </c>
      <c r="E246" s="132">
        <f t="shared" si="28"/>
        <v>2707435.09</v>
      </c>
      <c r="F246" s="132">
        <f t="shared" si="29"/>
        <v>941156006.09000003</v>
      </c>
      <c r="G246" s="132">
        <f t="shared" si="24"/>
        <v>940761663.18000007</v>
      </c>
      <c r="H246" s="132">
        <f t="shared" si="30"/>
        <v>2707435.086012329</v>
      </c>
      <c r="I246" s="270">
        <f t="shared" si="31"/>
        <v>-3.9876708760857582E-3</v>
      </c>
    </row>
    <row r="247" spans="1:9" x14ac:dyDescent="0.25">
      <c r="A247" s="135">
        <v>45567</v>
      </c>
      <c r="B247" s="134">
        <f t="shared" si="25"/>
        <v>7</v>
      </c>
      <c r="C247" s="132">
        <f t="shared" si="26"/>
        <v>3101778</v>
      </c>
      <c r="D247" s="133">
        <f t="shared" si="27"/>
        <v>395477.33000000007</v>
      </c>
      <c r="E247" s="132">
        <f t="shared" si="28"/>
        <v>2706300.67</v>
      </c>
      <c r="F247" s="132">
        <f t="shared" si="29"/>
        <v>940761663.18000007</v>
      </c>
      <c r="G247" s="132">
        <f t="shared" si="24"/>
        <v>940366185.85000002</v>
      </c>
      <c r="H247" s="132">
        <f t="shared" si="30"/>
        <v>2706300.67490137</v>
      </c>
      <c r="I247" s="270">
        <f t="shared" si="31"/>
        <v>4.901370033621788E-3</v>
      </c>
    </row>
    <row r="248" spans="1:9" x14ac:dyDescent="0.25">
      <c r="A248" s="135">
        <v>45574</v>
      </c>
      <c r="B248" s="134">
        <f t="shared" si="25"/>
        <v>7</v>
      </c>
      <c r="C248" s="132">
        <f t="shared" si="26"/>
        <v>3101778</v>
      </c>
      <c r="D248" s="133">
        <f t="shared" si="27"/>
        <v>396615</v>
      </c>
      <c r="E248" s="132">
        <f t="shared" si="28"/>
        <v>2705163</v>
      </c>
      <c r="F248" s="132">
        <f t="shared" si="29"/>
        <v>940366185.85000002</v>
      </c>
      <c r="G248" s="132">
        <f t="shared" si="24"/>
        <v>939969570.85000002</v>
      </c>
      <c r="H248" s="132">
        <f t="shared" si="30"/>
        <v>2705163.0003904109</v>
      </c>
      <c r="I248" s="270">
        <f t="shared" si="31"/>
        <v>3.904108889400959E-4</v>
      </c>
    </row>
    <row r="249" spans="1:9" x14ac:dyDescent="0.25">
      <c r="A249" s="135">
        <v>45581</v>
      </c>
      <c r="B249" s="134">
        <f t="shared" si="25"/>
        <v>7</v>
      </c>
      <c r="C249" s="132">
        <f t="shared" si="26"/>
        <v>3101778</v>
      </c>
      <c r="D249" s="133">
        <f t="shared" si="27"/>
        <v>397755.95000000019</v>
      </c>
      <c r="E249" s="132">
        <f t="shared" si="28"/>
        <v>2704022.05</v>
      </c>
      <c r="F249" s="132">
        <f t="shared" si="29"/>
        <v>939969570.85000002</v>
      </c>
      <c r="G249" s="132">
        <f t="shared" si="24"/>
        <v>939571814.89999998</v>
      </c>
      <c r="H249" s="132">
        <f t="shared" si="30"/>
        <v>2704022.0531301368</v>
      </c>
      <c r="I249" s="270">
        <f t="shared" si="31"/>
        <v>3.1301369890570641E-3</v>
      </c>
    </row>
    <row r="250" spans="1:9" x14ac:dyDescent="0.25">
      <c r="A250" s="135">
        <v>45588</v>
      </c>
      <c r="B250" s="134">
        <f t="shared" si="25"/>
        <v>7</v>
      </c>
      <c r="C250" s="132">
        <f t="shared" si="26"/>
        <v>3101778</v>
      </c>
      <c r="D250" s="133">
        <f t="shared" si="27"/>
        <v>398900.18000000017</v>
      </c>
      <c r="E250" s="132">
        <f t="shared" si="28"/>
        <v>2702877.82</v>
      </c>
      <c r="F250" s="132">
        <f t="shared" si="29"/>
        <v>939571814.89999998</v>
      </c>
      <c r="G250" s="132">
        <f t="shared" si="24"/>
        <v>939172914.72000003</v>
      </c>
      <c r="H250" s="132">
        <f t="shared" si="30"/>
        <v>2702877.8236849313</v>
      </c>
      <c r="I250" s="270">
        <f t="shared" si="31"/>
        <v>3.6849314346909523E-3</v>
      </c>
    </row>
    <row r="251" spans="1:9" x14ac:dyDescent="0.25">
      <c r="A251" s="135">
        <v>45595</v>
      </c>
      <c r="B251" s="134">
        <f t="shared" si="25"/>
        <v>7</v>
      </c>
      <c r="C251" s="132">
        <f t="shared" si="26"/>
        <v>3101778</v>
      </c>
      <c r="D251" s="133">
        <f t="shared" si="27"/>
        <v>400047.70000000019</v>
      </c>
      <c r="E251" s="132">
        <f t="shared" si="28"/>
        <v>2701730.3</v>
      </c>
      <c r="F251" s="132">
        <f t="shared" si="29"/>
        <v>939172914.72000003</v>
      </c>
      <c r="G251" s="132">
        <f t="shared" si="24"/>
        <v>938772867.01999998</v>
      </c>
      <c r="H251" s="132">
        <f t="shared" si="30"/>
        <v>2701730.3026191783</v>
      </c>
      <c r="I251" s="270">
        <f t="shared" si="31"/>
        <v>2.6191785000264645E-3</v>
      </c>
    </row>
    <row r="252" spans="1:9" x14ac:dyDescent="0.25">
      <c r="A252" s="135">
        <v>45602</v>
      </c>
      <c r="B252" s="134">
        <f t="shared" si="25"/>
        <v>7</v>
      </c>
      <c r="C252" s="132">
        <f t="shared" si="26"/>
        <v>3101778</v>
      </c>
      <c r="D252" s="133">
        <f t="shared" si="27"/>
        <v>401198.52</v>
      </c>
      <c r="E252" s="132">
        <f t="shared" si="28"/>
        <v>2700579.48</v>
      </c>
      <c r="F252" s="132">
        <f t="shared" si="29"/>
        <v>938772867.01999998</v>
      </c>
      <c r="G252" s="132">
        <f t="shared" si="24"/>
        <v>938371668.5</v>
      </c>
      <c r="H252" s="132">
        <f t="shared" si="30"/>
        <v>2700579.4804684934</v>
      </c>
      <c r="I252" s="270">
        <f t="shared" si="31"/>
        <v>4.6849343925714493E-4</v>
      </c>
    </row>
    <row r="253" spans="1:9" x14ac:dyDescent="0.25">
      <c r="A253" s="135">
        <v>45609</v>
      </c>
      <c r="B253" s="134">
        <f t="shared" si="25"/>
        <v>7</v>
      </c>
      <c r="C253" s="132">
        <f t="shared" si="26"/>
        <v>3101778</v>
      </c>
      <c r="D253" s="133">
        <f t="shared" si="27"/>
        <v>402352.64999999991</v>
      </c>
      <c r="E253" s="132">
        <f t="shared" si="28"/>
        <v>2699425.35</v>
      </c>
      <c r="F253" s="132">
        <f t="shared" si="29"/>
        <v>938371668.5</v>
      </c>
      <c r="G253" s="132">
        <f t="shared" si="24"/>
        <v>937969315.85000002</v>
      </c>
      <c r="H253" s="132">
        <f t="shared" si="30"/>
        <v>2699425.3477397263</v>
      </c>
      <c r="I253" s="270">
        <f t="shared" si="31"/>
        <v>-2.2602737881243229E-3</v>
      </c>
    </row>
    <row r="254" spans="1:9" x14ac:dyDescent="0.25">
      <c r="A254" s="135">
        <v>45616</v>
      </c>
      <c r="B254" s="134">
        <f t="shared" si="25"/>
        <v>7</v>
      </c>
      <c r="C254" s="132">
        <f t="shared" si="26"/>
        <v>3101778</v>
      </c>
      <c r="D254" s="133">
        <f t="shared" si="27"/>
        <v>403510.10999999987</v>
      </c>
      <c r="E254" s="132">
        <f t="shared" si="28"/>
        <v>2698267.89</v>
      </c>
      <c r="F254" s="132">
        <f t="shared" si="29"/>
        <v>937969315.85000002</v>
      </c>
      <c r="G254" s="132">
        <f t="shared" si="24"/>
        <v>937565805.74000001</v>
      </c>
      <c r="H254" s="132">
        <f t="shared" si="30"/>
        <v>2698267.8949109586</v>
      </c>
      <c r="I254" s="270">
        <f t="shared" si="31"/>
        <v>4.9109584651887417E-3</v>
      </c>
    </row>
    <row r="255" spans="1:9" x14ac:dyDescent="0.25">
      <c r="A255" s="135">
        <v>45623</v>
      </c>
      <c r="B255" s="134">
        <f t="shared" si="25"/>
        <v>7</v>
      </c>
      <c r="C255" s="132">
        <f t="shared" si="26"/>
        <v>3101778</v>
      </c>
      <c r="D255" s="133">
        <f t="shared" si="27"/>
        <v>404670.89000000013</v>
      </c>
      <c r="E255" s="132">
        <f t="shared" si="28"/>
        <v>2697107.11</v>
      </c>
      <c r="F255" s="132">
        <f t="shared" si="29"/>
        <v>937565805.74000001</v>
      </c>
      <c r="G255" s="132">
        <f t="shared" si="24"/>
        <v>937161134.85000002</v>
      </c>
      <c r="H255" s="132">
        <f t="shared" si="30"/>
        <v>2697107.1124027395</v>
      </c>
      <c r="I255" s="270">
        <f t="shared" si="31"/>
        <v>2.4027395993471146E-3</v>
      </c>
    </row>
    <row r="256" spans="1:9" x14ac:dyDescent="0.25">
      <c r="A256" s="135">
        <v>45630</v>
      </c>
      <c r="B256" s="134">
        <f t="shared" si="25"/>
        <v>7</v>
      </c>
      <c r="C256" s="132">
        <f t="shared" si="26"/>
        <v>3101778</v>
      </c>
      <c r="D256" s="133">
        <f t="shared" si="27"/>
        <v>405835.00999999978</v>
      </c>
      <c r="E256" s="132">
        <f t="shared" si="28"/>
        <v>2695942.99</v>
      </c>
      <c r="F256" s="132">
        <f t="shared" si="29"/>
        <v>937161134.85000002</v>
      </c>
      <c r="G256" s="132">
        <f t="shared" si="24"/>
        <v>936755299.84000003</v>
      </c>
      <c r="H256" s="132">
        <f t="shared" si="30"/>
        <v>2695942.9906643834</v>
      </c>
      <c r="I256" s="270">
        <f t="shared" si="31"/>
        <v>6.643831729888916E-4</v>
      </c>
    </row>
    <row r="257" spans="1:9" x14ac:dyDescent="0.25">
      <c r="A257" s="135">
        <v>45637</v>
      </c>
      <c r="B257" s="134">
        <f t="shared" si="25"/>
        <v>7</v>
      </c>
      <c r="C257" s="132">
        <f t="shared" si="26"/>
        <v>3101778</v>
      </c>
      <c r="D257" s="133">
        <f t="shared" si="27"/>
        <v>407002.48</v>
      </c>
      <c r="E257" s="132">
        <f t="shared" si="28"/>
        <v>2694775.52</v>
      </c>
      <c r="F257" s="132">
        <f t="shared" si="29"/>
        <v>936755299.84000003</v>
      </c>
      <c r="G257" s="132">
        <f t="shared" si="24"/>
        <v>936348297.36000001</v>
      </c>
      <c r="H257" s="132">
        <f t="shared" si="30"/>
        <v>2694775.5200876715</v>
      </c>
      <c r="I257" s="270">
        <f t="shared" si="31"/>
        <v>8.7671447545289993E-5</v>
      </c>
    </row>
    <row r="258" spans="1:9" x14ac:dyDescent="0.25">
      <c r="A258" s="135">
        <v>45644</v>
      </c>
      <c r="B258" s="134">
        <f t="shared" si="25"/>
        <v>7</v>
      </c>
      <c r="C258" s="132">
        <f t="shared" si="26"/>
        <v>3101778</v>
      </c>
      <c r="D258" s="133">
        <f t="shared" si="27"/>
        <v>408173.31000000006</v>
      </c>
      <c r="E258" s="132">
        <f t="shared" si="28"/>
        <v>2693604.69</v>
      </c>
      <c r="F258" s="132">
        <f t="shared" si="29"/>
        <v>936348297.36000001</v>
      </c>
      <c r="G258" s="132">
        <f t="shared" si="24"/>
        <v>935940124.05000007</v>
      </c>
      <c r="H258" s="132">
        <f t="shared" si="30"/>
        <v>2693604.6910356167</v>
      </c>
      <c r="I258" s="270">
        <f t="shared" si="31"/>
        <v>1.0356167331337929E-3</v>
      </c>
    </row>
    <row r="259" spans="1:9" x14ac:dyDescent="0.25">
      <c r="A259" s="135">
        <v>45651</v>
      </c>
      <c r="B259" s="134">
        <f t="shared" si="25"/>
        <v>7</v>
      </c>
      <c r="C259" s="132">
        <f t="shared" si="26"/>
        <v>3101778</v>
      </c>
      <c r="D259" s="133">
        <f t="shared" si="27"/>
        <v>409347.50999999978</v>
      </c>
      <c r="E259" s="132">
        <f t="shared" si="28"/>
        <v>2692430.49</v>
      </c>
      <c r="F259" s="132">
        <f t="shared" si="29"/>
        <v>935940124.05000007</v>
      </c>
      <c r="G259" s="132">
        <f t="shared" si="24"/>
        <v>935530776.54000008</v>
      </c>
      <c r="H259" s="132">
        <f t="shared" si="30"/>
        <v>2692430.4938424658</v>
      </c>
      <c r="I259" s="270">
        <f t="shared" si="31"/>
        <v>3.8424655795097351E-3</v>
      </c>
    </row>
    <row r="260" spans="1:9" x14ac:dyDescent="0.25">
      <c r="A260" s="135">
        <v>45658</v>
      </c>
      <c r="B260" s="134">
        <f t="shared" si="25"/>
        <v>7</v>
      </c>
      <c r="C260" s="132">
        <f t="shared" si="26"/>
        <v>3101778</v>
      </c>
      <c r="D260" s="133">
        <f t="shared" si="27"/>
        <v>410525.08000000007</v>
      </c>
      <c r="E260" s="132">
        <f t="shared" si="28"/>
        <v>2691252.92</v>
      </c>
      <c r="F260" s="132">
        <f t="shared" si="29"/>
        <v>935530776.54000008</v>
      </c>
      <c r="G260" s="132">
        <f t="shared" ref="G260:G323" si="32">F260-D260</f>
        <v>935120251.46000004</v>
      </c>
      <c r="H260" s="132">
        <f t="shared" si="30"/>
        <v>2691252.9188136989</v>
      </c>
      <c r="I260" s="270">
        <f t="shared" si="31"/>
        <v>-1.1863010004162788E-3</v>
      </c>
    </row>
    <row r="261" spans="1:9" x14ac:dyDescent="0.25">
      <c r="A261" s="135">
        <v>45665</v>
      </c>
      <c r="B261" s="134">
        <f t="shared" ref="B261:B324" si="33">A261-A260</f>
        <v>7</v>
      </c>
      <c r="C261" s="132">
        <f t="shared" ref="C261:C324" si="34">$D$2</f>
        <v>3101778</v>
      </c>
      <c r="D261" s="133">
        <f t="shared" ref="D261:D324" si="35">C261-E261</f>
        <v>411706.04000000004</v>
      </c>
      <c r="E261" s="132">
        <f t="shared" ref="E261:E324" si="36">ROUND(F261*$B$2*B261/365,2)</f>
        <v>2690071.96</v>
      </c>
      <c r="F261" s="132">
        <f t="shared" ref="F261:F324" si="37">G260</f>
        <v>935120251.46000004</v>
      </c>
      <c r="G261" s="132">
        <f t="shared" si="32"/>
        <v>934708545.42000008</v>
      </c>
      <c r="H261" s="132">
        <f t="shared" ref="H261:H324" si="38">F261*$B$2*B261/365</f>
        <v>2690071.9562547947</v>
      </c>
      <c r="I261" s="270">
        <f t="shared" ref="I261:I324" si="39">H261-E261</f>
        <v>-3.7452052347362041E-3</v>
      </c>
    </row>
    <row r="262" spans="1:9" x14ac:dyDescent="0.25">
      <c r="A262" s="135">
        <v>45672</v>
      </c>
      <c r="B262" s="134">
        <f t="shared" si="33"/>
        <v>7</v>
      </c>
      <c r="C262" s="132">
        <f t="shared" si="34"/>
        <v>3101778</v>
      </c>
      <c r="D262" s="133">
        <f t="shared" si="35"/>
        <v>412890.39999999991</v>
      </c>
      <c r="E262" s="132">
        <f t="shared" si="36"/>
        <v>2688887.6</v>
      </c>
      <c r="F262" s="132">
        <f t="shared" si="37"/>
        <v>934708545.42000008</v>
      </c>
      <c r="G262" s="132">
        <f t="shared" si="32"/>
        <v>934295655.0200001</v>
      </c>
      <c r="H262" s="132">
        <f t="shared" si="38"/>
        <v>2688887.5964136985</v>
      </c>
      <c r="I262" s="270">
        <f t="shared" si="39"/>
        <v>-3.5863015800714493E-3</v>
      </c>
    </row>
    <row r="263" spans="1:9" x14ac:dyDescent="0.25">
      <c r="A263" s="135">
        <v>45679</v>
      </c>
      <c r="B263" s="134">
        <f t="shared" si="33"/>
        <v>7</v>
      </c>
      <c r="C263" s="132">
        <f t="shared" si="34"/>
        <v>3101778</v>
      </c>
      <c r="D263" s="133">
        <f t="shared" si="35"/>
        <v>414078.16999999993</v>
      </c>
      <c r="E263" s="132">
        <f t="shared" si="36"/>
        <v>2687699.83</v>
      </c>
      <c r="F263" s="132">
        <f t="shared" si="37"/>
        <v>934295655.0200001</v>
      </c>
      <c r="G263" s="132">
        <f t="shared" si="32"/>
        <v>933881576.85000014</v>
      </c>
      <c r="H263" s="132">
        <f t="shared" si="38"/>
        <v>2687699.8295095894</v>
      </c>
      <c r="I263" s="270">
        <f t="shared" si="39"/>
        <v>-4.9041071906685829E-4</v>
      </c>
    </row>
    <row r="264" spans="1:9" x14ac:dyDescent="0.25">
      <c r="A264" s="135">
        <v>45686</v>
      </c>
      <c r="B264" s="134">
        <f t="shared" si="33"/>
        <v>7</v>
      </c>
      <c r="C264" s="132">
        <f t="shared" si="34"/>
        <v>3101778</v>
      </c>
      <c r="D264" s="133">
        <f t="shared" si="35"/>
        <v>415269.35000000009</v>
      </c>
      <c r="E264" s="132">
        <f t="shared" si="36"/>
        <v>2686508.65</v>
      </c>
      <c r="F264" s="132">
        <f t="shared" si="37"/>
        <v>933881576.85000014</v>
      </c>
      <c r="G264" s="132">
        <f t="shared" si="32"/>
        <v>933466307.50000012</v>
      </c>
      <c r="H264" s="132">
        <f t="shared" si="38"/>
        <v>2686508.6457328768</v>
      </c>
      <c r="I264" s="270">
        <f t="shared" si="39"/>
        <v>-4.2671230621635914E-3</v>
      </c>
    </row>
    <row r="265" spans="1:9" x14ac:dyDescent="0.25">
      <c r="A265" s="135">
        <v>45693</v>
      </c>
      <c r="B265" s="134">
        <f t="shared" si="33"/>
        <v>7</v>
      </c>
      <c r="C265" s="132">
        <f t="shared" si="34"/>
        <v>3101778</v>
      </c>
      <c r="D265" s="133">
        <f t="shared" si="35"/>
        <v>416463.95999999996</v>
      </c>
      <c r="E265" s="132">
        <f t="shared" si="36"/>
        <v>2685314.04</v>
      </c>
      <c r="F265" s="132">
        <f t="shared" si="37"/>
        <v>933466307.50000012</v>
      </c>
      <c r="G265" s="132">
        <f t="shared" si="32"/>
        <v>933049843.54000008</v>
      </c>
      <c r="H265" s="132">
        <f t="shared" si="38"/>
        <v>2685314.0352739724</v>
      </c>
      <c r="I265" s="270">
        <f t="shared" si="39"/>
        <v>-4.7260276041924953E-3</v>
      </c>
    </row>
    <row r="266" spans="1:9" x14ac:dyDescent="0.25">
      <c r="A266" s="135">
        <v>45700</v>
      </c>
      <c r="B266" s="134">
        <f t="shared" si="33"/>
        <v>7</v>
      </c>
      <c r="C266" s="132">
        <f t="shared" si="34"/>
        <v>3101778</v>
      </c>
      <c r="D266" s="133">
        <f t="shared" si="35"/>
        <v>417662.00999999978</v>
      </c>
      <c r="E266" s="132">
        <f t="shared" si="36"/>
        <v>2684115.9900000002</v>
      </c>
      <c r="F266" s="132">
        <f t="shared" si="37"/>
        <v>933049843.54000008</v>
      </c>
      <c r="G266" s="132">
        <f t="shared" si="32"/>
        <v>932632181.53000009</v>
      </c>
      <c r="H266" s="132">
        <f t="shared" si="38"/>
        <v>2684115.9882657537</v>
      </c>
      <c r="I266" s="270">
        <f t="shared" si="39"/>
        <v>-1.7342464998364449E-3</v>
      </c>
    </row>
    <row r="267" spans="1:9" x14ac:dyDescent="0.25">
      <c r="A267" s="135">
        <v>45707</v>
      </c>
      <c r="B267" s="134">
        <f t="shared" si="33"/>
        <v>7</v>
      </c>
      <c r="C267" s="132">
        <f t="shared" si="34"/>
        <v>3101778</v>
      </c>
      <c r="D267" s="133">
        <f t="shared" si="35"/>
        <v>418863.50999999978</v>
      </c>
      <c r="E267" s="132">
        <f t="shared" si="36"/>
        <v>2682914.4900000002</v>
      </c>
      <c r="F267" s="132">
        <f t="shared" si="37"/>
        <v>932632181.53000009</v>
      </c>
      <c r="G267" s="132">
        <f t="shared" si="32"/>
        <v>932213318.0200001</v>
      </c>
      <c r="H267" s="132">
        <f t="shared" si="38"/>
        <v>2682914.4948123284</v>
      </c>
      <c r="I267" s="270">
        <f t="shared" si="39"/>
        <v>4.8123281449079514E-3</v>
      </c>
    </row>
    <row r="268" spans="1:9" x14ac:dyDescent="0.25">
      <c r="A268" s="135">
        <v>45714</v>
      </c>
      <c r="B268" s="134">
        <f t="shared" si="33"/>
        <v>7</v>
      </c>
      <c r="C268" s="132">
        <f t="shared" si="34"/>
        <v>3101778</v>
      </c>
      <c r="D268" s="133">
        <f t="shared" si="35"/>
        <v>420068.45999999996</v>
      </c>
      <c r="E268" s="132">
        <f t="shared" si="36"/>
        <v>2681709.54</v>
      </c>
      <c r="F268" s="132">
        <f t="shared" si="37"/>
        <v>932213318.0200001</v>
      </c>
      <c r="G268" s="132">
        <f t="shared" si="32"/>
        <v>931793249.56000006</v>
      </c>
      <c r="H268" s="132">
        <f t="shared" si="38"/>
        <v>2681709.5449890411</v>
      </c>
      <c r="I268" s="270">
        <f t="shared" si="39"/>
        <v>4.9890410155057907E-3</v>
      </c>
    </row>
    <row r="269" spans="1:9" x14ac:dyDescent="0.25">
      <c r="A269" s="135">
        <v>45721</v>
      </c>
      <c r="B269" s="134">
        <f t="shared" si="33"/>
        <v>7</v>
      </c>
      <c r="C269" s="132">
        <f t="shared" si="34"/>
        <v>3101778</v>
      </c>
      <c r="D269" s="133">
        <f t="shared" si="35"/>
        <v>421276.87000000011</v>
      </c>
      <c r="E269" s="132">
        <f t="shared" si="36"/>
        <v>2680501.13</v>
      </c>
      <c r="F269" s="132">
        <f t="shared" si="37"/>
        <v>931793249.56000006</v>
      </c>
      <c r="G269" s="132">
        <f t="shared" si="32"/>
        <v>931371972.69000006</v>
      </c>
      <c r="H269" s="132">
        <f t="shared" si="38"/>
        <v>2680501.1288712332</v>
      </c>
      <c r="I269" s="270">
        <f t="shared" si="39"/>
        <v>-1.1287666857242584E-3</v>
      </c>
    </row>
    <row r="270" spans="1:9" x14ac:dyDescent="0.25">
      <c r="A270" s="135">
        <v>45728</v>
      </c>
      <c r="B270" s="134">
        <f t="shared" si="33"/>
        <v>7</v>
      </c>
      <c r="C270" s="132">
        <f t="shared" si="34"/>
        <v>3101778</v>
      </c>
      <c r="D270" s="133">
        <f t="shared" si="35"/>
        <v>422488.75999999978</v>
      </c>
      <c r="E270" s="132">
        <f t="shared" si="36"/>
        <v>2679289.2400000002</v>
      </c>
      <c r="F270" s="132">
        <f t="shared" si="37"/>
        <v>931371972.69000006</v>
      </c>
      <c r="G270" s="132">
        <f t="shared" si="32"/>
        <v>930949483.93000007</v>
      </c>
      <c r="H270" s="132">
        <f t="shared" si="38"/>
        <v>2679289.2365054796</v>
      </c>
      <c r="I270" s="270">
        <f t="shared" si="39"/>
        <v>-3.4945206716656685E-3</v>
      </c>
    </row>
    <row r="271" spans="1:9" x14ac:dyDescent="0.25">
      <c r="A271" s="135">
        <v>45735</v>
      </c>
      <c r="B271" s="134">
        <f t="shared" si="33"/>
        <v>7</v>
      </c>
      <c r="C271" s="132">
        <f t="shared" si="34"/>
        <v>3101778</v>
      </c>
      <c r="D271" s="133">
        <f t="shared" si="35"/>
        <v>423704.14000000013</v>
      </c>
      <c r="E271" s="132">
        <f t="shared" si="36"/>
        <v>2678073.86</v>
      </c>
      <c r="F271" s="132">
        <f t="shared" si="37"/>
        <v>930949483.93000007</v>
      </c>
      <c r="G271" s="132">
        <f t="shared" si="32"/>
        <v>930525779.79000008</v>
      </c>
      <c r="H271" s="132">
        <f t="shared" si="38"/>
        <v>2678073.8578808224</v>
      </c>
      <c r="I271" s="270">
        <f t="shared" si="39"/>
        <v>-2.1191774867475033E-3</v>
      </c>
    </row>
    <row r="272" spans="1:9" x14ac:dyDescent="0.25">
      <c r="A272" s="135">
        <v>45742</v>
      </c>
      <c r="B272" s="134">
        <f t="shared" si="33"/>
        <v>7</v>
      </c>
      <c r="C272" s="132">
        <f t="shared" si="34"/>
        <v>3101778</v>
      </c>
      <c r="D272" s="133">
        <f t="shared" si="35"/>
        <v>424923.02</v>
      </c>
      <c r="E272" s="132">
        <f t="shared" si="36"/>
        <v>2676854.98</v>
      </c>
      <c r="F272" s="132">
        <f t="shared" si="37"/>
        <v>930525779.79000008</v>
      </c>
      <c r="G272" s="132">
        <f t="shared" si="32"/>
        <v>930100856.7700001</v>
      </c>
      <c r="H272" s="132">
        <f t="shared" si="38"/>
        <v>2676854.9829575345</v>
      </c>
      <c r="I272" s="270">
        <f t="shared" si="39"/>
        <v>2.9575345106422901E-3</v>
      </c>
    </row>
    <row r="273" spans="1:9" x14ac:dyDescent="0.25">
      <c r="A273" s="135">
        <v>45749</v>
      </c>
      <c r="B273" s="134">
        <f t="shared" si="33"/>
        <v>7</v>
      </c>
      <c r="C273" s="132">
        <f t="shared" si="34"/>
        <v>3101778</v>
      </c>
      <c r="D273" s="133">
        <f t="shared" si="35"/>
        <v>426145.39999999991</v>
      </c>
      <c r="E273" s="132">
        <f t="shared" si="36"/>
        <v>2675632.6</v>
      </c>
      <c r="F273" s="132">
        <f t="shared" si="37"/>
        <v>930100856.7700001</v>
      </c>
      <c r="G273" s="132">
        <f t="shared" si="32"/>
        <v>929674711.37000012</v>
      </c>
      <c r="H273" s="132">
        <f t="shared" si="38"/>
        <v>2675632.6016671234</v>
      </c>
      <c r="I273" s="270">
        <f t="shared" si="39"/>
        <v>1.6671232879161835E-3</v>
      </c>
    </row>
    <row r="274" spans="1:9" x14ac:dyDescent="0.25">
      <c r="A274" s="135">
        <v>45756</v>
      </c>
      <c r="B274" s="134">
        <f t="shared" si="33"/>
        <v>7</v>
      </c>
      <c r="C274" s="132">
        <f t="shared" si="34"/>
        <v>3101778</v>
      </c>
      <c r="D274" s="133">
        <f t="shared" si="35"/>
        <v>427371.29999999981</v>
      </c>
      <c r="E274" s="132">
        <f t="shared" si="36"/>
        <v>2674406.7000000002</v>
      </c>
      <c r="F274" s="132">
        <f t="shared" si="37"/>
        <v>929674711.37000012</v>
      </c>
      <c r="G274" s="132">
        <f t="shared" si="32"/>
        <v>929247340.07000017</v>
      </c>
      <c r="H274" s="132">
        <f t="shared" si="38"/>
        <v>2674406.7039410961</v>
      </c>
      <c r="I274" s="270">
        <f t="shared" si="39"/>
        <v>3.9410958997905254E-3</v>
      </c>
    </row>
    <row r="275" spans="1:9" x14ac:dyDescent="0.25">
      <c r="A275" s="135">
        <v>45763</v>
      </c>
      <c r="B275" s="134">
        <f t="shared" si="33"/>
        <v>7</v>
      </c>
      <c r="C275" s="132">
        <f t="shared" si="34"/>
        <v>3101778</v>
      </c>
      <c r="D275" s="133">
        <f t="shared" si="35"/>
        <v>428600.7200000002</v>
      </c>
      <c r="E275" s="132">
        <f t="shared" si="36"/>
        <v>2673177.2799999998</v>
      </c>
      <c r="F275" s="132">
        <f t="shared" si="37"/>
        <v>929247340.07000017</v>
      </c>
      <c r="G275" s="132">
        <f t="shared" si="32"/>
        <v>928818739.35000014</v>
      </c>
      <c r="H275" s="132">
        <f t="shared" si="38"/>
        <v>2673177.2796534249</v>
      </c>
      <c r="I275" s="270">
        <f t="shared" si="39"/>
        <v>-3.4657493233680725E-4</v>
      </c>
    </row>
    <row r="276" spans="1:9" x14ac:dyDescent="0.25">
      <c r="A276" s="135">
        <v>45770</v>
      </c>
      <c r="B276" s="134">
        <f t="shared" si="33"/>
        <v>7</v>
      </c>
      <c r="C276" s="132">
        <f t="shared" si="34"/>
        <v>3101778</v>
      </c>
      <c r="D276" s="133">
        <f t="shared" si="35"/>
        <v>429833.68000000017</v>
      </c>
      <c r="E276" s="132">
        <f t="shared" si="36"/>
        <v>2671944.3199999998</v>
      </c>
      <c r="F276" s="132">
        <f t="shared" si="37"/>
        <v>928818739.35000014</v>
      </c>
      <c r="G276" s="132">
        <f t="shared" si="32"/>
        <v>928388905.6700002</v>
      </c>
      <c r="H276" s="132">
        <f t="shared" si="38"/>
        <v>2671944.318678082</v>
      </c>
      <c r="I276" s="270">
        <f t="shared" si="39"/>
        <v>-1.3219178654253483E-3</v>
      </c>
    </row>
    <row r="277" spans="1:9" x14ac:dyDescent="0.25">
      <c r="A277" s="135">
        <v>45777</v>
      </c>
      <c r="B277" s="134">
        <f t="shared" si="33"/>
        <v>7</v>
      </c>
      <c r="C277" s="132">
        <f t="shared" si="34"/>
        <v>3101778</v>
      </c>
      <c r="D277" s="133">
        <f t="shared" si="35"/>
        <v>431070.18999999994</v>
      </c>
      <c r="E277" s="132">
        <f t="shared" si="36"/>
        <v>2670707.81</v>
      </c>
      <c r="F277" s="132">
        <f t="shared" si="37"/>
        <v>928388905.6700002</v>
      </c>
      <c r="G277" s="132">
        <f t="shared" si="32"/>
        <v>927957835.48000014</v>
      </c>
      <c r="H277" s="132">
        <f t="shared" si="38"/>
        <v>2670707.8108315072</v>
      </c>
      <c r="I277" s="270">
        <f t="shared" si="39"/>
        <v>8.3150714635848999E-4</v>
      </c>
    </row>
    <row r="278" spans="1:9" x14ac:dyDescent="0.25">
      <c r="A278" s="135">
        <v>45784</v>
      </c>
      <c r="B278" s="134">
        <f t="shared" si="33"/>
        <v>7</v>
      </c>
      <c r="C278" s="132">
        <f t="shared" si="34"/>
        <v>3101778</v>
      </c>
      <c r="D278" s="133">
        <f t="shared" si="35"/>
        <v>432310.25</v>
      </c>
      <c r="E278" s="132">
        <f t="shared" si="36"/>
        <v>2669467.75</v>
      </c>
      <c r="F278" s="132">
        <f t="shared" si="37"/>
        <v>927957835.48000014</v>
      </c>
      <c r="G278" s="132">
        <f t="shared" si="32"/>
        <v>927525525.23000014</v>
      </c>
      <c r="H278" s="132">
        <f t="shared" si="38"/>
        <v>2669467.7459013704</v>
      </c>
      <c r="I278" s="270">
        <f t="shared" si="39"/>
        <v>-4.0986295789480209E-3</v>
      </c>
    </row>
    <row r="279" spans="1:9" x14ac:dyDescent="0.25">
      <c r="A279" s="135">
        <v>45791</v>
      </c>
      <c r="B279" s="134">
        <f t="shared" si="33"/>
        <v>7</v>
      </c>
      <c r="C279" s="132">
        <f t="shared" si="34"/>
        <v>3101778</v>
      </c>
      <c r="D279" s="133">
        <f t="shared" si="35"/>
        <v>433553.89000000013</v>
      </c>
      <c r="E279" s="132">
        <f t="shared" si="36"/>
        <v>2668224.11</v>
      </c>
      <c r="F279" s="132">
        <f t="shared" si="37"/>
        <v>927525525.23000014</v>
      </c>
      <c r="G279" s="132">
        <f t="shared" si="32"/>
        <v>927091971.34000015</v>
      </c>
      <c r="H279" s="132">
        <f t="shared" si="38"/>
        <v>2668224.1136753424</v>
      </c>
      <c r="I279" s="270">
        <f t="shared" si="39"/>
        <v>3.6753425374627113E-3</v>
      </c>
    </row>
    <row r="280" spans="1:9" x14ac:dyDescent="0.25">
      <c r="A280" s="135">
        <v>45798</v>
      </c>
      <c r="B280" s="134">
        <f t="shared" si="33"/>
        <v>7</v>
      </c>
      <c r="C280" s="132">
        <f t="shared" si="34"/>
        <v>3101778</v>
      </c>
      <c r="D280" s="133">
        <f t="shared" si="35"/>
        <v>434801.10000000009</v>
      </c>
      <c r="E280" s="132">
        <f t="shared" si="36"/>
        <v>2666976.9</v>
      </c>
      <c r="F280" s="132">
        <f t="shared" si="37"/>
        <v>927091971.34000015</v>
      </c>
      <c r="G280" s="132">
        <f t="shared" si="32"/>
        <v>926657170.24000013</v>
      </c>
      <c r="H280" s="132">
        <f t="shared" si="38"/>
        <v>2666976.9038547948</v>
      </c>
      <c r="I280" s="270">
        <f t="shared" si="39"/>
        <v>3.8547948934137821E-3</v>
      </c>
    </row>
    <row r="281" spans="1:9" x14ac:dyDescent="0.25">
      <c r="A281" s="135">
        <v>45805</v>
      </c>
      <c r="B281" s="134">
        <f t="shared" si="33"/>
        <v>7</v>
      </c>
      <c r="C281" s="132">
        <f t="shared" si="34"/>
        <v>3101778</v>
      </c>
      <c r="D281" s="133">
        <f t="shared" si="35"/>
        <v>436051.89000000013</v>
      </c>
      <c r="E281" s="132">
        <f t="shared" si="36"/>
        <v>2665726.11</v>
      </c>
      <c r="F281" s="132">
        <f t="shared" si="37"/>
        <v>926657170.24000013</v>
      </c>
      <c r="G281" s="132">
        <f t="shared" si="32"/>
        <v>926221118.35000014</v>
      </c>
      <c r="H281" s="132">
        <f t="shared" si="38"/>
        <v>2665726.1061698631</v>
      </c>
      <c r="I281" s="270">
        <f t="shared" si="39"/>
        <v>-3.8301367312669754E-3</v>
      </c>
    </row>
    <row r="282" spans="1:9" x14ac:dyDescent="0.25">
      <c r="A282" s="135">
        <v>45812</v>
      </c>
      <c r="B282" s="134">
        <f t="shared" si="33"/>
        <v>7</v>
      </c>
      <c r="C282" s="132">
        <f t="shared" si="34"/>
        <v>3101778</v>
      </c>
      <c r="D282" s="133">
        <f t="shared" si="35"/>
        <v>437306.29000000004</v>
      </c>
      <c r="E282" s="132">
        <f t="shared" si="36"/>
        <v>2664471.71</v>
      </c>
      <c r="F282" s="132">
        <f t="shared" si="37"/>
        <v>926221118.35000014</v>
      </c>
      <c r="G282" s="132">
        <f t="shared" si="32"/>
        <v>925783812.06000018</v>
      </c>
      <c r="H282" s="132">
        <f t="shared" si="38"/>
        <v>2664471.7103219181</v>
      </c>
      <c r="I282" s="270">
        <f t="shared" si="39"/>
        <v>3.2191816717386246E-4</v>
      </c>
    </row>
    <row r="283" spans="1:9" x14ac:dyDescent="0.25">
      <c r="A283" s="135">
        <v>45819</v>
      </c>
      <c r="B283" s="134">
        <f t="shared" si="33"/>
        <v>7</v>
      </c>
      <c r="C283" s="132">
        <f t="shared" si="34"/>
        <v>3101778</v>
      </c>
      <c r="D283" s="133">
        <f t="shared" si="35"/>
        <v>438564.29000000004</v>
      </c>
      <c r="E283" s="132">
        <f t="shared" si="36"/>
        <v>2663213.71</v>
      </c>
      <c r="F283" s="132">
        <f t="shared" si="37"/>
        <v>925783812.06000018</v>
      </c>
      <c r="G283" s="132">
        <f t="shared" si="32"/>
        <v>925345247.77000022</v>
      </c>
      <c r="H283" s="132">
        <f t="shared" si="38"/>
        <v>2663213.7059260276</v>
      </c>
      <c r="I283" s="270">
        <f t="shared" si="39"/>
        <v>-4.0739723481237888E-3</v>
      </c>
    </row>
    <row r="284" spans="1:9" x14ac:dyDescent="0.25">
      <c r="A284" s="135">
        <v>45826</v>
      </c>
      <c r="B284" s="134">
        <f t="shared" si="33"/>
        <v>7</v>
      </c>
      <c r="C284" s="132">
        <f t="shared" si="34"/>
        <v>3101778</v>
      </c>
      <c r="D284" s="133">
        <f t="shared" si="35"/>
        <v>439825.91999999993</v>
      </c>
      <c r="E284" s="132">
        <f t="shared" si="36"/>
        <v>2661952.08</v>
      </c>
      <c r="F284" s="132">
        <f t="shared" si="37"/>
        <v>925345247.77000022</v>
      </c>
      <c r="G284" s="132">
        <f t="shared" si="32"/>
        <v>924905421.85000026</v>
      </c>
      <c r="H284" s="132">
        <f t="shared" si="38"/>
        <v>2661952.0826260275</v>
      </c>
      <c r="I284" s="270">
        <f t="shared" si="39"/>
        <v>2.6260274462401867E-3</v>
      </c>
    </row>
    <row r="285" spans="1:9" x14ac:dyDescent="0.25">
      <c r="A285" s="135">
        <v>45833</v>
      </c>
      <c r="B285" s="134">
        <f t="shared" si="33"/>
        <v>7</v>
      </c>
      <c r="C285" s="132">
        <f t="shared" si="34"/>
        <v>3101778</v>
      </c>
      <c r="D285" s="133">
        <f t="shared" si="35"/>
        <v>441091.16999999993</v>
      </c>
      <c r="E285" s="132">
        <f t="shared" si="36"/>
        <v>2660686.83</v>
      </c>
      <c r="F285" s="132">
        <f t="shared" si="37"/>
        <v>924905421.85000026</v>
      </c>
      <c r="G285" s="132">
        <f t="shared" si="32"/>
        <v>924464330.68000031</v>
      </c>
      <c r="H285" s="132">
        <f t="shared" si="38"/>
        <v>2660686.8299794528</v>
      </c>
      <c r="I285" s="270">
        <f t="shared" si="39"/>
        <v>-2.0547304302453995E-5</v>
      </c>
    </row>
    <row r="286" spans="1:9" x14ac:dyDescent="0.25">
      <c r="A286" s="135">
        <v>45840</v>
      </c>
      <c r="B286" s="134">
        <f t="shared" si="33"/>
        <v>7</v>
      </c>
      <c r="C286" s="132">
        <f t="shared" si="34"/>
        <v>3101778</v>
      </c>
      <c r="D286" s="133">
        <f t="shared" si="35"/>
        <v>442360.06000000006</v>
      </c>
      <c r="E286" s="132">
        <f t="shared" si="36"/>
        <v>2659417.94</v>
      </c>
      <c r="F286" s="132">
        <f t="shared" si="37"/>
        <v>924464330.68000031</v>
      </c>
      <c r="G286" s="132">
        <f t="shared" si="32"/>
        <v>924021970.62000036</v>
      </c>
      <c r="H286" s="132">
        <f t="shared" si="38"/>
        <v>2659417.9375726036</v>
      </c>
      <c r="I286" s="270">
        <f t="shared" si="39"/>
        <v>-2.4273963645100594E-3</v>
      </c>
    </row>
    <row r="287" spans="1:9" x14ac:dyDescent="0.25">
      <c r="A287" s="135">
        <v>45847</v>
      </c>
      <c r="B287" s="134">
        <f t="shared" si="33"/>
        <v>7</v>
      </c>
      <c r="C287" s="132">
        <f t="shared" si="34"/>
        <v>3101778</v>
      </c>
      <c r="D287" s="133">
        <f t="shared" si="35"/>
        <v>443632.60999999987</v>
      </c>
      <c r="E287" s="132">
        <f t="shared" si="36"/>
        <v>2658145.39</v>
      </c>
      <c r="F287" s="132">
        <f t="shared" si="37"/>
        <v>924021970.62000036</v>
      </c>
      <c r="G287" s="132">
        <f t="shared" si="32"/>
        <v>923578338.01000035</v>
      </c>
      <c r="H287" s="132">
        <f t="shared" si="38"/>
        <v>2658145.3949342477</v>
      </c>
      <c r="I287" s="270">
        <f t="shared" si="39"/>
        <v>4.9342475831508636E-3</v>
      </c>
    </row>
    <row r="288" spans="1:9" x14ac:dyDescent="0.25">
      <c r="A288" s="135">
        <v>45854</v>
      </c>
      <c r="B288" s="134">
        <f t="shared" si="33"/>
        <v>7</v>
      </c>
      <c r="C288" s="132">
        <f t="shared" si="34"/>
        <v>3101778</v>
      </c>
      <c r="D288" s="133">
        <f t="shared" si="35"/>
        <v>444908.81000000006</v>
      </c>
      <c r="E288" s="132">
        <f t="shared" si="36"/>
        <v>2656869.19</v>
      </c>
      <c r="F288" s="132">
        <f t="shared" si="37"/>
        <v>923578338.01000035</v>
      </c>
      <c r="G288" s="132">
        <f t="shared" si="32"/>
        <v>923133429.20000041</v>
      </c>
      <c r="H288" s="132">
        <f t="shared" si="38"/>
        <v>2656869.1915356177</v>
      </c>
      <c r="I288" s="270">
        <f t="shared" si="39"/>
        <v>1.5356177464127541E-3</v>
      </c>
    </row>
    <row r="289" spans="1:9" x14ac:dyDescent="0.25">
      <c r="A289" s="135">
        <v>45861</v>
      </c>
      <c r="B289" s="134">
        <f t="shared" si="33"/>
        <v>7</v>
      </c>
      <c r="C289" s="132">
        <f t="shared" si="34"/>
        <v>3101778</v>
      </c>
      <c r="D289" s="133">
        <f t="shared" si="35"/>
        <v>446188.68000000017</v>
      </c>
      <c r="E289" s="132">
        <f t="shared" si="36"/>
        <v>2655589.3199999998</v>
      </c>
      <c r="F289" s="132">
        <f t="shared" si="37"/>
        <v>923133429.20000041</v>
      </c>
      <c r="G289" s="132">
        <f t="shared" si="32"/>
        <v>922687240.52000046</v>
      </c>
      <c r="H289" s="132">
        <f t="shared" si="38"/>
        <v>2655589.3168767132</v>
      </c>
      <c r="I289" s="270">
        <f t="shared" si="39"/>
        <v>-3.1232866458594799E-3</v>
      </c>
    </row>
    <row r="290" spans="1:9" x14ac:dyDescent="0.25">
      <c r="A290" s="135">
        <v>45868</v>
      </c>
      <c r="B290" s="134">
        <f t="shared" si="33"/>
        <v>7</v>
      </c>
      <c r="C290" s="132">
        <f t="shared" si="34"/>
        <v>3101778</v>
      </c>
      <c r="D290" s="133">
        <f t="shared" si="35"/>
        <v>447472.24000000022</v>
      </c>
      <c r="E290" s="132">
        <f t="shared" si="36"/>
        <v>2654305.7599999998</v>
      </c>
      <c r="F290" s="132">
        <f t="shared" si="37"/>
        <v>922687240.52000046</v>
      </c>
      <c r="G290" s="132">
        <f t="shared" si="32"/>
        <v>922239768.28000045</v>
      </c>
      <c r="H290" s="132">
        <f t="shared" si="38"/>
        <v>2654305.7604000014</v>
      </c>
      <c r="I290" s="270">
        <f t="shared" si="39"/>
        <v>4.000016488134861E-4</v>
      </c>
    </row>
    <row r="291" spans="1:9" x14ac:dyDescent="0.25">
      <c r="A291" s="135">
        <v>45875</v>
      </c>
      <c r="B291" s="134">
        <f t="shared" si="33"/>
        <v>7</v>
      </c>
      <c r="C291" s="132">
        <f t="shared" si="34"/>
        <v>3101778</v>
      </c>
      <c r="D291" s="133">
        <f t="shared" si="35"/>
        <v>448759.49000000022</v>
      </c>
      <c r="E291" s="132">
        <f t="shared" si="36"/>
        <v>2653018.5099999998</v>
      </c>
      <c r="F291" s="132">
        <f t="shared" si="37"/>
        <v>922239768.28000045</v>
      </c>
      <c r="G291" s="132">
        <f t="shared" si="32"/>
        <v>921791008.79000044</v>
      </c>
      <c r="H291" s="132">
        <f t="shared" si="38"/>
        <v>2653018.5114904121</v>
      </c>
      <c r="I291" s="270">
        <f t="shared" si="39"/>
        <v>1.4904122799634933E-3</v>
      </c>
    </row>
    <row r="292" spans="1:9" x14ac:dyDescent="0.25">
      <c r="A292" s="135">
        <v>45882</v>
      </c>
      <c r="B292" s="134">
        <f t="shared" si="33"/>
        <v>7</v>
      </c>
      <c r="C292" s="132">
        <f t="shared" si="34"/>
        <v>3101778</v>
      </c>
      <c r="D292" s="133">
        <f t="shared" si="35"/>
        <v>450050.43999999994</v>
      </c>
      <c r="E292" s="132">
        <f t="shared" si="36"/>
        <v>2651727.56</v>
      </c>
      <c r="F292" s="132">
        <f t="shared" si="37"/>
        <v>921791008.79000044</v>
      </c>
      <c r="G292" s="132">
        <f t="shared" si="32"/>
        <v>921340958.35000038</v>
      </c>
      <c r="H292" s="132">
        <f t="shared" si="38"/>
        <v>2651727.559532878</v>
      </c>
      <c r="I292" s="270">
        <f t="shared" si="39"/>
        <v>-4.6712206676602364E-4</v>
      </c>
    </row>
    <row r="293" spans="1:9" x14ac:dyDescent="0.25">
      <c r="A293" s="135">
        <v>45889</v>
      </c>
      <c r="B293" s="134">
        <f t="shared" si="33"/>
        <v>7</v>
      </c>
      <c r="C293" s="132">
        <f t="shared" si="34"/>
        <v>3101778</v>
      </c>
      <c r="D293" s="133">
        <f t="shared" si="35"/>
        <v>451345.10999999987</v>
      </c>
      <c r="E293" s="132">
        <f t="shared" si="36"/>
        <v>2650432.89</v>
      </c>
      <c r="F293" s="132">
        <f t="shared" si="37"/>
        <v>921340958.35000038</v>
      </c>
      <c r="G293" s="132">
        <f t="shared" si="32"/>
        <v>920889613.24000037</v>
      </c>
      <c r="H293" s="132">
        <f t="shared" si="38"/>
        <v>2650432.8938835626</v>
      </c>
      <c r="I293" s="270">
        <f t="shared" si="39"/>
        <v>3.8835625164210796E-3</v>
      </c>
    </row>
    <row r="294" spans="1:9" x14ac:dyDescent="0.25">
      <c r="A294" s="135">
        <v>45896</v>
      </c>
      <c r="B294" s="134">
        <f t="shared" si="33"/>
        <v>7</v>
      </c>
      <c r="C294" s="132">
        <f t="shared" si="34"/>
        <v>3101778</v>
      </c>
      <c r="D294" s="133">
        <f t="shared" si="35"/>
        <v>452643.5</v>
      </c>
      <c r="E294" s="132">
        <f t="shared" si="36"/>
        <v>2649134.5</v>
      </c>
      <c r="F294" s="132">
        <f t="shared" si="37"/>
        <v>920889613.24000037</v>
      </c>
      <c r="G294" s="132">
        <f t="shared" si="32"/>
        <v>920436969.74000037</v>
      </c>
      <c r="H294" s="132">
        <f t="shared" si="38"/>
        <v>2649134.503841097</v>
      </c>
      <c r="I294" s="270">
        <f t="shared" si="39"/>
        <v>3.8410970009863377E-3</v>
      </c>
    </row>
    <row r="295" spans="1:9" x14ac:dyDescent="0.25">
      <c r="A295" s="135">
        <v>45903</v>
      </c>
      <c r="B295" s="134">
        <f t="shared" si="33"/>
        <v>7</v>
      </c>
      <c r="C295" s="132">
        <f t="shared" si="34"/>
        <v>3101778</v>
      </c>
      <c r="D295" s="133">
        <f t="shared" si="35"/>
        <v>453945.62000000011</v>
      </c>
      <c r="E295" s="132">
        <f t="shared" si="36"/>
        <v>2647832.38</v>
      </c>
      <c r="F295" s="132">
        <f t="shared" si="37"/>
        <v>920436969.74000037</v>
      </c>
      <c r="G295" s="132">
        <f t="shared" si="32"/>
        <v>919983024.12000036</v>
      </c>
      <c r="H295" s="132">
        <f t="shared" si="38"/>
        <v>2647832.3787041106</v>
      </c>
      <c r="I295" s="270">
        <f t="shared" si="39"/>
        <v>-1.2958892621099949E-3</v>
      </c>
    </row>
    <row r="296" spans="1:9" x14ac:dyDescent="0.25">
      <c r="A296" s="135">
        <v>45910</v>
      </c>
      <c r="B296" s="134">
        <f t="shared" si="33"/>
        <v>7</v>
      </c>
      <c r="C296" s="132">
        <f t="shared" si="34"/>
        <v>3101778</v>
      </c>
      <c r="D296" s="133">
        <f t="shared" si="35"/>
        <v>455251.49000000022</v>
      </c>
      <c r="E296" s="132">
        <f t="shared" si="36"/>
        <v>2646526.5099999998</v>
      </c>
      <c r="F296" s="132">
        <f t="shared" si="37"/>
        <v>919983024.12000036</v>
      </c>
      <c r="G296" s="132">
        <f t="shared" si="32"/>
        <v>919527772.63000035</v>
      </c>
      <c r="H296" s="132">
        <f t="shared" si="38"/>
        <v>2646526.5077424669</v>
      </c>
      <c r="I296" s="270">
        <f t="shared" si="39"/>
        <v>-2.2575329057872295E-3</v>
      </c>
    </row>
    <row r="297" spans="1:9" x14ac:dyDescent="0.25">
      <c r="A297" s="135">
        <v>45917</v>
      </c>
      <c r="B297" s="134">
        <f t="shared" si="33"/>
        <v>7</v>
      </c>
      <c r="C297" s="132">
        <f t="shared" si="34"/>
        <v>3101778</v>
      </c>
      <c r="D297" s="133">
        <f t="shared" si="35"/>
        <v>456561.12000000011</v>
      </c>
      <c r="E297" s="132">
        <f t="shared" si="36"/>
        <v>2645216.88</v>
      </c>
      <c r="F297" s="132">
        <f t="shared" si="37"/>
        <v>919527772.63000035</v>
      </c>
      <c r="G297" s="132">
        <f t="shared" si="32"/>
        <v>919071211.51000035</v>
      </c>
      <c r="H297" s="132">
        <f t="shared" si="38"/>
        <v>2645216.8801684943</v>
      </c>
      <c r="I297" s="270">
        <f t="shared" si="39"/>
        <v>1.6849441453814507E-4</v>
      </c>
    </row>
    <row r="298" spans="1:9" x14ac:dyDescent="0.25">
      <c r="A298" s="135">
        <v>45924</v>
      </c>
      <c r="B298" s="134">
        <f t="shared" si="33"/>
        <v>7</v>
      </c>
      <c r="C298" s="132">
        <f t="shared" si="34"/>
        <v>3101778</v>
      </c>
      <c r="D298" s="133">
        <f t="shared" si="35"/>
        <v>457874.50999999978</v>
      </c>
      <c r="E298" s="132">
        <f t="shared" si="36"/>
        <v>2643903.4900000002</v>
      </c>
      <c r="F298" s="132">
        <f t="shared" si="37"/>
        <v>919071211.51000035</v>
      </c>
      <c r="G298" s="132">
        <f t="shared" si="32"/>
        <v>918613337.00000036</v>
      </c>
      <c r="H298" s="132">
        <f t="shared" si="38"/>
        <v>2643903.4851657539</v>
      </c>
      <c r="I298" s="270">
        <f t="shared" si="39"/>
        <v>-4.8342463560402393E-3</v>
      </c>
    </row>
    <row r="299" spans="1:9" x14ac:dyDescent="0.25">
      <c r="A299" s="135">
        <v>45931</v>
      </c>
      <c r="B299" s="134">
        <f t="shared" si="33"/>
        <v>7</v>
      </c>
      <c r="C299" s="132">
        <f t="shared" si="34"/>
        <v>3101778</v>
      </c>
      <c r="D299" s="133">
        <f t="shared" si="35"/>
        <v>459191.68999999994</v>
      </c>
      <c r="E299" s="132">
        <f t="shared" si="36"/>
        <v>2642586.31</v>
      </c>
      <c r="F299" s="132">
        <f t="shared" si="37"/>
        <v>918613337.00000036</v>
      </c>
      <c r="G299" s="132">
        <f t="shared" si="32"/>
        <v>918154145.3100003</v>
      </c>
      <c r="H299" s="132">
        <f t="shared" si="38"/>
        <v>2642586.3119178088</v>
      </c>
      <c r="I299" s="270">
        <f t="shared" si="39"/>
        <v>1.9178087823092937E-3</v>
      </c>
    </row>
    <row r="300" spans="1:9" x14ac:dyDescent="0.25">
      <c r="A300" s="135">
        <v>45938</v>
      </c>
      <c r="B300" s="134">
        <f t="shared" si="33"/>
        <v>7</v>
      </c>
      <c r="C300" s="132">
        <f t="shared" si="34"/>
        <v>3101778</v>
      </c>
      <c r="D300" s="133">
        <f t="shared" si="35"/>
        <v>460512.64999999991</v>
      </c>
      <c r="E300" s="132">
        <f t="shared" si="36"/>
        <v>2641265.35</v>
      </c>
      <c r="F300" s="132">
        <f t="shared" si="37"/>
        <v>918154145.3100003</v>
      </c>
      <c r="G300" s="132">
        <f t="shared" si="32"/>
        <v>917693632.66000032</v>
      </c>
      <c r="H300" s="132">
        <f t="shared" si="38"/>
        <v>2641265.3495219187</v>
      </c>
      <c r="I300" s="270">
        <f t="shared" si="39"/>
        <v>-4.7808140516281128E-4</v>
      </c>
    </row>
    <row r="301" spans="1:9" x14ac:dyDescent="0.25">
      <c r="A301" s="135">
        <v>45945</v>
      </c>
      <c r="B301" s="134">
        <f t="shared" si="33"/>
        <v>7</v>
      </c>
      <c r="C301" s="132">
        <f t="shared" si="34"/>
        <v>3101778</v>
      </c>
      <c r="D301" s="133">
        <f t="shared" si="35"/>
        <v>461837.41000000015</v>
      </c>
      <c r="E301" s="132">
        <f t="shared" si="36"/>
        <v>2639940.59</v>
      </c>
      <c r="F301" s="132">
        <f t="shared" si="37"/>
        <v>917693632.66000032</v>
      </c>
      <c r="G301" s="132">
        <f t="shared" si="32"/>
        <v>917231795.25000036</v>
      </c>
      <c r="H301" s="132">
        <f t="shared" si="38"/>
        <v>2639940.5871041105</v>
      </c>
      <c r="I301" s="270">
        <f t="shared" si="39"/>
        <v>-2.895889338105917E-3</v>
      </c>
    </row>
    <row r="302" spans="1:9" x14ac:dyDescent="0.25">
      <c r="A302" s="135">
        <v>45952</v>
      </c>
      <c r="B302" s="134">
        <f t="shared" si="33"/>
        <v>7</v>
      </c>
      <c r="C302" s="132">
        <f t="shared" si="34"/>
        <v>3101778</v>
      </c>
      <c r="D302" s="133">
        <f t="shared" si="35"/>
        <v>463165.99000000022</v>
      </c>
      <c r="E302" s="132">
        <f t="shared" si="36"/>
        <v>2638612.0099999998</v>
      </c>
      <c r="F302" s="132">
        <f t="shared" si="37"/>
        <v>917231795.25000036</v>
      </c>
      <c r="G302" s="132">
        <f t="shared" si="32"/>
        <v>916768629.26000035</v>
      </c>
      <c r="H302" s="132">
        <f t="shared" si="38"/>
        <v>2638612.013732878</v>
      </c>
      <c r="I302" s="270">
        <f t="shared" si="39"/>
        <v>3.7328782491385937E-3</v>
      </c>
    </row>
    <row r="303" spans="1:9" x14ac:dyDescent="0.25">
      <c r="A303" s="135">
        <v>45959</v>
      </c>
      <c r="B303" s="134">
        <f t="shared" si="33"/>
        <v>7</v>
      </c>
      <c r="C303" s="132">
        <f t="shared" si="34"/>
        <v>3101778</v>
      </c>
      <c r="D303" s="133">
        <f t="shared" si="35"/>
        <v>464498.37999999989</v>
      </c>
      <c r="E303" s="132">
        <f t="shared" si="36"/>
        <v>2637279.62</v>
      </c>
      <c r="F303" s="132">
        <f t="shared" si="37"/>
        <v>916768629.26000035</v>
      </c>
      <c r="G303" s="132">
        <f t="shared" si="32"/>
        <v>916304130.88000035</v>
      </c>
      <c r="H303" s="132">
        <f t="shared" si="38"/>
        <v>2637279.6184191792</v>
      </c>
      <c r="I303" s="270">
        <f t="shared" si="39"/>
        <v>-1.5808208845555782E-3</v>
      </c>
    </row>
    <row r="304" spans="1:9" x14ac:dyDescent="0.25">
      <c r="A304" s="135">
        <v>45966</v>
      </c>
      <c r="B304" s="134">
        <f t="shared" si="33"/>
        <v>7</v>
      </c>
      <c r="C304" s="132">
        <f t="shared" si="34"/>
        <v>3101778</v>
      </c>
      <c r="D304" s="133">
        <f t="shared" si="35"/>
        <v>465834.60999999987</v>
      </c>
      <c r="E304" s="132">
        <f t="shared" si="36"/>
        <v>2635943.39</v>
      </c>
      <c r="F304" s="132">
        <f t="shared" si="37"/>
        <v>916304130.88000035</v>
      </c>
      <c r="G304" s="132">
        <f t="shared" si="32"/>
        <v>915838296.27000034</v>
      </c>
      <c r="H304" s="132">
        <f t="shared" si="38"/>
        <v>2635943.3902027407</v>
      </c>
      <c r="I304" s="270">
        <f t="shared" si="39"/>
        <v>2.0274054259061813E-4</v>
      </c>
    </row>
    <row r="305" spans="1:9" x14ac:dyDescent="0.25">
      <c r="A305" s="135">
        <v>45973</v>
      </c>
      <c r="B305" s="134">
        <f t="shared" si="33"/>
        <v>7</v>
      </c>
      <c r="C305" s="132">
        <f t="shared" si="34"/>
        <v>3101778</v>
      </c>
      <c r="D305" s="133">
        <f t="shared" si="35"/>
        <v>467174.68000000017</v>
      </c>
      <c r="E305" s="132">
        <f t="shared" si="36"/>
        <v>2634603.3199999998</v>
      </c>
      <c r="F305" s="132">
        <f t="shared" si="37"/>
        <v>915838296.27000034</v>
      </c>
      <c r="G305" s="132">
        <f t="shared" si="32"/>
        <v>915371121.59000039</v>
      </c>
      <c r="H305" s="132">
        <f t="shared" si="38"/>
        <v>2634603.3180369874</v>
      </c>
      <c r="I305" s="270">
        <f t="shared" si="39"/>
        <v>-1.9630123861134052E-3</v>
      </c>
    </row>
    <row r="306" spans="1:9" x14ac:dyDescent="0.25">
      <c r="A306" s="135">
        <v>45980</v>
      </c>
      <c r="B306" s="134">
        <f t="shared" si="33"/>
        <v>7</v>
      </c>
      <c r="C306" s="132">
        <f t="shared" si="34"/>
        <v>3101778</v>
      </c>
      <c r="D306" s="133">
        <f t="shared" si="35"/>
        <v>468518.60999999987</v>
      </c>
      <c r="E306" s="132">
        <f t="shared" si="36"/>
        <v>2633259.39</v>
      </c>
      <c r="F306" s="132">
        <f t="shared" si="37"/>
        <v>915371121.59000039</v>
      </c>
      <c r="G306" s="132">
        <f t="shared" si="32"/>
        <v>914902602.98000038</v>
      </c>
      <c r="H306" s="132">
        <f t="shared" si="38"/>
        <v>2633259.3908753432</v>
      </c>
      <c r="I306" s="270">
        <f t="shared" si="39"/>
        <v>8.7534310296177864E-4</v>
      </c>
    </row>
    <row r="307" spans="1:9" x14ac:dyDescent="0.25">
      <c r="A307" s="135">
        <v>45987</v>
      </c>
      <c r="B307" s="134">
        <f t="shared" si="33"/>
        <v>7</v>
      </c>
      <c r="C307" s="132">
        <f t="shared" si="34"/>
        <v>3101778</v>
      </c>
      <c r="D307" s="133">
        <f t="shared" si="35"/>
        <v>469866.39999999991</v>
      </c>
      <c r="E307" s="132">
        <f t="shared" si="36"/>
        <v>2631911.6</v>
      </c>
      <c r="F307" s="132">
        <f t="shared" si="37"/>
        <v>914902602.98000038</v>
      </c>
      <c r="G307" s="132">
        <f t="shared" si="32"/>
        <v>914432736.5800004</v>
      </c>
      <c r="H307" s="132">
        <f t="shared" si="38"/>
        <v>2631911.5976136997</v>
      </c>
      <c r="I307" s="270">
        <f t="shared" si="39"/>
        <v>-2.3863003589212894E-3</v>
      </c>
    </row>
    <row r="308" spans="1:9" x14ac:dyDescent="0.25">
      <c r="A308" s="135">
        <v>45994</v>
      </c>
      <c r="B308" s="134">
        <f t="shared" si="33"/>
        <v>7</v>
      </c>
      <c r="C308" s="132">
        <f t="shared" si="34"/>
        <v>3101778</v>
      </c>
      <c r="D308" s="133">
        <f t="shared" si="35"/>
        <v>471218.06999999983</v>
      </c>
      <c r="E308" s="132">
        <f t="shared" si="36"/>
        <v>2630559.9300000002</v>
      </c>
      <c r="F308" s="132">
        <f t="shared" si="37"/>
        <v>914432736.5800004</v>
      </c>
      <c r="G308" s="132">
        <f t="shared" si="32"/>
        <v>913961518.51000035</v>
      </c>
      <c r="H308" s="132">
        <f t="shared" si="38"/>
        <v>2630559.9271479463</v>
      </c>
      <c r="I308" s="270">
        <f t="shared" si="39"/>
        <v>-2.8520538471639156E-3</v>
      </c>
    </row>
    <row r="309" spans="1:9" x14ac:dyDescent="0.25">
      <c r="A309" s="135">
        <v>46001</v>
      </c>
      <c r="B309" s="134">
        <f t="shared" si="33"/>
        <v>7</v>
      </c>
      <c r="C309" s="132">
        <f t="shared" si="34"/>
        <v>3101778</v>
      </c>
      <c r="D309" s="133">
        <f t="shared" si="35"/>
        <v>472573.62999999989</v>
      </c>
      <c r="E309" s="132">
        <f t="shared" si="36"/>
        <v>2629204.37</v>
      </c>
      <c r="F309" s="132">
        <f t="shared" si="37"/>
        <v>913961518.51000035</v>
      </c>
      <c r="G309" s="132">
        <f t="shared" si="32"/>
        <v>913488944.88000035</v>
      </c>
      <c r="H309" s="132">
        <f t="shared" si="38"/>
        <v>2629204.3683164394</v>
      </c>
      <c r="I309" s="270">
        <f t="shared" si="39"/>
        <v>-1.6835606656968594E-3</v>
      </c>
    </row>
    <row r="310" spans="1:9" x14ac:dyDescent="0.25">
      <c r="A310" s="135">
        <v>46008</v>
      </c>
      <c r="B310" s="134">
        <f t="shared" si="33"/>
        <v>7</v>
      </c>
      <c r="C310" s="132">
        <f t="shared" si="34"/>
        <v>3101778</v>
      </c>
      <c r="D310" s="133">
        <f t="shared" si="35"/>
        <v>473933.08999999985</v>
      </c>
      <c r="E310" s="132">
        <f t="shared" si="36"/>
        <v>2627844.91</v>
      </c>
      <c r="F310" s="132">
        <f t="shared" si="37"/>
        <v>913488944.88000035</v>
      </c>
      <c r="G310" s="132">
        <f t="shared" si="32"/>
        <v>913015011.79000032</v>
      </c>
      <c r="H310" s="132">
        <f t="shared" si="38"/>
        <v>2627844.9099287679</v>
      </c>
      <c r="I310" s="270">
        <f t="shared" si="39"/>
        <v>-7.1232207119464874E-5</v>
      </c>
    </row>
    <row r="311" spans="1:9" x14ac:dyDescent="0.25">
      <c r="A311" s="135">
        <v>46015</v>
      </c>
      <c r="B311" s="134">
        <f t="shared" si="33"/>
        <v>7</v>
      </c>
      <c r="C311" s="132">
        <f t="shared" si="34"/>
        <v>3101778</v>
      </c>
      <c r="D311" s="133">
        <f t="shared" si="35"/>
        <v>475296.45999999996</v>
      </c>
      <c r="E311" s="132">
        <f t="shared" si="36"/>
        <v>2626481.54</v>
      </c>
      <c r="F311" s="132">
        <f t="shared" si="37"/>
        <v>913015011.79000032</v>
      </c>
      <c r="G311" s="132">
        <f t="shared" si="32"/>
        <v>912539715.33000028</v>
      </c>
      <c r="H311" s="132">
        <f t="shared" si="38"/>
        <v>2626481.5407657539</v>
      </c>
      <c r="I311" s="270">
        <f t="shared" si="39"/>
        <v>7.6575390994548798E-4</v>
      </c>
    </row>
    <row r="312" spans="1:9" x14ac:dyDescent="0.25">
      <c r="A312" s="135">
        <v>46022</v>
      </c>
      <c r="B312" s="134">
        <f t="shared" si="33"/>
        <v>7</v>
      </c>
      <c r="C312" s="132">
        <f t="shared" si="34"/>
        <v>3101778</v>
      </c>
      <c r="D312" s="133">
        <f t="shared" si="35"/>
        <v>476663.75</v>
      </c>
      <c r="E312" s="132">
        <f t="shared" si="36"/>
        <v>2625114.25</v>
      </c>
      <c r="F312" s="132">
        <f t="shared" si="37"/>
        <v>912539715.33000028</v>
      </c>
      <c r="G312" s="132">
        <f t="shared" si="32"/>
        <v>912063051.58000028</v>
      </c>
      <c r="H312" s="132">
        <f t="shared" si="38"/>
        <v>2625114.2495794529</v>
      </c>
      <c r="I312" s="270">
        <f t="shared" si="39"/>
        <v>-4.2054709047079086E-4</v>
      </c>
    </row>
    <row r="313" spans="1:9" x14ac:dyDescent="0.25">
      <c r="A313" s="135">
        <v>46029</v>
      </c>
      <c r="B313" s="134">
        <f t="shared" si="33"/>
        <v>7</v>
      </c>
      <c r="C313" s="132">
        <f t="shared" si="34"/>
        <v>3101778</v>
      </c>
      <c r="D313" s="133">
        <f t="shared" si="35"/>
        <v>478034.9700000002</v>
      </c>
      <c r="E313" s="132">
        <f t="shared" si="36"/>
        <v>2623743.0299999998</v>
      </c>
      <c r="F313" s="132">
        <f t="shared" si="37"/>
        <v>912063051.58000028</v>
      </c>
      <c r="G313" s="132">
        <f t="shared" si="32"/>
        <v>911585016.61000025</v>
      </c>
      <c r="H313" s="132">
        <f t="shared" si="38"/>
        <v>2623743.0250931517</v>
      </c>
      <c r="I313" s="270">
        <f t="shared" si="39"/>
        <v>-4.9068480730056763E-3</v>
      </c>
    </row>
    <row r="314" spans="1:9" x14ac:dyDescent="0.25">
      <c r="A314" s="135">
        <v>46036</v>
      </c>
      <c r="B314" s="134">
        <f t="shared" si="33"/>
        <v>7</v>
      </c>
      <c r="C314" s="132">
        <f t="shared" si="34"/>
        <v>3101778</v>
      </c>
      <c r="D314" s="133">
        <f t="shared" si="35"/>
        <v>479410.14000000013</v>
      </c>
      <c r="E314" s="132">
        <f t="shared" si="36"/>
        <v>2622367.86</v>
      </c>
      <c r="F314" s="132">
        <f t="shared" si="37"/>
        <v>911585016.61000025</v>
      </c>
      <c r="G314" s="132">
        <f t="shared" si="32"/>
        <v>911105606.47000027</v>
      </c>
      <c r="H314" s="132">
        <f t="shared" si="38"/>
        <v>2622367.8560013701</v>
      </c>
      <c r="I314" s="270">
        <f t="shared" si="39"/>
        <v>-3.9986297488212585E-3</v>
      </c>
    </row>
    <row r="315" spans="1:9" x14ac:dyDescent="0.25">
      <c r="A315" s="135">
        <v>46043</v>
      </c>
      <c r="B315" s="134">
        <f t="shared" si="33"/>
        <v>7</v>
      </c>
      <c r="C315" s="132">
        <f t="shared" si="34"/>
        <v>3101778</v>
      </c>
      <c r="D315" s="133">
        <f t="shared" si="35"/>
        <v>480789.27</v>
      </c>
      <c r="E315" s="132">
        <f t="shared" si="36"/>
        <v>2620988.73</v>
      </c>
      <c r="F315" s="132">
        <f t="shared" si="37"/>
        <v>911105606.47000027</v>
      </c>
      <c r="G315" s="132">
        <f t="shared" si="32"/>
        <v>910624817.20000029</v>
      </c>
      <c r="H315" s="132">
        <f t="shared" si="38"/>
        <v>2620988.7309410963</v>
      </c>
      <c r="I315" s="270">
        <f t="shared" si="39"/>
        <v>9.4109633937478065E-4</v>
      </c>
    </row>
    <row r="316" spans="1:9" x14ac:dyDescent="0.25">
      <c r="A316" s="135">
        <v>46050</v>
      </c>
      <c r="B316" s="134">
        <f t="shared" si="33"/>
        <v>7</v>
      </c>
      <c r="C316" s="132">
        <f t="shared" si="34"/>
        <v>3101778</v>
      </c>
      <c r="D316" s="133">
        <f t="shared" si="35"/>
        <v>482172.35999999987</v>
      </c>
      <c r="E316" s="132">
        <f t="shared" si="36"/>
        <v>2619605.64</v>
      </c>
      <c r="F316" s="132">
        <f t="shared" si="37"/>
        <v>910624817.20000029</v>
      </c>
      <c r="G316" s="132">
        <f t="shared" si="32"/>
        <v>910142644.84000027</v>
      </c>
      <c r="H316" s="132">
        <f t="shared" si="38"/>
        <v>2619605.6385205486</v>
      </c>
      <c r="I316" s="270">
        <f t="shared" si="39"/>
        <v>-1.4794515445828438E-3</v>
      </c>
    </row>
    <row r="317" spans="1:9" x14ac:dyDescent="0.25">
      <c r="A317" s="135">
        <v>46057</v>
      </c>
      <c r="B317" s="134">
        <f t="shared" si="33"/>
        <v>7</v>
      </c>
      <c r="C317" s="132">
        <f t="shared" si="34"/>
        <v>3101778</v>
      </c>
      <c r="D317" s="133">
        <f t="shared" si="35"/>
        <v>483559.43000000017</v>
      </c>
      <c r="E317" s="132">
        <f t="shared" si="36"/>
        <v>2618218.5699999998</v>
      </c>
      <c r="F317" s="132">
        <f t="shared" si="37"/>
        <v>910142644.84000027</v>
      </c>
      <c r="G317" s="132">
        <f t="shared" si="32"/>
        <v>909659085.41000032</v>
      </c>
      <c r="H317" s="132">
        <f t="shared" si="38"/>
        <v>2618218.5673479461</v>
      </c>
      <c r="I317" s="270">
        <f t="shared" si="39"/>
        <v>-2.6520537212491035E-3</v>
      </c>
    </row>
    <row r="318" spans="1:9" x14ac:dyDescent="0.25">
      <c r="A318" s="135">
        <v>46064</v>
      </c>
      <c r="B318" s="134">
        <f t="shared" si="33"/>
        <v>7</v>
      </c>
      <c r="C318" s="132">
        <f t="shared" si="34"/>
        <v>3101778</v>
      </c>
      <c r="D318" s="133">
        <f t="shared" si="35"/>
        <v>484950.49000000022</v>
      </c>
      <c r="E318" s="132">
        <f t="shared" si="36"/>
        <v>2616827.5099999998</v>
      </c>
      <c r="F318" s="132">
        <f t="shared" si="37"/>
        <v>909659085.41000032</v>
      </c>
      <c r="G318" s="132">
        <f t="shared" si="32"/>
        <v>909174134.92000031</v>
      </c>
      <c r="H318" s="132">
        <f t="shared" si="38"/>
        <v>2616827.5059739733</v>
      </c>
      <c r="I318" s="270">
        <f t="shared" si="39"/>
        <v>-4.0260264649987221E-3</v>
      </c>
    </row>
    <row r="319" spans="1:9" x14ac:dyDescent="0.25">
      <c r="A319" s="135">
        <v>46071</v>
      </c>
      <c r="B319" s="134">
        <f t="shared" si="33"/>
        <v>7</v>
      </c>
      <c r="C319" s="132">
        <f t="shared" si="34"/>
        <v>3101778</v>
      </c>
      <c r="D319" s="133">
        <f t="shared" si="35"/>
        <v>486345.56000000006</v>
      </c>
      <c r="E319" s="132">
        <f t="shared" si="36"/>
        <v>2615432.44</v>
      </c>
      <c r="F319" s="132">
        <f t="shared" si="37"/>
        <v>909174134.92000031</v>
      </c>
      <c r="G319" s="132">
        <f t="shared" si="32"/>
        <v>908687789.36000037</v>
      </c>
      <c r="H319" s="132">
        <f t="shared" si="38"/>
        <v>2615432.4429205488</v>
      </c>
      <c r="I319" s="270">
        <f t="shared" si="39"/>
        <v>2.9205488972365856E-3</v>
      </c>
    </row>
    <row r="320" spans="1:9" x14ac:dyDescent="0.25">
      <c r="A320" s="135">
        <v>46078</v>
      </c>
      <c r="B320" s="134">
        <f t="shared" si="33"/>
        <v>7</v>
      </c>
      <c r="C320" s="132">
        <f t="shared" si="34"/>
        <v>3101778</v>
      </c>
      <c r="D320" s="133">
        <f t="shared" si="35"/>
        <v>487744.62999999989</v>
      </c>
      <c r="E320" s="132">
        <f t="shared" si="36"/>
        <v>2614033.37</v>
      </c>
      <c r="F320" s="132">
        <f t="shared" si="37"/>
        <v>908687789.36000037</v>
      </c>
      <c r="G320" s="132">
        <f t="shared" si="32"/>
        <v>908200044.73000038</v>
      </c>
      <c r="H320" s="132">
        <f t="shared" si="38"/>
        <v>2614033.3666520556</v>
      </c>
      <c r="I320" s="270">
        <f t="shared" si="39"/>
        <v>-3.3479444682598114E-3</v>
      </c>
    </row>
    <row r="321" spans="1:9" x14ac:dyDescent="0.25">
      <c r="A321" s="135">
        <v>46085</v>
      </c>
      <c r="B321" s="134">
        <f t="shared" si="33"/>
        <v>7</v>
      </c>
      <c r="C321" s="132">
        <f t="shared" si="34"/>
        <v>3101778</v>
      </c>
      <c r="D321" s="133">
        <f t="shared" si="35"/>
        <v>489147.73</v>
      </c>
      <c r="E321" s="132">
        <f t="shared" si="36"/>
        <v>2612630.27</v>
      </c>
      <c r="F321" s="132">
        <f t="shared" si="37"/>
        <v>908200044.73000038</v>
      </c>
      <c r="G321" s="132">
        <f t="shared" si="32"/>
        <v>907710897.00000036</v>
      </c>
      <c r="H321" s="132">
        <f t="shared" si="38"/>
        <v>2612630.2656616447</v>
      </c>
      <c r="I321" s="270">
        <f t="shared" si="39"/>
        <v>-4.3383552692830563E-3</v>
      </c>
    </row>
    <row r="322" spans="1:9" x14ac:dyDescent="0.25">
      <c r="A322" s="135">
        <v>46092</v>
      </c>
      <c r="B322" s="134">
        <f t="shared" si="33"/>
        <v>7</v>
      </c>
      <c r="C322" s="132">
        <f t="shared" si="34"/>
        <v>3101778</v>
      </c>
      <c r="D322" s="133">
        <f t="shared" si="35"/>
        <v>490554.87000000011</v>
      </c>
      <c r="E322" s="132">
        <f t="shared" si="36"/>
        <v>2611223.13</v>
      </c>
      <c r="F322" s="132">
        <f t="shared" si="37"/>
        <v>907710897.00000036</v>
      </c>
      <c r="G322" s="132">
        <f t="shared" si="32"/>
        <v>907220342.13000035</v>
      </c>
      <c r="H322" s="132">
        <f t="shared" si="38"/>
        <v>2611223.1283561653</v>
      </c>
      <c r="I322" s="270">
        <f t="shared" si="39"/>
        <v>-1.6438346356153488E-3</v>
      </c>
    </row>
    <row r="323" spans="1:9" x14ac:dyDescent="0.25">
      <c r="A323" s="135">
        <v>46099</v>
      </c>
      <c r="B323" s="134">
        <f t="shared" si="33"/>
        <v>7</v>
      </c>
      <c r="C323" s="132">
        <f t="shared" si="34"/>
        <v>3101778</v>
      </c>
      <c r="D323" s="133">
        <f t="shared" si="35"/>
        <v>491966.06000000006</v>
      </c>
      <c r="E323" s="132">
        <f t="shared" si="36"/>
        <v>2609811.94</v>
      </c>
      <c r="F323" s="132">
        <f t="shared" si="37"/>
        <v>907220342.13000035</v>
      </c>
      <c r="G323" s="132">
        <f t="shared" si="32"/>
        <v>906728376.07000041</v>
      </c>
      <c r="H323" s="132">
        <f t="shared" si="38"/>
        <v>2609811.9431136996</v>
      </c>
      <c r="I323" s="270">
        <f t="shared" si="39"/>
        <v>3.1136996112763882E-3</v>
      </c>
    </row>
    <row r="324" spans="1:9" x14ac:dyDescent="0.25">
      <c r="A324" s="135">
        <v>46106</v>
      </c>
      <c r="B324" s="134">
        <f t="shared" si="33"/>
        <v>7</v>
      </c>
      <c r="C324" s="132">
        <f t="shared" si="34"/>
        <v>3101778</v>
      </c>
      <c r="D324" s="133">
        <f t="shared" si="35"/>
        <v>493381.29999999981</v>
      </c>
      <c r="E324" s="132">
        <f t="shared" si="36"/>
        <v>2608396.7000000002</v>
      </c>
      <c r="F324" s="132">
        <f t="shared" si="37"/>
        <v>906728376.07000041</v>
      </c>
      <c r="G324" s="132">
        <f t="shared" ref="G324:G387" si="40">F324-D324</f>
        <v>906234994.77000046</v>
      </c>
      <c r="H324" s="132">
        <f t="shared" si="38"/>
        <v>2608396.6982835624</v>
      </c>
      <c r="I324" s="270">
        <f t="shared" si="39"/>
        <v>-1.7164377495646477E-3</v>
      </c>
    </row>
    <row r="325" spans="1:9" x14ac:dyDescent="0.25">
      <c r="A325" s="135">
        <v>46113</v>
      </c>
      <c r="B325" s="134">
        <f t="shared" ref="B325:B388" si="41">A325-A324</f>
        <v>7</v>
      </c>
      <c r="C325" s="132">
        <f t="shared" ref="C325:C388" si="42">$D$2</f>
        <v>3101778</v>
      </c>
      <c r="D325" s="133">
        <f t="shared" ref="D325:D388" si="43">C325-E325</f>
        <v>494800.62000000011</v>
      </c>
      <c r="E325" s="132">
        <f t="shared" ref="E325:E388" si="44">ROUND(F325*$B$2*B325/365,2)</f>
        <v>2606977.38</v>
      </c>
      <c r="F325" s="132">
        <f t="shared" ref="F325:F388" si="45">G324</f>
        <v>906234994.77000046</v>
      </c>
      <c r="G325" s="132">
        <f t="shared" si="40"/>
        <v>905740194.15000045</v>
      </c>
      <c r="H325" s="132">
        <f t="shared" ref="H325:H388" si="46">F325*$B$2*B325/365</f>
        <v>2606977.3822150696</v>
      </c>
      <c r="I325" s="270">
        <f t="shared" ref="I325:I388" si="47">H325-E325</f>
        <v>2.2150697186589241E-3</v>
      </c>
    </row>
    <row r="326" spans="1:9" x14ac:dyDescent="0.25">
      <c r="A326" s="135">
        <v>46120</v>
      </c>
      <c r="B326" s="134">
        <f t="shared" si="41"/>
        <v>7</v>
      </c>
      <c r="C326" s="132">
        <f t="shared" si="42"/>
        <v>3101778</v>
      </c>
      <c r="D326" s="133">
        <f t="shared" si="43"/>
        <v>496224.02</v>
      </c>
      <c r="E326" s="132">
        <f t="shared" si="44"/>
        <v>2605553.98</v>
      </c>
      <c r="F326" s="132">
        <f t="shared" si="45"/>
        <v>905740194.15000045</v>
      </c>
      <c r="G326" s="132">
        <f t="shared" si="40"/>
        <v>905243970.13000047</v>
      </c>
      <c r="H326" s="132">
        <f t="shared" si="46"/>
        <v>2605553.9831712339</v>
      </c>
      <c r="I326" s="270">
        <f t="shared" si="47"/>
        <v>3.1712339259684086E-3</v>
      </c>
    </row>
    <row r="327" spans="1:9" x14ac:dyDescent="0.25">
      <c r="A327" s="135">
        <v>46127</v>
      </c>
      <c r="B327" s="134">
        <f t="shared" si="41"/>
        <v>7</v>
      </c>
      <c r="C327" s="132">
        <f t="shared" si="42"/>
        <v>3101778</v>
      </c>
      <c r="D327" s="133">
        <f t="shared" si="43"/>
        <v>497651.50999999978</v>
      </c>
      <c r="E327" s="132">
        <f t="shared" si="44"/>
        <v>2604126.4900000002</v>
      </c>
      <c r="F327" s="132">
        <f t="shared" si="45"/>
        <v>905243970.13000047</v>
      </c>
      <c r="G327" s="132">
        <f t="shared" si="40"/>
        <v>904746318.62000048</v>
      </c>
      <c r="H327" s="132">
        <f t="shared" si="46"/>
        <v>2604126.48941507</v>
      </c>
      <c r="I327" s="270">
        <f t="shared" si="47"/>
        <v>-5.849301815032959E-4</v>
      </c>
    </row>
    <row r="328" spans="1:9" x14ac:dyDescent="0.25">
      <c r="A328" s="135">
        <v>46134</v>
      </c>
      <c r="B328" s="134">
        <f t="shared" si="41"/>
        <v>7</v>
      </c>
      <c r="C328" s="132">
        <f t="shared" si="42"/>
        <v>3101778</v>
      </c>
      <c r="D328" s="133">
        <f t="shared" si="43"/>
        <v>499083.10999999987</v>
      </c>
      <c r="E328" s="132">
        <f t="shared" si="44"/>
        <v>2602694.89</v>
      </c>
      <c r="F328" s="132">
        <f t="shared" si="45"/>
        <v>904746318.62000048</v>
      </c>
      <c r="G328" s="132">
        <f t="shared" si="40"/>
        <v>904247235.51000047</v>
      </c>
      <c r="H328" s="132">
        <f t="shared" si="46"/>
        <v>2602694.8891808232</v>
      </c>
      <c r="I328" s="270">
        <f t="shared" si="47"/>
        <v>-8.1917690113186836E-4</v>
      </c>
    </row>
    <row r="329" spans="1:9" x14ac:dyDescent="0.25">
      <c r="A329" s="135">
        <v>46141</v>
      </c>
      <c r="B329" s="134">
        <f t="shared" si="41"/>
        <v>7</v>
      </c>
      <c r="C329" s="132">
        <f t="shared" si="42"/>
        <v>3101778</v>
      </c>
      <c r="D329" s="133">
        <f t="shared" si="43"/>
        <v>500518.83000000007</v>
      </c>
      <c r="E329" s="132">
        <f t="shared" si="44"/>
        <v>2601259.17</v>
      </c>
      <c r="F329" s="132">
        <f t="shared" si="45"/>
        <v>904247235.51000047</v>
      </c>
      <c r="G329" s="132">
        <f t="shared" si="40"/>
        <v>903746716.68000042</v>
      </c>
      <c r="H329" s="132">
        <f t="shared" si="46"/>
        <v>2601259.1706452067</v>
      </c>
      <c r="I329" s="270">
        <f t="shared" si="47"/>
        <v>6.4520677551627159E-4</v>
      </c>
    </row>
    <row r="330" spans="1:9" x14ac:dyDescent="0.25">
      <c r="A330" s="135">
        <v>46148</v>
      </c>
      <c r="B330" s="134">
        <f t="shared" si="41"/>
        <v>7</v>
      </c>
      <c r="C330" s="132">
        <f t="shared" si="42"/>
        <v>3101778</v>
      </c>
      <c r="D330" s="133">
        <f t="shared" si="43"/>
        <v>501958.68000000017</v>
      </c>
      <c r="E330" s="132">
        <f t="shared" si="44"/>
        <v>2599819.3199999998</v>
      </c>
      <c r="F330" s="132">
        <f t="shared" si="45"/>
        <v>903746716.68000042</v>
      </c>
      <c r="G330" s="132">
        <f t="shared" si="40"/>
        <v>903244758.00000048</v>
      </c>
      <c r="H330" s="132">
        <f t="shared" si="46"/>
        <v>2599819.3219561656</v>
      </c>
      <c r="I330" s="270">
        <f t="shared" si="47"/>
        <v>1.9561657682061195E-3</v>
      </c>
    </row>
    <row r="331" spans="1:9" x14ac:dyDescent="0.25">
      <c r="A331" s="135">
        <v>46155</v>
      </c>
      <c r="B331" s="134">
        <f t="shared" si="41"/>
        <v>7</v>
      </c>
      <c r="C331" s="132">
        <f t="shared" si="42"/>
        <v>3101778</v>
      </c>
      <c r="D331" s="133">
        <f t="shared" si="43"/>
        <v>503402.66999999993</v>
      </c>
      <c r="E331" s="132">
        <f t="shared" si="44"/>
        <v>2598375.33</v>
      </c>
      <c r="F331" s="132">
        <f t="shared" si="45"/>
        <v>903244758.00000048</v>
      </c>
      <c r="G331" s="132">
        <f t="shared" si="40"/>
        <v>902741355.33000052</v>
      </c>
      <c r="H331" s="132">
        <f t="shared" si="46"/>
        <v>2598375.3312328784</v>
      </c>
      <c r="I331" s="270">
        <f t="shared" si="47"/>
        <v>1.2328783050179482E-3</v>
      </c>
    </row>
    <row r="332" spans="1:9" x14ac:dyDescent="0.25">
      <c r="A332" s="135">
        <v>46162</v>
      </c>
      <c r="B332" s="134">
        <f t="shared" si="41"/>
        <v>7</v>
      </c>
      <c r="C332" s="132">
        <f t="shared" si="42"/>
        <v>3101778</v>
      </c>
      <c r="D332" s="133">
        <f t="shared" si="43"/>
        <v>504850.81000000006</v>
      </c>
      <c r="E332" s="132">
        <f t="shared" si="44"/>
        <v>2596927.19</v>
      </c>
      <c r="F332" s="132">
        <f t="shared" si="45"/>
        <v>902741355.33000052</v>
      </c>
      <c r="G332" s="132">
        <f t="shared" si="40"/>
        <v>902236504.52000058</v>
      </c>
      <c r="H332" s="132">
        <f t="shared" si="46"/>
        <v>2596927.1865657549</v>
      </c>
      <c r="I332" s="270">
        <f t="shared" si="47"/>
        <v>-3.4342450089752674E-3</v>
      </c>
    </row>
    <row r="333" spans="1:9" x14ac:dyDescent="0.25">
      <c r="A333" s="135">
        <v>46169</v>
      </c>
      <c r="B333" s="134">
        <f t="shared" si="41"/>
        <v>7</v>
      </c>
      <c r="C333" s="132">
        <f t="shared" si="42"/>
        <v>3101778</v>
      </c>
      <c r="D333" s="133">
        <f t="shared" si="43"/>
        <v>506303.12000000011</v>
      </c>
      <c r="E333" s="132">
        <f t="shared" si="44"/>
        <v>2595474.88</v>
      </c>
      <c r="F333" s="132">
        <f t="shared" si="45"/>
        <v>902236504.52000058</v>
      </c>
      <c r="G333" s="132">
        <f t="shared" si="40"/>
        <v>901730201.40000057</v>
      </c>
      <c r="H333" s="132">
        <f t="shared" si="46"/>
        <v>2595474.8760164403</v>
      </c>
      <c r="I333" s="270">
        <f t="shared" si="47"/>
        <v>-3.9835595525801182E-3</v>
      </c>
    </row>
    <row r="334" spans="1:9" x14ac:dyDescent="0.25">
      <c r="A334" s="135">
        <v>46176</v>
      </c>
      <c r="B334" s="134">
        <f t="shared" si="41"/>
        <v>7</v>
      </c>
      <c r="C334" s="132">
        <f t="shared" si="42"/>
        <v>3101778</v>
      </c>
      <c r="D334" s="133">
        <f t="shared" si="43"/>
        <v>507759.60999999987</v>
      </c>
      <c r="E334" s="132">
        <f t="shared" si="44"/>
        <v>2594018.39</v>
      </c>
      <c r="F334" s="132">
        <f t="shared" si="45"/>
        <v>901730201.40000057</v>
      </c>
      <c r="G334" s="132">
        <f t="shared" si="40"/>
        <v>901222441.79000056</v>
      </c>
      <c r="H334" s="132">
        <f t="shared" si="46"/>
        <v>2594018.3875890425</v>
      </c>
      <c r="I334" s="270">
        <f t="shared" si="47"/>
        <v>-2.4109575897455215E-3</v>
      </c>
    </row>
    <row r="335" spans="1:9" x14ac:dyDescent="0.25">
      <c r="A335" s="135">
        <v>46183</v>
      </c>
      <c r="B335" s="134">
        <f t="shared" si="41"/>
        <v>7</v>
      </c>
      <c r="C335" s="132">
        <f t="shared" si="42"/>
        <v>3101778</v>
      </c>
      <c r="D335" s="133">
        <f t="shared" si="43"/>
        <v>509220.29000000004</v>
      </c>
      <c r="E335" s="132">
        <f t="shared" si="44"/>
        <v>2592557.71</v>
      </c>
      <c r="F335" s="132">
        <f t="shared" si="45"/>
        <v>901222441.79000056</v>
      </c>
      <c r="G335" s="132">
        <f t="shared" si="40"/>
        <v>900713221.5000006</v>
      </c>
      <c r="H335" s="132">
        <f t="shared" si="46"/>
        <v>2592557.7092589056</v>
      </c>
      <c r="I335" s="270">
        <f t="shared" si="47"/>
        <v>-7.4109435081481934E-4</v>
      </c>
    </row>
    <row r="336" spans="1:9" x14ac:dyDescent="0.25">
      <c r="A336" s="135">
        <v>46190</v>
      </c>
      <c r="B336" s="134">
        <f t="shared" si="41"/>
        <v>7</v>
      </c>
      <c r="C336" s="132">
        <f t="shared" si="42"/>
        <v>3101778</v>
      </c>
      <c r="D336" s="133">
        <f t="shared" si="43"/>
        <v>510685.16999999993</v>
      </c>
      <c r="E336" s="132">
        <f t="shared" si="44"/>
        <v>2591092.83</v>
      </c>
      <c r="F336" s="132">
        <f t="shared" si="45"/>
        <v>900713221.5000006</v>
      </c>
      <c r="G336" s="132">
        <f t="shared" si="40"/>
        <v>900202536.33000064</v>
      </c>
      <c r="H336" s="132">
        <f t="shared" si="46"/>
        <v>2591092.8289726041</v>
      </c>
      <c r="I336" s="270">
        <f t="shared" si="47"/>
        <v>-1.027395948767662E-3</v>
      </c>
    </row>
    <row r="337" spans="1:9" x14ac:dyDescent="0.25">
      <c r="A337" s="135">
        <v>46197</v>
      </c>
      <c r="B337" s="134">
        <f t="shared" si="41"/>
        <v>7</v>
      </c>
      <c r="C337" s="132">
        <f t="shared" si="42"/>
        <v>3101778</v>
      </c>
      <c r="D337" s="133">
        <f t="shared" si="43"/>
        <v>512154.27</v>
      </c>
      <c r="E337" s="132">
        <f t="shared" si="44"/>
        <v>2589623.73</v>
      </c>
      <c r="F337" s="132">
        <f t="shared" si="45"/>
        <v>900202536.33000064</v>
      </c>
      <c r="G337" s="132">
        <f t="shared" si="40"/>
        <v>899690382.06000066</v>
      </c>
      <c r="H337" s="132">
        <f t="shared" si="46"/>
        <v>2589623.7346479469</v>
      </c>
      <c r="I337" s="270">
        <f t="shared" si="47"/>
        <v>4.6479469165205956E-3</v>
      </c>
    </row>
    <row r="338" spans="1:9" x14ac:dyDescent="0.25">
      <c r="A338" s="135">
        <v>46204</v>
      </c>
      <c r="B338" s="134">
        <f t="shared" si="41"/>
        <v>7</v>
      </c>
      <c r="C338" s="132">
        <f t="shared" si="42"/>
        <v>3101778</v>
      </c>
      <c r="D338" s="133">
        <f t="shared" si="43"/>
        <v>513627.58999999985</v>
      </c>
      <c r="E338" s="132">
        <f t="shared" si="44"/>
        <v>2588150.41</v>
      </c>
      <c r="F338" s="132">
        <f t="shared" si="45"/>
        <v>899690382.06000066</v>
      </c>
      <c r="G338" s="132">
        <f t="shared" si="40"/>
        <v>899176754.47000062</v>
      </c>
      <c r="H338" s="132">
        <f t="shared" si="46"/>
        <v>2588150.4141452075</v>
      </c>
      <c r="I338" s="270">
        <f t="shared" si="47"/>
        <v>4.1452073492109776E-3</v>
      </c>
    </row>
    <row r="339" spans="1:9" x14ac:dyDescent="0.25">
      <c r="A339" s="135">
        <v>46211</v>
      </c>
      <c r="B339" s="134">
        <f t="shared" si="41"/>
        <v>7</v>
      </c>
      <c r="C339" s="132">
        <f t="shared" si="42"/>
        <v>3101778</v>
      </c>
      <c r="D339" s="133">
        <f t="shared" si="43"/>
        <v>515105.14000000013</v>
      </c>
      <c r="E339" s="132">
        <f t="shared" si="44"/>
        <v>2586672.86</v>
      </c>
      <c r="F339" s="132">
        <f t="shared" si="45"/>
        <v>899176754.47000062</v>
      </c>
      <c r="G339" s="132">
        <f t="shared" si="40"/>
        <v>898661649.33000064</v>
      </c>
      <c r="H339" s="132">
        <f t="shared" si="46"/>
        <v>2586672.8553246595</v>
      </c>
      <c r="I339" s="270">
        <f t="shared" si="47"/>
        <v>-4.6753403730690479E-3</v>
      </c>
    </row>
    <row r="340" spans="1:9" x14ac:dyDescent="0.25">
      <c r="A340" s="135">
        <v>46218</v>
      </c>
      <c r="B340" s="134">
        <f t="shared" si="41"/>
        <v>7</v>
      </c>
      <c r="C340" s="132">
        <f t="shared" si="42"/>
        <v>3101778</v>
      </c>
      <c r="D340" s="133">
        <f t="shared" si="43"/>
        <v>516586.95000000019</v>
      </c>
      <c r="E340" s="132">
        <f t="shared" si="44"/>
        <v>2585191.0499999998</v>
      </c>
      <c r="F340" s="132">
        <f t="shared" si="45"/>
        <v>898661649.33000064</v>
      </c>
      <c r="G340" s="132">
        <f t="shared" si="40"/>
        <v>898145062.38000059</v>
      </c>
      <c r="H340" s="132">
        <f t="shared" si="46"/>
        <v>2585191.0460178102</v>
      </c>
      <c r="I340" s="270">
        <f t="shared" si="47"/>
        <v>-3.9821895770728588E-3</v>
      </c>
    </row>
    <row r="341" spans="1:9" x14ac:dyDescent="0.25">
      <c r="A341" s="135">
        <v>46225</v>
      </c>
      <c r="B341" s="134">
        <f t="shared" si="41"/>
        <v>7</v>
      </c>
      <c r="C341" s="132">
        <f t="shared" si="42"/>
        <v>3101778</v>
      </c>
      <c r="D341" s="133">
        <f t="shared" si="43"/>
        <v>518073.0299999998</v>
      </c>
      <c r="E341" s="132">
        <f t="shared" si="44"/>
        <v>2583704.9700000002</v>
      </c>
      <c r="F341" s="132">
        <f t="shared" si="45"/>
        <v>898145062.38000059</v>
      </c>
      <c r="G341" s="132">
        <f t="shared" si="40"/>
        <v>897626989.35000062</v>
      </c>
      <c r="H341" s="132">
        <f t="shared" si="46"/>
        <v>2583704.9739698647</v>
      </c>
      <c r="I341" s="270">
        <f t="shared" si="47"/>
        <v>3.9698644541203976E-3</v>
      </c>
    </row>
    <row r="342" spans="1:9" x14ac:dyDescent="0.25">
      <c r="A342" s="135">
        <v>46232</v>
      </c>
      <c r="B342" s="134">
        <f t="shared" si="41"/>
        <v>7</v>
      </c>
      <c r="C342" s="132">
        <f t="shared" si="42"/>
        <v>3101778</v>
      </c>
      <c r="D342" s="133">
        <f t="shared" si="43"/>
        <v>519563.37000000011</v>
      </c>
      <c r="E342" s="132">
        <f t="shared" si="44"/>
        <v>2582214.63</v>
      </c>
      <c r="F342" s="132">
        <f t="shared" si="45"/>
        <v>897626989.35000062</v>
      </c>
      <c r="G342" s="132">
        <f t="shared" si="40"/>
        <v>897107425.98000062</v>
      </c>
      <c r="H342" s="132">
        <f t="shared" si="46"/>
        <v>2582214.6268972619</v>
      </c>
      <c r="I342" s="270">
        <f t="shared" si="47"/>
        <v>-3.102737944573164E-3</v>
      </c>
    </row>
    <row r="343" spans="1:9" x14ac:dyDescent="0.25">
      <c r="A343" s="135">
        <v>46239</v>
      </c>
      <c r="B343" s="134">
        <f t="shared" si="41"/>
        <v>7</v>
      </c>
      <c r="C343" s="132">
        <f t="shared" si="42"/>
        <v>3101778</v>
      </c>
      <c r="D343" s="133">
        <f t="shared" si="43"/>
        <v>521058.00999999978</v>
      </c>
      <c r="E343" s="132">
        <f t="shared" si="44"/>
        <v>2580719.9900000002</v>
      </c>
      <c r="F343" s="132">
        <f t="shared" si="45"/>
        <v>897107425.98000062</v>
      </c>
      <c r="G343" s="132">
        <f t="shared" si="40"/>
        <v>896586367.97000062</v>
      </c>
      <c r="H343" s="132">
        <f t="shared" si="46"/>
        <v>2580719.992545207</v>
      </c>
      <c r="I343" s="270">
        <f t="shared" si="47"/>
        <v>2.5452068075537682E-3</v>
      </c>
    </row>
    <row r="344" spans="1:9" x14ac:dyDescent="0.25">
      <c r="A344" s="135">
        <v>46246</v>
      </c>
      <c r="B344" s="134">
        <f t="shared" si="41"/>
        <v>7</v>
      </c>
      <c r="C344" s="132">
        <f t="shared" si="42"/>
        <v>3101778</v>
      </c>
      <c r="D344" s="133">
        <f t="shared" si="43"/>
        <v>522556.93999999994</v>
      </c>
      <c r="E344" s="132">
        <f t="shared" si="44"/>
        <v>2579221.06</v>
      </c>
      <c r="F344" s="132">
        <f t="shared" si="45"/>
        <v>896586367.97000062</v>
      </c>
      <c r="G344" s="132">
        <f t="shared" si="40"/>
        <v>896063811.03000057</v>
      </c>
      <c r="H344" s="132">
        <f t="shared" si="46"/>
        <v>2579221.0585438367</v>
      </c>
      <c r="I344" s="270">
        <f t="shared" si="47"/>
        <v>-1.4561633579432964E-3</v>
      </c>
    </row>
    <row r="345" spans="1:9" x14ac:dyDescent="0.25">
      <c r="A345" s="135">
        <v>46253</v>
      </c>
      <c r="B345" s="134">
        <f t="shared" si="41"/>
        <v>7</v>
      </c>
      <c r="C345" s="132">
        <f t="shared" si="42"/>
        <v>3101778</v>
      </c>
      <c r="D345" s="133">
        <f t="shared" si="43"/>
        <v>524060.18999999994</v>
      </c>
      <c r="E345" s="132">
        <f t="shared" si="44"/>
        <v>2577717.81</v>
      </c>
      <c r="F345" s="132">
        <f t="shared" si="45"/>
        <v>896063811.03000057</v>
      </c>
      <c r="G345" s="132">
        <f t="shared" si="40"/>
        <v>895539750.84000051</v>
      </c>
      <c r="H345" s="132">
        <f t="shared" si="46"/>
        <v>2577717.8125520563</v>
      </c>
      <c r="I345" s="270">
        <f t="shared" si="47"/>
        <v>2.5520562194287777E-3</v>
      </c>
    </row>
    <row r="346" spans="1:9" x14ac:dyDescent="0.25">
      <c r="A346" s="135">
        <v>46260</v>
      </c>
      <c r="B346" s="134">
        <f t="shared" si="41"/>
        <v>7</v>
      </c>
      <c r="C346" s="132">
        <f t="shared" si="42"/>
        <v>3101778</v>
      </c>
      <c r="D346" s="133">
        <f t="shared" si="43"/>
        <v>525567.75999999978</v>
      </c>
      <c r="E346" s="132">
        <f t="shared" si="44"/>
        <v>2576210.2400000002</v>
      </c>
      <c r="F346" s="132">
        <f t="shared" si="45"/>
        <v>895539750.84000051</v>
      </c>
      <c r="G346" s="132">
        <f t="shared" si="40"/>
        <v>895014183.08000052</v>
      </c>
      <c r="H346" s="132">
        <f t="shared" si="46"/>
        <v>2576210.2421424673</v>
      </c>
      <c r="I346" s="270">
        <f t="shared" si="47"/>
        <v>2.1424670703709126E-3</v>
      </c>
    </row>
    <row r="347" spans="1:9" x14ac:dyDescent="0.25">
      <c r="A347" s="135">
        <v>46267</v>
      </c>
      <c r="B347" s="134">
        <f t="shared" si="41"/>
        <v>7</v>
      </c>
      <c r="C347" s="132">
        <f t="shared" si="42"/>
        <v>3101778</v>
      </c>
      <c r="D347" s="133">
        <f t="shared" si="43"/>
        <v>527079.66999999993</v>
      </c>
      <c r="E347" s="132">
        <f t="shared" si="44"/>
        <v>2574698.33</v>
      </c>
      <c r="F347" s="132">
        <f t="shared" si="45"/>
        <v>895014183.08000052</v>
      </c>
      <c r="G347" s="132">
        <f t="shared" si="40"/>
        <v>894487103.41000056</v>
      </c>
      <c r="H347" s="132">
        <f t="shared" si="46"/>
        <v>2574698.3348876727</v>
      </c>
      <c r="I347" s="270">
        <f t="shared" si="47"/>
        <v>4.8876726068556309E-3</v>
      </c>
    </row>
    <row r="348" spans="1:9" x14ac:dyDescent="0.25">
      <c r="A348" s="135">
        <v>46274</v>
      </c>
      <c r="B348" s="134">
        <f t="shared" si="41"/>
        <v>7</v>
      </c>
      <c r="C348" s="132">
        <f t="shared" si="42"/>
        <v>3101778</v>
      </c>
      <c r="D348" s="133">
        <f t="shared" si="43"/>
        <v>528595.91999999993</v>
      </c>
      <c r="E348" s="132">
        <f t="shared" si="44"/>
        <v>2573182.08</v>
      </c>
      <c r="F348" s="132">
        <f t="shared" si="45"/>
        <v>894487103.41000056</v>
      </c>
      <c r="G348" s="132">
        <f t="shared" si="40"/>
        <v>893958507.49000061</v>
      </c>
      <c r="H348" s="132">
        <f t="shared" si="46"/>
        <v>2573182.0783027411</v>
      </c>
      <c r="I348" s="270">
        <f t="shared" si="47"/>
        <v>-1.6972590237855911E-3</v>
      </c>
    </row>
    <row r="349" spans="1:9" x14ac:dyDescent="0.25">
      <c r="A349" s="135">
        <v>46281</v>
      </c>
      <c r="B349" s="134">
        <f t="shared" si="41"/>
        <v>7</v>
      </c>
      <c r="C349" s="132">
        <f t="shared" si="42"/>
        <v>3101778</v>
      </c>
      <c r="D349" s="133">
        <f t="shared" si="43"/>
        <v>530116.54</v>
      </c>
      <c r="E349" s="132">
        <f t="shared" si="44"/>
        <v>2571661.46</v>
      </c>
      <c r="F349" s="132">
        <f t="shared" si="45"/>
        <v>893958507.49000061</v>
      </c>
      <c r="G349" s="132">
        <f t="shared" si="40"/>
        <v>893428390.95000064</v>
      </c>
      <c r="H349" s="132">
        <f t="shared" si="46"/>
        <v>2571661.459902741</v>
      </c>
      <c r="I349" s="270">
        <f t="shared" si="47"/>
        <v>-9.7258947789669037E-5</v>
      </c>
    </row>
    <row r="350" spans="1:9" x14ac:dyDescent="0.25">
      <c r="A350" s="135">
        <v>46288</v>
      </c>
      <c r="B350" s="134">
        <f t="shared" si="41"/>
        <v>7</v>
      </c>
      <c r="C350" s="132">
        <f t="shared" si="42"/>
        <v>3101778</v>
      </c>
      <c r="D350" s="133">
        <f t="shared" si="43"/>
        <v>531641.5299999998</v>
      </c>
      <c r="E350" s="132">
        <f t="shared" si="44"/>
        <v>2570136.4700000002</v>
      </c>
      <c r="F350" s="132">
        <f t="shared" si="45"/>
        <v>893428390.95000064</v>
      </c>
      <c r="G350" s="132">
        <f t="shared" si="40"/>
        <v>892896749.42000067</v>
      </c>
      <c r="H350" s="132">
        <f t="shared" si="46"/>
        <v>2570136.4671164402</v>
      </c>
      <c r="I350" s="270">
        <f t="shared" si="47"/>
        <v>-2.88356002420187E-3</v>
      </c>
    </row>
    <row r="351" spans="1:9" x14ac:dyDescent="0.25">
      <c r="A351" s="135">
        <v>46295</v>
      </c>
      <c r="B351" s="134">
        <f t="shared" si="41"/>
        <v>7</v>
      </c>
      <c r="C351" s="132">
        <f t="shared" si="42"/>
        <v>3101778</v>
      </c>
      <c r="D351" s="133">
        <f t="shared" si="43"/>
        <v>533170.91000000015</v>
      </c>
      <c r="E351" s="132">
        <f t="shared" si="44"/>
        <v>2568607.09</v>
      </c>
      <c r="F351" s="132">
        <f t="shared" si="45"/>
        <v>892896749.42000067</v>
      </c>
      <c r="G351" s="132">
        <f t="shared" si="40"/>
        <v>892363578.51000071</v>
      </c>
      <c r="H351" s="132">
        <f t="shared" si="46"/>
        <v>2568607.0873726043</v>
      </c>
      <c r="I351" s="270">
        <f t="shared" si="47"/>
        <v>-2.6273955591022968E-3</v>
      </c>
    </row>
    <row r="352" spans="1:9" x14ac:dyDescent="0.25">
      <c r="A352" s="135">
        <v>46302</v>
      </c>
      <c r="B352" s="134">
        <f t="shared" si="41"/>
        <v>7</v>
      </c>
      <c r="C352" s="132">
        <f t="shared" si="42"/>
        <v>3101778</v>
      </c>
      <c r="D352" s="133">
        <f t="shared" si="43"/>
        <v>534704.68999999994</v>
      </c>
      <c r="E352" s="132">
        <f t="shared" si="44"/>
        <v>2567073.31</v>
      </c>
      <c r="F352" s="132">
        <f t="shared" si="45"/>
        <v>892363578.51000071</v>
      </c>
      <c r="G352" s="132">
        <f t="shared" si="40"/>
        <v>891828873.82000065</v>
      </c>
      <c r="H352" s="132">
        <f t="shared" si="46"/>
        <v>2567073.3080424676</v>
      </c>
      <c r="I352" s="270">
        <f t="shared" si="47"/>
        <v>-1.9575324840843678E-3</v>
      </c>
    </row>
    <row r="353" spans="1:9" x14ac:dyDescent="0.25">
      <c r="A353" s="135">
        <v>46309</v>
      </c>
      <c r="B353" s="134">
        <f t="shared" si="41"/>
        <v>7</v>
      </c>
      <c r="C353" s="132">
        <f t="shared" si="42"/>
        <v>3101778</v>
      </c>
      <c r="D353" s="133">
        <f t="shared" si="43"/>
        <v>536242.87999999989</v>
      </c>
      <c r="E353" s="132">
        <f t="shared" si="44"/>
        <v>2565535.12</v>
      </c>
      <c r="F353" s="132">
        <f t="shared" si="45"/>
        <v>891828873.82000065</v>
      </c>
      <c r="G353" s="132">
        <f t="shared" si="40"/>
        <v>891292630.94000065</v>
      </c>
      <c r="H353" s="132">
        <f t="shared" si="46"/>
        <v>2565535.1164684948</v>
      </c>
      <c r="I353" s="270">
        <f t="shared" si="47"/>
        <v>-3.5315053537487984E-3</v>
      </c>
    </row>
    <row r="354" spans="1:9" x14ac:dyDescent="0.25">
      <c r="A354" s="135">
        <v>46316</v>
      </c>
      <c r="B354" s="134">
        <f t="shared" si="41"/>
        <v>7</v>
      </c>
      <c r="C354" s="132">
        <f t="shared" si="42"/>
        <v>3101778</v>
      </c>
      <c r="D354" s="133">
        <f t="shared" si="43"/>
        <v>537785.5</v>
      </c>
      <c r="E354" s="132">
        <f t="shared" si="44"/>
        <v>2563992.5</v>
      </c>
      <c r="F354" s="132">
        <f t="shared" si="45"/>
        <v>891292630.94000065</v>
      </c>
      <c r="G354" s="132">
        <f t="shared" si="40"/>
        <v>890754845.44000065</v>
      </c>
      <c r="H354" s="132">
        <f t="shared" si="46"/>
        <v>2563992.4999643853</v>
      </c>
      <c r="I354" s="270">
        <f t="shared" si="47"/>
        <v>-3.5614706575870514E-5</v>
      </c>
    </row>
    <row r="355" spans="1:9" x14ac:dyDescent="0.25">
      <c r="A355" s="135">
        <v>46323</v>
      </c>
      <c r="B355" s="134">
        <f t="shared" si="41"/>
        <v>7</v>
      </c>
      <c r="C355" s="132">
        <f t="shared" si="42"/>
        <v>3101778</v>
      </c>
      <c r="D355" s="133">
        <f t="shared" si="43"/>
        <v>539332.54999999981</v>
      </c>
      <c r="E355" s="132">
        <f t="shared" si="44"/>
        <v>2562445.4500000002</v>
      </c>
      <c r="F355" s="132">
        <f t="shared" si="45"/>
        <v>890754845.44000065</v>
      </c>
      <c r="G355" s="132">
        <f t="shared" si="40"/>
        <v>890215512.8900007</v>
      </c>
      <c r="H355" s="132">
        <f t="shared" si="46"/>
        <v>2562445.4457863029</v>
      </c>
      <c r="I355" s="270">
        <f t="shared" si="47"/>
        <v>-4.2136972770094872E-3</v>
      </c>
    </row>
    <row r="356" spans="1:9" x14ac:dyDescent="0.25">
      <c r="A356" s="135">
        <v>46330</v>
      </c>
      <c r="B356" s="134">
        <f t="shared" si="41"/>
        <v>7</v>
      </c>
      <c r="C356" s="132">
        <f t="shared" si="42"/>
        <v>3101778</v>
      </c>
      <c r="D356" s="133">
        <f t="shared" si="43"/>
        <v>540884.06000000006</v>
      </c>
      <c r="E356" s="132">
        <f t="shared" si="44"/>
        <v>2560893.94</v>
      </c>
      <c r="F356" s="132">
        <f t="shared" si="45"/>
        <v>890215512.8900007</v>
      </c>
      <c r="G356" s="132">
        <f t="shared" si="40"/>
        <v>889674628.83000076</v>
      </c>
      <c r="H356" s="132">
        <f t="shared" si="46"/>
        <v>2560893.9411904127</v>
      </c>
      <c r="I356" s="270">
        <f t="shared" si="47"/>
        <v>1.1904127895832062E-3</v>
      </c>
    </row>
    <row r="357" spans="1:9" x14ac:dyDescent="0.25">
      <c r="A357" s="135">
        <v>46337</v>
      </c>
      <c r="B357" s="134">
        <f t="shared" si="41"/>
        <v>7</v>
      </c>
      <c r="C357" s="132">
        <f t="shared" si="42"/>
        <v>3101778</v>
      </c>
      <c r="D357" s="133">
        <f t="shared" si="43"/>
        <v>542440.0299999998</v>
      </c>
      <c r="E357" s="132">
        <f t="shared" si="44"/>
        <v>2559337.9700000002</v>
      </c>
      <c r="F357" s="132">
        <f t="shared" si="45"/>
        <v>889674628.83000076</v>
      </c>
      <c r="G357" s="132">
        <f t="shared" si="40"/>
        <v>889132188.80000079</v>
      </c>
      <c r="H357" s="132">
        <f t="shared" si="46"/>
        <v>2559337.9733465775</v>
      </c>
      <c r="I357" s="270">
        <f t="shared" si="47"/>
        <v>3.3465772867202759E-3</v>
      </c>
    </row>
    <row r="358" spans="1:9" x14ac:dyDescent="0.25">
      <c r="A358" s="135">
        <v>46344</v>
      </c>
      <c r="B358" s="134">
        <f t="shared" si="41"/>
        <v>7</v>
      </c>
      <c r="C358" s="132">
        <f t="shared" si="42"/>
        <v>3101778</v>
      </c>
      <c r="D358" s="133">
        <f t="shared" si="43"/>
        <v>544000.4700000002</v>
      </c>
      <c r="E358" s="132">
        <f t="shared" si="44"/>
        <v>2557777.5299999998</v>
      </c>
      <c r="F358" s="132">
        <f t="shared" si="45"/>
        <v>889132188.80000079</v>
      </c>
      <c r="G358" s="132">
        <f t="shared" si="40"/>
        <v>888588188.33000076</v>
      </c>
      <c r="H358" s="132">
        <f t="shared" si="46"/>
        <v>2557777.5294246594</v>
      </c>
      <c r="I358" s="270">
        <f t="shared" si="47"/>
        <v>-5.7534035295248032E-4</v>
      </c>
    </row>
    <row r="359" spans="1:9" x14ac:dyDescent="0.25">
      <c r="A359" s="135">
        <v>46351</v>
      </c>
      <c r="B359" s="134">
        <f t="shared" si="41"/>
        <v>7</v>
      </c>
      <c r="C359" s="132">
        <f t="shared" si="42"/>
        <v>3101778</v>
      </c>
      <c r="D359" s="133">
        <f t="shared" si="43"/>
        <v>545565.39999999991</v>
      </c>
      <c r="E359" s="132">
        <f t="shared" si="44"/>
        <v>2556212.6</v>
      </c>
      <c r="F359" s="132">
        <f t="shared" si="45"/>
        <v>888588188.33000076</v>
      </c>
      <c r="G359" s="132">
        <f t="shared" si="40"/>
        <v>888042622.93000078</v>
      </c>
      <c r="H359" s="132">
        <f t="shared" si="46"/>
        <v>2556212.5965657555</v>
      </c>
      <c r="I359" s="270">
        <f t="shared" si="47"/>
        <v>-3.4342445433139801E-3</v>
      </c>
    </row>
    <row r="360" spans="1:9" x14ac:dyDescent="0.25">
      <c r="A360" s="135">
        <v>46358</v>
      </c>
      <c r="B360" s="134">
        <f t="shared" si="41"/>
        <v>7</v>
      </c>
      <c r="C360" s="132">
        <f t="shared" si="42"/>
        <v>3101778</v>
      </c>
      <c r="D360" s="133">
        <f t="shared" si="43"/>
        <v>547134.83999999985</v>
      </c>
      <c r="E360" s="132">
        <f t="shared" si="44"/>
        <v>2554643.16</v>
      </c>
      <c r="F360" s="132">
        <f t="shared" si="45"/>
        <v>888042622.93000078</v>
      </c>
      <c r="G360" s="132">
        <f t="shared" si="40"/>
        <v>887495488.09000075</v>
      </c>
      <c r="H360" s="132">
        <f t="shared" si="46"/>
        <v>2554643.1618534266</v>
      </c>
      <c r="I360" s="270">
        <f t="shared" si="47"/>
        <v>1.8534264527261257E-3</v>
      </c>
    </row>
    <row r="361" spans="1:9" x14ac:dyDescent="0.25">
      <c r="A361" s="135">
        <v>46365</v>
      </c>
      <c r="B361" s="134">
        <f t="shared" si="41"/>
        <v>7</v>
      </c>
      <c r="C361" s="132">
        <f t="shared" si="42"/>
        <v>3101778</v>
      </c>
      <c r="D361" s="133">
        <f t="shared" si="43"/>
        <v>548708.79</v>
      </c>
      <c r="E361" s="132">
        <f t="shared" si="44"/>
        <v>2553069.21</v>
      </c>
      <c r="F361" s="132">
        <f t="shared" si="45"/>
        <v>887495488.09000075</v>
      </c>
      <c r="G361" s="132">
        <f t="shared" si="40"/>
        <v>886946779.30000079</v>
      </c>
      <c r="H361" s="132">
        <f t="shared" si="46"/>
        <v>2553069.2123137009</v>
      </c>
      <c r="I361" s="270">
        <f t="shared" si="47"/>
        <v>2.313700970262289E-3</v>
      </c>
    </row>
    <row r="362" spans="1:9" x14ac:dyDescent="0.25">
      <c r="A362" s="135">
        <v>46372</v>
      </c>
      <c r="B362" s="134">
        <f t="shared" si="41"/>
        <v>7</v>
      </c>
      <c r="C362" s="132">
        <f t="shared" si="42"/>
        <v>3101778</v>
      </c>
      <c r="D362" s="133">
        <f t="shared" si="43"/>
        <v>550287.27</v>
      </c>
      <c r="E362" s="132">
        <f t="shared" si="44"/>
        <v>2551490.73</v>
      </c>
      <c r="F362" s="132">
        <f t="shared" si="45"/>
        <v>886946779.30000079</v>
      </c>
      <c r="G362" s="132">
        <f t="shared" si="40"/>
        <v>886396492.03000081</v>
      </c>
      <c r="H362" s="132">
        <f t="shared" si="46"/>
        <v>2551490.734972605</v>
      </c>
      <c r="I362" s="270">
        <f t="shared" si="47"/>
        <v>4.9726050347089767E-3</v>
      </c>
    </row>
    <row r="363" spans="1:9" x14ac:dyDescent="0.25">
      <c r="A363" s="135">
        <v>46379</v>
      </c>
      <c r="B363" s="134">
        <f t="shared" si="41"/>
        <v>7</v>
      </c>
      <c r="C363" s="132">
        <f t="shared" si="42"/>
        <v>3101778</v>
      </c>
      <c r="D363" s="133">
        <f t="shared" si="43"/>
        <v>551870.2799999998</v>
      </c>
      <c r="E363" s="132">
        <f t="shared" si="44"/>
        <v>2549907.7200000002</v>
      </c>
      <c r="F363" s="132">
        <f t="shared" si="45"/>
        <v>886396492.03000081</v>
      </c>
      <c r="G363" s="132">
        <f t="shared" si="40"/>
        <v>885844621.75000083</v>
      </c>
      <c r="H363" s="132">
        <f t="shared" si="46"/>
        <v>2549907.7167986324</v>
      </c>
      <c r="I363" s="270">
        <f t="shared" si="47"/>
        <v>-3.201367799192667E-3</v>
      </c>
    </row>
    <row r="364" spans="1:9" x14ac:dyDescent="0.25">
      <c r="A364" s="135">
        <v>46386</v>
      </c>
      <c r="B364" s="134">
        <f t="shared" si="41"/>
        <v>7</v>
      </c>
      <c r="C364" s="132">
        <f t="shared" si="42"/>
        <v>3101778</v>
      </c>
      <c r="D364" s="133">
        <f t="shared" si="43"/>
        <v>553457.85999999987</v>
      </c>
      <c r="E364" s="132">
        <f t="shared" si="44"/>
        <v>2548320.14</v>
      </c>
      <c r="F364" s="132">
        <f t="shared" si="45"/>
        <v>885844621.75000083</v>
      </c>
      <c r="G364" s="132">
        <f t="shared" si="40"/>
        <v>885291163.89000082</v>
      </c>
      <c r="H364" s="132">
        <f t="shared" si="46"/>
        <v>2548320.1447602762</v>
      </c>
      <c r="I364" s="270">
        <f t="shared" si="47"/>
        <v>4.760276060551405E-3</v>
      </c>
    </row>
    <row r="365" spans="1:9" x14ac:dyDescent="0.25">
      <c r="A365" s="135">
        <v>46393</v>
      </c>
      <c r="B365" s="134">
        <f t="shared" si="41"/>
        <v>7</v>
      </c>
      <c r="C365" s="132">
        <f t="shared" si="42"/>
        <v>3101778</v>
      </c>
      <c r="D365" s="133">
        <f t="shared" si="43"/>
        <v>555049.99000000022</v>
      </c>
      <c r="E365" s="132">
        <f t="shared" si="44"/>
        <v>2546728.0099999998</v>
      </c>
      <c r="F365" s="132">
        <f t="shared" si="45"/>
        <v>885291163.89000082</v>
      </c>
      <c r="G365" s="132">
        <f t="shared" si="40"/>
        <v>884736113.90000081</v>
      </c>
      <c r="H365" s="132">
        <f t="shared" si="46"/>
        <v>2546728.0057109613</v>
      </c>
      <c r="I365" s="270">
        <f t="shared" si="47"/>
        <v>-4.2890384793281555E-3</v>
      </c>
    </row>
    <row r="366" spans="1:9" x14ac:dyDescent="0.25">
      <c r="A366" s="135">
        <v>46400</v>
      </c>
      <c r="B366" s="134">
        <f t="shared" si="41"/>
        <v>7</v>
      </c>
      <c r="C366" s="132">
        <f t="shared" si="42"/>
        <v>3101778</v>
      </c>
      <c r="D366" s="133">
        <f t="shared" si="43"/>
        <v>556646.71</v>
      </c>
      <c r="E366" s="132">
        <f t="shared" si="44"/>
        <v>2545131.29</v>
      </c>
      <c r="F366" s="132">
        <f t="shared" si="45"/>
        <v>884736113.90000081</v>
      </c>
      <c r="G366" s="132">
        <f t="shared" si="40"/>
        <v>884179467.19000077</v>
      </c>
      <c r="H366" s="132">
        <f t="shared" si="46"/>
        <v>2545131.286561646</v>
      </c>
      <c r="I366" s="270">
        <f t="shared" si="47"/>
        <v>-3.4383540041744709E-3</v>
      </c>
    </row>
    <row r="367" spans="1:9" x14ac:dyDescent="0.25">
      <c r="A367" s="135">
        <v>46407</v>
      </c>
      <c r="B367" s="134">
        <f t="shared" si="41"/>
        <v>7</v>
      </c>
      <c r="C367" s="132">
        <f t="shared" si="42"/>
        <v>3101778</v>
      </c>
      <c r="D367" s="133">
        <f t="shared" si="43"/>
        <v>558248.0299999998</v>
      </c>
      <c r="E367" s="132">
        <f t="shared" si="44"/>
        <v>2543529.9700000002</v>
      </c>
      <c r="F367" s="132">
        <f t="shared" si="45"/>
        <v>884179467.19000077</v>
      </c>
      <c r="G367" s="132">
        <f t="shared" si="40"/>
        <v>883621219.1600008</v>
      </c>
      <c r="H367" s="132">
        <f t="shared" si="46"/>
        <v>2543529.974108221</v>
      </c>
      <c r="I367" s="270">
        <f t="shared" si="47"/>
        <v>4.1082208044826984E-3</v>
      </c>
    </row>
    <row r="368" spans="1:9" x14ac:dyDescent="0.25">
      <c r="A368" s="135">
        <v>46414</v>
      </c>
      <c r="B368" s="134">
        <f t="shared" si="41"/>
        <v>7</v>
      </c>
      <c r="C368" s="132">
        <f t="shared" si="42"/>
        <v>3101778</v>
      </c>
      <c r="D368" s="133">
        <f t="shared" si="43"/>
        <v>559853.93999999994</v>
      </c>
      <c r="E368" s="132">
        <f t="shared" si="44"/>
        <v>2541924.06</v>
      </c>
      <c r="F368" s="132">
        <f t="shared" si="45"/>
        <v>883621219.1600008</v>
      </c>
      <c r="G368" s="132">
        <f t="shared" si="40"/>
        <v>883061365.22000074</v>
      </c>
      <c r="H368" s="132">
        <f t="shared" si="46"/>
        <v>2541924.0551178106</v>
      </c>
      <c r="I368" s="270">
        <f t="shared" si="47"/>
        <v>-4.8821894451975822E-3</v>
      </c>
    </row>
    <row r="369" spans="1:9" x14ac:dyDescent="0.25">
      <c r="A369" s="135">
        <v>46421</v>
      </c>
      <c r="B369" s="134">
        <f t="shared" si="41"/>
        <v>7</v>
      </c>
      <c r="C369" s="132">
        <f t="shared" si="42"/>
        <v>3101778</v>
      </c>
      <c r="D369" s="133">
        <f t="shared" si="43"/>
        <v>561464.48</v>
      </c>
      <c r="E369" s="132">
        <f t="shared" si="44"/>
        <v>2540313.52</v>
      </c>
      <c r="F369" s="132">
        <f t="shared" si="45"/>
        <v>883061365.22000074</v>
      </c>
      <c r="G369" s="132">
        <f t="shared" si="40"/>
        <v>882499900.74000072</v>
      </c>
      <c r="H369" s="132">
        <f t="shared" si="46"/>
        <v>2540313.5163863036</v>
      </c>
      <c r="I369" s="270">
        <f t="shared" si="47"/>
        <v>-3.6136964336037636E-3</v>
      </c>
    </row>
    <row r="370" spans="1:9" x14ac:dyDescent="0.25">
      <c r="A370" s="135">
        <v>46428</v>
      </c>
      <c r="B370" s="134">
        <f t="shared" si="41"/>
        <v>7</v>
      </c>
      <c r="C370" s="132">
        <f t="shared" si="42"/>
        <v>3101778</v>
      </c>
      <c r="D370" s="133">
        <f t="shared" si="43"/>
        <v>563079.66000000015</v>
      </c>
      <c r="E370" s="132">
        <f t="shared" si="44"/>
        <v>2538698.34</v>
      </c>
      <c r="F370" s="132">
        <f t="shared" si="45"/>
        <v>882499900.74000072</v>
      </c>
      <c r="G370" s="132">
        <f t="shared" si="40"/>
        <v>881936821.08000076</v>
      </c>
      <c r="H370" s="132">
        <f t="shared" si="46"/>
        <v>2538698.3445945228</v>
      </c>
      <c r="I370" s="270">
        <f t="shared" si="47"/>
        <v>4.5945229940116405E-3</v>
      </c>
    </row>
    <row r="371" spans="1:9" x14ac:dyDescent="0.25">
      <c r="A371" s="135">
        <v>46435</v>
      </c>
      <c r="B371" s="134">
        <f t="shared" si="41"/>
        <v>7</v>
      </c>
      <c r="C371" s="132">
        <f t="shared" si="42"/>
        <v>3101778</v>
      </c>
      <c r="D371" s="133">
        <f t="shared" si="43"/>
        <v>564699.4700000002</v>
      </c>
      <c r="E371" s="132">
        <f t="shared" si="44"/>
        <v>2537078.5299999998</v>
      </c>
      <c r="F371" s="132">
        <f t="shared" si="45"/>
        <v>881936821.08000076</v>
      </c>
      <c r="G371" s="132">
        <f t="shared" si="40"/>
        <v>881372121.61000073</v>
      </c>
      <c r="H371" s="132">
        <f t="shared" si="46"/>
        <v>2537078.5263945227</v>
      </c>
      <c r="I371" s="270">
        <f t="shared" si="47"/>
        <v>-3.6054770462214947E-3</v>
      </c>
    </row>
    <row r="372" spans="1:9" x14ac:dyDescent="0.25">
      <c r="A372" s="135">
        <v>46442</v>
      </c>
      <c r="B372" s="134">
        <f t="shared" si="41"/>
        <v>7</v>
      </c>
      <c r="C372" s="132">
        <f t="shared" si="42"/>
        <v>3101778</v>
      </c>
      <c r="D372" s="133">
        <f t="shared" si="43"/>
        <v>566323.95000000019</v>
      </c>
      <c r="E372" s="132">
        <f t="shared" si="44"/>
        <v>2535454.0499999998</v>
      </c>
      <c r="F372" s="132">
        <f t="shared" si="45"/>
        <v>881372121.61000073</v>
      </c>
      <c r="G372" s="132">
        <f t="shared" si="40"/>
        <v>880805797.66000068</v>
      </c>
      <c r="H372" s="132">
        <f t="shared" si="46"/>
        <v>2535454.0484671253</v>
      </c>
      <c r="I372" s="270">
        <f t="shared" si="47"/>
        <v>-1.5328745357692242E-3</v>
      </c>
    </row>
    <row r="373" spans="1:9" x14ac:dyDescent="0.25">
      <c r="A373" s="135">
        <v>46449</v>
      </c>
      <c r="B373" s="134">
        <f t="shared" si="41"/>
        <v>7</v>
      </c>
      <c r="C373" s="132">
        <f t="shared" si="42"/>
        <v>3101778</v>
      </c>
      <c r="D373" s="133">
        <f t="shared" si="43"/>
        <v>567953.10000000009</v>
      </c>
      <c r="E373" s="132">
        <f t="shared" si="44"/>
        <v>2533824.9</v>
      </c>
      <c r="F373" s="132">
        <f t="shared" si="45"/>
        <v>880805797.66000068</v>
      </c>
      <c r="G373" s="132">
        <f t="shared" si="40"/>
        <v>880237844.56000066</v>
      </c>
      <c r="H373" s="132">
        <f t="shared" si="46"/>
        <v>2533824.8973780842</v>
      </c>
      <c r="I373" s="270">
        <f t="shared" si="47"/>
        <v>-2.6219156570732594E-3</v>
      </c>
    </row>
    <row r="374" spans="1:9" x14ac:dyDescent="0.25">
      <c r="A374" s="135">
        <v>46456</v>
      </c>
      <c r="B374" s="134">
        <f t="shared" si="41"/>
        <v>7</v>
      </c>
      <c r="C374" s="132">
        <f t="shared" si="42"/>
        <v>3101778</v>
      </c>
      <c r="D374" s="133">
        <f t="shared" si="43"/>
        <v>569586.93999999994</v>
      </c>
      <c r="E374" s="132">
        <f t="shared" si="44"/>
        <v>2532191.06</v>
      </c>
      <c r="F374" s="132">
        <f t="shared" si="45"/>
        <v>880237844.56000066</v>
      </c>
      <c r="G374" s="132">
        <f t="shared" si="40"/>
        <v>879668257.6200006</v>
      </c>
      <c r="H374" s="132">
        <f t="shared" si="46"/>
        <v>2532191.0596931521</v>
      </c>
      <c r="I374" s="270">
        <f t="shared" si="47"/>
        <v>-3.0684797093272209E-4</v>
      </c>
    </row>
    <row r="375" spans="1:9" x14ac:dyDescent="0.25">
      <c r="A375" s="135">
        <v>46463</v>
      </c>
      <c r="B375" s="134">
        <f t="shared" si="41"/>
        <v>7</v>
      </c>
      <c r="C375" s="132">
        <f t="shared" si="42"/>
        <v>3101778</v>
      </c>
      <c r="D375" s="133">
        <f t="shared" si="43"/>
        <v>571225.48</v>
      </c>
      <c r="E375" s="132">
        <f t="shared" si="44"/>
        <v>2530552.52</v>
      </c>
      <c r="F375" s="132">
        <f t="shared" si="45"/>
        <v>879668257.6200006</v>
      </c>
      <c r="G375" s="132">
        <f t="shared" si="40"/>
        <v>879097032.14000058</v>
      </c>
      <c r="H375" s="132">
        <f t="shared" si="46"/>
        <v>2530552.5219205492</v>
      </c>
      <c r="I375" s="270">
        <f t="shared" si="47"/>
        <v>1.9205491989850998E-3</v>
      </c>
    </row>
    <row r="376" spans="1:9" x14ac:dyDescent="0.25">
      <c r="A376" s="135">
        <v>46470</v>
      </c>
      <c r="B376" s="134">
        <f t="shared" si="41"/>
        <v>7</v>
      </c>
      <c r="C376" s="132">
        <f t="shared" si="42"/>
        <v>3101778</v>
      </c>
      <c r="D376" s="133">
        <f t="shared" si="43"/>
        <v>572868.73</v>
      </c>
      <c r="E376" s="132">
        <f t="shared" si="44"/>
        <v>2528909.27</v>
      </c>
      <c r="F376" s="132">
        <f t="shared" si="45"/>
        <v>879097032.14000058</v>
      </c>
      <c r="G376" s="132">
        <f t="shared" si="40"/>
        <v>878524163.41000056</v>
      </c>
      <c r="H376" s="132">
        <f t="shared" si="46"/>
        <v>2528909.2705397275</v>
      </c>
      <c r="I376" s="270">
        <f t="shared" si="47"/>
        <v>5.3972750902175903E-4</v>
      </c>
    </row>
    <row r="377" spans="1:9" x14ac:dyDescent="0.25">
      <c r="A377" s="135">
        <v>46477</v>
      </c>
      <c r="B377" s="134">
        <f t="shared" si="41"/>
        <v>7</v>
      </c>
      <c r="C377" s="132">
        <f t="shared" si="42"/>
        <v>3101778</v>
      </c>
      <c r="D377" s="133">
        <f t="shared" si="43"/>
        <v>574516.71</v>
      </c>
      <c r="E377" s="132">
        <f t="shared" si="44"/>
        <v>2527261.29</v>
      </c>
      <c r="F377" s="132">
        <f t="shared" si="45"/>
        <v>878524163.41000056</v>
      </c>
      <c r="G377" s="132">
        <f t="shared" si="40"/>
        <v>877949646.70000052</v>
      </c>
      <c r="H377" s="132">
        <f t="shared" si="46"/>
        <v>2527261.2920013713</v>
      </c>
      <c r="I377" s="270">
        <f t="shared" si="47"/>
        <v>2.0013712346553802E-3</v>
      </c>
    </row>
    <row r="378" spans="1:9" x14ac:dyDescent="0.25">
      <c r="A378" s="135">
        <v>46484</v>
      </c>
      <c r="B378" s="134">
        <f t="shared" si="41"/>
        <v>7</v>
      </c>
      <c r="C378" s="132">
        <f t="shared" si="42"/>
        <v>3101778</v>
      </c>
      <c r="D378" s="133">
        <f t="shared" si="43"/>
        <v>576169.43000000017</v>
      </c>
      <c r="E378" s="132">
        <f t="shared" si="44"/>
        <v>2525608.5699999998</v>
      </c>
      <c r="F378" s="132">
        <f t="shared" si="45"/>
        <v>877949646.70000052</v>
      </c>
      <c r="G378" s="132">
        <f t="shared" si="40"/>
        <v>877373477.27000058</v>
      </c>
      <c r="H378" s="132">
        <f t="shared" si="46"/>
        <v>2525608.5726986313</v>
      </c>
      <c r="I378" s="270">
        <f t="shared" si="47"/>
        <v>2.6986314915120602E-3</v>
      </c>
    </row>
    <row r="379" spans="1:9" x14ac:dyDescent="0.25">
      <c r="A379" s="135">
        <v>46491</v>
      </c>
      <c r="B379" s="134">
        <f t="shared" si="41"/>
        <v>7</v>
      </c>
      <c r="C379" s="132">
        <f t="shared" si="42"/>
        <v>3101778</v>
      </c>
      <c r="D379" s="133">
        <f t="shared" si="43"/>
        <v>577826.89999999991</v>
      </c>
      <c r="E379" s="132">
        <f t="shared" si="44"/>
        <v>2523951.1</v>
      </c>
      <c r="F379" s="132">
        <f t="shared" si="45"/>
        <v>877373477.27000058</v>
      </c>
      <c r="G379" s="132">
        <f t="shared" si="40"/>
        <v>876795650.3700006</v>
      </c>
      <c r="H379" s="132">
        <f t="shared" si="46"/>
        <v>2523951.0989958919</v>
      </c>
      <c r="I379" s="270">
        <f t="shared" si="47"/>
        <v>-1.004108227789402E-3</v>
      </c>
    </row>
    <row r="380" spans="1:9" x14ac:dyDescent="0.25">
      <c r="A380" s="135">
        <v>46498</v>
      </c>
      <c r="B380" s="134">
        <f t="shared" si="41"/>
        <v>7</v>
      </c>
      <c r="C380" s="132">
        <f t="shared" si="42"/>
        <v>3101778</v>
      </c>
      <c r="D380" s="133">
        <f t="shared" si="43"/>
        <v>579489.14000000013</v>
      </c>
      <c r="E380" s="132">
        <f t="shared" si="44"/>
        <v>2522288.86</v>
      </c>
      <c r="F380" s="132">
        <f t="shared" si="45"/>
        <v>876795650.3700006</v>
      </c>
      <c r="G380" s="132">
        <f t="shared" si="40"/>
        <v>876216161.23000062</v>
      </c>
      <c r="H380" s="132">
        <f t="shared" si="46"/>
        <v>2522288.857228769</v>
      </c>
      <c r="I380" s="270">
        <f t="shared" si="47"/>
        <v>-2.7712308801710606E-3</v>
      </c>
    </row>
    <row r="381" spans="1:9" x14ac:dyDescent="0.25">
      <c r="A381" s="135">
        <v>46505</v>
      </c>
      <c r="B381" s="134">
        <f t="shared" si="41"/>
        <v>7</v>
      </c>
      <c r="C381" s="132">
        <f t="shared" si="42"/>
        <v>3101778</v>
      </c>
      <c r="D381" s="133">
        <f t="shared" si="43"/>
        <v>581156.16999999993</v>
      </c>
      <c r="E381" s="132">
        <f t="shared" si="44"/>
        <v>2520621.83</v>
      </c>
      <c r="F381" s="132">
        <f t="shared" si="45"/>
        <v>876216161.23000062</v>
      </c>
      <c r="G381" s="132">
        <f t="shared" si="40"/>
        <v>875635005.06000066</v>
      </c>
      <c r="H381" s="132">
        <f t="shared" si="46"/>
        <v>2520621.833675344</v>
      </c>
      <c r="I381" s="270">
        <f t="shared" si="47"/>
        <v>3.6753439344465733E-3</v>
      </c>
    </row>
    <row r="382" spans="1:9" x14ac:dyDescent="0.25">
      <c r="A382" s="135">
        <v>46512</v>
      </c>
      <c r="B382" s="134">
        <f t="shared" si="41"/>
        <v>7</v>
      </c>
      <c r="C382" s="132">
        <f t="shared" si="42"/>
        <v>3101778</v>
      </c>
      <c r="D382" s="133">
        <f t="shared" si="43"/>
        <v>582827.99000000022</v>
      </c>
      <c r="E382" s="132">
        <f t="shared" si="44"/>
        <v>2518950.0099999998</v>
      </c>
      <c r="F382" s="132">
        <f t="shared" si="45"/>
        <v>875635005.06000066</v>
      </c>
      <c r="G382" s="132">
        <f t="shared" si="40"/>
        <v>875052177.07000065</v>
      </c>
      <c r="H382" s="132">
        <f t="shared" si="46"/>
        <v>2518950.0145561663</v>
      </c>
      <c r="I382" s="270">
        <f t="shared" si="47"/>
        <v>4.5561664737761021E-3</v>
      </c>
    </row>
    <row r="383" spans="1:9" x14ac:dyDescent="0.25">
      <c r="A383" s="135">
        <v>46519</v>
      </c>
      <c r="B383" s="134">
        <f t="shared" si="41"/>
        <v>7</v>
      </c>
      <c r="C383" s="132">
        <f t="shared" si="42"/>
        <v>3101778</v>
      </c>
      <c r="D383" s="133">
        <f t="shared" si="43"/>
        <v>584504.60999999987</v>
      </c>
      <c r="E383" s="132">
        <f t="shared" si="44"/>
        <v>2517273.39</v>
      </c>
      <c r="F383" s="132">
        <f t="shared" si="45"/>
        <v>875052177.07000065</v>
      </c>
      <c r="G383" s="132">
        <f t="shared" si="40"/>
        <v>874467672.46000063</v>
      </c>
      <c r="H383" s="132">
        <f t="shared" si="46"/>
        <v>2517273.3860917822</v>
      </c>
      <c r="I383" s="270">
        <f t="shared" si="47"/>
        <v>-3.9082178846001625E-3</v>
      </c>
    </row>
    <row r="384" spans="1:9" x14ac:dyDescent="0.25">
      <c r="A384" s="135">
        <v>46526</v>
      </c>
      <c r="B384" s="134">
        <f t="shared" si="41"/>
        <v>7</v>
      </c>
      <c r="C384" s="132">
        <f t="shared" si="42"/>
        <v>3101778</v>
      </c>
      <c r="D384" s="133">
        <f t="shared" si="43"/>
        <v>586186.06999999983</v>
      </c>
      <c r="E384" s="132">
        <f t="shared" si="44"/>
        <v>2515591.9300000002</v>
      </c>
      <c r="F384" s="132">
        <f t="shared" si="45"/>
        <v>874467672.46000063</v>
      </c>
      <c r="G384" s="132">
        <f t="shared" si="40"/>
        <v>873881486.39000058</v>
      </c>
      <c r="H384" s="132">
        <f t="shared" si="46"/>
        <v>2515591.9344739746</v>
      </c>
      <c r="I384" s="270">
        <f t="shared" si="47"/>
        <v>4.4739744625985622E-3</v>
      </c>
    </row>
    <row r="385" spans="1:9" x14ac:dyDescent="0.25">
      <c r="A385" s="135">
        <v>46533</v>
      </c>
      <c r="B385" s="134">
        <f t="shared" si="41"/>
        <v>7</v>
      </c>
      <c r="C385" s="132">
        <f t="shared" si="42"/>
        <v>3101778</v>
      </c>
      <c r="D385" s="133">
        <f t="shared" si="43"/>
        <v>587872.35000000009</v>
      </c>
      <c r="E385" s="132">
        <f t="shared" si="44"/>
        <v>2513905.65</v>
      </c>
      <c r="F385" s="132">
        <f t="shared" si="45"/>
        <v>873881486.39000058</v>
      </c>
      <c r="G385" s="132">
        <f t="shared" si="40"/>
        <v>873293614.04000056</v>
      </c>
      <c r="H385" s="132">
        <f t="shared" si="46"/>
        <v>2513905.6457794537</v>
      </c>
      <c r="I385" s="270">
        <f t="shared" si="47"/>
        <v>-4.2205462232232094E-3</v>
      </c>
    </row>
    <row r="386" spans="1:9" x14ac:dyDescent="0.25">
      <c r="A386" s="135">
        <v>46540</v>
      </c>
      <c r="B386" s="134">
        <f t="shared" si="41"/>
        <v>7</v>
      </c>
      <c r="C386" s="132">
        <f t="shared" si="42"/>
        <v>3101778</v>
      </c>
      <c r="D386" s="133">
        <f t="shared" si="43"/>
        <v>589563.49000000022</v>
      </c>
      <c r="E386" s="132">
        <f t="shared" si="44"/>
        <v>2512214.5099999998</v>
      </c>
      <c r="F386" s="132">
        <f t="shared" si="45"/>
        <v>873293614.04000056</v>
      </c>
      <c r="G386" s="132">
        <f t="shared" si="40"/>
        <v>872704050.55000055</v>
      </c>
      <c r="H386" s="132">
        <f t="shared" si="46"/>
        <v>2512214.5061424673</v>
      </c>
      <c r="I386" s="270">
        <f t="shared" si="47"/>
        <v>-3.8575325161218643E-3</v>
      </c>
    </row>
    <row r="387" spans="1:9" x14ac:dyDescent="0.25">
      <c r="A387" s="135">
        <v>46547</v>
      </c>
      <c r="B387" s="134">
        <f t="shared" si="41"/>
        <v>7</v>
      </c>
      <c r="C387" s="132">
        <f t="shared" si="42"/>
        <v>3101778</v>
      </c>
      <c r="D387" s="133">
        <f t="shared" si="43"/>
        <v>591259.5</v>
      </c>
      <c r="E387" s="132">
        <f t="shared" si="44"/>
        <v>2510518.5</v>
      </c>
      <c r="F387" s="132">
        <f t="shared" si="45"/>
        <v>872704050.55000055</v>
      </c>
      <c r="G387" s="132">
        <f t="shared" si="40"/>
        <v>872112791.05000055</v>
      </c>
      <c r="H387" s="132">
        <f t="shared" si="46"/>
        <v>2510518.5015821932</v>
      </c>
      <c r="I387" s="270">
        <f t="shared" si="47"/>
        <v>1.5821931883692741E-3</v>
      </c>
    </row>
    <row r="388" spans="1:9" x14ac:dyDescent="0.25">
      <c r="A388" s="135">
        <v>46554</v>
      </c>
      <c r="B388" s="134">
        <f t="shared" si="41"/>
        <v>7</v>
      </c>
      <c r="C388" s="132">
        <f t="shared" si="42"/>
        <v>3101778</v>
      </c>
      <c r="D388" s="133">
        <f t="shared" si="43"/>
        <v>592960.37999999989</v>
      </c>
      <c r="E388" s="132">
        <f t="shared" si="44"/>
        <v>2508817.62</v>
      </c>
      <c r="F388" s="132">
        <f t="shared" si="45"/>
        <v>872112791.05000055</v>
      </c>
      <c r="G388" s="132">
        <f t="shared" ref="G388:G451" si="48">F388-D388</f>
        <v>871519830.67000055</v>
      </c>
      <c r="H388" s="132">
        <f t="shared" si="46"/>
        <v>2508817.6180890426</v>
      </c>
      <c r="I388" s="270">
        <f t="shared" si="47"/>
        <v>-1.910957507789135E-3</v>
      </c>
    </row>
    <row r="389" spans="1:9" x14ac:dyDescent="0.25">
      <c r="A389" s="135">
        <v>46561</v>
      </c>
      <c r="B389" s="134">
        <f t="shared" ref="B389:B452" si="49">A389-A388</f>
        <v>7</v>
      </c>
      <c r="C389" s="132">
        <f t="shared" ref="C389:C452" si="50">$D$2</f>
        <v>3101778</v>
      </c>
      <c r="D389" s="133">
        <f t="shared" ref="D389:D452" si="51">C389-E389</f>
        <v>594666.16000000015</v>
      </c>
      <c r="E389" s="132">
        <f t="shared" ref="E389:E452" si="52">ROUND(F389*$B$2*B389/365,2)</f>
        <v>2507111.84</v>
      </c>
      <c r="F389" s="132">
        <f t="shared" ref="F389:F452" si="53">G388</f>
        <v>871519830.67000055</v>
      </c>
      <c r="G389" s="132">
        <f t="shared" si="48"/>
        <v>870925164.51000059</v>
      </c>
      <c r="H389" s="132">
        <f t="shared" ref="H389:H452" si="54">F389*$B$2*B389/365</f>
        <v>2507111.8416534262</v>
      </c>
      <c r="I389" s="270">
        <f t="shared" ref="I389:I452" si="55">H389-E389</f>
        <v>1.6534263268113136E-3</v>
      </c>
    </row>
    <row r="390" spans="1:9" x14ac:dyDescent="0.25">
      <c r="A390" s="135">
        <v>46568</v>
      </c>
      <c r="B390" s="134">
        <f t="shared" si="49"/>
        <v>7</v>
      </c>
      <c r="C390" s="132">
        <f t="shared" si="50"/>
        <v>3101778</v>
      </c>
      <c r="D390" s="133">
        <f t="shared" si="51"/>
        <v>596376.83999999985</v>
      </c>
      <c r="E390" s="132">
        <f t="shared" si="52"/>
        <v>2505401.16</v>
      </c>
      <c r="F390" s="132">
        <f t="shared" si="53"/>
        <v>870925164.51000059</v>
      </c>
      <c r="G390" s="132">
        <f t="shared" si="48"/>
        <v>870328787.67000055</v>
      </c>
      <c r="H390" s="132">
        <f t="shared" si="54"/>
        <v>2505401.1581794536</v>
      </c>
      <c r="I390" s="270">
        <f t="shared" si="55"/>
        <v>-1.8205465748906136E-3</v>
      </c>
    </row>
    <row r="391" spans="1:9" x14ac:dyDescent="0.25">
      <c r="A391" s="135">
        <v>46575</v>
      </c>
      <c r="B391" s="134">
        <f t="shared" si="49"/>
        <v>7</v>
      </c>
      <c r="C391" s="132">
        <f t="shared" si="50"/>
        <v>3101778</v>
      </c>
      <c r="D391" s="133">
        <f t="shared" si="51"/>
        <v>598092.45000000019</v>
      </c>
      <c r="E391" s="132">
        <f t="shared" si="52"/>
        <v>2503685.5499999998</v>
      </c>
      <c r="F391" s="132">
        <f t="shared" si="53"/>
        <v>870328787.67000055</v>
      </c>
      <c r="G391" s="132">
        <f t="shared" si="48"/>
        <v>869730695.22000051</v>
      </c>
      <c r="H391" s="132">
        <f t="shared" si="54"/>
        <v>2503685.5535712345</v>
      </c>
      <c r="I391" s="270">
        <f t="shared" si="55"/>
        <v>3.5712346434593201E-3</v>
      </c>
    </row>
    <row r="392" spans="1:9" x14ac:dyDescent="0.25">
      <c r="A392" s="135">
        <v>46582</v>
      </c>
      <c r="B392" s="134">
        <f t="shared" si="49"/>
        <v>7</v>
      </c>
      <c r="C392" s="132">
        <f t="shared" si="50"/>
        <v>3101778</v>
      </c>
      <c r="D392" s="133">
        <f t="shared" si="51"/>
        <v>599812.99000000022</v>
      </c>
      <c r="E392" s="132">
        <f t="shared" si="52"/>
        <v>2501965.0099999998</v>
      </c>
      <c r="F392" s="132">
        <f t="shared" si="53"/>
        <v>869730695.22000051</v>
      </c>
      <c r="G392" s="132">
        <f t="shared" si="48"/>
        <v>869130882.2300005</v>
      </c>
      <c r="H392" s="132">
        <f t="shared" si="54"/>
        <v>2501965.0136465766</v>
      </c>
      <c r="I392" s="270">
        <f t="shared" si="55"/>
        <v>3.646576777100563E-3</v>
      </c>
    </row>
    <row r="393" spans="1:9" x14ac:dyDescent="0.25">
      <c r="A393" s="135">
        <v>46589</v>
      </c>
      <c r="B393" s="134">
        <f t="shared" si="49"/>
        <v>7</v>
      </c>
      <c r="C393" s="132">
        <f t="shared" si="50"/>
        <v>3101778</v>
      </c>
      <c r="D393" s="133">
        <f t="shared" si="51"/>
        <v>601538.48</v>
      </c>
      <c r="E393" s="132">
        <f t="shared" si="52"/>
        <v>2500239.52</v>
      </c>
      <c r="F393" s="132">
        <f t="shared" si="53"/>
        <v>869130882.2300005</v>
      </c>
      <c r="G393" s="132">
        <f t="shared" si="48"/>
        <v>868529343.75000048</v>
      </c>
      <c r="H393" s="132">
        <f t="shared" si="54"/>
        <v>2500239.524223289</v>
      </c>
      <c r="I393" s="270">
        <f t="shared" si="55"/>
        <v>4.223288968205452E-3</v>
      </c>
    </row>
    <row r="394" spans="1:9" x14ac:dyDescent="0.25">
      <c r="A394" s="135">
        <v>46596</v>
      </c>
      <c r="B394" s="134">
        <f t="shared" si="49"/>
        <v>7</v>
      </c>
      <c r="C394" s="132">
        <f t="shared" si="50"/>
        <v>3101778</v>
      </c>
      <c r="D394" s="133">
        <f t="shared" si="51"/>
        <v>603268.93000000017</v>
      </c>
      <c r="E394" s="132">
        <f t="shared" si="52"/>
        <v>2498509.0699999998</v>
      </c>
      <c r="F394" s="132">
        <f t="shared" si="53"/>
        <v>868529343.75000048</v>
      </c>
      <c r="G394" s="132">
        <f t="shared" si="48"/>
        <v>867926074.82000053</v>
      </c>
      <c r="H394" s="132">
        <f t="shared" si="54"/>
        <v>2498509.0710616452</v>
      </c>
      <c r="I394" s="270">
        <f t="shared" si="55"/>
        <v>1.0616453364491463E-3</v>
      </c>
    </row>
    <row r="395" spans="1:9" x14ac:dyDescent="0.25">
      <c r="A395" s="135">
        <v>46603</v>
      </c>
      <c r="B395" s="134">
        <f t="shared" si="49"/>
        <v>7</v>
      </c>
      <c r="C395" s="132">
        <f t="shared" si="50"/>
        <v>3101778</v>
      </c>
      <c r="D395" s="133">
        <f t="shared" si="51"/>
        <v>605004.35999999987</v>
      </c>
      <c r="E395" s="132">
        <f t="shared" si="52"/>
        <v>2496773.64</v>
      </c>
      <c r="F395" s="132">
        <f t="shared" si="53"/>
        <v>867926074.82000053</v>
      </c>
      <c r="G395" s="132">
        <f t="shared" si="48"/>
        <v>867321070.46000051</v>
      </c>
      <c r="H395" s="132">
        <f t="shared" si="54"/>
        <v>2496773.6398931523</v>
      </c>
      <c r="I395" s="270">
        <f t="shared" si="55"/>
        <v>-1.0684784501791E-4</v>
      </c>
    </row>
    <row r="396" spans="1:9" x14ac:dyDescent="0.25">
      <c r="A396" s="135">
        <v>46610</v>
      </c>
      <c r="B396" s="134">
        <f t="shared" si="49"/>
        <v>7</v>
      </c>
      <c r="C396" s="132">
        <f t="shared" si="50"/>
        <v>3101778</v>
      </c>
      <c r="D396" s="133">
        <f t="shared" si="51"/>
        <v>606744.7799999998</v>
      </c>
      <c r="E396" s="132">
        <f t="shared" si="52"/>
        <v>2495033.2200000002</v>
      </c>
      <c r="F396" s="132">
        <f t="shared" si="53"/>
        <v>867321070.46000051</v>
      </c>
      <c r="G396" s="132">
        <f t="shared" si="48"/>
        <v>866714325.68000054</v>
      </c>
      <c r="H396" s="132">
        <f t="shared" si="54"/>
        <v>2495033.2163917823</v>
      </c>
      <c r="I396" s="270">
        <f t="shared" si="55"/>
        <v>-3.608217928558588E-3</v>
      </c>
    </row>
    <row r="397" spans="1:9" x14ac:dyDescent="0.25">
      <c r="A397" s="135">
        <v>46617</v>
      </c>
      <c r="B397" s="134">
        <f t="shared" si="49"/>
        <v>7</v>
      </c>
      <c r="C397" s="132">
        <f t="shared" si="50"/>
        <v>3101778</v>
      </c>
      <c r="D397" s="133">
        <f t="shared" si="51"/>
        <v>608490.21</v>
      </c>
      <c r="E397" s="132">
        <f t="shared" si="52"/>
        <v>2493287.79</v>
      </c>
      <c r="F397" s="132">
        <f t="shared" si="53"/>
        <v>866714325.68000054</v>
      </c>
      <c r="G397" s="132">
        <f t="shared" si="48"/>
        <v>866105835.47000051</v>
      </c>
      <c r="H397" s="132">
        <f t="shared" si="54"/>
        <v>2493287.7862027409</v>
      </c>
      <c r="I397" s="270">
        <f t="shared" si="55"/>
        <v>-3.7972591817378998E-3</v>
      </c>
    </row>
    <row r="398" spans="1:9" x14ac:dyDescent="0.25">
      <c r="A398" s="135">
        <v>46624</v>
      </c>
      <c r="B398" s="134">
        <f t="shared" si="49"/>
        <v>7</v>
      </c>
      <c r="C398" s="132">
        <f t="shared" si="50"/>
        <v>3101778</v>
      </c>
      <c r="D398" s="133">
        <f t="shared" si="51"/>
        <v>610240.66999999993</v>
      </c>
      <c r="E398" s="132">
        <f t="shared" si="52"/>
        <v>2491537.33</v>
      </c>
      <c r="F398" s="132">
        <f t="shared" si="53"/>
        <v>866105835.47000051</v>
      </c>
      <c r="G398" s="132">
        <f t="shared" si="48"/>
        <v>865495594.80000055</v>
      </c>
      <c r="H398" s="132">
        <f t="shared" si="54"/>
        <v>2491537.3349136999</v>
      </c>
      <c r="I398" s="270">
        <f t="shared" si="55"/>
        <v>4.9136998131871223E-3</v>
      </c>
    </row>
    <row r="399" spans="1:9" x14ac:dyDescent="0.25">
      <c r="A399" s="135">
        <v>46631</v>
      </c>
      <c r="B399" s="134">
        <f t="shared" si="49"/>
        <v>7</v>
      </c>
      <c r="C399" s="132">
        <f t="shared" si="50"/>
        <v>3101778</v>
      </c>
      <c r="D399" s="133">
        <f t="shared" si="51"/>
        <v>611996.14999999991</v>
      </c>
      <c r="E399" s="132">
        <f t="shared" si="52"/>
        <v>2489781.85</v>
      </c>
      <c r="F399" s="132">
        <f t="shared" si="53"/>
        <v>865495594.80000055</v>
      </c>
      <c r="G399" s="132">
        <f t="shared" si="48"/>
        <v>864883598.65000057</v>
      </c>
      <c r="H399" s="132">
        <f t="shared" si="54"/>
        <v>2489781.848054796</v>
      </c>
      <c r="I399" s="270">
        <f t="shared" si="55"/>
        <v>-1.9452041015028954E-3</v>
      </c>
    </row>
    <row r="400" spans="1:9" x14ac:dyDescent="0.25">
      <c r="A400" s="135">
        <v>46638</v>
      </c>
      <c r="B400" s="134">
        <f t="shared" si="49"/>
        <v>7</v>
      </c>
      <c r="C400" s="132">
        <f t="shared" si="50"/>
        <v>3101778</v>
      </c>
      <c r="D400" s="133">
        <f t="shared" si="51"/>
        <v>613756.68999999994</v>
      </c>
      <c r="E400" s="132">
        <f t="shared" si="52"/>
        <v>2488021.31</v>
      </c>
      <c r="F400" s="132">
        <f t="shared" si="53"/>
        <v>864883598.65000057</v>
      </c>
      <c r="G400" s="132">
        <f t="shared" si="48"/>
        <v>864269841.96000051</v>
      </c>
      <c r="H400" s="132">
        <f t="shared" si="54"/>
        <v>2488021.3111849329</v>
      </c>
      <c r="I400" s="270">
        <f t="shared" si="55"/>
        <v>1.1849328875541687E-3</v>
      </c>
    </row>
    <row r="401" spans="1:9" x14ac:dyDescent="0.25">
      <c r="A401" s="135">
        <v>46645</v>
      </c>
      <c r="B401" s="134">
        <f t="shared" si="49"/>
        <v>7</v>
      </c>
      <c r="C401" s="132">
        <f t="shared" si="50"/>
        <v>3101778</v>
      </c>
      <c r="D401" s="133">
        <f t="shared" si="51"/>
        <v>615522.29</v>
      </c>
      <c r="E401" s="132">
        <f t="shared" si="52"/>
        <v>2486255.71</v>
      </c>
      <c r="F401" s="132">
        <f t="shared" si="53"/>
        <v>864269841.96000051</v>
      </c>
      <c r="G401" s="132">
        <f t="shared" si="48"/>
        <v>863654319.67000055</v>
      </c>
      <c r="H401" s="132">
        <f t="shared" si="54"/>
        <v>2486255.7097479468</v>
      </c>
      <c r="I401" s="270">
        <f t="shared" si="55"/>
        <v>-2.5205314159393311E-4</v>
      </c>
    </row>
    <row r="402" spans="1:9" x14ac:dyDescent="0.25">
      <c r="A402" s="135">
        <v>46652</v>
      </c>
      <c r="B402" s="134">
        <f t="shared" si="49"/>
        <v>7</v>
      </c>
      <c r="C402" s="132">
        <f t="shared" si="50"/>
        <v>3101778</v>
      </c>
      <c r="D402" s="133">
        <f t="shared" si="51"/>
        <v>617292.9700000002</v>
      </c>
      <c r="E402" s="132">
        <f t="shared" si="52"/>
        <v>2484485.0299999998</v>
      </c>
      <c r="F402" s="132">
        <f t="shared" si="53"/>
        <v>863654319.67000055</v>
      </c>
      <c r="G402" s="132">
        <f t="shared" si="48"/>
        <v>863037026.70000052</v>
      </c>
      <c r="H402" s="132">
        <f t="shared" si="54"/>
        <v>2484485.0291876728</v>
      </c>
      <c r="I402" s="270">
        <f t="shared" si="55"/>
        <v>-8.1232702359557152E-4</v>
      </c>
    </row>
    <row r="403" spans="1:9" x14ac:dyDescent="0.25">
      <c r="A403" s="135">
        <v>46659</v>
      </c>
      <c r="B403" s="134">
        <f t="shared" si="49"/>
        <v>7</v>
      </c>
      <c r="C403" s="132">
        <f t="shared" si="50"/>
        <v>3101778</v>
      </c>
      <c r="D403" s="133">
        <f t="shared" si="51"/>
        <v>619068.75</v>
      </c>
      <c r="E403" s="132">
        <f t="shared" si="52"/>
        <v>2482709.25</v>
      </c>
      <c r="F403" s="132">
        <f t="shared" si="53"/>
        <v>863037026.70000052</v>
      </c>
      <c r="G403" s="132">
        <f t="shared" si="48"/>
        <v>862417957.95000052</v>
      </c>
      <c r="H403" s="132">
        <f t="shared" si="54"/>
        <v>2482709.2548904121</v>
      </c>
      <c r="I403" s="270">
        <f t="shared" si="55"/>
        <v>4.8904120922088623E-3</v>
      </c>
    </row>
    <row r="404" spans="1:9" x14ac:dyDescent="0.25">
      <c r="A404" s="135">
        <v>46666</v>
      </c>
      <c r="B404" s="134">
        <f t="shared" si="49"/>
        <v>7</v>
      </c>
      <c r="C404" s="132">
        <f t="shared" si="50"/>
        <v>3101778</v>
      </c>
      <c r="D404" s="133">
        <f t="shared" si="51"/>
        <v>620849.62999999989</v>
      </c>
      <c r="E404" s="132">
        <f t="shared" si="52"/>
        <v>2480928.37</v>
      </c>
      <c r="F404" s="132">
        <f t="shared" si="53"/>
        <v>862417957.95000052</v>
      </c>
      <c r="G404" s="132">
        <f t="shared" si="48"/>
        <v>861797108.32000053</v>
      </c>
      <c r="H404" s="132">
        <f t="shared" si="54"/>
        <v>2480928.3721849327</v>
      </c>
      <c r="I404" s="270">
        <f t="shared" si="55"/>
        <v>2.1849325858056545E-3</v>
      </c>
    </row>
    <row r="405" spans="1:9" x14ac:dyDescent="0.25">
      <c r="A405" s="135">
        <v>46673</v>
      </c>
      <c r="B405" s="134">
        <f t="shared" si="49"/>
        <v>7</v>
      </c>
      <c r="C405" s="132">
        <f t="shared" si="50"/>
        <v>3101778</v>
      </c>
      <c r="D405" s="133">
        <f t="shared" si="51"/>
        <v>622635.62999999989</v>
      </c>
      <c r="E405" s="132">
        <f t="shared" si="52"/>
        <v>2479142.37</v>
      </c>
      <c r="F405" s="132">
        <f t="shared" si="53"/>
        <v>861797108.32000053</v>
      </c>
      <c r="G405" s="132">
        <f t="shared" si="48"/>
        <v>861174472.69000053</v>
      </c>
      <c r="H405" s="132">
        <f t="shared" si="54"/>
        <v>2479142.3664000016</v>
      </c>
      <c r="I405" s="270">
        <f t="shared" si="55"/>
        <v>-3.5999985411763191E-3</v>
      </c>
    </row>
    <row r="406" spans="1:9" x14ac:dyDescent="0.25">
      <c r="A406" s="135">
        <v>46680</v>
      </c>
      <c r="B406" s="134">
        <f t="shared" si="49"/>
        <v>7</v>
      </c>
      <c r="C406" s="132">
        <f t="shared" si="50"/>
        <v>3101778</v>
      </c>
      <c r="D406" s="133">
        <f t="shared" si="51"/>
        <v>624426.7799999998</v>
      </c>
      <c r="E406" s="132">
        <f t="shared" si="52"/>
        <v>2477351.2200000002</v>
      </c>
      <c r="F406" s="132">
        <f t="shared" si="53"/>
        <v>861174472.69000053</v>
      </c>
      <c r="G406" s="132">
        <f t="shared" si="48"/>
        <v>860550045.91000056</v>
      </c>
      <c r="H406" s="132">
        <f t="shared" si="54"/>
        <v>2477351.2228068509</v>
      </c>
      <c r="I406" s="270">
        <f t="shared" si="55"/>
        <v>2.8068507090210915E-3</v>
      </c>
    </row>
    <row r="407" spans="1:9" x14ac:dyDescent="0.25">
      <c r="A407" s="135">
        <v>46687</v>
      </c>
      <c r="B407" s="134">
        <f t="shared" si="49"/>
        <v>7</v>
      </c>
      <c r="C407" s="132">
        <f t="shared" si="50"/>
        <v>3101778</v>
      </c>
      <c r="D407" s="133">
        <f t="shared" si="51"/>
        <v>626223.06999999983</v>
      </c>
      <c r="E407" s="132">
        <f t="shared" si="52"/>
        <v>2475554.9300000002</v>
      </c>
      <c r="F407" s="132">
        <f t="shared" si="53"/>
        <v>860550045.91000056</v>
      </c>
      <c r="G407" s="132">
        <f t="shared" si="48"/>
        <v>859923822.84000051</v>
      </c>
      <c r="H407" s="132">
        <f t="shared" si="54"/>
        <v>2475554.9265904124</v>
      </c>
      <c r="I407" s="270">
        <f t="shared" si="55"/>
        <v>-3.4095877781510353E-3</v>
      </c>
    </row>
    <row r="408" spans="1:9" x14ac:dyDescent="0.25">
      <c r="A408" s="135">
        <v>46694</v>
      </c>
      <c r="B408" s="134">
        <f t="shared" si="49"/>
        <v>7</v>
      </c>
      <c r="C408" s="132">
        <f t="shared" si="50"/>
        <v>3101778</v>
      </c>
      <c r="D408" s="133">
        <f t="shared" si="51"/>
        <v>628024.54</v>
      </c>
      <c r="E408" s="132">
        <f t="shared" si="52"/>
        <v>2473753.46</v>
      </c>
      <c r="F408" s="132">
        <f t="shared" si="53"/>
        <v>859923822.84000051</v>
      </c>
      <c r="G408" s="132">
        <f t="shared" si="48"/>
        <v>859295798.30000055</v>
      </c>
      <c r="H408" s="132">
        <f t="shared" si="54"/>
        <v>2473753.4629643848</v>
      </c>
      <c r="I408" s="270">
        <f t="shared" si="55"/>
        <v>2.9643848538398743E-3</v>
      </c>
    </row>
    <row r="409" spans="1:9" x14ac:dyDescent="0.25">
      <c r="A409" s="135">
        <v>46701</v>
      </c>
      <c r="B409" s="134">
        <f t="shared" si="49"/>
        <v>7</v>
      </c>
      <c r="C409" s="132">
        <f t="shared" si="50"/>
        <v>3101778</v>
      </c>
      <c r="D409" s="133">
        <f t="shared" si="51"/>
        <v>629831.18000000017</v>
      </c>
      <c r="E409" s="132">
        <f t="shared" si="52"/>
        <v>2471946.8199999998</v>
      </c>
      <c r="F409" s="132">
        <f t="shared" si="53"/>
        <v>859295798.30000055</v>
      </c>
      <c r="G409" s="132">
        <f t="shared" si="48"/>
        <v>858665967.1200006</v>
      </c>
      <c r="H409" s="132">
        <f t="shared" si="54"/>
        <v>2471946.8170273989</v>
      </c>
      <c r="I409" s="270">
        <f t="shared" si="55"/>
        <v>-2.972600981593132E-3</v>
      </c>
    </row>
    <row r="410" spans="1:9" x14ac:dyDescent="0.25">
      <c r="A410" s="135">
        <v>46708</v>
      </c>
      <c r="B410" s="134">
        <f t="shared" si="49"/>
        <v>7</v>
      </c>
      <c r="C410" s="132">
        <f t="shared" si="50"/>
        <v>3101778</v>
      </c>
      <c r="D410" s="133">
        <f t="shared" si="51"/>
        <v>631643.0299999998</v>
      </c>
      <c r="E410" s="132">
        <f t="shared" si="52"/>
        <v>2470134.9700000002</v>
      </c>
      <c r="F410" s="132">
        <f t="shared" si="53"/>
        <v>858665967.1200006</v>
      </c>
      <c r="G410" s="132">
        <f t="shared" si="48"/>
        <v>858034324.09000063</v>
      </c>
      <c r="H410" s="132">
        <f t="shared" si="54"/>
        <v>2470134.9739068509</v>
      </c>
      <c r="I410" s="270">
        <f t="shared" si="55"/>
        <v>3.906850703060627E-3</v>
      </c>
    </row>
    <row r="411" spans="1:9" x14ac:dyDescent="0.25">
      <c r="A411" s="135">
        <v>46715</v>
      </c>
      <c r="B411" s="134">
        <f t="shared" si="49"/>
        <v>7</v>
      </c>
      <c r="C411" s="132">
        <f t="shared" si="50"/>
        <v>3101778</v>
      </c>
      <c r="D411" s="133">
        <f t="shared" si="51"/>
        <v>633460.08000000007</v>
      </c>
      <c r="E411" s="132">
        <f t="shared" si="52"/>
        <v>2468317.92</v>
      </c>
      <c r="F411" s="132">
        <f t="shared" si="53"/>
        <v>858034324.09000063</v>
      </c>
      <c r="G411" s="132">
        <f t="shared" si="48"/>
        <v>857400864.01000059</v>
      </c>
      <c r="H411" s="132">
        <f t="shared" si="54"/>
        <v>2468317.9186150702</v>
      </c>
      <c r="I411" s="270">
        <f t="shared" si="55"/>
        <v>-1.3849297538399696E-3</v>
      </c>
    </row>
    <row r="412" spans="1:9" x14ac:dyDescent="0.25">
      <c r="A412" s="135">
        <v>46722</v>
      </c>
      <c r="B412" s="134">
        <f t="shared" si="49"/>
        <v>7</v>
      </c>
      <c r="C412" s="132">
        <f t="shared" si="50"/>
        <v>3101778</v>
      </c>
      <c r="D412" s="133">
        <f t="shared" si="51"/>
        <v>635282.35999999987</v>
      </c>
      <c r="E412" s="132">
        <f t="shared" si="52"/>
        <v>2466495.64</v>
      </c>
      <c r="F412" s="132">
        <f t="shared" si="53"/>
        <v>857400864.01000059</v>
      </c>
      <c r="G412" s="132">
        <f t="shared" si="48"/>
        <v>856765581.65000057</v>
      </c>
      <c r="H412" s="132">
        <f t="shared" si="54"/>
        <v>2466495.6361931525</v>
      </c>
      <c r="I412" s="270">
        <f t="shared" si="55"/>
        <v>-3.8068476133048534E-3</v>
      </c>
    </row>
    <row r="413" spans="1:9" x14ac:dyDescent="0.25">
      <c r="A413" s="135">
        <v>46729</v>
      </c>
      <c r="B413" s="134">
        <f t="shared" si="49"/>
        <v>7</v>
      </c>
      <c r="C413" s="132">
        <f t="shared" si="50"/>
        <v>3101778</v>
      </c>
      <c r="D413" s="133">
        <f t="shared" si="51"/>
        <v>637109.89000000013</v>
      </c>
      <c r="E413" s="132">
        <f t="shared" si="52"/>
        <v>2464668.11</v>
      </c>
      <c r="F413" s="132">
        <f t="shared" si="53"/>
        <v>856765581.65000057</v>
      </c>
      <c r="G413" s="132">
        <f t="shared" si="48"/>
        <v>856128471.76000059</v>
      </c>
      <c r="H413" s="132">
        <f t="shared" si="54"/>
        <v>2464668.1115958919</v>
      </c>
      <c r="I413" s="270">
        <f t="shared" si="55"/>
        <v>1.5958920121192932E-3</v>
      </c>
    </row>
    <row r="414" spans="1:9" x14ac:dyDescent="0.25">
      <c r="A414" s="135">
        <v>46736</v>
      </c>
      <c r="B414" s="134">
        <f t="shared" si="49"/>
        <v>7</v>
      </c>
      <c r="C414" s="132">
        <f t="shared" si="50"/>
        <v>3101778</v>
      </c>
      <c r="D414" s="133">
        <f t="shared" si="51"/>
        <v>638942.66999999993</v>
      </c>
      <c r="E414" s="132">
        <f t="shared" si="52"/>
        <v>2462835.33</v>
      </c>
      <c r="F414" s="132">
        <f t="shared" si="53"/>
        <v>856128471.76000059</v>
      </c>
      <c r="G414" s="132">
        <f t="shared" si="48"/>
        <v>855489529.09000063</v>
      </c>
      <c r="H414" s="132">
        <f t="shared" si="54"/>
        <v>2462835.3297205498</v>
      </c>
      <c r="I414" s="270">
        <f t="shared" si="55"/>
        <v>-2.7945032343268394E-4</v>
      </c>
    </row>
    <row r="415" spans="1:9" x14ac:dyDescent="0.25">
      <c r="A415" s="135">
        <v>46743</v>
      </c>
      <c r="B415" s="134">
        <f t="shared" si="49"/>
        <v>7</v>
      </c>
      <c r="C415" s="132">
        <f t="shared" si="50"/>
        <v>3101778</v>
      </c>
      <c r="D415" s="133">
        <f t="shared" si="51"/>
        <v>640780.7200000002</v>
      </c>
      <c r="E415" s="132">
        <f t="shared" si="52"/>
        <v>2460997.2799999998</v>
      </c>
      <c r="F415" s="132">
        <f t="shared" si="53"/>
        <v>855489529.09000063</v>
      </c>
      <c r="G415" s="132">
        <f t="shared" si="48"/>
        <v>854848748.3700006</v>
      </c>
      <c r="H415" s="132">
        <f t="shared" si="54"/>
        <v>2460997.2754643853</v>
      </c>
      <c r="I415" s="270">
        <f t="shared" si="55"/>
        <v>-4.535614512860775E-3</v>
      </c>
    </row>
    <row r="416" spans="1:9" x14ac:dyDescent="0.25">
      <c r="A416" s="135">
        <v>46750</v>
      </c>
      <c r="B416" s="134">
        <f t="shared" si="49"/>
        <v>7</v>
      </c>
      <c r="C416" s="132">
        <f t="shared" si="50"/>
        <v>3101778</v>
      </c>
      <c r="D416" s="133">
        <f t="shared" si="51"/>
        <v>642624.06999999983</v>
      </c>
      <c r="E416" s="132">
        <f t="shared" si="52"/>
        <v>2459153.9300000002</v>
      </c>
      <c r="F416" s="132">
        <f t="shared" si="53"/>
        <v>854848748.3700006</v>
      </c>
      <c r="G416" s="132">
        <f t="shared" si="48"/>
        <v>854206124.30000055</v>
      </c>
      <c r="H416" s="132">
        <f t="shared" si="54"/>
        <v>2459153.9336671247</v>
      </c>
      <c r="I416" s="270">
        <f t="shared" si="55"/>
        <v>3.6671245470643044E-3</v>
      </c>
    </row>
    <row r="417" spans="1:9" x14ac:dyDescent="0.25">
      <c r="A417" s="135">
        <v>46757</v>
      </c>
      <c r="B417" s="134">
        <f t="shared" si="49"/>
        <v>7</v>
      </c>
      <c r="C417" s="132">
        <f t="shared" si="50"/>
        <v>3101778</v>
      </c>
      <c r="D417" s="133">
        <f t="shared" si="51"/>
        <v>644472.71</v>
      </c>
      <c r="E417" s="132">
        <f t="shared" si="52"/>
        <v>2457305.29</v>
      </c>
      <c r="F417" s="132">
        <f t="shared" si="53"/>
        <v>854206124.30000055</v>
      </c>
      <c r="G417" s="132">
        <f t="shared" si="48"/>
        <v>853561651.59000051</v>
      </c>
      <c r="H417" s="132">
        <f t="shared" si="54"/>
        <v>2457305.2890821928</v>
      </c>
      <c r="I417" s="270">
        <f t="shared" si="55"/>
        <v>-9.1780722141265869E-4</v>
      </c>
    </row>
    <row r="418" spans="1:9" x14ac:dyDescent="0.25">
      <c r="A418" s="135">
        <v>46764</v>
      </c>
      <c r="B418" s="134">
        <f t="shared" si="49"/>
        <v>7</v>
      </c>
      <c r="C418" s="132">
        <f t="shared" si="50"/>
        <v>3101778</v>
      </c>
      <c r="D418" s="133">
        <f t="shared" si="51"/>
        <v>646326.66999999993</v>
      </c>
      <c r="E418" s="132">
        <f t="shared" si="52"/>
        <v>2455451.33</v>
      </c>
      <c r="F418" s="132">
        <f t="shared" si="53"/>
        <v>853561651.59000051</v>
      </c>
      <c r="G418" s="132">
        <f t="shared" si="48"/>
        <v>852915324.92000055</v>
      </c>
      <c r="H418" s="132">
        <f t="shared" si="54"/>
        <v>2455451.326491782</v>
      </c>
      <c r="I418" s="270">
        <f t="shared" si="55"/>
        <v>-3.5082180984318256E-3</v>
      </c>
    </row>
    <row r="419" spans="1:9" x14ac:dyDescent="0.25">
      <c r="A419" s="135">
        <v>46771</v>
      </c>
      <c r="B419" s="134">
        <f t="shared" si="49"/>
        <v>7</v>
      </c>
      <c r="C419" s="132">
        <f t="shared" si="50"/>
        <v>3101778</v>
      </c>
      <c r="D419" s="133">
        <f t="shared" si="51"/>
        <v>648185.9700000002</v>
      </c>
      <c r="E419" s="132">
        <f t="shared" si="52"/>
        <v>2453592.0299999998</v>
      </c>
      <c r="F419" s="132">
        <f t="shared" si="53"/>
        <v>852915324.92000055</v>
      </c>
      <c r="G419" s="132">
        <f t="shared" si="48"/>
        <v>852267138.95000052</v>
      </c>
      <c r="H419" s="132">
        <f t="shared" si="54"/>
        <v>2453592.0305917826</v>
      </c>
      <c r="I419" s="270">
        <f t="shared" si="55"/>
        <v>5.9178285300731659E-4</v>
      </c>
    </row>
    <row r="420" spans="1:9" x14ac:dyDescent="0.25">
      <c r="A420" s="135">
        <v>46778</v>
      </c>
      <c r="B420" s="134">
        <f t="shared" si="49"/>
        <v>7</v>
      </c>
      <c r="C420" s="132">
        <f t="shared" si="50"/>
        <v>3101778</v>
      </c>
      <c r="D420" s="133">
        <f t="shared" si="51"/>
        <v>650050.60999999987</v>
      </c>
      <c r="E420" s="132">
        <f t="shared" si="52"/>
        <v>2451727.39</v>
      </c>
      <c r="F420" s="132">
        <f t="shared" si="53"/>
        <v>852267138.95000052</v>
      </c>
      <c r="G420" s="132">
        <f t="shared" si="48"/>
        <v>851617088.34000051</v>
      </c>
      <c r="H420" s="132">
        <f t="shared" si="54"/>
        <v>2451727.3860205496</v>
      </c>
      <c r="I420" s="270">
        <f t="shared" si="55"/>
        <v>-3.9794505573809147E-3</v>
      </c>
    </row>
    <row r="421" spans="1:9" x14ac:dyDescent="0.25">
      <c r="A421" s="135">
        <v>46785</v>
      </c>
      <c r="B421" s="134">
        <f t="shared" si="49"/>
        <v>7</v>
      </c>
      <c r="C421" s="132">
        <f t="shared" si="50"/>
        <v>3101778</v>
      </c>
      <c r="D421" s="133">
        <f t="shared" si="51"/>
        <v>651920.62000000011</v>
      </c>
      <c r="E421" s="132">
        <f t="shared" si="52"/>
        <v>2449857.38</v>
      </c>
      <c r="F421" s="132">
        <f t="shared" si="53"/>
        <v>851617088.34000051</v>
      </c>
      <c r="G421" s="132">
        <f t="shared" si="48"/>
        <v>850965167.72000051</v>
      </c>
      <c r="H421" s="132">
        <f t="shared" si="54"/>
        <v>2449857.3774164398</v>
      </c>
      <c r="I421" s="270">
        <f t="shared" si="55"/>
        <v>-2.5835600681602955E-3</v>
      </c>
    </row>
    <row r="422" spans="1:9" x14ac:dyDescent="0.25">
      <c r="A422" s="135">
        <v>46792</v>
      </c>
      <c r="B422" s="134">
        <f t="shared" si="49"/>
        <v>7</v>
      </c>
      <c r="C422" s="132">
        <f t="shared" si="50"/>
        <v>3101778</v>
      </c>
      <c r="D422" s="133">
        <f t="shared" si="51"/>
        <v>653796.00999999978</v>
      </c>
      <c r="E422" s="132">
        <f t="shared" si="52"/>
        <v>2447981.9900000002</v>
      </c>
      <c r="F422" s="132">
        <f t="shared" si="53"/>
        <v>850965167.72000051</v>
      </c>
      <c r="G422" s="132">
        <f t="shared" si="48"/>
        <v>850311371.71000051</v>
      </c>
      <c r="H422" s="132">
        <f t="shared" si="54"/>
        <v>2447981.9893315081</v>
      </c>
      <c r="I422" s="270">
        <f t="shared" si="55"/>
        <v>-6.6849216818809509E-4</v>
      </c>
    </row>
    <row r="423" spans="1:9" x14ac:dyDescent="0.25">
      <c r="A423" s="135">
        <v>46799</v>
      </c>
      <c r="B423" s="134">
        <f t="shared" si="49"/>
        <v>7</v>
      </c>
      <c r="C423" s="132">
        <f t="shared" si="50"/>
        <v>3101778</v>
      </c>
      <c r="D423" s="133">
        <f t="shared" si="51"/>
        <v>655676.79</v>
      </c>
      <c r="E423" s="132">
        <f t="shared" si="52"/>
        <v>2446101.21</v>
      </c>
      <c r="F423" s="132">
        <f t="shared" si="53"/>
        <v>850311371.71000051</v>
      </c>
      <c r="G423" s="132">
        <f t="shared" si="48"/>
        <v>849655694.92000055</v>
      </c>
      <c r="H423" s="132">
        <f t="shared" si="54"/>
        <v>2446101.2062890427</v>
      </c>
      <c r="I423" s="270">
        <f t="shared" si="55"/>
        <v>-3.7109572440385818E-3</v>
      </c>
    </row>
    <row r="424" spans="1:9" x14ac:dyDescent="0.25">
      <c r="A424" s="135">
        <v>46806</v>
      </c>
      <c r="B424" s="134">
        <f t="shared" si="49"/>
        <v>7</v>
      </c>
      <c r="C424" s="132">
        <f t="shared" si="50"/>
        <v>3101778</v>
      </c>
      <c r="D424" s="133">
        <f t="shared" si="51"/>
        <v>657562.99000000022</v>
      </c>
      <c r="E424" s="132">
        <f t="shared" si="52"/>
        <v>2444215.0099999998</v>
      </c>
      <c r="F424" s="132">
        <f t="shared" si="53"/>
        <v>849655694.92000055</v>
      </c>
      <c r="G424" s="132">
        <f t="shared" si="48"/>
        <v>848998131.93000054</v>
      </c>
      <c r="H424" s="132">
        <f t="shared" si="54"/>
        <v>2444215.0127835632</v>
      </c>
      <c r="I424" s="270">
        <f t="shared" si="55"/>
        <v>2.7835634537041187E-3</v>
      </c>
    </row>
    <row r="425" spans="1:9" x14ac:dyDescent="0.25">
      <c r="A425" s="135">
        <v>46813</v>
      </c>
      <c r="B425" s="134">
        <f t="shared" si="49"/>
        <v>7</v>
      </c>
      <c r="C425" s="132">
        <f t="shared" si="50"/>
        <v>3101778</v>
      </c>
      <c r="D425" s="133">
        <f t="shared" si="51"/>
        <v>659454.60999999987</v>
      </c>
      <c r="E425" s="132">
        <f t="shared" si="52"/>
        <v>2442323.39</v>
      </c>
      <c r="F425" s="132">
        <f t="shared" si="53"/>
        <v>848998131.93000054</v>
      </c>
      <c r="G425" s="132">
        <f t="shared" si="48"/>
        <v>848338677.32000053</v>
      </c>
      <c r="H425" s="132">
        <f t="shared" si="54"/>
        <v>2442323.3932232889</v>
      </c>
      <c r="I425" s="270">
        <f t="shared" si="55"/>
        <v>3.2232888042926788E-3</v>
      </c>
    </row>
    <row r="426" spans="1:9" x14ac:dyDescent="0.25">
      <c r="A426" s="135">
        <v>46820</v>
      </c>
      <c r="B426" s="134">
        <f t="shared" si="49"/>
        <v>7</v>
      </c>
      <c r="C426" s="132">
        <f t="shared" si="50"/>
        <v>3101778</v>
      </c>
      <c r="D426" s="133">
        <f t="shared" si="51"/>
        <v>661351.66999999993</v>
      </c>
      <c r="E426" s="132">
        <f t="shared" si="52"/>
        <v>2440426.33</v>
      </c>
      <c r="F426" s="132">
        <f t="shared" si="53"/>
        <v>848338677.32000053</v>
      </c>
      <c r="G426" s="132">
        <f t="shared" si="48"/>
        <v>847677325.65000057</v>
      </c>
      <c r="H426" s="132">
        <f t="shared" si="54"/>
        <v>2440426.3320164401</v>
      </c>
      <c r="I426" s="270">
        <f t="shared" si="55"/>
        <v>2.0164400339126587E-3</v>
      </c>
    </row>
    <row r="427" spans="1:9" x14ac:dyDescent="0.25">
      <c r="A427" s="135">
        <v>46827</v>
      </c>
      <c r="B427" s="134">
        <f t="shared" si="49"/>
        <v>7</v>
      </c>
      <c r="C427" s="132">
        <f t="shared" si="50"/>
        <v>3101778</v>
      </c>
      <c r="D427" s="133">
        <f t="shared" si="51"/>
        <v>663254.18999999994</v>
      </c>
      <c r="E427" s="132">
        <f t="shared" si="52"/>
        <v>2438523.81</v>
      </c>
      <c r="F427" s="132">
        <f t="shared" si="53"/>
        <v>847677325.65000057</v>
      </c>
      <c r="G427" s="132">
        <f t="shared" si="48"/>
        <v>847014071.46000051</v>
      </c>
      <c r="H427" s="132">
        <f t="shared" si="54"/>
        <v>2438523.8135137004</v>
      </c>
      <c r="I427" s="270">
        <f t="shared" si="55"/>
        <v>3.5137003287672997E-3</v>
      </c>
    </row>
    <row r="428" spans="1:9" x14ac:dyDescent="0.25">
      <c r="A428" s="135">
        <v>46834</v>
      </c>
      <c r="B428" s="134">
        <f t="shared" si="49"/>
        <v>7</v>
      </c>
      <c r="C428" s="132">
        <f t="shared" si="50"/>
        <v>3101778</v>
      </c>
      <c r="D428" s="133">
        <f t="shared" si="51"/>
        <v>665162.18000000017</v>
      </c>
      <c r="E428" s="132">
        <f t="shared" si="52"/>
        <v>2436615.8199999998</v>
      </c>
      <c r="F428" s="132">
        <f t="shared" si="53"/>
        <v>847014071.46000051</v>
      </c>
      <c r="G428" s="132">
        <f t="shared" si="48"/>
        <v>846348909.28000057</v>
      </c>
      <c r="H428" s="132">
        <f t="shared" si="54"/>
        <v>2436615.8220082205</v>
      </c>
      <c r="I428" s="270">
        <f t="shared" si="55"/>
        <v>2.0082206465303898E-3</v>
      </c>
    </row>
    <row r="429" spans="1:9" x14ac:dyDescent="0.25">
      <c r="A429" s="135">
        <v>46841</v>
      </c>
      <c r="B429" s="134">
        <f t="shared" si="49"/>
        <v>7</v>
      </c>
      <c r="C429" s="132">
        <f t="shared" si="50"/>
        <v>3101778</v>
      </c>
      <c r="D429" s="133">
        <f t="shared" si="51"/>
        <v>667075.66000000015</v>
      </c>
      <c r="E429" s="132">
        <f t="shared" si="52"/>
        <v>2434702.34</v>
      </c>
      <c r="F429" s="132">
        <f t="shared" si="53"/>
        <v>846348909.28000057</v>
      </c>
      <c r="G429" s="132">
        <f t="shared" si="48"/>
        <v>845681833.6200006</v>
      </c>
      <c r="H429" s="132">
        <f t="shared" si="54"/>
        <v>2434702.3417643849</v>
      </c>
      <c r="I429" s="270">
        <f t="shared" si="55"/>
        <v>1.7643850296735764E-3</v>
      </c>
    </row>
    <row r="430" spans="1:9" x14ac:dyDescent="0.25">
      <c r="A430" s="135">
        <v>46848</v>
      </c>
      <c r="B430" s="134">
        <f t="shared" si="49"/>
        <v>7</v>
      </c>
      <c r="C430" s="132">
        <f t="shared" si="50"/>
        <v>3101778</v>
      </c>
      <c r="D430" s="133">
        <f t="shared" si="51"/>
        <v>668994.64000000013</v>
      </c>
      <c r="E430" s="132">
        <f t="shared" si="52"/>
        <v>2432783.3599999999</v>
      </c>
      <c r="F430" s="132">
        <f t="shared" si="53"/>
        <v>845681833.6200006</v>
      </c>
      <c r="G430" s="132">
        <f t="shared" si="48"/>
        <v>845012838.98000062</v>
      </c>
      <c r="H430" s="132">
        <f t="shared" si="54"/>
        <v>2432783.3569890428</v>
      </c>
      <c r="I430" s="270">
        <f t="shared" si="55"/>
        <v>-3.0109570361673832E-3</v>
      </c>
    </row>
    <row r="431" spans="1:9" x14ac:dyDescent="0.25">
      <c r="A431" s="135">
        <v>46855</v>
      </c>
      <c r="B431" s="134">
        <f t="shared" si="49"/>
        <v>7</v>
      </c>
      <c r="C431" s="132">
        <f t="shared" si="50"/>
        <v>3101778</v>
      </c>
      <c r="D431" s="133">
        <f t="shared" si="51"/>
        <v>670919.14999999991</v>
      </c>
      <c r="E431" s="132">
        <f t="shared" si="52"/>
        <v>2430858.85</v>
      </c>
      <c r="F431" s="132">
        <f t="shared" si="53"/>
        <v>845012838.98000062</v>
      </c>
      <c r="G431" s="132">
        <f t="shared" si="48"/>
        <v>844341919.83000064</v>
      </c>
      <c r="H431" s="132">
        <f t="shared" si="54"/>
        <v>2430858.8518602755</v>
      </c>
      <c r="I431" s="270">
        <f t="shared" si="55"/>
        <v>1.8602753989398479E-3</v>
      </c>
    </row>
    <row r="432" spans="1:9" x14ac:dyDescent="0.25">
      <c r="A432" s="135">
        <v>46862</v>
      </c>
      <c r="B432" s="134">
        <f t="shared" si="49"/>
        <v>7</v>
      </c>
      <c r="C432" s="132">
        <f t="shared" si="50"/>
        <v>3101778</v>
      </c>
      <c r="D432" s="133">
        <f t="shared" si="51"/>
        <v>672849.19</v>
      </c>
      <c r="E432" s="132">
        <f t="shared" si="52"/>
        <v>2428928.81</v>
      </c>
      <c r="F432" s="132">
        <f t="shared" si="53"/>
        <v>844341919.83000064</v>
      </c>
      <c r="G432" s="132">
        <f t="shared" si="48"/>
        <v>843669070.64000058</v>
      </c>
      <c r="H432" s="132">
        <f t="shared" si="54"/>
        <v>2428928.8104698649</v>
      </c>
      <c r="I432" s="270">
        <f t="shared" si="55"/>
        <v>4.6986481174826622E-4</v>
      </c>
    </row>
    <row r="433" spans="1:9" x14ac:dyDescent="0.25">
      <c r="A433" s="135">
        <v>46869</v>
      </c>
      <c r="B433" s="134">
        <f t="shared" si="49"/>
        <v>7</v>
      </c>
      <c r="C433" s="132">
        <f t="shared" si="50"/>
        <v>3101778</v>
      </c>
      <c r="D433" s="133">
        <f t="shared" si="51"/>
        <v>674784.7799999998</v>
      </c>
      <c r="E433" s="132">
        <f t="shared" si="52"/>
        <v>2426993.2200000002</v>
      </c>
      <c r="F433" s="132">
        <f t="shared" si="53"/>
        <v>843669070.64000058</v>
      </c>
      <c r="G433" s="132">
        <f t="shared" si="48"/>
        <v>842994285.86000061</v>
      </c>
      <c r="H433" s="132">
        <f t="shared" si="54"/>
        <v>2426993.2169095906</v>
      </c>
      <c r="I433" s="270">
        <f t="shared" si="55"/>
        <v>-3.0904095619916916E-3</v>
      </c>
    </row>
    <row r="434" spans="1:9" x14ac:dyDescent="0.25">
      <c r="A434" s="135">
        <v>46876</v>
      </c>
      <c r="B434" s="134">
        <f t="shared" si="49"/>
        <v>7</v>
      </c>
      <c r="C434" s="132">
        <f t="shared" si="50"/>
        <v>3101778</v>
      </c>
      <c r="D434" s="133">
        <f t="shared" si="51"/>
        <v>676725.94</v>
      </c>
      <c r="E434" s="132">
        <f t="shared" si="52"/>
        <v>2425052.06</v>
      </c>
      <c r="F434" s="132">
        <f t="shared" si="53"/>
        <v>842994285.86000061</v>
      </c>
      <c r="G434" s="132">
        <f t="shared" si="48"/>
        <v>842317559.92000055</v>
      </c>
      <c r="H434" s="132">
        <f t="shared" si="54"/>
        <v>2425052.0552137</v>
      </c>
      <c r="I434" s="270">
        <f t="shared" si="55"/>
        <v>-4.7863000072538853E-3</v>
      </c>
    </row>
    <row r="435" spans="1:9" x14ac:dyDescent="0.25">
      <c r="A435" s="135">
        <v>46883</v>
      </c>
      <c r="B435" s="134">
        <f t="shared" si="49"/>
        <v>7</v>
      </c>
      <c r="C435" s="132">
        <f t="shared" si="50"/>
        <v>3101778</v>
      </c>
      <c r="D435" s="133">
        <f t="shared" si="51"/>
        <v>678672.69</v>
      </c>
      <c r="E435" s="132">
        <f t="shared" si="52"/>
        <v>2423105.31</v>
      </c>
      <c r="F435" s="132">
        <f t="shared" si="53"/>
        <v>842317559.92000055</v>
      </c>
      <c r="G435" s="132">
        <f t="shared" si="48"/>
        <v>841638887.2300005</v>
      </c>
      <c r="H435" s="132">
        <f t="shared" si="54"/>
        <v>2423105.3093589055</v>
      </c>
      <c r="I435" s="270">
        <f t="shared" si="55"/>
        <v>-6.4109452068805695E-4</v>
      </c>
    </row>
    <row r="436" spans="1:9" x14ac:dyDescent="0.25">
      <c r="A436" s="135">
        <v>46890</v>
      </c>
      <c r="B436" s="134">
        <f t="shared" si="49"/>
        <v>7</v>
      </c>
      <c r="C436" s="132">
        <f t="shared" si="50"/>
        <v>3101778</v>
      </c>
      <c r="D436" s="133">
        <f t="shared" si="51"/>
        <v>680625.04</v>
      </c>
      <c r="E436" s="132">
        <f t="shared" si="52"/>
        <v>2421152.96</v>
      </c>
      <c r="F436" s="132">
        <f t="shared" si="53"/>
        <v>841638887.2300005</v>
      </c>
      <c r="G436" s="132">
        <f t="shared" si="48"/>
        <v>840958262.19000053</v>
      </c>
      <c r="H436" s="132">
        <f t="shared" si="54"/>
        <v>2421152.9632643848</v>
      </c>
      <c r="I436" s="270">
        <f t="shared" si="55"/>
        <v>3.2643848098814487E-3</v>
      </c>
    </row>
    <row r="437" spans="1:9" x14ac:dyDescent="0.25">
      <c r="A437" s="135">
        <v>46897</v>
      </c>
      <c r="B437" s="134">
        <f t="shared" si="49"/>
        <v>7</v>
      </c>
      <c r="C437" s="132">
        <f t="shared" si="50"/>
        <v>3101778</v>
      </c>
      <c r="D437" s="133">
        <f t="shared" si="51"/>
        <v>682583</v>
      </c>
      <c r="E437" s="132">
        <f t="shared" si="52"/>
        <v>2419195</v>
      </c>
      <c r="F437" s="132">
        <f t="shared" si="53"/>
        <v>840958262.19000053</v>
      </c>
      <c r="G437" s="132">
        <f t="shared" si="48"/>
        <v>840275679.19000053</v>
      </c>
      <c r="H437" s="132">
        <f t="shared" si="54"/>
        <v>2419195.0008205497</v>
      </c>
      <c r="I437" s="270">
        <f t="shared" si="55"/>
        <v>8.2054967060685158E-4</v>
      </c>
    </row>
    <row r="438" spans="1:9" x14ac:dyDescent="0.25">
      <c r="A438" s="135">
        <v>46904</v>
      </c>
      <c r="B438" s="134">
        <f t="shared" si="49"/>
        <v>7</v>
      </c>
      <c r="C438" s="132">
        <f t="shared" si="50"/>
        <v>3101778</v>
      </c>
      <c r="D438" s="133">
        <f t="shared" si="51"/>
        <v>684546.58999999985</v>
      </c>
      <c r="E438" s="132">
        <f t="shared" si="52"/>
        <v>2417231.41</v>
      </c>
      <c r="F438" s="132">
        <f t="shared" si="53"/>
        <v>840275679.19000053</v>
      </c>
      <c r="G438" s="132">
        <f t="shared" si="48"/>
        <v>839591132.6000005</v>
      </c>
      <c r="H438" s="132">
        <f t="shared" si="54"/>
        <v>2417231.4058890427</v>
      </c>
      <c r="I438" s="270">
        <f t="shared" si="55"/>
        <v>-4.110957495868206E-3</v>
      </c>
    </row>
    <row r="439" spans="1:9" x14ac:dyDescent="0.25">
      <c r="A439" s="135">
        <v>46911</v>
      </c>
      <c r="B439" s="134">
        <f t="shared" si="49"/>
        <v>7</v>
      </c>
      <c r="C439" s="132">
        <f t="shared" si="50"/>
        <v>3101778</v>
      </c>
      <c r="D439" s="133">
        <f t="shared" si="51"/>
        <v>686515.83999999985</v>
      </c>
      <c r="E439" s="132">
        <f t="shared" si="52"/>
        <v>2415262.16</v>
      </c>
      <c r="F439" s="132">
        <f t="shared" si="53"/>
        <v>839591132.6000005</v>
      </c>
      <c r="G439" s="132">
        <f t="shared" si="48"/>
        <v>838904616.76000047</v>
      </c>
      <c r="H439" s="132">
        <f t="shared" si="54"/>
        <v>2415262.1622739742</v>
      </c>
      <c r="I439" s="270">
        <f t="shared" si="55"/>
        <v>2.2739740088582039E-3</v>
      </c>
    </row>
    <row r="440" spans="1:9" x14ac:dyDescent="0.25">
      <c r="A440" s="135">
        <v>46918</v>
      </c>
      <c r="B440" s="134">
        <f t="shared" si="49"/>
        <v>7</v>
      </c>
      <c r="C440" s="132">
        <f t="shared" si="50"/>
        <v>3101778</v>
      </c>
      <c r="D440" s="133">
        <f t="shared" si="51"/>
        <v>688490.75</v>
      </c>
      <c r="E440" s="132">
        <f t="shared" si="52"/>
        <v>2413287.25</v>
      </c>
      <c r="F440" s="132">
        <f t="shared" si="53"/>
        <v>838904616.76000047</v>
      </c>
      <c r="G440" s="132">
        <f t="shared" si="48"/>
        <v>838216126.01000047</v>
      </c>
      <c r="H440" s="132">
        <f t="shared" si="54"/>
        <v>2413287.2536931518</v>
      </c>
      <c r="I440" s="270">
        <f t="shared" si="55"/>
        <v>3.6931517533957958E-3</v>
      </c>
    </row>
    <row r="441" spans="1:9" x14ac:dyDescent="0.25">
      <c r="A441" s="135">
        <v>46925</v>
      </c>
      <c r="B441" s="134">
        <f t="shared" si="49"/>
        <v>7</v>
      </c>
      <c r="C441" s="132">
        <f t="shared" si="50"/>
        <v>3101778</v>
      </c>
      <c r="D441" s="133">
        <f t="shared" si="51"/>
        <v>690471.33999999985</v>
      </c>
      <c r="E441" s="132">
        <f t="shared" si="52"/>
        <v>2411306.66</v>
      </c>
      <c r="F441" s="132">
        <f t="shared" si="53"/>
        <v>838216126.01000047</v>
      </c>
      <c r="G441" s="132">
        <f t="shared" si="48"/>
        <v>837525654.67000043</v>
      </c>
      <c r="H441" s="132">
        <f t="shared" si="54"/>
        <v>2411306.6638643844</v>
      </c>
      <c r="I441" s="270">
        <f t="shared" si="55"/>
        <v>3.8643842563033104E-3</v>
      </c>
    </row>
    <row r="442" spans="1:9" x14ac:dyDescent="0.25">
      <c r="A442" s="135">
        <v>46932</v>
      </c>
      <c r="B442" s="134">
        <f t="shared" si="49"/>
        <v>7</v>
      </c>
      <c r="C442" s="132">
        <f t="shared" si="50"/>
        <v>3101778</v>
      </c>
      <c r="D442" s="133">
        <f t="shared" si="51"/>
        <v>692457.62000000011</v>
      </c>
      <c r="E442" s="132">
        <f t="shared" si="52"/>
        <v>2409320.38</v>
      </c>
      <c r="F442" s="132">
        <f t="shared" si="53"/>
        <v>837525654.67000043</v>
      </c>
      <c r="G442" s="132">
        <f t="shared" si="48"/>
        <v>836833197.05000043</v>
      </c>
      <c r="H442" s="132">
        <f t="shared" si="54"/>
        <v>2409320.3764479463</v>
      </c>
      <c r="I442" s="270">
        <f t="shared" si="55"/>
        <v>-3.552053589373827E-3</v>
      </c>
    </row>
    <row r="443" spans="1:9" x14ac:dyDescent="0.25">
      <c r="A443" s="135">
        <v>46939</v>
      </c>
      <c r="B443" s="134">
        <f t="shared" si="49"/>
        <v>7</v>
      </c>
      <c r="C443" s="132">
        <f t="shared" si="50"/>
        <v>3101778</v>
      </c>
      <c r="D443" s="133">
        <f t="shared" si="51"/>
        <v>694449.62000000011</v>
      </c>
      <c r="E443" s="132">
        <f t="shared" si="52"/>
        <v>2407328.38</v>
      </c>
      <c r="F443" s="132">
        <f t="shared" si="53"/>
        <v>836833197.05000043</v>
      </c>
      <c r="G443" s="132">
        <f t="shared" si="48"/>
        <v>836138747.43000042</v>
      </c>
      <c r="H443" s="132">
        <f t="shared" si="54"/>
        <v>2407328.3750753435</v>
      </c>
      <c r="I443" s="270">
        <f t="shared" si="55"/>
        <v>-4.9246563576161861E-3</v>
      </c>
    </row>
    <row r="444" spans="1:9" x14ac:dyDescent="0.25">
      <c r="A444" s="135">
        <v>46946</v>
      </c>
      <c r="B444" s="134">
        <f t="shared" si="49"/>
        <v>7</v>
      </c>
      <c r="C444" s="132">
        <f t="shared" si="50"/>
        <v>3101778</v>
      </c>
      <c r="D444" s="133">
        <f t="shared" si="51"/>
        <v>696447.35999999987</v>
      </c>
      <c r="E444" s="132">
        <f t="shared" si="52"/>
        <v>2405330.64</v>
      </c>
      <c r="F444" s="132">
        <f t="shared" si="53"/>
        <v>836138747.43000042</v>
      </c>
      <c r="G444" s="132">
        <f t="shared" si="48"/>
        <v>835442300.07000041</v>
      </c>
      <c r="H444" s="132">
        <f t="shared" si="54"/>
        <v>2405330.6432917821</v>
      </c>
      <c r="I444" s="270">
        <f t="shared" si="55"/>
        <v>3.2917819917201996E-3</v>
      </c>
    </row>
    <row r="445" spans="1:9" x14ac:dyDescent="0.25">
      <c r="A445" s="135">
        <v>46953</v>
      </c>
      <c r="B445" s="134">
        <f t="shared" si="49"/>
        <v>7</v>
      </c>
      <c r="C445" s="132">
        <f t="shared" si="50"/>
        <v>3101778</v>
      </c>
      <c r="D445" s="133">
        <f t="shared" si="51"/>
        <v>698450.83999999985</v>
      </c>
      <c r="E445" s="132">
        <f t="shared" si="52"/>
        <v>2403327.16</v>
      </c>
      <c r="F445" s="132">
        <f t="shared" si="53"/>
        <v>835442300.07000041</v>
      </c>
      <c r="G445" s="132">
        <f t="shared" si="48"/>
        <v>834743849.23000038</v>
      </c>
      <c r="H445" s="132">
        <f t="shared" si="54"/>
        <v>2403327.1645849324</v>
      </c>
      <c r="I445" s="270">
        <f t="shared" si="55"/>
        <v>4.5849322341382504E-3</v>
      </c>
    </row>
    <row r="446" spans="1:9" x14ac:dyDescent="0.25">
      <c r="A446" s="135">
        <v>46960</v>
      </c>
      <c r="B446" s="134">
        <f t="shared" si="49"/>
        <v>7</v>
      </c>
      <c r="C446" s="132">
        <f t="shared" si="50"/>
        <v>3101778</v>
      </c>
      <c r="D446" s="133">
        <f t="shared" si="51"/>
        <v>700460.08000000007</v>
      </c>
      <c r="E446" s="132">
        <f t="shared" si="52"/>
        <v>2401317.92</v>
      </c>
      <c r="F446" s="132">
        <f t="shared" si="53"/>
        <v>834743849.23000038</v>
      </c>
      <c r="G446" s="132">
        <f t="shared" si="48"/>
        <v>834043389.15000033</v>
      </c>
      <c r="H446" s="132">
        <f t="shared" si="54"/>
        <v>2401317.922442467</v>
      </c>
      <c r="I446" s="270">
        <f t="shared" si="55"/>
        <v>2.442467026412487E-3</v>
      </c>
    </row>
    <row r="447" spans="1:9" x14ac:dyDescent="0.25">
      <c r="A447" s="135">
        <v>46967</v>
      </c>
      <c r="B447" s="134">
        <f t="shared" si="49"/>
        <v>7</v>
      </c>
      <c r="C447" s="132">
        <f t="shared" si="50"/>
        <v>3101778</v>
      </c>
      <c r="D447" s="133">
        <f t="shared" si="51"/>
        <v>702475.10000000009</v>
      </c>
      <c r="E447" s="132">
        <f t="shared" si="52"/>
        <v>2399302.9</v>
      </c>
      <c r="F447" s="132">
        <f t="shared" si="53"/>
        <v>834043389.15000033</v>
      </c>
      <c r="G447" s="132">
        <f t="shared" si="48"/>
        <v>833340914.05000031</v>
      </c>
      <c r="H447" s="132">
        <f t="shared" si="54"/>
        <v>2399302.9002945214</v>
      </c>
      <c r="I447" s="270">
        <f t="shared" si="55"/>
        <v>2.9452145099639893E-4</v>
      </c>
    </row>
    <row r="448" spans="1:9" x14ac:dyDescent="0.25">
      <c r="A448" s="135">
        <v>46974</v>
      </c>
      <c r="B448" s="134">
        <f t="shared" si="49"/>
        <v>7</v>
      </c>
      <c r="C448" s="132">
        <f t="shared" si="50"/>
        <v>3101778</v>
      </c>
      <c r="D448" s="133">
        <f t="shared" si="51"/>
        <v>704495.91999999993</v>
      </c>
      <c r="E448" s="132">
        <f t="shared" si="52"/>
        <v>2397282.08</v>
      </c>
      <c r="F448" s="132">
        <f t="shared" si="53"/>
        <v>833340914.05000031</v>
      </c>
      <c r="G448" s="132">
        <f t="shared" si="48"/>
        <v>832636418.13000035</v>
      </c>
      <c r="H448" s="132">
        <f t="shared" si="54"/>
        <v>2397282.0815136996</v>
      </c>
      <c r="I448" s="270">
        <f t="shared" si="55"/>
        <v>1.5136995352804661E-3</v>
      </c>
    </row>
    <row r="449" spans="1:9" x14ac:dyDescent="0.25">
      <c r="A449" s="135">
        <v>46981</v>
      </c>
      <c r="B449" s="134">
        <f t="shared" si="49"/>
        <v>7</v>
      </c>
      <c r="C449" s="132">
        <f t="shared" si="50"/>
        <v>3101778</v>
      </c>
      <c r="D449" s="133">
        <f t="shared" si="51"/>
        <v>706522.54999999981</v>
      </c>
      <c r="E449" s="132">
        <f t="shared" si="52"/>
        <v>2395255.4500000002</v>
      </c>
      <c r="F449" s="132">
        <f t="shared" si="53"/>
        <v>832636418.13000035</v>
      </c>
      <c r="G449" s="132">
        <f t="shared" si="48"/>
        <v>831929895.5800004</v>
      </c>
      <c r="H449" s="132">
        <f t="shared" si="54"/>
        <v>2395255.4494150695</v>
      </c>
      <c r="I449" s="270">
        <f t="shared" si="55"/>
        <v>-5.8493064716458321E-4</v>
      </c>
    </row>
    <row r="450" spans="1:9" x14ac:dyDescent="0.25">
      <c r="A450" s="135">
        <v>46988</v>
      </c>
      <c r="B450" s="134">
        <f t="shared" si="49"/>
        <v>7</v>
      </c>
      <c r="C450" s="132">
        <f t="shared" si="50"/>
        <v>3101778</v>
      </c>
      <c r="D450" s="133">
        <f t="shared" si="51"/>
        <v>708555.00999999978</v>
      </c>
      <c r="E450" s="132">
        <f t="shared" si="52"/>
        <v>2393222.9900000002</v>
      </c>
      <c r="F450" s="132">
        <f t="shared" si="53"/>
        <v>831929895.5800004</v>
      </c>
      <c r="G450" s="132">
        <f t="shared" si="48"/>
        <v>831221340.57000041</v>
      </c>
      <c r="H450" s="132">
        <f t="shared" si="54"/>
        <v>2393222.9872849328</v>
      </c>
      <c r="I450" s="270">
        <f t="shared" si="55"/>
        <v>-2.7150674723088741E-3</v>
      </c>
    </row>
    <row r="451" spans="1:9" x14ac:dyDescent="0.25">
      <c r="A451" s="135">
        <v>46995</v>
      </c>
      <c r="B451" s="134">
        <f t="shared" si="49"/>
        <v>7</v>
      </c>
      <c r="C451" s="132">
        <f t="shared" si="50"/>
        <v>3101778</v>
      </c>
      <c r="D451" s="133">
        <f t="shared" si="51"/>
        <v>710593.31999999983</v>
      </c>
      <c r="E451" s="132">
        <f t="shared" si="52"/>
        <v>2391184.6800000002</v>
      </c>
      <c r="F451" s="132">
        <f t="shared" si="53"/>
        <v>831221340.57000041</v>
      </c>
      <c r="G451" s="132">
        <f t="shared" si="48"/>
        <v>830510747.25000036</v>
      </c>
      <c r="H451" s="132">
        <f t="shared" si="54"/>
        <v>2391184.6783520561</v>
      </c>
      <c r="I451" s="270">
        <f t="shared" si="55"/>
        <v>-1.6479440964758396E-3</v>
      </c>
    </row>
    <row r="452" spans="1:9" x14ac:dyDescent="0.25">
      <c r="A452" s="135">
        <v>47002</v>
      </c>
      <c r="B452" s="134">
        <f t="shared" si="49"/>
        <v>7</v>
      </c>
      <c r="C452" s="132">
        <f t="shared" si="50"/>
        <v>3101778</v>
      </c>
      <c r="D452" s="133">
        <f t="shared" si="51"/>
        <v>712637.49000000022</v>
      </c>
      <c r="E452" s="132">
        <f t="shared" si="52"/>
        <v>2389140.5099999998</v>
      </c>
      <c r="F452" s="132">
        <f t="shared" si="53"/>
        <v>830510747.25000036</v>
      </c>
      <c r="G452" s="132">
        <f t="shared" ref="G452:G515" si="56">F452-D452</f>
        <v>829798109.76000035</v>
      </c>
      <c r="H452" s="132">
        <f t="shared" si="54"/>
        <v>2389140.505787672</v>
      </c>
      <c r="I452" s="270">
        <f t="shared" si="55"/>
        <v>-4.2123277671635151E-3</v>
      </c>
    </row>
    <row r="453" spans="1:9" x14ac:dyDescent="0.25">
      <c r="A453" s="135">
        <v>47009</v>
      </c>
      <c r="B453" s="134">
        <f t="shared" ref="B453:B516" si="57">A453-A452</f>
        <v>7</v>
      </c>
      <c r="C453" s="132">
        <f t="shared" ref="C453:C516" si="58">$D$2</f>
        <v>3101778</v>
      </c>
      <c r="D453" s="133">
        <f t="shared" ref="D453:D516" si="59">C453-E453</f>
        <v>714687.54999999981</v>
      </c>
      <c r="E453" s="132">
        <f t="shared" ref="E453:E516" si="60">ROUND(F453*$B$2*B453/365,2)</f>
        <v>2387090.4500000002</v>
      </c>
      <c r="F453" s="132">
        <f t="shared" ref="F453:F516" si="61">G452</f>
        <v>829798109.76000035</v>
      </c>
      <c r="G453" s="132">
        <f t="shared" si="56"/>
        <v>829083422.2100004</v>
      </c>
      <c r="H453" s="132">
        <f t="shared" ref="H453:H516" si="62">F453*$B$2*B453/365</f>
        <v>2387090.4527342478</v>
      </c>
      <c r="I453" s="270">
        <f t="shared" ref="I453:I516" si="63">H453-E453</f>
        <v>2.7342475950717926E-3</v>
      </c>
    </row>
    <row r="454" spans="1:9" x14ac:dyDescent="0.25">
      <c r="A454" s="135">
        <v>47016</v>
      </c>
      <c r="B454" s="134">
        <f t="shared" si="57"/>
        <v>7</v>
      </c>
      <c r="C454" s="132">
        <f t="shared" si="58"/>
        <v>3101778</v>
      </c>
      <c r="D454" s="133">
        <f t="shared" si="59"/>
        <v>716743.5</v>
      </c>
      <c r="E454" s="132">
        <f t="shared" si="60"/>
        <v>2385034.5</v>
      </c>
      <c r="F454" s="132">
        <f t="shared" si="61"/>
        <v>829083422.2100004</v>
      </c>
      <c r="G454" s="132">
        <f t="shared" si="56"/>
        <v>828366678.7100004</v>
      </c>
      <c r="H454" s="132">
        <f t="shared" si="62"/>
        <v>2385034.5022479463</v>
      </c>
      <c r="I454" s="270">
        <f t="shared" si="63"/>
        <v>2.2479463368654251E-3</v>
      </c>
    </row>
    <row r="455" spans="1:9" x14ac:dyDescent="0.25">
      <c r="A455" s="135">
        <v>47023</v>
      </c>
      <c r="B455" s="134">
        <f t="shared" si="57"/>
        <v>7</v>
      </c>
      <c r="C455" s="132">
        <f t="shared" si="58"/>
        <v>3101778</v>
      </c>
      <c r="D455" s="133">
        <f t="shared" si="59"/>
        <v>718805.35999999987</v>
      </c>
      <c r="E455" s="132">
        <f t="shared" si="60"/>
        <v>2382972.64</v>
      </c>
      <c r="F455" s="132">
        <f t="shared" si="61"/>
        <v>828366678.7100004</v>
      </c>
      <c r="G455" s="132">
        <f t="shared" si="56"/>
        <v>827647873.35000038</v>
      </c>
      <c r="H455" s="132">
        <f t="shared" si="62"/>
        <v>2382972.6373849325</v>
      </c>
      <c r="I455" s="270">
        <f t="shared" si="63"/>
        <v>-2.6150676421821117E-3</v>
      </c>
    </row>
    <row r="456" spans="1:9" x14ac:dyDescent="0.25">
      <c r="A456" s="135">
        <v>47030</v>
      </c>
      <c r="B456" s="134">
        <f t="shared" si="57"/>
        <v>7</v>
      </c>
      <c r="C456" s="132">
        <f t="shared" si="58"/>
        <v>3101778</v>
      </c>
      <c r="D456" s="133">
        <f t="shared" si="59"/>
        <v>720873.16000000015</v>
      </c>
      <c r="E456" s="132">
        <f t="shared" si="60"/>
        <v>2380904.84</v>
      </c>
      <c r="F456" s="132">
        <f t="shared" si="61"/>
        <v>827647873.35000038</v>
      </c>
      <c r="G456" s="132">
        <f t="shared" si="56"/>
        <v>826927000.19000041</v>
      </c>
      <c r="H456" s="132">
        <f t="shared" si="62"/>
        <v>2380904.8411438367</v>
      </c>
      <c r="I456" s="270">
        <f t="shared" si="63"/>
        <v>1.1438368819653988E-3</v>
      </c>
    </row>
    <row r="457" spans="1:9" x14ac:dyDescent="0.25">
      <c r="A457" s="135">
        <v>47037</v>
      </c>
      <c r="B457" s="134">
        <f t="shared" si="57"/>
        <v>7</v>
      </c>
      <c r="C457" s="132">
        <f t="shared" si="58"/>
        <v>3101778</v>
      </c>
      <c r="D457" s="133">
        <f t="shared" si="59"/>
        <v>722946.89999999991</v>
      </c>
      <c r="E457" s="132">
        <f t="shared" si="60"/>
        <v>2378831.1</v>
      </c>
      <c r="F457" s="132">
        <f t="shared" si="61"/>
        <v>826927000.19000041</v>
      </c>
      <c r="G457" s="132">
        <f t="shared" si="56"/>
        <v>826204053.29000044</v>
      </c>
      <c r="H457" s="132">
        <f t="shared" si="62"/>
        <v>2378831.0964369872</v>
      </c>
      <c r="I457" s="270">
        <f t="shared" si="63"/>
        <v>-3.5630129277706146E-3</v>
      </c>
    </row>
    <row r="458" spans="1:9" x14ac:dyDescent="0.25">
      <c r="A458" s="135">
        <v>47044</v>
      </c>
      <c r="B458" s="134">
        <f t="shared" si="57"/>
        <v>7</v>
      </c>
      <c r="C458" s="132">
        <f t="shared" si="58"/>
        <v>3101778</v>
      </c>
      <c r="D458" s="133">
        <f t="shared" si="59"/>
        <v>725026.60999999987</v>
      </c>
      <c r="E458" s="132">
        <f t="shared" si="60"/>
        <v>2376751.39</v>
      </c>
      <c r="F458" s="132">
        <f t="shared" si="61"/>
        <v>826204053.29000044</v>
      </c>
      <c r="G458" s="132">
        <f t="shared" si="56"/>
        <v>825479026.68000042</v>
      </c>
      <c r="H458" s="132">
        <f t="shared" si="62"/>
        <v>2376751.3861767137</v>
      </c>
      <c r="I458" s="270">
        <f t="shared" si="63"/>
        <v>-3.8232863880693913E-3</v>
      </c>
    </row>
    <row r="459" spans="1:9" x14ac:dyDescent="0.25">
      <c r="A459" s="135">
        <v>47051</v>
      </c>
      <c r="B459" s="134">
        <f t="shared" si="57"/>
        <v>7</v>
      </c>
      <c r="C459" s="132">
        <f t="shared" si="58"/>
        <v>3101778</v>
      </c>
      <c r="D459" s="133">
        <f t="shared" si="59"/>
        <v>727112.31</v>
      </c>
      <c r="E459" s="132">
        <f t="shared" si="60"/>
        <v>2374665.69</v>
      </c>
      <c r="F459" s="132">
        <f t="shared" si="61"/>
        <v>825479026.68000042</v>
      </c>
      <c r="G459" s="132">
        <f t="shared" si="56"/>
        <v>824751914.37000048</v>
      </c>
      <c r="H459" s="132">
        <f t="shared" si="62"/>
        <v>2374665.6931890422</v>
      </c>
      <c r="I459" s="270">
        <f t="shared" si="63"/>
        <v>3.1890422105789185E-3</v>
      </c>
    </row>
    <row r="460" spans="1:9" x14ac:dyDescent="0.25">
      <c r="A460" s="135">
        <v>47058</v>
      </c>
      <c r="B460" s="134">
        <f t="shared" si="57"/>
        <v>7</v>
      </c>
      <c r="C460" s="132">
        <f t="shared" si="58"/>
        <v>3101778</v>
      </c>
      <c r="D460" s="133">
        <f t="shared" si="59"/>
        <v>729204</v>
      </c>
      <c r="E460" s="132">
        <f t="shared" si="60"/>
        <v>2372574</v>
      </c>
      <c r="F460" s="132">
        <f t="shared" si="61"/>
        <v>824751914.37000048</v>
      </c>
      <c r="G460" s="132">
        <f t="shared" si="56"/>
        <v>824022710.37000048</v>
      </c>
      <c r="H460" s="132">
        <f t="shared" si="62"/>
        <v>2372574.000242467</v>
      </c>
      <c r="I460" s="270">
        <f t="shared" si="63"/>
        <v>2.4246703833341599E-4</v>
      </c>
    </row>
    <row r="461" spans="1:9" x14ac:dyDescent="0.25">
      <c r="A461" s="135">
        <v>47065</v>
      </c>
      <c r="B461" s="134">
        <f t="shared" si="57"/>
        <v>7</v>
      </c>
      <c r="C461" s="132">
        <f t="shared" si="58"/>
        <v>3101778</v>
      </c>
      <c r="D461" s="133">
        <f t="shared" si="59"/>
        <v>731301.71</v>
      </c>
      <c r="E461" s="132">
        <f t="shared" si="60"/>
        <v>2370476.29</v>
      </c>
      <c r="F461" s="132">
        <f t="shared" si="61"/>
        <v>824022710.37000048</v>
      </c>
      <c r="G461" s="132">
        <f t="shared" si="56"/>
        <v>823291408.66000044</v>
      </c>
      <c r="H461" s="132">
        <f t="shared" si="62"/>
        <v>2370476.2901054807</v>
      </c>
      <c r="I461" s="270">
        <f t="shared" si="63"/>
        <v>1.0548066347837448E-4</v>
      </c>
    </row>
    <row r="462" spans="1:9" x14ac:dyDescent="0.25">
      <c r="A462" s="135">
        <v>47072</v>
      </c>
      <c r="B462" s="134">
        <f t="shared" si="57"/>
        <v>7</v>
      </c>
      <c r="C462" s="132">
        <f t="shared" si="58"/>
        <v>3101778</v>
      </c>
      <c r="D462" s="133">
        <f t="shared" si="59"/>
        <v>733405.45000000019</v>
      </c>
      <c r="E462" s="132">
        <f t="shared" si="60"/>
        <v>2368372.5499999998</v>
      </c>
      <c r="F462" s="132">
        <f t="shared" si="61"/>
        <v>823291408.66000044</v>
      </c>
      <c r="G462" s="132">
        <f t="shared" si="56"/>
        <v>822558003.2100004</v>
      </c>
      <c r="H462" s="132">
        <f t="shared" si="62"/>
        <v>2368372.5454602749</v>
      </c>
      <c r="I462" s="270">
        <f t="shared" si="63"/>
        <v>-4.5397249050438404E-3</v>
      </c>
    </row>
    <row r="463" spans="1:9" x14ac:dyDescent="0.25">
      <c r="A463" s="135">
        <v>47079</v>
      </c>
      <c r="B463" s="134">
        <f t="shared" si="57"/>
        <v>7</v>
      </c>
      <c r="C463" s="132">
        <f t="shared" si="58"/>
        <v>3101778</v>
      </c>
      <c r="D463" s="133">
        <f t="shared" si="59"/>
        <v>735515.25</v>
      </c>
      <c r="E463" s="132">
        <f t="shared" si="60"/>
        <v>2366262.75</v>
      </c>
      <c r="F463" s="132">
        <f t="shared" si="61"/>
        <v>822558003.2100004</v>
      </c>
      <c r="G463" s="132">
        <f t="shared" si="56"/>
        <v>821822487.9600004</v>
      </c>
      <c r="H463" s="132">
        <f t="shared" si="62"/>
        <v>2366262.7489602752</v>
      </c>
      <c r="I463" s="270">
        <f t="shared" si="63"/>
        <v>-1.0397247970104218E-3</v>
      </c>
    </row>
    <row r="464" spans="1:9" x14ac:dyDescent="0.25">
      <c r="A464" s="135">
        <v>47086</v>
      </c>
      <c r="B464" s="134">
        <f t="shared" si="57"/>
        <v>7</v>
      </c>
      <c r="C464" s="132">
        <f t="shared" si="58"/>
        <v>3101778</v>
      </c>
      <c r="D464" s="133">
        <f t="shared" si="59"/>
        <v>737631.12000000011</v>
      </c>
      <c r="E464" s="132">
        <f t="shared" si="60"/>
        <v>2364146.88</v>
      </c>
      <c r="F464" s="132">
        <f t="shared" si="61"/>
        <v>821822487.9600004</v>
      </c>
      <c r="G464" s="132">
        <f t="shared" si="56"/>
        <v>821084856.84000039</v>
      </c>
      <c r="H464" s="132">
        <f t="shared" si="62"/>
        <v>2364146.8831726038</v>
      </c>
      <c r="I464" s="270">
        <f t="shared" si="63"/>
        <v>3.172603901475668E-3</v>
      </c>
    </row>
    <row r="465" spans="1:9" x14ac:dyDescent="0.25">
      <c r="A465" s="135">
        <v>47093</v>
      </c>
      <c r="B465" s="134">
        <f t="shared" si="57"/>
        <v>7</v>
      </c>
      <c r="C465" s="132">
        <f t="shared" si="58"/>
        <v>3101778</v>
      </c>
      <c r="D465" s="133">
        <f t="shared" si="59"/>
        <v>739753.06999999983</v>
      </c>
      <c r="E465" s="132">
        <f t="shared" si="60"/>
        <v>2362024.9300000002</v>
      </c>
      <c r="F465" s="132">
        <f t="shared" si="61"/>
        <v>821084856.84000039</v>
      </c>
      <c r="G465" s="132">
        <f t="shared" si="56"/>
        <v>820345103.77000034</v>
      </c>
      <c r="H465" s="132">
        <f t="shared" si="62"/>
        <v>2362024.9306356176</v>
      </c>
      <c r="I465" s="270">
        <f t="shared" si="63"/>
        <v>6.3561741262674332E-4</v>
      </c>
    </row>
    <row r="466" spans="1:9" x14ac:dyDescent="0.25">
      <c r="A466" s="135">
        <v>47100</v>
      </c>
      <c r="B466" s="134">
        <f t="shared" si="57"/>
        <v>7</v>
      </c>
      <c r="C466" s="132">
        <f t="shared" si="58"/>
        <v>3101778</v>
      </c>
      <c r="D466" s="133">
        <f t="shared" si="59"/>
        <v>741881.12999999989</v>
      </c>
      <c r="E466" s="132">
        <f t="shared" si="60"/>
        <v>2359896.87</v>
      </c>
      <c r="F466" s="132">
        <f t="shared" si="61"/>
        <v>820345103.77000034</v>
      </c>
      <c r="G466" s="132">
        <f t="shared" si="56"/>
        <v>819603222.64000034</v>
      </c>
      <c r="H466" s="132">
        <f t="shared" si="62"/>
        <v>2359896.8738589054</v>
      </c>
      <c r="I466" s="270">
        <f t="shared" si="63"/>
        <v>3.8589052855968475E-3</v>
      </c>
    </row>
    <row r="467" spans="1:9" x14ac:dyDescent="0.25">
      <c r="A467" s="135">
        <v>47107</v>
      </c>
      <c r="B467" s="134">
        <f t="shared" si="57"/>
        <v>7</v>
      </c>
      <c r="C467" s="132">
        <f t="shared" si="58"/>
        <v>3101778</v>
      </c>
      <c r="D467" s="133">
        <f t="shared" si="59"/>
        <v>744015.29999999981</v>
      </c>
      <c r="E467" s="132">
        <f t="shared" si="60"/>
        <v>2357762.7000000002</v>
      </c>
      <c r="F467" s="132">
        <f t="shared" si="61"/>
        <v>819603222.64000034</v>
      </c>
      <c r="G467" s="132">
        <f t="shared" si="56"/>
        <v>818859207.34000039</v>
      </c>
      <c r="H467" s="132">
        <f t="shared" si="62"/>
        <v>2357762.6952657541</v>
      </c>
      <c r="I467" s="270">
        <f t="shared" si="63"/>
        <v>-4.7342460602521896E-3</v>
      </c>
    </row>
    <row r="468" spans="1:9" x14ac:dyDescent="0.25">
      <c r="A468" s="135">
        <v>47114</v>
      </c>
      <c r="B468" s="134">
        <f t="shared" si="57"/>
        <v>7</v>
      </c>
      <c r="C468" s="132">
        <f t="shared" si="58"/>
        <v>3101778</v>
      </c>
      <c r="D468" s="133">
        <f t="shared" si="59"/>
        <v>746155.62000000011</v>
      </c>
      <c r="E468" s="132">
        <f t="shared" si="60"/>
        <v>2355622.38</v>
      </c>
      <c r="F468" s="132">
        <f t="shared" si="61"/>
        <v>818859207.34000039</v>
      </c>
      <c r="G468" s="132">
        <f t="shared" si="56"/>
        <v>818113051.72000039</v>
      </c>
      <c r="H468" s="132">
        <f t="shared" si="62"/>
        <v>2355622.377279453</v>
      </c>
      <c r="I468" s="270">
        <f t="shared" si="63"/>
        <v>-2.7205469086766243E-3</v>
      </c>
    </row>
    <row r="469" spans="1:9" x14ac:dyDescent="0.25">
      <c r="A469" s="135">
        <v>47121</v>
      </c>
      <c r="B469" s="134">
        <f t="shared" si="57"/>
        <v>7</v>
      </c>
      <c r="C469" s="132">
        <f t="shared" si="58"/>
        <v>3101778</v>
      </c>
      <c r="D469" s="133">
        <f t="shared" si="59"/>
        <v>748302.10000000009</v>
      </c>
      <c r="E469" s="132">
        <f t="shared" si="60"/>
        <v>2353475.9</v>
      </c>
      <c r="F469" s="132">
        <f t="shared" si="61"/>
        <v>818113051.72000039</v>
      </c>
      <c r="G469" s="132">
        <f t="shared" si="56"/>
        <v>817364749.62000036</v>
      </c>
      <c r="H469" s="132">
        <f t="shared" si="62"/>
        <v>2353475.9022082202</v>
      </c>
      <c r="I469" s="270">
        <f t="shared" si="63"/>
        <v>2.2082203067839146E-3</v>
      </c>
    </row>
    <row r="470" spans="1:9" x14ac:dyDescent="0.25">
      <c r="A470" s="135">
        <v>47128</v>
      </c>
      <c r="B470" s="134">
        <f t="shared" si="57"/>
        <v>7</v>
      </c>
      <c r="C470" s="132">
        <f t="shared" si="58"/>
        <v>3101778</v>
      </c>
      <c r="D470" s="133">
        <f t="shared" si="59"/>
        <v>750454.75</v>
      </c>
      <c r="E470" s="132">
        <f t="shared" si="60"/>
        <v>2351323.25</v>
      </c>
      <c r="F470" s="132">
        <f t="shared" si="61"/>
        <v>817364749.62000036</v>
      </c>
      <c r="G470" s="132">
        <f t="shared" si="56"/>
        <v>816614294.87000036</v>
      </c>
      <c r="H470" s="132">
        <f t="shared" si="62"/>
        <v>2351323.2523315079</v>
      </c>
      <c r="I470" s="270">
        <f t="shared" si="63"/>
        <v>2.331507857888937E-3</v>
      </c>
    </row>
    <row r="471" spans="1:9" x14ac:dyDescent="0.25">
      <c r="A471" s="135">
        <v>47135</v>
      </c>
      <c r="B471" s="134">
        <f t="shared" si="57"/>
        <v>7</v>
      </c>
      <c r="C471" s="132">
        <f t="shared" si="58"/>
        <v>3101778</v>
      </c>
      <c r="D471" s="133">
        <f t="shared" si="59"/>
        <v>752613.58999999985</v>
      </c>
      <c r="E471" s="132">
        <f t="shared" si="60"/>
        <v>2349164.41</v>
      </c>
      <c r="F471" s="132">
        <f t="shared" si="61"/>
        <v>816614294.87000036</v>
      </c>
      <c r="G471" s="132">
        <f t="shared" si="56"/>
        <v>815861681.28000033</v>
      </c>
      <c r="H471" s="132">
        <f t="shared" si="62"/>
        <v>2349164.4099000008</v>
      </c>
      <c r="I471" s="270">
        <f t="shared" si="63"/>
        <v>-9.9999364465475082E-5</v>
      </c>
    </row>
    <row r="472" spans="1:9" x14ac:dyDescent="0.25">
      <c r="A472" s="135">
        <v>47142</v>
      </c>
      <c r="B472" s="134">
        <f t="shared" si="57"/>
        <v>7</v>
      </c>
      <c r="C472" s="132">
        <f t="shared" si="58"/>
        <v>3101778</v>
      </c>
      <c r="D472" s="133">
        <f t="shared" si="59"/>
        <v>754778.64000000013</v>
      </c>
      <c r="E472" s="132">
        <f t="shared" si="60"/>
        <v>2346999.36</v>
      </c>
      <c r="F472" s="132">
        <f t="shared" si="61"/>
        <v>815861681.28000033</v>
      </c>
      <c r="G472" s="132">
        <f t="shared" si="56"/>
        <v>815106902.64000034</v>
      </c>
      <c r="H472" s="132">
        <f t="shared" si="62"/>
        <v>2346999.35710685</v>
      </c>
      <c r="I472" s="270">
        <f t="shared" si="63"/>
        <v>-2.8931498527526855E-3</v>
      </c>
    </row>
    <row r="473" spans="1:9" x14ac:dyDescent="0.25">
      <c r="A473" s="135">
        <v>47149</v>
      </c>
      <c r="B473" s="134">
        <f t="shared" si="57"/>
        <v>7</v>
      </c>
      <c r="C473" s="132">
        <f t="shared" si="58"/>
        <v>3101778</v>
      </c>
      <c r="D473" s="133">
        <f t="shared" si="59"/>
        <v>756949.91999999993</v>
      </c>
      <c r="E473" s="132">
        <f t="shared" si="60"/>
        <v>2344828.08</v>
      </c>
      <c r="F473" s="132">
        <f t="shared" si="61"/>
        <v>815106902.64000034</v>
      </c>
      <c r="G473" s="132">
        <f t="shared" si="56"/>
        <v>814349952.72000039</v>
      </c>
      <c r="H473" s="132">
        <f t="shared" si="62"/>
        <v>2344828.0760876723</v>
      </c>
      <c r="I473" s="270">
        <f t="shared" si="63"/>
        <v>-3.9123278111219406E-3</v>
      </c>
    </row>
    <row r="474" spans="1:9" x14ac:dyDescent="0.25">
      <c r="A474" s="135">
        <v>47156</v>
      </c>
      <c r="B474" s="134">
        <f t="shared" si="57"/>
        <v>7</v>
      </c>
      <c r="C474" s="132">
        <f t="shared" si="58"/>
        <v>3101778</v>
      </c>
      <c r="D474" s="133">
        <f t="shared" si="59"/>
        <v>759127.45000000019</v>
      </c>
      <c r="E474" s="132">
        <f t="shared" si="60"/>
        <v>2342650.5499999998</v>
      </c>
      <c r="F474" s="132">
        <f t="shared" si="61"/>
        <v>814349952.72000039</v>
      </c>
      <c r="G474" s="132">
        <f t="shared" si="56"/>
        <v>813590825.27000034</v>
      </c>
      <c r="H474" s="132">
        <f t="shared" si="62"/>
        <v>2342650.548920549</v>
      </c>
      <c r="I474" s="270">
        <f t="shared" si="63"/>
        <v>-1.0794508270919323E-3</v>
      </c>
    </row>
    <row r="475" spans="1:9" x14ac:dyDescent="0.25">
      <c r="A475" s="135">
        <v>47163</v>
      </c>
      <c r="B475" s="134">
        <f t="shared" si="57"/>
        <v>7</v>
      </c>
      <c r="C475" s="132">
        <f t="shared" si="58"/>
        <v>3101778</v>
      </c>
      <c r="D475" s="133">
        <f t="shared" si="59"/>
        <v>761311.24000000022</v>
      </c>
      <c r="E475" s="132">
        <f t="shared" si="60"/>
        <v>2340466.7599999998</v>
      </c>
      <c r="F475" s="132">
        <f t="shared" si="61"/>
        <v>813590825.27000034</v>
      </c>
      <c r="G475" s="132">
        <f t="shared" si="56"/>
        <v>812829514.03000033</v>
      </c>
      <c r="H475" s="132">
        <f t="shared" si="62"/>
        <v>2340466.7576260283</v>
      </c>
      <c r="I475" s="270">
        <f t="shared" si="63"/>
        <v>-2.3739715106785297E-3</v>
      </c>
    </row>
    <row r="476" spans="1:9" x14ac:dyDescent="0.25">
      <c r="A476" s="135">
        <v>47170</v>
      </c>
      <c r="B476" s="134">
        <f t="shared" si="57"/>
        <v>7</v>
      </c>
      <c r="C476" s="132">
        <f t="shared" si="58"/>
        <v>3101778</v>
      </c>
      <c r="D476" s="133">
        <f t="shared" si="59"/>
        <v>763501.31999999983</v>
      </c>
      <c r="E476" s="132">
        <f t="shared" si="60"/>
        <v>2338276.6800000002</v>
      </c>
      <c r="F476" s="132">
        <f t="shared" si="61"/>
        <v>812829514.03000033</v>
      </c>
      <c r="G476" s="132">
        <f t="shared" si="56"/>
        <v>812066012.71000028</v>
      </c>
      <c r="H476" s="132">
        <f t="shared" si="62"/>
        <v>2338276.684195891</v>
      </c>
      <c r="I476" s="270">
        <f t="shared" si="63"/>
        <v>4.1958908550441265E-3</v>
      </c>
    </row>
    <row r="477" spans="1:9" x14ac:dyDescent="0.25">
      <c r="A477" s="135">
        <v>47177</v>
      </c>
      <c r="B477" s="134">
        <f t="shared" si="57"/>
        <v>7</v>
      </c>
      <c r="C477" s="132">
        <f t="shared" si="58"/>
        <v>3101778</v>
      </c>
      <c r="D477" s="133">
        <f t="shared" si="59"/>
        <v>765697.69</v>
      </c>
      <c r="E477" s="132">
        <f t="shared" si="60"/>
        <v>2336080.31</v>
      </c>
      <c r="F477" s="132">
        <f t="shared" si="61"/>
        <v>812066012.71000028</v>
      </c>
      <c r="G477" s="132">
        <f t="shared" si="56"/>
        <v>811300315.02000022</v>
      </c>
      <c r="H477" s="132">
        <f t="shared" si="62"/>
        <v>2336080.3105356172</v>
      </c>
      <c r="I477" s="270">
        <f t="shared" si="63"/>
        <v>5.3561711683869362E-4</v>
      </c>
    </row>
    <row r="478" spans="1:9" x14ac:dyDescent="0.25">
      <c r="A478" s="135">
        <v>47184</v>
      </c>
      <c r="B478" s="134">
        <f t="shared" si="57"/>
        <v>7</v>
      </c>
      <c r="C478" s="132">
        <f t="shared" si="58"/>
        <v>3101778</v>
      </c>
      <c r="D478" s="133">
        <f t="shared" si="59"/>
        <v>767900.37999999989</v>
      </c>
      <c r="E478" s="132">
        <f t="shared" si="60"/>
        <v>2333877.62</v>
      </c>
      <c r="F478" s="132">
        <f t="shared" si="61"/>
        <v>811300315.02000022</v>
      </c>
      <c r="G478" s="132">
        <f t="shared" si="56"/>
        <v>810532414.64000022</v>
      </c>
      <c r="H478" s="132">
        <f t="shared" si="62"/>
        <v>2333877.6185506852</v>
      </c>
      <c r="I478" s="270">
        <f t="shared" si="63"/>
        <v>-1.4493148773908615E-3</v>
      </c>
    </row>
    <row r="479" spans="1:9" x14ac:dyDescent="0.25">
      <c r="A479" s="135">
        <v>47191</v>
      </c>
      <c r="B479" s="134">
        <f t="shared" si="57"/>
        <v>7</v>
      </c>
      <c r="C479" s="132">
        <f t="shared" si="58"/>
        <v>3101778</v>
      </c>
      <c r="D479" s="133">
        <f t="shared" si="59"/>
        <v>770109.41000000015</v>
      </c>
      <c r="E479" s="132">
        <f t="shared" si="60"/>
        <v>2331668.59</v>
      </c>
      <c r="F479" s="132">
        <f t="shared" si="61"/>
        <v>810532414.64000022</v>
      </c>
      <c r="G479" s="132">
        <f t="shared" si="56"/>
        <v>809762305.23000026</v>
      </c>
      <c r="H479" s="132">
        <f t="shared" si="62"/>
        <v>2331668.5900602746</v>
      </c>
      <c r="I479" s="270">
        <f t="shared" si="63"/>
        <v>6.0274731367826462E-5</v>
      </c>
    </row>
    <row r="480" spans="1:9" x14ac:dyDescent="0.25">
      <c r="A480" s="135">
        <v>47198</v>
      </c>
      <c r="B480" s="134">
        <f t="shared" si="57"/>
        <v>7</v>
      </c>
      <c r="C480" s="132">
        <f t="shared" si="58"/>
        <v>3101778</v>
      </c>
      <c r="D480" s="133">
        <f t="shared" si="59"/>
        <v>772324.79</v>
      </c>
      <c r="E480" s="132">
        <f t="shared" si="60"/>
        <v>2329453.21</v>
      </c>
      <c r="F480" s="132">
        <f t="shared" si="61"/>
        <v>809762305.23000026</v>
      </c>
      <c r="G480" s="132">
        <f t="shared" si="56"/>
        <v>808989980.4400003</v>
      </c>
      <c r="H480" s="132">
        <f t="shared" si="62"/>
        <v>2329453.2068260279</v>
      </c>
      <c r="I480" s="270">
        <f t="shared" si="63"/>
        <v>-3.1739720143377781E-3</v>
      </c>
    </row>
    <row r="481" spans="1:9" x14ac:dyDescent="0.25">
      <c r="A481" s="135">
        <v>47205</v>
      </c>
      <c r="B481" s="134">
        <f t="shared" si="57"/>
        <v>7</v>
      </c>
      <c r="C481" s="132">
        <f t="shared" si="58"/>
        <v>3101778</v>
      </c>
      <c r="D481" s="133">
        <f t="shared" si="59"/>
        <v>774546.54999999981</v>
      </c>
      <c r="E481" s="132">
        <f t="shared" si="60"/>
        <v>2327231.4500000002</v>
      </c>
      <c r="F481" s="132">
        <f t="shared" si="61"/>
        <v>808989980.4400003</v>
      </c>
      <c r="G481" s="132">
        <f t="shared" si="56"/>
        <v>808215433.89000034</v>
      </c>
      <c r="H481" s="132">
        <f t="shared" si="62"/>
        <v>2327231.4505808228</v>
      </c>
      <c r="I481" s="270">
        <f t="shared" si="63"/>
        <v>5.8082258328795433E-4</v>
      </c>
    </row>
    <row r="482" spans="1:9" x14ac:dyDescent="0.25">
      <c r="A482" s="135">
        <v>47212</v>
      </c>
      <c r="B482" s="134">
        <f t="shared" si="57"/>
        <v>7</v>
      </c>
      <c r="C482" s="132">
        <f t="shared" si="58"/>
        <v>3101778</v>
      </c>
      <c r="D482" s="133">
        <f t="shared" si="59"/>
        <v>776774.70000000019</v>
      </c>
      <c r="E482" s="132">
        <f t="shared" si="60"/>
        <v>2325003.2999999998</v>
      </c>
      <c r="F482" s="132">
        <f t="shared" si="61"/>
        <v>808215433.89000034</v>
      </c>
      <c r="G482" s="132">
        <f t="shared" si="56"/>
        <v>807438659.1900003</v>
      </c>
      <c r="H482" s="132">
        <f t="shared" si="62"/>
        <v>2325003.3029712336</v>
      </c>
      <c r="I482" s="270">
        <f t="shared" si="63"/>
        <v>2.9712338000535965E-3</v>
      </c>
    </row>
    <row r="483" spans="1:9" x14ac:dyDescent="0.25">
      <c r="A483" s="135">
        <v>47219</v>
      </c>
      <c r="B483" s="134">
        <f t="shared" si="57"/>
        <v>7</v>
      </c>
      <c r="C483" s="132">
        <f t="shared" si="58"/>
        <v>3101778</v>
      </c>
      <c r="D483" s="133">
        <f t="shared" si="59"/>
        <v>779009.25</v>
      </c>
      <c r="E483" s="132">
        <f t="shared" si="60"/>
        <v>2322768.75</v>
      </c>
      <c r="F483" s="132">
        <f t="shared" si="61"/>
        <v>807438659.1900003</v>
      </c>
      <c r="G483" s="132">
        <f t="shared" si="56"/>
        <v>806659649.9400003</v>
      </c>
      <c r="H483" s="132">
        <f t="shared" si="62"/>
        <v>2322768.7456150693</v>
      </c>
      <c r="I483" s="270">
        <f t="shared" si="63"/>
        <v>-4.3849307112395763E-3</v>
      </c>
    </row>
    <row r="484" spans="1:9" x14ac:dyDescent="0.25">
      <c r="A484" s="135">
        <v>47226</v>
      </c>
      <c r="B484" s="134">
        <f t="shared" si="57"/>
        <v>7</v>
      </c>
      <c r="C484" s="132">
        <f t="shared" si="58"/>
        <v>3101778</v>
      </c>
      <c r="D484" s="133">
        <f t="shared" si="59"/>
        <v>781250.24000000022</v>
      </c>
      <c r="E484" s="132">
        <f t="shared" si="60"/>
        <v>2320527.7599999998</v>
      </c>
      <c r="F484" s="132">
        <f t="shared" si="61"/>
        <v>806659649.9400003</v>
      </c>
      <c r="G484" s="132">
        <f t="shared" si="56"/>
        <v>805878399.70000029</v>
      </c>
      <c r="H484" s="132">
        <f t="shared" si="62"/>
        <v>2320527.7601013705</v>
      </c>
      <c r="I484" s="270">
        <f t="shared" si="63"/>
        <v>1.0137073695659637E-4</v>
      </c>
    </row>
    <row r="485" spans="1:9" x14ac:dyDescent="0.25">
      <c r="A485" s="135">
        <v>47233</v>
      </c>
      <c r="B485" s="134">
        <f t="shared" si="57"/>
        <v>7</v>
      </c>
      <c r="C485" s="132">
        <f t="shared" si="58"/>
        <v>3101778</v>
      </c>
      <c r="D485" s="133">
        <f t="shared" si="59"/>
        <v>783497.66999999993</v>
      </c>
      <c r="E485" s="132">
        <f t="shared" si="60"/>
        <v>2318280.33</v>
      </c>
      <c r="F485" s="132">
        <f t="shared" si="61"/>
        <v>805878399.70000029</v>
      </c>
      <c r="G485" s="132">
        <f t="shared" si="56"/>
        <v>805094902.03000033</v>
      </c>
      <c r="H485" s="132">
        <f t="shared" si="62"/>
        <v>2318280.3279041103</v>
      </c>
      <c r="I485" s="270">
        <f t="shared" si="63"/>
        <v>-2.0958897657692432E-3</v>
      </c>
    </row>
    <row r="486" spans="1:9" x14ac:dyDescent="0.25">
      <c r="A486" s="135">
        <v>47240</v>
      </c>
      <c r="B486" s="134">
        <f t="shared" si="57"/>
        <v>7</v>
      </c>
      <c r="C486" s="132">
        <f t="shared" si="58"/>
        <v>3101778</v>
      </c>
      <c r="D486" s="133">
        <f t="shared" si="59"/>
        <v>785751.56999999983</v>
      </c>
      <c r="E486" s="132">
        <f t="shared" si="60"/>
        <v>2316026.4300000002</v>
      </c>
      <c r="F486" s="132">
        <f t="shared" si="61"/>
        <v>805094902.03000033</v>
      </c>
      <c r="G486" s="132">
        <f t="shared" si="56"/>
        <v>804309150.46000028</v>
      </c>
      <c r="H486" s="132">
        <f t="shared" si="62"/>
        <v>2316026.4304972608</v>
      </c>
      <c r="I486" s="270">
        <f t="shared" si="63"/>
        <v>4.9726059660315514E-4</v>
      </c>
    </row>
    <row r="487" spans="1:9" x14ac:dyDescent="0.25">
      <c r="A487" s="135">
        <v>47247</v>
      </c>
      <c r="B487" s="134">
        <f t="shared" si="57"/>
        <v>7</v>
      </c>
      <c r="C487" s="132">
        <f t="shared" si="58"/>
        <v>3101778</v>
      </c>
      <c r="D487" s="133">
        <f t="shared" si="59"/>
        <v>788011.95000000019</v>
      </c>
      <c r="E487" s="132">
        <f t="shared" si="60"/>
        <v>2313766.0499999998</v>
      </c>
      <c r="F487" s="132">
        <f t="shared" si="61"/>
        <v>804309150.46000028</v>
      </c>
      <c r="G487" s="132">
        <f t="shared" si="56"/>
        <v>803521138.51000023</v>
      </c>
      <c r="H487" s="132">
        <f t="shared" si="62"/>
        <v>2313766.0492684939</v>
      </c>
      <c r="I487" s="270">
        <f t="shared" si="63"/>
        <v>-7.3150591924786568E-4</v>
      </c>
    </row>
    <row r="488" spans="1:9" x14ac:dyDescent="0.25">
      <c r="A488" s="135">
        <v>47254</v>
      </c>
      <c r="B488" s="134">
        <f t="shared" si="57"/>
        <v>7</v>
      </c>
      <c r="C488" s="132">
        <f t="shared" si="58"/>
        <v>3101778</v>
      </c>
      <c r="D488" s="133">
        <f t="shared" si="59"/>
        <v>790278.83000000007</v>
      </c>
      <c r="E488" s="132">
        <f t="shared" si="60"/>
        <v>2311499.17</v>
      </c>
      <c r="F488" s="132">
        <f t="shared" si="61"/>
        <v>803521138.51000023</v>
      </c>
      <c r="G488" s="132">
        <f t="shared" si="56"/>
        <v>802730859.68000019</v>
      </c>
      <c r="H488" s="132">
        <f t="shared" si="62"/>
        <v>2311499.1655767132</v>
      </c>
      <c r="I488" s="270">
        <f t="shared" si="63"/>
        <v>-4.4232867658138275E-3</v>
      </c>
    </row>
    <row r="489" spans="1:9" x14ac:dyDescent="0.25">
      <c r="A489" s="135">
        <v>47261</v>
      </c>
      <c r="B489" s="134">
        <f t="shared" si="57"/>
        <v>7</v>
      </c>
      <c r="C489" s="132">
        <f t="shared" si="58"/>
        <v>3101778</v>
      </c>
      <c r="D489" s="133">
        <f t="shared" si="59"/>
        <v>792552.24000000022</v>
      </c>
      <c r="E489" s="132">
        <f t="shared" si="60"/>
        <v>2309225.7599999998</v>
      </c>
      <c r="F489" s="132">
        <f t="shared" si="61"/>
        <v>802730859.68000019</v>
      </c>
      <c r="G489" s="132">
        <f t="shared" si="56"/>
        <v>801938307.44000018</v>
      </c>
      <c r="H489" s="132">
        <f t="shared" si="62"/>
        <v>2309225.7607232882</v>
      </c>
      <c r="I489" s="270">
        <f t="shared" si="63"/>
        <v>7.23288394510746E-4</v>
      </c>
    </row>
    <row r="490" spans="1:9" x14ac:dyDescent="0.25">
      <c r="A490" s="135">
        <v>47268</v>
      </c>
      <c r="B490" s="134">
        <f t="shared" si="57"/>
        <v>7</v>
      </c>
      <c r="C490" s="132">
        <f t="shared" si="58"/>
        <v>3101778</v>
      </c>
      <c r="D490" s="133">
        <f t="shared" si="59"/>
        <v>794832.18000000017</v>
      </c>
      <c r="E490" s="132">
        <f t="shared" si="60"/>
        <v>2306945.8199999998</v>
      </c>
      <c r="F490" s="132">
        <f t="shared" si="61"/>
        <v>801938307.44000018</v>
      </c>
      <c r="G490" s="132">
        <f t="shared" si="56"/>
        <v>801143475.26000023</v>
      </c>
      <c r="H490" s="132">
        <f t="shared" si="62"/>
        <v>2306945.815923288</v>
      </c>
      <c r="I490" s="270">
        <f t="shared" si="63"/>
        <v>-4.0767118334770203E-3</v>
      </c>
    </row>
    <row r="491" spans="1:9" x14ac:dyDescent="0.25">
      <c r="A491" s="135">
        <v>47275</v>
      </c>
      <c r="B491" s="134">
        <f t="shared" si="57"/>
        <v>7</v>
      </c>
      <c r="C491" s="132">
        <f t="shared" si="58"/>
        <v>3101778</v>
      </c>
      <c r="D491" s="133">
        <f t="shared" si="59"/>
        <v>797118.69</v>
      </c>
      <c r="E491" s="132">
        <f t="shared" si="60"/>
        <v>2304659.31</v>
      </c>
      <c r="F491" s="132">
        <f t="shared" si="61"/>
        <v>801143475.26000023</v>
      </c>
      <c r="G491" s="132">
        <f t="shared" si="56"/>
        <v>800346356.57000017</v>
      </c>
      <c r="H491" s="132">
        <f t="shared" si="62"/>
        <v>2304659.3123917812</v>
      </c>
      <c r="I491" s="270">
        <f t="shared" si="63"/>
        <v>2.3917811922729015E-3</v>
      </c>
    </row>
    <row r="492" spans="1:9" x14ac:dyDescent="0.25">
      <c r="A492" s="135">
        <v>47282</v>
      </c>
      <c r="B492" s="134">
        <f t="shared" si="57"/>
        <v>7</v>
      </c>
      <c r="C492" s="132">
        <f t="shared" si="58"/>
        <v>3101778</v>
      </c>
      <c r="D492" s="133">
        <f t="shared" si="59"/>
        <v>799411.77</v>
      </c>
      <c r="E492" s="132">
        <f t="shared" si="60"/>
        <v>2302366.23</v>
      </c>
      <c r="F492" s="132">
        <f t="shared" si="61"/>
        <v>800346356.57000017</v>
      </c>
      <c r="G492" s="132">
        <f t="shared" si="56"/>
        <v>799546944.80000019</v>
      </c>
      <c r="H492" s="132">
        <f t="shared" si="62"/>
        <v>2302366.2312287679</v>
      </c>
      <c r="I492" s="270">
        <f t="shared" si="63"/>
        <v>1.2287679128348827E-3</v>
      </c>
    </row>
    <row r="493" spans="1:9" x14ac:dyDescent="0.25">
      <c r="A493" s="135">
        <v>47289</v>
      </c>
      <c r="B493" s="134">
        <f t="shared" si="57"/>
        <v>7</v>
      </c>
      <c r="C493" s="132">
        <f t="shared" si="58"/>
        <v>3101778</v>
      </c>
      <c r="D493" s="133">
        <f t="shared" si="59"/>
        <v>801711.45000000019</v>
      </c>
      <c r="E493" s="132">
        <f t="shared" si="60"/>
        <v>2300066.5499999998</v>
      </c>
      <c r="F493" s="132">
        <f t="shared" si="61"/>
        <v>799546944.80000019</v>
      </c>
      <c r="G493" s="132">
        <f t="shared" si="56"/>
        <v>798745233.35000014</v>
      </c>
      <c r="H493" s="132">
        <f t="shared" si="62"/>
        <v>2300066.553534247</v>
      </c>
      <c r="I493" s="270">
        <f t="shared" si="63"/>
        <v>3.5342471674084663E-3</v>
      </c>
    </row>
    <row r="494" spans="1:9" x14ac:dyDescent="0.25">
      <c r="A494" s="135">
        <v>47296</v>
      </c>
      <c r="B494" s="134">
        <f t="shared" si="57"/>
        <v>7</v>
      </c>
      <c r="C494" s="132">
        <f t="shared" si="58"/>
        <v>3101778</v>
      </c>
      <c r="D494" s="133">
        <f t="shared" si="59"/>
        <v>804017.74000000022</v>
      </c>
      <c r="E494" s="132">
        <f t="shared" si="60"/>
        <v>2297760.2599999998</v>
      </c>
      <c r="F494" s="132">
        <f t="shared" si="61"/>
        <v>798745233.35000014</v>
      </c>
      <c r="G494" s="132">
        <f t="shared" si="56"/>
        <v>797941215.61000013</v>
      </c>
      <c r="H494" s="132">
        <f t="shared" si="62"/>
        <v>2297760.2603219179</v>
      </c>
      <c r="I494" s="270">
        <f t="shared" si="63"/>
        <v>3.2191816717386246E-4</v>
      </c>
    </row>
    <row r="495" spans="1:9" x14ac:dyDescent="0.25">
      <c r="A495" s="135">
        <v>47303</v>
      </c>
      <c r="B495" s="134">
        <f t="shared" si="57"/>
        <v>7</v>
      </c>
      <c r="C495" s="132">
        <f t="shared" si="58"/>
        <v>3101778</v>
      </c>
      <c r="D495" s="133">
        <f t="shared" si="59"/>
        <v>806330.66999999993</v>
      </c>
      <c r="E495" s="132">
        <f t="shared" si="60"/>
        <v>2295447.33</v>
      </c>
      <c r="F495" s="132">
        <f t="shared" si="61"/>
        <v>797941215.61000013</v>
      </c>
      <c r="G495" s="132">
        <f t="shared" si="56"/>
        <v>797134884.94000018</v>
      </c>
      <c r="H495" s="132">
        <f t="shared" si="62"/>
        <v>2295447.3325767126</v>
      </c>
      <c r="I495" s="270">
        <f t="shared" si="63"/>
        <v>2.5767125189304352E-3</v>
      </c>
    </row>
    <row r="496" spans="1:9" x14ac:dyDescent="0.25">
      <c r="A496" s="135">
        <v>47310</v>
      </c>
      <c r="B496" s="134">
        <f t="shared" si="57"/>
        <v>7</v>
      </c>
      <c r="C496" s="132">
        <f t="shared" si="58"/>
        <v>3101778</v>
      </c>
      <c r="D496" s="133">
        <f t="shared" si="59"/>
        <v>808650.25</v>
      </c>
      <c r="E496" s="132">
        <f t="shared" si="60"/>
        <v>2293127.75</v>
      </c>
      <c r="F496" s="132">
        <f t="shared" si="61"/>
        <v>797134884.94000018</v>
      </c>
      <c r="G496" s="132">
        <f t="shared" si="56"/>
        <v>796326234.69000018</v>
      </c>
      <c r="H496" s="132">
        <f t="shared" si="62"/>
        <v>2293127.7511972608</v>
      </c>
      <c r="I496" s="270">
        <f t="shared" si="63"/>
        <v>1.1972608044743538E-3</v>
      </c>
    </row>
    <row r="497" spans="1:9" x14ac:dyDescent="0.25">
      <c r="A497" s="135">
        <v>47317</v>
      </c>
      <c r="B497" s="134">
        <f t="shared" si="57"/>
        <v>7</v>
      </c>
      <c r="C497" s="132">
        <f t="shared" si="58"/>
        <v>3101778</v>
      </c>
      <c r="D497" s="133">
        <f t="shared" si="59"/>
        <v>810976.5</v>
      </c>
      <c r="E497" s="132">
        <f t="shared" si="60"/>
        <v>2290801.5</v>
      </c>
      <c r="F497" s="132">
        <f t="shared" si="61"/>
        <v>796326234.69000018</v>
      </c>
      <c r="G497" s="132">
        <f t="shared" si="56"/>
        <v>795515258.19000018</v>
      </c>
      <c r="H497" s="132">
        <f t="shared" si="62"/>
        <v>2290801.4970534248</v>
      </c>
      <c r="I497" s="270">
        <f t="shared" si="63"/>
        <v>-2.9465751722455025E-3</v>
      </c>
    </row>
    <row r="498" spans="1:9" x14ac:dyDescent="0.25">
      <c r="A498" s="135">
        <v>47324</v>
      </c>
      <c r="B498" s="134">
        <f t="shared" si="57"/>
        <v>7</v>
      </c>
      <c r="C498" s="132">
        <f t="shared" si="58"/>
        <v>3101778</v>
      </c>
      <c r="D498" s="133">
        <f t="shared" si="59"/>
        <v>813309.45000000019</v>
      </c>
      <c r="E498" s="132">
        <f t="shared" si="60"/>
        <v>2288468.5499999998</v>
      </c>
      <c r="F498" s="132">
        <f t="shared" si="61"/>
        <v>795515258.19000018</v>
      </c>
      <c r="G498" s="132">
        <f t="shared" si="56"/>
        <v>794701948.74000013</v>
      </c>
      <c r="H498" s="132">
        <f t="shared" si="62"/>
        <v>2288468.5509575349</v>
      </c>
      <c r="I498" s="270">
        <f t="shared" si="63"/>
        <v>9.5753511413931847E-4</v>
      </c>
    </row>
    <row r="499" spans="1:9" x14ac:dyDescent="0.25">
      <c r="A499" s="135">
        <v>47331</v>
      </c>
      <c r="B499" s="134">
        <f t="shared" si="57"/>
        <v>7</v>
      </c>
      <c r="C499" s="132">
        <f t="shared" si="58"/>
        <v>3101778</v>
      </c>
      <c r="D499" s="133">
        <f t="shared" si="59"/>
        <v>815649.10999999987</v>
      </c>
      <c r="E499" s="132">
        <f t="shared" si="60"/>
        <v>2286128.89</v>
      </c>
      <c r="F499" s="132">
        <f t="shared" si="61"/>
        <v>794701948.74000013</v>
      </c>
      <c r="G499" s="132">
        <f t="shared" si="56"/>
        <v>793886299.63000011</v>
      </c>
      <c r="H499" s="132">
        <f t="shared" si="62"/>
        <v>2286128.8936356171</v>
      </c>
      <c r="I499" s="270">
        <f t="shared" si="63"/>
        <v>3.6356169730424881E-3</v>
      </c>
    </row>
    <row r="500" spans="1:9" x14ac:dyDescent="0.25">
      <c r="A500" s="135">
        <v>47338</v>
      </c>
      <c r="B500" s="134">
        <f t="shared" si="57"/>
        <v>7</v>
      </c>
      <c r="C500" s="132">
        <f t="shared" si="58"/>
        <v>3101778</v>
      </c>
      <c r="D500" s="133">
        <f t="shared" si="59"/>
        <v>817995.49000000022</v>
      </c>
      <c r="E500" s="132">
        <f t="shared" si="60"/>
        <v>2283782.5099999998</v>
      </c>
      <c r="F500" s="132">
        <f t="shared" si="61"/>
        <v>793886299.63000011</v>
      </c>
      <c r="G500" s="132">
        <f t="shared" si="56"/>
        <v>793068304.1400001</v>
      </c>
      <c r="H500" s="132">
        <f t="shared" si="62"/>
        <v>2283782.5057849321</v>
      </c>
      <c r="I500" s="270">
        <f t="shared" si="63"/>
        <v>-4.2150677181780338E-3</v>
      </c>
    </row>
    <row r="501" spans="1:9" x14ac:dyDescent="0.25">
      <c r="A501" s="135">
        <v>47345</v>
      </c>
      <c r="B501" s="134">
        <f t="shared" si="57"/>
        <v>7</v>
      </c>
      <c r="C501" s="132">
        <f t="shared" si="58"/>
        <v>3101778</v>
      </c>
      <c r="D501" s="133">
        <f t="shared" si="59"/>
        <v>820348.62999999989</v>
      </c>
      <c r="E501" s="132">
        <f t="shared" si="60"/>
        <v>2281429.37</v>
      </c>
      <c r="F501" s="132">
        <f t="shared" si="61"/>
        <v>793068304.1400001</v>
      </c>
      <c r="G501" s="132">
        <f t="shared" si="56"/>
        <v>792247955.51000011</v>
      </c>
      <c r="H501" s="132">
        <f t="shared" si="62"/>
        <v>2281429.3680739724</v>
      </c>
      <c r="I501" s="270">
        <f t="shared" si="63"/>
        <v>-1.9260277040302753E-3</v>
      </c>
    </row>
    <row r="502" spans="1:9" x14ac:dyDescent="0.25">
      <c r="A502" s="135">
        <v>47352</v>
      </c>
      <c r="B502" s="134">
        <f t="shared" si="57"/>
        <v>7</v>
      </c>
      <c r="C502" s="132">
        <f t="shared" si="58"/>
        <v>3101778</v>
      </c>
      <c r="D502" s="133">
        <f t="shared" si="59"/>
        <v>822708.54</v>
      </c>
      <c r="E502" s="132">
        <f t="shared" si="60"/>
        <v>2279069.46</v>
      </c>
      <c r="F502" s="132">
        <f t="shared" si="61"/>
        <v>792247955.51000011</v>
      </c>
      <c r="G502" s="132">
        <f t="shared" si="56"/>
        <v>791425246.97000015</v>
      </c>
      <c r="H502" s="132">
        <f t="shared" si="62"/>
        <v>2279069.4610561645</v>
      </c>
      <c r="I502" s="270">
        <f t="shared" si="63"/>
        <v>1.0561645030975342E-3</v>
      </c>
    </row>
    <row r="503" spans="1:9" x14ac:dyDescent="0.25">
      <c r="A503" s="135">
        <v>47359</v>
      </c>
      <c r="B503" s="134">
        <f t="shared" si="57"/>
        <v>7</v>
      </c>
      <c r="C503" s="132">
        <f t="shared" si="58"/>
        <v>3101778</v>
      </c>
      <c r="D503" s="133">
        <f t="shared" si="59"/>
        <v>825075.23</v>
      </c>
      <c r="E503" s="132">
        <f t="shared" si="60"/>
        <v>2276702.77</v>
      </c>
      <c r="F503" s="132">
        <f t="shared" si="61"/>
        <v>791425246.97000015</v>
      </c>
      <c r="G503" s="132">
        <f t="shared" si="56"/>
        <v>790600171.74000013</v>
      </c>
      <c r="H503" s="132">
        <f t="shared" si="62"/>
        <v>2276702.7652561646</v>
      </c>
      <c r="I503" s="270">
        <f t="shared" si="63"/>
        <v>-4.7438354231417179E-3</v>
      </c>
    </row>
    <row r="504" spans="1:9" x14ac:dyDescent="0.25">
      <c r="A504" s="135">
        <v>47366</v>
      </c>
      <c r="B504" s="134">
        <f t="shared" si="57"/>
        <v>7</v>
      </c>
      <c r="C504" s="132">
        <f t="shared" si="58"/>
        <v>3101778</v>
      </c>
      <c r="D504" s="133">
        <f t="shared" si="59"/>
        <v>827448.74000000022</v>
      </c>
      <c r="E504" s="132">
        <f t="shared" si="60"/>
        <v>2274329.2599999998</v>
      </c>
      <c r="F504" s="132">
        <f t="shared" si="61"/>
        <v>790600171.74000013</v>
      </c>
      <c r="G504" s="132">
        <f t="shared" si="56"/>
        <v>789772723.00000012</v>
      </c>
      <c r="H504" s="132">
        <f t="shared" si="62"/>
        <v>2274329.2611698634</v>
      </c>
      <c r="I504" s="270">
        <f t="shared" si="63"/>
        <v>1.169863622635603E-3</v>
      </c>
    </row>
    <row r="505" spans="1:9" x14ac:dyDescent="0.25">
      <c r="A505" s="135">
        <v>47373</v>
      </c>
      <c r="B505" s="134">
        <f t="shared" si="57"/>
        <v>7</v>
      </c>
      <c r="C505" s="132">
        <f t="shared" si="58"/>
        <v>3101778</v>
      </c>
      <c r="D505" s="133">
        <f t="shared" si="59"/>
        <v>829829.06999999983</v>
      </c>
      <c r="E505" s="132">
        <f t="shared" si="60"/>
        <v>2271948.9300000002</v>
      </c>
      <c r="F505" s="132">
        <f t="shared" si="61"/>
        <v>789772723.00000012</v>
      </c>
      <c r="G505" s="132">
        <f t="shared" si="56"/>
        <v>788942893.93000007</v>
      </c>
      <c r="H505" s="132">
        <f t="shared" si="62"/>
        <v>2271948.9291780824</v>
      </c>
      <c r="I505" s="270">
        <f t="shared" si="63"/>
        <v>-8.2191778346896172E-4</v>
      </c>
    </row>
    <row r="506" spans="1:9" x14ac:dyDescent="0.25">
      <c r="A506" s="135">
        <v>47380</v>
      </c>
      <c r="B506" s="134">
        <f t="shared" si="57"/>
        <v>7</v>
      </c>
      <c r="C506" s="132">
        <f t="shared" si="58"/>
        <v>3101778</v>
      </c>
      <c r="D506" s="133">
        <f t="shared" si="59"/>
        <v>832216.25</v>
      </c>
      <c r="E506" s="132">
        <f t="shared" si="60"/>
        <v>2269561.75</v>
      </c>
      <c r="F506" s="132">
        <f t="shared" si="61"/>
        <v>788942893.93000007</v>
      </c>
      <c r="G506" s="132">
        <f t="shared" si="56"/>
        <v>788110677.68000007</v>
      </c>
      <c r="H506" s="132">
        <f t="shared" si="62"/>
        <v>2269561.749661644</v>
      </c>
      <c r="I506" s="270">
        <f t="shared" si="63"/>
        <v>-3.3835601061582565E-4</v>
      </c>
    </row>
    <row r="507" spans="1:9" x14ac:dyDescent="0.25">
      <c r="A507" s="135">
        <v>47387</v>
      </c>
      <c r="B507" s="134">
        <f t="shared" si="57"/>
        <v>7</v>
      </c>
      <c r="C507" s="132">
        <f t="shared" si="58"/>
        <v>3101778</v>
      </c>
      <c r="D507" s="133">
        <f t="shared" si="59"/>
        <v>834610.29999999981</v>
      </c>
      <c r="E507" s="132">
        <f t="shared" si="60"/>
        <v>2267167.7000000002</v>
      </c>
      <c r="F507" s="132">
        <f t="shared" si="61"/>
        <v>788110677.68000007</v>
      </c>
      <c r="G507" s="132">
        <f t="shared" si="56"/>
        <v>787276067.38000011</v>
      </c>
      <c r="H507" s="132">
        <f t="shared" si="62"/>
        <v>2267167.7029150687</v>
      </c>
      <c r="I507" s="270">
        <f t="shared" si="63"/>
        <v>2.9150685295462608E-3</v>
      </c>
    </row>
    <row r="508" spans="1:9" x14ac:dyDescent="0.25">
      <c r="A508" s="135">
        <v>47394</v>
      </c>
      <c r="B508" s="134">
        <f t="shared" si="57"/>
        <v>7</v>
      </c>
      <c r="C508" s="132">
        <f t="shared" si="58"/>
        <v>3101778</v>
      </c>
      <c r="D508" s="133">
        <f t="shared" si="59"/>
        <v>837011.23</v>
      </c>
      <c r="E508" s="132">
        <f t="shared" si="60"/>
        <v>2264766.77</v>
      </c>
      <c r="F508" s="132">
        <f t="shared" si="61"/>
        <v>787276067.38000011</v>
      </c>
      <c r="G508" s="132">
        <f t="shared" si="56"/>
        <v>786439056.1500001</v>
      </c>
      <c r="H508" s="132">
        <f t="shared" si="62"/>
        <v>2264766.7691753427</v>
      </c>
      <c r="I508" s="270">
        <f t="shared" si="63"/>
        <v>-8.2465726882219315E-4</v>
      </c>
    </row>
    <row r="509" spans="1:9" x14ac:dyDescent="0.25">
      <c r="A509" s="135">
        <v>47401</v>
      </c>
      <c r="B509" s="134">
        <f t="shared" si="57"/>
        <v>7</v>
      </c>
      <c r="C509" s="132">
        <f t="shared" si="58"/>
        <v>3101778</v>
      </c>
      <c r="D509" s="133">
        <f t="shared" si="59"/>
        <v>839419.06999999983</v>
      </c>
      <c r="E509" s="132">
        <f t="shared" si="60"/>
        <v>2262358.9300000002</v>
      </c>
      <c r="F509" s="132">
        <f t="shared" si="61"/>
        <v>786439056.1500001</v>
      </c>
      <c r="G509" s="132">
        <f t="shared" si="56"/>
        <v>785599637.08000004</v>
      </c>
      <c r="H509" s="132">
        <f t="shared" si="62"/>
        <v>2262358.9286506851</v>
      </c>
      <c r="I509" s="270">
        <f t="shared" si="63"/>
        <v>-1.3493150472640991E-3</v>
      </c>
    </row>
    <row r="510" spans="1:9" x14ac:dyDescent="0.25">
      <c r="A510" s="135">
        <v>47408</v>
      </c>
      <c r="B510" s="134">
        <f t="shared" si="57"/>
        <v>7</v>
      </c>
      <c r="C510" s="132">
        <f t="shared" si="58"/>
        <v>3101778</v>
      </c>
      <c r="D510" s="133">
        <f t="shared" si="59"/>
        <v>841833.83999999985</v>
      </c>
      <c r="E510" s="132">
        <f t="shared" si="60"/>
        <v>2259944.16</v>
      </c>
      <c r="F510" s="132">
        <f t="shared" si="61"/>
        <v>785599637.08000004</v>
      </c>
      <c r="G510" s="132">
        <f t="shared" si="56"/>
        <v>784757803.24000001</v>
      </c>
      <c r="H510" s="132">
        <f t="shared" si="62"/>
        <v>2259944.1614630139</v>
      </c>
      <c r="I510" s="270">
        <f t="shared" si="63"/>
        <v>1.4630137011408806E-3</v>
      </c>
    </row>
    <row r="511" spans="1:9" x14ac:dyDescent="0.25">
      <c r="A511" s="135">
        <v>47415</v>
      </c>
      <c r="B511" s="134">
        <f t="shared" si="57"/>
        <v>7</v>
      </c>
      <c r="C511" s="132">
        <f t="shared" si="58"/>
        <v>3101778</v>
      </c>
      <c r="D511" s="133">
        <f t="shared" si="59"/>
        <v>844255.54999999981</v>
      </c>
      <c r="E511" s="132">
        <f t="shared" si="60"/>
        <v>2257522.4500000002</v>
      </c>
      <c r="F511" s="132">
        <f t="shared" si="61"/>
        <v>784757803.24000001</v>
      </c>
      <c r="G511" s="132">
        <f t="shared" si="56"/>
        <v>783913547.69000006</v>
      </c>
      <c r="H511" s="132">
        <f t="shared" si="62"/>
        <v>2257522.4476767122</v>
      </c>
      <c r="I511" s="270">
        <f t="shared" si="63"/>
        <v>-2.3232880048453808E-3</v>
      </c>
    </row>
    <row r="512" spans="1:9" x14ac:dyDescent="0.25">
      <c r="A512" s="135">
        <v>47422</v>
      </c>
      <c r="B512" s="134">
        <f t="shared" si="57"/>
        <v>7</v>
      </c>
      <c r="C512" s="132">
        <f t="shared" si="58"/>
        <v>3101778</v>
      </c>
      <c r="D512" s="133">
        <f t="shared" si="59"/>
        <v>846684.23</v>
      </c>
      <c r="E512" s="132">
        <f t="shared" si="60"/>
        <v>2255093.77</v>
      </c>
      <c r="F512" s="132">
        <f t="shared" si="61"/>
        <v>783913547.69000006</v>
      </c>
      <c r="G512" s="132">
        <f t="shared" si="56"/>
        <v>783066863.46000004</v>
      </c>
      <c r="H512" s="132">
        <f t="shared" si="62"/>
        <v>2255093.7673273976</v>
      </c>
      <c r="I512" s="270">
        <f t="shared" si="63"/>
        <v>-2.6726024225354195E-3</v>
      </c>
    </row>
    <row r="513" spans="1:9" x14ac:dyDescent="0.25">
      <c r="A513" s="135">
        <v>47429</v>
      </c>
      <c r="B513" s="134">
        <f t="shared" si="57"/>
        <v>7</v>
      </c>
      <c r="C513" s="132">
        <f t="shared" si="58"/>
        <v>3101778</v>
      </c>
      <c r="D513" s="133">
        <f t="shared" si="59"/>
        <v>849119.89999999991</v>
      </c>
      <c r="E513" s="132">
        <f t="shared" si="60"/>
        <v>2252658.1</v>
      </c>
      <c r="F513" s="132">
        <f t="shared" si="61"/>
        <v>783066863.46000004</v>
      </c>
      <c r="G513" s="132">
        <f t="shared" si="56"/>
        <v>782217743.56000006</v>
      </c>
      <c r="H513" s="132">
        <f t="shared" si="62"/>
        <v>2252658.1003643838</v>
      </c>
      <c r="I513" s="270">
        <f t="shared" si="63"/>
        <v>3.6438368260860443E-4</v>
      </c>
    </row>
    <row r="514" spans="1:9" x14ac:dyDescent="0.25">
      <c r="A514" s="135">
        <v>47436</v>
      </c>
      <c r="B514" s="134">
        <f t="shared" si="57"/>
        <v>7</v>
      </c>
      <c r="C514" s="132">
        <f t="shared" si="58"/>
        <v>3101778</v>
      </c>
      <c r="D514" s="133">
        <f t="shared" si="59"/>
        <v>851562.56999999983</v>
      </c>
      <c r="E514" s="132">
        <f t="shared" si="60"/>
        <v>2250215.4300000002</v>
      </c>
      <c r="F514" s="132">
        <f t="shared" si="61"/>
        <v>782217743.56000006</v>
      </c>
      <c r="G514" s="132">
        <f t="shared" si="56"/>
        <v>781366180.99000001</v>
      </c>
      <c r="H514" s="132">
        <f t="shared" si="62"/>
        <v>2250215.4266794519</v>
      </c>
      <c r="I514" s="270">
        <f t="shared" si="63"/>
        <v>-3.3205482177436352E-3</v>
      </c>
    </row>
    <row r="515" spans="1:9" x14ac:dyDescent="0.25">
      <c r="A515" s="135">
        <v>47443</v>
      </c>
      <c r="B515" s="134">
        <f t="shared" si="57"/>
        <v>7</v>
      </c>
      <c r="C515" s="132">
        <f t="shared" si="58"/>
        <v>3101778</v>
      </c>
      <c r="D515" s="133">
        <f t="shared" si="59"/>
        <v>854012.27</v>
      </c>
      <c r="E515" s="132">
        <f t="shared" si="60"/>
        <v>2247765.73</v>
      </c>
      <c r="F515" s="132">
        <f t="shared" si="61"/>
        <v>781366180.99000001</v>
      </c>
      <c r="G515" s="132">
        <f t="shared" si="56"/>
        <v>780512168.72000003</v>
      </c>
      <c r="H515" s="132">
        <f t="shared" si="62"/>
        <v>2247765.7261356167</v>
      </c>
      <c r="I515" s="270">
        <f t="shared" si="63"/>
        <v>-3.8643833249807358E-3</v>
      </c>
    </row>
    <row r="516" spans="1:9" x14ac:dyDescent="0.25">
      <c r="A516" s="135">
        <v>47450</v>
      </c>
      <c r="B516" s="134">
        <f t="shared" si="57"/>
        <v>7</v>
      </c>
      <c r="C516" s="132">
        <f t="shared" si="58"/>
        <v>3101778</v>
      </c>
      <c r="D516" s="133">
        <f t="shared" si="59"/>
        <v>856469.02</v>
      </c>
      <c r="E516" s="132">
        <f t="shared" si="60"/>
        <v>2245308.98</v>
      </c>
      <c r="F516" s="132">
        <f t="shared" si="61"/>
        <v>780512168.72000003</v>
      </c>
      <c r="G516" s="132">
        <f t="shared" ref="G516:G579" si="64">F516-D516</f>
        <v>779655699.70000005</v>
      </c>
      <c r="H516" s="132">
        <f t="shared" si="62"/>
        <v>2245308.9785095891</v>
      </c>
      <c r="I516" s="270">
        <f t="shared" si="63"/>
        <v>-1.4904108829796314E-3</v>
      </c>
    </row>
    <row r="517" spans="1:9" x14ac:dyDescent="0.25">
      <c r="A517" s="135">
        <v>47457</v>
      </c>
      <c r="B517" s="134">
        <f t="shared" ref="B517:B580" si="65">A517-A516</f>
        <v>7</v>
      </c>
      <c r="C517" s="132">
        <f t="shared" ref="C517:C580" si="66">$D$2</f>
        <v>3101778</v>
      </c>
      <c r="D517" s="133">
        <f t="shared" ref="D517:D580" si="67">C517-E517</f>
        <v>858932.83999999985</v>
      </c>
      <c r="E517" s="132">
        <f t="shared" ref="E517:E580" si="68">ROUND(F517*$B$2*B517/365,2)</f>
        <v>2242845.16</v>
      </c>
      <c r="F517" s="132">
        <f t="shared" ref="F517:F580" si="69">G516</f>
        <v>779655699.70000005</v>
      </c>
      <c r="G517" s="132">
        <f t="shared" si="64"/>
        <v>778796766.86000001</v>
      </c>
      <c r="H517" s="132">
        <f t="shared" ref="H517:H580" si="70">F517*$B$2*B517/365</f>
        <v>2242845.1635205476</v>
      </c>
      <c r="I517" s="270">
        <f t="shared" ref="I517:I580" si="71">H517-E517</f>
        <v>3.5205474123358727E-3</v>
      </c>
    </row>
    <row r="518" spans="1:9" x14ac:dyDescent="0.25">
      <c r="A518" s="135">
        <v>47464</v>
      </c>
      <c r="B518" s="134">
        <f t="shared" si="65"/>
        <v>7</v>
      </c>
      <c r="C518" s="132">
        <f t="shared" si="66"/>
        <v>3101778</v>
      </c>
      <c r="D518" s="133">
        <f t="shared" si="67"/>
        <v>861403.74000000022</v>
      </c>
      <c r="E518" s="132">
        <f t="shared" si="68"/>
        <v>2240374.2599999998</v>
      </c>
      <c r="F518" s="132">
        <f t="shared" si="69"/>
        <v>778796766.86000001</v>
      </c>
      <c r="G518" s="132">
        <f t="shared" si="64"/>
        <v>777935363.12</v>
      </c>
      <c r="H518" s="132">
        <f t="shared" si="70"/>
        <v>2240374.2608301369</v>
      </c>
      <c r="I518" s="270">
        <f t="shared" si="71"/>
        <v>8.3013717085123062E-4</v>
      </c>
    </row>
    <row r="519" spans="1:9" x14ac:dyDescent="0.25">
      <c r="A519" s="135">
        <v>47471</v>
      </c>
      <c r="B519" s="134">
        <f t="shared" si="65"/>
        <v>7</v>
      </c>
      <c r="C519" s="132">
        <f t="shared" si="66"/>
        <v>3101778</v>
      </c>
      <c r="D519" s="133">
        <f t="shared" si="67"/>
        <v>863881.75</v>
      </c>
      <c r="E519" s="132">
        <f t="shared" si="68"/>
        <v>2237896.25</v>
      </c>
      <c r="F519" s="132">
        <f t="shared" si="69"/>
        <v>777935363.12</v>
      </c>
      <c r="G519" s="132">
        <f t="shared" si="64"/>
        <v>777071481.37</v>
      </c>
      <c r="H519" s="132">
        <f t="shared" si="70"/>
        <v>2237896.2500712331</v>
      </c>
      <c r="I519" s="270">
        <f t="shared" si="71"/>
        <v>7.123313844203949E-5</v>
      </c>
    </row>
    <row r="520" spans="1:9" x14ac:dyDescent="0.25">
      <c r="A520" s="135">
        <v>47478</v>
      </c>
      <c r="B520" s="134">
        <f t="shared" si="65"/>
        <v>7</v>
      </c>
      <c r="C520" s="132">
        <f t="shared" si="66"/>
        <v>3101778</v>
      </c>
      <c r="D520" s="133">
        <f t="shared" si="67"/>
        <v>866366.89000000013</v>
      </c>
      <c r="E520" s="132">
        <f t="shared" si="68"/>
        <v>2235411.11</v>
      </c>
      <c r="F520" s="132">
        <f t="shared" si="69"/>
        <v>777071481.37</v>
      </c>
      <c r="G520" s="132">
        <f t="shared" si="64"/>
        <v>776205114.48000002</v>
      </c>
      <c r="H520" s="132">
        <f t="shared" si="70"/>
        <v>2235411.1107904105</v>
      </c>
      <c r="I520" s="270">
        <f t="shared" si="71"/>
        <v>7.9041067510843277E-4</v>
      </c>
    </row>
    <row r="521" spans="1:9" x14ac:dyDescent="0.25">
      <c r="A521" s="135">
        <v>47485</v>
      </c>
      <c r="B521" s="134">
        <f t="shared" si="65"/>
        <v>7</v>
      </c>
      <c r="C521" s="132">
        <f t="shared" si="66"/>
        <v>3101778</v>
      </c>
      <c r="D521" s="133">
        <f t="shared" si="67"/>
        <v>868859.18000000017</v>
      </c>
      <c r="E521" s="132">
        <f t="shared" si="68"/>
        <v>2232918.8199999998</v>
      </c>
      <c r="F521" s="132">
        <f t="shared" si="69"/>
        <v>776205114.48000002</v>
      </c>
      <c r="G521" s="132">
        <f t="shared" si="64"/>
        <v>775336255.30000007</v>
      </c>
      <c r="H521" s="132">
        <f t="shared" si="70"/>
        <v>2232918.8224767125</v>
      </c>
      <c r="I521" s="270">
        <f t="shared" si="71"/>
        <v>2.4767126888036728E-3</v>
      </c>
    </row>
    <row r="522" spans="1:9" x14ac:dyDescent="0.25">
      <c r="A522" s="135">
        <v>47492</v>
      </c>
      <c r="B522" s="134">
        <f t="shared" si="65"/>
        <v>7</v>
      </c>
      <c r="C522" s="132">
        <f t="shared" si="66"/>
        <v>3101778</v>
      </c>
      <c r="D522" s="133">
        <f t="shared" si="67"/>
        <v>871358.64000000013</v>
      </c>
      <c r="E522" s="132">
        <f t="shared" si="68"/>
        <v>2230419.36</v>
      </c>
      <c r="F522" s="132">
        <f t="shared" si="69"/>
        <v>775336255.30000007</v>
      </c>
      <c r="G522" s="132">
        <f t="shared" si="64"/>
        <v>774464896.66000009</v>
      </c>
      <c r="H522" s="132">
        <f t="shared" si="70"/>
        <v>2230419.3645616439</v>
      </c>
      <c r="I522" s="270">
        <f t="shared" si="71"/>
        <v>4.561644047498703E-3</v>
      </c>
    </row>
    <row r="523" spans="1:9" x14ac:dyDescent="0.25">
      <c r="A523" s="135">
        <v>47499</v>
      </c>
      <c r="B523" s="134">
        <f t="shared" si="65"/>
        <v>7</v>
      </c>
      <c r="C523" s="132">
        <f t="shared" si="66"/>
        <v>3101778</v>
      </c>
      <c r="D523" s="133">
        <f t="shared" si="67"/>
        <v>873865.2799999998</v>
      </c>
      <c r="E523" s="132">
        <f t="shared" si="68"/>
        <v>2227912.7200000002</v>
      </c>
      <c r="F523" s="132">
        <f t="shared" si="69"/>
        <v>774464896.66000009</v>
      </c>
      <c r="G523" s="132">
        <f t="shared" si="64"/>
        <v>773591031.38000011</v>
      </c>
      <c r="H523" s="132">
        <f t="shared" si="70"/>
        <v>2227912.7164191781</v>
      </c>
      <c r="I523" s="270">
        <f t="shared" si="71"/>
        <v>-3.5808221437036991E-3</v>
      </c>
    </row>
    <row r="524" spans="1:9" x14ac:dyDescent="0.25">
      <c r="A524" s="135">
        <v>47506</v>
      </c>
      <c r="B524" s="134">
        <f t="shared" si="65"/>
        <v>7</v>
      </c>
      <c r="C524" s="132">
        <f t="shared" si="66"/>
        <v>3101778</v>
      </c>
      <c r="D524" s="133">
        <f t="shared" si="67"/>
        <v>876379.14000000013</v>
      </c>
      <c r="E524" s="132">
        <f t="shared" si="68"/>
        <v>2225398.86</v>
      </c>
      <c r="F524" s="132">
        <f t="shared" si="69"/>
        <v>773591031.38000011</v>
      </c>
      <c r="G524" s="132">
        <f t="shared" si="64"/>
        <v>772714652.24000013</v>
      </c>
      <c r="H524" s="132">
        <f t="shared" si="70"/>
        <v>2225398.8573945207</v>
      </c>
      <c r="I524" s="270">
        <f t="shared" si="71"/>
        <v>-2.6054792106151581E-3</v>
      </c>
    </row>
    <row r="525" spans="1:9" x14ac:dyDescent="0.25">
      <c r="A525" s="135">
        <v>47513</v>
      </c>
      <c r="B525" s="134">
        <f t="shared" si="65"/>
        <v>7</v>
      </c>
      <c r="C525" s="132">
        <f t="shared" si="66"/>
        <v>3101778</v>
      </c>
      <c r="D525" s="133">
        <f t="shared" si="67"/>
        <v>878900.23</v>
      </c>
      <c r="E525" s="132">
        <f t="shared" si="68"/>
        <v>2222877.77</v>
      </c>
      <c r="F525" s="132">
        <f t="shared" si="69"/>
        <v>772714652.24000013</v>
      </c>
      <c r="G525" s="132">
        <f t="shared" si="64"/>
        <v>771835752.01000011</v>
      </c>
      <c r="H525" s="132">
        <f t="shared" si="70"/>
        <v>2222877.7667178083</v>
      </c>
      <c r="I525" s="270">
        <f t="shared" si="71"/>
        <v>-3.2821916975080967E-3</v>
      </c>
    </row>
    <row r="526" spans="1:9" x14ac:dyDescent="0.25">
      <c r="A526" s="135">
        <v>47520</v>
      </c>
      <c r="B526" s="134">
        <f t="shared" si="65"/>
        <v>7</v>
      </c>
      <c r="C526" s="132">
        <f t="shared" si="66"/>
        <v>3101778</v>
      </c>
      <c r="D526" s="133">
        <f t="shared" si="67"/>
        <v>881428.58000000007</v>
      </c>
      <c r="E526" s="132">
        <f t="shared" si="68"/>
        <v>2220349.42</v>
      </c>
      <c r="F526" s="132">
        <f t="shared" si="69"/>
        <v>771835752.01000011</v>
      </c>
      <c r="G526" s="132">
        <f t="shared" si="64"/>
        <v>770954323.43000007</v>
      </c>
      <c r="H526" s="132">
        <f t="shared" si="70"/>
        <v>2220349.4235904114</v>
      </c>
      <c r="I526" s="270">
        <f t="shared" si="71"/>
        <v>3.5904115065932274E-3</v>
      </c>
    </row>
    <row r="527" spans="1:9" x14ac:dyDescent="0.25">
      <c r="A527" s="135">
        <v>47527</v>
      </c>
      <c r="B527" s="134">
        <f t="shared" si="65"/>
        <v>7</v>
      </c>
      <c r="C527" s="132">
        <f t="shared" si="66"/>
        <v>3101778</v>
      </c>
      <c r="D527" s="133">
        <f t="shared" si="67"/>
        <v>883964.19</v>
      </c>
      <c r="E527" s="132">
        <f t="shared" si="68"/>
        <v>2217813.81</v>
      </c>
      <c r="F527" s="132">
        <f t="shared" si="69"/>
        <v>770954323.43000007</v>
      </c>
      <c r="G527" s="132">
        <f t="shared" si="64"/>
        <v>770070359.24000001</v>
      </c>
      <c r="H527" s="132">
        <f t="shared" si="70"/>
        <v>2217813.8071273975</v>
      </c>
      <c r="I527" s="270">
        <f t="shared" si="71"/>
        <v>-2.8726025484502316E-3</v>
      </c>
    </row>
    <row r="528" spans="1:9" x14ac:dyDescent="0.25">
      <c r="A528" s="135">
        <v>47534</v>
      </c>
      <c r="B528" s="134">
        <f t="shared" si="65"/>
        <v>7</v>
      </c>
      <c r="C528" s="132">
        <f t="shared" si="66"/>
        <v>3101778</v>
      </c>
      <c r="D528" s="133">
        <f t="shared" si="67"/>
        <v>886507.10000000009</v>
      </c>
      <c r="E528" s="132">
        <f t="shared" si="68"/>
        <v>2215270.9</v>
      </c>
      <c r="F528" s="132">
        <f t="shared" si="69"/>
        <v>770070359.24000001</v>
      </c>
      <c r="G528" s="132">
        <f t="shared" si="64"/>
        <v>769183852.13999999</v>
      </c>
      <c r="H528" s="132">
        <f t="shared" si="70"/>
        <v>2215270.8964438355</v>
      </c>
      <c r="I528" s="270">
        <f t="shared" si="71"/>
        <v>-3.5561644472181797E-3</v>
      </c>
    </row>
    <row r="529" spans="1:9" x14ac:dyDescent="0.25">
      <c r="A529" s="135">
        <v>47541</v>
      </c>
      <c r="B529" s="134">
        <f t="shared" si="65"/>
        <v>7</v>
      </c>
      <c r="C529" s="132">
        <f t="shared" si="66"/>
        <v>3101778</v>
      </c>
      <c r="D529" s="133">
        <f t="shared" si="67"/>
        <v>889057.33000000007</v>
      </c>
      <c r="E529" s="132">
        <f t="shared" si="68"/>
        <v>2212720.67</v>
      </c>
      <c r="F529" s="132">
        <f t="shared" si="69"/>
        <v>769183852.13999999</v>
      </c>
      <c r="G529" s="132">
        <f t="shared" si="64"/>
        <v>768294794.80999994</v>
      </c>
      <c r="H529" s="132">
        <f t="shared" si="70"/>
        <v>2212720.670539726</v>
      </c>
      <c r="I529" s="270">
        <f t="shared" si="71"/>
        <v>5.3972611203789711E-4</v>
      </c>
    </row>
    <row r="530" spans="1:9" x14ac:dyDescent="0.25">
      <c r="A530" s="135">
        <v>47548</v>
      </c>
      <c r="B530" s="134">
        <f t="shared" si="65"/>
        <v>7</v>
      </c>
      <c r="C530" s="132">
        <f t="shared" si="66"/>
        <v>3101778</v>
      </c>
      <c r="D530" s="133">
        <f t="shared" si="67"/>
        <v>891614.89000000013</v>
      </c>
      <c r="E530" s="132">
        <f t="shared" si="68"/>
        <v>2210163.11</v>
      </c>
      <c r="F530" s="132">
        <f t="shared" si="69"/>
        <v>768294794.80999994</v>
      </c>
      <c r="G530" s="132">
        <f t="shared" si="64"/>
        <v>767403179.91999996</v>
      </c>
      <c r="H530" s="132">
        <f t="shared" si="70"/>
        <v>2210163.1083575338</v>
      </c>
      <c r="I530" s="270">
        <f t="shared" si="71"/>
        <v>-1.6424660570919514E-3</v>
      </c>
    </row>
    <row r="531" spans="1:9" x14ac:dyDescent="0.25">
      <c r="A531" s="135">
        <v>47555</v>
      </c>
      <c r="B531" s="134">
        <f t="shared" si="65"/>
        <v>7</v>
      </c>
      <c r="C531" s="132">
        <f t="shared" si="66"/>
        <v>3101778</v>
      </c>
      <c r="D531" s="133">
        <f t="shared" si="67"/>
        <v>894179.81</v>
      </c>
      <c r="E531" s="132">
        <f t="shared" si="68"/>
        <v>2207598.19</v>
      </c>
      <c r="F531" s="132">
        <f t="shared" si="69"/>
        <v>767403179.91999996</v>
      </c>
      <c r="G531" s="132">
        <f t="shared" si="64"/>
        <v>766509000.11000001</v>
      </c>
      <c r="H531" s="132">
        <f t="shared" si="70"/>
        <v>2207598.1888109585</v>
      </c>
      <c r="I531" s="270">
        <f t="shared" si="71"/>
        <v>-1.1890414170920849E-3</v>
      </c>
    </row>
    <row r="532" spans="1:9" x14ac:dyDescent="0.25">
      <c r="A532" s="135">
        <v>47562</v>
      </c>
      <c r="B532" s="134">
        <f t="shared" si="65"/>
        <v>7</v>
      </c>
      <c r="C532" s="132">
        <f t="shared" si="66"/>
        <v>3101778</v>
      </c>
      <c r="D532" s="133">
        <f t="shared" si="67"/>
        <v>896752.10999999987</v>
      </c>
      <c r="E532" s="132">
        <f t="shared" si="68"/>
        <v>2205025.89</v>
      </c>
      <c r="F532" s="132">
        <f t="shared" si="69"/>
        <v>766509000.11000001</v>
      </c>
      <c r="G532" s="132">
        <f t="shared" si="64"/>
        <v>765612248</v>
      </c>
      <c r="H532" s="132">
        <f t="shared" si="70"/>
        <v>2205025.8907273971</v>
      </c>
      <c r="I532" s="270">
        <f t="shared" si="71"/>
        <v>7.2739692404866219E-4</v>
      </c>
    </row>
    <row r="533" spans="1:9" x14ac:dyDescent="0.25">
      <c r="A533" s="135">
        <v>47569</v>
      </c>
      <c r="B533" s="134">
        <f t="shared" si="65"/>
        <v>7</v>
      </c>
      <c r="C533" s="132">
        <f t="shared" si="66"/>
        <v>3101778</v>
      </c>
      <c r="D533" s="133">
        <f t="shared" si="67"/>
        <v>899331.81</v>
      </c>
      <c r="E533" s="132">
        <f t="shared" si="68"/>
        <v>2202446.19</v>
      </c>
      <c r="F533" s="132">
        <f t="shared" si="69"/>
        <v>765612248</v>
      </c>
      <c r="G533" s="132">
        <f t="shared" si="64"/>
        <v>764712916.19000006</v>
      </c>
      <c r="H533" s="132">
        <f t="shared" si="70"/>
        <v>2202446.1928767124</v>
      </c>
      <c r="I533" s="270">
        <f t="shared" si="71"/>
        <v>2.8767124749720097E-3</v>
      </c>
    </row>
    <row r="534" spans="1:9" x14ac:dyDescent="0.25">
      <c r="A534" s="135">
        <v>47576</v>
      </c>
      <c r="B534" s="134">
        <f t="shared" si="65"/>
        <v>7</v>
      </c>
      <c r="C534" s="132">
        <f t="shared" si="66"/>
        <v>3101778</v>
      </c>
      <c r="D534" s="133">
        <f t="shared" si="67"/>
        <v>901918.93000000017</v>
      </c>
      <c r="E534" s="132">
        <f t="shared" si="68"/>
        <v>2199859.0699999998</v>
      </c>
      <c r="F534" s="132">
        <f t="shared" si="69"/>
        <v>764712916.19000006</v>
      </c>
      <c r="G534" s="132">
        <f t="shared" si="64"/>
        <v>763810997.26000011</v>
      </c>
      <c r="H534" s="132">
        <f t="shared" si="70"/>
        <v>2199859.0739712329</v>
      </c>
      <c r="I534" s="270">
        <f t="shared" si="71"/>
        <v>3.971233032643795E-3</v>
      </c>
    </row>
    <row r="535" spans="1:9" x14ac:dyDescent="0.25">
      <c r="A535" s="135">
        <v>47583</v>
      </c>
      <c r="B535" s="134">
        <f t="shared" si="65"/>
        <v>7</v>
      </c>
      <c r="C535" s="132">
        <f t="shared" si="66"/>
        <v>3101778</v>
      </c>
      <c r="D535" s="133">
        <f t="shared" si="67"/>
        <v>904513.49000000022</v>
      </c>
      <c r="E535" s="132">
        <f t="shared" si="68"/>
        <v>2197264.5099999998</v>
      </c>
      <c r="F535" s="132">
        <f t="shared" si="69"/>
        <v>763810997.26000011</v>
      </c>
      <c r="G535" s="132">
        <f t="shared" si="64"/>
        <v>762906483.7700001</v>
      </c>
      <c r="H535" s="132">
        <f t="shared" si="70"/>
        <v>2197264.5126657537</v>
      </c>
      <c r="I535" s="270">
        <f t="shared" si="71"/>
        <v>2.6657539419829845E-3</v>
      </c>
    </row>
    <row r="536" spans="1:9" x14ac:dyDescent="0.25">
      <c r="A536" s="135">
        <v>47590</v>
      </c>
      <c r="B536" s="134">
        <f t="shared" si="65"/>
        <v>7</v>
      </c>
      <c r="C536" s="132">
        <f t="shared" si="66"/>
        <v>3101778</v>
      </c>
      <c r="D536" s="133">
        <f t="shared" si="67"/>
        <v>907115.50999999978</v>
      </c>
      <c r="E536" s="132">
        <f t="shared" si="68"/>
        <v>2194662.4900000002</v>
      </c>
      <c r="F536" s="132">
        <f t="shared" si="69"/>
        <v>762906483.7700001</v>
      </c>
      <c r="G536" s="132">
        <f t="shared" si="64"/>
        <v>761999368.26000011</v>
      </c>
      <c r="H536" s="132">
        <f t="shared" si="70"/>
        <v>2194662.4875575341</v>
      </c>
      <c r="I536" s="270">
        <f t="shared" si="71"/>
        <v>-2.4424660950899124E-3</v>
      </c>
    </row>
    <row r="537" spans="1:9" x14ac:dyDescent="0.25">
      <c r="A537" s="135">
        <v>47597</v>
      </c>
      <c r="B537" s="134">
        <f t="shared" si="65"/>
        <v>7</v>
      </c>
      <c r="C537" s="132">
        <f t="shared" si="66"/>
        <v>3101778</v>
      </c>
      <c r="D537" s="133">
        <f t="shared" si="67"/>
        <v>909725.02</v>
      </c>
      <c r="E537" s="132">
        <f t="shared" si="68"/>
        <v>2192052.98</v>
      </c>
      <c r="F537" s="132">
        <f t="shared" si="69"/>
        <v>761999368.26000011</v>
      </c>
      <c r="G537" s="132">
        <f t="shared" si="64"/>
        <v>761089643.24000013</v>
      </c>
      <c r="H537" s="132">
        <f t="shared" si="70"/>
        <v>2192052.9771863017</v>
      </c>
      <c r="I537" s="270">
        <f t="shared" si="71"/>
        <v>-2.8136982582509518E-3</v>
      </c>
    </row>
    <row r="538" spans="1:9" x14ac:dyDescent="0.25">
      <c r="A538" s="135">
        <v>47604</v>
      </c>
      <c r="B538" s="134">
        <f t="shared" si="65"/>
        <v>7</v>
      </c>
      <c r="C538" s="132">
        <f t="shared" si="66"/>
        <v>3101778</v>
      </c>
      <c r="D538" s="133">
        <f t="shared" si="67"/>
        <v>912342.04</v>
      </c>
      <c r="E538" s="132">
        <f t="shared" si="68"/>
        <v>2189435.96</v>
      </c>
      <c r="F538" s="132">
        <f t="shared" si="69"/>
        <v>761089643.24000013</v>
      </c>
      <c r="G538" s="132">
        <f t="shared" si="64"/>
        <v>760177301.20000017</v>
      </c>
      <c r="H538" s="132">
        <f t="shared" si="70"/>
        <v>2189435.9600054799</v>
      </c>
      <c r="I538" s="270">
        <f t="shared" si="71"/>
        <v>5.4799020290374756E-6</v>
      </c>
    </row>
    <row r="539" spans="1:9" x14ac:dyDescent="0.25">
      <c r="A539" s="135">
        <v>47611</v>
      </c>
      <c r="B539" s="134">
        <f t="shared" si="65"/>
        <v>7</v>
      </c>
      <c r="C539" s="132">
        <f t="shared" si="66"/>
        <v>3101778</v>
      </c>
      <c r="D539" s="133">
        <f t="shared" si="67"/>
        <v>914966.58999999985</v>
      </c>
      <c r="E539" s="132">
        <f t="shared" si="68"/>
        <v>2186811.41</v>
      </c>
      <c r="F539" s="132">
        <f t="shared" si="69"/>
        <v>760177301.20000017</v>
      </c>
      <c r="G539" s="132">
        <f t="shared" si="64"/>
        <v>759262334.61000013</v>
      </c>
      <c r="H539" s="132">
        <f t="shared" si="70"/>
        <v>2186811.414410959</v>
      </c>
      <c r="I539" s="270">
        <f t="shared" si="71"/>
        <v>4.4109588488936424E-3</v>
      </c>
    </row>
    <row r="540" spans="1:9" x14ac:dyDescent="0.25">
      <c r="A540" s="135">
        <v>47618</v>
      </c>
      <c r="B540" s="134">
        <f t="shared" si="65"/>
        <v>7</v>
      </c>
      <c r="C540" s="132">
        <f t="shared" si="66"/>
        <v>3101778</v>
      </c>
      <c r="D540" s="133">
        <f t="shared" si="67"/>
        <v>917598.68000000017</v>
      </c>
      <c r="E540" s="132">
        <f t="shared" si="68"/>
        <v>2184179.3199999998</v>
      </c>
      <c r="F540" s="132">
        <f t="shared" si="69"/>
        <v>759262334.61000013</v>
      </c>
      <c r="G540" s="132">
        <f t="shared" si="64"/>
        <v>758344735.93000019</v>
      </c>
      <c r="H540" s="132">
        <f t="shared" si="70"/>
        <v>2184179.3187410962</v>
      </c>
      <c r="I540" s="270">
        <f t="shared" si="71"/>
        <v>-1.2589036487042904E-3</v>
      </c>
    </row>
    <row r="541" spans="1:9" x14ac:dyDescent="0.25">
      <c r="A541" s="135">
        <v>47625</v>
      </c>
      <c r="B541" s="134">
        <f t="shared" si="65"/>
        <v>7</v>
      </c>
      <c r="C541" s="132">
        <f t="shared" si="66"/>
        <v>3101778</v>
      </c>
      <c r="D541" s="133">
        <f t="shared" si="67"/>
        <v>920238.35000000009</v>
      </c>
      <c r="E541" s="132">
        <f t="shared" si="68"/>
        <v>2181539.65</v>
      </c>
      <c r="F541" s="132">
        <f t="shared" si="69"/>
        <v>758344735.93000019</v>
      </c>
      <c r="G541" s="132">
        <f t="shared" si="64"/>
        <v>757424497.58000016</v>
      </c>
      <c r="H541" s="132">
        <f t="shared" si="70"/>
        <v>2181539.6513054799</v>
      </c>
      <c r="I541" s="270">
        <f t="shared" si="71"/>
        <v>1.3054800219833851E-3</v>
      </c>
    </row>
    <row r="542" spans="1:9" x14ac:dyDescent="0.25">
      <c r="A542" s="135">
        <v>47632</v>
      </c>
      <c r="B542" s="134">
        <f t="shared" si="65"/>
        <v>7</v>
      </c>
      <c r="C542" s="132">
        <f t="shared" si="66"/>
        <v>3101778</v>
      </c>
      <c r="D542" s="133">
        <f t="shared" si="67"/>
        <v>922885.60999999987</v>
      </c>
      <c r="E542" s="132">
        <f t="shared" si="68"/>
        <v>2178892.39</v>
      </c>
      <c r="F542" s="132">
        <f t="shared" si="69"/>
        <v>757424497.58000016</v>
      </c>
      <c r="G542" s="132">
        <f t="shared" si="64"/>
        <v>756501611.97000015</v>
      </c>
      <c r="H542" s="132">
        <f t="shared" si="70"/>
        <v>2178892.3902986306</v>
      </c>
      <c r="I542" s="270">
        <f t="shared" si="71"/>
        <v>2.9863044619560242E-4</v>
      </c>
    </row>
    <row r="543" spans="1:9" x14ac:dyDescent="0.25">
      <c r="A543" s="135">
        <v>47639</v>
      </c>
      <c r="B543" s="134">
        <f t="shared" si="65"/>
        <v>7</v>
      </c>
      <c r="C543" s="132">
        <f t="shared" si="66"/>
        <v>3101778</v>
      </c>
      <c r="D543" s="133">
        <f t="shared" si="67"/>
        <v>925540.49000000022</v>
      </c>
      <c r="E543" s="132">
        <f t="shared" si="68"/>
        <v>2176237.5099999998</v>
      </c>
      <c r="F543" s="132">
        <f t="shared" si="69"/>
        <v>756501611.97000015</v>
      </c>
      <c r="G543" s="132">
        <f t="shared" si="64"/>
        <v>755576071.48000014</v>
      </c>
      <c r="H543" s="132">
        <f t="shared" si="70"/>
        <v>2176237.5138863018</v>
      </c>
      <c r="I543" s="270">
        <f t="shared" si="71"/>
        <v>3.8863020017743111E-3</v>
      </c>
    </row>
    <row r="544" spans="1:9" x14ac:dyDescent="0.25">
      <c r="A544" s="135">
        <v>47646</v>
      </c>
      <c r="B544" s="134">
        <f t="shared" si="65"/>
        <v>7</v>
      </c>
      <c r="C544" s="132">
        <f t="shared" si="66"/>
        <v>3101778</v>
      </c>
      <c r="D544" s="133">
        <f t="shared" si="67"/>
        <v>928203</v>
      </c>
      <c r="E544" s="132">
        <f t="shared" si="68"/>
        <v>2173575</v>
      </c>
      <c r="F544" s="132">
        <f t="shared" si="69"/>
        <v>755576071.48000014</v>
      </c>
      <c r="G544" s="132">
        <f t="shared" si="64"/>
        <v>754647868.48000014</v>
      </c>
      <c r="H544" s="132">
        <f t="shared" si="70"/>
        <v>2173575.0001479457</v>
      </c>
      <c r="I544" s="270">
        <f t="shared" si="71"/>
        <v>1.4794571325182915E-4</v>
      </c>
    </row>
    <row r="545" spans="1:9" x14ac:dyDescent="0.25">
      <c r="A545" s="135">
        <v>47653</v>
      </c>
      <c r="B545" s="134">
        <f t="shared" si="65"/>
        <v>7</v>
      </c>
      <c r="C545" s="132">
        <f t="shared" si="66"/>
        <v>3101778</v>
      </c>
      <c r="D545" s="133">
        <f t="shared" si="67"/>
        <v>930873.16999999993</v>
      </c>
      <c r="E545" s="132">
        <f t="shared" si="68"/>
        <v>2170904.83</v>
      </c>
      <c r="F545" s="132">
        <f t="shared" si="69"/>
        <v>754647868.48000014</v>
      </c>
      <c r="G545" s="132">
        <f t="shared" si="64"/>
        <v>753716995.31000018</v>
      </c>
      <c r="H545" s="132">
        <f t="shared" si="70"/>
        <v>2170904.8271342465</v>
      </c>
      <c r="I545" s="270">
        <f t="shared" si="71"/>
        <v>-2.8657536022365093E-3</v>
      </c>
    </row>
    <row r="546" spans="1:9" x14ac:dyDescent="0.25">
      <c r="A546" s="135">
        <v>47660</v>
      </c>
      <c r="B546" s="134">
        <f t="shared" si="65"/>
        <v>7</v>
      </c>
      <c r="C546" s="132">
        <f t="shared" si="66"/>
        <v>3101778</v>
      </c>
      <c r="D546" s="133">
        <f t="shared" si="67"/>
        <v>933551.0299999998</v>
      </c>
      <c r="E546" s="132">
        <f t="shared" si="68"/>
        <v>2168226.9700000002</v>
      </c>
      <c r="F546" s="132">
        <f t="shared" si="69"/>
        <v>753716995.31000018</v>
      </c>
      <c r="G546" s="132">
        <f t="shared" si="64"/>
        <v>752783444.28000021</v>
      </c>
      <c r="H546" s="132">
        <f t="shared" si="70"/>
        <v>2168226.9728095899</v>
      </c>
      <c r="I546" s="270">
        <f t="shared" si="71"/>
        <v>2.8095897287130356E-3</v>
      </c>
    </row>
    <row r="547" spans="1:9" x14ac:dyDescent="0.25">
      <c r="A547" s="135">
        <v>47667</v>
      </c>
      <c r="B547" s="134">
        <f t="shared" si="65"/>
        <v>7</v>
      </c>
      <c r="C547" s="132">
        <f t="shared" si="66"/>
        <v>3101778</v>
      </c>
      <c r="D547" s="133">
        <f t="shared" si="67"/>
        <v>936236.58000000007</v>
      </c>
      <c r="E547" s="132">
        <f t="shared" si="68"/>
        <v>2165541.42</v>
      </c>
      <c r="F547" s="132">
        <f t="shared" si="69"/>
        <v>752783444.28000021</v>
      </c>
      <c r="G547" s="132">
        <f t="shared" si="64"/>
        <v>751847207.70000017</v>
      </c>
      <c r="H547" s="132">
        <f t="shared" si="70"/>
        <v>2165541.4150520554</v>
      </c>
      <c r="I547" s="270">
        <f t="shared" si="71"/>
        <v>-4.9479445442557335E-3</v>
      </c>
    </row>
    <row r="548" spans="1:9" x14ac:dyDescent="0.25">
      <c r="A548" s="135">
        <v>47674</v>
      </c>
      <c r="B548" s="134">
        <f t="shared" si="65"/>
        <v>7</v>
      </c>
      <c r="C548" s="132">
        <f t="shared" si="66"/>
        <v>3101778</v>
      </c>
      <c r="D548" s="133">
        <f t="shared" si="67"/>
        <v>938929.87000000011</v>
      </c>
      <c r="E548" s="132">
        <f t="shared" si="68"/>
        <v>2162848.13</v>
      </c>
      <c r="F548" s="132">
        <f t="shared" si="69"/>
        <v>751847207.70000017</v>
      </c>
      <c r="G548" s="132">
        <f t="shared" si="64"/>
        <v>750908277.83000016</v>
      </c>
      <c r="H548" s="132">
        <f t="shared" si="70"/>
        <v>2162848.1317397263</v>
      </c>
      <c r="I548" s="270">
        <f t="shared" si="71"/>
        <v>1.7397264018654823E-3</v>
      </c>
    </row>
    <row r="549" spans="1:9" x14ac:dyDescent="0.25">
      <c r="A549" s="135">
        <v>47681</v>
      </c>
      <c r="B549" s="134">
        <f t="shared" si="65"/>
        <v>7</v>
      </c>
      <c r="C549" s="132">
        <f t="shared" si="66"/>
        <v>3101778</v>
      </c>
      <c r="D549" s="133">
        <f t="shared" si="67"/>
        <v>941630.89999999991</v>
      </c>
      <c r="E549" s="132">
        <f t="shared" si="68"/>
        <v>2160147.1</v>
      </c>
      <c r="F549" s="132">
        <f t="shared" si="69"/>
        <v>750908277.83000016</v>
      </c>
      <c r="G549" s="132">
        <f t="shared" si="64"/>
        <v>749966646.93000019</v>
      </c>
      <c r="H549" s="132">
        <f t="shared" si="70"/>
        <v>2160147.1006068499</v>
      </c>
      <c r="I549" s="270">
        <f t="shared" si="71"/>
        <v>6.068497896194458E-4</v>
      </c>
    </row>
    <row r="550" spans="1:9" x14ac:dyDescent="0.25">
      <c r="A550" s="135">
        <v>47688</v>
      </c>
      <c r="B550" s="134">
        <f t="shared" si="65"/>
        <v>7</v>
      </c>
      <c r="C550" s="132">
        <f t="shared" si="66"/>
        <v>3101778</v>
      </c>
      <c r="D550" s="133">
        <f t="shared" si="67"/>
        <v>944339.70000000019</v>
      </c>
      <c r="E550" s="132">
        <f t="shared" si="68"/>
        <v>2157438.2999999998</v>
      </c>
      <c r="F550" s="132">
        <f t="shared" si="69"/>
        <v>749966646.93000019</v>
      </c>
      <c r="G550" s="132">
        <f t="shared" si="64"/>
        <v>749022307.23000014</v>
      </c>
      <c r="H550" s="132">
        <f t="shared" si="70"/>
        <v>2157438.299387672</v>
      </c>
      <c r="I550" s="270">
        <f t="shared" si="71"/>
        <v>-6.1232782900333405E-4</v>
      </c>
    </row>
    <row r="551" spans="1:9" x14ac:dyDescent="0.25">
      <c r="A551" s="135">
        <v>47695</v>
      </c>
      <c r="B551" s="134">
        <f t="shared" si="65"/>
        <v>7</v>
      </c>
      <c r="C551" s="132">
        <f t="shared" si="66"/>
        <v>3101778</v>
      </c>
      <c r="D551" s="133">
        <f t="shared" si="67"/>
        <v>947056.29</v>
      </c>
      <c r="E551" s="132">
        <f t="shared" si="68"/>
        <v>2154721.71</v>
      </c>
      <c r="F551" s="132">
        <f t="shared" si="69"/>
        <v>749022307.23000014</v>
      </c>
      <c r="G551" s="132">
        <f t="shared" si="64"/>
        <v>748075250.94000018</v>
      </c>
      <c r="H551" s="132">
        <f t="shared" si="70"/>
        <v>2154721.7057301369</v>
      </c>
      <c r="I551" s="270">
        <f t="shared" si="71"/>
        <v>-4.2698630131781101E-3</v>
      </c>
    </row>
    <row r="552" spans="1:9" x14ac:dyDescent="0.25">
      <c r="A552" s="135">
        <v>47702</v>
      </c>
      <c r="B552" s="134">
        <f t="shared" si="65"/>
        <v>7</v>
      </c>
      <c r="C552" s="132">
        <f t="shared" si="66"/>
        <v>3101778</v>
      </c>
      <c r="D552" s="133">
        <f t="shared" si="67"/>
        <v>949780.70000000019</v>
      </c>
      <c r="E552" s="132">
        <f t="shared" si="68"/>
        <v>2151997.2999999998</v>
      </c>
      <c r="F552" s="132">
        <f t="shared" si="69"/>
        <v>748075250.94000018</v>
      </c>
      <c r="G552" s="132">
        <f t="shared" si="64"/>
        <v>747125470.24000013</v>
      </c>
      <c r="H552" s="132">
        <f t="shared" si="70"/>
        <v>2151997.2972246576</v>
      </c>
      <c r="I552" s="270">
        <f t="shared" si="71"/>
        <v>-2.7753422036767006E-3</v>
      </c>
    </row>
    <row r="553" spans="1:9" x14ac:dyDescent="0.25">
      <c r="A553" s="135">
        <v>47709</v>
      </c>
      <c r="B553" s="134">
        <f t="shared" si="65"/>
        <v>7</v>
      </c>
      <c r="C553" s="132">
        <f t="shared" si="66"/>
        <v>3101778</v>
      </c>
      <c r="D553" s="133">
        <f t="shared" si="67"/>
        <v>952512.95000000019</v>
      </c>
      <c r="E553" s="132">
        <f t="shared" si="68"/>
        <v>2149265.0499999998</v>
      </c>
      <c r="F553" s="132">
        <f t="shared" si="69"/>
        <v>747125470.24000013</v>
      </c>
      <c r="G553" s="132">
        <f t="shared" si="64"/>
        <v>746172957.29000008</v>
      </c>
      <c r="H553" s="132">
        <f t="shared" si="70"/>
        <v>2149265.0513753425</v>
      </c>
      <c r="I553" s="270">
        <f t="shared" si="71"/>
        <v>1.3753427192568779E-3</v>
      </c>
    </row>
    <row r="554" spans="1:9" x14ac:dyDescent="0.25">
      <c r="A554" s="135">
        <v>47716</v>
      </c>
      <c r="B554" s="134">
        <f t="shared" si="65"/>
        <v>7</v>
      </c>
      <c r="C554" s="132">
        <f t="shared" si="66"/>
        <v>3101778</v>
      </c>
      <c r="D554" s="133">
        <f t="shared" si="67"/>
        <v>955253.04999999981</v>
      </c>
      <c r="E554" s="132">
        <f t="shared" si="68"/>
        <v>2146524.9500000002</v>
      </c>
      <c r="F554" s="132">
        <f t="shared" si="69"/>
        <v>746172957.29000008</v>
      </c>
      <c r="G554" s="132">
        <f t="shared" si="64"/>
        <v>745217704.24000013</v>
      </c>
      <c r="H554" s="132">
        <f t="shared" si="70"/>
        <v>2146524.9456287674</v>
      </c>
      <c r="I554" s="270">
        <f t="shared" si="71"/>
        <v>-4.3712328188121319E-3</v>
      </c>
    </row>
    <row r="555" spans="1:9" x14ac:dyDescent="0.25">
      <c r="A555" s="135">
        <v>47723</v>
      </c>
      <c r="B555" s="134">
        <f t="shared" si="65"/>
        <v>7</v>
      </c>
      <c r="C555" s="132">
        <f t="shared" si="66"/>
        <v>3101778</v>
      </c>
      <c r="D555" s="133">
        <f t="shared" si="67"/>
        <v>958001.04</v>
      </c>
      <c r="E555" s="132">
        <f t="shared" si="68"/>
        <v>2143776.96</v>
      </c>
      <c r="F555" s="132">
        <f t="shared" si="69"/>
        <v>745217704.24000013</v>
      </c>
      <c r="G555" s="132">
        <f t="shared" si="64"/>
        <v>744259703.20000017</v>
      </c>
      <c r="H555" s="132">
        <f t="shared" si="70"/>
        <v>2143776.9574027401</v>
      </c>
      <c r="I555" s="270">
        <f t="shared" si="71"/>
        <v>-2.5972598232328892E-3</v>
      </c>
    </row>
    <row r="556" spans="1:9" x14ac:dyDescent="0.25">
      <c r="A556" s="135">
        <v>47730</v>
      </c>
      <c r="B556" s="134">
        <f t="shared" si="65"/>
        <v>7</v>
      </c>
      <c r="C556" s="132">
        <f t="shared" si="66"/>
        <v>3101778</v>
      </c>
      <c r="D556" s="133">
        <f t="shared" si="67"/>
        <v>960756.94</v>
      </c>
      <c r="E556" s="132">
        <f t="shared" si="68"/>
        <v>2141021.06</v>
      </c>
      <c r="F556" s="132">
        <f t="shared" si="69"/>
        <v>744259703.20000017</v>
      </c>
      <c r="G556" s="132">
        <f t="shared" si="64"/>
        <v>743298946.26000011</v>
      </c>
      <c r="H556" s="132">
        <f t="shared" si="70"/>
        <v>2141021.0640000002</v>
      </c>
      <c r="I556" s="270">
        <f t="shared" si="71"/>
        <v>4.0000001899898052E-3</v>
      </c>
    </row>
    <row r="557" spans="1:9" x14ac:dyDescent="0.25">
      <c r="A557" s="135">
        <v>47737</v>
      </c>
      <c r="B557" s="134">
        <f t="shared" si="65"/>
        <v>7</v>
      </c>
      <c r="C557" s="132">
        <f t="shared" si="66"/>
        <v>3101778</v>
      </c>
      <c r="D557" s="133">
        <f t="shared" si="67"/>
        <v>963520.75999999978</v>
      </c>
      <c r="E557" s="132">
        <f t="shared" si="68"/>
        <v>2138257.2400000002</v>
      </c>
      <c r="F557" s="132">
        <f t="shared" si="69"/>
        <v>743298946.26000011</v>
      </c>
      <c r="G557" s="132">
        <f t="shared" si="64"/>
        <v>742335425.50000012</v>
      </c>
      <c r="H557" s="132">
        <f t="shared" si="70"/>
        <v>2138257.2426657537</v>
      </c>
      <c r="I557" s="270">
        <f t="shared" si="71"/>
        <v>2.6657534763216972E-3</v>
      </c>
    </row>
    <row r="558" spans="1:9" x14ac:dyDescent="0.25">
      <c r="A558" s="135">
        <v>47744</v>
      </c>
      <c r="B558" s="134">
        <f t="shared" si="65"/>
        <v>7</v>
      </c>
      <c r="C558" s="132">
        <f t="shared" si="66"/>
        <v>3101778</v>
      </c>
      <c r="D558" s="133">
        <f t="shared" si="67"/>
        <v>966292.5299999998</v>
      </c>
      <c r="E558" s="132">
        <f t="shared" si="68"/>
        <v>2135485.4700000002</v>
      </c>
      <c r="F558" s="132">
        <f t="shared" si="69"/>
        <v>742335425.50000012</v>
      </c>
      <c r="G558" s="132">
        <f t="shared" si="64"/>
        <v>741369132.97000015</v>
      </c>
      <c r="H558" s="132">
        <f t="shared" si="70"/>
        <v>2135485.4706164384</v>
      </c>
      <c r="I558" s="270">
        <f t="shared" si="71"/>
        <v>6.1643822118639946E-4</v>
      </c>
    </row>
    <row r="559" spans="1:9" x14ac:dyDescent="0.25">
      <c r="A559" s="135">
        <v>47751</v>
      </c>
      <c r="B559" s="134">
        <f t="shared" si="65"/>
        <v>7</v>
      </c>
      <c r="C559" s="132">
        <f t="shared" si="66"/>
        <v>3101778</v>
      </c>
      <c r="D559" s="133">
        <f t="shared" si="67"/>
        <v>969072.2799999998</v>
      </c>
      <c r="E559" s="132">
        <f t="shared" si="68"/>
        <v>2132705.7200000002</v>
      </c>
      <c r="F559" s="132">
        <f t="shared" si="69"/>
        <v>741369132.97000015</v>
      </c>
      <c r="G559" s="132">
        <f t="shared" si="64"/>
        <v>740400060.69000018</v>
      </c>
      <c r="H559" s="132">
        <f t="shared" si="70"/>
        <v>2132705.7249821923</v>
      </c>
      <c r="I559" s="270">
        <f t="shared" si="71"/>
        <v>4.9821920692920685E-3</v>
      </c>
    </row>
    <row r="560" spans="1:9" x14ac:dyDescent="0.25">
      <c r="A560" s="135">
        <v>47758</v>
      </c>
      <c r="B560" s="134">
        <f t="shared" si="65"/>
        <v>7</v>
      </c>
      <c r="C560" s="132">
        <f t="shared" si="66"/>
        <v>3101778</v>
      </c>
      <c r="D560" s="133">
        <f t="shared" si="67"/>
        <v>971860.02</v>
      </c>
      <c r="E560" s="132">
        <f t="shared" si="68"/>
        <v>2129917.98</v>
      </c>
      <c r="F560" s="132">
        <f t="shared" si="69"/>
        <v>740400060.69000018</v>
      </c>
      <c r="G560" s="132">
        <f t="shared" si="64"/>
        <v>739428200.6700002</v>
      </c>
      <c r="H560" s="132">
        <f t="shared" si="70"/>
        <v>2129917.9828068498</v>
      </c>
      <c r="I560" s="270">
        <f t="shared" si="71"/>
        <v>2.8068497776985168E-3</v>
      </c>
    </row>
    <row r="561" spans="1:9" x14ac:dyDescent="0.25">
      <c r="A561" s="135">
        <v>47765</v>
      </c>
      <c r="B561" s="134">
        <f t="shared" si="65"/>
        <v>7</v>
      </c>
      <c r="C561" s="132">
        <f t="shared" si="66"/>
        <v>3101778</v>
      </c>
      <c r="D561" s="133">
        <f t="shared" si="67"/>
        <v>974655.7799999998</v>
      </c>
      <c r="E561" s="132">
        <f t="shared" si="68"/>
        <v>2127122.2200000002</v>
      </c>
      <c r="F561" s="132">
        <f t="shared" si="69"/>
        <v>739428200.6700002</v>
      </c>
      <c r="G561" s="132">
        <f t="shared" si="64"/>
        <v>738453544.89000022</v>
      </c>
      <c r="H561" s="132">
        <f t="shared" si="70"/>
        <v>2127122.2211054801</v>
      </c>
      <c r="I561" s="270">
        <f t="shared" si="71"/>
        <v>1.105479896068573E-3</v>
      </c>
    </row>
    <row r="562" spans="1:9" x14ac:dyDescent="0.25">
      <c r="A562" s="135">
        <v>47772</v>
      </c>
      <c r="B562" s="134">
        <f t="shared" si="65"/>
        <v>7</v>
      </c>
      <c r="C562" s="132">
        <f t="shared" si="66"/>
        <v>3101778</v>
      </c>
      <c r="D562" s="133">
        <f t="shared" si="67"/>
        <v>977459.58000000007</v>
      </c>
      <c r="E562" s="132">
        <f t="shared" si="68"/>
        <v>2124318.42</v>
      </c>
      <c r="F562" s="132">
        <f t="shared" si="69"/>
        <v>738453544.89000022</v>
      </c>
      <c r="G562" s="132">
        <f t="shared" si="64"/>
        <v>737476085.31000018</v>
      </c>
      <c r="H562" s="132">
        <f t="shared" si="70"/>
        <v>2124318.4168068501</v>
      </c>
      <c r="I562" s="270">
        <f t="shared" si="71"/>
        <v>-3.19314980879426E-3</v>
      </c>
    </row>
    <row r="563" spans="1:9" x14ac:dyDescent="0.25">
      <c r="A563" s="135">
        <v>47779</v>
      </c>
      <c r="B563" s="134">
        <f t="shared" si="65"/>
        <v>7</v>
      </c>
      <c r="C563" s="132">
        <f t="shared" si="66"/>
        <v>3101778</v>
      </c>
      <c r="D563" s="133">
        <f t="shared" si="67"/>
        <v>980271.45000000019</v>
      </c>
      <c r="E563" s="132">
        <f t="shared" si="68"/>
        <v>2121506.5499999998</v>
      </c>
      <c r="F563" s="132">
        <f t="shared" si="69"/>
        <v>737476085.31000018</v>
      </c>
      <c r="G563" s="132">
        <f t="shared" si="64"/>
        <v>736495813.86000013</v>
      </c>
      <c r="H563" s="132">
        <f t="shared" si="70"/>
        <v>2121506.5467821923</v>
      </c>
      <c r="I563" s="270">
        <f t="shared" si="71"/>
        <v>-3.2178075052797794E-3</v>
      </c>
    </row>
    <row r="564" spans="1:9" x14ac:dyDescent="0.25">
      <c r="A564" s="135">
        <v>47786</v>
      </c>
      <c r="B564" s="134">
        <f t="shared" si="65"/>
        <v>7</v>
      </c>
      <c r="C564" s="132">
        <f t="shared" si="66"/>
        <v>3101778</v>
      </c>
      <c r="D564" s="133">
        <f t="shared" si="67"/>
        <v>983091.41000000015</v>
      </c>
      <c r="E564" s="132">
        <f t="shared" si="68"/>
        <v>2118686.59</v>
      </c>
      <c r="F564" s="132">
        <f t="shared" si="69"/>
        <v>736495813.86000013</v>
      </c>
      <c r="G564" s="132">
        <f t="shared" si="64"/>
        <v>735512722.45000017</v>
      </c>
      <c r="H564" s="132">
        <f t="shared" si="70"/>
        <v>2118686.5878164386</v>
      </c>
      <c r="I564" s="270">
        <f t="shared" si="71"/>
        <v>-2.1835612133145332E-3</v>
      </c>
    </row>
    <row r="565" spans="1:9" x14ac:dyDescent="0.25">
      <c r="A565" s="135">
        <v>47793</v>
      </c>
      <c r="B565" s="134">
        <f t="shared" si="65"/>
        <v>7</v>
      </c>
      <c r="C565" s="132">
        <f t="shared" si="66"/>
        <v>3101778</v>
      </c>
      <c r="D565" s="133">
        <f t="shared" si="67"/>
        <v>985919.48</v>
      </c>
      <c r="E565" s="132">
        <f t="shared" si="68"/>
        <v>2115858.52</v>
      </c>
      <c r="F565" s="132">
        <f t="shared" si="69"/>
        <v>735512722.45000017</v>
      </c>
      <c r="G565" s="132">
        <f t="shared" si="64"/>
        <v>734526802.97000015</v>
      </c>
      <c r="H565" s="132">
        <f t="shared" si="70"/>
        <v>2115858.5166369868</v>
      </c>
      <c r="I565" s="270">
        <f t="shared" si="71"/>
        <v>-3.3630132675170898E-3</v>
      </c>
    </row>
    <row r="566" spans="1:9" x14ac:dyDescent="0.25">
      <c r="A566" s="135">
        <v>47800</v>
      </c>
      <c r="B566" s="134">
        <f t="shared" si="65"/>
        <v>7</v>
      </c>
      <c r="C566" s="132">
        <f t="shared" si="66"/>
        <v>3101778</v>
      </c>
      <c r="D566" s="133">
        <f t="shared" si="67"/>
        <v>988755.69</v>
      </c>
      <c r="E566" s="132">
        <f t="shared" si="68"/>
        <v>2113022.31</v>
      </c>
      <c r="F566" s="132">
        <f t="shared" si="69"/>
        <v>734526802.97000015</v>
      </c>
      <c r="G566" s="132">
        <f t="shared" si="64"/>
        <v>733538047.28000009</v>
      </c>
      <c r="H566" s="132">
        <f t="shared" si="70"/>
        <v>2113022.309913699</v>
      </c>
      <c r="I566" s="270">
        <f t="shared" si="71"/>
        <v>-8.6301006376743317E-5</v>
      </c>
    </row>
    <row r="567" spans="1:9" x14ac:dyDescent="0.25">
      <c r="A567" s="135">
        <v>47807</v>
      </c>
      <c r="B567" s="134">
        <f t="shared" si="65"/>
        <v>7</v>
      </c>
      <c r="C567" s="132">
        <f t="shared" si="66"/>
        <v>3101778</v>
      </c>
      <c r="D567" s="133">
        <f t="shared" si="67"/>
        <v>991600.06</v>
      </c>
      <c r="E567" s="132">
        <f t="shared" si="68"/>
        <v>2110177.94</v>
      </c>
      <c r="F567" s="132">
        <f t="shared" si="69"/>
        <v>733538047.28000009</v>
      </c>
      <c r="G567" s="132">
        <f t="shared" si="64"/>
        <v>732546447.22000015</v>
      </c>
      <c r="H567" s="132">
        <f t="shared" si="70"/>
        <v>2110177.9442301369</v>
      </c>
      <c r="I567" s="270">
        <f t="shared" si="71"/>
        <v>4.2301369830965996E-3</v>
      </c>
    </row>
    <row r="568" spans="1:9" x14ac:dyDescent="0.25">
      <c r="A568" s="135">
        <v>47814</v>
      </c>
      <c r="B568" s="134">
        <f t="shared" si="65"/>
        <v>7</v>
      </c>
      <c r="C568" s="132">
        <f t="shared" si="66"/>
        <v>3101778</v>
      </c>
      <c r="D568" s="133">
        <f t="shared" si="67"/>
        <v>994452.60000000009</v>
      </c>
      <c r="E568" s="132">
        <f t="shared" si="68"/>
        <v>2107325.4</v>
      </c>
      <c r="F568" s="132">
        <f t="shared" si="69"/>
        <v>732546447.22000015</v>
      </c>
      <c r="G568" s="132">
        <f t="shared" si="64"/>
        <v>731551994.62000012</v>
      </c>
      <c r="H568" s="132">
        <f t="shared" si="70"/>
        <v>2107325.3961123289</v>
      </c>
      <c r="I568" s="270">
        <f t="shared" si="71"/>
        <v>-3.8876710459589958E-3</v>
      </c>
    </row>
    <row r="569" spans="1:9" x14ac:dyDescent="0.25">
      <c r="A569" s="135">
        <v>47821</v>
      </c>
      <c r="B569" s="134">
        <f t="shared" si="65"/>
        <v>7</v>
      </c>
      <c r="C569" s="132">
        <f t="shared" si="66"/>
        <v>3101778</v>
      </c>
      <c r="D569" s="133">
        <f t="shared" si="67"/>
        <v>997313.35999999987</v>
      </c>
      <c r="E569" s="132">
        <f t="shared" si="68"/>
        <v>2104464.64</v>
      </c>
      <c r="F569" s="132">
        <f t="shared" si="69"/>
        <v>731551994.62000012</v>
      </c>
      <c r="G569" s="132">
        <f t="shared" si="64"/>
        <v>730554681.26000011</v>
      </c>
      <c r="H569" s="132">
        <f t="shared" si="70"/>
        <v>2104464.6420575343</v>
      </c>
      <c r="I569" s="270">
        <f t="shared" si="71"/>
        <v>2.0575341768562794E-3</v>
      </c>
    </row>
    <row r="570" spans="1:9" x14ac:dyDescent="0.25">
      <c r="A570" s="135">
        <v>47828</v>
      </c>
      <c r="B570" s="134">
        <f t="shared" si="65"/>
        <v>7</v>
      </c>
      <c r="C570" s="132">
        <f t="shared" si="66"/>
        <v>3101778</v>
      </c>
      <c r="D570" s="133">
        <f t="shared" si="67"/>
        <v>1000182.3399999999</v>
      </c>
      <c r="E570" s="132">
        <f t="shared" si="68"/>
        <v>2101595.66</v>
      </c>
      <c r="F570" s="132">
        <f t="shared" si="69"/>
        <v>730554681.26000011</v>
      </c>
      <c r="G570" s="132">
        <f t="shared" si="64"/>
        <v>729554498.92000008</v>
      </c>
      <c r="H570" s="132">
        <f t="shared" si="70"/>
        <v>2101595.6584191783</v>
      </c>
      <c r="I570" s="270">
        <f t="shared" si="71"/>
        <v>-1.5808218158781528E-3</v>
      </c>
    </row>
    <row r="571" spans="1:9" x14ac:dyDescent="0.25">
      <c r="A571" s="135">
        <v>47835</v>
      </c>
      <c r="B571" s="134">
        <f t="shared" si="65"/>
        <v>7</v>
      </c>
      <c r="C571" s="132">
        <f t="shared" si="66"/>
        <v>3101778</v>
      </c>
      <c r="D571" s="133">
        <f t="shared" si="67"/>
        <v>1003059.5800000001</v>
      </c>
      <c r="E571" s="132">
        <f t="shared" si="68"/>
        <v>2098718.42</v>
      </c>
      <c r="F571" s="132">
        <f t="shared" si="69"/>
        <v>729554498.92000008</v>
      </c>
      <c r="G571" s="132">
        <f t="shared" si="64"/>
        <v>728551439.34000003</v>
      </c>
      <c r="H571" s="132">
        <f t="shared" si="70"/>
        <v>2098718.4215506851</v>
      </c>
      <c r="I571" s="270">
        <f t="shared" si="71"/>
        <v>1.5506851486861706E-3</v>
      </c>
    </row>
    <row r="572" spans="1:9" x14ac:dyDescent="0.25">
      <c r="A572" s="135">
        <v>47842</v>
      </c>
      <c r="B572" s="134">
        <f t="shared" si="65"/>
        <v>7</v>
      </c>
      <c r="C572" s="132">
        <f t="shared" si="66"/>
        <v>3101778</v>
      </c>
      <c r="D572" s="133">
        <f t="shared" si="67"/>
        <v>1005945.0900000001</v>
      </c>
      <c r="E572" s="132">
        <f t="shared" si="68"/>
        <v>2095832.91</v>
      </c>
      <c r="F572" s="132">
        <f t="shared" si="69"/>
        <v>728551439.34000003</v>
      </c>
      <c r="G572" s="132">
        <f t="shared" si="64"/>
        <v>727545494.25</v>
      </c>
      <c r="H572" s="132">
        <f t="shared" si="70"/>
        <v>2095832.907690411</v>
      </c>
      <c r="I572" s="270">
        <f t="shared" si="71"/>
        <v>-2.3095889482647181E-3</v>
      </c>
    </row>
    <row r="573" spans="1:9" x14ac:dyDescent="0.25">
      <c r="A573" s="135">
        <v>47849</v>
      </c>
      <c r="B573" s="134">
        <f t="shared" si="65"/>
        <v>7</v>
      </c>
      <c r="C573" s="132">
        <f t="shared" si="66"/>
        <v>3101778</v>
      </c>
      <c r="D573" s="133">
        <f t="shared" si="67"/>
        <v>1008838.9099999999</v>
      </c>
      <c r="E573" s="132">
        <f t="shared" si="68"/>
        <v>2092939.09</v>
      </c>
      <c r="F573" s="132">
        <f t="shared" si="69"/>
        <v>727545494.25</v>
      </c>
      <c r="G573" s="132">
        <f t="shared" si="64"/>
        <v>726536655.34000003</v>
      </c>
      <c r="H573" s="132">
        <f t="shared" si="70"/>
        <v>2092939.0930479451</v>
      </c>
      <c r="I573" s="270">
        <f t="shared" si="71"/>
        <v>3.0479449778795242E-3</v>
      </c>
    </row>
    <row r="574" spans="1:9" x14ac:dyDescent="0.25">
      <c r="A574" s="135">
        <v>47856</v>
      </c>
      <c r="B574" s="134">
        <f t="shared" si="65"/>
        <v>7</v>
      </c>
      <c r="C574" s="132">
        <f t="shared" si="66"/>
        <v>3101778</v>
      </c>
      <c r="D574" s="133">
        <f t="shared" si="67"/>
        <v>1011741.05</v>
      </c>
      <c r="E574" s="132">
        <f t="shared" si="68"/>
        <v>2090036.95</v>
      </c>
      <c r="F574" s="132">
        <f t="shared" si="69"/>
        <v>726536655.34000003</v>
      </c>
      <c r="G574" s="132">
        <f t="shared" si="64"/>
        <v>725524914.29000008</v>
      </c>
      <c r="H574" s="132">
        <f t="shared" si="70"/>
        <v>2090036.9537178082</v>
      </c>
      <c r="I574" s="270">
        <f t="shared" si="71"/>
        <v>3.717808285728097E-3</v>
      </c>
    </row>
    <row r="575" spans="1:9" x14ac:dyDescent="0.25">
      <c r="A575" s="135">
        <v>47863</v>
      </c>
      <c r="B575" s="134">
        <f t="shared" si="65"/>
        <v>7</v>
      </c>
      <c r="C575" s="132">
        <f t="shared" si="66"/>
        <v>3101778</v>
      </c>
      <c r="D575" s="133">
        <f t="shared" si="67"/>
        <v>1014651.53</v>
      </c>
      <c r="E575" s="132">
        <f t="shared" si="68"/>
        <v>2087126.47</v>
      </c>
      <c r="F575" s="132">
        <f t="shared" si="69"/>
        <v>725524914.29000008</v>
      </c>
      <c r="G575" s="132">
        <f t="shared" si="64"/>
        <v>724510262.76000011</v>
      </c>
      <c r="H575" s="132">
        <f t="shared" si="70"/>
        <v>2087126.4657657538</v>
      </c>
      <c r="I575" s="270">
        <f t="shared" si="71"/>
        <v>-4.2342462111264467E-3</v>
      </c>
    </row>
    <row r="576" spans="1:9" x14ac:dyDescent="0.25">
      <c r="A576" s="135">
        <v>47870</v>
      </c>
      <c r="B576" s="134">
        <f t="shared" si="65"/>
        <v>7</v>
      </c>
      <c r="C576" s="132">
        <f t="shared" si="66"/>
        <v>3101778</v>
      </c>
      <c r="D576" s="133">
        <f t="shared" si="67"/>
        <v>1017570.3899999999</v>
      </c>
      <c r="E576" s="132">
        <f t="shared" si="68"/>
        <v>2084207.61</v>
      </c>
      <c r="F576" s="132">
        <f t="shared" si="69"/>
        <v>724510262.76000011</v>
      </c>
      <c r="G576" s="132">
        <f t="shared" si="64"/>
        <v>723492692.37000012</v>
      </c>
      <c r="H576" s="132">
        <f t="shared" si="70"/>
        <v>2084207.6052000003</v>
      </c>
      <c r="I576" s="270">
        <f t="shared" si="71"/>
        <v>-4.799999762326479E-3</v>
      </c>
    </row>
    <row r="577" spans="1:9" x14ac:dyDescent="0.25">
      <c r="A577" s="135">
        <v>47877</v>
      </c>
      <c r="B577" s="134">
        <f t="shared" si="65"/>
        <v>7</v>
      </c>
      <c r="C577" s="132">
        <f t="shared" si="66"/>
        <v>3101778</v>
      </c>
      <c r="D577" s="133">
        <f t="shared" si="67"/>
        <v>1020497.6499999999</v>
      </c>
      <c r="E577" s="132">
        <f t="shared" si="68"/>
        <v>2081280.35</v>
      </c>
      <c r="F577" s="132">
        <f t="shared" si="69"/>
        <v>723492692.37000012</v>
      </c>
      <c r="G577" s="132">
        <f t="shared" si="64"/>
        <v>722472194.72000015</v>
      </c>
      <c r="H577" s="132">
        <f t="shared" si="70"/>
        <v>2081280.347913699</v>
      </c>
      <c r="I577" s="270">
        <f t="shared" si="71"/>
        <v>-2.0863011013716459E-3</v>
      </c>
    </row>
    <row r="578" spans="1:9" x14ac:dyDescent="0.25">
      <c r="A578" s="135">
        <v>47884</v>
      </c>
      <c r="B578" s="134">
        <f t="shared" si="65"/>
        <v>7</v>
      </c>
      <c r="C578" s="132">
        <f t="shared" si="66"/>
        <v>3101778</v>
      </c>
      <c r="D578" s="133">
        <f t="shared" si="67"/>
        <v>1023433.3300000001</v>
      </c>
      <c r="E578" s="132">
        <f t="shared" si="68"/>
        <v>2078344.67</v>
      </c>
      <c r="F578" s="132">
        <f t="shared" si="69"/>
        <v>722472194.72000015</v>
      </c>
      <c r="G578" s="132">
        <f t="shared" si="64"/>
        <v>721448761.3900001</v>
      </c>
      <c r="H578" s="132">
        <f t="shared" si="70"/>
        <v>2078344.669742466</v>
      </c>
      <c r="I578" s="270">
        <f t="shared" si="71"/>
        <v>-2.575339749455452E-4</v>
      </c>
    </row>
    <row r="579" spans="1:9" x14ac:dyDescent="0.25">
      <c r="A579" s="135">
        <v>47891</v>
      </c>
      <c r="B579" s="134">
        <f t="shared" si="65"/>
        <v>7</v>
      </c>
      <c r="C579" s="132">
        <f t="shared" si="66"/>
        <v>3101778</v>
      </c>
      <c r="D579" s="133">
        <f t="shared" si="67"/>
        <v>1026377.45</v>
      </c>
      <c r="E579" s="132">
        <f t="shared" si="68"/>
        <v>2075400.55</v>
      </c>
      <c r="F579" s="132">
        <f t="shared" si="69"/>
        <v>721448761.3900001</v>
      </c>
      <c r="G579" s="132">
        <f t="shared" si="64"/>
        <v>720422383.94000006</v>
      </c>
      <c r="H579" s="132">
        <f t="shared" si="70"/>
        <v>2075400.5464643838</v>
      </c>
      <c r="I579" s="270">
        <f t="shared" si="71"/>
        <v>-3.5356162115931511E-3</v>
      </c>
    </row>
    <row r="580" spans="1:9" x14ac:dyDescent="0.25">
      <c r="A580" s="135">
        <v>47898</v>
      </c>
      <c r="B580" s="134">
        <f t="shared" si="65"/>
        <v>7</v>
      </c>
      <c r="C580" s="132">
        <f t="shared" si="66"/>
        <v>3101778</v>
      </c>
      <c r="D580" s="133">
        <f t="shared" si="67"/>
        <v>1029330.05</v>
      </c>
      <c r="E580" s="132">
        <f t="shared" si="68"/>
        <v>2072447.95</v>
      </c>
      <c r="F580" s="132">
        <f t="shared" si="69"/>
        <v>720422383.94000006</v>
      </c>
      <c r="G580" s="132">
        <f t="shared" ref="G580:G643" si="72">F580-D580</f>
        <v>719393053.8900001</v>
      </c>
      <c r="H580" s="132">
        <f t="shared" si="70"/>
        <v>2072447.9538000003</v>
      </c>
      <c r="I580" s="270">
        <f t="shared" si="71"/>
        <v>3.8000002969056368E-3</v>
      </c>
    </row>
    <row r="581" spans="1:9" x14ac:dyDescent="0.25">
      <c r="A581" s="135">
        <v>47905</v>
      </c>
      <c r="B581" s="134">
        <f t="shared" ref="B581:B644" si="73">A581-A580</f>
        <v>7</v>
      </c>
      <c r="C581" s="132">
        <f t="shared" ref="C581:C644" si="74">$D$2</f>
        <v>3101778</v>
      </c>
      <c r="D581" s="133">
        <f t="shared" ref="D581:D644" si="75">C581-E581</f>
        <v>1032291.1299999999</v>
      </c>
      <c r="E581" s="132">
        <f t="shared" ref="E581:E644" si="76">ROUND(F581*$B$2*B581/365,2)</f>
        <v>2069486.87</v>
      </c>
      <c r="F581" s="132">
        <f t="shared" ref="F581:F644" si="77">G580</f>
        <v>719393053.8900001</v>
      </c>
      <c r="G581" s="132">
        <f t="shared" si="72"/>
        <v>718360762.76000011</v>
      </c>
      <c r="H581" s="132">
        <f t="shared" ref="H581:H644" si="78">F581*$B$2*B581/365</f>
        <v>2069486.8673547946</v>
      </c>
      <c r="I581" s="270">
        <f t="shared" ref="I581:I644" si="79">H581-E581</f>
        <v>-2.6452054735273123E-3</v>
      </c>
    </row>
    <row r="582" spans="1:9" x14ac:dyDescent="0.25">
      <c r="A582" s="135">
        <v>47912</v>
      </c>
      <c r="B582" s="134">
        <f t="shared" si="73"/>
        <v>7</v>
      </c>
      <c r="C582" s="132">
        <f t="shared" si="74"/>
        <v>3101778</v>
      </c>
      <c r="D582" s="133">
        <f t="shared" si="75"/>
        <v>1035260.74</v>
      </c>
      <c r="E582" s="132">
        <f t="shared" si="76"/>
        <v>2066517.26</v>
      </c>
      <c r="F582" s="132">
        <f t="shared" si="77"/>
        <v>718360762.76000011</v>
      </c>
      <c r="G582" s="132">
        <f t="shared" si="72"/>
        <v>717325502.0200001</v>
      </c>
      <c r="H582" s="132">
        <f t="shared" si="78"/>
        <v>2066517.2627342469</v>
      </c>
      <c r="I582" s="270">
        <f t="shared" si="79"/>
        <v>2.7342468965798616E-3</v>
      </c>
    </row>
    <row r="583" spans="1:9" x14ac:dyDescent="0.25">
      <c r="A583" s="135">
        <v>47919</v>
      </c>
      <c r="B583" s="134">
        <f t="shared" si="73"/>
        <v>7</v>
      </c>
      <c r="C583" s="132">
        <f t="shared" si="74"/>
        <v>3101778</v>
      </c>
      <c r="D583" s="133">
        <f t="shared" si="75"/>
        <v>1038238.8799999999</v>
      </c>
      <c r="E583" s="132">
        <f t="shared" si="76"/>
        <v>2063539.12</v>
      </c>
      <c r="F583" s="132">
        <f t="shared" si="77"/>
        <v>717325502.0200001</v>
      </c>
      <c r="G583" s="132">
        <f t="shared" si="72"/>
        <v>716287263.1400001</v>
      </c>
      <c r="H583" s="132">
        <f t="shared" si="78"/>
        <v>2063539.1154000005</v>
      </c>
      <c r="I583" s="270">
        <f t="shared" si="79"/>
        <v>-4.5999996364116669E-3</v>
      </c>
    </row>
    <row r="584" spans="1:9" x14ac:dyDescent="0.25">
      <c r="A584" s="135">
        <v>47926</v>
      </c>
      <c r="B584" s="134">
        <f t="shared" si="73"/>
        <v>7</v>
      </c>
      <c r="C584" s="132">
        <f t="shared" si="74"/>
        <v>3101778</v>
      </c>
      <c r="D584" s="133">
        <f t="shared" si="75"/>
        <v>1041225.6000000001</v>
      </c>
      <c r="E584" s="132">
        <f t="shared" si="76"/>
        <v>2060552.4</v>
      </c>
      <c r="F584" s="132">
        <f t="shared" si="77"/>
        <v>716287263.1400001</v>
      </c>
      <c r="G584" s="132">
        <f t="shared" si="72"/>
        <v>715246037.54000008</v>
      </c>
      <c r="H584" s="132">
        <f t="shared" si="78"/>
        <v>2060552.400813699</v>
      </c>
      <c r="I584" s="270">
        <f t="shared" si="79"/>
        <v>8.1369909457862377E-4</v>
      </c>
    </row>
    <row r="585" spans="1:9" x14ac:dyDescent="0.25">
      <c r="A585" s="135">
        <v>47933</v>
      </c>
      <c r="B585" s="134">
        <f t="shared" si="73"/>
        <v>7</v>
      </c>
      <c r="C585" s="132">
        <f t="shared" si="74"/>
        <v>3101778</v>
      </c>
      <c r="D585" s="133">
        <f t="shared" si="75"/>
        <v>1044220.9099999999</v>
      </c>
      <c r="E585" s="132">
        <f t="shared" si="76"/>
        <v>2057557.09</v>
      </c>
      <c r="F585" s="132">
        <f t="shared" si="77"/>
        <v>715246037.54000008</v>
      </c>
      <c r="G585" s="132">
        <f t="shared" si="72"/>
        <v>714201816.63000011</v>
      </c>
      <c r="H585" s="132">
        <f t="shared" si="78"/>
        <v>2057557.0942931508</v>
      </c>
      <c r="I585" s="270">
        <f t="shared" si="79"/>
        <v>4.2931507341563702E-3</v>
      </c>
    </row>
    <row r="586" spans="1:9" x14ac:dyDescent="0.25">
      <c r="A586" s="135">
        <v>47940</v>
      </c>
      <c r="B586" s="134">
        <f t="shared" si="73"/>
        <v>7</v>
      </c>
      <c r="C586" s="132">
        <f t="shared" si="74"/>
        <v>3101778</v>
      </c>
      <c r="D586" s="133">
        <f t="shared" si="75"/>
        <v>1047224.8300000001</v>
      </c>
      <c r="E586" s="132">
        <f t="shared" si="76"/>
        <v>2054553.17</v>
      </c>
      <c r="F586" s="132">
        <f t="shared" si="77"/>
        <v>714201816.63000011</v>
      </c>
      <c r="G586" s="132">
        <f t="shared" si="72"/>
        <v>713154591.80000007</v>
      </c>
      <c r="H586" s="132">
        <f t="shared" si="78"/>
        <v>2054553.1711273973</v>
      </c>
      <c r="I586" s="270">
        <f t="shared" si="79"/>
        <v>1.12739740870893E-3</v>
      </c>
    </row>
    <row r="587" spans="1:9" x14ac:dyDescent="0.25">
      <c r="A587" s="135">
        <v>47947</v>
      </c>
      <c r="B587" s="134">
        <f t="shared" si="73"/>
        <v>7</v>
      </c>
      <c r="C587" s="132">
        <f t="shared" si="74"/>
        <v>3101778</v>
      </c>
      <c r="D587" s="133">
        <f t="shared" si="75"/>
        <v>1050237.3899999999</v>
      </c>
      <c r="E587" s="132">
        <f t="shared" si="76"/>
        <v>2051540.61</v>
      </c>
      <c r="F587" s="132">
        <f t="shared" si="77"/>
        <v>713154591.80000007</v>
      </c>
      <c r="G587" s="132">
        <f t="shared" si="72"/>
        <v>712104354.41000009</v>
      </c>
      <c r="H587" s="132">
        <f t="shared" si="78"/>
        <v>2051540.6065479454</v>
      </c>
      <c r="I587" s="270">
        <f t="shared" si="79"/>
        <v>-3.4520546905696392E-3</v>
      </c>
    </row>
    <row r="588" spans="1:9" x14ac:dyDescent="0.25">
      <c r="A588" s="135">
        <v>47954</v>
      </c>
      <c r="B588" s="134">
        <f t="shared" si="73"/>
        <v>7</v>
      </c>
      <c r="C588" s="132">
        <f t="shared" si="74"/>
        <v>3101778</v>
      </c>
      <c r="D588" s="133">
        <f t="shared" si="75"/>
        <v>1053258.6200000001</v>
      </c>
      <c r="E588" s="132">
        <f t="shared" si="76"/>
        <v>2048519.38</v>
      </c>
      <c r="F588" s="132">
        <f t="shared" si="77"/>
        <v>712104354.41000009</v>
      </c>
      <c r="G588" s="132">
        <f t="shared" si="72"/>
        <v>711051095.79000008</v>
      </c>
      <c r="H588" s="132">
        <f t="shared" si="78"/>
        <v>2048519.3757000002</v>
      </c>
      <c r="I588" s="270">
        <f t="shared" si="79"/>
        <v>-4.2999996803700924E-3</v>
      </c>
    </row>
    <row r="589" spans="1:9" x14ac:dyDescent="0.25">
      <c r="A589" s="135">
        <v>47961</v>
      </c>
      <c r="B589" s="134">
        <f t="shared" si="73"/>
        <v>7</v>
      </c>
      <c r="C589" s="132">
        <f t="shared" si="74"/>
        <v>3101778</v>
      </c>
      <c r="D589" s="133">
        <f t="shared" si="75"/>
        <v>1056288.55</v>
      </c>
      <c r="E589" s="132">
        <f t="shared" si="76"/>
        <v>2045489.45</v>
      </c>
      <c r="F589" s="132">
        <f t="shared" si="77"/>
        <v>711051095.79000008</v>
      </c>
      <c r="G589" s="132">
        <f t="shared" si="72"/>
        <v>709994807.24000013</v>
      </c>
      <c r="H589" s="132">
        <f t="shared" si="78"/>
        <v>2045489.4536424659</v>
      </c>
      <c r="I589" s="270">
        <f t="shared" si="79"/>
        <v>3.6424659192562103E-3</v>
      </c>
    </row>
    <row r="590" spans="1:9" x14ac:dyDescent="0.25">
      <c r="A590" s="135">
        <v>47968</v>
      </c>
      <c r="B590" s="134">
        <f t="shared" si="73"/>
        <v>7</v>
      </c>
      <c r="C590" s="132">
        <f t="shared" si="74"/>
        <v>3101778</v>
      </c>
      <c r="D590" s="133">
        <f t="shared" si="75"/>
        <v>1059327.18</v>
      </c>
      <c r="E590" s="132">
        <f t="shared" si="76"/>
        <v>2042450.82</v>
      </c>
      <c r="F590" s="132">
        <f t="shared" si="77"/>
        <v>709994807.24000013</v>
      </c>
      <c r="G590" s="132">
        <f t="shared" si="72"/>
        <v>708935480.06000018</v>
      </c>
      <c r="H590" s="132">
        <f t="shared" si="78"/>
        <v>2042450.8153479456</v>
      </c>
      <c r="I590" s="270">
        <f t="shared" si="79"/>
        <v>-4.6520545147359371E-3</v>
      </c>
    </row>
    <row r="591" spans="1:9" x14ac:dyDescent="0.25">
      <c r="A591" s="135">
        <v>47975</v>
      </c>
      <c r="B591" s="134">
        <f t="shared" si="73"/>
        <v>7</v>
      </c>
      <c r="C591" s="132">
        <f t="shared" si="74"/>
        <v>3101778</v>
      </c>
      <c r="D591" s="133">
        <f t="shared" si="75"/>
        <v>1062374.56</v>
      </c>
      <c r="E591" s="132">
        <f t="shared" si="76"/>
        <v>2039403.44</v>
      </c>
      <c r="F591" s="132">
        <f t="shared" si="77"/>
        <v>708935480.06000018</v>
      </c>
      <c r="G591" s="132">
        <f t="shared" si="72"/>
        <v>707873105.50000024</v>
      </c>
      <c r="H591" s="132">
        <f t="shared" si="78"/>
        <v>2039403.4357890412</v>
      </c>
      <c r="I591" s="270">
        <f t="shared" si="79"/>
        <v>-4.2109587229788303E-3</v>
      </c>
    </row>
    <row r="592" spans="1:9" x14ac:dyDescent="0.25">
      <c r="A592" s="135">
        <v>47982</v>
      </c>
      <c r="B592" s="134">
        <f t="shared" si="73"/>
        <v>7</v>
      </c>
      <c r="C592" s="132">
        <f t="shared" si="74"/>
        <v>3101778</v>
      </c>
      <c r="D592" s="133">
        <f t="shared" si="75"/>
        <v>1065430.71</v>
      </c>
      <c r="E592" s="132">
        <f t="shared" si="76"/>
        <v>2036347.29</v>
      </c>
      <c r="F592" s="132">
        <f t="shared" si="77"/>
        <v>707873105.50000024</v>
      </c>
      <c r="G592" s="132">
        <f t="shared" si="72"/>
        <v>706807674.7900002</v>
      </c>
      <c r="H592" s="132">
        <f t="shared" si="78"/>
        <v>2036347.2897945212</v>
      </c>
      <c r="I592" s="270">
        <f t="shared" si="79"/>
        <v>-2.0547886379063129E-4</v>
      </c>
    </row>
    <row r="593" spans="1:9" x14ac:dyDescent="0.25">
      <c r="A593" s="135">
        <v>47989</v>
      </c>
      <c r="B593" s="134">
        <f t="shared" si="73"/>
        <v>7</v>
      </c>
      <c r="C593" s="132">
        <f t="shared" si="74"/>
        <v>3101778</v>
      </c>
      <c r="D593" s="133">
        <f t="shared" si="75"/>
        <v>1068495.6499999999</v>
      </c>
      <c r="E593" s="132">
        <f t="shared" si="76"/>
        <v>2033282.35</v>
      </c>
      <c r="F593" s="132">
        <f t="shared" si="77"/>
        <v>706807674.7900002</v>
      </c>
      <c r="G593" s="132">
        <f t="shared" si="72"/>
        <v>705739179.14000022</v>
      </c>
      <c r="H593" s="132">
        <f t="shared" si="78"/>
        <v>2033282.3521356171</v>
      </c>
      <c r="I593" s="270">
        <f t="shared" si="79"/>
        <v>2.1356169600039721E-3</v>
      </c>
    </row>
    <row r="594" spans="1:9" x14ac:dyDescent="0.25">
      <c r="A594" s="135">
        <v>47996</v>
      </c>
      <c r="B594" s="134">
        <f t="shared" si="73"/>
        <v>7</v>
      </c>
      <c r="C594" s="132">
        <f t="shared" si="74"/>
        <v>3101778</v>
      </c>
      <c r="D594" s="133">
        <f t="shared" si="75"/>
        <v>1071569.3999999999</v>
      </c>
      <c r="E594" s="132">
        <f t="shared" si="76"/>
        <v>2030208.6</v>
      </c>
      <c r="F594" s="132">
        <f t="shared" si="77"/>
        <v>705739179.14000022</v>
      </c>
      <c r="G594" s="132">
        <f t="shared" si="72"/>
        <v>704667609.74000025</v>
      </c>
      <c r="H594" s="132">
        <f t="shared" si="78"/>
        <v>2030208.5975260281</v>
      </c>
      <c r="I594" s="270">
        <f t="shared" si="79"/>
        <v>-2.4739720392972231E-3</v>
      </c>
    </row>
    <row r="595" spans="1:9" x14ac:dyDescent="0.25">
      <c r="A595" s="135">
        <v>48003</v>
      </c>
      <c r="B595" s="134">
        <f t="shared" si="73"/>
        <v>7</v>
      </c>
      <c r="C595" s="132">
        <f t="shared" si="74"/>
        <v>3101778</v>
      </c>
      <c r="D595" s="133">
        <f t="shared" si="75"/>
        <v>1074652</v>
      </c>
      <c r="E595" s="132">
        <f t="shared" si="76"/>
        <v>2027126</v>
      </c>
      <c r="F595" s="132">
        <f t="shared" si="77"/>
        <v>704667609.74000025</v>
      </c>
      <c r="G595" s="132">
        <f t="shared" si="72"/>
        <v>703592957.74000025</v>
      </c>
      <c r="H595" s="132">
        <f t="shared" si="78"/>
        <v>2027126.0006219184</v>
      </c>
      <c r="I595" s="270">
        <f t="shared" si="79"/>
        <v>6.2191835604608059E-4</v>
      </c>
    </row>
    <row r="596" spans="1:9" x14ac:dyDescent="0.25">
      <c r="A596" s="135">
        <v>48010</v>
      </c>
      <c r="B596" s="134">
        <f t="shared" si="73"/>
        <v>7</v>
      </c>
      <c r="C596" s="132">
        <f t="shared" si="74"/>
        <v>3101778</v>
      </c>
      <c r="D596" s="133">
        <f t="shared" si="75"/>
        <v>1077743.46</v>
      </c>
      <c r="E596" s="132">
        <f t="shared" si="76"/>
        <v>2024034.54</v>
      </c>
      <c r="F596" s="132">
        <f t="shared" si="77"/>
        <v>703592957.74000025</v>
      </c>
      <c r="G596" s="132">
        <f t="shared" si="72"/>
        <v>702515214.28000021</v>
      </c>
      <c r="H596" s="132">
        <f t="shared" si="78"/>
        <v>2024034.5359643842</v>
      </c>
      <c r="I596" s="270">
        <f t="shared" si="79"/>
        <v>-4.0356158278882504E-3</v>
      </c>
    </row>
    <row r="597" spans="1:9" x14ac:dyDescent="0.25">
      <c r="A597" s="135">
        <v>48017</v>
      </c>
      <c r="B597" s="134">
        <f t="shared" si="73"/>
        <v>7</v>
      </c>
      <c r="C597" s="132">
        <f t="shared" si="74"/>
        <v>3101778</v>
      </c>
      <c r="D597" s="133">
        <f t="shared" si="75"/>
        <v>1080843.82</v>
      </c>
      <c r="E597" s="132">
        <f t="shared" si="76"/>
        <v>2020934.18</v>
      </c>
      <c r="F597" s="132">
        <f t="shared" si="77"/>
        <v>702515214.28000021</v>
      </c>
      <c r="G597" s="132">
        <f t="shared" si="72"/>
        <v>701434370.46000016</v>
      </c>
      <c r="H597" s="132">
        <f t="shared" si="78"/>
        <v>2020934.178065754</v>
      </c>
      <c r="I597" s="270">
        <f t="shared" si="79"/>
        <v>-1.934245927259326E-3</v>
      </c>
    </row>
    <row r="598" spans="1:9" x14ac:dyDescent="0.25">
      <c r="A598" s="135">
        <v>48024</v>
      </c>
      <c r="B598" s="134">
        <f t="shared" si="73"/>
        <v>7</v>
      </c>
      <c r="C598" s="132">
        <f t="shared" si="74"/>
        <v>3101778</v>
      </c>
      <c r="D598" s="133">
        <f t="shared" si="75"/>
        <v>1083953.1000000001</v>
      </c>
      <c r="E598" s="132">
        <f t="shared" si="76"/>
        <v>2017824.9</v>
      </c>
      <c r="F598" s="132">
        <f t="shared" si="77"/>
        <v>701434370.46000016</v>
      </c>
      <c r="G598" s="132">
        <f t="shared" si="72"/>
        <v>700350417.36000013</v>
      </c>
      <c r="H598" s="132">
        <f t="shared" si="78"/>
        <v>2017824.9013232882</v>
      </c>
      <c r="I598" s="270">
        <f t="shared" si="79"/>
        <v>1.323288306593895E-3</v>
      </c>
    </row>
    <row r="599" spans="1:9" x14ac:dyDescent="0.25">
      <c r="A599" s="135">
        <v>48031</v>
      </c>
      <c r="B599" s="134">
        <f t="shared" si="73"/>
        <v>7</v>
      </c>
      <c r="C599" s="132">
        <f t="shared" si="74"/>
        <v>3101778</v>
      </c>
      <c r="D599" s="133">
        <f t="shared" si="75"/>
        <v>1087071.32</v>
      </c>
      <c r="E599" s="132">
        <f t="shared" si="76"/>
        <v>2014706.68</v>
      </c>
      <c r="F599" s="132">
        <f t="shared" si="77"/>
        <v>700350417.36000013</v>
      </c>
      <c r="G599" s="132">
        <f t="shared" si="72"/>
        <v>699263346.04000008</v>
      </c>
      <c r="H599" s="132">
        <f t="shared" si="78"/>
        <v>2014706.6800767127</v>
      </c>
      <c r="I599" s="270">
        <f t="shared" si="79"/>
        <v>7.6712807640433311E-5</v>
      </c>
    </row>
    <row r="600" spans="1:9" x14ac:dyDescent="0.25">
      <c r="A600" s="135">
        <v>48038</v>
      </c>
      <c r="B600" s="134">
        <f t="shared" si="73"/>
        <v>7</v>
      </c>
      <c r="C600" s="132">
        <f t="shared" si="74"/>
        <v>3101778</v>
      </c>
      <c r="D600" s="133">
        <f t="shared" si="75"/>
        <v>1090198.51</v>
      </c>
      <c r="E600" s="132">
        <f t="shared" si="76"/>
        <v>2011579.49</v>
      </c>
      <c r="F600" s="132">
        <f t="shared" si="77"/>
        <v>699263346.04000008</v>
      </c>
      <c r="G600" s="132">
        <f t="shared" si="72"/>
        <v>698173147.53000009</v>
      </c>
      <c r="H600" s="132">
        <f t="shared" si="78"/>
        <v>2011579.4886082192</v>
      </c>
      <c r="I600" s="270">
        <f t="shared" si="79"/>
        <v>-1.3917807955294847E-3</v>
      </c>
    </row>
    <row r="601" spans="1:9" x14ac:dyDescent="0.25">
      <c r="A601" s="135">
        <v>48045</v>
      </c>
      <c r="B601" s="134">
        <f t="shared" si="73"/>
        <v>7</v>
      </c>
      <c r="C601" s="132">
        <f t="shared" si="74"/>
        <v>3101778</v>
      </c>
      <c r="D601" s="133">
        <f t="shared" si="75"/>
        <v>1093334.7</v>
      </c>
      <c r="E601" s="132">
        <f t="shared" si="76"/>
        <v>2008443.3</v>
      </c>
      <c r="F601" s="132">
        <f t="shared" si="77"/>
        <v>698173147.53000009</v>
      </c>
      <c r="G601" s="132">
        <f t="shared" si="72"/>
        <v>697079812.83000004</v>
      </c>
      <c r="H601" s="132">
        <f t="shared" si="78"/>
        <v>2008443.3011136989</v>
      </c>
      <c r="I601" s="270">
        <f t="shared" si="79"/>
        <v>1.1136988177895546E-3</v>
      </c>
    </row>
    <row r="602" spans="1:9" x14ac:dyDescent="0.25">
      <c r="A602" s="135">
        <v>48052</v>
      </c>
      <c r="B602" s="134">
        <f t="shared" si="73"/>
        <v>7</v>
      </c>
      <c r="C602" s="132">
        <f t="shared" si="74"/>
        <v>3101778</v>
      </c>
      <c r="D602" s="133">
        <f t="shared" si="75"/>
        <v>1096479.9099999999</v>
      </c>
      <c r="E602" s="132">
        <f t="shared" si="76"/>
        <v>2005298.09</v>
      </c>
      <c r="F602" s="132">
        <f t="shared" si="77"/>
        <v>697079812.83000004</v>
      </c>
      <c r="G602" s="132">
        <f t="shared" si="72"/>
        <v>695983332.92000008</v>
      </c>
      <c r="H602" s="132">
        <f t="shared" si="78"/>
        <v>2005298.0917027399</v>
      </c>
      <c r="I602" s="270">
        <f t="shared" si="79"/>
        <v>1.7027398571372032E-3</v>
      </c>
    </row>
    <row r="603" spans="1:9" x14ac:dyDescent="0.25">
      <c r="A603" s="135">
        <v>48059</v>
      </c>
      <c r="B603" s="134">
        <f t="shared" si="73"/>
        <v>7</v>
      </c>
      <c r="C603" s="132">
        <f t="shared" si="74"/>
        <v>3101778</v>
      </c>
      <c r="D603" s="133">
        <f t="shared" si="75"/>
        <v>1099634.17</v>
      </c>
      <c r="E603" s="132">
        <f t="shared" si="76"/>
        <v>2002143.83</v>
      </c>
      <c r="F603" s="132">
        <f t="shared" si="77"/>
        <v>695983332.92000008</v>
      </c>
      <c r="G603" s="132">
        <f t="shared" si="72"/>
        <v>694883698.75000012</v>
      </c>
      <c r="H603" s="132">
        <f t="shared" si="78"/>
        <v>2002143.8344273975</v>
      </c>
      <c r="I603" s="270">
        <f t="shared" si="79"/>
        <v>4.4273973908275366E-3</v>
      </c>
    </row>
    <row r="604" spans="1:9" x14ac:dyDescent="0.25">
      <c r="A604" s="135">
        <v>48066</v>
      </c>
      <c r="B604" s="134">
        <f t="shared" si="73"/>
        <v>7</v>
      </c>
      <c r="C604" s="132">
        <f t="shared" si="74"/>
        <v>3101778</v>
      </c>
      <c r="D604" s="133">
        <f t="shared" si="75"/>
        <v>1102797.5</v>
      </c>
      <c r="E604" s="132">
        <f t="shared" si="76"/>
        <v>1998980.5</v>
      </c>
      <c r="F604" s="132">
        <f t="shared" si="77"/>
        <v>694883698.75000012</v>
      </c>
      <c r="G604" s="132">
        <f t="shared" si="72"/>
        <v>693780901.25000012</v>
      </c>
      <c r="H604" s="132">
        <f t="shared" si="78"/>
        <v>1998980.503253425</v>
      </c>
      <c r="I604" s="270">
        <f t="shared" si="79"/>
        <v>3.2534250058233738E-3</v>
      </c>
    </row>
    <row r="605" spans="1:9" x14ac:dyDescent="0.25">
      <c r="A605" s="135">
        <v>48073</v>
      </c>
      <c r="B605" s="134">
        <f t="shared" si="73"/>
        <v>7</v>
      </c>
      <c r="C605" s="132">
        <f t="shared" si="74"/>
        <v>3101778</v>
      </c>
      <c r="D605" s="133">
        <f t="shared" si="75"/>
        <v>1105969.93</v>
      </c>
      <c r="E605" s="132">
        <f t="shared" si="76"/>
        <v>1995808.07</v>
      </c>
      <c r="F605" s="132">
        <f t="shared" si="77"/>
        <v>693780901.25000012</v>
      </c>
      <c r="G605" s="132">
        <f t="shared" si="72"/>
        <v>692674931.32000017</v>
      </c>
      <c r="H605" s="132">
        <f t="shared" si="78"/>
        <v>1995808.0720890414</v>
      </c>
      <c r="I605" s="270">
        <f t="shared" si="79"/>
        <v>2.0890412852168083E-3</v>
      </c>
    </row>
    <row r="606" spans="1:9" x14ac:dyDescent="0.25">
      <c r="A606" s="135">
        <v>48080</v>
      </c>
      <c r="B606" s="134">
        <f t="shared" si="73"/>
        <v>7</v>
      </c>
      <c r="C606" s="132">
        <f t="shared" si="74"/>
        <v>3101778</v>
      </c>
      <c r="D606" s="133">
        <f t="shared" si="75"/>
        <v>1109151.49</v>
      </c>
      <c r="E606" s="132">
        <f t="shared" si="76"/>
        <v>1992626.51</v>
      </c>
      <c r="F606" s="132">
        <f t="shared" si="77"/>
        <v>692674931.32000017</v>
      </c>
      <c r="G606" s="132">
        <f t="shared" si="72"/>
        <v>691565779.83000016</v>
      </c>
      <c r="H606" s="132">
        <f t="shared" si="78"/>
        <v>1992626.5147561647</v>
      </c>
      <c r="I606" s="270">
        <f t="shared" si="79"/>
        <v>4.7561647370457649E-3</v>
      </c>
    </row>
    <row r="607" spans="1:9" x14ac:dyDescent="0.25">
      <c r="A607" s="135">
        <v>48087</v>
      </c>
      <c r="B607" s="134">
        <f t="shared" si="73"/>
        <v>7</v>
      </c>
      <c r="C607" s="132">
        <f t="shared" si="74"/>
        <v>3101778</v>
      </c>
      <c r="D607" s="133">
        <f t="shared" si="75"/>
        <v>1112342.2</v>
      </c>
      <c r="E607" s="132">
        <f t="shared" si="76"/>
        <v>1989435.8</v>
      </c>
      <c r="F607" s="132">
        <f t="shared" si="77"/>
        <v>691565779.83000016</v>
      </c>
      <c r="G607" s="132">
        <f t="shared" si="72"/>
        <v>690453437.63000011</v>
      </c>
      <c r="H607" s="132">
        <f t="shared" si="78"/>
        <v>1989435.804990411</v>
      </c>
      <c r="I607" s="270">
        <f t="shared" si="79"/>
        <v>4.9904109910130501E-3</v>
      </c>
    </row>
    <row r="608" spans="1:9" x14ac:dyDescent="0.25">
      <c r="A608" s="135">
        <v>48094</v>
      </c>
      <c r="B608" s="134">
        <f t="shared" si="73"/>
        <v>7</v>
      </c>
      <c r="C608" s="132">
        <f t="shared" si="74"/>
        <v>3101778</v>
      </c>
      <c r="D608" s="133">
        <f t="shared" si="75"/>
        <v>1115542.08</v>
      </c>
      <c r="E608" s="132">
        <f t="shared" si="76"/>
        <v>1986235.92</v>
      </c>
      <c r="F608" s="132">
        <f t="shared" si="77"/>
        <v>690453437.63000011</v>
      </c>
      <c r="G608" s="132">
        <f t="shared" si="72"/>
        <v>689337895.55000007</v>
      </c>
      <c r="H608" s="132">
        <f t="shared" si="78"/>
        <v>1986235.9164698634</v>
      </c>
      <c r="I608" s="270">
        <f t="shared" si="79"/>
        <v>-3.5301365423947573E-3</v>
      </c>
    </row>
    <row r="609" spans="1:9" x14ac:dyDescent="0.25">
      <c r="A609" s="135">
        <v>48101</v>
      </c>
      <c r="B609" s="134">
        <f t="shared" si="73"/>
        <v>7</v>
      </c>
      <c r="C609" s="132">
        <f t="shared" si="74"/>
        <v>3101778</v>
      </c>
      <c r="D609" s="133">
        <f t="shared" si="75"/>
        <v>1118751.18</v>
      </c>
      <c r="E609" s="132">
        <f t="shared" si="76"/>
        <v>1983026.82</v>
      </c>
      <c r="F609" s="132">
        <f t="shared" si="77"/>
        <v>689337895.55000007</v>
      </c>
      <c r="G609" s="132">
        <f t="shared" si="72"/>
        <v>688219144.37000012</v>
      </c>
      <c r="H609" s="132">
        <f t="shared" si="78"/>
        <v>1983026.8228150688</v>
      </c>
      <c r="I609" s="270">
        <f t="shared" si="79"/>
        <v>2.8150686994194984E-3</v>
      </c>
    </row>
    <row r="610" spans="1:9" x14ac:dyDescent="0.25">
      <c r="A610" s="135">
        <v>48108</v>
      </c>
      <c r="B610" s="134">
        <f t="shared" si="73"/>
        <v>7</v>
      </c>
      <c r="C610" s="132">
        <f t="shared" si="74"/>
        <v>3101778</v>
      </c>
      <c r="D610" s="133">
        <f t="shared" si="75"/>
        <v>1121969.5</v>
      </c>
      <c r="E610" s="132">
        <f t="shared" si="76"/>
        <v>1979808.5</v>
      </c>
      <c r="F610" s="132">
        <f t="shared" si="77"/>
        <v>688219144.37000012</v>
      </c>
      <c r="G610" s="132">
        <f t="shared" si="72"/>
        <v>687097174.87000012</v>
      </c>
      <c r="H610" s="132">
        <f t="shared" si="78"/>
        <v>1979808.4975027398</v>
      </c>
      <c r="I610" s="270">
        <f t="shared" si="79"/>
        <v>-2.4972602259367704E-3</v>
      </c>
    </row>
    <row r="611" spans="1:9" x14ac:dyDescent="0.25">
      <c r="A611" s="135">
        <v>48115</v>
      </c>
      <c r="B611" s="134">
        <f t="shared" si="73"/>
        <v>7</v>
      </c>
      <c r="C611" s="132">
        <f t="shared" si="74"/>
        <v>3101778</v>
      </c>
      <c r="D611" s="133">
        <f t="shared" si="75"/>
        <v>1125197.0900000001</v>
      </c>
      <c r="E611" s="132">
        <f t="shared" si="76"/>
        <v>1976580.91</v>
      </c>
      <c r="F611" s="132">
        <f t="shared" si="77"/>
        <v>687097174.87000012</v>
      </c>
      <c r="G611" s="132">
        <f t="shared" si="72"/>
        <v>685971977.78000009</v>
      </c>
      <c r="H611" s="132">
        <f t="shared" si="78"/>
        <v>1976580.9140095895</v>
      </c>
      <c r="I611" s="270">
        <f t="shared" si="79"/>
        <v>4.0095895528793335E-3</v>
      </c>
    </row>
    <row r="612" spans="1:9" x14ac:dyDescent="0.25">
      <c r="A612" s="135">
        <v>48122</v>
      </c>
      <c r="B612" s="134">
        <f t="shared" si="73"/>
        <v>7</v>
      </c>
      <c r="C612" s="132">
        <f t="shared" si="74"/>
        <v>3101778</v>
      </c>
      <c r="D612" s="133">
        <f t="shared" si="75"/>
        <v>1128433.95</v>
      </c>
      <c r="E612" s="132">
        <f t="shared" si="76"/>
        <v>1973344.05</v>
      </c>
      <c r="F612" s="132">
        <f t="shared" si="77"/>
        <v>685971977.78000009</v>
      </c>
      <c r="G612" s="132">
        <f t="shared" si="72"/>
        <v>684843543.83000004</v>
      </c>
      <c r="H612" s="132">
        <f t="shared" si="78"/>
        <v>1973344.0456684933</v>
      </c>
      <c r="I612" s="270">
        <f t="shared" si="79"/>
        <v>-4.3315067887306213E-3</v>
      </c>
    </row>
    <row r="613" spans="1:9" x14ac:dyDescent="0.25">
      <c r="A613" s="135">
        <v>48129</v>
      </c>
      <c r="B613" s="134">
        <f t="shared" si="73"/>
        <v>7</v>
      </c>
      <c r="C613" s="132">
        <f t="shared" si="74"/>
        <v>3101778</v>
      </c>
      <c r="D613" s="133">
        <f t="shared" si="75"/>
        <v>1131680.1299999999</v>
      </c>
      <c r="E613" s="132">
        <f t="shared" si="76"/>
        <v>1970097.87</v>
      </c>
      <c r="F613" s="132">
        <f t="shared" si="77"/>
        <v>684843543.83000004</v>
      </c>
      <c r="G613" s="132">
        <f t="shared" si="72"/>
        <v>683711863.70000005</v>
      </c>
      <c r="H613" s="132">
        <f t="shared" si="78"/>
        <v>1970097.8658123291</v>
      </c>
      <c r="I613" s="270">
        <f t="shared" si="79"/>
        <v>-4.1876710020005703E-3</v>
      </c>
    </row>
    <row r="614" spans="1:9" x14ac:dyDescent="0.25">
      <c r="A614" s="135">
        <v>48136</v>
      </c>
      <c r="B614" s="134">
        <f t="shared" si="73"/>
        <v>7</v>
      </c>
      <c r="C614" s="132">
        <f t="shared" si="74"/>
        <v>3101778</v>
      </c>
      <c r="D614" s="133">
        <f t="shared" si="75"/>
        <v>1134935.6499999999</v>
      </c>
      <c r="E614" s="132">
        <f t="shared" si="76"/>
        <v>1966842.35</v>
      </c>
      <c r="F614" s="132">
        <f t="shared" si="77"/>
        <v>683711863.70000005</v>
      </c>
      <c r="G614" s="132">
        <f t="shared" si="72"/>
        <v>682576928.05000007</v>
      </c>
      <c r="H614" s="132">
        <f t="shared" si="78"/>
        <v>1966842.3476301369</v>
      </c>
      <c r="I614" s="270">
        <f t="shared" si="79"/>
        <v>-2.3698632139712572E-3</v>
      </c>
    </row>
    <row r="615" spans="1:9" x14ac:dyDescent="0.25">
      <c r="A615" s="135">
        <v>48143</v>
      </c>
      <c r="B615" s="134">
        <f t="shared" si="73"/>
        <v>7</v>
      </c>
      <c r="C615" s="132">
        <f t="shared" si="74"/>
        <v>3101778</v>
      </c>
      <c r="D615" s="133">
        <f t="shared" si="75"/>
        <v>1138200.54</v>
      </c>
      <c r="E615" s="132">
        <f t="shared" si="76"/>
        <v>1963577.46</v>
      </c>
      <c r="F615" s="132">
        <f t="shared" si="77"/>
        <v>682576928.05000007</v>
      </c>
      <c r="G615" s="132">
        <f t="shared" si="72"/>
        <v>681438727.51000011</v>
      </c>
      <c r="H615" s="132">
        <f t="shared" si="78"/>
        <v>1963577.4642534249</v>
      </c>
      <c r="I615" s="270">
        <f t="shared" si="79"/>
        <v>4.2534249369055033E-3</v>
      </c>
    </row>
    <row r="616" spans="1:9" x14ac:dyDescent="0.25">
      <c r="A616" s="135">
        <v>48150</v>
      </c>
      <c r="B616" s="134">
        <f t="shared" si="73"/>
        <v>7</v>
      </c>
      <c r="C616" s="132">
        <f t="shared" si="74"/>
        <v>3101778</v>
      </c>
      <c r="D616" s="133">
        <f t="shared" si="75"/>
        <v>1141474.81</v>
      </c>
      <c r="E616" s="132">
        <f t="shared" si="76"/>
        <v>1960303.19</v>
      </c>
      <c r="F616" s="132">
        <f t="shared" si="77"/>
        <v>681438727.51000011</v>
      </c>
      <c r="G616" s="132">
        <f t="shared" si="72"/>
        <v>680297252.70000017</v>
      </c>
      <c r="H616" s="132">
        <f t="shared" si="78"/>
        <v>1960303.1887273975</v>
      </c>
      <c r="I616" s="270">
        <f t="shared" si="79"/>
        <v>-1.2726024724543095E-3</v>
      </c>
    </row>
    <row r="617" spans="1:9" x14ac:dyDescent="0.25">
      <c r="A617" s="135">
        <v>48157</v>
      </c>
      <c r="B617" s="134">
        <f t="shared" si="73"/>
        <v>7</v>
      </c>
      <c r="C617" s="132">
        <f t="shared" si="74"/>
        <v>3101778</v>
      </c>
      <c r="D617" s="133">
        <f t="shared" si="75"/>
        <v>1144758.51</v>
      </c>
      <c r="E617" s="132">
        <f t="shared" si="76"/>
        <v>1957019.49</v>
      </c>
      <c r="F617" s="132">
        <f t="shared" si="77"/>
        <v>680297252.70000017</v>
      </c>
      <c r="G617" s="132">
        <f t="shared" si="72"/>
        <v>679152494.19000018</v>
      </c>
      <c r="H617" s="132">
        <f t="shared" si="78"/>
        <v>1957019.4940684936</v>
      </c>
      <c r="I617" s="270">
        <f t="shared" si="79"/>
        <v>4.0684936102479696E-3</v>
      </c>
    </row>
    <row r="618" spans="1:9" x14ac:dyDescent="0.25">
      <c r="A618" s="135">
        <v>48164</v>
      </c>
      <c r="B618" s="134">
        <f t="shared" si="73"/>
        <v>7</v>
      </c>
      <c r="C618" s="132">
        <f t="shared" si="74"/>
        <v>3101778</v>
      </c>
      <c r="D618" s="133">
        <f t="shared" si="75"/>
        <v>1148051.6499999999</v>
      </c>
      <c r="E618" s="132">
        <f t="shared" si="76"/>
        <v>1953726.35</v>
      </c>
      <c r="F618" s="132">
        <f t="shared" si="77"/>
        <v>679152494.19000018</v>
      </c>
      <c r="G618" s="132">
        <f t="shared" si="72"/>
        <v>678004442.5400002</v>
      </c>
      <c r="H618" s="132">
        <f t="shared" si="78"/>
        <v>1953726.3531493158</v>
      </c>
      <c r="I618" s="270">
        <f t="shared" si="79"/>
        <v>3.1493157148361206E-3</v>
      </c>
    </row>
    <row r="619" spans="1:9" x14ac:dyDescent="0.25">
      <c r="A619" s="135">
        <v>48171</v>
      </c>
      <c r="B619" s="134">
        <f t="shared" si="73"/>
        <v>7</v>
      </c>
      <c r="C619" s="132">
        <f t="shared" si="74"/>
        <v>3101778</v>
      </c>
      <c r="D619" s="133">
        <f t="shared" si="75"/>
        <v>1151354.26</v>
      </c>
      <c r="E619" s="132">
        <f t="shared" si="76"/>
        <v>1950423.74</v>
      </c>
      <c r="F619" s="132">
        <f t="shared" si="77"/>
        <v>678004442.5400002</v>
      </c>
      <c r="G619" s="132">
        <f t="shared" si="72"/>
        <v>676853088.28000021</v>
      </c>
      <c r="H619" s="132">
        <f t="shared" si="78"/>
        <v>1950423.7388136992</v>
      </c>
      <c r="I619" s="270">
        <f t="shared" si="79"/>
        <v>-1.1863007675856352E-3</v>
      </c>
    </row>
    <row r="620" spans="1:9" x14ac:dyDescent="0.25">
      <c r="A620" s="135">
        <v>48178</v>
      </c>
      <c r="B620" s="134">
        <f t="shared" si="73"/>
        <v>7</v>
      </c>
      <c r="C620" s="132">
        <f t="shared" si="74"/>
        <v>3101778</v>
      </c>
      <c r="D620" s="133">
        <f t="shared" si="75"/>
        <v>1154666.3799999999</v>
      </c>
      <c r="E620" s="132">
        <f t="shared" si="76"/>
        <v>1947111.62</v>
      </c>
      <c r="F620" s="132">
        <f t="shared" si="77"/>
        <v>676853088.28000021</v>
      </c>
      <c r="G620" s="132">
        <f t="shared" si="72"/>
        <v>675698421.90000021</v>
      </c>
      <c r="H620" s="132">
        <f t="shared" si="78"/>
        <v>1947111.6238191787</v>
      </c>
      <c r="I620" s="270">
        <f t="shared" si="79"/>
        <v>3.819178557023406E-3</v>
      </c>
    </row>
    <row r="621" spans="1:9" x14ac:dyDescent="0.25">
      <c r="A621" s="135">
        <v>48185</v>
      </c>
      <c r="B621" s="134">
        <f t="shared" si="73"/>
        <v>7</v>
      </c>
      <c r="C621" s="132">
        <f t="shared" si="74"/>
        <v>3101778</v>
      </c>
      <c r="D621" s="133">
        <f t="shared" si="75"/>
        <v>1157988.02</v>
      </c>
      <c r="E621" s="132">
        <f t="shared" si="76"/>
        <v>1943789.98</v>
      </c>
      <c r="F621" s="132">
        <f t="shared" si="77"/>
        <v>675698421.90000021</v>
      </c>
      <c r="G621" s="132">
        <f t="shared" si="72"/>
        <v>674540433.88000023</v>
      </c>
      <c r="H621" s="132">
        <f t="shared" si="78"/>
        <v>1943789.9808082194</v>
      </c>
      <c r="I621" s="270">
        <f t="shared" si="79"/>
        <v>8.0821942538022995E-4</v>
      </c>
    </row>
    <row r="622" spans="1:9" x14ac:dyDescent="0.25">
      <c r="A622" s="135">
        <v>48192</v>
      </c>
      <c r="B622" s="134">
        <f t="shared" si="73"/>
        <v>7</v>
      </c>
      <c r="C622" s="132">
        <f t="shared" si="74"/>
        <v>3101778</v>
      </c>
      <c r="D622" s="133">
        <f t="shared" si="75"/>
        <v>1161319.22</v>
      </c>
      <c r="E622" s="132">
        <f t="shared" si="76"/>
        <v>1940458.78</v>
      </c>
      <c r="F622" s="132">
        <f t="shared" si="77"/>
        <v>674540433.88000023</v>
      </c>
      <c r="G622" s="132">
        <f t="shared" si="72"/>
        <v>673379114.66000021</v>
      </c>
      <c r="H622" s="132">
        <f t="shared" si="78"/>
        <v>1940458.7823945212</v>
      </c>
      <c r="I622" s="270">
        <f t="shared" si="79"/>
        <v>2.3945211432874203E-3</v>
      </c>
    </row>
    <row r="623" spans="1:9" x14ac:dyDescent="0.25">
      <c r="A623" s="135">
        <v>48199</v>
      </c>
      <c r="B623" s="134">
        <f t="shared" si="73"/>
        <v>7</v>
      </c>
      <c r="C623" s="132">
        <f t="shared" si="74"/>
        <v>3101778</v>
      </c>
      <c r="D623" s="133">
        <f t="shared" si="75"/>
        <v>1164660</v>
      </c>
      <c r="E623" s="132">
        <f t="shared" si="76"/>
        <v>1937118</v>
      </c>
      <c r="F623" s="132">
        <f t="shared" si="77"/>
        <v>673379114.66000021</v>
      </c>
      <c r="G623" s="132">
        <f t="shared" si="72"/>
        <v>672214454.66000021</v>
      </c>
      <c r="H623" s="132">
        <f t="shared" si="78"/>
        <v>1937118.001076713</v>
      </c>
      <c r="I623" s="270">
        <f t="shared" si="79"/>
        <v>1.0767129715532064E-3</v>
      </c>
    </row>
    <row r="624" spans="1:9" x14ac:dyDescent="0.25">
      <c r="A624" s="135">
        <v>48206</v>
      </c>
      <c r="B624" s="134">
        <f t="shared" si="73"/>
        <v>7</v>
      </c>
      <c r="C624" s="132">
        <f t="shared" si="74"/>
        <v>3101778</v>
      </c>
      <c r="D624" s="133">
        <f t="shared" si="75"/>
        <v>1168010.3899999999</v>
      </c>
      <c r="E624" s="132">
        <f t="shared" si="76"/>
        <v>1933767.61</v>
      </c>
      <c r="F624" s="132">
        <f t="shared" si="77"/>
        <v>672214454.66000021</v>
      </c>
      <c r="G624" s="132">
        <f t="shared" si="72"/>
        <v>671046444.27000022</v>
      </c>
      <c r="H624" s="132">
        <f t="shared" si="78"/>
        <v>1933767.6092958911</v>
      </c>
      <c r="I624" s="270">
        <f t="shared" si="79"/>
        <v>-7.0410897023975849E-4</v>
      </c>
    </row>
    <row r="625" spans="1:9" x14ac:dyDescent="0.25">
      <c r="A625" s="135">
        <v>48213</v>
      </c>
      <c r="B625" s="134">
        <f t="shared" si="73"/>
        <v>7</v>
      </c>
      <c r="C625" s="132">
        <f t="shared" si="74"/>
        <v>3101778</v>
      </c>
      <c r="D625" s="133">
        <f t="shared" si="75"/>
        <v>1171370.42</v>
      </c>
      <c r="E625" s="132">
        <f t="shared" si="76"/>
        <v>1930407.58</v>
      </c>
      <c r="F625" s="132">
        <f t="shared" si="77"/>
        <v>671046444.27000022</v>
      </c>
      <c r="G625" s="132">
        <f t="shared" si="72"/>
        <v>669875073.85000026</v>
      </c>
      <c r="H625" s="132">
        <f t="shared" si="78"/>
        <v>1930407.5794068496</v>
      </c>
      <c r="I625" s="270">
        <f t="shared" si="79"/>
        <v>-5.9315050020813942E-4</v>
      </c>
    </row>
    <row r="626" spans="1:9" x14ac:dyDescent="0.25">
      <c r="A626" s="135">
        <v>48220</v>
      </c>
      <c r="B626" s="134">
        <f t="shared" si="73"/>
        <v>7</v>
      </c>
      <c r="C626" s="132">
        <f t="shared" si="74"/>
        <v>3101778</v>
      </c>
      <c r="D626" s="133">
        <f t="shared" si="75"/>
        <v>1174740.1200000001</v>
      </c>
      <c r="E626" s="132">
        <f t="shared" si="76"/>
        <v>1927037.88</v>
      </c>
      <c r="F626" s="132">
        <f t="shared" si="77"/>
        <v>669875073.85000026</v>
      </c>
      <c r="G626" s="132">
        <f t="shared" si="72"/>
        <v>668700333.73000026</v>
      </c>
      <c r="H626" s="132">
        <f t="shared" si="78"/>
        <v>1927037.8836780828</v>
      </c>
      <c r="I626" s="270">
        <f t="shared" si="79"/>
        <v>3.6780829541385174E-3</v>
      </c>
    </row>
    <row r="627" spans="1:9" x14ac:dyDescent="0.25">
      <c r="A627" s="135">
        <v>48227</v>
      </c>
      <c r="B627" s="134">
        <f t="shared" si="73"/>
        <v>7</v>
      </c>
      <c r="C627" s="132">
        <f t="shared" si="74"/>
        <v>3101778</v>
      </c>
      <c r="D627" s="133">
        <f t="shared" si="75"/>
        <v>1178119.51</v>
      </c>
      <c r="E627" s="132">
        <f t="shared" si="76"/>
        <v>1923658.49</v>
      </c>
      <c r="F627" s="132">
        <f t="shared" si="77"/>
        <v>668700333.73000026</v>
      </c>
      <c r="G627" s="132">
        <f t="shared" si="72"/>
        <v>667522214.22000027</v>
      </c>
      <c r="H627" s="132">
        <f t="shared" si="78"/>
        <v>1923658.4942917817</v>
      </c>
      <c r="I627" s="270">
        <f t="shared" si="79"/>
        <v>4.2917816899716854E-3</v>
      </c>
    </row>
    <row r="628" spans="1:9" x14ac:dyDescent="0.25">
      <c r="A628" s="135">
        <v>48234</v>
      </c>
      <c r="B628" s="134">
        <f t="shared" si="73"/>
        <v>7</v>
      </c>
      <c r="C628" s="132">
        <f t="shared" si="74"/>
        <v>3101778</v>
      </c>
      <c r="D628" s="133">
        <f t="shared" si="75"/>
        <v>1181508.6200000001</v>
      </c>
      <c r="E628" s="132">
        <f t="shared" si="76"/>
        <v>1920269.38</v>
      </c>
      <c r="F628" s="132">
        <f t="shared" si="77"/>
        <v>667522214.22000027</v>
      </c>
      <c r="G628" s="132">
        <f t="shared" si="72"/>
        <v>666340705.60000026</v>
      </c>
      <c r="H628" s="132">
        <f t="shared" si="78"/>
        <v>1920269.3833726034</v>
      </c>
      <c r="I628" s="270">
        <f t="shared" si="79"/>
        <v>3.3726035617291927E-3</v>
      </c>
    </row>
    <row r="629" spans="1:9" x14ac:dyDescent="0.25">
      <c r="A629" s="135">
        <v>48241</v>
      </c>
      <c r="B629" s="134">
        <f t="shared" si="73"/>
        <v>7</v>
      </c>
      <c r="C629" s="132">
        <f t="shared" si="74"/>
        <v>3101778</v>
      </c>
      <c r="D629" s="133">
        <f t="shared" si="75"/>
        <v>1184907.48</v>
      </c>
      <c r="E629" s="132">
        <f t="shared" si="76"/>
        <v>1916870.52</v>
      </c>
      <c r="F629" s="132">
        <f t="shared" si="77"/>
        <v>666340705.60000026</v>
      </c>
      <c r="G629" s="132">
        <f t="shared" si="72"/>
        <v>665155798.12000024</v>
      </c>
      <c r="H629" s="132">
        <f t="shared" si="78"/>
        <v>1916870.5229589047</v>
      </c>
      <c r="I629" s="270">
        <f t="shared" si="79"/>
        <v>2.9589047189801931E-3</v>
      </c>
    </row>
    <row r="630" spans="1:9" x14ac:dyDescent="0.25">
      <c r="A630" s="135">
        <v>48248</v>
      </c>
      <c r="B630" s="134">
        <f t="shared" si="73"/>
        <v>7</v>
      </c>
      <c r="C630" s="132">
        <f t="shared" si="74"/>
        <v>3101778</v>
      </c>
      <c r="D630" s="133">
        <f t="shared" si="75"/>
        <v>1188316.1100000001</v>
      </c>
      <c r="E630" s="132">
        <f t="shared" si="76"/>
        <v>1913461.89</v>
      </c>
      <c r="F630" s="132">
        <f t="shared" si="77"/>
        <v>665155798.12000024</v>
      </c>
      <c r="G630" s="132">
        <f t="shared" si="72"/>
        <v>663967482.01000023</v>
      </c>
      <c r="H630" s="132">
        <f t="shared" si="78"/>
        <v>1913461.8850027404</v>
      </c>
      <c r="I630" s="270">
        <f t="shared" si="79"/>
        <v>-4.997259471565485E-3</v>
      </c>
    </row>
    <row r="631" spans="1:9" x14ac:dyDescent="0.25">
      <c r="A631" s="135">
        <v>48255</v>
      </c>
      <c r="B631" s="134">
        <f t="shared" si="73"/>
        <v>7</v>
      </c>
      <c r="C631" s="132">
        <f t="shared" si="74"/>
        <v>3101778</v>
      </c>
      <c r="D631" s="133">
        <f t="shared" si="75"/>
        <v>1191734.56</v>
      </c>
      <c r="E631" s="132">
        <f t="shared" si="76"/>
        <v>1910043.44</v>
      </c>
      <c r="F631" s="132">
        <f t="shared" si="77"/>
        <v>663967482.01000023</v>
      </c>
      <c r="G631" s="132">
        <f t="shared" si="72"/>
        <v>662775747.45000029</v>
      </c>
      <c r="H631" s="132">
        <f t="shared" si="78"/>
        <v>1910043.4413986306</v>
      </c>
      <c r="I631" s="270">
        <f t="shared" si="79"/>
        <v>1.3986306730657816E-3</v>
      </c>
    </row>
    <row r="632" spans="1:9" x14ac:dyDescent="0.25">
      <c r="A632" s="135">
        <v>48262</v>
      </c>
      <c r="B632" s="134">
        <f t="shared" si="73"/>
        <v>7</v>
      </c>
      <c r="C632" s="132">
        <f t="shared" si="74"/>
        <v>3101778</v>
      </c>
      <c r="D632" s="133">
        <f t="shared" si="75"/>
        <v>1195162.8400000001</v>
      </c>
      <c r="E632" s="132">
        <f t="shared" si="76"/>
        <v>1906615.16</v>
      </c>
      <c r="F632" s="132">
        <f t="shared" si="77"/>
        <v>662775747.45000029</v>
      </c>
      <c r="G632" s="132">
        <f t="shared" si="72"/>
        <v>661580584.61000025</v>
      </c>
      <c r="H632" s="132">
        <f t="shared" si="78"/>
        <v>1906615.1638972608</v>
      </c>
      <c r="I632" s="270">
        <f t="shared" si="79"/>
        <v>3.8972608745098114E-3</v>
      </c>
    </row>
    <row r="633" spans="1:9" x14ac:dyDescent="0.25">
      <c r="A633" s="135">
        <v>48269</v>
      </c>
      <c r="B633" s="134">
        <f t="shared" si="73"/>
        <v>7</v>
      </c>
      <c r="C633" s="132">
        <f t="shared" si="74"/>
        <v>3101778</v>
      </c>
      <c r="D633" s="133">
        <f t="shared" si="75"/>
        <v>1198600.98</v>
      </c>
      <c r="E633" s="132">
        <f t="shared" si="76"/>
        <v>1903177.02</v>
      </c>
      <c r="F633" s="132">
        <f t="shared" si="77"/>
        <v>661580584.61000025</v>
      </c>
      <c r="G633" s="132">
        <f t="shared" si="72"/>
        <v>660381983.63000023</v>
      </c>
      <c r="H633" s="132">
        <f t="shared" si="78"/>
        <v>1903177.0242205486</v>
      </c>
      <c r="I633" s="270">
        <f t="shared" si="79"/>
        <v>4.2205485515296459E-3</v>
      </c>
    </row>
    <row r="634" spans="1:9" x14ac:dyDescent="0.25">
      <c r="A634" s="135">
        <v>48276</v>
      </c>
      <c r="B634" s="134">
        <f t="shared" si="73"/>
        <v>7</v>
      </c>
      <c r="C634" s="132">
        <f t="shared" si="74"/>
        <v>3101778</v>
      </c>
      <c r="D634" s="133">
        <f t="shared" si="75"/>
        <v>1202049.01</v>
      </c>
      <c r="E634" s="132">
        <f t="shared" si="76"/>
        <v>1899728.99</v>
      </c>
      <c r="F634" s="132">
        <f t="shared" si="77"/>
        <v>660381983.63000023</v>
      </c>
      <c r="G634" s="132">
        <f t="shared" si="72"/>
        <v>659179934.62000024</v>
      </c>
      <c r="H634" s="132">
        <f t="shared" si="78"/>
        <v>1899728.9940041103</v>
      </c>
      <c r="I634" s="270">
        <f t="shared" si="79"/>
        <v>4.004110349342227E-3</v>
      </c>
    </row>
    <row r="635" spans="1:9" x14ac:dyDescent="0.25">
      <c r="A635" s="135">
        <v>48283</v>
      </c>
      <c r="B635" s="134">
        <f t="shared" si="73"/>
        <v>7</v>
      </c>
      <c r="C635" s="132">
        <f t="shared" si="74"/>
        <v>3101778</v>
      </c>
      <c r="D635" s="133">
        <f t="shared" si="75"/>
        <v>1205506.96</v>
      </c>
      <c r="E635" s="132">
        <f t="shared" si="76"/>
        <v>1896271.04</v>
      </c>
      <c r="F635" s="132">
        <f t="shared" si="77"/>
        <v>659179934.62000024</v>
      </c>
      <c r="G635" s="132">
        <f t="shared" si="72"/>
        <v>657974427.66000021</v>
      </c>
      <c r="H635" s="132">
        <f t="shared" si="78"/>
        <v>1896271.0447972608</v>
      </c>
      <c r="I635" s="270">
        <f t="shared" si="79"/>
        <v>4.7972607426345348E-3</v>
      </c>
    </row>
    <row r="636" spans="1:9" x14ac:dyDescent="0.25">
      <c r="A636" s="135">
        <v>48290</v>
      </c>
      <c r="B636" s="134">
        <f t="shared" si="73"/>
        <v>7</v>
      </c>
      <c r="C636" s="132">
        <f t="shared" si="74"/>
        <v>3101778</v>
      </c>
      <c r="D636" s="133">
        <f t="shared" si="75"/>
        <v>1208974.8500000001</v>
      </c>
      <c r="E636" s="132">
        <f t="shared" si="76"/>
        <v>1892803.15</v>
      </c>
      <c r="F636" s="132">
        <f t="shared" si="77"/>
        <v>657974427.66000021</v>
      </c>
      <c r="G636" s="132">
        <f t="shared" si="72"/>
        <v>656765452.81000018</v>
      </c>
      <c r="H636" s="132">
        <f t="shared" si="78"/>
        <v>1892803.1480630143</v>
      </c>
      <c r="I636" s="270">
        <f t="shared" si="79"/>
        <v>-1.9369856454432011E-3</v>
      </c>
    </row>
    <row r="637" spans="1:9" x14ac:dyDescent="0.25">
      <c r="A637" s="135">
        <v>48297</v>
      </c>
      <c r="B637" s="134">
        <f t="shared" si="73"/>
        <v>7</v>
      </c>
      <c r="C637" s="132">
        <f t="shared" si="74"/>
        <v>3101778</v>
      </c>
      <c r="D637" s="133">
        <f t="shared" si="75"/>
        <v>1212452.72</v>
      </c>
      <c r="E637" s="132">
        <f t="shared" si="76"/>
        <v>1889325.28</v>
      </c>
      <c r="F637" s="132">
        <f t="shared" si="77"/>
        <v>656765452.81000018</v>
      </c>
      <c r="G637" s="132">
        <f t="shared" si="72"/>
        <v>655553000.09000015</v>
      </c>
      <c r="H637" s="132">
        <f t="shared" si="78"/>
        <v>1889325.2752068499</v>
      </c>
      <c r="I637" s="270">
        <f t="shared" si="79"/>
        <v>-4.7931501176208258E-3</v>
      </c>
    </row>
    <row r="638" spans="1:9" x14ac:dyDescent="0.25">
      <c r="A638" s="135">
        <v>48304</v>
      </c>
      <c r="B638" s="134">
        <f t="shared" si="73"/>
        <v>7</v>
      </c>
      <c r="C638" s="132">
        <f t="shared" si="74"/>
        <v>3101778</v>
      </c>
      <c r="D638" s="133">
        <f t="shared" si="75"/>
        <v>1215940.6000000001</v>
      </c>
      <c r="E638" s="132">
        <f t="shared" si="76"/>
        <v>1885837.4</v>
      </c>
      <c r="F638" s="132">
        <f t="shared" si="77"/>
        <v>655553000.09000015</v>
      </c>
      <c r="G638" s="132">
        <f t="shared" si="72"/>
        <v>654337059.49000013</v>
      </c>
      <c r="H638" s="132">
        <f t="shared" si="78"/>
        <v>1885837.3975191787</v>
      </c>
      <c r="I638" s="270">
        <f t="shared" si="79"/>
        <v>-2.480821218341589E-3</v>
      </c>
    </row>
    <row r="639" spans="1:9" x14ac:dyDescent="0.25">
      <c r="A639" s="135">
        <v>48311</v>
      </c>
      <c r="B639" s="134">
        <f t="shared" si="73"/>
        <v>7</v>
      </c>
      <c r="C639" s="132">
        <f t="shared" si="74"/>
        <v>3101778</v>
      </c>
      <c r="D639" s="133">
        <f t="shared" si="75"/>
        <v>1219438.51</v>
      </c>
      <c r="E639" s="132">
        <f t="shared" si="76"/>
        <v>1882339.49</v>
      </c>
      <c r="F639" s="132">
        <f t="shared" si="77"/>
        <v>654337059.49000013</v>
      </c>
      <c r="G639" s="132">
        <f t="shared" si="72"/>
        <v>653117620.98000014</v>
      </c>
      <c r="H639" s="132">
        <f t="shared" si="78"/>
        <v>1882339.4862041099</v>
      </c>
      <c r="I639" s="270">
        <f t="shared" si="79"/>
        <v>-3.795890137553215E-3</v>
      </c>
    </row>
    <row r="640" spans="1:9" x14ac:dyDescent="0.25">
      <c r="A640" s="135">
        <v>48318</v>
      </c>
      <c r="B640" s="134">
        <f t="shared" si="73"/>
        <v>7</v>
      </c>
      <c r="C640" s="132">
        <f t="shared" si="74"/>
        <v>3101778</v>
      </c>
      <c r="D640" s="133">
        <f t="shared" si="75"/>
        <v>1222946.49</v>
      </c>
      <c r="E640" s="132">
        <f t="shared" si="76"/>
        <v>1878831.51</v>
      </c>
      <c r="F640" s="132">
        <f t="shared" si="77"/>
        <v>653117620.98000014</v>
      </c>
      <c r="G640" s="132">
        <f t="shared" si="72"/>
        <v>651894674.49000013</v>
      </c>
      <c r="H640" s="132">
        <f t="shared" si="78"/>
        <v>1878831.5124082193</v>
      </c>
      <c r="I640" s="270">
        <f t="shared" si="79"/>
        <v>2.4082192685455084E-3</v>
      </c>
    </row>
    <row r="641" spans="1:9" x14ac:dyDescent="0.25">
      <c r="A641" s="135">
        <v>48325</v>
      </c>
      <c r="B641" s="134">
        <f t="shared" si="73"/>
        <v>7</v>
      </c>
      <c r="C641" s="132">
        <f t="shared" si="74"/>
        <v>3101778</v>
      </c>
      <c r="D641" s="133">
        <f t="shared" si="75"/>
        <v>1226464.55</v>
      </c>
      <c r="E641" s="132">
        <f t="shared" si="76"/>
        <v>1875313.45</v>
      </c>
      <c r="F641" s="132">
        <f t="shared" si="77"/>
        <v>651894674.49000013</v>
      </c>
      <c r="G641" s="132">
        <f t="shared" si="72"/>
        <v>650668209.94000018</v>
      </c>
      <c r="H641" s="132">
        <f t="shared" si="78"/>
        <v>1875313.447163014</v>
      </c>
      <c r="I641" s="270">
        <f t="shared" si="79"/>
        <v>-2.8369859792292118E-3</v>
      </c>
    </row>
    <row r="642" spans="1:9" x14ac:dyDescent="0.25">
      <c r="A642" s="135">
        <v>48332</v>
      </c>
      <c r="B642" s="134">
        <f t="shared" si="73"/>
        <v>7</v>
      </c>
      <c r="C642" s="132">
        <f t="shared" si="74"/>
        <v>3101778</v>
      </c>
      <c r="D642" s="133">
        <f t="shared" si="75"/>
        <v>1229992.74</v>
      </c>
      <c r="E642" s="132">
        <f t="shared" si="76"/>
        <v>1871785.26</v>
      </c>
      <c r="F642" s="132">
        <f t="shared" si="77"/>
        <v>650668209.94000018</v>
      </c>
      <c r="G642" s="132">
        <f t="shared" si="72"/>
        <v>649438217.20000017</v>
      </c>
      <c r="H642" s="132">
        <f t="shared" si="78"/>
        <v>1871785.2614712333</v>
      </c>
      <c r="I642" s="270">
        <f t="shared" si="79"/>
        <v>1.4712333213537931E-3</v>
      </c>
    </row>
    <row r="643" spans="1:9" x14ac:dyDescent="0.25">
      <c r="A643" s="135">
        <v>48339</v>
      </c>
      <c r="B643" s="134">
        <f t="shared" si="73"/>
        <v>7</v>
      </c>
      <c r="C643" s="132">
        <f t="shared" si="74"/>
        <v>3101778</v>
      </c>
      <c r="D643" s="133">
        <f t="shared" si="75"/>
        <v>1233531.07</v>
      </c>
      <c r="E643" s="132">
        <f t="shared" si="76"/>
        <v>1868246.93</v>
      </c>
      <c r="F643" s="132">
        <f t="shared" si="77"/>
        <v>649438217.20000017</v>
      </c>
      <c r="G643" s="132">
        <f t="shared" si="72"/>
        <v>648204686.13000011</v>
      </c>
      <c r="H643" s="132">
        <f t="shared" si="78"/>
        <v>1868246.9261917814</v>
      </c>
      <c r="I643" s="270">
        <f t="shared" si="79"/>
        <v>-3.8082185201346874E-3</v>
      </c>
    </row>
    <row r="644" spans="1:9" x14ac:dyDescent="0.25">
      <c r="A644" s="135">
        <v>48346</v>
      </c>
      <c r="B644" s="134">
        <f t="shared" si="73"/>
        <v>7</v>
      </c>
      <c r="C644" s="132">
        <f t="shared" si="74"/>
        <v>3101778</v>
      </c>
      <c r="D644" s="133">
        <f t="shared" si="75"/>
        <v>1237079.5900000001</v>
      </c>
      <c r="E644" s="132">
        <f t="shared" si="76"/>
        <v>1864698.41</v>
      </c>
      <c r="F644" s="132">
        <f t="shared" si="77"/>
        <v>648204686.13000011</v>
      </c>
      <c r="G644" s="132">
        <f t="shared" ref="G644:G707" si="80">F644-D644</f>
        <v>646967606.54000008</v>
      </c>
      <c r="H644" s="132">
        <f t="shared" si="78"/>
        <v>1864698.4121547947</v>
      </c>
      <c r="I644" s="270">
        <f t="shared" si="79"/>
        <v>2.154794754460454E-3</v>
      </c>
    </row>
    <row r="645" spans="1:9" x14ac:dyDescent="0.25">
      <c r="A645" s="135">
        <v>48353</v>
      </c>
      <c r="B645" s="134">
        <f t="shared" ref="B645:B708" si="81">A645-A644</f>
        <v>7</v>
      </c>
      <c r="C645" s="132">
        <f t="shared" ref="C645:C708" si="82">$D$2</f>
        <v>3101778</v>
      </c>
      <c r="D645" s="133">
        <f t="shared" ref="D645:D708" si="83">C645-E645</f>
        <v>1240638.31</v>
      </c>
      <c r="E645" s="132">
        <f t="shared" ref="E645:E708" si="84">ROUND(F645*$B$2*B645/365,2)</f>
        <v>1861139.69</v>
      </c>
      <c r="F645" s="132">
        <f t="shared" ref="F645:F708" si="85">G644</f>
        <v>646967606.54000008</v>
      </c>
      <c r="G645" s="132">
        <f t="shared" si="80"/>
        <v>645726968.23000014</v>
      </c>
      <c r="H645" s="132">
        <f t="shared" ref="H645:H708" si="86">F645*$B$2*B645/365</f>
        <v>1861139.6900465756</v>
      </c>
      <c r="I645" s="270">
        <f t="shared" ref="I645:I708" si="87">H645-E645</f>
        <v>4.6575674787163734E-5</v>
      </c>
    </row>
    <row r="646" spans="1:9" x14ac:dyDescent="0.25">
      <c r="A646" s="135">
        <v>48360</v>
      </c>
      <c r="B646" s="134">
        <f t="shared" si="81"/>
        <v>7</v>
      </c>
      <c r="C646" s="132">
        <f t="shared" si="82"/>
        <v>3101778</v>
      </c>
      <c r="D646" s="133">
        <f t="shared" si="83"/>
        <v>1244207.27</v>
      </c>
      <c r="E646" s="132">
        <f t="shared" si="84"/>
        <v>1857570.73</v>
      </c>
      <c r="F646" s="132">
        <f t="shared" si="85"/>
        <v>645726968.23000014</v>
      </c>
      <c r="G646" s="132">
        <f t="shared" si="80"/>
        <v>644482760.96000016</v>
      </c>
      <c r="H646" s="132">
        <f t="shared" si="86"/>
        <v>1857570.7305246578</v>
      </c>
      <c r="I646" s="270">
        <f t="shared" si="87"/>
        <v>5.2465777844190598E-4</v>
      </c>
    </row>
    <row r="647" spans="1:9" x14ac:dyDescent="0.25">
      <c r="A647" s="135">
        <v>48367</v>
      </c>
      <c r="B647" s="134">
        <f t="shared" si="81"/>
        <v>7</v>
      </c>
      <c r="C647" s="132">
        <f t="shared" si="82"/>
        <v>3101778</v>
      </c>
      <c r="D647" s="133">
        <f t="shared" si="83"/>
        <v>1247786.5</v>
      </c>
      <c r="E647" s="132">
        <f t="shared" si="84"/>
        <v>1853991.5</v>
      </c>
      <c r="F647" s="132">
        <f t="shared" si="85"/>
        <v>644482760.96000016</v>
      </c>
      <c r="G647" s="132">
        <f t="shared" si="80"/>
        <v>643234974.46000016</v>
      </c>
      <c r="H647" s="132">
        <f t="shared" si="86"/>
        <v>1853991.5041315071</v>
      </c>
      <c r="I647" s="270">
        <f t="shared" si="87"/>
        <v>4.1315071284770966E-3</v>
      </c>
    </row>
    <row r="648" spans="1:9" x14ac:dyDescent="0.25">
      <c r="A648" s="135">
        <v>48374</v>
      </c>
      <c r="B648" s="134">
        <f t="shared" si="81"/>
        <v>7</v>
      </c>
      <c r="C648" s="132">
        <f t="shared" si="82"/>
        <v>3101778</v>
      </c>
      <c r="D648" s="133">
        <f t="shared" si="83"/>
        <v>1251376.02</v>
      </c>
      <c r="E648" s="132">
        <f t="shared" si="84"/>
        <v>1850401.98</v>
      </c>
      <c r="F648" s="132">
        <f t="shared" si="85"/>
        <v>643234974.46000016</v>
      </c>
      <c r="G648" s="132">
        <f t="shared" si="80"/>
        <v>641983598.44000018</v>
      </c>
      <c r="H648" s="132">
        <f t="shared" si="86"/>
        <v>1850401.9813232878</v>
      </c>
      <c r="I648" s="270">
        <f t="shared" si="87"/>
        <v>1.3232878409326077E-3</v>
      </c>
    </row>
    <row r="649" spans="1:9" x14ac:dyDescent="0.25">
      <c r="A649" s="135">
        <v>48381</v>
      </c>
      <c r="B649" s="134">
        <f t="shared" si="81"/>
        <v>7</v>
      </c>
      <c r="C649" s="132">
        <f t="shared" si="82"/>
        <v>3101778</v>
      </c>
      <c r="D649" s="133">
        <f t="shared" si="83"/>
        <v>1254975.8700000001</v>
      </c>
      <c r="E649" s="132">
        <f t="shared" si="84"/>
        <v>1846802.13</v>
      </c>
      <c r="F649" s="132">
        <f t="shared" si="85"/>
        <v>641983598.44000018</v>
      </c>
      <c r="G649" s="132">
        <f t="shared" si="80"/>
        <v>640728622.57000017</v>
      </c>
      <c r="H649" s="132">
        <f t="shared" si="86"/>
        <v>1846802.1324986303</v>
      </c>
      <c r="I649" s="270">
        <f t="shared" si="87"/>
        <v>2.4986304342746735E-3</v>
      </c>
    </row>
    <row r="650" spans="1:9" x14ac:dyDescent="0.25">
      <c r="A650" s="135">
        <v>48388</v>
      </c>
      <c r="B650" s="134">
        <f t="shared" si="81"/>
        <v>7</v>
      </c>
      <c r="C650" s="132">
        <f t="shared" si="82"/>
        <v>3101778</v>
      </c>
      <c r="D650" s="133">
        <f t="shared" si="83"/>
        <v>1258586.07</v>
      </c>
      <c r="E650" s="132">
        <f t="shared" si="84"/>
        <v>1843191.93</v>
      </c>
      <c r="F650" s="132">
        <f t="shared" si="85"/>
        <v>640728622.57000017</v>
      </c>
      <c r="G650" s="132">
        <f t="shared" si="80"/>
        <v>639470036.50000012</v>
      </c>
      <c r="H650" s="132">
        <f t="shared" si="86"/>
        <v>1843191.9279410962</v>
      </c>
      <c r="I650" s="270">
        <f t="shared" si="87"/>
        <v>-2.0589036867022514E-3</v>
      </c>
    </row>
    <row r="651" spans="1:9" x14ac:dyDescent="0.25">
      <c r="A651" s="135">
        <v>48395</v>
      </c>
      <c r="B651" s="134">
        <f t="shared" si="81"/>
        <v>7</v>
      </c>
      <c r="C651" s="132">
        <f t="shared" si="82"/>
        <v>3101778</v>
      </c>
      <c r="D651" s="133">
        <f t="shared" si="83"/>
        <v>1262206.6599999999</v>
      </c>
      <c r="E651" s="132">
        <f t="shared" si="84"/>
        <v>1839571.34</v>
      </c>
      <c r="F651" s="132">
        <f t="shared" si="85"/>
        <v>639470036.50000012</v>
      </c>
      <c r="G651" s="132">
        <f t="shared" si="80"/>
        <v>638207829.84000015</v>
      </c>
      <c r="H651" s="132">
        <f t="shared" si="86"/>
        <v>1839571.3378767124</v>
      </c>
      <c r="I651" s="270">
        <f t="shared" si="87"/>
        <v>-2.123287646099925E-3</v>
      </c>
    </row>
    <row r="652" spans="1:9" x14ac:dyDescent="0.25">
      <c r="A652" s="135">
        <v>48402</v>
      </c>
      <c r="B652" s="134">
        <f t="shared" si="81"/>
        <v>7</v>
      </c>
      <c r="C652" s="132">
        <f t="shared" si="82"/>
        <v>3101778</v>
      </c>
      <c r="D652" s="133">
        <f t="shared" si="83"/>
        <v>1265837.67</v>
      </c>
      <c r="E652" s="132">
        <f t="shared" si="84"/>
        <v>1835940.33</v>
      </c>
      <c r="F652" s="132">
        <f t="shared" si="85"/>
        <v>638207829.84000015</v>
      </c>
      <c r="G652" s="132">
        <f t="shared" si="80"/>
        <v>636941992.1700002</v>
      </c>
      <c r="H652" s="132">
        <f t="shared" si="86"/>
        <v>1835940.3324164387</v>
      </c>
      <c r="I652" s="270">
        <f t="shared" si="87"/>
        <v>2.4164386559277773E-3</v>
      </c>
    </row>
    <row r="653" spans="1:9" x14ac:dyDescent="0.25">
      <c r="A653" s="135">
        <v>48409</v>
      </c>
      <c r="B653" s="134">
        <f t="shared" si="81"/>
        <v>7</v>
      </c>
      <c r="C653" s="132">
        <f t="shared" si="82"/>
        <v>3101778</v>
      </c>
      <c r="D653" s="133">
        <f t="shared" si="83"/>
        <v>1269479.1200000001</v>
      </c>
      <c r="E653" s="132">
        <f t="shared" si="84"/>
        <v>1832298.88</v>
      </c>
      <c r="F653" s="132">
        <f t="shared" si="85"/>
        <v>636941992.1700002</v>
      </c>
      <c r="G653" s="132">
        <f t="shared" si="80"/>
        <v>635672513.05000019</v>
      </c>
      <c r="H653" s="132">
        <f t="shared" si="86"/>
        <v>1832298.8815849321</v>
      </c>
      <c r="I653" s="270">
        <f t="shared" si="87"/>
        <v>1.5849322080612183E-3</v>
      </c>
    </row>
    <row r="654" spans="1:9" x14ac:dyDescent="0.25">
      <c r="A654" s="135">
        <v>48416</v>
      </c>
      <c r="B654" s="134">
        <f t="shared" si="81"/>
        <v>7</v>
      </c>
      <c r="C654" s="132">
        <f t="shared" si="82"/>
        <v>3101778</v>
      </c>
      <c r="D654" s="133">
        <f t="shared" si="83"/>
        <v>1273131.04</v>
      </c>
      <c r="E654" s="132">
        <f t="shared" si="84"/>
        <v>1828646.96</v>
      </c>
      <c r="F654" s="132">
        <f t="shared" si="85"/>
        <v>635672513.05000019</v>
      </c>
      <c r="G654" s="132">
        <f t="shared" si="80"/>
        <v>634399382.01000023</v>
      </c>
      <c r="H654" s="132">
        <f t="shared" si="86"/>
        <v>1828646.9553493157</v>
      </c>
      <c r="I654" s="270">
        <f t="shared" si="87"/>
        <v>-4.6506843063980341E-3</v>
      </c>
    </row>
    <row r="655" spans="1:9" x14ac:dyDescent="0.25">
      <c r="A655" s="135">
        <v>48423</v>
      </c>
      <c r="B655" s="134">
        <f t="shared" si="81"/>
        <v>7</v>
      </c>
      <c r="C655" s="132">
        <f t="shared" si="82"/>
        <v>3101778</v>
      </c>
      <c r="D655" s="133">
        <f t="shared" si="83"/>
        <v>1276793.48</v>
      </c>
      <c r="E655" s="132">
        <f t="shared" si="84"/>
        <v>1824984.52</v>
      </c>
      <c r="F655" s="132">
        <f t="shared" si="85"/>
        <v>634399382.01000023</v>
      </c>
      <c r="G655" s="132">
        <f t="shared" si="80"/>
        <v>633122588.53000021</v>
      </c>
      <c r="H655" s="132">
        <f t="shared" si="86"/>
        <v>1824984.5235904115</v>
      </c>
      <c r="I655" s="270">
        <f t="shared" si="87"/>
        <v>3.5904115065932274E-3</v>
      </c>
    </row>
    <row r="656" spans="1:9" x14ac:dyDescent="0.25">
      <c r="A656" s="135">
        <v>48430</v>
      </c>
      <c r="B656" s="134">
        <f t="shared" si="81"/>
        <v>7</v>
      </c>
      <c r="C656" s="132">
        <f t="shared" si="82"/>
        <v>3101778</v>
      </c>
      <c r="D656" s="133">
        <f t="shared" si="83"/>
        <v>1280466.44</v>
      </c>
      <c r="E656" s="132">
        <f t="shared" si="84"/>
        <v>1821311.56</v>
      </c>
      <c r="F656" s="132">
        <f t="shared" si="85"/>
        <v>633122588.53000021</v>
      </c>
      <c r="G656" s="132">
        <f t="shared" si="80"/>
        <v>631842122.09000015</v>
      </c>
      <c r="H656" s="132">
        <f t="shared" si="86"/>
        <v>1821311.556045206</v>
      </c>
      <c r="I656" s="270">
        <f t="shared" si="87"/>
        <v>-3.9547940250486135E-3</v>
      </c>
    </row>
    <row r="657" spans="1:9" x14ac:dyDescent="0.25">
      <c r="A657" s="135">
        <v>48437</v>
      </c>
      <c r="B657" s="134">
        <f t="shared" si="81"/>
        <v>7</v>
      </c>
      <c r="C657" s="132">
        <f t="shared" si="82"/>
        <v>3101778</v>
      </c>
      <c r="D657" s="133">
        <f t="shared" si="83"/>
        <v>1284149.98</v>
      </c>
      <c r="E657" s="132">
        <f t="shared" si="84"/>
        <v>1817628.02</v>
      </c>
      <c r="F657" s="132">
        <f t="shared" si="85"/>
        <v>631842122.09000015</v>
      </c>
      <c r="G657" s="132">
        <f t="shared" si="80"/>
        <v>630557972.11000013</v>
      </c>
      <c r="H657" s="132">
        <f t="shared" si="86"/>
        <v>1817628.0224506853</v>
      </c>
      <c r="I657" s="270">
        <f t="shared" si="87"/>
        <v>2.4506852496415377E-3</v>
      </c>
    </row>
    <row r="658" spans="1:9" x14ac:dyDescent="0.25">
      <c r="A658" s="135">
        <v>48444</v>
      </c>
      <c r="B658" s="134">
        <f t="shared" si="81"/>
        <v>7</v>
      </c>
      <c r="C658" s="132">
        <f t="shared" si="82"/>
        <v>3101778</v>
      </c>
      <c r="D658" s="133">
        <f t="shared" si="83"/>
        <v>1287844.1100000001</v>
      </c>
      <c r="E658" s="132">
        <f t="shared" si="84"/>
        <v>1813933.89</v>
      </c>
      <c r="F658" s="132">
        <f t="shared" si="85"/>
        <v>630557972.11000013</v>
      </c>
      <c r="G658" s="132">
        <f t="shared" si="80"/>
        <v>629270128.00000012</v>
      </c>
      <c r="H658" s="132">
        <f t="shared" si="86"/>
        <v>1813933.8923712331</v>
      </c>
      <c r="I658" s="270">
        <f t="shared" si="87"/>
        <v>2.3712331894785166E-3</v>
      </c>
    </row>
    <row r="659" spans="1:9" x14ac:dyDescent="0.25">
      <c r="A659" s="135">
        <v>48451</v>
      </c>
      <c r="B659" s="134">
        <f t="shared" si="81"/>
        <v>7</v>
      </c>
      <c r="C659" s="132">
        <f t="shared" si="82"/>
        <v>3101778</v>
      </c>
      <c r="D659" s="133">
        <f t="shared" si="83"/>
        <v>1291548.8600000001</v>
      </c>
      <c r="E659" s="132">
        <f t="shared" si="84"/>
        <v>1810229.14</v>
      </c>
      <c r="F659" s="132">
        <f t="shared" si="85"/>
        <v>629270128.00000012</v>
      </c>
      <c r="G659" s="132">
        <f t="shared" si="80"/>
        <v>627978579.1400001</v>
      </c>
      <c r="H659" s="132">
        <f t="shared" si="86"/>
        <v>1810229.1353424659</v>
      </c>
      <c r="I659" s="270">
        <f t="shared" si="87"/>
        <v>-4.6575339511036873E-3</v>
      </c>
    </row>
    <row r="660" spans="1:9" x14ac:dyDescent="0.25">
      <c r="A660" s="135">
        <v>48458</v>
      </c>
      <c r="B660" s="134">
        <f t="shared" si="81"/>
        <v>7</v>
      </c>
      <c r="C660" s="132">
        <f t="shared" si="82"/>
        <v>3101778</v>
      </c>
      <c r="D660" s="133">
        <f t="shared" si="83"/>
        <v>1295264.28</v>
      </c>
      <c r="E660" s="132">
        <f t="shared" si="84"/>
        <v>1806513.72</v>
      </c>
      <c r="F660" s="132">
        <f t="shared" si="85"/>
        <v>627978579.1400001</v>
      </c>
      <c r="G660" s="132">
        <f t="shared" si="80"/>
        <v>626683314.86000013</v>
      </c>
      <c r="H660" s="132">
        <f t="shared" si="86"/>
        <v>1806513.7208136986</v>
      </c>
      <c r="I660" s="270">
        <f t="shared" si="87"/>
        <v>8.1369862891733646E-4</v>
      </c>
    </row>
    <row r="661" spans="1:9" x14ac:dyDescent="0.25">
      <c r="A661" s="135">
        <v>48465</v>
      </c>
      <c r="B661" s="134">
        <f t="shared" si="81"/>
        <v>7</v>
      </c>
      <c r="C661" s="132">
        <f t="shared" si="82"/>
        <v>3101778</v>
      </c>
      <c r="D661" s="133">
        <f t="shared" si="83"/>
        <v>1298990.3799999999</v>
      </c>
      <c r="E661" s="132">
        <f t="shared" si="84"/>
        <v>1802787.62</v>
      </c>
      <c r="F661" s="132">
        <f t="shared" si="85"/>
        <v>626683314.86000013</v>
      </c>
      <c r="G661" s="132">
        <f t="shared" si="80"/>
        <v>625384324.48000014</v>
      </c>
      <c r="H661" s="132">
        <f t="shared" si="86"/>
        <v>1802787.6180904114</v>
      </c>
      <c r="I661" s="270">
        <f t="shared" si="87"/>
        <v>-1.9095886964350939E-3</v>
      </c>
    </row>
    <row r="662" spans="1:9" x14ac:dyDescent="0.25">
      <c r="A662" s="135">
        <v>48472</v>
      </c>
      <c r="B662" s="134">
        <f t="shared" si="81"/>
        <v>7</v>
      </c>
      <c r="C662" s="132">
        <f t="shared" si="82"/>
        <v>3101778</v>
      </c>
      <c r="D662" s="133">
        <f t="shared" si="83"/>
        <v>1302727.2</v>
      </c>
      <c r="E662" s="132">
        <f t="shared" si="84"/>
        <v>1799050.8</v>
      </c>
      <c r="F662" s="132">
        <f t="shared" si="85"/>
        <v>625384324.48000014</v>
      </c>
      <c r="G662" s="132">
        <f t="shared" si="80"/>
        <v>624081597.28000009</v>
      </c>
      <c r="H662" s="132">
        <f t="shared" si="86"/>
        <v>1799050.7964493153</v>
      </c>
      <c r="I662" s="270">
        <f t="shared" si="87"/>
        <v>-3.5506847780197859E-3</v>
      </c>
    </row>
    <row r="663" spans="1:9" x14ac:dyDescent="0.25">
      <c r="A663" s="135">
        <v>48479</v>
      </c>
      <c r="B663" s="134">
        <f t="shared" si="81"/>
        <v>7</v>
      </c>
      <c r="C663" s="132">
        <f t="shared" si="82"/>
        <v>3101778</v>
      </c>
      <c r="D663" s="133">
        <f t="shared" si="83"/>
        <v>1306474.77</v>
      </c>
      <c r="E663" s="132">
        <f t="shared" si="84"/>
        <v>1795303.23</v>
      </c>
      <c r="F663" s="132">
        <f t="shared" si="85"/>
        <v>624081597.28000009</v>
      </c>
      <c r="G663" s="132">
        <f t="shared" si="80"/>
        <v>622775122.51000011</v>
      </c>
      <c r="H663" s="132">
        <f t="shared" si="86"/>
        <v>1795303.225052055</v>
      </c>
      <c r="I663" s="270">
        <f t="shared" si="87"/>
        <v>-4.9479450099170208E-3</v>
      </c>
    </row>
    <row r="664" spans="1:9" x14ac:dyDescent="0.25">
      <c r="A664" s="135">
        <v>48486</v>
      </c>
      <c r="B664" s="134">
        <f t="shared" si="81"/>
        <v>7</v>
      </c>
      <c r="C664" s="132">
        <f t="shared" si="82"/>
        <v>3101778</v>
      </c>
      <c r="D664" s="133">
        <f t="shared" si="83"/>
        <v>1310233.1299999999</v>
      </c>
      <c r="E664" s="132">
        <f t="shared" si="84"/>
        <v>1791544.87</v>
      </c>
      <c r="F664" s="132">
        <f t="shared" si="85"/>
        <v>622775122.51000011</v>
      </c>
      <c r="G664" s="132">
        <f t="shared" si="80"/>
        <v>621464889.38000011</v>
      </c>
      <c r="H664" s="132">
        <f t="shared" si="86"/>
        <v>1791544.8729739727</v>
      </c>
      <c r="I664" s="270">
        <f t="shared" si="87"/>
        <v>2.973972586914897E-3</v>
      </c>
    </row>
    <row r="665" spans="1:9" x14ac:dyDescent="0.25">
      <c r="A665" s="135">
        <v>48493</v>
      </c>
      <c r="B665" s="134">
        <f t="shared" si="81"/>
        <v>7</v>
      </c>
      <c r="C665" s="132">
        <f t="shared" si="82"/>
        <v>3101778</v>
      </c>
      <c r="D665" s="133">
        <f t="shared" si="83"/>
        <v>1314002.29</v>
      </c>
      <c r="E665" s="132">
        <f t="shared" si="84"/>
        <v>1787775.71</v>
      </c>
      <c r="F665" s="132">
        <f t="shared" si="85"/>
        <v>621464889.38000011</v>
      </c>
      <c r="G665" s="132">
        <f t="shared" si="80"/>
        <v>620150887.09000015</v>
      </c>
      <c r="H665" s="132">
        <f t="shared" si="86"/>
        <v>1787775.7091753427</v>
      </c>
      <c r="I665" s="270">
        <f t="shared" si="87"/>
        <v>-8.2465726882219315E-4</v>
      </c>
    </row>
    <row r="666" spans="1:9" x14ac:dyDescent="0.25">
      <c r="A666" s="135">
        <v>48500</v>
      </c>
      <c r="B666" s="134">
        <f t="shared" si="81"/>
        <v>7</v>
      </c>
      <c r="C666" s="132">
        <f t="shared" si="82"/>
        <v>3101778</v>
      </c>
      <c r="D666" s="133">
        <f t="shared" si="83"/>
        <v>1317782.3</v>
      </c>
      <c r="E666" s="132">
        <f t="shared" si="84"/>
        <v>1783995.7</v>
      </c>
      <c r="F666" s="132">
        <f t="shared" si="85"/>
        <v>620150887.09000015</v>
      </c>
      <c r="G666" s="132">
        <f t="shared" si="80"/>
        <v>618833104.7900002</v>
      </c>
      <c r="H666" s="132">
        <f t="shared" si="86"/>
        <v>1783995.7025876716</v>
      </c>
      <c r="I666" s="270">
        <f t="shared" si="87"/>
        <v>2.5876716244965792E-3</v>
      </c>
    </row>
    <row r="667" spans="1:9" x14ac:dyDescent="0.25">
      <c r="A667" s="135">
        <v>48507</v>
      </c>
      <c r="B667" s="134">
        <f t="shared" si="81"/>
        <v>7</v>
      </c>
      <c r="C667" s="132">
        <f t="shared" si="82"/>
        <v>3101778</v>
      </c>
      <c r="D667" s="133">
        <f t="shared" si="83"/>
        <v>1321573.18</v>
      </c>
      <c r="E667" s="132">
        <f t="shared" si="84"/>
        <v>1780204.82</v>
      </c>
      <c r="F667" s="132">
        <f t="shared" si="85"/>
        <v>618833104.7900002</v>
      </c>
      <c r="G667" s="132">
        <f t="shared" si="80"/>
        <v>617511531.61000025</v>
      </c>
      <c r="H667" s="132">
        <f t="shared" si="86"/>
        <v>1780204.8219986309</v>
      </c>
      <c r="I667" s="270">
        <f t="shared" si="87"/>
        <v>1.9986308179795742E-3</v>
      </c>
    </row>
    <row r="668" spans="1:9" x14ac:dyDescent="0.25">
      <c r="A668" s="135">
        <v>48514</v>
      </c>
      <c r="B668" s="134">
        <f t="shared" si="81"/>
        <v>7</v>
      </c>
      <c r="C668" s="132">
        <f t="shared" si="82"/>
        <v>3101778</v>
      </c>
      <c r="D668" s="133">
        <f t="shared" si="83"/>
        <v>1325374.96</v>
      </c>
      <c r="E668" s="132">
        <f t="shared" si="84"/>
        <v>1776403.04</v>
      </c>
      <c r="F668" s="132">
        <f t="shared" si="85"/>
        <v>617511531.61000025</v>
      </c>
      <c r="G668" s="132">
        <f t="shared" si="80"/>
        <v>616186156.65000021</v>
      </c>
      <c r="H668" s="132">
        <f t="shared" si="86"/>
        <v>1776403.0361383569</v>
      </c>
      <c r="I668" s="270">
        <f t="shared" si="87"/>
        <v>-3.8616431411355734E-3</v>
      </c>
    </row>
    <row r="669" spans="1:9" x14ac:dyDescent="0.25">
      <c r="A669" s="135">
        <v>48521</v>
      </c>
      <c r="B669" s="134">
        <f t="shared" si="81"/>
        <v>7</v>
      </c>
      <c r="C669" s="132">
        <f t="shared" si="82"/>
        <v>3101778</v>
      </c>
      <c r="D669" s="133">
        <f t="shared" si="83"/>
        <v>1329187.69</v>
      </c>
      <c r="E669" s="132">
        <f t="shared" si="84"/>
        <v>1772590.31</v>
      </c>
      <c r="F669" s="132">
        <f t="shared" si="85"/>
        <v>616186156.65000021</v>
      </c>
      <c r="G669" s="132">
        <f t="shared" si="80"/>
        <v>614856968.96000016</v>
      </c>
      <c r="H669" s="132">
        <f t="shared" si="86"/>
        <v>1772590.3136506854</v>
      </c>
      <c r="I669" s="270">
        <f t="shared" si="87"/>
        <v>3.6506853066384792E-3</v>
      </c>
    </row>
    <row r="670" spans="1:9" x14ac:dyDescent="0.25">
      <c r="A670" s="135">
        <v>48528</v>
      </c>
      <c r="B670" s="134">
        <f t="shared" si="81"/>
        <v>7</v>
      </c>
      <c r="C670" s="132">
        <f t="shared" si="82"/>
        <v>3101778</v>
      </c>
      <c r="D670" s="133">
        <f t="shared" si="83"/>
        <v>1333011.3799999999</v>
      </c>
      <c r="E670" s="132">
        <f t="shared" si="84"/>
        <v>1768766.62</v>
      </c>
      <c r="F670" s="132">
        <f t="shared" si="85"/>
        <v>614856968.96000016</v>
      </c>
      <c r="G670" s="132">
        <f t="shared" si="80"/>
        <v>613523957.58000016</v>
      </c>
      <c r="H670" s="132">
        <f t="shared" si="86"/>
        <v>1768766.6230356172</v>
      </c>
      <c r="I670" s="270">
        <f t="shared" si="87"/>
        <v>3.0356170609593391E-3</v>
      </c>
    </row>
    <row r="671" spans="1:9" x14ac:dyDescent="0.25">
      <c r="A671" s="135">
        <v>48535</v>
      </c>
      <c r="B671" s="134">
        <f t="shared" si="81"/>
        <v>7</v>
      </c>
      <c r="C671" s="132">
        <f t="shared" si="82"/>
        <v>3101778</v>
      </c>
      <c r="D671" s="133">
        <f t="shared" si="83"/>
        <v>1336846.07</v>
      </c>
      <c r="E671" s="132">
        <f t="shared" si="84"/>
        <v>1764931.93</v>
      </c>
      <c r="F671" s="132">
        <f t="shared" si="85"/>
        <v>613523957.58000016</v>
      </c>
      <c r="G671" s="132">
        <f t="shared" si="80"/>
        <v>612187111.51000011</v>
      </c>
      <c r="H671" s="132">
        <f t="shared" si="86"/>
        <v>1764931.932764384</v>
      </c>
      <c r="I671" s="270">
        <f t="shared" si="87"/>
        <v>2.7643840294331312E-3</v>
      </c>
    </row>
    <row r="672" spans="1:9" x14ac:dyDescent="0.25">
      <c r="A672" s="135">
        <v>48542</v>
      </c>
      <c r="B672" s="134">
        <f t="shared" si="81"/>
        <v>7</v>
      </c>
      <c r="C672" s="132">
        <f t="shared" si="82"/>
        <v>3101778</v>
      </c>
      <c r="D672" s="133">
        <f t="shared" si="83"/>
        <v>1340691.79</v>
      </c>
      <c r="E672" s="132">
        <f t="shared" si="84"/>
        <v>1761086.21</v>
      </c>
      <c r="F672" s="132">
        <f t="shared" si="85"/>
        <v>612187111.51000011</v>
      </c>
      <c r="G672" s="132">
        <f t="shared" si="80"/>
        <v>610846419.72000015</v>
      </c>
      <c r="H672" s="132">
        <f t="shared" si="86"/>
        <v>1761086.2111931511</v>
      </c>
      <c r="I672" s="270">
        <f t="shared" si="87"/>
        <v>1.1931511107832193E-3</v>
      </c>
    </row>
    <row r="673" spans="1:9" x14ac:dyDescent="0.25">
      <c r="A673" s="135">
        <v>48549</v>
      </c>
      <c r="B673" s="134">
        <f t="shared" si="81"/>
        <v>7</v>
      </c>
      <c r="C673" s="132">
        <f t="shared" si="82"/>
        <v>3101778</v>
      </c>
      <c r="D673" s="133">
        <f t="shared" si="83"/>
        <v>1344548.57</v>
      </c>
      <c r="E673" s="132">
        <f t="shared" si="84"/>
        <v>1757229.43</v>
      </c>
      <c r="F673" s="132">
        <f t="shared" si="85"/>
        <v>610846419.72000015</v>
      </c>
      <c r="G673" s="132">
        <f t="shared" si="80"/>
        <v>609501871.1500001</v>
      </c>
      <c r="H673" s="132">
        <f t="shared" si="86"/>
        <v>1757229.426591781</v>
      </c>
      <c r="I673" s="270">
        <f t="shared" si="87"/>
        <v>-3.4082189667969942E-3</v>
      </c>
    </row>
    <row r="674" spans="1:9" x14ac:dyDescent="0.25">
      <c r="A674" s="135">
        <v>48556</v>
      </c>
      <c r="B674" s="134">
        <f t="shared" si="81"/>
        <v>7</v>
      </c>
      <c r="C674" s="132">
        <f t="shared" si="82"/>
        <v>3101778</v>
      </c>
      <c r="D674" s="133">
        <f t="shared" si="83"/>
        <v>1348416.45</v>
      </c>
      <c r="E674" s="132">
        <f t="shared" si="84"/>
        <v>1753361.55</v>
      </c>
      <c r="F674" s="132">
        <f t="shared" si="85"/>
        <v>609501871.1500001</v>
      </c>
      <c r="G674" s="132">
        <f t="shared" si="80"/>
        <v>608153454.70000005</v>
      </c>
      <c r="H674" s="132">
        <f t="shared" si="86"/>
        <v>1753361.5471438358</v>
      </c>
      <c r="I674" s="270">
        <f t="shared" si="87"/>
        <v>-2.856164239346981E-3</v>
      </c>
    </row>
    <row r="675" spans="1:9" x14ac:dyDescent="0.25">
      <c r="A675" s="135">
        <v>48563</v>
      </c>
      <c r="B675" s="134">
        <f t="shared" si="81"/>
        <v>7</v>
      </c>
      <c r="C675" s="132">
        <f t="shared" si="82"/>
        <v>3101778</v>
      </c>
      <c r="D675" s="133">
        <f t="shared" si="83"/>
        <v>1352295.46</v>
      </c>
      <c r="E675" s="132">
        <f t="shared" si="84"/>
        <v>1749482.54</v>
      </c>
      <c r="F675" s="132">
        <f t="shared" si="85"/>
        <v>608153454.70000005</v>
      </c>
      <c r="G675" s="132">
        <f t="shared" si="80"/>
        <v>606801159.24000001</v>
      </c>
      <c r="H675" s="132">
        <f t="shared" si="86"/>
        <v>1749482.540917808</v>
      </c>
      <c r="I675" s="270">
        <f t="shared" si="87"/>
        <v>9.1780791990458965E-4</v>
      </c>
    </row>
    <row r="676" spans="1:9" x14ac:dyDescent="0.25">
      <c r="A676" s="135">
        <v>48570</v>
      </c>
      <c r="B676" s="134">
        <f t="shared" si="81"/>
        <v>7</v>
      </c>
      <c r="C676" s="132">
        <f t="shared" si="82"/>
        <v>3101778</v>
      </c>
      <c r="D676" s="133">
        <f t="shared" si="83"/>
        <v>1356185.62</v>
      </c>
      <c r="E676" s="132">
        <f t="shared" si="84"/>
        <v>1745592.38</v>
      </c>
      <c r="F676" s="132">
        <f t="shared" si="85"/>
        <v>606801159.24000001</v>
      </c>
      <c r="G676" s="132">
        <f t="shared" si="80"/>
        <v>605444973.62</v>
      </c>
      <c r="H676" s="132">
        <f t="shared" si="86"/>
        <v>1745592.3758958902</v>
      </c>
      <c r="I676" s="270">
        <f t="shared" si="87"/>
        <v>-4.1041097138077021E-3</v>
      </c>
    </row>
    <row r="677" spans="1:9" x14ac:dyDescent="0.25">
      <c r="A677" s="135">
        <v>48577</v>
      </c>
      <c r="B677" s="134">
        <f t="shared" si="81"/>
        <v>7</v>
      </c>
      <c r="C677" s="132">
        <f t="shared" si="82"/>
        <v>3101778</v>
      </c>
      <c r="D677" s="133">
        <f t="shared" si="83"/>
        <v>1360086.98</v>
      </c>
      <c r="E677" s="132">
        <f t="shared" si="84"/>
        <v>1741691.02</v>
      </c>
      <c r="F677" s="132">
        <f t="shared" si="85"/>
        <v>605444973.62</v>
      </c>
      <c r="G677" s="132">
        <f t="shared" si="80"/>
        <v>604084886.63999999</v>
      </c>
      <c r="H677" s="132">
        <f t="shared" si="86"/>
        <v>1741691.0200027397</v>
      </c>
      <c r="I677" s="270">
        <f t="shared" si="87"/>
        <v>2.7397181838750839E-6</v>
      </c>
    </row>
    <row r="678" spans="1:9" x14ac:dyDescent="0.25">
      <c r="A678" s="135">
        <v>48584</v>
      </c>
      <c r="B678" s="134">
        <f t="shared" si="81"/>
        <v>7</v>
      </c>
      <c r="C678" s="132">
        <f t="shared" si="82"/>
        <v>3101778</v>
      </c>
      <c r="D678" s="133">
        <f t="shared" si="83"/>
        <v>1363999.56</v>
      </c>
      <c r="E678" s="132">
        <f t="shared" si="84"/>
        <v>1737778.44</v>
      </c>
      <c r="F678" s="132">
        <f t="shared" si="85"/>
        <v>604084886.63999999</v>
      </c>
      <c r="G678" s="132">
        <f t="shared" si="80"/>
        <v>602720887.08000004</v>
      </c>
      <c r="H678" s="132">
        <f t="shared" si="86"/>
        <v>1737778.4410191777</v>
      </c>
      <c r="I678" s="270">
        <f t="shared" si="87"/>
        <v>1.0191777255386114E-3</v>
      </c>
    </row>
    <row r="679" spans="1:9" x14ac:dyDescent="0.25">
      <c r="A679" s="135">
        <v>48591</v>
      </c>
      <c r="B679" s="134">
        <f t="shared" si="81"/>
        <v>7</v>
      </c>
      <c r="C679" s="132">
        <f t="shared" si="82"/>
        <v>3101778</v>
      </c>
      <c r="D679" s="133">
        <f t="shared" si="83"/>
        <v>1367923.39</v>
      </c>
      <c r="E679" s="132">
        <f t="shared" si="84"/>
        <v>1733854.61</v>
      </c>
      <c r="F679" s="132">
        <f t="shared" si="85"/>
        <v>602720887.08000004</v>
      </c>
      <c r="G679" s="132">
        <f t="shared" si="80"/>
        <v>601352963.69000006</v>
      </c>
      <c r="H679" s="132">
        <f t="shared" si="86"/>
        <v>1733854.6066684932</v>
      </c>
      <c r="I679" s="270">
        <f t="shared" si="87"/>
        <v>-3.3315068576484919E-3</v>
      </c>
    </row>
    <row r="680" spans="1:9" x14ac:dyDescent="0.25">
      <c r="A680" s="135">
        <v>48598</v>
      </c>
      <c r="B680" s="134">
        <f t="shared" si="81"/>
        <v>7</v>
      </c>
      <c r="C680" s="132">
        <f t="shared" si="82"/>
        <v>3101778</v>
      </c>
      <c r="D680" s="133">
        <f t="shared" si="83"/>
        <v>1371858.52</v>
      </c>
      <c r="E680" s="132">
        <f t="shared" si="84"/>
        <v>1729919.48</v>
      </c>
      <c r="F680" s="132">
        <f t="shared" si="85"/>
        <v>601352963.69000006</v>
      </c>
      <c r="G680" s="132">
        <f t="shared" si="80"/>
        <v>599981105.17000008</v>
      </c>
      <c r="H680" s="132">
        <f t="shared" si="86"/>
        <v>1729919.4845876712</v>
      </c>
      <c r="I680" s="270">
        <f t="shared" si="87"/>
        <v>4.5876712538301945E-3</v>
      </c>
    </row>
    <row r="681" spans="1:9" x14ac:dyDescent="0.25">
      <c r="A681" s="135">
        <v>48605</v>
      </c>
      <c r="B681" s="134">
        <f t="shared" si="81"/>
        <v>7</v>
      </c>
      <c r="C681" s="132">
        <f t="shared" si="82"/>
        <v>3101778</v>
      </c>
      <c r="D681" s="133">
        <f t="shared" si="83"/>
        <v>1375804.96</v>
      </c>
      <c r="E681" s="132">
        <f t="shared" si="84"/>
        <v>1725973.04</v>
      </c>
      <c r="F681" s="132">
        <f t="shared" si="85"/>
        <v>599981105.17000008</v>
      </c>
      <c r="G681" s="132">
        <f t="shared" si="80"/>
        <v>598605300.21000004</v>
      </c>
      <c r="H681" s="132">
        <f t="shared" si="86"/>
        <v>1725973.0422698632</v>
      </c>
      <c r="I681" s="270">
        <f t="shared" si="87"/>
        <v>2.2698631510138512E-3</v>
      </c>
    </row>
    <row r="682" spans="1:9" x14ac:dyDescent="0.25">
      <c r="A682" s="135">
        <v>48612</v>
      </c>
      <c r="B682" s="134">
        <f t="shared" si="81"/>
        <v>7</v>
      </c>
      <c r="C682" s="132">
        <f t="shared" si="82"/>
        <v>3101778</v>
      </c>
      <c r="D682" s="133">
        <f t="shared" si="83"/>
        <v>1379762.75</v>
      </c>
      <c r="E682" s="132">
        <f t="shared" si="84"/>
        <v>1722015.25</v>
      </c>
      <c r="F682" s="132">
        <f t="shared" si="85"/>
        <v>598605300.21000004</v>
      </c>
      <c r="G682" s="132">
        <f t="shared" si="80"/>
        <v>597225537.46000004</v>
      </c>
      <c r="H682" s="132">
        <f t="shared" si="86"/>
        <v>1722015.2471794521</v>
      </c>
      <c r="I682" s="270">
        <f t="shared" si="87"/>
        <v>-2.820547902956605E-3</v>
      </c>
    </row>
    <row r="683" spans="1:9" x14ac:dyDescent="0.25">
      <c r="A683" s="135">
        <v>48619</v>
      </c>
      <c r="B683" s="134">
        <f t="shared" si="81"/>
        <v>7</v>
      </c>
      <c r="C683" s="132">
        <f t="shared" si="82"/>
        <v>3101778</v>
      </c>
      <c r="D683" s="133">
        <f t="shared" si="83"/>
        <v>1383731.93</v>
      </c>
      <c r="E683" s="132">
        <f t="shared" si="84"/>
        <v>1718046.07</v>
      </c>
      <c r="F683" s="132">
        <f t="shared" si="85"/>
        <v>597225537.46000004</v>
      </c>
      <c r="G683" s="132">
        <f t="shared" si="80"/>
        <v>595841805.53000009</v>
      </c>
      <c r="H683" s="132">
        <f t="shared" si="86"/>
        <v>1718046.0666657535</v>
      </c>
      <c r="I683" s="270">
        <f t="shared" si="87"/>
        <v>-3.3342465758323669E-3</v>
      </c>
    </row>
    <row r="684" spans="1:9" x14ac:dyDescent="0.25">
      <c r="A684" s="135">
        <v>48626</v>
      </c>
      <c r="B684" s="134">
        <f t="shared" si="81"/>
        <v>7</v>
      </c>
      <c r="C684" s="132">
        <f t="shared" si="82"/>
        <v>3101778</v>
      </c>
      <c r="D684" s="133">
        <f t="shared" si="83"/>
        <v>1387712.53</v>
      </c>
      <c r="E684" s="132">
        <f t="shared" si="84"/>
        <v>1714065.47</v>
      </c>
      <c r="F684" s="132">
        <f t="shared" si="85"/>
        <v>595841805.53000009</v>
      </c>
      <c r="G684" s="132">
        <f t="shared" si="80"/>
        <v>594454093.00000012</v>
      </c>
      <c r="H684" s="132">
        <f t="shared" si="86"/>
        <v>1714065.4679630138</v>
      </c>
      <c r="I684" s="270">
        <f t="shared" si="87"/>
        <v>-2.0369861740618944E-3</v>
      </c>
    </row>
    <row r="685" spans="1:9" x14ac:dyDescent="0.25">
      <c r="A685" s="135">
        <v>48633</v>
      </c>
      <c r="B685" s="134">
        <f t="shared" si="81"/>
        <v>7</v>
      </c>
      <c r="C685" s="132">
        <f t="shared" si="82"/>
        <v>3101778</v>
      </c>
      <c r="D685" s="133">
        <f t="shared" si="83"/>
        <v>1391704.58</v>
      </c>
      <c r="E685" s="132">
        <f t="shared" si="84"/>
        <v>1710073.42</v>
      </c>
      <c r="F685" s="132">
        <f t="shared" si="85"/>
        <v>594454093.00000012</v>
      </c>
      <c r="G685" s="132">
        <f t="shared" si="80"/>
        <v>593062388.42000008</v>
      </c>
      <c r="H685" s="132">
        <f t="shared" si="86"/>
        <v>1710073.4182191784</v>
      </c>
      <c r="I685" s="270">
        <f t="shared" si="87"/>
        <v>-1.7808214761316776E-3</v>
      </c>
    </row>
    <row r="686" spans="1:9" x14ac:dyDescent="0.25">
      <c r="A686" s="135">
        <v>48640</v>
      </c>
      <c r="B686" s="134">
        <f t="shared" si="81"/>
        <v>7</v>
      </c>
      <c r="C686" s="132">
        <f t="shared" si="82"/>
        <v>3101778</v>
      </c>
      <c r="D686" s="133">
        <f t="shared" si="83"/>
        <v>1395708.12</v>
      </c>
      <c r="E686" s="132">
        <f t="shared" si="84"/>
        <v>1706069.88</v>
      </c>
      <c r="F686" s="132">
        <f t="shared" si="85"/>
        <v>593062388.42000008</v>
      </c>
      <c r="G686" s="132">
        <f t="shared" si="80"/>
        <v>591666680.30000007</v>
      </c>
      <c r="H686" s="132">
        <f t="shared" si="86"/>
        <v>1706069.8844958907</v>
      </c>
      <c r="I686" s="270">
        <f t="shared" si="87"/>
        <v>4.495890811085701E-3</v>
      </c>
    </row>
    <row r="687" spans="1:9" x14ac:dyDescent="0.25">
      <c r="A687" s="135">
        <v>48647</v>
      </c>
      <c r="B687" s="134">
        <f t="shared" si="81"/>
        <v>7</v>
      </c>
      <c r="C687" s="132">
        <f t="shared" si="82"/>
        <v>3101778</v>
      </c>
      <c r="D687" s="133">
        <f t="shared" si="83"/>
        <v>1399723.17</v>
      </c>
      <c r="E687" s="132">
        <f t="shared" si="84"/>
        <v>1702054.83</v>
      </c>
      <c r="F687" s="132">
        <f t="shared" si="85"/>
        <v>591666680.30000007</v>
      </c>
      <c r="G687" s="132">
        <f t="shared" si="80"/>
        <v>590266957.13000011</v>
      </c>
      <c r="H687" s="132">
        <f t="shared" si="86"/>
        <v>1702054.8337397261</v>
      </c>
      <c r="I687" s="270">
        <f t="shared" si="87"/>
        <v>3.7397260311990976E-3</v>
      </c>
    </row>
    <row r="688" spans="1:9" x14ac:dyDescent="0.25">
      <c r="A688" s="135">
        <v>48654</v>
      </c>
      <c r="B688" s="134">
        <f t="shared" si="81"/>
        <v>7</v>
      </c>
      <c r="C688" s="132">
        <f t="shared" si="82"/>
        <v>3101778</v>
      </c>
      <c r="D688" s="133">
        <f t="shared" si="83"/>
        <v>1403749.77</v>
      </c>
      <c r="E688" s="132">
        <f t="shared" si="84"/>
        <v>1698028.23</v>
      </c>
      <c r="F688" s="132">
        <f t="shared" si="85"/>
        <v>590266957.13000011</v>
      </c>
      <c r="G688" s="132">
        <f t="shared" si="80"/>
        <v>588863207.36000013</v>
      </c>
      <c r="H688" s="132">
        <f t="shared" si="86"/>
        <v>1698028.2328397264</v>
      </c>
      <c r="I688" s="270">
        <f t="shared" si="87"/>
        <v>2.8397263959050179E-3</v>
      </c>
    </row>
    <row r="689" spans="1:9" x14ac:dyDescent="0.25">
      <c r="A689" s="135">
        <v>48661</v>
      </c>
      <c r="B689" s="134">
        <f t="shared" si="81"/>
        <v>7</v>
      </c>
      <c r="C689" s="132">
        <f t="shared" si="82"/>
        <v>3101778</v>
      </c>
      <c r="D689" s="133">
        <f t="shared" si="83"/>
        <v>1407787.95</v>
      </c>
      <c r="E689" s="132">
        <f t="shared" si="84"/>
        <v>1693990.05</v>
      </c>
      <c r="F689" s="132">
        <f t="shared" si="85"/>
        <v>588863207.36000013</v>
      </c>
      <c r="G689" s="132">
        <f t="shared" si="80"/>
        <v>587455419.41000009</v>
      </c>
      <c r="H689" s="132">
        <f t="shared" si="86"/>
        <v>1693990.0485698634</v>
      </c>
      <c r="I689" s="270">
        <f t="shared" si="87"/>
        <v>-1.4301366172730923E-3</v>
      </c>
    </row>
    <row r="690" spans="1:9" x14ac:dyDescent="0.25">
      <c r="A690" s="135">
        <v>48668</v>
      </c>
      <c r="B690" s="134">
        <f t="shared" si="81"/>
        <v>7</v>
      </c>
      <c r="C690" s="132">
        <f t="shared" si="82"/>
        <v>3101778</v>
      </c>
      <c r="D690" s="133">
        <f t="shared" si="83"/>
        <v>1411837.75</v>
      </c>
      <c r="E690" s="132">
        <f t="shared" si="84"/>
        <v>1689940.25</v>
      </c>
      <c r="F690" s="132">
        <f t="shared" si="85"/>
        <v>587455419.41000009</v>
      </c>
      <c r="G690" s="132">
        <f t="shared" si="80"/>
        <v>586043581.66000009</v>
      </c>
      <c r="H690" s="132">
        <f t="shared" si="86"/>
        <v>1689940.2476178084</v>
      </c>
      <c r="I690" s="270">
        <f t="shared" si="87"/>
        <v>-2.3821915965527296E-3</v>
      </c>
    </row>
    <row r="691" spans="1:9" x14ac:dyDescent="0.25">
      <c r="A691" s="135">
        <v>48675</v>
      </c>
      <c r="B691" s="134">
        <f t="shared" si="81"/>
        <v>7</v>
      </c>
      <c r="C691" s="132">
        <f t="shared" si="82"/>
        <v>3101778</v>
      </c>
      <c r="D691" s="133">
        <f t="shared" si="83"/>
        <v>1415899.2</v>
      </c>
      <c r="E691" s="132">
        <f t="shared" si="84"/>
        <v>1685878.8</v>
      </c>
      <c r="F691" s="132">
        <f t="shared" si="85"/>
        <v>586043581.66000009</v>
      </c>
      <c r="G691" s="132">
        <f t="shared" si="80"/>
        <v>584627682.46000004</v>
      </c>
      <c r="H691" s="132">
        <f t="shared" si="86"/>
        <v>1685878.7965561645</v>
      </c>
      <c r="I691" s="270">
        <f t="shared" si="87"/>
        <v>-3.443835536018014E-3</v>
      </c>
    </row>
    <row r="692" spans="1:9" x14ac:dyDescent="0.25">
      <c r="A692" s="135">
        <v>48682</v>
      </c>
      <c r="B692" s="134">
        <f t="shared" si="81"/>
        <v>7</v>
      </c>
      <c r="C692" s="132">
        <f t="shared" si="82"/>
        <v>3101778</v>
      </c>
      <c r="D692" s="133">
        <f t="shared" si="83"/>
        <v>1419972.34</v>
      </c>
      <c r="E692" s="132">
        <f t="shared" si="84"/>
        <v>1681805.66</v>
      </c>
      <c r="F692" s="132">
        <f t="shared" si="85"/>
        <v>584627682.46000004</v>
      </c>
      <c r="G692" s="132">
        <f t="shared" si="80"/>
        <v>583207710.12</v>
      </c>
      <c r="H692" s="132">
        <f t="shared" si="86"/>
        <v>1681805.661871233</v>
      </c>
      <c r="I692" s="270">
        <f t="shared" si="87"/>
        <v>1.87123310752213E-3</v>
      </c>
    </row>
    <row r="693" spans="1:9" x14ac:dyDescent="0.25">
      <c r="A693" s="135">
        <v>48689</v>
      </c>
      <c r="B693" s="134">
        <f t="shared" si="81"/>
        <v>7</v>
      </c>
      <c r="C693" s="132">
        <f t="shared" si="82"/>
        <v>3101778</v>
      </c>
      <c r="D693" s="133">
        <f t="shared" si="83"/>
        <v>1424057.19</v>
      </c>
      <c r="E693" s="132">
        <f t="shared" si="84"/>
        <v>1677720.81</v>
      </c>
      <c r="F693" s="132">
        <f t="shared" si="85"/>
        <v>583207710.12</v>
      </c>
      <c r="G693" s="132">
        <f t="shared" si="80"/>
        <v>581783652.92999995</v>
      </c>
      <c r="H693" s="132">
        <f t="shared" si="86"/>
        <v>1677720.8099342464</v>
      </c>
      <c r="I693" s="270">
        <f t="shared" si="87"/>
        <v>-6.5753702074289322E-5</v>
      </c>
    </row>
    <row r="694" spans="1:9" x14ac:dyDescent="0.25">
      <c r="A694" s="135">
        <v>48696</v>
      </c>
      <c r="B694" s="134">
        <f t="shared" si="81"/>
        <v>7</v>
      </c>
      <c r="C694" s="132">
        <f t="shared" si="82"/>
        <v>3101778</v>
      </c>
      <c r="D694" s="133">
        <f t="shared" si="83"/>
        <v>1428153.79</v>
      </c>
      <c r="E694" s="132">
        <f t="shared" si="84"/>
        <v>1673624.21</v>
      </c>
      <c r="F694" s="132">
        <f t="shared" si="85"/>
        <v>581783652.92999995</v>
      </c>
      <c r="G694" s="132">
        <f t="shared" si="80"/>
        <v>580355499.13999999</v>
      </c>
      <c r="H694" s="132">
        <f t="shared" si="86"/>
        <v>1673624.207058904</v>
      </c>
      <c r="I694" s="270">
        <f t="shared" si="87"/>
        <v>-2.941095968708396E-3</v>
      </c>
    </row>
    <row r="695" spans="1:9" x14ac:dyDescent="0.25">
      <c r="A695" s="135">
        <v>48703</v>
      </c>
      <c r="B695" s="134">
        <f t="shared" si="81"/>
        <v>7</v>
      </c>
      <c r="C695" s="132">
        <f t="shared" si="82"/>
        <v>3101778</v>
      </c>
      <c r="D695" s="133">
        <f t="shared" si="83"/>
        <v>1432262.18</v>
      </c>
      <c r="E695" s="132">
        <f t="shared" si="84"/>
        <v>1669515.82</v>
      </c>
      <c r="F695" s="132">
        <f t="shared" si="85"/>
        <v>580355499.13999999</v>
      </c>
      <c r="G695" s="132">
        <f t="shared" si="80"/>
        <v>578923236.96000004</v>
      </c>
      <c r="H695" s="132">
        <f t="shared" si="86"/>
        <v>1669515.8194438354</v>
      </c>
      <c r="I695" s="270">
        <f t="shared" si="87"/>
        <v>-5.5616465397179127E-4</v>
      </c>
    </row>
    <row r="696" spans="1:9" x14ac:dyDescent="0.25">
      <c r="A696" s="135">
        <v>48710</v>
      </c>
      <c r="B696" s="134">
        <f t="shared" si="81"/>
        <v>7</v>
      </c>
      <c r="C696" s="132">
        <f t="shared" si="82"/>
        <v>3101778</v>
      </c>
      <c r="D696" s="133">
        <f t="shared" si="83"/>
        <v>1436382.39</v>
      </c>
      <c r="E696" s="132">
        <f t="shared" si="84"/>
        <v>1665395.61</v>
      </c>
      <c r="F696" s="132">
        <f t="shared" si="85"/>
        <v>578923236.96000004</v>
      </c>
      <c r="G696" s="132">
        <f t="shared" si="80"/>
        <v>577486854.57000005</v>
      </c>
      <c r="H696" s="132">
        <f t="shared" si="86"/>
        <v>1665395.6131726026</v>
      </c>
      <c r="I696" s="270">
        <f t="shared" si="87"/>
        <v>3.172602504491806E-3</v>
      </c>
    </row>
    <row r="697" spans="1:9" x14ac:dyDescent="0.25">
      <c r="A697" s="135">
        <v>48717</v>
      </c>
      <c r="B697" s="134">
        <f t="shared" si="81"/>
        <v>7</v>
      </c>
      <c r="C697" s="132">
        <f t="shared" si="82"/>
        <v>3101778</v>
      </c>
      <c r="D697" s="133">
        <f t="shared" si="83"/>
        <v>1440514.45</v>
      </c>
      <c r="E697" s="132">
        <f t="shared" si="84"/>
        <v>1661263.55</v>
      </c>
      <c r="F697" s="132">
        <f t="shared" si="85"/>
        <v>577486854.57000005</v>
      </c>
      <c r="G697" s="132">
        <f t="shared" si="80"/>
        <v>576046340.12</v>
      </c>
      <c r="H697" s="132">
        <f t="shared" si="86"/>
        <v>1661263.5542424659</v>
      </c>
      <c r="I697" s="270">
        <f t="shared" si="87"/>
        <v>4.2424658313393593E-3</v>
      </c>
    </row>
    <row r="698" spans="1:9" x14ac:dyDescent="0.25">
      <c r="A698" s="135">
        <v>48724</v>
      </c>
      <c r="B698" s="134">
        <f t="shared" si="81"/>
        <v>7</v>
      </c>
      <c r="C698" s="132">
        <f t="shared" si="82"/>
        <v>3101778</v>
      </c>
      <c r="D698" s="133">
        <f t="shared" si="83"/>
        <v>1444658.39</v>
      </c>
      <c r="E698" s="132">
        <f t="shared" si="84"/>
        <v>1657119.61</v>
      </c>
      <c r="F698" s="132">
        <f t="shared" si="85"/>
        <v>576046340.12</v>
      </c>
      <c r="G698" s="132">
        <f t="shared" si="80"/>
        <v>574601681.73000002</v>
      </c>
      <c r="H698" s="132">
        <f t="shared" si="86"/>
        <v>1657119.6085643834</v>
      </c>
      <c r="I698" s="270">
        <f t="shared" si="87"/>
        <v>-1.4356167521327734E-3</v>
      </c>
    </row>
    <row r="699" spans="1:9" x14ac:dyDescent="0.25">
      <c r="A699" s="135">
        <v>48731</v>
      </c>
      <c r="B699" s="134">
        <f t="shared" si="81"/>
        <v>7</v>
      </c>
      <c r="C699" s="132">
        <f t="shared" si="82"/>
        <v>3101778</v>
      </c>
      <c r="D699" s="133">
        <f t="shared" si="83"/>
        <v>1448814.26</v>
      </c>
      <c r="E699" s="132">
        <f t="shared" si="84"/>
        <v>1652963.74</v>
      </c>
      <c r="F699" s="132">
        <f t="shared" si="85"/>
        <v>574601681.73000002</v>
      </c>
      <c r="G699" s="132">
        <f t="shared" si="80"/>
        <v>573152867.47000003</v>
      </c>
      <c r="H699" s="132">
        <f t="shared" si="86"/>
        <v>1652963.7419630135</v>
      </c>
      <c r="I699" s="270">
        <f t="shared" si="87"/>
        <v>1.9630135502666235E-3</v>
      </c>
    </row>
    <row r="700" spans="1:9" x14ac:dyDescent="0.25">
      <c r="A700" s="135">
        <v>48738</v>
      </c>
      <c r="B700" s="134">
        <f t="shared" si="81"/>
        <v>7</v>
      </c>
      <c r="C700" s="132">
        <f t="shared" si="82"/>
        <v>3101778</v>
      </c>
      <c r="D700" s="133">
        <f t="shared" si="83"/>
        <v>1452982.08</v>
      </c>
      <c r="E700" s="132">
        <f t="shared" si="84"/>
        <v>1648795.92</v>
      </c>
      <c r="F700" s="132">
        <f t="shared" si="85"/>
        <v>573152867.47000003</v>
      </c>
      <c r="G700" s="132">
        <f t="shared" si="80"/>
        <v>571699885.38999999</v>
      </c>
      <c r="H700" s="132">
        <f t="shared" si="86"/>
        <v>1648795.920119178</v>
      </c>
      <c r="I700" s="270">
        <f t="shared" si="87"/>
        <v>1.1917809024453163E-4</v>
      </c>
    </row>
    <row r="701" spans="1:9" x14ac:dyDescent="0.25">
      <c r="A701" s="135">
        <v>48745</v>
      </c>
      <c r="B701" s="134">
        <f t="shared" si="81"/>
        <v>7</v>
      </c>
      <c r="C701" s="132">
        <f t="shared" si="82"/>
        <v>3101778</v>
      </c>
      <c r="D701" s="133">
        <f t="shared" si="83"/>
        <v>1457161.89</v>
      </c>
      <c r="E701" s="132">
        <f t="shared" si="84"/>
        <v>1644616.11</v>
      </c>
      <c r="F701" s="132">
        <f t="shared" si="85"/>
        <v>571699885.38999999</v>
      </c>
      <c r="G701" s="132">
        <f t="shared" si="80"/>
        <v>570242723.5</v>
      </c>
      <c r="H701" s="132">
        <f t="shared" si="86"/>
        <v>1644616.108656164</v>
      </c>
      <c r="I701" s="270">
        <f t="shared" si="87"/>
        <v>-1.3438360765576363E-3</v>
      </c>
    </row>
    <row r="702" spans="1:9" x14ac:dyDescent="0.25">
      <c r="A702" s="135">
        <v>48752</v>
      </c>
      <c r="B702" s="134">
        <f t="shared" si="81"/>
        <v>7</v>
      </c>
      <c r="C702" s="132">
        <f t="shared" si="82"/>
        <v>3101778</v>
      </c>
      <c r="D702" s="133">
        <f t="shared" si="83"/>
        <v>1461353.73</v>
      </c>
      <c r="E702" s="132">
        <f t="shared" si="84"/>
        <v>1640424.27</v>
      </c>
      <c r="F702" s="132">
        <f t="shared" si="85"/>
        <v>570242723.5</v>
      </c>
      <c r="G702" s="132">
        <f t="shared" si="80"/>
        <v>568781369.76999998</v>
      </c>
      <c r="H702" s="132">
        <f t="shared" si="86"/>
        <v>1640424.2730821916</v>
      </c>
      <c r="I702" s="270">
        <f t="shared" si="87"/>
        <v>3.0821915715932846E-3</v>
      </c>
    </row>
    <row r="703" spans="1:9" x14ac:dyDescent="0.25">
      <c r="A703" s="135">
        <v>48759</v>
      </c>
      <c r="B703" s="134">
        <f t="shared" si="81"/>
        <v>7</v>
      </c>
      <c r="C703" s="132">
        <f t="shared" si="82"/>
        <v>3101778</v>
      </c>
      <c r="D703" s="133">
        <f t="shared" si="83"/>
        <v>1465557.62</v>
      </c>
      <c r="E703" s="132">
        <f t="shared" si="84"/>
        <v>1636220.38</v>
      </c>
      <c r="F703" s="132">
        <f t="shared" si="85"/>
        <v>568781369.76999998</v>
      </c>
      <c r="G703" s="132">
        <f t="shared" si="80"/>
        <v>567315812.14999998</v>
      </c>
      <c r="H703" s="132">
        <f t="shared" si="86"/>
        <v>1636220.3787904109</v>
      </c>
      <c r="I703" s="270">
        <f t="shared" si="87"/>
        <v>-1.2095889542251825E-3</v>
      </c>
    </row>
    <row r="704" spans="1:9" x14ac:dyDescent="0.25">
      <c r="A704" s="135">
        <v>48766</v>
      </c>
      <c r="B704" s="134">
        <f t="shared" si="81"/>
        <v>7</v>
      </c>
      <c r="C704" s="132">
        <f t="shared" si="82"/>
        <v>3101778</v>
      </c>
      <c r="D704" s="133">
        <f t="shared" si="83"/>
        <v>1469773.61</v>
      </c>
      <c r="E704" s="132">
        <f t="shared" si="84"/>
        <v>1632004.39</v>
      </c>
      <c r="F704" s="132">
        <f t="shared" si="85"/>
        <v>567315812.14999998</v>
      </c>
      <c r="G704" s="132">
        <f t="shared" si="80"/>
        <v>565846038.53999996</v>
      </c>
      <c r="H704" s="132">
        <f t="shared" si="86"/>
        <v>1632004.3911164382</v>
      </c>
      <c r="I704" s="270">
        <f t="shared" si="87"/>
        <v>1.116438303142786E-3</v>
      </c>
    </row>
    <row r="705" spans="1:9" x14ac:dyDescent="0.25">
      <c r="A705" s="135">
        <v>48773</v>
      </c>
      <c r="B705" s="134">
        <f t="shared" si="81"/>
        <v>7</v>
      </c>
      <c r="C705" s="132">
        <f t="shared" si="82"/>
        <v>3101778</v>
      </c>
      <c r="D705" s="133">
        <f t="shared" si="83"/>
        <v>1474001.72</v>
      </c>
      <c r="E705" s="132">
        <f t="shared" si="84"/>
        <v>1627776.28</v>
      </c>
      <c r="F705" s="132">
        <f t="shared" si="85"/>
        <v>565846038.53999996</v>
      </c>
      <c r="G705" s="132">
        <f t="shared" si="80"/>
        <v>564372036.81999993</v>
      </c>
      <c r="H705" s="132">
        <f t="shared" si="86"/>
        <v>1627776.2752520544</v>
      </c>
      <c r="I705" s="270">
        <f t="shared" si="87"/>
        <v>-4.7479455824941397E-3</v>
      </c>
    </row>
    <row r="706" spans="1:9" x14ac:dyDescent="0.25">
      <c r="A706" s="135">
        <v>48780</v>
      </c>
      <c r="B706" s="134">
        <f t="shared" si="81"/>
        <v>7</v>
      </c>
      <c r="C706" s="132">
        <f t="shared" si="82"/>
        <v>3101778</v>
      </c>
      <c r="D706" s="133">
        <f t="shared" si="83"/>
        <v>1478242</v>
      </c>
      <c r="E706" s="132">
        <f t="shared" si="84"/>
        <v>1623536</v>
      </c>
      <c r="F706" s="132">
        <f t="shared" si="85"/>
        <v>564372036.81999993</v>
      </c>
      <c r="G706" s="132">
        <f t="shared" si="80"/>
        <v>562893794.81999993</v>
      </c>
      <c r="H706" s="132">
        <f t="shared" si="86"/>
        <v>1623535.9963315066</v>
      </c>
      <c r="I706" s="270">
        <f t="shared" si="87"/>
        <v>-3.6684933584183455E-3</v>
      </c>
    </row>
    <row r="707" spans="1:9" x14ac:dyDescent="0.25">
      <c r="A707" s="135">
        <v>48787</v>
      </c>
      <c r="B707" s="134">
        <f t="shared" si="81"/>
        <v>7</v>
      </c>
      <c r="C707" s="132">
        <f t="shared" si="82"/>
        <v>3101778</v>
      </c>
      <c r="D707" s="133">
        <f t="shared" si="83"/>
        <v>1482494.48</v>
      </c>
      <c r="E707" s="132">
        <f t="shared" si="84"/>
        <v>1619283.52</v>
      </c>
      <c r="F707" s="132">
        <f t="shared" si="85"/>
        <v>562893794.81999993</v>
      </c>
      <c r="G707" s="132">
        <f t="shared" si="80"/>
        <v>561411300.33999991</v>
      </c>
      <c r="H707" s="132">
        <f t="shared" si="86"/>
        <v>1619283.519345205</v>
      </c>
      <c r="I707" s="270">
        <f t="shared" si="87"/>
        <v>-6.547949742525816E-4</v>
      </c>
    </row>
    <row r="708" spans="1:9" x14ac:dyDescent="0.25">
      <c r="A708" s="135">
        <v>48794</v>
      </c>
      <c r="B708" s="134">
        <f t="shared" si="81"/>
        <v>7</v>
      </c>
      <c r="C708" s="132">
        <f t="shared" si="82"/>
        <v>3101778</v>
      </c>
      <c r="D708" s="133">
        <f t="shared" si="83"/>
        <v>1486759.19</v>
      </c>
      <c r="E708" s="132">
        <f t="shared" si="84"/>
        <v>1615018.81</v>
      </c>
      <c r="F708" s="132">
        <f t="shared" si="85"/>
        <v>561411300.33999991</v>
      </c>
      <c r="G708" s="132">
        <f t="shared" ref="G708:G771" si="88">F708-D708</f>
        <v>559924541.14999986</v>
      </c>
      <c r="H708" s="132">
        <f t="shared" si="86"/>
        <v>1615018.8091972598</v>
      </c>
      <c r="I708" s="270">
        <f t="shared" si="87"/>
        <v>-8.0274022184312344E-4</v>
      </c>
    </row>
    <row r="709" spans="1:9" x14ac:dyDescent="0.25">
      <c r="A709" s="135">
        <v>48801</v>
      </c>
      <c r="B709" s="134">
        <f t="shared" ref="B709:B772" si="89">A709-A708</f>
        <v>7</v>
      </c>
      <c r="C709" s="132">
        <f t="shared" ref="C709:C772" si="90">$D$2</f>
        <v>3101778</v>
      </c>
      <c r="D709" s="133">
        <f t="shared" ref="D709:D772" si="91">C709-E709</f>
        <v>1491036.17</v>
      </c>
      <c r="E709" s="132">
        <f t="shared" ref="E709:E772" si="92">ROUND(F709*$B$2*B709/365,2)</f>
        <v>1610741.83</v>
      </c>
      <c r="F709" s="132">
        <f t="shared" ref="F709:F772" si="93">G708</f>
        <v>559924541.14999986</v>
      </c>
      <c r="G709" s="132">
        <f t="shared" si="88"/>
        <v>558433504.9799999</v>
      </c>
      <c r="H709" s="132">
        <f t="shared" ref="H709:H772" si="94">F709*$B$2*B709/365</f>
        <v>1610741.8307054788</v>
      </c>
      <c r="I709" s="270">
        <f t="shared" ref="I709:I772" si="95">H709-E709</f>
        <v>7.0547871291637421E-4</v>
      </c>
    </row>
    <row r="710" spans="1:9" x14ac:dyDescent="0.25">
      <c r="A710" s="135">
        <v>48808</v>
      </c>
      <c r="B710" s="134">
        <f t="shared" si="89"/>
        <v>7</v>
      </c>
      <c r="C710" s="132">
        <f t="shared" si="90"/>
        <v>3101778</v>
      </c>
      <c r="D710" s="133">
        <f t="shared" si="91"/>
        <v>1495325.45</v>
      </c>
      <c r="E710" s="132">
        <f t="shared" si="92"/>
        <v>1606452.55</v>
      </c>
      <c r="F710" s="132">
        <f t="shared" si="93"/>
        <v>558433504.9799999</v>
      </c>
      <c r="G710" s="132">
        <f t="shared" si="88"/>
        <v>556938179.52999985</v>
      </c>
      <c r="H710" s="132">
        <f t="shared" si="94"/>
        <v>1606452.5485726024</v>
      </c>
      <c r="I710" s="270">
        <f t="shared" si="95"/>
        <v>-1.4273975975811481E-3</v>
      </c>
    </row>
    <row r="711" spans="1:9" x14ac:dyDescent="0.25">
      <c r="A711" s="135">
        <v>48815</v>
      </c>
      <c r="B711" s="134">
        <f t="shared" si="89"/>
        <v>7</v>
      </c>
      <c r="C711" s="132">
        <f t="shared" si="90"/>
        <v>3101778</v>
      </c>
      <c r="D711" s="133">
        <f t="shared" si="91"/>
        <v>1499627.07</v>
      </c>
      <c r="E711" s="132">
        <f t="shared" si="92"/>
        <v>1602150.93</v>
      </c>
      <c r="F711" s="132">
        <f t="shared" si="93"/>
        <v>556938179.52999985</v>
      </c>
      <c r="G711" s="132">
        <f t="shared" si="88"/>
        <v>555438552.4599998</v>
      </c>
      <c r="H711" s="132">
        <f t="shared" si="94"/>
        <v>1602150.9274150678</v>
      </c>
      <c r="I711" s="270">
        <f t="shared" si="95"/>
        <v>-2.5849321391433477E-3</v>
      </c>
    </row>
    <row r="712" spans="1:9" x14ac:dyDescent="0.25">
      <c r="A712" s="135">
        <v>48822</v>
      </c>
      <c r="B712" s="134">
        <f t="shared" si="89"/>
        <v>7</v>
      </c>
      <c r="C712" s="132">
        <f t="shared" si="90"/>
        <v>3101778</v>
      </c>
      <c r="D712" s="133">
        <f t="shared" si="91"/>
        <v>1503941.07</v>
      </c>
      <c r="E712" s="132">
        <f t="shared" si="92"/>
        <v>1597836.93</v>
      </c>
      <c r="F712" s="132">
        <f t="shared" si="93"/>
        <v>555438552.4599998</v>
      </c>
      <c r="G712" s="132">
        <f t="shared" si="88"/>
        <v>553934611.38999975</v>
      </c>
      <c r="H712" s="132">
        <f t="shared" si="94"/>
        <v>1597836.9317342462</v>
      </c>
      <c r="I712" s="270">
        <f t="shared" si="95"/>
        <v>1.7342462670058012E-3</v>
      </c>
    </row>
    <row r="713" spans="1:9" x14ac:dyDescent="0.25">
      <c r="A713" s="135">
        <v>48829</v>
      </c>
      <c r="B713" s="134">
        <f t="shared" si="89"/>
        <v>7</v>
      </c>
      <c r="C713" s="132">
        <f t="shared" si="90"/>
        <v>3101778</v>
      </c>
      <c r="D713" s="133">
        <f t="shared" si="91"/>
        <v>1508267.47</v>
      </c>
      <c r="E713" s="132">
        <f t="shared" si="92"/>
        <v>1593510.53</v>
      </c>
      <c r="F713" s="132">
        <f t="shared" si="93"/>
        <v>553934611.38999975</v>
      </c>
      <c r="G713" s="132">
        <f t="shared" si="88"/>
        <v>552426343.91999972</v>
      </c>
      <c r="H713" s="132">
        <f t="shared" si="94"/>
        <v>1593510.5259164376</v>
      </c>
      <c r="I713" s="270">
        <f t="shared" si="95"/>
        <v>-4.0835624095052481E-3</v>
      </c>
    </row>
    <row r="714" spans="1:9" x14ac:dyDescent="0.25">
      <c r="A714" s="135">
        <v>48836</v>
      </c>
      <c r="B714" s="134">
        <f t="shared" si="89"/>
        <v>7</v>
      </c>
      <c r="C714" s="132">
        <f t="shared" si="90"/>
        <v>3101778</v>
      </c>
      <c r="D714" s="133">
        <f t="shared" si="91"/>
        <v>1512606.33</v>
      </c>
      <c r="E714" s="132">
        <f t="shared" si="92"/>
        <v>1589171.67</v>
      </c>
      <c r="F714" s="132">
        <f t="shared" si="93"/>
        <v>552426343.91999972</v>
      </c>
      <c r="G714" s="132">
        <f t="shared" si="88"/>
        <v>550913737.58999968</v>
      </c>
      <c r="H714" s="132">
        <f t="shared" si="94"/>
        <v>1589171.6742904102</v>
      </c>
      <c r="I714" s="270">
        <f t="shared" si="95"/>
        <v>4.2904103174805641E-3</v>
      </c>
    </row>
    <row r="715" spans="1:9" x14ac:dyDescent="0.25">
      <c r="A715" s="135">
        <v>48843</v>
      </c>
      <c r="B715" s="134">
        <f t="shared" si="89"/>
        <v>7</v>
      </c>
      <c r="C715" s="132">
        <f t="shared" si="90"/>
        <v>3101778</v>
      </c>
      <c r="D715" s="133">
        <f t="shared" si="91"/>
        <v>1516957.66</v>
      </c>
      <c r="E715" s="132">
        <f t="shared" si="92"/>
        <v>1584820.34</v>
      </c>
      <c r="F715" s="132">
        <f t="shared" si="93"/>
        <v>550913737.58999968</v>
      </c>
      <c r="G715" s="132">
        <f t="shared" si="88"/>
        <v>549396779.92999971</v>
      </c>
      <c r="H715" s="132">
        <f t="shared" si="94"/>
        <v>1584820.3410123277</v>
      </c>
      <c r="I715" s="270">
        <f t="shared" si="95"/>
        <v>1.0123276151716709E-3</v>
      </c>
    </row>
    <row r="716" spans="1:9" x14ac:dyDescent="0.25">
      <c r="A716" s="135">
        <v>48850</v>
      </c>
      <c r="B716" s="134">
        <f t="shared" si="89"/>
        <v>7</v>
      </c>
      <c r="C716" s="132">
        <f t="shared" si="90"/>
        <v>3101778</v>
      </c>
      <c r="D716" s="133">
        <f t="shared" si="91"/>
        <v>1521321.51</v>
      </c>
      <c r="E716" s="132">
        <f t="shared" si="92"/>
        <v>1580456.49</v>
      </c>
      <c r="F716" s="132">
        <f t="shared" si="93"/>
        <v>549396779.92999971</v>
      </c>
      <c r="G716" s="132">
        <f t="shared" si="88"/>
        <v>547875458.41999972</v>
      </c>
      <c r="H716" s="132">
        <f t="shared" si="94"/>
        <v>1580456.4902095883</v>
      </c>
      <c r="I716" s="270">
        <f t="shared" si="95"/>
        <v>2.0958832465112209E-4</v>
      </c>
    </row>
    <row r="717" spans="1:9" x14ac:dyDescent="0.25">
      <c r="A717" s="135">
        <v>48857</v>
      </c>
      <c r="B717" s="134">
        <f t="shared" si="89"/>
        <v>7</v>
      </c>
      <c r="C717" s="132">
        <f t="shared" si="90"/>
        <v>3101778</v>
      </c>
      <c r="D717" s="133">
        <f t="shared" si="91"/>
        <v>1525697.91</v>
      </c>
      <c r="E717" s="132">
        <f t="shared" si="92"/>
        <v>1576080.09</v>
      </c>
      <c r="F717" s="132">
        <f t="shared" si="93"/>
        <v>547875458.41999972</v>
      </c>
      <c r="G717" s="132">
        <f t="shared" si="88"/>
        <v>546349760.50999975</v>
      </c>
      <c r="H717" s="132">
        <f t="shared" si="94"/>
        <v>1576080.0858657523</v>
      </c>
      <c r="I717" s="270">
        <f t="shared" si="95"/>
        <v>-4.1342477779835463E-3</v>
      </c>
    </row>
    <row r="718" spans="1:9" x14ac:dyDescent="0.25">
      <c r="A718" s="135">
        <v>48864</v>
      </c>
      <c r="B718" s="134">
        <f t="shared" si="89"/>
        <v>7</v>
      </c>
      <c r="C718" s="132">
        <f t="shared" si="90"/>
        <v>3101778</v>
      </c>
      <c r="D718" s="133">
        <f t="shared" si="91"/>
        <v>1530086.91</v>
      </c>
      <c r="E718" s="132">
        <f t="shared" si="92"/>
        <v>1571691.09</v>
      </c>
      <c r="F718" s="132">
        <f t="shared" si="93"/>
        <v>546349760.50999975</v>
      </c>
      <c r="G718" s="132">
        <f t="shared" si="88"/>
        <v>544819673.59999979</v>
      </c>
      <c r="H718" s="132">
        <f t="shared" si="94"/>
        <v>1571691.0918780814</v>
      </c>
      <c r="I718" s="270">
        <f t="shared" si="95"/>
        <v>1.8780813552439213E-3</v>
      </c>
    </row>
    <row r="719" spans="1:9" x14ac:dyDescent="0.25">
      <c r="A719" s="135">
        <v>48871</v>
      </c>
      <c r="B719" s="134">
        <f t="shared" si="89"/>
        <v>7</v>
      </c>
      <c r="C719" s="132">
        <f t="shared" si="90"/>
        <v>3101778</v>
      </c>
      <c r="D719" s="133">
        <f t="shared" si="91"/>
        <v>1534488.53</v>
      </c>
      <c r="E719" s="132">
        <f t="shared" si="92"/>
        <v>1567289.47</v>
      </c>
      <c r="F719" s="132">
        <f t="shared" si="93"/>
        <v>544819673.59999979</v>
      </c>
      <c r="G719" s="132">
        <f t="shared" si="88"/>
        <v>543285185.06999981</v>
      </c>
      <c r="H719" s="132">
        <f t="shared" si="94"/>
        <v>1567289.4719999994</v>
      </c>
      <c r="I719" s="270">
        <f t="shared" si="95"/>
        <v>1.9999993965029716E-3</v>
      </c>
    </row>
    <row r="720" spans="1:9" x14ac:dyDescent="0.25">
      <c r="A720" s="135">
        <v>48878</v>
      </c>
      <c r="B720" s="134">
        <f t="shared" si="89"/>
        <v>7</v>
      </c>
      <c r="C720" s="132">
        <f t="shared" si="90"/>
        <v>3101778</v>
      </c>
      <c r="D720" s="133">
        <f t="shared" si="91"/>
        <v>1538902.81</v>
      </c>
      <c r="E720" s="132">
        <f t="shared" si="92"/>
        <v>1562875.19</v>
      </c>
      <c r="F720" s="132">
        <f t="shared" si="93"/>
        <v>543285185.06999981</v>
      </c>
      <c r="G720" s="132">
        <f t="shared" si="88"/>
        <v>541746282.25999987</v>
      </c>
      <c r="H720" s="132">
        <f t="shared" si="94"/>
        <v>1562875.1899273966</v>
      </c>
      <c r="I720" s="270">
        <f t="shared" si="95"/>
        <v>-7.2603346779942513E-5</v>
      </c>
    </row>
    <row r="721" spans="1:9" x14ac:dyDescent="0.25">
      <c r="A721" s="135">
        <v>48885</v>
      </c>
      <c r="B721" s="134">
        <f t="shared" si="89"/>
        <v>7</v>
      </c>
      <c r="C721" s="132">
        <f t="shared" si="90"/>
        <v>3101778</v>
      </c>
      <c r="D721" s="133">
        <f t="shared" si="91"/>
        <v>1543329.79</v>
      </c>
      <c r="E721" s="132">
        <f t="shared" si="92"/>
        <v>1558448.21</v>
      </c>
      <c r="F721" s="132">
        <f t="shared" si="93"/>
        <v>541746282.25999987</v>
      </c>
      <c r="G721" s="132">
        <f t="shared" si="88"/>
        <v>540202952.46999991</v>
      </c>
      <c r="H721" s="132">
        <f t="shared" si="94"/>
        <v>1558448.2092410952</v>
      </c>
      <c r="I721" s="270">
        <f t="shared" si="95"/>
        <v>-7.5890473090112209E-4</v>
      </c>
    </row>
    <row r="722" spans="1:9" x14ac:dyDescent="0.25">
      <c r="A722" s="135">
        <v>48892</v>
      </c>
      <c r="B722" s="134">
        <f t="shared" si="89"/>
        <v>7</v>
      </c>
      <c r="C722" s="132">
        <f t="shared" si="90"/>
        <v>3101778</v>
      </c>
      <c r="D722" s="133">
        <f t="shared" si="91"/>
        <v>1547769.51</v>
      </c>
      <c r="E722" s="132">
        <f t="shared" si="92"/>
        <v>1554008.49</v>
      </c>
      <c r="F722" s="132">
        <f t="shared" si="93"/>
        <v>540202952.46999991</v>
      </c>
      <c r="G722" s="132">
        <f t="shared" si="88"/>
        <v>538655182.95999992</v>
      </c>
      <c r="H722" s="132">
        <f t="shared" si="94"/>
        <v>1554008.493406849</v>
      </c>
      <c r="I722" s="270">
        <f t="shared" si="95"/>
        <v>3.4068489912897348E-3</v>
      </c>
    </row>
    <row r="723" spans="1:9" x14ac:dyDescent="0.25">
      <c r="A723" s="135">
        <v>48899</v>
      </c>
      <c r="B723" s="134">
        <f t="shared" si="89"/>
        <v>7</v>
      </c>
      <c r="C723" s="132">
        <f t="shared" si="90"/>
        <v>3101778</v>
      </c>
      <c r="D723" s="133">
        <f t="shared" si="91"/>
        <v>1552221.99</v>
      </c>
      <c r="E723" s="132">
        <f t="shared" si="92"/>
        <v>1549556.01</v>
      </c>
      <c r="F723" s="132">
        <f t="shared" si="93"/>
        <v>538655182.95999992</v>
      </c>
      <c r="G723" s="132">
        <f t="shared" si="88"/>
        <v>537102960.96999991</v>
      </c>
      <c r="H723" s="132">
        <f t="shared" si="94"/>
        <v>1549556.0057753422</v>
      </c>
      <c r="I723" s="270">
        <f t="shared" si="95"/>
        <v>-4.2246577795594931E-3</v>
      </c>
    </row>
    <row r="724" spans="1:9" x14ac:dyDescent="0.25">
      <c r="A724" s="135">
        <v>48906</v>
      </c>
      <c r="B724" s="134">
        <f t="shared" si="89"/>
        <v>7</v>
      </c>
      <c r="C724" s="132">
        <f t="shared" si="90"/>
        <v>3101778</v>
      </c>
      <c r="D724" s="133">
        <f t="shared" si="91"/>
        <v>1556687.29</v>
      </c>
      <c r="E724" s="132">
        <f t="shared" si="92"/>
        <v>1545090.71</v>
      </c>
      <c r="F724" s="132">
        <f t="shared" si="93"/>
        <v>537102960.96999991</v>
      </c>
      <c r="G724" s="132">
        <f t="shared" si="88"/>
        <v>535546273.67999989</v>
      </c>
      <c r="H724" s="132">
        <f t="shared" si="94"/>
        <v>1545090.709639726</v>
      </c>
      <c r="I724" s="270">
        <f t="shared" si="95"/>
        <v>-3.6027398891746998E-4</v>
      </c>
    </row>
    <row r="725" spans="1:9" x14ac:dyDescent="0.25">
      <c r="A725" s="135">
        <v>48913</v>
      </c>
      <c r="B725" s="134">
        <f t="shared" si="89"/>
        <v>7</v>
      </c>
      <c r="C725" s="132">
        <f t="shared" si="90"/>
        <v>3101778</v>
      </c>
      <c r="D725" s="133">
        <f t="shared" si="91"/>
        <v>1561165.43</v>
      </c>
      <c r="E725" s="132">
        <f t="shared" si="92"/>
        <v>1540612.57</v>
      </c>
      <c r="F725" s="132">
        <f t="shared" si="93"/>
        <v>535546273.67999989</v>
      </c>
      <c r="G725" s="132">
        <f t="shared" si="88"/>
        <v>533985108.24999988</v>
      </c>
      <c r="H725" s="132">
        <f t="shared" si="94"/>
        <v>1540612.5681205476</v>
      </c>
      <c r="I725" s="270">
        <f t="shared" si="95"/>
        <v>-1.8794524949043989E-3</v>
      </c>
    </row>
    <row r="726" spans="1:9" x14ac:dyDescent="0.25">
      <c r="A726" s="135">
        <v>48920</v>
      </c>
      <c r="B726" s="134">
        <f t="shared" si="89"/>
        <v>7</v>
      </c>
      <c r="C726" s="132">
        <f t="shared" si="90"/>
        <v>3101778</v>
      </c>
      <c r="D726" s="133">
        <f t="shared" si="91"/>
        <v>1565656.46</v>
      </c>
      <c r="E726" s="132">
        <f t="shared" si="92"/>
        <v>1536121.54</v>
      </c>
      <c r="F726" s="132">
        <f t="shared" si="93"/>
        <v>533985108.24999988</v>
      </c>
      <c r="G726" s="132">
        <f t="shared" si="88"/>
        <v>532419451.7899999</v>
      </c>
      <c r="H726" s="132">
        <f t="shared" si="94"/>
        <v>1536121.5442808217</v>
      </c>
      <c r="I726" s="270">
        <f t="shared" si="95"/>
        <v>4.2808216530829668E-3</v>
      </c>
    </row>
    <row r="727" spans="1:9" x14ac:dyDescent="0.25">
      <c r="A727" s="135">
        <v>48927</v>
      </c>
      <c r="B727" s="134">
        <f t="shared" si="89"/>
        <v>7</v>
      </c>
      <c r="C727" s="132">
        <f t="shared" si="90"/>
        <v>3101778</v>
      </c>
      <c r="D727" s="133">
        <f t="shared" si="91"/>
        <v>1570160.4</v>
      </c>
      <c r="E727" s="132">
        <f t="shared" si="92"/>
        <v>1531617.6</v>
      </c>
      <c r="F727" s="132">
        <f t="shared" si="93"/>
        <v>532419451.7899999</v>
      </c>
      <c r="G727" s="132">
        <f t="shared" si="88"/>
        <v>530849291.38999993</v>
      </c>
      <c r="H727" s="132">
        <f t="shared" si="94"/>
        <v>1531617.6010397258</v>
      </c>
      <c r="I727" s="270">
        <f t="shared" si="95"/>
        <v>1.0397257283329964E-3</v>
      </c>
    </row>
    <row r="728" spans="1:9" x14ac:dyDescent="0.25">
      <c r="A728" s="135">
        <v>48934</v>
      </c>
      <c r="B728" s="134">
        <f t="shared" si="89"/>
        <v>7</v>
      </c>
      <c r="C728" s="132">
        <f t="shared" si="90"/>
        <v>3101778</v>
      </c>
      <c r="D728" s="133">
        <f t="shared" si="91"/>
        <v>1574677.3</v>
      </c>
      <c r="E728" s="132">
        <f t="shared" si="92"/>
        <v>1527100.7</v>
      </c>
      <c r="F728" s="132">
        <f t="shared" si="93"/>
        <v>530849291.38999993</v>
      </c>
      <c r="G728" s="132">
        <f t="shared" si="88"/>
        <v>529274614.08999991</v>
      </c>
      <c r="H728" s="132">
        <f t="shared" si="94"/>
        <v>1527100.7012589036</v>
      </c>
      <c r="I728" s="270">
        <f t="shared" si="95"/>
        <v>1.2589036487042904E-3</v>
      </c>
    </row>
    <row r="729" spans="1:9" x14ac:dyDescent="0.25">
      <c r="A729" s="135">
        <v>48941</v>
      </c>
      <c r="B729" s="134">
        <f t="shared" si="89"/>
        <v>7</v>
      </c>
      <c r="C729" s="132">
        <f t="shared" si="90"/>
        <v>3101778</v>
      </c>
      <c r="D729" s="133">
        <f t="shared" si="91"/>
        <v>1579207.19</v>
      </c>
      <c r="E729" s="132">
        <f t="shared" si="92"/>
        <v>1522570.81</v>
      </c>
      <c r="F729" s="132">
        <f t="shared" si="93"/>
        <v>529274614.08999991</v>
      </c>
      <c r="G729" s="132">
        <f t="shared" si="88"/>
        <v>527695406.89999992</v>
      </c>
      <c r="H729" s="132">
        <f t="shared" si="94"/>
        <v>1522570.807656164</v>
      </c>
      <c r="I729" s="270">
        <f t="shared" si="95"/>
        <v>-2.3438360076397657E-3</v>
      </c>
    </row>
    <row r="730" spans="1:9" x14ac:dyDescent="0.25">
      <c r="A730" s="135">
        <v>48948</v>
      </c>
      <c r="B730" s="134">
        <f t="shared" si="89"/>
        <v>7</v>
      </c>
      <c r="C730" s="132">
        <f t="shared" si="90"/>
        <v>3101778</v>
      </c>
      <c r="D730" s="133">
        <f t="shared" si="91"/>
        <v>1583750.12</v>
      </c>
      <c r="E730" s="132">
        <f t="shared" si="92"/>
        <v>1518027.88</v>
      </c>
      <c r="F730" s="132">
        <f t="shared" si="93"/>
        <v>527695406.89999992</v>
      </c>
      <c r="G730" s="132">
        <f t="shared" si="88"/>
        <v>526111656.77999991</v>
      </c>
      <c r="H730" s="132">
        <f t="shared" si="94"/>
        <v>1518027.8828630133</v>
      </c>
      <c r="I730" s="270">
        <f t="shared" si="95"/>
        <v>2.8630134183913469E-3</v>
      </c>
    </row>
    <row r="731" spans="1:9" x14ac:dyDescent="0.25">
      <c r="A731" s="135">
        <v>48955</v>
      </c>
      <c r="B731" s="134">
        <f t="shared" si="89"/>
        <v>7</v>
      </c>
      <c r="C731" s="132">
        <f t="shared" si="90"/>
        <v>3101778</v>
      </c>
      <c r="D731" s="133">
        <f t="shared" si="91"/>
        <v>1588306.11</v>
      </c>
      <c r="E731" s="132">
        <f t="shared" si="92"/>
        <v>1513471.89</v>
      </c>
      <c r="F731" s="132">
        <f t="shared" si="93"/>
        <v>526111656.77999991</v>
      </c>
      <c r="G731" s="132">
        <f t="shared" si="88"/>
        <v>524523350.6699999</v>
      </c>
      <c r="H731" s="132">
        <f t="shared" si="94"/>
        <v>1513471.8893671231</v>
      </c>
      <c r="I731" s="270">
        <f t="shared" si="95"/>
        <v>-6.3287676312029362E-4</v>
      </c>
    </row>
    <row r="732" spans="1:9" x14ac:dyDescent="0.25">
      <c r="A732" s="135">
        <v>48962</v>
      </c>
      <c r="B732" s="134">
        <f t="shared" si="89"/>
        <v>7</v>
      </c>
      <c r="C732" s="132">
        <f t="shared" si="90"/>
        <v>3101778</v>
      </c>
      <c r="D732" s="133">
        <f t="shared" si="91"/>
        <v>1592875.21</v>
      </c>
      <c r="E732" s="132">
        <f t="shared" si="92"/>
        <v>1508902.79</v>
      </c>
      <c r="F732" s="132">
        <f t="shared" si="93"/>
        <v>524523350.6699999</v>
      </c>
      <c r="G732" s="132">
        <f t="shared" si="88"/>
        <v>522930475.45999992</v>
      </c>
      <c r="H732" s="132">
        <f t="shared" si="94"/>
        <v>1508902.7895986298</v>
      </c>
      <c r="I732" s="270">
        <f t="shared" si="95"/>
        <v>-4.0137022733688354E-4</v>
      </c>
    </row>
    <row r="733" spans="1:9" x14ac:dyDescent="0.25">
      <c r="A733" s="135">
        <v>48969</v>
      </c>
      <c r="B733" s="134">
        <f t="shared" si="89"/>
        <v>7</v>
      </c>
      <c r="C733" s="132">
        <f t="shared" si="90"/>
        <v>3101778</v>
      </c>
      <c r="D733" s="133">
        <f t="shared" si="91"/>
        <v>1597457.45</v>
      </c>
      <c r="E733" s="132">
        <f t="shared" si="92"/>
        <v>1504320.55</v>
      </c>
      <c r="F733" s="132">
        <f t="shared" si="93"/>
        <v>522930475.45999992</v>
      </c>
      <c r="G733" s="132">
        <f t="shared" si="88"/>
        <v>521333018.00999993</v>
      </c>
      <c r="H733" s="132">
        <f t="shared" si="94"/>
        <v>1504320.5458438355</v>
      </c>
      <c r="I733" s="270">
        <f t="shared" si="95"/>
        <v>-4.1561645921319723E-3</v>
      </c>
    </row>
    <row r="734" spans="1:9" x14ac:dyDescent="0.25">
      <c r="A734" s="135">
        <v>48976</v>
      </c>
      <c r="B734" s="134">
        <f t="shared" si="89"/>
        <v>7</v>
      </c>
      <c r="C734" s="132">
        <f t="shared" si="90"/>
        <v>3101778</v>
      </c>
      <c r="D734" s="133">
        <f t="shared" si="91"/>
        <v>1602052.88</v>
      </c>
      <c r="E734" s="132">
        <f t="shared" si="92"/>
        <v>1499725.12</v>
      </c>
      <c r="F734" s="132">
        <f t="shared" si="93"/>
        <v>521333018.00999993</v>
      </c>
      <c r="G734" s="132">
        <f t="shared" si="88"/>
        <v>519730965.12999994</v>
      </c>
      <c r="H734" s="132">
        <f t="shared" si="94"/>
        <v>1499725.1203027396</v>
      </c>
      <c r="I734" s="270">
        <f t="shared" si="95"/>
        <v>3.0273944139480591E-4</v>
      </c>
    </row>
    <row r="735" spans="1:9" x14ac:dyDescent="0.25">
      <c r="A735" s="135">
        <v>48983</v>
      </c>
      <c r="B735" s="134">
        <f t="shared" si="89"/>
        <v>7</v>
      </c>
      <c r="C735" s="132">
        <f t="shared" si="90"/>
        <v>3101778</v>
      </c>
      <c r="D735" s="133">
        <f t="shared" si="91"/>
        <v>1606661.52</v>
      </c>
      <c r="E735" s="132">
        <f t="shared" si="92"/>
        <v>1495116.48</v>
      </c>
      <c r="F735" s="132">
        <f t="shared" si="93"/>
        <v>519730965.12999994</v>
      </c>
      <c r="G735" s="132">
        <f t="shared" si="88"/>
        <v>518124303.60999995</v>
      </c>
      <c r="H735" s="132">
        <f t="shared" si="94"/>
        <v>1495116.4750315065</v>
      </c>
      <c r="I735" s="270">
        <f t="shared" si="95"/>
        <v>-4.9684934783726931E-3</v>
      </c>
    </row>
    <row r="736" spans="1:9" x14ac:dyDescent="0.25">
      <c r="A736" s="135">
        <v>48990</v>
      </c>
      <c r="B736" s="134">
        <f t="shared" si="89"/>
        <v>7</v>
      </c>
      <c r="C736" s="132">
        <f t="shared" si="90"/>
        <v>3101778</v>
      </c>
      <c r="D736" s="133">
        <f t="shared" si="91"/>
        <v>1611283.43</v>
      </c>
      <c r="E736" s="132">
        <f t="shared" si="92"/>
        <v>1490494.57</v>
      </c>
      <c r="F736" s="132">
        <f t="shared" si="93"/>
        <v>518124303.60999995</v>
      </c>
      <c r="G736" s="132">
        <f t="shared" si="88"/>
        <v>516513020.17999995</v>
      </c>
      <c r="H736" s="132">
        <f t="shared" si="94"/>
        <v>1490494.5720287669</v>
      </c>
      <c r="I736" s="270">
        <f t="shared" si="95"/>
        <v>2.0287667866796255E-3</v>
      </c>
    </row>
    <row r="737" spans="1:9" x14ac:dyDescent="0.25">
      <c r="A737" s="135">
        <v>48997</v>
      </c>
      <c r="B737" s="134">
        <f t="shared" si="89"/>
        <v>7</v>
      </c>
      <c r="C737" s="132">
        <f t="shared" si="90"/>
        <v>3101778</v>
      </c>
      <c r="D737" s="133">
        <f t="shared" si="91"/>
        <v>1615918.63</v>
      </c>
      <c r="E737" s="132">
        <f t="shared" si="92"/>
        <v>1485859.37</v>
      </c>
      <c r="F737" s="132">
        <f t="shared" si="93"/>
        <v>516513020.17999995</v>
      </c>
      <c r="G737" s="132">
        <f t="shared" si="88"/>
        <v>514897101.54999995</v>
      </c>
      <c r="H737" s="132">
        <f t="shared" si="94"/>
        <v>1485859.373120548</v>
      </c>
      <c r="I737" s="270">
        <f t="shared" si="95"/>
        <v>3.1205478589981794E-3</v>
      </c>
    </row>
    <row r="738" spans="1:9" x14ac:dyDescent="0.25">
      <c r="A738" s="135">
        <v>49004</v>
      </c>
      <c r="B738" s="134">
        <f t="shared" si="89"/>
        <v>7</v>
      </c>
      <c r="C738" s="132">
        <f t="shared" si="90"/>
        <v>3101778</v>
      </c>
      <c r="D738" s="133">
        <f t="shared" si="91"/>
        <v>1620567.16</v>
      </c>
      <c r="E738" s="132">
        <f t="shared" si="92"/>
        <v>1481210.84</v>
      </c>
      <c r="F738" s="132">
        <f t="shared" si="93"/>
        <v>514897101.54999995</v>
      </c>
      <c r="G738" s="132">
        <f t="shared" si="88"/>
        <v>513276534.38999993</v>
      </c>
      <c r="H738" s="132">
        <f t="shared" si="94"/>
        <v>1481210.8400753422</v>
      </c>
      <c r="I738" s="270">
        <f t="shared" si="95"/>
        <v>7.5342133641242981E-5</v>
      </c>
    </row>
    <row r="739" spans="1:9" x14ac:dyDescent="0.25">
      <c r="A739" s="135">
        <v>49011</v>
      </c>
      <c r="B739" s="134">
        <f t="shared" si="89"/>
        <v>7</v>
      </c>
      <c r="C739" s="132">
        <f t="shared" si="90"/>
        <v>3101778</v>
      </c>
      <c r="D739" s="133">
        <f t="shared" si="91"/>
        <v>1625229.07</v>
      </c>
      <c r="E739" s="132">
        <f t="shared" si="92"/>
        <v>1476548.93</v>
      </c>
      <c r="F739" s="132">
        <f t="shared" si="93"/>
        <v>513276534.38999993</v>
      </c>
      <c r="G739" s="132">
        <f t="shared" si="88"/>
        <v>511651305.31999993</v>
      </c>
      <c r="H739" s="132">
        <f t="shared" si="94"/>
        <v>1476548.9345465752</v>
      </c>
      <c r="I739" s="270">
        <f t="shared" si="95"/>
        <v>4.5465752482414246E-3</v>
      </c>
    </row>
    <row r="740" spans="1:9" x14ac:dyDescent="0.25">
      <c r="A740" s="135">
        <v>49018</v>
      </c>
      <c r="B740" s="134">
        <f t="shared" si="89"/>
        <v>7</v>
      </c>
      <c r="C740" s="132">
        <f t="shared" si="90"/>
        <v>3101778</v>
      </c>
      <c r="D740" s="133">
        <f t="shared" si="91"/>
        <v>1629904.38</v>
      </c>
      <c r="E740" s="132">
        <f t="shared" si="92"/>
        <v>1471873.62</v>
      </c>
      <c r="F740" s="132">
        <f t="shared" si="93"/>
        <v>511651305.31999993</v>
      </c>
      <c r="G740" s="132">
        <f t="shared" si="88"/>
        <v>510021400.93999994</v>
      </c>
      <c r="H740" s="132">
        <f t="shared" si="94"/>
        <v>1471873.6180438355</v>
      </c>
      <c r="I740" s="270">
        <f t="shared" si="95"/>
        <v>-1.9561646040529013E-3</v>
      </c>
    </row>
    <row r="741" spans="1:9" x14ac:dyDescent="0.25">
      <c r="A741" s="135">
        <v>49025</v>
      </c>
      <c r="B741" s="134">
        <f t="shared" si="89"/>
        <v>7</v>
      </c>
      <c r="C741" s="132">
        <f t="shared" si="90"/>
        <v>3101778</v>
      </c>
      <c r="D741" s="133">
        <f t="shared" si="91"/>
        <v>1634593.15</v>
      </c>
      <c r="E741" s="132">
        <f t="shared" si="92"/>
        <v>1467184.85</v>
      </c>
      <c r="F741" s="132">
        <f t="shared" si="93"/>
        <v>510021400.93999994</v>
      </c>
      <c r="G741" s="132">
        <f t="shared" si="88"/>
        <v>508386807.78999996</v>
      </c>
      <c r="H741" s="132">
        <f t="shared" si="94"/>
        <v>1467184.852019178</v>
      </c>
      <c r="I741" s="270">
        <f t="shared" si="95"/>
        <v>2.0191778894513845E-3</v>
      </c>
    </row>
    <row r="742" spans="1:9" x14ac:dyDescent="0.25">
      <c r="A742" s="135">
        <v>49032</v>
      </c>
      <c r="B742" s="134">
        <f t="shared" si="89"/>
        <v>7</v>
      </c>
      <c r="C742" s="132">
        <f t="shared" si="90"/>
        <v>3101778</v>
      </c>
      <c r="D742" s="133">
        <f t="shared" si="91"/>
        <v>1639295.4</v>
      </c>
      <c r="E742" s="132">
        <f t="shared" si="92"/>
        <v>1462482.6</v>
      </c>
      <c r="F742" s="132">
        <f t="shared" si="93"/>
        <v>508386807.78999996</v>
      </c>
      <c r="G742" s="132">
        <f t="shared" si="88"/>
        <v>506747512.38999999</v>
      </c>
      <c r="H742" s="132">
        <f t="shared" si="94"/>
        <v>1462482.5977520547</v>
      </c>
      <c r="I742" s="270">
        <f t="shared" si="95"/>
        <v>-2.2479454055428505E-3</v>
      </c>
    </row>
    <row r="743" spans="1:9" x14ac:dyDescent="0.25">
      <c r="A743" s="135">
        <v>49039</v>
      </c>
      <c r="B743" s="134">
        <f t="shared" si="89"/>
        <v>7</v>
      </c>
      <c r="C743" s="132">
        <f t="shared" si="90"/>
        <v>3101778</v>
      </c>
      <c r="D743" s="133">
        <f t="shared" si="91"/>
        <v>1644011.18</v>
      </c>
      <c r="E743" s="132">
        <f t="shared" si="92"/>
        <v>1457766.82</v>
      </c>
      <c r="F743" s="132">
        <f t="shared" si="93"/>
        <v>506747512.38999999</v>
      </c>
      <c r="G743" s="132">
        <f t="shared" si="88"/>
        <v>505103501.20999998</v>
      </c>
      <c r="H743" s="132">
        <f t="shared" si="94"/>
        <v>1457766.8164643834</v>
      </c>
      <c r="I743" s="270">
        <f t="shared" si="95"/>
        <v>-3.5356166772544384E-3</v>
      </c>
    </row>
    <row r="744" spans="1:9" x14ac:dyDescent="0.25">
      <c r="A744" s="135">
        <v>49046</v>
      </c>
      <c r="B744" s="134">
        <f t="shared" si="89"/>
        <v>7</v>
      </c>
      <c r="C744" s="132">
        <f t="shared" si="90"/>
        <v>3101778</v>
      </c>
      <c r="D744" s="133">
        <f t="shared" si="91"/>
        <v>1648740.53</v>
      </c>
      <c r="E744" s="132">
        <f t="shared" si="92"/>
        <v>1453037.47</v>
      </c>
      <c r="F744" s="132">
        <f t="shared" si="93"/>
        <v>505103501.20999998</v>
      </c>
      <c r="G744" s="132">
        <f t="shared" si="88"/>
        <v>503454760.68000001</v>
      </c>
      <c r="H744" s="132">
        <f t="shared" si="94"/>
        <v>1453037.4692342465</v>
      </c>
      <c r="I744" s="270">
        <f t="shared" si="95"/>
        <v>-7.6575344428420067E-4</v>
      </c>
    </row>
    <row r="745" spans="1:9" x14ac:dyDescent="0.25">
      <c r="A745" s="135">
        <v>49053</v>
      </c>
      <c r="B745" s="134">
        <f t="shared" si="89"/>
        <v>7</v>
      </c>
      <c r="C745" s="132">
        <f t="shared" si="90"/>
        <v>3101778</v>
      </c>
      <c r="D745" s="133">
        <f t="shared" si="91"/>
        <v>1653483.48</v>
      </c>
      <c r="E745" s="132">
        <f t="shared" si="92"/>
        <v>1448294.52</v>
      </c>
      <c r="F745" s="132">
        <f t="shared" si="93"/>
        <v>503454760.68000001</v>
      </c>
      <c r="G745" s="132">
        <f t="shared" si="88"/>
        <v>501801277.19999999</v>
      </c>
      <c r="H745" s="132">
        <f t="shared" si="94"/>
        <v>1448294.5170246575</v>
      </c>
      <c r="I745" s="270">
        <f t="shared" si="95"/>
        <v>-2.9753425624221563E-3</v>
      </c>
    </row>
    <row r="746" spans="1:9" x14ac:dyDescent="0.25">
      <c r="A746" s="135">
        <v>49060</v>
      </c>
      <c r="B746" s="134">
        <f t="shared" si="89"/>
        <v>7</v>
      </c>
      <c r="C746" s="132">
        <f t="shared" si="90"/>
        <v>3101778</v>
      </c>
      <c r="D746" s="133">
        <f t="shared" si="91"/>
        <v>1658240.08</v>
      </c>
      <c r="E746" s="132">
        <f t="shared" si="92"/>
        <v>1443537.9199999999</v>
      </c>
      <c r="F746" s="132">
        <f t="shared" si="93"/>
        <v>501801277.19999999</v>
      </c>
      <c r="G746" s="132">
        <f t="shared" si="88"/>
        <v>500143037.12</v>
      </c>
      <c r="H746" s="132">
        <f t="shared" si="94"/>
        <v>1443537.9207123287</v>
      </c>
      <c r="I746" s="270">
        <f t="shared" si="95"/>
        <v>7.123288232833147E-4</v>
      </c>
    </row>
    <row r="747" spans="1:9" x14ac:dyDescent="0.25">
      <c r="A747" s="135">
        <v>49067</v>
      </c>
      <c r="B747" s="134">
        <f t="shared" si="89"/>
        <v>7</v>
      </c>
      <c r="C747" s="132">
        <f t="shared" si="90"/>
        <v>3101778</v>
      </c>
      <c r="D747" s="133">
        <f t="shared" si="91"/>
        <v>1663010.36</v>
      </c>
      <c r="E747" s="132">
        <f t="shared" si="92"/>
        <v>1438767.64</v>
      </c>
      <c r="F747" s="132">
        <f t="shared" si="93"/>
        <v>500143037.12</v>
      </c>
      <c r="G747" s="132">
        <f t="shared" si="88"/>
        <v>498480026.75999999</v>
      </c>
      <c r="H747" s="132">
        <f t="shared" si="94"/>
        <v>1438767.641030137</v>
      </c>
      <c r="I747" s="270">
        <f t="shared" si="95"/>
        <v>1.0301370639353991E-3</v>
      </c>
    </row>
    <row r="748" spans="1:9" x14ac:dyDescent="0.25">
      <c r="A748" s="135">
        <v>49074</v>
      </c>
      <c r="B748" s="134">
        <f t="shared" si="89"/>
        <v>7</v>
      </c>
      <c r="C748" s="132">
        <f t="shared" si="90"/>
        <v>3101778</v>
      </c>
      <c r="D748" s="133">
        <f t="shared" si="91"/>
        <v>1667794.36</v>
      </c>
      <c r="E748" s="132">
        <f t="shared" si="92"/>
        <v>1433983.64</v>
      </c>
      <c r="F748" s="132">
        <f t="shared" si="93"/>
        <v>498480026.75999999</v>
      </c>
      <c r="G748" s="132">
        <f t="shared" si="88"/>
        <v>496812232.39999998</v>
      </c>
      <c r="H748" s="132">
        <f t="shared" si="94"/>
        <v>1433983.6386246574</v>
      </c>
      <c r="I748" s="270">
        <f t="shared" si="95"/>
        <v>-1.3753424864262342E-3</v>
      </c>
    </row>
    <row r="749" spans="1:9" x14ac:dyDescent="0.25">
      <c r="A749" s="135">
        <v>49081</v>
      </c>
      <c r="B749" s="134">
        <f t="shared" si="89"/>
        <v>7</v>
      </c>
      <c r="C749" s="132">
        <f t="shared" si="90"/>
        <v>3101778</v>
      </c>
      <c r="D749" s="133">
        <f t="shared" si="91"/>
        <v>1672592.13</v>
      </c>
      <c r="E749" s="132">
        <f t="shared" si="92"/>
        <v>1429185.87</v>
      </c>
      <c r="F749" s="132">
        <f t="shared" si="93"/>
        <v>496812232.39999998</v>
      </c>
      <c r="G749" s="132">
        <f t="shared" si="88"/>
        <v>495139640.26999998</v>
      </c>
      <c r="H749" s="132">
        <f t="shared" si="94"/>
        <v>1429185.8740273973</v>
      </c>
      <c r="I749" s="270">
        <f t="shared" si="95"/>
        <v>4.0273971389979124E-3</v>
      </c>
    </row>
    <row r="750" spans="1:9" x14ac:dyDescent="0.25">
      <c r="A750" s="135">
        <v>49088</v>
      </c>
      <c r="B750" s="134">
        <f t="shared" si="89"/>
        <v>7</v>
      </c>
      <c r="C750" s="132">
        <f t="shared" si="90"/>
        <v>3101778</v>
      </c>
      <c r="D750" s="133">
        <f t="shared" si="91"/>
        <v>1677403.69</v>
      </c>
      <c r="E750" s="132">
        <f t="shared" si="92"/>
        <v>1424374.31</v>
      </c>
      <c r="F750" s="132">
        <f t="shared" si="93"/>
        <v>495139640.26999998</v>
      </c>
      <c r="G750" s="132">
        <f t="shared" si="88"/>
        <v>493462236.57999998</v>
      </c>
      <c r="H750" s="132">
        <f t="shared" si="94"/>
        <v>1424374.3076260274</v>
      </c>
      <c r="I750" s="270">
        <f t="shared" si="95"/>
        <v>-2.373972674831748E-3</v>
      </c>
    </row>
    <row r="751" spans="1:9" x14ac:dyDescent="0.25">
      <c r="A751" s="135">
        <v>49095</v>
      </c>
      <c r="B751" s="134">
        <f t="shared" si="89"/>
        <v>7</v>
      </c>
      <c r="C751" s="132">
        <f t="shared" si="90"/>
        <v>3101778</v>
      </c>
      <c r="D751" s="133">
        <f t="shared" si="91"/>
        <v>1682229.1</v>
      </c>
      <c r="E751" s="132">
        <f t="shared" si="92"/>
        <v>1419548.9</v>
      </c>
      <c r="F751" s="132">
        <f t="shared" si="93"/>
        <v>493462236.57999998</v>
      </c>
      <c r="G751" s="132">
        <f t="shared" si="88"/>
        <v>491780007.47999996</v>
      </c>
      <c r="H751" s="132">
        <f t="shared" si="94"/>
        <v>1419548.8997506846</v>
      </c>
      <c r="I751" s="270">
        <f t="shared" si="95"/>
        <v>-2.4931528605520725E-4</v>
      </c>
    </row>
    <row r="752" spans="1:9" x14ac:dyDescent="0.25">
      <c r="A752" s="135">
        <v>49102</v>
      </c>
      <c r="B752" s="134">
        <f t="shared" si="89"/>
        <v>7</v>
      </c>
      <c r="C752" s="132">
        <f t="shared" si="90"/>
        <v>3101778</v>
      </c>
      <c r="D752" s="133">
        <f t="shared" si="91"/>
        <v>1687068.39</v>
      </c>
      <c r="E752" s="132">
        <f t="shared" si="92"/>
        <v>1414709.61</v>
      </c>
      <c r="F752" s="132">
        <f t="shared" si="93"/>
        <v>491780007.47999996</v>
      </c>
      <c r="G752" s="132">
        <f t="shared" si="88"/>
        <v>490092939.08999997</v>
      </c>
      <c r="H752" s="132">
        <f t="shared" si="94"/>
        <v>1414709.610558904</v>
      </c>
      <c r="I752" s="270">
        <f t="shared" si="95"/>
        <v>5.5890390649437904E-4</v>
      </c>
    </row>
    <row r="753" spans="1:9" x14ac:dyDescent="0.25">
      <c r="A753" s="135">
        <v>49109</v>
      </c>
      <c r="B753" s="134">
        <f t="shared" si="89"/>
        <v>7</v>
      </c>
      <c r="C753" s="132">
        <f t="shared" si="90"/>
        <v>3101778</v>
      </c>
      <c r="D753" s="133">
        <f t="shared" si="91"/>
        <v>1691921.6</v>
      </c>
      <c r="E753" s="132">
        <f t="shared" si="92"/>
        <v>1409856.4</v>
      </c>
      <c r="F753" s="132">
        <f t="shared" si="93"/>
        <v>490092939.08999997</v>
      </c>
      <c r="G753" s="132">
        <f t="shared" si="88"/>
        <v>488401017.48999995</v>
      </c>
      <c r="H753" s="132">
        <f t="shared" si="94"/>
        <v>1409856.4001219177</v>
      </c>
      <c r="I753" s="270">
        <f t="shared" si="95"/>
        <v>1.2191780842840672E-4</v>
      </c>
    </row>
    <row r="754" spans="1:9" x14ac:dyDescent="0.25">
      <c r="A754" s="135">
        <v>49116</v>
      </c>
      <c r="B754" s="134">
        <f t="shared" si="89"/>
        <v>7</v>
      </c>
      <c r="C754" s="132">
        <f t="shared" si="90"/>
        <v>3101778</v>
      </c>
      <c r="D754" s="133">
        <f t="shared" si="91"/>
        <v>1696788.77</v>
      </c>
      <c r="E754" s="132">
        <f t="shared" si="92"/>
        <v>1404989.23</v>
      </c>
      <c r="F754" s="132">
        <f t="shared" si="93"/>
        <v>488401017.48999995</v>
      </c>
      <c r="G754" s="132">
        <f t="shared" si="88"/>
        <v>486704228.71999997</v>
      </c>
      <c r="H754" s="132">
        <f t="shared" si="94"/>
        <v>1404989.2283958902</v>
      </c>
      <c r="I754" s="270">
        <f t="shared" si="95"/>
        <v>-1.6041097696870565E-3</v>
      </c>
    </row>
    <row r="755" spans="1:9" x14ac:dyDescent="0.25">
      <c r="A755" s="135">
        <v>49123</v>
      </c>
      <c r="B755" s="134">
        <f t="shared" si="89"/>
        <v>7</v>
      </c>
      <c r="C755" s="132">
        <f t="shared" si="90"/>
        <v>3101778</v>
      </c>
      <c r="D755" s="133">
        <f t="shared" si="91"/>
        <v>1701669.94</v>
      </c>
      <c r="E755" s="132">
        <f t="shared" si="92"/>
        <v>1400108.06</v>
      </c>
      <c r="F755" s="132">
        <f t="shared" si="93"/>
        <v>486704228.71999997</v>
      </c>
      <c r="G755" s="132">
        <f t="shared" si="88"/>
        <v>485002558.77999997</v>
      </c>
      <c r="H755" s="132">
        <f t="shared" si="94"/>
        <v>1400108.0552219178</v>
      </c>
      <c r="I755" s="270">
        <f t="shared" si="95"/>
        <v>-4.7780822496861219E-3</v>
      </c>
    </row>
    <row r="756" spans="1:9" x14ac:dyDescent="0.25">
      <c r="A756" s="135">
        <v>49130</v>
      </c>
      <c r="B756" s="134">
        <f t="shared" si="89"/>
        <v>7</v>
      </c>
      <c r="C756" s="132">
        <f t="shared" si="90"/>
        <v>3101778</v>
      </c>
      <c r="D756" s="133">
        <f t="shared" si="91"/>
        <v>1706565.16</v>
      </c>
      <c r="E756" s="132">
        <f t="shared" si="92"/>
        <v>1395212.84</v>
      </c>
      <c r="F756" s="132">
        <f t="shared" si="93"/>
        <v>485002558.77999997</v>
      </c>
      <c r="G756" s="132">
        <f t="shared" si="88"/>
        <v>483295993.61999995</v>
      </c>
      <c r="H756" s="132">
        <f t="shared" si="94"/>
        <v>1395212.8403260272</v>
      </c>
      <c r="I756" s="270">
        <f t="shared" si="95"/>
        <v>3.2602716237306595E-4</v>
      </c>
    </row>
    <row r="757" spans="1:9" x14ac:dyDescent="0.25">
      <c r="A757" s="135">
        <v>49137</v>
      </c>
      <c r="B757" s="134">
        <f t="shared" si="89"/>
        <v>7</v>
      </c>
      <c r="C757" s="132">
        <f t="shared" si="90"/>
        <v>3101778</v>
      </c>
      <c r="D757" s="133">
        <f t="shared" si="91"/>
        <v>1711474.46</v>
      </c>
      <c r="E757" s="132">
        <f t="shared" si="92"/>
        <v>1390303.54</v>
      </c>
      <c r="F757" s="132">
        <f t="shared" si="93"/>
        <v>483295993.61999995</v>
      </c>
      <c r="G757" s="132">
        <f t="shared" si="88"/>
        <v>481584519.15999997</v>
      </c>
      <c r="H757" s="132">
        <f t="shared" si="94"/>
        <v>1390303.5432904107</v>
      </c>
      <c r="I757" s="270">
        <f t="shared" si="95"/>
        <v>3.2904106192290783E-3</v>
      </c>
    </row>
    <row r="758" spans="1:9" x14ac:dyDescent="0.25">
      <c r="A758" s="135">
        <v>49144</v>
      </c>
      <c r="B758" s="134">
        <f t="shared" si="89"/>
        <v>7</v>
      </c>
      <c r="C758" s="132">
        <f t="shared" si="90"/>
        <v>3101778</v>
      </c>
      <c r="D758" s="133">
        <f t="shared" si="91"/>
        <v>1716397.88</v>
      </c>
      <c r="E758" s="132">
        <f t="shared" si="92"/>
        <v>1385380.12</v>
      </c>
      <c r="F758" s="132">
        <f t="shared" si="93"/>
        <v>481584519.15999997</v>
      </c>
      <c r="G758" s="132">
        <f t="shared" si="88"/>
        <v>479868121.27999997</v>
      </c>
      <c r="H758" s="132">
        <f t="shared" si="94"/>
        <v>1385380.1236109589</v>
      </c>
      <c r="I758" s="270">
        <f t="shared" si="95"/>
        <v>3.6109588108956814E-3</v>
      </c>
    </row>
    <row r="759" spans="1:9" x14ac:dyDescent="0.25">
      <c r="A759" s="135">
        <v>49151</v>
      </c>
      <c r="B759" s="134">
        <f t="shared" si="89"/>
        <v>7</v>
      </c>
      <c r="C759" s="132">
        <f t="shared" si="90"/>
        <v>3101778</v>
      </c>
      <c r="D759" s="133">
        <f t="shared" si="91"/>
        <v>1721335.46</v>
      </c>
      <c r="E759" s="132">
        <f t="shared" si="92"/>
        <v>1380442.54</v>
      </c>
      <c r="F759" s="132">
        <f t="shared" si="93"/>
        <v>479868121.27999997</v>
      </c>
      <c r="G759" s="132">
        <f t="shared" si="88"/>
        <v>478146785.81999999</v>
      </c>
      <c r="H759" s="132">
        <f t="shared" si="94"/>
        <v>1380442.5406684929</v>
      </c>
      <c r="I759" s="270">
        <f t="shared" si="95"/>
        <v>6.6849286668002605E-4</v>
      </c>
    </row>
    <row r="760" spans="1:9" x14ac:dyDescent="0.25">
      <c r="A760" s="135">
        <v>49158</v>
      </c>
      <c r="B760" s="134">
        <f t="shared" si="89"/>
        <v>7</v>
      </c>
      <c r="C760" s="132">
        <f t="shared" si="90"/>
        <v>3101778</v>
      </c>
      <c r="D760" s="133">
        <f t="shared" si="91"/>
        <v>1726287.25</v>
      </c>
      <c r="E760" s="132">
        <f t="shared" si="92"/>
        <v>1375490.75</v>
      </c>
      <c r="F760" s="132">
        <f t="shared" si="93"/>
        <v>478146785.81999999</v>
      </c>
      <c r="G760" s="132">
        <f t="shared" si="88"/>
        <v>476420498.56999999</v>
      </c>
      <c r="H760" s="132">
        <f t="shared" si="94"/>
        <v>1375490.7537287669</v>
      </c>
      <c r="I760" s="270">
        <f t="shared" si="95"/>
        <v>3.7287669256329536E-3</v>
      </c>
    </row>
    <row r="761" spans="1:9" x14ac:dyDescent="0.25">
      <c r="A761" s="135">
        <v>49165</v>
      </c>
      <c r="B761" s="134">
        <f t="shared" si="89"/>
        <v>7</v>
      </c>
      <c r="C761" s="132">
        <f t="shared" si="90"/>
        <v>3101778</v>
      </c>
      <c r="D761" s="133">
        <f t="shared" si="91"/>
        <v>1731253.28</v>
      </c>
      <c r="E761" s="132">
        <f t="shared" si="92"/>
        <v>1370524.72</v>
      </c>
      <c r="F761" s="132">
        <f t="shared" si="93"/>
        <v>476420498.56999999</v>
      </c>
      <c r="G761" s="132">
        <f t="shared" si="88"/>
        <v>474689245.29000002</v>
      </c>
      <c r="H761" s="132">
        <f t="shared" si="94"/>
        <v>1370524.7219136984</v>
      </c>
      <c r="I761" s="270">
        <f t="shared" si="95"/>
        <v>1.9136983901262283E-3</v>
      </c>
    </row>
    <row r="762" spans="1:9" x14ac:dyDescent="0.25">
      <c r="A762" s="135">
        <v>49172</v>
      </c>
      <c r="B762" s="134">
        <f t="shared" si="89"/>
        <v>7</v>
      </c>
      <c r="C762" s="132">
        <f t="shared" si="90"/>
        <v>3101778</v>
      </c>
      <c r="D762" s="133">
        <f t="shared" si="91"/>
        <v>1736233.6</v>
      </c>
      <c r="E762" s="132">
        <f t="shared" si="92"/>
        <v>1365544.4</v>
      </c>
      <c r="F762" s="132">
        <f t="shared" si="93"/>
        <v>474689245.29000002</v>
      </c>
      <c r="G762" s="132">
        <f t="shared" si="88"/>
        <v>472953011.69</v>
      </c>
      <c r="H762" s="132">
        <f t="shared" si="94"/>
        <v>1365544.4042589043</v>
      </c>
      <c r="I762" s="270">
        <f t="shared" si="95"/>
        <v>4.2589043732732534E-3</v>
      </c>
    </row>
    <row r="763" spans="1:9" x14ac:dyDescent="0.25">
      <c r="A763" s="135">
        <v>49179</v>
      </c>
      <c r="B763" s="134">
        <f t="shared" si="89"/>
        <v>7</v>
      </c>
      <c r="C763" s="132">
        <f t="shared" si="90"/>
        <v>3101778</v>
      </c>
      <c r="D763" s="133">
        <f t="shared" si="91"/>
        <v>1741228.24</v>
      </c>
      <c r="E763" s="132">
        <f t="shared" si="92"/>
        <v>1360549.76</v>
      </c>
      <c r="F763" s="132">
        <f t="shared" si="93"/>
        <v>472953011.69</v>
      </c>
      <c r="G763" s="132">
        <f t="shared" si="88"/>
        <v>471211783.44999999</v>
      </c>
      <c r="H763" s="132">
        <f t="shared" si="94"/>
        <v>1360549.7596561643</v>
      </c>
      <c r="I763" s="270">
        <f t="shared" si="95"/>
        <v>-3.4383567981421947E-4</v>
      </c>
    </row>
    <row r="764" spans="1:9" x14ac:dyDescent="0.25">
      <c r="A764" s="135">
        <v>49186</v>
      </c>
      <c r="B764" s="134">
        <f t="shared" si="89"/>
        <v>7</v>
      </c>
      <c r="C764" s="132">
        <f t="shared" si="90"/>
        <v>3101778</v>
      </c>
      <c r="D764" s="133">
        <f t="shared" si="91"/>
        <v>1746237.25</v>
      </c>
      <c r="E764" s="132">
        <f t="shared" si="92"/>
        <v>1355540.75</v>
      </c>
      <c r="F764" s="132">
        <f t="shared" si="93"/>
        <v>471211783.44999999</v>
      </c>
      <c r="G764" s="132">
        <f t="shared" si="88"/>
        <v>469465546.19999999</v>
      </c>
      <c r="H764" s="132">
        <f t="shared" si="94"/>
        <v>1355540.746910959</v>
      </c>
      <c r="I764" s="270">
        <f t="shared" si="95"/>
        <v>-3.0890409834682941E-3</v>
      </c>
    </row>
    <row r="765" spans="1:9" x14ac:dyDescent="0.25">
      <c r="A765" s="135">
        <v>49193</v>
      </c>
      <c r="B765" s="134">
        <f t="shared" si="89"/>
        <v>7</v>
      </c>
      <c r="C765" s="132">
        <f t="shared" si="90"/>
        <v>3101778</v>
      </c>
      <c r="D765" s="133">
        <f t="shared" si="91"/>
        <v>1751260.68</v>
      </c>
      <c r="E765" s="132">
        <f t="shared" si="92"/>
        <v>1350517.32</v>
      </c>
      <c r="F765" s="132">
        <f t="shared" si="93"/>
        <v>469465546.19999999</v>
      </c>
      <c r="G765" s="132">
        <f t="shared" si="88"/>
        <v>467714285.51999998</v>
      </c>
      <c r="H765" s="132">
        <f t="shared" si="94"/>
        <v>1350517.3246849314</v>
      </c>
      <c r="I765" s="270">
        <f t="shared" si="95"/>
        <v>4.6849313657730818E-3</v>
      </c>
    </row>
    <row r="766" spans="1:9" x14ac:dyDescent="0.25">
      <c r="A766" s="135">
        <v>49200</v>
      </c>
      <c r="B766" s="134">
        <f t="shared" si="89"/>
        <v>7</v>
      </c>
      <c r="C766" s="132">
        <f t="shared" si="90"/>
        <v>3101778</v>
      </c>
      <c r="D766" s="133">
        <f t="shared" si="91"/>
        <v>1756298.55</v>
      </c>
      <c r="E766" s="132">
        <f t="shared" si="92"/>
        <v>1345479.45</v>
      </c>
      <c r="F766" s="132">
        <f t="shared" si="93"/>
        <v>467714285.51999998</v>
      </c>
      <c r="G766" s="132">
        <f t="shared" si="88"/>
        <v>465957986.96999997</v>
      </c>
      <c r="H766" s="132">
        <f t="shared" si="94"/>
        <v>1345479.4514958903</v>
      </c>
      <c r="I766" s="270">
        <f t="shared" si="95"/>
        <v>1.4958903193473816E-3</v>
      </c>
    </row>
    <row r="767" spans="1:9" x14ac:dyDescent="0.25">
      <c r="A767" s="135">
        <v>49207</v>
      </c>
      <c r="B767" s="134">
        <f t="shared" si="89"/>
        <v>7</v>
      </c>
      <c r="C767" s="132">
        <f t="shared" si="90"/>
        <v>3101778</v>
      </c>
      <c r="D767" s="133">
        <f t="shared" si="91"/>
        <v>1761350.91</v>
      </c>
      <c r="E767" s="132">
        <f t="shared" si="92"/>
        <v>1340427.0900000001</v>
      </c>
      <c r="F767" s="132">
        <f t="shared" si="93"/>
        <v>465957986.96999997</v>
      </c>
      <c r="G767" s="132">
        <f t="shared" si="88"/>
        <v>464196636.05999994</v>
      </c>
      <c r="H767" s="132">
        <f t="shared" si="94"/>
        <v>1340427.0858041095</v>
      </c>
      <c r="I767" s="270">
        <f t="shared" si="95"/>
        <v>-4.1958906222134829E-3</v>
      </c>
    </row>
    <row r="768" spans="1:9" x14ac:dyDescent="0.25">
      <c r="A768" s="135">
        <v>49214</v>
      </c>
      <c r="B768" s="134">
        <f t="shared" si="89"/>
        <v>7</v>
      </c>
      <c r="C768" s="132">
        <f t="shared" si="90"/>
        <v>3101778</v>
      </c>
      <c r="D768" s="133">
        <f t="shared" si="91"/>
        <v>1766417.81</v>
      </c>
      <c r="E768" s="132">
        <f t="shared" si="92"/>
        <v>1335360.19</v>
      </c>
      <c r="F768" s="132">
        <f t="shared" si="93"/>
        <v>464196636.05999994</v>
      </c>
      <c r="G768" s="132">
        <f t="shared" si="88"/>
        <v>462430218.24999994</v>
      </c>
      <c r="H768" s="132">
        <f t="shared" si="94"/>
        <v>1335360.1859260274</v>
      </c>
      <c r="I768" s="270">
        <f t="shared" si="95"/>
        <v>-4.0739725809544325E-3</v>
      </c>
    </row>
    <row r="769" spans="1:9" x14ac:dyDescent="0.25">
      <c r="A769" s="135">
        <v>49221</v>
      </c>
      <c r="B769" s="134">
        <f t="shared" si="89"/>
        <v>7</v>
      </c>
      <c r="C769" s="132">
        <f t="shared" si="90"/>
        <v>3101778</v>
      </c>
      <c r="D769" s="133">
        <f t="shared" si="91"/>
        <v>1771499.29</v>
      </c>
      <c r="E769" s="132">
        <f t="shared" si="92"/>
        <v>1330278.71</v>
      </c>
      <c r="F769" s="132">
        <f t="shared" si="93"/>
        <v>462430218.24999994</v>
      </c>
      <c r="G769" s="132">
        <f t="shared" si="88"/>
        <v>460658718.95999992</v>
      </c>
      <c r="H769" s="132">
        <f t="shared" si="94"/>
        <v>1330278.7100342463</v>
      </c>
      <c r="I769" s="270">
        <f t="shared" si="95"/>
        <v>3.4246360883116722E-5</v>
      </c>
    </row>
    <row r="770" spans="1:9" x14ac:dyDescent="0.25">
      <c r="A770" s="135">
        <v>49228</v>
      </c>
      <c r="B770" s="134">
        <f t="shared" si="89"/>
        <v>7</v>
      </c>
      <c r="C770" s="132">
        <f t="shared" si="90"/>
        <v>3101778</v>
      </c>
      <c r="D770" s="133">
        <f t="shared" si="91"/>
        <v>1776595.38</v>
      </c>
      <c r="E770" s="132">
        <f t="shared" si="92"/>
        <v>1325182.6200000001</v>
      </c>
      <c r="F770" s="132">
        <f t="shared" si="93"/>
        <v>460658718.95999992</v>
      </c>
      <c r="G770" s="132">
        <f t="shared" si="88"/>
        <v>458882123.57999992</v>
      </c>
      <c r="H770" s="132">
        <f t="shared" si="94"/>
        <v>1325182.616186301</v>
      </c>
      <c r="I770" s="270">
        <f t="shared" si="95"/>
        <v>-3.8136991206556559E-3</v>
      </c>
    </row>
    <row r="771" spans="1:9" x14ac:dyDescent="0.25">
      <c r="A771" s="135">
        <v>49235</v>
      </c>
      <c r="B771" s="134">
        <f t="shared" si="89"/>
        <v>7</v>
      </c>
      <c r="C771" s="132">
        <f t="shared" si="90"/>
        <v>3101778</v>
      </c>
      <c r="D771" s="133">
        <f t="shared" si="91"/>
        <v>1781706.14</v>
      </c>
      <c r="E771" s="132">
        <f t="shared" si="92"/>
        <v>1320071.8600000001</v>
      </c>
      <c r="F771" s="132">
        <f t="shared" si="93"/>
        <v>458882123.57999992</v>
      </c>
      <c r="G771" s="132">
        <f t="shared" si="88"/>
        <v>457100417.43999994</v>
      </c>
      <c r="H771" s="132">
        <f t="shared" si="94"/>
        <v>1320071.8623534243</v>
      </c>
      <c r="I771" s="270">
        <f t="shared" si="95"/>
        <v>2.3534242063760757E-3</v>
      </c>
    </row>
    <row r="772" spans="1:9" x14ac:dyDescent="0.25">
      <c r="A772" s="135">
        <v>49242</v>
      </c>
      <c r="B772" s="134">
        <f t="shared" si="89"/>
        <v>7</v>
      </c>
      <c r="C772" s="132">
        <f t="shared" si="90"/>
        <v>3101778</v>
      </c>
      <c r="D772" s="133">
        <f t="shared" si="91"/>
        <v>1786831.59</v>
      </c>
      <c r="E772" s="132">
        <f t="shared" si="92"/>
        <v>1314946.4099999999</v>
      </c>
      <c r="F772" s="132">
        <f t="shared" si="93"/>
        <v>457100417.43999994</v>
      </c>
      <c r="G772" s="132">
        <f t="shared" ref="G772:G835" si="96">F772-D772</f>
        <v>455313585.84999996</v>
      </c>
      <c r="H772" s="132">
        <f t="shared" si="94"/>
        <v>1314946.4063342463</v>
      </c>
      <c r="I772" s="270">
        <f t="shared" si="95"/>
        <v>-3.6657536402344704E-3</v>
      </c>
    </row>
    <row r="773" spans="1:9" x14ac:dyDescent="0.25">
      <c r="A773" s="135">
        <v>49249</v>
      </c>
      <c r="B773" s="134">
        <f t="shared" ref="B773:B836" si="97">A773-A772</f>
        <v>7</v>
      </c>
      <c r="C773" s="132">
        <f t="shared" ref="C773:C836" si="98">$D$2</f>
        <v>3101778</v>
      </c>
      <c r="D773" s="133">
        <f t="shared" ref="D773:D836" si="99">C773-E773</f>
        <v>1791971.79</v>
      </c>
      <c r="E773" s="132">
        <f t="shared" ref="E773:E836" si="100">ROUND(F773*$B$2*B773/365,2)</f>
        <v>1309806.21</v>
      </c>
      <c r="F773" s="132">
        <f t="shared" ref="F773:F836" si="101">G772</f>
        <v>455313585.84999996</v>
      </c>
      <c r="G773" s="132">
        <f t="shared" si="96"/>
        <v>453521614.05999994</v>
      </c>
      <c r="H773" s="132">
        <f t="shared" ref="H773:H836" si="102">F773*$B$2*B773/365</f>
        <v>1309806.205869863</v>
      </c>
      <c r="I773" s="270">
        <f t="shared" ref="I773:I836" si="103">H773-E773</f>
        <v>-4.1301369201391935E-3</v>
      </c>
    </row>
    <row r="774" spans="1:9" x14ac:dyDescent="0.25">
      <c r="A774" s="135">
        <v>49256</v>
      </c>
      <c r="B774" s="134">
        <f t="shared" si="97"/>
        <v>7</v>
      </c>
      <c r="C774" s="132">
        <f t="shared" si="98"/>
        <v>3101778</v>
      </c>
      <c r="D774" s="133">
        <f t="shared" si="99"/>
        <v>1797126.78</v>
      </c>
      <c r="E774" s="132">
        <f t="shared" si="100"/>
        <v>1304651.22</v>
      </c>
      <c r="F774" s="132">
        <f t="shared" si="101"/>
        <v>453521614.05999994</v>
      </c>
      <c r="G774" s="132">
        <f t="shared" si="96"/>
        <v>451724487.27999997</v>
      </c>
      <c r="H774" s="132">
        <f t="shared" si="102"/>
        <v>1304651.2185287669</v>
      </c>
      <c r="I774" s="270">
        <f t="shared" si="103"/>
        <v>-1.4712330885231495E-3</v>
      </c>
    </row>
    <row r="775" spans="1:9" x14ac:dyDescent="0.25">
      <c r="A775" s="135">
        <v>49263</v>
      </c>
      <c r="B775" s="134">
        <f t="shared" si="97"/>
        <v>7</v>
      </c>
      <c r="C775" s="132">
        <f t="shared" si="98"/>
        <v>3101778</v>
      </c>
      <c r="D775" s="133">
        <f t="shared" si="99"/>
        <v>1802296.6</v>
      </c>
      <c r="E775" s="132">
        <f t="shared" si="100"/>
        <v>1299481.3999999999</v>
      </c>
      <c r="F775" s="132">
        <f t="shared" si="101"/>
        <v>451724487.27999997</v>
      </c>
      <c r="G775" s="132">
        <f t="shared" si="96"/>
        <v>449922190.67999995</v>
      </c>
      <c r="H775" s="132">
        <f t="shared" si="102"/>
        <v>1299481.4017643833</v>
      </c>
      <c r="I775" s="270">
        <f t="shared" si="103"/>
        <v>1.7643833998590708E-3</v>
      </c>
    </row>
    <row r="776" spans="1:9" x14ac:dyDescent="0.25">
      <c r="A776" s="135">
        <v>49270</v>
      </c>
      <c r="B776" s="134">
        <f t="shared" si="97"/>
        <v>7</v>
      </c>
      <c r="C776" s="132">
        <f t="shared" si="98"/>
        <v>3101778</v>
      </c>
      <c r="D776" s="133">
        <f t="shared" si="99"/>
        <v>1807481.29</v>
      </c>
      <c r="E776" s="132">
        <f t="shared" si="100"/>
        <v>1294296.71</v>
      </c>
      <c r="F776" s="132">
        <f t="shared" si="101"/>
        <v>449922190.67999995</v>
      </c>
      <c r="G776" s="132">
        <f t="shared" si="96"/>
        <v>448114709.38999993</v>
      </c>
      <c r="H776" s="132">
        <f t="shared" si="102"/>
        <v>1294296.712915068</v>
      </c>
      <c r="I776" s="270">
        <f t="shared" si="103"/>
        <v>2.9150680638849735E-3</v>
      </c>
    </row>
    <row r="777" spans="1:9" x14ac:dyDescent="0.25">
      <c r="A777" s="135">
        <v>49277</v>
      </c>
      <c r="B777" s="134">
        <f t="shared" si="97"/>
        <v>7</v>
      </c>
      <c r="C777" s="132">
        <f t="shared" si="98"/>
        <v>3101778</v>
      </c>
      <c r="D777" s="133">
        <f t="shared" si="99"/>
        <v>1812680.89</v>
      </c>
      <c r="E777" s="132">
        <f t="shared" si="100"/>
        <v>1289097.1100000001</v>
      </c>
      <c r="F777" s="132">
        <f t="shared" si="101"/>
        <v>448114709.38999993</v>
      </c>
      <c r="G777" s="132">
        <f t="shared" si="96"/>
        <v>446302028.49999994</v>
      </c>
      <c r="H777" s="132">
        <f t="shared" si="102"/>
        <v>1289097.1092041093</v>
      </c>
      <c r="I777" s="270">
        <f t="shared" si="103"/>
        <v>-7.958908099681139E-4</v>
      </c>
    </row>
    <row r="778" spans="1:9" x14ac:dyDescent="0.25">
      <c r="A778" s="135">
        <v>49284</v>
      </c>
      <c r="B778" s="134">
        <f t="shared" si="97"/>
        <v>7</v>
      </c>
      <c r="C778" s="132">
        <f t="shared" si="98"/>
        <v>3101778</v>
      </c>
      <c r="D778" s="133">
        <f t="shared" si="99"/>
        <v>1817895.45</v>
      </c>
      <c r="E778" s="132">
        <f t="shared" si="100"/>
        <v>1283882.55</v>
      </c>
      <c r="F778" s="132">
        <f t="shared" si="101"/>
        <v>446302028.49999994</v>
      </c>
      <c r="G778" s="132">
        <f t="shared" si="96"/>
        <v>444484133.04999995</v>
      </c>
      <c r="H778" s="132">
        <f t="shared" si="102"/>
        <v>1283882.5477397258</v>
      </c>
      <c r="I778" s="270">
        <f t="shared" si="103"/>
        <v>-2.2602742537856102E-3</v>
      </c>
    </row>
    <row r="779" spans="1:9" x14ac:dyDescent="0.25">
      <c r="A779" s="135">
        <v>49291</v>
      </c>
      <c r="B779" s="134">
        <f t="shared" si="97"/>
        <v>7</v>
      </c>
      <c r="C779" s="132">
        <f t="shared" si="98"/>
        <v>3101778</v>
      </c>
      <c r="D779" s="133">
        <f t="shared" si="99"/>
        <v>1823125.01</v>
      </c>
      <c r="E779" s="132">
        <f t="shared" si="100"/>
        <v>1278652.99</v>
      </c>
      <c r="F779" s="132">
        <f t="shared" si="101"/>
        <v>444484133.04999995</v>
      </c>
      <c r="G779" s="132">
        <f t="shared" si="96"/>
        <v>442661008.03999996</v>
      </c>
      <c r="H779" s="132">
        <f t="shared" si="102"/>
        <v>1278652.9854863011</v>
      </c>
      <c r="I779" s="270">
        <f t="shared" si="103"/>
        <v>-4.5136988628655672E-3</v>
      </c>
    </row>
    <row r="780" spans="1:9" x14ac:dyDescent="0.25">
      <c r="A780" s="135">
        <v>49298</v>
      </c>
      <c r="B780" s="134">
        <f t="shared" si="97"/>
        <v>7</v>
      </c>
      <c r="C780" s="132">
        <f t="shared" si="98"/>
        <v>3101778</v>
      </c>
      <c r="D780" s="133">
        <f t="shared" si="99"/>
        <v>1828369.62</v>
      </c>
      <c r="E780" s="132">
        <f t="shared" si="100"/>
        <v>1273408.3799999999</v>
      </c>
      <c r="F780" s="132">
        <f t="shared" si="101"/>
        <v>442661008.03999996</v>
      </c>
      <c r="G780" s="132">
        <f t="shared" si="96"/>
        <v>440832638.41999996</v>
      </c>
      <c r="H780" s="132">
        <f t="shared" si="102"/>
        <v>1273408.3792931505</v>
      </c>
      <c r="I780" s="270">
        <f t="shared" si="103"/>
        <v>-7.0684938691556454E-4</v>
      </c>
    </row>
    <row r="781" spans="1:9" x14ac:dyDescent="0.25">
      <c r="A781" s="135">
        <v>49305</v>
      </c>
      <c r="B781" s="134">
        <f t="shared" si="97"/>
        <v>7</v>
      </c>
      <c r="C781" s="132">
        <f t="shared" si="98"/>
        <v>3101778</v>
      </c>
      <c r="D781" s="133">
        <f t="shared" si="99"/>
        <v>1833629.31</v>
      </c>
      <c r="E781" s="132">
        <f t="shared" si="100"/>
        <v>1268148.69</v>
      </c>
      <c r="F781" s="132">
        <f t="shared" si="101"/>
        <v>440832638.41999996</v>
      </c>
      <c r="G781" s="132">
        <f t="shared" si="96"/>
        <v>438999009.10999995</v>
      </c>
      <c r="H781" s="132">
        <f t="shared" si="102"/>
        <v>1268148.6858657531</v>
      </c>
      <c r="I781" s="270">
        <f t="shared" si="103"/>
        <v>-4.1342468466609716E-3</v>
      </c>
    </row>
    <row r="782" spans="1:9" x14ac:dyDescent="0.25">
      <c r="A782" s="135">
        <v>49312</v>
      </c>
      <c r="B782" s="134">
        <f t="shared" si="97"/>
        <v>7</v>
      </c>
      <c r="C782" s="132">
        <f t="shared" si="98"/>
        <v>3101778</v>
      </c>
      <c r="D782" s="133">
        <f t="shared" si="99"/>
        <v>1838904.14</v>
      </c>
      <c r="E782" s="132">
        <f t="shared" si="100"/>
        <v>1262873.8600000001</v>
      </c>
      <c r="F782" s="132">
        <f t="shared" si="101"/>
        <v>438999009.10999995</v>
      </c>
      <c r="G782" s="132">
        <f t="shared" si="96"/>
        <v>437160104.96999997</v>
      </c>
      <c r="H782" s="132">
        <f t="shared" si="102"/>
        <v>1262873.8618232873</v>
      </c>
      <c r="I782" s="270">
        <f t="shared" si="103"/>
        <v>1.8232872243970633E-3</v>
      </c>
    </row>
    <row r="783" spans="1:9" x14ac:dyDescent="0.25">
      <c r="A783" s="135">
        <v>49319</v>
      </c>
      <c r="B783" s="134">
        <f t="shared" si="97"/>
        <v>7</v>
      </c>
      <c r="C783" s="132">
        <f t="shared" si="98"/>
        <v>3101778</v>
      </c>
      <c r="D783" s="133">
        <f t="shared" si="99"/>
        <v>1844194.14</v>
      </c>
      <c r="E783" s="132">
        <f t="shared" si="100"/>
        <v>1257583.8600000001</v>
      </c>
      <c r="F783" s="132">
        <f t="shared" si="101"/>
        <v>437160104.96999997</v>
      </c>
      <c r="G783" s="132">
        <f t="shared" si="96"/>
        <v>435315910.82999998</v>
      </c>
      <c r="H783" s="132">
        <f t="shared" si="102"/>
        <v>1257583.8636123287</v>
      </c>
      <c r="I783" s="270">
        <f t="shared" si="103"/>
        <v>3.6123285535722971E-3</v>
      </c>
    </row>
    <row r="784" spans="1:9" x14ac:dyDescent="0.25">
      <c r="A784" s="135">
        <v>49326</v>
      </c>
      <c r="B784" s="134">
        <f t="shared" si="97"/>
        <v>7</v>
      </c>
      <c r="C784" s="132">
        <f t="shared" si="98"/>
        <v>3101778</v>
      </c>
      <c r="D784" s="133">
        <f t="shared" si="99"/>
        <v>1849499.35</v>
      </c>
      <c r="E784" s="132">
        <f t="shared" si="100"/>
        <v>1252278.6499999999</v>
      </c>
      <c r="F784" s="132">
        <f t="shared" si="101"/>
        <v>435315910.82999998</v>
      </c>
      <c r="G784" s="132">
        <f t="shared" si="96"/>
        <v>433466411.47999996</v>
      </c>
      <c r="H784" s="132">
        <f t="shared" si="102"/>
        <v>1252278.6475931506</v>
      </c>
      <c r="I784" s="270">
        <f t="shared" si="103"/>
        <v>-2.406849293038249E-3</v>
      </c>
    </row>
    <row r="785" spans="1:9" x14ac:dyDescent="0.25">
      <c r="A785" s="135">
        <v>49333</v>
      </c>
      <c r="B785" s="134">
        <f t="shared" si="97"/>
        <v>7</v>
      </c>
      <c r="C785" s="132">
        <f t="shared" si="98"/>
        <v>3101778</v>
      </c>
      <c r="D785" s="133">
        <f t="shared" si="99"/>
        <v>1854819.83</v>
      </c>
      <c r="E785" s="132">
        <f t="shared" si="100"/>
        <v>1246958.17</v>
      </c>
      <c r="F785" s="132">
        <f t="shared" si="101"/>
        <v>433466411.47999996</v>
      </c>
      <c r="G785" s="132">
        <f t="shared" si="96"/>
        <v>431611591.64999998</v>
      </c>
      <c r="H785" s="132">
        <f t="shared" si="102"/>
        <v>1246958.1700109586</v>
      </c>
      <c r="I785" s="270">
        <f t="shared" si="103"/>
        <v>1.0958639904856682E-5</v>
      </c>
    </row>
    <row r="786" spans="1:9" x14ac:dyDescent="0.25">
      <c r="A786" s="135">
        <v>49340</v>
      </c>
      <c r="B786" s="134">
        <f t="shared" si="97"/>
        <v>7</v>
      </c>
      <c r="C786" s="132">
        <f t="shared" si="98"/>
        <v>3101778</v>
      </c>
      <c r="D786" s="133">
        <f t="shared" si="99"/>
        <v>1860155.61</v>
      </c>
      <c r="E786" s="132">
        <f t="shared" si="100"/>
        <v>1241622.3899999999</v>
      </c>
      <c r="F786" s="132">
        <f t="shared" si="101"/>
        <v>431611591.64999998</v>
      </c>
      <c r="G786" s="132">
        <f t="shared" si="96"/>
        <v>429751436.03999996</v>
      </c>
      <c r="H786" s="132">
        <f t="shared" si="102"/>
        <v>1241622.3869383561</v>
      </c>
      <c r="I786" s="270">
        <f t="shared" si="103"/>
        <v>-3.0616438016295433E-3</v>
      </c>
    </row>
    <row r="787" spans="1:9" x14ac:dyDescent="0.25">
      <c r="A787" s="135">
        <v>49347</v>
      </c>
      <c r="B787" s="134">
        <f t="shared" si="97"/>
        <v>7</v>
      </c>
      <c r="C787" s="132">
        <f t="shared" si="98"/>
        <v>3101778</v>
      </c>
      <c r="D787" s="133">
        <f t="shared" si="99"/>
        <v>1865506.75</v>
      </c>
      <c r="E787" s="132">
        <f t="shared" si="100"/>
        <v>1236271.25</v>
      </c>
      <c r="F787" s="132">
        <f t="shared" si="101"/>
        <v>429751436.03999996</v>
      </c>
      <c r="G787" s="132">
        <f t="shared" si="96"/>
        <v>427885929.28999996</v>
      </c>
      <c r="H787" s="132">
        <f t="shared" si="102"/>
        <v>1236271.2543616435</v>
      </c>
      <c r="I787" s="270">
        <f t="shared" si="103"/>
        <v>4.3616434559226036E-3</v>
      </c>
    </row>
    <row r="788" spans="1:9" x14ac:dyDescent="0.25">
      <c r="A788" s="135">
        <v>49354</v>
      </c>
      <c r="B788" s="134">
        <f t="shared" si="97"/>
        <v>7</v>
      </c>
      <c r="C788" s="132">
        <f t="shared" si="98"/>
        <v>3101778</v>
      </c>
      <c r="D788" s="133">
        <f t="shared" si="99"/>
        <v>1870873.27</v>
      </c>
      <c r="E788" s="132">
        <f t="shared" si="100"/>
        <v>1230904.73</v>
      </c>
      <c r="F788" s="132">
        <f t="shared" si="101"/>
        <v>427885929.28999996</v>
      </c>
      <c r="G788" s="132">
        <f t="shared" si="96"/>
        <v>426015056.01999998</v>
      </c>
      <c r="H788" s="132">
        <f t="shared" si="102"/>
        <v>1230904.7280945205</v>
      </c>
      <c r="I788" s="270">
        <f t="shared" si="103"/>
        <v>-1.9054794684052467E-3</v>
      </c>
    </row>
    <row r="789" spans="1:9" x14ac:dyDescent="0.25">
      <c r="A789" s="135">
        <v>49361</v>
      </c>
      <c r="B789" s="134">
        <f t="shared" si="97"/>
        <v>7</v>
      </c>
      <c r="C789" s="132">
        <f t="shared" si="98"/>
        <v>3101778</v>
      </c>
      <c r="D789" s="133">
        <f t="shared" si="99"/>
        <v>1876255.24</v>
      </c>
      <c r="E789" s="132">
        <f t="shared" si="100"/>
        <v>1225522.76</v>
      </c>
      <c r="F789" s="132">
        <f t="shared" si="101"/>
        <v>426015056.01999998</v>
      </c>
      <c r="G789" s="132">
        <f t="shared" si="96"/>
        <v>424138800.77999997</v>
      </c>
      <c r="H789" s="132">
        <f t="shared" si="102"/>
        <v>1225522.7638931507</v>
      </c>
      <c r="I789" s="270">
        <f t="shared" si="103"/>
        <v>3.8931507151573896E-3</v>
      </c>
    </row>
    <row r="790" spans="1:9" x14ac:dyDescent="0.25">
      <c r="A790" s="135">
        <v>49368</v>
      </c>
      <c r="B790" s="134">
        <f t="shared" si="97"/>
        <v>7</v>
      </c>
      <c r="C790" s="132">
        <f t="shared" si="98"/>
        <v>3101778</v>
      </c>
      <c r="D790" s="133">
        <f t="shared" si="99"/>
        <v>1881652.68</v>
      </c>
      <c r="E790" s="132">
        <f t="shared" si="100"/>
        <v>1220125.32</v>
      </c>
      <c r="F790" s="132">
        <f t="shared" si="101"/>
        <v>424138800.77999997</v>
      </c>
      <c r="G790" s="132">
        <f t="shared" si="96"/>
        <v>422257148.09999996</v>
      </c>
      <c r="H790" s="132">
        <f t="shared" si="102"/>
        <v>1220125.3173123286</v>
      </c>
      <c r="I790" s="270">
        <f t="shared" si="103"/>
        <v>-2.6876714546233416E-3</v>
      </c>
    </row>
    <row r="791" spans="1:9" x14ac:dyDescent="0.25">
      <c r="A791" s="135">
        <v>49375</v>
      </c>
      <c r="B791" s="134">
        <f t="shared" si="97"/>
        <v>7</v>
      </c>
      <c r="C791" s="132">
        <f t="shared" si="98"/>
        <v>3101778</v>
      </c>
      <c r="D791" s="133">
        <f t="shared" si="99"/>
        <v>1887065.66</v>
      </c>
      <c r="E791" s="132">
        <f t="shared" si="100"/>
        <v>1214712.3400000001</v>
      </c>
      <c r="F791" s="132">
        <f t="shared" si="101"/>
        <v>422257148.09999996</v>
      </c>
      <c r="G791" s="132">
        <f t="shared" si="96"/>
        <v>420370082.43999994</v>
      </c>
      <c r="H791" s="132">
        <f t="shared" si="102"/>
        <v>1214712.3438493148</v>
      </c>
      <c r="I791" s="270">
        <f t="shared" si="103"/>
        <v>3.849314758554101E-3</v>
      </c>
    </row>
    <row r="792" spans="1:9" x14ac:dyDescent="0.25">
      <c r="A792" s="135">
        <v>49382</v>
      </c>
      <c r="B792" s="134">
        <f t="shared" si="97"/>
        <v>7</v>
      </c>
      <c r="C792" s="132">
        <f t="shared" si="98"/>
        <v>3101778</v>
      </c>
      <c r="D792" s="133">
        <f t="shared" si="99"/>
        <v>1892494.2</v>
      </c>
      <c r="E792" s="132">
        <f t="shared" si="100"/>
        <v>1209283.8</v>
      </c>
      <c r="F792" s="132">
        <f t="shared" si="101"/>
        <v>420370082.43999994</v>
      </c>
      <c r="G792" s="132">
        <f t="shared" si="96"/>
        <v>418477588.23999995</v>
      </c>
      <c r="H792" s="132">
        <f t="shared" si="102"/>
        <v>1209283.7987999998</v>
      </c>
      <c r="I792" s="270">
        <f t="shared" si="103"/>
        <v>-1.2000002898275852E-3</v>
      </c>
    </row>
    <row r="793" spans="1:9" x14ac:dyDescent="0.25">
      <c r="A793" s="135">
        <v>49389</v>
      </c>
      <c r="B793" s="134">
        <f t="shared" si="97"/>
        <v>7</v>
      </c>
      <c r="C793" s="132">
        <f t="shared" si="98"/>
        <v>3101778</v>
      </c>
      <c r="D793" s="133">
        <f t="shared" si="99"/>
        <v>1897938.36</v>
      </c>
      <c r="E793" s="132">
        <f t="shared" si="100"/>
        <v>1203839.6399999999</v>
      </c>
      <c r="F793" s="132">
        <f t="shared" si="101"/>
        <v>418477588.23999995</v>
      </c>
      <c r="G793" s="132">
        <f t="shared" si="96"/>
        <v>416579649.87999994</v>
      </c>
      <c r="H793" s="132">
        <f t="shared" si="102"/>
        <v>1203839.6374027394</v>
      </c>
      <c r="I793" s="270">
        <f t="shared" si="103"/>
        <v>-2.5972605217248201E-3</v>
      </c>
    </row>
    <row r="794" spans="1:9" x14ac:dyDescent="0.25">
      <c r="A794" s="135">
        <v>49396</v>
      </c>
      <c r="B794" s="134">
        <f t="shared" si="97"/>
        <v>7</v>
      </c>
      <c r="C794" s="132">
        <f t="shared" si="98"/>
        <v>3101778</v>
      </c>
      <c r="D794" s="133">
        <f t="shared" si="99"/>
        <v>1903398.19</v>
      </c>
      <c r="E794" s="132">
        <f t="shared" si="100"/>
        <v>1198379.81</v>
      </c>
      <c r="F794" s="132">
        <f t="shared" si="101"/>
        <v>416579649.87999994</v>
      </c>
      <c r="G794" s="132">
        <f t="shared" si="96"/>
        <v>414676251.68999994</v>
      </c>
      <c r="H794" s="132">
        <f t="shared" si="102"/>
        <v>1198379.8147232875</v>
      </c>
      <c r="I794" s="270">
        <f t="shared" si="103"/>
        <v>4.723287420347333E-3</v>
      </c>
    </row>
    <row r="795" spans="1:9" x14ac:dyDescent="0.25">
      <c r="A795" s="135">
        <v>49403</v>
      </c>
      <c r="B795" s="134">
        <f t="shared" si="97"/>
        <v>7</v>
      </c>
      <c r="C795" s="132">
        <f t="shared" si="98"/>
        <v>3101778</v>
      </c>
      <c r="D795" s="133">
        <f t="shared" si="99"/>
        <v>1908873.71</v>
      </c>
      <c r="E795" s="132">
        <f t="shared" si="100"/>
        <v>1192904.29</v>
      </c>
      <c r="F795" s="132">
        <f t="shared" si="101"/>
        <v>414676251.68999994</v>
      </c>
      <c r="G795" s="132">
        <f t="shared" si="96"/>
        <v>412767377.97999996</v>
      </c>
      <c r="H795" s="132">
        <f t="shared" si="102"/>
        <v>1192904.2856835613</v>
      </c>
      <c r="I795" s="270">
        <f t="shared" si="103"/>
        <v>-4.3164386879652739E-3</v>
      </c>
    </row>
    <row r="796" spans="1:9" x14ac:dyDescent="0.25">
      <c r="A796" s="135">
        <v>49410</v>
      </c>
      <c r="B796" s="134">
        <f t="shared" si="97"/>
        <v>7</v>
      </c>
      <c r="C796" s="132">
        <f t="shared" si="98"/>
        <v>3101778</v>
      </c>
      <c r="D796" s="133">
        <f t="shared" si="99"/>
        <v>1914364.99</v>
      </c>
      <c r="E796" s="132">
        <f t="shared" si="100"/>
        <v>1187413.01</v>
      </c>
      <c r="F796" s="132">
        <f t="shared" si="101"/>
        <v>412767377.97999996</v>
      </c>
      <c r="G796" s="132">
        <f t="shared" si="96"/>
        <v>410853012.98999995</v>
      </c>
      <c r="H796" s="132">
        <f t="shared" si="102"/>
        <v>1187413.0051479451</v>
      </c>
      <c r="I796" s="270">
        <f t="shared" si="103"/>
        <v>-4.8520548734813929E-3</v>
      </c>
    </row>
    <row r="797" spans="1:9" x14ac:dyDescent="0.25">
      <c r="A797" s="135">
        <v>49417</v>
      </c>
      <c r="B797" s="134">
        <f t="shared" si="97"/>
        <v>7</v>
      </c>
      <c r="C797" s="132">
        <f t="shared" si="98"/>
        <v>3101778</v>
      </c>
      <c r="D797" s="133">
        <f t="shared" si="99"/>
        <v>1919872.07</v>
      </c>
      <c r="E797" s="132">
        <f t="shared" si="100"/>
        <v>1181905.93</v>
      </c>
      <c r="F797" s="132">
        <f t="shared" si="101"/>
        <v>410853012.98999995</v>
      </c>
      <c r="G797" s="132">
        <f t="shared" si="96"/>
        <v>408933140.91999996</v>
      </c>
      <c r="H797" s="132">
        <f t="shared" si="102"/>
        <v>1181905.9277794519</v>
      </c>
      <c r="I797" s="270">
        <f t="shared" si="103"/>
        <v>-2.220547990873456E-3</v>
      </c>
    </row>
    <row r="798" spans="1:9" x14ac:dyDescent="0.25">
      <c r="A798" s="135">
        <v>49424</v>
      </c>
      <c r="B798" s="134">
        <f t="shared" si="97"/>
        <v>7</v>
      </c>
      <c r="C798" s="132">
        <f t="shared" si="98"/>
        <v>3101778</v>
      </c>
      <c r="D798" s="133">
        <f t="shared" si="99"/>
        <v>1925394.99</v>
      </c>
      <c r="E798" s="132">
        <f t="shared" si="100"/>
        <v>1176383.01</v>
      </c>
      <c r="F798" s="132">
        <f t="shared" si="101"/>
        <v>408933140.91999996</v>
      </c>
      <c r="G798" s="132">
        <f t="shared" si="96"/>
        <v>407007745.92999995</v>
      </c>
      <c r="H798" s="132">
        <f t="shared" si="102"/>
        <v>1176383.0081260272</v>
      </c>
      <c r="I798" s="270">
        <f t="shared" si="103"/>
        <v>-1.8739728257060051E-3</v>
      </c>
    </row>
    <row r="799" spans="1:9" x14ac:dyDescent="0.25">
      <c r="A799" s="135">
        <v>49431</v>
      </c>
      <c r="B799" s="134">
        <f t="shared" si="97"/>
        <v>7</v>
      </c>
      <c r="C799" s="132">
        <f t="shared" si="98"/>
        <v>3101778</v>
      </c>
      <c r="D799" s="133">
        <f t="shared" si="99"/>
        <v>1930933.8</v>
      </c>
      <c r="E799" s="132">
        <f t="shared" si="100"/>
        <v>1170844.2</v>
      </c>
      <c r="F799" s="132">
        <f t="shared" si="101"/>
        <v>407007745.92999995</v>
      </c>
      <c r="G799" s="132">
        <f t="shared" si="96"/>
        <v>405076812.12999994</v>
      </c>
      <c r="H799" s="132">
        <f t="shared" si="102"/>
        <v>1170844.2006205476</v>
      </c>
      <c r="I799" s="270">
        <f t="shared" si="103"/>
        <v>6.2054768204689026E-4</v>
      </c>
    </row>
    <row r="800" spans="1:9" x14ac:dyDescent="0.25">
      <c r="A800" s="135">
        <v>49438</v>
      </c>
      <c r="B800" s="134">
        <f t="shared" si="97"/>
        <v>7</v>
      </c>
      <c r="C800" s="132">
        <f t="shared" si="98"/>
        <v>3101778</v>
      </c>
      <c r="D800" s="133">
        <f t="shared" si="99"/>
        <v>1936488.54</v>
      </c>
      <c r="E800" s="132">
        <f t="shared" si="100"/>
        <v>1165289.46</v>
      </c>
      <c r="F800" s="132">
        <f t="shared" si="101"/>
        <v>405076812.12999994</v>
      </c>
      <c r="G800" s="132">
        <f t="shared" si="96"/>
        <v>403140323.58999991</v>
      </c>
      <c r="H800" s="132">
        <f t="shared" si="102"/>
        <v>1165289.4595520545</v>
      </c>
      <c r="I800" s="270">
        <f t="shared" si="103"/>
        <v>-4.4794543646275997E-4</v>
      </c>
    </row>
    <row r="801" spans="1:9" x14ac:dyDescent="0.25">
      <c r="A801" s="135">
        <v>49445</v>
      </c>
      <c r="B801" s="134">
        <f t="shared" si="97"/>
        <v>7</v>
      </c>
      <c r="C801" s="132">
        <f t="shared" si="98"/>
        <v>3101778</v>
      </c>
      <c r="D801" s="133">
        <f t="shared" si="99"/>
        <v>1942059.26</v>
      </c>
      <c r="E801" s="132">
        <f t="shared" si="100"/>
        <v>1159718.74</v>
      </c>
      <c r="F801" s="132">
        <f t="shared" si="101"/>
        <v>403140323.58999991</v>
      </c>
      <c r="G801" s="132">
        <f t="shared" si="96"/>
        <v>401198264.32999992</v>
      </c>
      <c r="H801" s="132">
        <f t="shared" si="102"/>
        <v>1159718.7390945202</v>
      </c>
      <c r="I801" s="270">
        <f t="shared" si="103"/>
        <v>-9.0547977015376091E-4</v>
      </c>
    </row>
    <row r="802" spans="1:9" x14ac:dyDescent="0.25">
      <c r="A802" s="135">
        <v>49452</v>
      </c>
      <c r="B802" s="134">
        <f t="shared" si="97"/>
        <v>7</v>
      </c>
      <c r="C802" s="132">
        <f t="shared" si="98"/>
        <v>3101778</v>
      </c>
      <c r="D802" s="133">
        <f t="shared" si="99"/>
        <v>1947646.01</v>
      </c>
      <c r="E802" s="132">
        <f t="shared" si="100"/>
        <v>1154131.99</v>
      </c>
      <c r="F802" s="132">
        <f t="shared" si="101"/>
        <v>401198264.32999992</v>
      </c>
      <c r="G802" s="132">
        <f t="shared" si="96"/>
        <v>399250618.31999993</v>
      </c>
      <c r="H802" s="132">
        <f t="shared" si="102"/>
        <v>1154131.993278082</v>
      </c>
      <c r="I802" s="270">
        <f t="shared" si="103"/>
        <v>3.2780820038169622E-3</v>
      </c>
    </row>
    <row r="803" spans="1:9" x14ac:dyDescent="0.25">
      <c r="A803" s="135">
        <v>49459</v>
      </c>
      <c r="B803" s="134">
        <f t="shared" si="97"/>
        <v>7</v>
      </c>
      <c r="C803" s="132">
        <f t="shared" si="98"/>
        <v>3101778</v>
      </c>
      <c r="D803" s="133">
        <f t="shared" si="99"/>
        <v>1953248.82</v>
      </c>
      <c r="E803" s="132">
        <f t="shared" si="100"/>
        <v>1148529.18</v>
      </c>
      <c r="F803" s="132">
        <f t="shared" si="101"/>
        <v>399250618.31999993</v>
      </c>
      <c r="G803" s="132">
        <f t="shared" si="96"/>
        <v>397297369.49999994</v>
      </c>
      <c r="H803" s="132">
        <f t="shared" si="102"/>
        <v>1148529.1759890409</v>
      </c>
      <c r="I803" s="270">
        <f t="shared" si="103"/>
        <v>-4.0109590627253056E-3</v>
      </c>
    </row>
    <row r="804" spans="1:9" x14ac:dyDescent="0.25">
      <c r="A804" s="135">
        <v>49466</v>
      </c>
      <c r="B804" s="134">
        <f t="shared" si="97"/>
        <v>7</v>
      </c>
      <c r="C804" s="132">
        <f t="shared" si="98"/>
        <v>3101778</v>
      </c>
      <c r="D804" s="133">
        <f t="shared" si="99"/>
        <v>1958867.76</v>
      </c>
      <c r="E804" s="132">
        <f t="shared" si="100"/>
        <v>1142910.24</v>
      </c>
      <c r="F804" s="132">
        <f t="shared" si="101"/>
        <v>397297369.49999994</v>
      </c>
      <c r="G804" s="132">
        <f t="shared" si="96"/>
        <v>395338501.73999995</v>
      </c>
      <c r="H804" s="132">
        <f t="shared" si="102"/>
        <v>1142910.2410273971</v>
      </c>
      <c r="I804" s="270">
        <f t="shared" si="103"/>
        <v>1.0273971129208803E-3</v>
      </c>
    </row>
    <row r="805" spans="1:9" x14ac:dyDescent="0.25">
      <c r="A805" s="135">
        <v>49473</v>
      </c>
      <c r="B805" s="134">
        <f t="shared" si="97"/>
        <v>7</v>
      </c>
      <c r="C805" s="132">
        <f t="shared" si="98"/>
        <v>3101778</v>
      </c>
      <c r="D805" s="133">
        <f t="shared" si="99"/>
        <v>1964502.86</v>
      </c>
      <c r="E805" s="132">
        <f t="shared" si="100"/>
        <v>1137275.1399999999</v>
      </c>
      <c r="F805" s="132">
        <f t="shared" si="101"/>
        <v>395338501.73999995</v>
      </c>
      <c r="G805" s="132">
        <f t="shared" si="96"/>
        <v>393373998.87999994</v>
      </c>
      <c r="H805" s="132">
        <f t="shared" si="102"/>
        <v>1137275.1419917806</v>
      </c>
      <c r="I805" s="270">
        <f t="shared" si="103"/>
        <v>1.9917807076126337E-3</v>
      </c>
    </row>
    <row r="806" spans="1:9" x14ac:dyDescent="0.25">
      <c r="A806" s="135">
        <v>49480</v>
      </c>
      <c r="B806" s="134">
        <f t="shared" si="97"/>
        <v>7</v>
      </c>
      <c r="C806" s="132">
        <f t="shared" si="98"/>
        <v>3101778</v>
      </c>
      <c r="D806" s="133">
        <f t="shared" si="99"/>
        <v>1970154.17</v>
      </c>
      <c r="E806" s="132">
        <f t="shared" si="100"/>
        <v>1131623.83</v>
      </c>
      <c r="F806" s="132">
        <f t="shared" si="101"/>
        <v>393373998.87999994</v>
      </c>
      <c r="G806" s="132">
        <f t="shared" si="96"/>
        <v>391403844.70999992</v>
      </c>
      <c r="H806" s="132">
        <f t="shared" si="102"/>
        <v>1131623.8323945203</v>
      </c>
      <c r="I806" s="270">
        <f t="shared" si="103"/>
        <v>2.3945202119648457E-3</v>
      </c>
    </row>
    <row r="807" spans="1:9" x14ac:dyDescent="0.25">
      <c r="A807" s="135">
        <v>49487</v>
      </c>
      <c r="B807" s="134">
        <f t="shared" si="97"/>
        <v>7</v>
      </c>
      <c r="C807" s="132">
        <f t="shared" si="98"/>
        <v>3101778</v>
      </c>
      <c r="D807" s="133">
        <f t="shared" si="99"/>
        <v>1975821.73</v>
      </c>
      <c r="E807" s="132">
        <f t="shared" si="100"/>
        <v>1125956.27</v>
      </c>
      <c r="F807" s="132">
        <f t="shared" si="101"/>
        <v>391403844.70999992</v>
      </c>
      <c r="G807" s="132">
        <f t="shared" si="96"/>
        <v>389428022.9799999</v>
      </c>
      <c r="H807" s="132">
        <f t="shared" si="102"/>
        <v>1125956.2656041093</v>
      </c>
      <c r="I807" s="270">
        <f t="shared" si="103"/>
        <v>-4.3958907481282949E-3</v>
      </c>
    </row>
    <row r="808" spans="1:9" x14ac:dyDescent="0.25">
      <c r="A808" s="135">
        <v>49494</v>
      </c>
      <c r="B808" s="134">
        <f t="shared" si="97"/>
        <v>7</v>
      </c>
      <c r="C808" s="132">
        <f t="shared" si="98"/>
        <v>3101778</v>
      </c>
      <c r="D808" s="133">
        <f t="shared" si="99"/>
        <v>1981505.61</v>
      </c>
      <c r="E808" s="132">
        <f t="shared" si="100"/>
        <v>1120272.3899999999</v>
      </c>
      <c r="F808" s="132">
        <f t="shared" si="101"/>
        <v>389428022.9799999</v>
      </c>
      <c r="G808" s="132">
        <f t="shared" si="96"/>
        <v>387446517.36999989</v>
      </c>
      <c r="H808" s="132">
        <f t="shared" si="102"/>
        <v>1120272.3948739723</v>
      </c>
      <c r="I808" s="270">
        <f t="shared" si="103"/>
        <v>4.8739723861217499E-3</v>
      </c>
    </row>
    <row r="809" spans="1:9" x14ac:dyDescent="0.25">
      <c r="A809" s="135">
        <v>49501</v>
      </c>
      <c r="B809" s="134">
        <f t="shared" si="97"/>
        <v>7</v>
      </c>
      <c r="C809" s="132">
        <f t="shared" si="98"/>
        <v>3101778</v>
      </c>
      <c r="D809" s="133">
        <f t="shared" si="99"/>
        <v>1987205.83</v>
      </c>
      <c r="E809" s="132">
        <f t="shared" si="100"/>
        <v>1114572.17</v>
      </c>
      <c r="F809" s="132">
        <f t="shared" si="101"/>
        <v>387446517.36999989</v>
      </c>
      <c r="G809" s="132">
        <f t="shared" si="96"/>
        <v>385459311.5399999</v>
      </c>
      <c r="H809" s="132">
        <f t="shared" si="102"/>
        <v>1114572.173256164</v>
      </c>
      <c r="I809" s="270">
        <f t="shared" si="103"/>
        <v>3.2561640255153179E-3</v>
      </c>
    </row>
    <row r="810" spans="1:9" x14ac:dyDescent="0.25">
      <c r="A810" s="135">
        <v>49508</v>
      </c>
      <c r="B810" s="134">
        <f t="shared" si="97"/>
        <v>7</v>
      </c>
      <c r="C810" s="132">
        <f t="shared" si="98"/>
        <v>3101778</v>
      </c>
      <c r="D810" s="133">
        <f t="shared" si="99"/>
        <v>1992922.45</v>
      </c>
      <c r="E810" s="132">
        <f t="shared" si="100"/>
        <v>1108855.55</v>
      </c>
      <c r="F810" s="132">
        <f t="shared" si="101"/>
        <v>385459311.5399999</v>
      </c>
      <c r="G810" s="132">
        <f t="shared" si="96"/>
        <v>383466389.08999991</v>
      </c>
      <c r="H810" s="132">
        <f t="shared" si="102"/>
        <v>1108855.553745205</v>
      </c>
      <c r="I810" s="270">
        <f t="shared" si="103"/>
        <v>3.7452050019055605E-3</v>
      </c>
    </row>
    <row r="811" spans="1:9" x14ac:dyDescent="0.25">
      <c r="A811" s="135">
        <v>49515</v>
      </c>
      <c r="B811" s="134">
        <f t="shared" si="97"/>
        <v>7</v>
      </c>
      <c r="C811" s="132">
        <f t="shared" si="98"/>
        <v>3101778</v>
      </c>
      <c r="D811" s="133">
        <f t="shared" si="99"/>
        <v>1998655.51</v>
      </c>
      <c r="E811" s="132">
        <f t="shared" si="100"/>
        <v>1103122.49</v>
      </c>
      <c r="F811" s="132">
        <f t="shared" si="101"/>
        <v>383466389.08999991</v>
      </c>
      <c r="G811" s="132">
        <f t="shared" si="96"/>
        <v>381467733.57999992</v>
      </c>
      <c r="H811" s="132">
        <f t="shared" si="102"/>
        <v>1103122.4891630134</v>
      </c>
      <c r="I811" s="270">
        <f t="shared" si="103"/>
        <v>-8.3698658272624016E-4</v>
      </c>
    </row>
    <row r="812" spans="1:9" x14ac:dyDescent="0.25">
      <c r="A812" s="135">
        <v>49522</v>
      </c>
      <c r="B812" s="134">
        <f t="shared" si="97"/>
        <v>7</v>
      </c>
      <c r="C812" s="132">
        <f t="shared" si="98"/>
        <v>3101778</v>
      </c>
      <c r="D812" s="133">
        <f t="shared" si="99"/>
        <v>2004405.07</v>
      </c>
      <c r="E812" s="132">
        <f t="shared" si="100"/>
        <v>1097372.93</v>
      </c>
      <c r="F812" s="132">
        <f t="shared" si="101"/>
        <v>381467733.57999992</v>
      </c>
      <c r="G812" s="132">
        <f t="shared" si="96"/>
        <v>379463328.50999993</v>
      </c>
      <c r="H812" s="132">
        <f t="shared" si="102"/>
        <v>1097372.932216438</v>
      </c>
      <c r="I812" s="270">
        <f t="shared" si="103"/>
        <v>2.2164380643516779E-3</v>
      </c>
    </row>
    <row r="813" spans="1:9" x14ac:dyDescent="0.25">
      <c r="A813" s="135">
        <v>49529</v>
      </c>
      <c r="B813" s="134">
        <f t="shared" si="97"/>
        <v>7</v>
      </c>
      <c r="C813" s="132">
        <f t="shared" si="98"/>
        <v>3101778</v>
      </c>
      <c r="D813" s="133">
        <f t="shared" si="99"/>
        <v>2010171.16</v>
      </c>
      <c r="E813" s="132">
        <f t="shared" si="100"/>
        <v>1091606.8400000001</v>
      </c>
      <c r="F813" s="132">
        <f t="shared" si="101"/>
        <v>379463328.50999993</v>
      </c>
      <c r="G813" s="132">
        <f t="shared" si="96"/>
        <v>377453157.3499999</v>
      </c>
      <c r="H813" s="132">
        <f t="shared" si="102"/>
        <v>1091606.8354397258</v>
      </c>
      <c r="I813" s="270">
        <f t="shared" si="103"/>
        <v>-4.5602743048220873E-3</v>
      </c>
    </row>
    <row r="814" spans="1:9" x14ac:dyDescent="0.25">
      <c r="A814" s="135">
        <v>49536</v>
      </c>
      <c r="B814" s="134">
        <f t="shared" si="97"/>
        <v>7</v>
      </c>
      <c r="C814" s="132">
        <f t="shared" si="98"/>
        <v>3101778</v>
      </c>
      <c r="D814" s="133">
        <f t="shared" si="99"/>
        <v>2015953.85</v>
      </c>
      <c r="E814" s="132">
        <f t="shared" si="100"/>
        <v>1085824.1499999999</v>
      </c>
      <c r="F814" s="132">
        <f t="shared" si="101"/>
        <v>377453157.3499999</v>
      </c>
      <c r="G814" s="132">
        <f t="shared" si="96"/>
        <v>375437203.49999988</v>
      </c>
      <c r="H814" s="132">
        <f t="shared" si="102"/>
        <v>1085824.1512808218</v>
      </c>
      <c r="I814" s="270">
        <f t="shared" si="103"/>
        <v>1.2808218598365784E-3</v>
      </c>
    </row>
    <row r="815" spans="1:9" x14ac:dyDescent="0.25">
      <c r="A815" s="135">
        <v>49543</v>
      </c>
      <c r="B815" s="134">
        <f t="shared" si="97"/>
        <v>7</v>
      </c>
      <c r="C815" s="132">
        <f t="shared" si="98"/>
        <v>3101778</v>
      </c>
      <c r="D815" s="133">
        <f t="shared" si="99"/>
        <v>2021753.17</v>
      </c>
      <c r="E815" s="132">
        <f t="shared" si="100"/>
        <v>1080024.83</v>
      </c>
      <c r="F815" s="132">
        <f t="shared" si="101"/>
        <v>375437203.49999988</v>
      </c>
      <c r="G815" s="132">
        <f t="shared" si="96"/>
        <v>373415450.32999986</v>
      </c>
      <c r="H815" s="132">
        <f t="shared" si="102"/>
        <v>1080024.8319863011</v>
      </c>
      <c r="I815" s="270">
        <f t="shared" si="103"/>
        <v>1.9863010384142399E-3</v>
      </c>
    </row>
    <row r="816" spans="1:9" x14ac:dyDescent="0.25">
      <c r="A816" s="135">
        <v>49550</v>
      </c>
      <c r="B816" s="134">
        <f t="shared" si="97"/>
        <v>7</v>
      </c>
      <c r="C816" s="132">
        <f t="shared" si="98"/>
        <v>3101778</v>
      </c>
      <c r="D816" s="133">
        <f t="shared" si="99"/>
        <v>2027569.17</v>
      </c>
      <c r="E816" s="132">
        <f t="shared" si="100"/>
        <v>1074208.83</v>
      </c>
      <c r="F816" s="132">
        <f t="shared" si="101"/>
        <v>373415450.32999986</v>
      </c>
      <c r="G816" s="132">
        <f t="shared" si="96"/>
        <v>371387881.15999985</v>
      </c>
      <c r="H816" s="132">
        <f t="shared" si="102"/>
        <v>1074208.829716438</v>
      </c>
      <c r="I816" s="270">
        <f t="shared" si="103"/>
        <v>-2.8356211259961128E-4</v>
      </c>
    </row>
    <row r="817" spans="1:9" x14ac:dyDescent="0.25">
      <c r="A817" s="135">
        <v>49557</v>
      </c>
      <c r="B817" s="134">
        <f t="shared" si="97"/>
        <v>7</v>
      </c>
      <c r="C817" s="132">
        <f t="shared" si="98"/>
        <v>3101778</v>
      </c>
      <c r="D817" s="133">
        <f t="shared" si="99"/>
        <v>2033401.9</v>
      </c>
      <c r="E817" s="132">
        <f t="shared" si="100"/>
        <v>1068376.1000000001</v>
      </c>
      <c r="F817" s="132">
        <f t="shared" si="101"/>
        <v>371387881.15999985</v>
      </c>
      <c r="G817" s="132">
        <f t="shared" si="96"/>
        <v>369354479.25999987</v>
      </c>
      <c r="H817" s="132">
        <f t="shared" si="102"/>
        <v>1068376.0964876707</v>
      </c>
      <c r="I817" s="270">
        <f t="shared" si="103"/>
        <v>-3.5123294219374657E-3</v>
      </c>
    </row>
    <row r="818" spans="1:9" x14ac:dyDescent="0.25">
      <c r="A818" s="135">
        <v>49564</v>
      </c>
      <c r="B818" s="134">
        <f t="shared" si="97"/>
        <v>7</v>
      </c>
      <c r="C818" s="132">
        <f t="shared" si="98"/>
        <v>3101778</v>
      </c>
      <c r="D818" s="133">
        <f t="shared" si="99"/>
        <v>2039251.42</v>
      </c>
      <c r="E818" s="132">
        <f t="shared" si="100"/>
        <v>1062526.58</v>
      </c>
      <c r="F818" s="132">
        <f t="shared" si="101"/>
        <v>369354479.25999987</v>
      </c>
      <c r="G818" s="132">
        <f t="shared" si="96"/>
        <v>367315227.83999985</v>
      </c>
      <c r="H818" s="132">
        <f t="shared" si="102"/>
        <v>1062526.5841726023</v>
      </c>
      <c r="I818" s="270">
        <f t="shared" si="103"/>
        <v>4.1726022027432919E-3</v>
      </c>
    </row>
    <row r="819" spans="1:9" x14ac:dyDescent="0.25">
      <c r="A819" s="135">
        <v>49571</v>
      </c>
      <c r="B819" s="134">
        <f t="shared" si="97"/>
        <v>7</v>
      </c>
      <c r="C819" s="132">
        <f t="shared" si="98"/>
        <v>3101778</v>
      </c>
      <c r="D819" s="133">
        <f t="shared" si="99"/>
        <v>2045117.76</v>
      </c>
      <c r="E819" s="132">
        <f t="shared" si="100"/>
        <v>1056660.24</v>
      </c>
      <c r="F819" s="132">
        <f t="shared" si="101"/>
        <v>367315227.83999985</v>
      </c>
      <c r="G819" s="132">
        <f t="shared" si="96"/>
        <v>365270110.07999986</v>
      </c>
      <c r="H819" s="132">
        <f t="shared" si="102"/>
        <v>1056660.2444712324</v>
      </c>
      <c r="I819" s="270">
        <f t="shared" si="103"/>
        <v>4.4712324161082506E-3</v>
      </c>
    </row>
    <row r="820" spans="1:9" x14ac:dyDescent="0.25">
      <c r="A820" s="135">
        <v>49578</v>
      </c>
      <c r="B820" s="134">
        <f t="shared" si="97"/>
        <v>7</v>
      </c>
      <c r="C820" s="132">
        <f t="shared" si="98"/>
        <v>3101778</v>
      </c>
      <c r="D820" s="133">
        <f t="shared" si="99"/>
        <v>2051000.97</v>
      </c>
      <c r="E820" s="132">
        <f t="shared" si="100"/>
        <v>1050777.03</v>
      </c>
      <c r="F820" s="132">
        <f t="shared" si="101"/>
        <v>365270110.07999986</v>
      </c>
      <c r="G820" s="132">
        <f t="shared" si="96"/>
        <v>363219109.10999984</v>
      </c>
      <c r="H820" s="132">
        <f t="shared" si="102"/>
        <v>1050777.0289972599</v>
      </c>
      <c r="I820" s="270">
        <f t="shared" si="103"/>
        <v>-1.0027401149272919E-3</v>
      </c>
    </row>
    <row r="821" spans="1:9" x14ac:dyDescent="0.25">
      <c r="A821" s="135">
        <v>49585</v>
      </c>
      <c r="B821" s="134">
        <f t="shared" si="97"/>
        <v>7</v>
      </c>
      <c r="C821" s="132">
        <f t="shared" si="98"/>
        <v>3101778</v>
      </c>
      <c r="D821" s="133">
        <f t="shared" si="99"/>
        <v>2056901.1099999999</v>
      </c>
      <c r="E821" s="132">
        <f t="shared" si="100"/>
        <v>1044876.89</v>
      </c>
      <c r="F821" s="132">
        <f t="shared" si="101"/>
        <v>363219109.10999984</v>
      </c>
      <c r="G821" s="132">
        <f t="shared" si="96"/>
        <v>361162207.99999982</v>
      </c>
      <c r="H821" s="132">
        <f t="shared" si="102"/>
        <v>1044876.8892205475</v>
      </c>
      <c r="I821" s="270">
        <f t="shared" si="103"/>
        <v>-7.794525008648634E-4</v>
      </c>
    </row>
    <row r="822" spans="1:9" x14ac:dyDescent="0.25">
      <c r="A822" s="135">
        <v>49592</v>
      </c>
      <c r="B822" s="134">
        <f t="shared" si="97"/>
        <v>7</v>
      </c>
      <c r="C822" s="132">
        <f t="shared" si="98"/>
        <v>3101778</v>
      </c>
      <c r="D822" s="133">
        <f t="shared" si="99"/>
        <v>2062818.22</v>
      </c>
      <c r="E822" s="132">
        <f t="shared" si="100"/>
        <v>1038959.78</v>
      </c>
      <c r="F822" s="132">
        <f t="shared" si="101"/>
        <v>361162207.99999982</v>
      </c>
      <c r="G822" s="132">
        <f t="shared" si="96"/>
        <v>359099389.77999979</v>
      </c>
      <c r="H822" s="132">
        <f t="shared" si="102"/>
        <v>1038959.7764383556</v>
      </c>
      <c r="I822" s="270">
        <f t="shared" si="103"/>
        <v>-3.561644465662539E-3</v>
      </c>
    </row>
    <row r="823" spans="1:9" x14ac:dyDescent="0.25">
      <c r="A823" s="135">
        <v>49599</v>
      </c>
      <c r="B823" s="134">
        <f t="shared" si="97"/>
        <v>7</v>
      </c>
      <c r="C823" s="132">
        <f t="shared" si="98"/>
        <v>3101778</v>
      </c>
      <c r="D823" s="133">
        <f t="shared" si="99"/>
        <v>2068752.3599999999</v>
      </c>
      <c r="E823" s="132">
        <f t="shared" si="100"/>
        <v>1033025.64</v>
      </c>
      <c r="F823" s="132">
        <f t="shared" si="101"/>
        <v>359099389.77999979</v>
      </c>
      <c r="G823" s="132">
        <f t="shared" si="96"/>
        <v>357030637.41999978</v>
      </c>
      <c r="H823" s="132">
        <f t="shared" si="102"/>
        <v>1033025.6418328763</v>
      </c>
      <c r="I823" s="270">
        <f t="shared" si="103"/>
        <v>1.832876238040626E-3</v>
      </c>
    </row>
    <row r="824" spans="1:9" x14ac:dyDescent="0.25">
      <c r="A824" s="135">
        <v>49606</v>
      </c>
      <c r="B824" s="134">
        <f t="shared" si="97"/>
        <v>7</v>
      </c>
      <c r="C824" s="132">
        <f t="shared" si="98"/>
        <v>3101778</v>
      </c>
      <c r="D824" s="133">
        <f t="shared" si="99"/>
        <v>2074703.56</v>
      </c>
      <c r="E824" s="132">
        <f t="shared" si="100"/>
        <v>1027074.44</v>
      </c>
      <c r="F824" s="132">
        <f t="shared" si="101"/>
        <v>357030637.41999978</v>
      </c>
      <c r="G824" s="132">
        <f t="shared" si="96"/>
        <v>354955933.85999978</v>
      </c>
      <c r="H824" s="132">
        <f t="shared" si="102"/>
        <v>1027074.436413698</v>
      </c>
      <c r="I824" s="270">
        <f t="shared" si="103"/>
        <v>-3.5863019293174148E-3</v>
      </c>
    </row>
    <row r="825" spans="1:9" x14ac:dyDescent="0.25">
      <c r="A825" s="135">
        <v>49613</v>
      </c>
      <c r="B825" s="134">
        <f t="shared" si="97"/>
        <v>7</v>
      </c>
      <c r="C825" s="132">
        <f t="shared" si="98"/>
        <v>3101778</v>
      </c>
      <c r="D825" s="133">
        <f t="shared" si="99"/>
        <v>2080671.8900000001</v>
      </c>
      <c r="E825" s="132">
        <f t="shared" si="100"/>
        <v>1021106.11</v>
      </c>
      <c r="F825" s="132">
        <f t="shared" si="101"/>
        <v>354955933.85999978</v>
      </c>
      <c r="G825" s="132">
        <f t="shared" si="96"/>
        <v>352875261.96999979</v>
      </c>
      <c r="H825" s="132">
        <f t="shared" si="102"/>
        <v>1021106.1111041089</v>
      </c>
      <c r="I825" s="270">
        <f t="shared" si="103"/>
        <v>1.1041088728234172E-3</v>
      </c>
    </row>
    <row r="826" spans="1:9" x14ac:dyDescent="0.25">
      <c r="A826" s="135">
        <v>49620</v>
      </c>
      <c r="B826" s="134">
        <f t="shared" si="97"/>
        <v>7</v>
      </c>
      <c r="C826" s="132">
        <f t="shared" si="98"/>
        <v>3101778</v>
      </c>
      <c r="D826" s="133">
        <f t="shared" si="99"/>
        <v>2086657.38</v>
      </c>
      <c r="E826" s="132">
        <f t="shared" si="100"/>
        <v>1015120.62</v>
      </c>
      <c r="F826" s="132">
        <f t="shared" si="101"/>
        <v>352875261.96999979</v>
      </c>
      <c r="G826" s="132">
        <f t="shared" si="96"/>
        <v>350788604.58999979</v>
      </c>
      <c r="H826" s="132">
        <f t="shared" si="102"/>
        <v>1015120.6166260267</v>
      </c>
      <c r="I826" s="270">
        <f t="shared" si="103"/>
        <v>-3.3739733044058084E-3</v>
      </c>
    </row>
    <row r="827" spans="1:9" x14ac:dyDescent="0.25">
      <c r="A827" s="135">
        <v>49627</v>
      </c>
      <c r="B827" s="134">
        <f t="shared" si="97"/>
        <v>7</v>
      </c>
      <c r="C827" s="132">
        <f t="shared" si="98"/>
        <v>3101778</v>
      </c>
      <c r="D827" s="133">
        <f t="shared" si="99"/>
        <v>2092660.1</v>
      </c>
      <c r="E827" s="132">
        <f t="shared" si="100"/>
        <v>1009117.9</v>
      </c>
      <c r="F827" s="132">
        <f t="shared" si="101"/>
        <v>350788604.58999979</v>
      </c>
      <c r="G827" s="132">
        <f t="shared" si="96"/>
        <v>348695944.48999977</v>
      </c>
      <c r="H827" s="132">
        <f t="shared" si="102"/>
        <v>1009117.9036150677</v>
      </c>
      <c r="I827" s="270">
        <f t="shared" si="103"/>
        <v>3.615067689679563E-3</v>
      </c>
    </row>
    <row r="828" spans="1:9" x14ac:dyDescent="0.25">
      <c r="A828" s="135">
        <v>49634</v>
      </c>
      <c r="B828" s="134">
        <f t="shared" si="97"/>
        <v>7</v>
      </c>
      <c r="C828" s="132">
        <f t="shared" si="98"/>
        <v>3101778</v>
      </c>
      <c r="D828" s="133">
        <f t="shared" si="99"/>
        <v>2098680.08</v>
      </c>
      <c r="E828" s="132">
        <f t="shared" si="100"/>
        <v>1003097.92</v>
      </c>
      <c r="F828" s="132">
        <f t="shared" si="101"/>
        <v>348695944.48999977</v>
      </c>
      <c r="G828" s="132">
        <f t="shared" si="96"/>
        <v>346597264.40999979</v>
      </c>
      <c r="H828" s="132">
        <f t="shared" si="102"/>
        <v>1003097.9225054788</v>
      </c>
      <c r="I828" s="270">
        <f t="shared" si="103"/>
        <v>2.5054787984117866E-3</v>
      </c>
    </row>
    <row r="829" spans="1:9" x14ac:dyDescent="0.25">
      <c r="A829" s="135">
        <v>49641</v>
      </c>
      <c r="B829" s="134">
        <f t="shared" si="97"/>
        <v>7</v>
      </c>
      <c r="C829" s="132">
        <f t="shared" si="98"/>
        <v>3101778</v>
      </c>
      <c r="D829" s="133">
        <f t="shared" si="99"/>
        <v>2104717.38</v>
      </c>
      <c r="E829" s="132">
        <f t="shared" si="100"/>
        <v>997060.62</v>
      </c>
      <c r="F829" s="132">
        <f t="shared" si="101"/>
        <v>346597264.40999979</v>
      </c>
      <c r="G829" s="132">
        <f t="shared" si="96"/>
        <v>344492547.02999979</v>
      </c>
      <c r="H829" s="132">
        <f t="shared" si="102"/>
        <v>997060.62364520493</v>
      </c>
      <c r="I829" s="270">
        <f t="shared" si="103"/>
        <v>3.6452049389481544E-3</v>
      </c>
    </row>
    <row r="830" spans="1:9" x14ac:dyDescent="0.25">
      <c r="A830" s="135">
        <v>49648</v>
      </c>
      <c r="B830" s="134">
        <f t="shared" si="97"/>
        <v>7</v>
      </c>
      <c r="C830" s="132">
        <f t="shared" si="98"/>
        <v>3101778</v>
      </c>
      <c r="D830" s="133">
        <f t="shared" si="99"/>
        <v>2110772.04</v>
      </c>
      <c r="E830" s="132">
        <f t="shared" si="100"/>
        <v>991005.96</v>
      </c>
      <c r="F830" s="132">
        <f t="shared" si="101"/>
        <v>344492547.02999979</v>
      </c>
      <c r="G830" s="132">
        <f t="shared" si="96"/>
        <v>342381774.98999977</v>
      </c>
      <c r="H830" s="132">
        <f t="shared" si="102"/>
        <v>991005.95720958838</v>
      </c>
      <c r="I830" s="270">
        <f t="shared" si="103"/>
        <v>-2.7904115850105882E-3</v>
      </c>
    </row>
    <row r="831" spans="1:9" x14ac:dyDescent="0.25">
      <c r="A831" s="135">
        <v>49655</v>
      </c>
      <c r="B831" s="134">
        <f t="shared" si="97"/>
        <v>7</v>
      </c>
      <c r="C831" s="132">
        <f t="shared" si="98"/>
        <v>3101778</v>
      </c>
      <c r="D831" s="133">
        <f t="shared" si="99"/>
        <v>2116844.13</v>
      </c>
      <c r="E831" s="132">
        <f t="shared" si="100"/>
        <v>984933.87</v>
      </c>
      <c r="F831" s="132">
        <f t="shared" si="101"/>
        <v>342381774.98999977</v>
      </c>
      <c r="G831" s="132">
        <f t="shared" si="96"/>
        <v>340264930.85999978</v>
      </c>
      <c r="H831" s="132">
        <f t="shared" si="102"/>
        <v>984933.87325890339</v>
      </c>
      <c r="I831" s="270">
        <f t="shared" si="103"/>
        <v>3.2589033944532275E-3</v>
      </c>
    </row>
    <row r="832" spans="1:9" x14ac:dyDescent="0.25">
      <c r="A832" s="135">
        <v>49662</v>
      </c>
      <c r="B832" s="134">
        <f t="shared" si="97"/>
        <v>7</v>
      </c>
      <c r="C832" s="132">
        <f t="shared" si="98"/>
        <v>3101778</v>
      </c>
      <c r="D832" s="133">
        <f t="shared" si="99"/>
        <v>2122933.6800000002</v>
      </c>
      <c r="E832" s="132">
        <f t="shared" si="100"/>
        <v>978844.32</v>
      </c>
      <c r="F832" s="132">
        <f t="shared" si="101"/>
        <v>340264930.85999978</v>
      </c>
      <c r="G832" s="132">
        <f t="shared" si="96"/>
        <v>338141997.17999977</v>
      </c>
      <c r="H832" s="132">
        <f t="shared" si="102"/>
        <v>978844.32165205409</v>
      </c>
      <c r="I832" s="270">
        <f t="shared" si="103"/>
        <v>1.6520541394129395E-3</v>
      </c>
    </row>
    <row r="833" spans="1:9" x14ac:dyDescent="0.25">
      <c r="A833" s="135">
        <v>49669</v>
      </c>
      <c r="B833" s="134">
        <f t="shared" si="97"/>
        <v>7</v>
      </c>
      <c r="C833" s="132">
        <f t="shared" si="98"/>
        <v>3101778</v>
      </c>
      <c r="D833" s="133">
        <f t="shared" si="99"/>
        <v>2129040.75</v>
      </c>
      <c r="E833" s="132">
        <f t="shared" si="100"/>
        <v>972737.25</v>
      </c>
      <c r="F833" s="132">
        <f t="shared" si="101"/>
        <v>338141997.17999977</v>
      </c>
      <c r="G833" s="132">
        <f t="shared" si="96"/>
        <v>336012956.42999977</v>
      </c>
      <c r="H833" s="132">
        <f t="shared" si="102"/>
        <v>972737.25216164312</v>
      </c>
      <c r="I833" s="270">
        <f t="shared" si="103"/>
        <v>2.1616431185975671E-3</v>
      </c>
    </row>
    <row r="834" spans="1:9" x14ac:dyDescent="0.25">
      <c r="A834" s="135">
        <v>49676</v>
      </c>
      <c r="B834" s="134">
        <f t="shared" si="97"/>
        <v>7</v>
      </c>
      <c r="C834" s="132">
        <f t="shared" si="98"/>
        <v>3101778</v>
      </c>
      <c r="D834" s="133">
        <f t="shared" si="99"/>
        <v>2135165.39</v>
      </c>
      <c r="E834" s="132">
        <f t="shared" si="100"/>
        <v>966612.61</v>
      </c>
      <c r="F834" s="132">
        <f t="shared" si="101"/>
        <v>336012956.42999977</v>
      </c>
      <c r="G834" s="132">
        <f t="shared" si="96"/>
        <v>333877791.03999978</v>
      </c>
      <c r="H834" s="132">
        <f t="shared" si="102"/>
        <v>966612.61438767065</v>
      </c>
      <c r="I834" s="270">
        <f t="shared" si="103"/>
        <v>4.3876706622540951E-3</v>
      </c>
    </row>
    <row r="835" spans="1:9" x14ac:dyDescent="0.25">
      <c r="A835" s="135">
        <v>49683</v>
      </c>
      <c r="B835" s="134">
        <f t="shared" si="97"/>
        <v>7</v>
      </c>
      <c r="C835" s="132">
        <f t="shared" si="98"/>
        <v>3101778</v>
      </c>
      <c r="D835" s="133">
        <f t="shared" si="99"/>
        <v>2141307.64</v>
      </c>
      <c r="E835" s="132">
        <f t="shared" si="100"/>
        <v>960470.36</v>
      </c>
      <c r="F835" s="132">
        <f t="shared" si="101"/>
        <v>333877791.03999978</v>
      </c>
      <c r="G835" s="132">
        <f t="shared" si="96"/>
        <v>331736483.3999998</v>
      </c>
      <c r="H835" s="132">
        <f t="shared" si="102"/>
        <v>960470.35778630071</v>
      </c>
      <c r="I835" s="270">
        <f t="shared" si="103"/>
        <v>-2.2136992774903774E-3</v>
      </c>
    </row>
    <row r="836" spans="1:9" x14ac:dyDescent="0.25">
      <c r="A836" s="135">
        <v>49690</v>
      </c>
      <c r="B836" s="134">
        <f t="shared" si="97"/>
        <v>7</v>
      </c>
      <c r="C836" s="132">
        <f t="shared" si="98"/>
        <v>3101778</v>
      </c>
      <c r="D836" s="133">
        <f t="shared" si="99"/>
        <v>2147467.5699999998</v>
      </c>
      <c r="E836" s="132">
        <f t="shared" si="100"/>
        <v>954310.43</v>
      </c>
      <c r="F836" s="132">
        <f t="shared" si="101"/>
        <v>331736483.3999998</v>
      </c>
      <c r="G836" s="132">
        <f t="shared" ref="G836:G899" si="104">F836-D836</f>
        <v>329589015.8299998</v>
      </c>
      <c r="H836" s="132">
        <f t="shared" si="102"/>
        <v>954310.43169862952</v>
      </c>
      <c r="I836" s="270">
        <f t="shared" si="103"/>
        <v>1.6986294649541378E-3</v>
      </c>
    </row>
    <row r="837" spans="1:9" x14ac:dyDescent="0.25">
      <c r="A837" s="135">
        <v>49697</v>
      </c>
      <c r="B837" s="134">
        <f t="shared" ref="B837:B900" si="105">A837-A836</f>
        <v>7</v>
      </c>
      <c r="C837" s="132">
        <f t="shared" ref="C837:C900" si="106">$D$2</f>
        <v>3101778</v>
      </c>
      <c r="D837" s="133">
        <f t="shared" ref="D837:D900" si="107">C837-E837</f>
        <v>2153645.21</v>
      </c>
      <c r="E837" s="132">
        <f t="shared" ref="E837:E900" si="108">ROUND(F837*$B$2*B837/365,2)</f>
        <v>948132.79</v>
      </c>
      <c r="F837" s="132">
        <f t="shared" ref="F837:F900" si="109">G836</f>
        <v>329589015.8299998</v>
      </c>
      <c r="G837" s="132">
        <f t="shared" si="104"/>
        <v>327435370.61999983</v>
      </c>
      <c r="H837" s="132">
        <f t="shared" ref="H837:H900" si="110">F837*$B$2*B837/365</f>
        <v>948132.78526438295</v>
      </c>
      <c r="I837" s="270">
        <f t="shared" ref="I837:I900" si="111">H837-E837</f>
        <v>-4.7356170834973454E-3</v>
      </c>
    </row>
    <row r="838" spans="1:9" x14ac:dyDescent="0.25">
      <c r="A838" s="135">
        <v>49704</v>
      </c>
      <c r="B838" s="134">
        <f t="shared" si="105"/>
        <v>7</v>
      </c>
      <c r="C838" s="132">
        <f t="shared" si="106"/>
        <v>3101778</v>
      </c>
      <c r="D838" s="133">
        <f t="shared" si="107"/>
        <v>2159840.63</v>
      </c>
      <c r="E838" s="132">
        <f t="shared" si="108"/>
        <v>941937.37</v>
      </c>
      <c r="F838" s="132">
        <f t="shared" si="109"/>
        <v>327435370.61999983</v>
      </c>
      <c r="G838" s="132">
        <f t="shared" si="104"/>
        <v>325275529.98999983</v>
      </c>
      <c r="H838" s="132">
        <f t="shared" si="110"/>
        <v>941937.36753698566</v>
      </c>
      <c r="I838" s="270">
        <f t="shared" si="111"/>
        <v>-2.463014330714941E-3</v>
      </c>
    </row>
    <row r="839" spans="1:9" x14ac:dyDescent="0.25">
      <c r="A839" s="135">
        <v>49711</v>
      </c>
      <c r="B839" s="134">
        <f t="shared" si="105"/>
        <v>7</v>
      </c>
      <c r="C839" s="132">
        <f t="shared" si="106"/>
        <v>3101778</v>
      </c>
      <c r="D839" s="133">
        <f t="shared" si="107"/>
        <v>2166053.87</v>
      </c>
      <c r="E839" s="132">
        <f t="shared" si="108"/>
        <v>935724.13</v>
      </c>
      <c r="F839" s="132">
        <f t="shared" si="109"/>
        <v>325275529.98999983</v>
      </c>
      <c r="G839" s="132">
        <f t="shared" si="104"/>
        <v>323109476.11999983</v>
      </c>
      <c r="H839" s="132">
        <f t="shared" si="110"/>
        <v>935724.12736849266</v>
      </c>
      <c r="I839" s="270">
        <f t="shared" si="111"/>
        <v>-2.6315073482692242E-3</v>
      </c>
    </row>
    <row r="840" spans="1:9" x14ac:dyDescent="0.25">
      <c r="A840" s="135">
        <v>49718</v>
      </c>
      <c r="B840" s="134">
        <f t="shared" si="105"/>
        <v>7</v>
      </c>
      <c r="C840" s="132">
        <f t="shared" si="106"/>
        <v>3101778</v>
      </c>
      <c r="D840" s="133">
        <f t="shared" si="107"/>
        <v>2172284.9900000002</v>
      </c>
      <c r="E840" s="132">
        <f t="shared" si="108"/>
        <v>929493.01</v>
      </c>
      <c r="F840" s="132">
        <f t="shared" si="109"/>
        <v>323109476.11999983</v>
      </c>
      <c r="G840" s="132">
        <f t="shared" si="104"/>
        <v>320937191.12999982</v>
      </c>
      <c r="H840" s="132">
        <f t="shared" si="110"/>
        <v>929493.01349588996</v>
      </c>
      <c r="I840" s="270">
        <f t="shared" si="111"/>
        <v>3.4958899486809969E-3</v>
      </c>
    </row>
    <row r="841" spans="1:9" x14ac:dyDescent="0.25">
      <c r="A841" s="135">
        <v>49725</v>
      </c>
      <c r="B841" s="134">
        <f t="shared" si="105"/>
        <v>7</v>
      </c>
      <c r="C841" s="132">
        <f t="shared" si="106"/>
        <v>3101778</v>
      </c>
      <c r="D841" s="133">
        <f t="shared" si="107"/>
        <v>2178534.0300000003</v>
      </c>
      <c r="E841" s="132">
        <f t="shared" si="108"/>
        <v>923243.97</v>
      </c>
      <c r="F841" s="132">
        <f t="shared" si="109"/>
        <v>320937191.12999982</v>
      </c>
      <c r="G841" s="132">
        <f t="shared" si="104"/>
        <v>318758657.09999985</v>
      </c>
      <c r="H841" s="132">
        <f t="shared" si="110"/>
        <v>923243.974483561</v>
      </c>
      <c r="I841" s="270">
        <f t="shared" si="111"/>
        <v>4.4835610315203667E-3</v>
      </c>
    </row>
    <row r="842" spans="1:9" x14ac:dyDescent="0.25">
      <c r="A842" s="135">
        <v>49732</v>
      </c>
      <c r="B842" s="134">
        <f t="shared" si="105"/>
        <v>7</v>
      </c>
      <c r="C842" s="132">
        <f t="shared" si="106"/>
        <v>3101778</v>
      </c>
      <c r="D842" s="133">
        <f t="shared" si="107"/>
        <v>2184801.04</v>
      </c>
      <c r="E842" s="132">
        <f t="shared" si="108"/>
        <v>916976.96</v>
      </c>
      <c r="F842" s="132">
        <f t="shared" si="109"/>
        <v>318758657.09999985</v>
      </c>
      <c r="G842" s="132">
        <f t="shared" si="104"/>
        <v>316573856.05999982</v>
      </c>
      <c r="H842" s="132">
        <f t="shared" si="110"/>
        <v>916976.95878082141</v>
      </c>
      <c r="I842" s="270">
        <f t="shared" si="111"/>
        <v>-1.2191785499453545E-3</v>
      </c>
    </row>
    <row r="843" spans="1:9" x14ac:dyDescent="0.25">
      <c r="A843" s="135">
        <v>49739</v>
      </c>
      <c r="B843" s="134">
        <f t="shared" si="105"/>
        <v>7</v>
      </c>
      <c r="C843" s="132">
        <f t="shared" si="106"/>
        <v>3101778</v>
      </c>
      <c r="D843" s="133">
        <f t="shared" si="107"/>
        <v>2191086.09</v>
      </c>
      <c r="E843" s="132">
        <f t="shared" si="108"/>
        <v>910691.91</v>
      </c>
      <c r="F843" s="132">
        <f t="shared" si="109"/>
        <v>316573856.05999982</v>
      </c>
      <c r="G843" s="132">
        <f t="shared" si="104"/>
        <v>314382769.96999985</v>
      </c>
      <c r="H843" s="132">
        <f t="shared" si="110"/>
        <v>910691.91469315009</v>
      </c>
      <c r="I843" s="270">
        <f t="shared" si="111"/>
        <v>4.6931500546634197E-3</v>
      </c>
    </row>
    <row r="844" spans="1:9" x14ac:dyDescent="0.25">
      <c r="A844" s="135">
        <v>49746</v>
      </c>
      <c r="B844" s="134">
        <f t="shared" si="105"/>
        <v>7</v>
      </c>
      <c r="C844" s="132">
        <f t="shared" si="106"/>
        <v>3101778</v>
      </c>
      <c r="D844" s="133">
        <f t="shared" si="107"/>
        <v>2197389.21</v>
      </c>
      <c r="E844" s="132">
        <f t="shared" si="108"/>
        <v>904388.79</v>
      </c>
      <c r="F844" s="132">
        <f t="shared" si="109"/>
        <v>314382769.96999985</v>
      </c>
      <c r="G844" s="132">
        <f t="shared" si="104"/>
        <v>312185380.75999987</v>
      </c>
      <c r="H844" s="132">
        <f t="shared" si="110"/>
        <v>904388.79032465711</v>
      </c>
      <c r="I844" s="270">
        <f t="shared" si="111"/>
        <v>3.2465707045048475E-4</v>
      </c>
    </row>
    <row r="845" spans="1:9" x14ac:dyDescent="0.25">
      <c r="A845" s="135">
        <v>49753</v>
      </c>
      <c r="B845" s="134">
        <f t="shared" si="105"/>
        <v>7</v>
      </c>
      <c r="C845" s="132">
        <f t="shared" si="106"/>
        <v>3101778</v>
      </c>
      <c r="D845" s="133">
        <f t="shared" si="107"/>
        <v>2203710.4699999997</v>
      </c>
      <c r="E845" s="132">
        <f t="shared" si="108"/>
        <v>898067.53</v>
      </c>
      <c r="F845" s="132">
        <f t="shared" si="109"/>
        <v>312185380.75999987</v>
      </c>
      <c r="G845" s="132">
        <f t="shared" si="104"/>
        <v>309981670.28999984</v>
      </c>
      <c r="H845" s="132">
        <f t="shared" si="110"/>
        <v>898067.53369315027</v>
      </c>
      <c r="I845" s="270">
        <f t="shared" si="111"/>
        <v>3.6931502399966121E-3</v>
      </c>
    </row>
    <row r="846" spans="1:9" x14ac:dyDescent="0.25">
      <c r="A846" s="135">
        <v>49760</v>
      </c>
      <c r="B846" s="134">
        <f t="shared" si="105"/>
        <v>7</v>
      </c>
      <c r="C846" s="132">
        <f t="shared" si="106"/>
        <v>3101778</v>
      </c>
      <c r="D846" s="133">
        <f t="shared" si="107"/>
        <v>2210049.91</v>
      </c>
      <c r="E846" s="132">
        <f t="shared" si="108"/>
        <v>891728.09</v>
      </c>
      <c r="F846" s="132">
        <f t="shared" si="109"/>
        <v>309981670.28999984</v>
      </c>
      <c r="G846" s="132">
        <f t="shared" si="104"/>
        <v>307771620.37999982</v>
      </c>
      <c r="H846" s="132">
        <f t="shared" si="110"/>
        <v>891728.09261506808</v>
      </c>
      <c r="I846" s="270">
        <f t="shared" si="111"/>
        <v>2.615068107843399E-3</v>
      </c>
    </row>
    <row r="847" spans="1:9" x14ac:dyDescent="0.25">
      <c r="A847" s="135">
        <v>49767</v>
      </c>
      <c r="B847" s="134">
        <f t="shared" si="105"/>
        <v>7</v>
      </c>
      <c r="C847" s="132">
        <f t="shared" si="106"/>
        <v>3101778</v>
      </c>
      <c r="D847" s="133">
        <f t="shared" si="107"/>
        <v>2216407.59</v>
      </c>
      <c r="E847" s="132">
        <f t="shared" si="108"/>
        <v>885370.41</v>
      </c>
      <c r="F847" s="132">
        <f t="shared" si="109"/>
        <v>307771620.37999982</v>
      </c>
      <c r="G847" s="132">
        <f t="shared" si="104"/>
        <v>305555212.78999984</v>
      </c>
      <c r="H847" s="132">
        <f t="shared" si="110"/>
        <v>885370.41479178029</v>
      </c>
      <c r="I847" s="270">
        <f t="shared" si="111"/>
        <v>4.7917802585288882E-3</v>
      </c>
    </row>
    <row r="848" spans="1:9" x14ac:dyDescent="0.25">
      <c r="A848" s="135">
        <v>49774</v>
      </c>
      <c r="B848" s="134">
        <f t="shared" si="105"/>
        <v>7</v>
      </c>
      <c r="C848" s="132">
        <f t="shared" si="106"/>
        <v>3101778</v>
      </c>
      <c r="D848" s="133">
        <f t="shared" si="107"/>
        <v>2222783.5499999998</v>
      </c>
      <c r="E848" s="132">
        <f t="shared" si="108"/>
        <v>878994.45</v>
      </c>
      <c r="F848" s="132">
        <f t="shared" si="109"/>
        <v>305555212.78999984</v>
      </c>
      <c r="G848" s="132">
        <f t="shared" si="104"/>
        <v>303332429.23999983</v>
      </c>
      <c r="H848" s="132">
        <f t="shared" si="110"/>
        <v>878994.44775205443</v>
      </c>
      <c r="I848" s="270">
        <f t="shared" si="111"/>
        <v>-2.2479455219581723E-3</v>
      </c>
    </row>
    <row r="849" spans="1:9" x14ac:dyDescent="0.25">
      <c r="A849" s="135">
        <v>49781</v>
      </c>
      <c r="B849" s="134">
        <f t="shared" si="105"/>
        <v>7</v>
      </c>
      <c r="C849" s="132">
        <f t="shared" si="106"/>
        <v>3101778</v>
      </c>
      <c r="D849" s="133">
        <f t="shared" si="107"/>
        <v>2229177.86</v>
      </c>
      <c r="E849" s="132">
        <f t="shared" si="108"/>
        <v>872600.14</v>
      </c>
      <c r="F849" s="132">
        <f t="shared" si="109"/>
        <v>303332429.23999983</v>
      </c>
      <c r="G849" s="132">
        <f t="shared" si="104"/>
        <v>301103251.37999982</v>
      </c>
      <c r="H849" s="132">
        <f t="shared" si="110"/>
        <v>872600.13890958845</v>
      </c>
      <c r="I849" s="270">
        <f t="shared" si="111"/>
        <v>-1.0904115624725819E-3</v>
      </c>
    </row>
    <row r="850" spans="1:9" x14ac:dyDescent="0.25">
      <c r="A850" s="135">
        <v>49788</v>
      </c>
      <c r="B850" s="134">
        <f t="shared" si="105"/>
        <v>7</v>
      </c>
      <c r="C850" s="132">
        <f t="shared" si="106"/>
        <v>3101778</v>
      </c>
      <c r="D850" s="133">
        <f t="shared" si="107"/>
        <v>2235590.56</v>
      </c>
      <c r="E850" s="132">
        <f t="shared" si="108"/>
        <v>866187.44</v>
      </c>
      <c r="F850" s="132">
        <f t="shared" si="109"/>
        <v>301103251.37999982</v>
      </c>
      <c r="G850" s="132">
        <f t="shared" si="104"/>
        <v>298867660.81999981</v>
      </c>
      <c r="H850" s="132">
        <f t="shared" si="110"/>
        <v>866187.43547671183</v>
      </c>
      <c r="I850" s="270">
        <f t="shared" si="111"/>
        <v>-4.5232881093397737E-3</v>
      </c>
    </row>
    <row r="851" spans="1:9" x14ac:dyDescent="0.25">
      <c r="A851" s="135">
        <v>49795</v>
      </c>
      <c r="B851" s="134">
        <f t="shared" si="105"/>
        <v>7</v>
      </c>
      <c r="C851" s="132">
        <f t="shared" si="106"/>
        <v>3101778</v>
      </c>
      <c r="D851" s="133">
        <f t="shared" si="107"/>
        <v>2242021.7199999997</v>
      </c>
      <c r="E851" s="132">
        <f t="shared" si="108"/>
        <v>859756.28</v>
      </c>
      <c r="F851" s="132">
        <f t="shared" si="109"/>
        <v>298867660.81999981</v>
      </c>
      <c r="G851" s="132">
        <f t="shared" si="104"/>
        <v>296625639.09999979</v>
      </c>
      <c r="H851" s="132">
        <f t="shared" si="110"/>
        <v>859756.28455068439</v>
      </c>
      <c r="I851" s="270">
        <f t="shared" si="111"/>
        <v>4.5506843598559499E-3</v>
      </c>
    </row>
    <row r="852" spans="1:9" x14ac:dyDescent="0.25">
      <c r="A852" s="135">
        <v>49802</v>
      </c>
      <c r="B852" s="134">
        <f t="shared" si="105"/>
        <v>7</v>
      </c>
      <c r="C852" s="132">
        <f t="shared" si="106"/>
        <v>3101778</v>
      </c>
      <c r="D852" s="133">
        <f t="shared" si="107"/>
        <v>2248471.37</v>
      </c>
      <c r="E852" s="132">
        <f t="shared" si="108"/>
        <v>853306.63</v>
      </c>
      <c r="F852" s="132">
        <f t="shared" si="109"/>
        <v>296625639.09999979</v>
      </c>
      <c r="G852" s="132">
        <f t="shared" si="104"/>
        <v>294377167.72999978</v>
      </c>
      <c r="H852" s="132">
        <f t="shared" si="110"/>
        <v>853306.63302739663</v>
      </c>
      <c r="I852" s="270">
        <f t="shared" si="111"/>
        <v>3.0273966258391738E-3</v>
      </c>
    </row>
    <row r="853" spans="1:9" x14ac:dyDescent="0.25">
      <c r="A853" s="135">
        <v>49809</v>
      </c>
      <c r="B853" s="134">
        <f t="shared" si="105"/>
        <v>7</v>
      </c>
      <c r="C853" s="132">
        <f t="shared" si="106"/>
        <v>3101778</v>
      </c>
      <c r="D853" s="133">
        <f t="shared" si="107"/>
        <v>2254939.5699999998</v>
      </c>
      <c r="E853" s="132">
        <f t="shared" si="108"/>
        <v>846838.43</v>
      </c>
      <c r="F853" s="132">
        <f t="shared" si="109"/>
        <v>294377167.72999978</v>
      </c>
      <c r="G853" s="132">
        <f t="shared" si="104"/>
        <v>292122228.15999979</v>
      </c>
      <c r="H853" s="132">
        <f t="shared" si="110"/>
        <v>846838.42771643773</v>
      </c>
      <c r="I853" s="270">
        <f t="shared" si="111"/>
        <v>-2.2835623240098357E-3</v>
      </c>
    </row>
    <row r="854" spans="1:9" x14ac:dyDescent="0.25">
      <c r="A854" s="135">
        <v>49816</v>
      </c>
      <c r="B854" s="134">
        <f t="shared" si="105"/>
        <v>7</v>
      </c>
      <c r="C854" s="132">
        <f t="shared" si="106"/>
        <v>3101778</v>
      </c>
      <c r="D854" s="133">
        <f t="shared" si="107"/>
        <v>2261426.38</v>
      </c>
      <c r="E854" s="132">
        <f t="shared" si="108"/>
        <v>840351.62</v>
      </c>
      <c r="F854" s="132">
        <f t="shared" si="109"/>
        <v>292122228.15999979</v>
      </c>
      <c r="G854" s="132">
        <f t="shared" si="104"/>
        <v>289860801.77999979</v>
      </c>
      <c r="H854" s="132">
        <f t="shared" si="110"/>
        <v>840351.6152547939</v>
      </c>
      <c r="I854" s="270">
        <f t="shared" si="111"/>
        <v>-4.7452060971409082E-3</v>
      </c>
    </row>
    <row r="855" spans="1:9" x14ac:dyDescent="0.25">
      <c r="A855" s="135">
        <v>49823</v>
      </c>
      <c r="B855" s="134">
        <f t="shared" si="105"/>
        <v>7</v>
      </c>
      <c r="C855" s="132">
        <f t="shared" si="106"/>
        <v>3101778</v>
      </c>
      <c r="D855" s="133">
        <f t="shared" si="107"/>
        <v>2267931.86</v>
      </c>
      <c r="E855" s="132">
        <f t="shared" si="108"/>
        <v>833846.14</v>
      </c>
      <c r="F855" s="132">
        <f t="shared" si="109"/>
        <v>289860801.77999979</v>
      </c>
      <c r="G855" s="132">
        <f t="shared" si="104"/>
        <v>287592869.91999978</v>
      </c>
      <c r="H855" s="132">
        <f t="shared" si="110"/>
        <v>833846.14210684865</v>
      </c>
      <c r="I855" s="270">
        <f t="shared" si="111"/>
        <v>2.1068486385047436E-3</v>
      </c>
    </row>
    <row r="856" spans="1:9" x14ac:dyDescent="0.25">
      <c r="A856" s="135">
        <v>49830</v>
      </c>
      <c r="B856" s="134">
        <f t="shared" si="105"/>
        <v>7</v>
      </c>
      <c r="C856" s="132">
        <f t="shared" si="106"/>
        <v>3101778</v>
      </c>
      <c r="D856" s="133">
        <f t="shared" si="107"/>
        <v>2274456.0499999998</v>
      </c>
      <c r="E856" s="132">
        <f t="shared" si="108"/>
        <v>827321.95</v>
      </c>
      <c r="F856" s="132">
        <f t="shared" si="109"/>
        <v>287592869.91999978</v>
      </c>
      <c r="G856" s="132">
        <f t="shared" si="104"/>
        <v>285318413.86999977</v>
      </c>
      <c r="H856" s="132">
        <f t="shared" si="110"/>
        <v>827321.9545643829</v>
      </c>
      <c r="I856" s="270">
        <f t="shared" si="111"/>
        <v>4.5643829507753253E-3</v>
      </c>
    </row>
    <row r="857" spans="1:9" x14ac:dyDescent="0.25">
      <c r="A857" s="135">
        <v>49837</v>
      </c>
      <c r="B857" s="134">
        <f t="shared" si="105"/>
        <v>7</v>
      </c>
      <c r="C857" s="132">
        <f t="shared" si="106"/>
        <v>3101778</v>
      </c>
      <c r="D857" s="133">
        <f t="shared" si="107"/>
        <v>2280999</v>
      </c>
      <c r="E857" s="132">
        <f t="shared" si="108"/>
        <v>820779</v>
      </c>
      <c r="F857" s="132">
        <f t="shared" si="109"/>
        <v>285318413.86999977</v>
      </c>
      <c r="G857" s="132">
        <f t="shared" si="104"/>
        <v>283037414.86999977</v>
      </c>
      <c r="H857" s="132">
        <f t="shared" si="110"/>
        <v>820778.99880410894</v>
      </c>
      <c r="I857" s="270">
        <f t="shared" si="111"/>
        <v>-1.1958910617977381E-3</v>
      </c>
    </row>
    <row r="858" spans="1:9" x14ac:dyDescent="0.25">
      <c r="A858" s="135">
        <v>49844</v>
      </c>
      <c r="B858" s="134">
        <f t="shared" si="105"/>
        <v>7</v>
      </c>
      <c r="C858" s="132">
        <f t="shared" si="106"/>
        <v>3101778</v>
      </c>
      <c r="D858" s="133">
        <f t="shared" si="107"/>
        <v>2287560.7800000003</v>
      </c>
      <c r="E858" s="132">
        <f t="shared" si="108"/>
        <v>814217.22</v>
      </c>
      <c r="F858" s="132">
        <f t="shared" si="109"/>
        <v>283037414.86999977</v>
      </c>
      <c r="G858" s="132">
        <f t="shared" si="104"/>
        <v>280749854.08999979</v>
      </c>
      <c r="H858" s="132">
        <f t="shared" si="110"/>
        <v>814217.22085890325</v>
      </c>
      <c r="I858" s="270">
        <f t="shared" si="111"/>
        <v>8.5890328045934439E-4</v>
      </c>
    </row>
    <row r="859" spans="1:9" x14ac:dyDescent="0.25">
      <c r="A859" s="135">
        <v>49851</v>
      </c>
      <c r="B859" s="134">
        <f t="shared" si="105"/>
        <v>7</v>
      </c>
      <c r="C859" s="132">
        <f t="shared" si="106"/>
        <v>3101778</v>
      </c>
      <c r="D859" s="133">
        <f t="shared" si="107"/>
        <v>2294141.4300000002</v>
      </c>
      <c r="E859" s="132">
        <f t="shared" si="108"/>
        <v>807636.57</v>
      </c>
      <c r="F859" s="132">
        <f t="shared" si="109"/>
        <v>280749854.08999979</v>
      </c>
      <c r="G859" s="132">
        <f t="shared" si="104"/>
        <v>278455712.65999979</v>
      </c>
      <c r="H859" s="132">
        <f t="shared" si="110"/>
        <v>807636.56656027329</v>
      </c>
      <c r="I859" s="270">
        <f t="shared" si="111"/>
        <v>-3.4397266572341323E-3</v>
      </c>
    </row>
    <row r="860" spans="1:9" x14ac:dyDescent="0.25">
      <c r="A860" s="135">
        <v>49858</v>
      </c>
      <c r="B860" s="134">
        <f t="shared" si="105"/>
        <v>7</v>
      </c>
      <c r="C860" s="132">
        <f t="shared" si="106"/>
        <v>3101778</v>
      </c>
      <c r="D860" s="133">
        <f t="shared" si="107"/>
        <v>2300741.02</v>
      </c>
      <c r="E860" s="132">
        <f t="shared" si="108"/>
        <v>801036.98</v>
      </c>
      <c r="F860" s="132">
        <f t="shared" si="109"/>
        <v>278455712.65999979</v>
      </c>
      <c r="G860" s="132">
        <f t="shared" si="104"/>
        <v>276154971.63999981</v>
      </c>
      <c r="H860" s="132">
        <f t="shared" si="110"/>
        <v>801036.98162465682</v>
      </c>
      <c r="I860" s="270">
        <f t="shared" si="111"/>
        <v>1.6246568411588669E-3</v>
      </c>
    </row>
    <row r="861" spans="1:9" x14ac:dyDescent="0.25">
      <c r="A861" s="135">
        <v>49865</v>
      </c>
      <c r="B861" s="134">
        <f t="shared" si="105"/>
        <v>7</v>
      </c>
      <c r="C861" s="132">
        <f t="shared" si="106"/>
        <v>3101778</v>
      </c>
      <c r="D861" s="133">
        <f t="shared" si="107"/>
        <v>2307359.59</v>
      </c>
      <c r="E861" s="132">
        <f t="shared" si="108"/>
        <v>794418.41</v>
      </c>
      <c r="F861" s="132">
        <f t="shared" si="109"/>
        <v>276154971.63999981</v>
      </c>
      <c r="G861" s="132">
        <f t="shared" si="104"/>
        <v>273847612.04999983</v>
      </c>
      <c r="H861" s="132">
        <f t="shared" si="110"/>
        <v>794418.41156712268</v>
      </c>
      <c r="I861" s="270">
        <f t="shared" si="111"/>
        <v>1.5671226428821683E-3</v>
      </c>
    </row>
    <row r="862" spans="1:9" x14ac:dyDescent="0.25">
      <c r="A862" s="135">
        <v>49872</v>
      </c>
      <c r="B862" s="134">
        <f t="shared" si="105"/>
        <v>7</v>
      </c>
      <c r="C862" s="132">
        <f t="shared" si="106"/>
        <v>3101778</v>
      </c>
      <c r="D862" s="133">
        <f t="shared" si="107"/>
        <v>2313997.2000000002</v>
      </c>
      <c r="E862" s="132">
        <f t="shared" si="108"/>
        <v>787780.8</v>
      </c>
      <c r="F862" s="132">
        <f t="shared" si="109"/>
        <v>273847612.04999983</v>
      </c>
      <c r="G862" s="132">
        <f t="shared" si="104"/>
        <v>271533614.84999985</v>
      </c>
      <c r="H862" s="132">
        <f t="shared" si="110"/>
        <v>787780.8017876707</v>
      </c>
      <c r="I862" s="270">
        <f t="shared" si="111"/>
        <v>1.7876706551760435E-3</v>
      </c>
    </row>
    <row r="863" spans="1:9" x14ac:dyDescent="0.25">
      <c r="A863" s="135">
        <v>49879</v>
      </c>
      <c r="B863" s="134">
        <f t="shared" si="105"/>
        <v>7</v>
      </c>
      <c r="C863" s="132">
        <f t="shared" si="106"/>
        <v>3101778</v>
      </c>
      <c r="D863" s="133">
        <f t="shared" si="107"/>
        <v>2320653.9</v>
      </c>
      <c r="E863" s="132">
        <f t="shared" si="108"/>
        <v>781124.1</v>
      </c>
      <c r="F863" s="132">
        <f t="shared" si="109"/>
        <v>271533614.84999985</v>
      </c>
      <c r="G863" s="132">
        <f t="shared" si="104"/>
        <v>269212960.94999987</v>
      </c>
      <c r="H863" s="132">
        <f t="shared" si="110"/>
        <v>781124.09751369827</v>
      </c>
      <c r="I863" s="270">
        <f t="shared" si="111"/>
        <v>-2.4863017024472356E-3</v>
      </c>
    </row>
    <row r="864" spans="1:9" x14ac:dyDescent="0.25">
      <c r="A864" s="135">
        <v>49886</v>
      </c>
      <c r="B864" s="134">
        <f t="shared" si="105"/>
        <v>7</v>
      </c>
      <c r="C864" s="132">
        <f t="shared" si="106"/>
        <v>3101778</v>
      </c>
      <c r="D864" s="133">
        <f t="shared" si="107"/>
        <v>2327329.7599999998</v>
      </c>
      <c r="E864" s="132">
        <f t="shared" si="108"/>
        <v>774448.24</v>
      </c>
      <c r="F864" s="132">
        <f t="shared" si="109"/>
        <v>269212960.94999987</v>
      </c>
      <c r="G864" s="132">
        <f t="shared" si="104"/>
        <v>266885631.18999988</v>
      </c>
      <c r="H864" s="132">
        <f t="shared" si="110"/>
        <v>774448.24382876663</v>
      </c>
      <c r="I864" s="270">
        <f t="shared" si="111"/>
        <v>3.8287666393443942E-3</v>
      </c>
    </row>
    <row r="865" spans="1:9" x14ac:dyDescent="0.25">
      <c r="A865" s="135">
        <v>49893</v>
      </c>
      <c r="B865" s="134">
        <f t="shared" si="105"/>
        <v>7</v>
      </c>
      <c r="C865" s="132">
        <f t="shared" si="106"/>
        <v>3101778</v>
      </c>
      <c r="D865" s="133">
        <f t="shared" si="107"/>
        <v>2334024.81</v>
      </c>
      <c r="E865" s="132">
        <f t="shared" si="108"/>
        <v>767753.19</v>
      </c>
      <c r="F865" s="132">
        <f t="shared" si="109"/>
        <v>266885631.18999988</v>
      </c>
      <c r="G865" s="132">
        <f t="shared" si="104"/>
        <v>264551606.37999988</v>
      </c>
      <c r="H865" s="132">
        <f t="shared" si="110"/>
        <v>767753.18561506807</v>
      </c>
      <c r="I865" s="270">
        <f t="shared" si="111"/>
        <v>-4.3849318753927946E-3</v>
      </c>
    </row>
    <row r="866" spans="1:9" x14ac:dyDescent="0.25">
      <c r="A866" s="135">
        <v>49900</v>
      </c>
      <c r="B866" s="134">
        <f t="shared" si="105"/>
        <v>7</v>
      </c>
      <c r="C866" s="132">
        <f t="shared" si="106"/>
        <v>3101778</v>
      </c>
      <c r="D866" s="133">
        <f t="shared" si="107"/>
        <v>2340739.13</v>
      </c>
      <c r="E866" s="132">
        <f t="shared" si="108"/>
        <v>761038.87</v>
      </c>
      <c r="F866" s="132">
        <f t="shared" si="109"/>
        <v>264551606.37999988</v>
      </c>
      <c r="G866" s="132">
        <f t="shared" si="104"/>
        <v>262210867.24999988</v>
      </c>
      <c r="H866" s="132">
        <f t="shared" si="110"/>
        <v>761038.86766849284</v>
      </c>
      <c r="I866" s="270">
        <f t="shared" si="111"/>
        <v>-2.331507159397006E-3</v>
      </c>
    </row>
    <row r="867" spans="1:9" x14ac:dyDescent="0.25">
      <c r="A867" s="135">
        <v>49907</v>
      </c>
      <c r="B867" s="134">
        <f t="shared" si="105"/>
        <v>7</v>
      </c>
      <c r="C867" s="132">
        <f t="shared" si="106"/>
        <v>3101778</v>
      </c>
      <c r="D867" s="133">
        <f t="shared" si="107"/>
        <v>2347472.77</v>
      </c>
      <c r="E867" s="132">
        <f t="shared" si="108"/>
        <v>754305.23</v>
      </c>
      <c r="F867" s="132">
        <f t="shared" si="109"/>
        <v>262210867.24999988</v>
      </c>
      <c r="G867" s="132">
        <f t="shared" si="104"/>
        <v>259863394.47999987</v>
      </c>
      <c r="H867" s="132">
        <f t="shared" si="110"/>
        <v>754305.23455479427</v>
      </c>
      <c r="I867" s="270">
        <f t="shared" si="111"/>
        <v>4.554794286377728E-3</v>
      </c>
    </row>
    <row r="868" spans="1:9" x14ac:dyDescent="0.25">
      <c r="A868" s="135">
        <v>49914</v>
      </c>
      <c r="B868" s="134">
        <f t="shared" si="105"/>
        <v>7</v>
      </c>
      <c r="C868" s="132">
        <f t="shared" si="106"/>
        <v>3101778</v>
      </c>
      <c r="D868" s="133">
        <f t="shared" si="107"/>
        <v>2354225.77</v>
      </c>
      <c r="E868" s="132">
        <f t="shared" si="108"/>
        <v>747552.23</v>
      </c>
      <c r="F868" s="132">
        <f t="shared" si="109"/>
        <v>259863394.47999987</v>
      </c>
      <c r="G868" s="132">
        <f t="shared" si="104"/>
        <v>257509168.70999986</v>
      </c>
      <c r="H868" s="132">
        <f t="shared" si="110"/>
        <v>747552.23069588991</v>
      </c>
      <c r="I868" s="270">
        <f t="shared" si="111"/>
        <v>6.9588993210345507E-4</v>
      </c>
    </row>
    <row r="869" spans="1:9" x14ac:dyDescent="0.25">
      <c r="A869" s="135">
        <v>49921</v>
      </c>
      <c r="B869" s="134">
        <f t="shared" si="105"/>
        <v>7</v>
      </c>
      <c r="C869" s="132">
        <f t="shared" si="106"/>
        <v>3101778</v>
      </c>
      <c r="D869" s="133">
        <f t="shared" si="107"/>
        <v>2360998.2000000002</v>
      </c>
      <c r="E869" s="132">
        <f t="shared" si="108"/>
        <v>740779.8</v>
      </c>
      <c r="F869" s="132">
        <f t="shared" si="109"/>
        <v>257509168.70999986</v>
      </c>
      <c r="G869" s="132">
        <f t="shared" si="104"/>
        <v>255148170.50999987</v>
      </c>
      <c r="H869" s="132">
        <f t="shared" si="110"/>
        <v>740779.80039862986</v>
      </c>
      <c r="I869" s="270">
        <f t="shared" si="111"/>
        <v>3.986298106610775E-4</v>
      </c>
    </row>
    <row r="870" spans="1:9" x14ac:dyDescent="0.25">
      <c r="A870" s="135">
        <v>49928</v>
      </c>
      <c r="B870" s="134">
        <f t="shared" si="105"/>
        <v>7</v>
      </c>
      <c r="C870" s="132">
        <f t="shared" si="106"/>
        <v>3101778</v>
      </c>
      <c r="D870" s="133">
        <f t="shared" si="107"/>
        <v>2367790.11</v>
      </c>
      <c r="E870" s="132">
        <f t="shared" si="108"/>
        <v>733987.89</v>
      </c>
      <c r="F870" s="132">
        <f t="shared" si="109"/>
        <v>255148170.50999987</v>
      </c>
      <c r="G870" s="132">
        <f t="shared" si="104"/>
        <v>252780380.39999986</v>
      </c>
      <c r="H870" s="132">
        <f t="shared" si="110"/>
        <v>733987.88776849268</v>
      </c>
      <c r="I870" s="270">
        <f t="shared" si="111"/>
        <v>-2.2315073292702436E-3</v>
      </c>
    </row>
    <row r="871" spans="1:9" x14ac:dyDescent="0.25">
      <c r="A871" s="135">
        <v>49935</v>
      </c>
      <c r="B871" s="134">
        <f t="shared" si="105"/>
        <v>7</v>
      </c>
      <c r="C871" s="132">
        <f t="shared" si="106"/>
        <v>3101778</v>
      </c>
      <c r="D871" s="133">
        <f t="shared" si="107"/>
        <v>2374601.56</v>
      </c>
      <c r="E871" s="132">
        <f t="shared" si="108"/>
        <v>727176.44</v>
      </c>
      <c r="F871" s="132">
        <f t="shared" si="109"/>
        <v>252780380.39999986</v>
      </c>
      <c r="G871" s="132">
        <f t="shared" si="104"/>
        <v>250405778.83999985</v>
      </c>
      <c r="H871" s="132">
        <f t="shared" si="110"/>
        <v>727176.43676712294</v>
      </c>
      <c r="I871" s="270">
        <f t="shared" si="111"/>
        <v>-3.2328770030289888E-3</v>
      </c>
    </row>
    <row r="872" spans="1:9" x14ac:dyDescent="0.25">
      <c r="A872" s="135">
        <v>49942</v>
      </c>
      <c r="B872" s="134">
        <f t="shared" si="105"/>
        <v>7</v>
      </c>
      <c r="C872" s="132">
        <f t="shared" si="106"/>
        <v>3101778</v>
      </c>
      <c r="D872" s="133">
        <f t="shared" si="107"/>
        <v>2381432.61</v>
      </c>
      <c r="E872" s="132">
        <f t="shared" si="108"/>
        <v>720345.39</v>
      </c>
      <c r="F872" s="132">
        <f t="shared" si="109"/>
        <v>250405778.83999985</v>
      </c>
      <c r="G872" s="132">
        <f t="shared" si="104"/>
        <v>248024346.22999984</v>
      </c>
      <c r="H872" s="132">
        <f t="shared" si="110"/>
        <v>720345.39118356118</v>
      </c>
      <c r="I872" s="270">
        <f t="shared" si="111"/>
        <v>1.1835611658170819E-3</v>
      </c>
    </row>
    <row r="873" spans="1:9" x14ac:dyDescent="0.25">
      <c r="A873" s="135">
        <v>49949</v>
      </c>
      <c r="B873" s="134">
        <f t="shared" si="105"/>
        <v>7</v>
      </c>
      <c r="C873" s="132">
        <f t="shared" si="106"/>
        <v>3101778</v>
      </c>
      <c r="D873" s="133">
        <f t="shared" si="107"/>
        <v>2388283.31</v>
      </c>
      <c r="E873" s="132">
        <f t="shared" si="108"/>
        <v>713494.69</v>
      </c>
      <c r="F873" s="132">
        <f t="shared" si="109"/>
        <v>248024346.22999984</v>
      </c>
      <c r="G873" s="132">
        <f t="shared" si="104"/>
        <v>245636062.91999984</v>
      </c>
      <c r="H873" s="132">
        <f t="shared" si="110"/>
        <v>713494.69463424606</v>
      </c>
      <c r="I873" s="270">
        <f t="shared" si="111"/>
        <v>4.6342461137101054E-3</v>
      </c>
    </row>
    <row r="874" spans="1:9" x14ac:dyDescent="0.25">
      <c r="A874" s="135">
        <v>49956</v>
      </c>
      <c r="B874" s="134">
        <f t="shared" si="105"/>
        <v>7</v>
      </c>
      <c r="C874" s="132">
        <f t="shared" si="106"/>
        <v>3101778</v>
      </c>
      <c r="D874" s="133">
        <f t="shared" si="107"/>
        <v>2395153.71</v>
      </c>
      <c r="E874" s="132">
        <f t="shared" si="108"/>
        <v>706624.29</v>
      </c>
      <c r="F874" s="132">
        <f t="shared" si="109"/>
        <v>245636062.91999984</v>
      </c>
      <c r="G874" s="132">
        <f t="shared" si="104"/>
        <v>243240909.20999983</v>
      </c>
      <c r="H874" s="132">
        <f t="shared" si="110"/>
        <v>706624.29059178033</v>
      </c>
      <c r="I874" s="270">
        <f t="shared" si="111"/>
        <v>5.917802918702364E-4</v>
      </c>
    </row>
    <row r="875" spans="1:9" x14ac:dyDescent="0.25">
      <c r="A875" s="135">
        <v>49963</v>
      </c>
      <c r="B875" s="134">
        <f t="shared" si="105"/>
        <v>7</v>
      </c>
      <c r="C875" s="132">
        <f t="shared" si="106"/>
        <v>3101778</v>
      </c>
      <c r="D875" s="133">
        <f t="shared" si="107"/>
        <v>2402043.88</v>
      </c>
      <c r="E875" s="132">
        <f t="shared" si="108"/>
        <v>699734.12</v>
      </c>
      <c r="F875" s="132">
        <f t="shared" si="109"/>
        <v>243240909.20999983</v>
      </c>
      <c r="G875" s="132">
        <f t="shared" si="104"/>
        <v>240838865.32999983</v>
      </c>
      <c r="H875" s="132">
        <f t="shared" si="110"/>
        <v>699734.12238493108</v>
      </c>
      <c r="I875" s="270">
        <f t="shared" si="111"/>
        <v>2.384931081905961E-3</v>
      </c>
    </row>
    <row r="876" spans="1:9" x14ac:dyDescent="0.25">
      <c r="A876" s="135">
        <v>49970</v>
      </c>
      <c r="B876" s="134">
        <f t="shared" si="105"/>
        <v>7</v>
      </c>
      <c r="C876" s="132">
        <f t="shared" si="106"/>
        <v>3101778</v>
      </c>
      <c r="D876" s="133">
        <f t="shared" si="107"/>
        <v>2408953.87</v>
      </c>
      <c r="E876" s="132">
        <f t="shared" si="108"/>
        <v>692824.13</v>
      </c>
      <c r="F876" s="132">
        <f t="shared" si="109"/>
        <v>240838865.32999983</v>
      </c>
      <c r="G876" s="132">
        <f t="shared" si="104"/>
        <v>238429911.45999983</v>
      </c>
      <c r="H876" s="132">
        <f t="shared" si="110"/>
        <v>692824.1331410954</v>
      </c>
      <c r="I876" s="270">
        <f t="shared" si="111"/>
        <v>3.1410953961312771E-3</v>
      </c>
    </row>
    <row r="877" spans="1:9" x14ac:dyDescent="0.25">
      <c r="A877" s="135">
        <v>49977</v>
      </c>
      <c r="B877" s="134">
        <f t="shared" si="105"/>
        <v>7</v>
      </c>
      <c r="C877" s="132">
        <f t="shared" si="106"/>
        <v>3101778</v>
      </c>
      <c r="D877" s="133">
        <f t="shared" si="107"/>
        <v>2415883.73</v>
      </c>
      <c r="E877" s="132">
        <f t="shared" si="108"/>
        <v>685894.27</v>
      </c>
      <c r="F877" s="132">
        <f t="shared" si="109"/>
        <v>238429911.45999983</v>
      </c>
      <c r="G877" s="132">
        <f t="shared" si="104"/>
        <v>236014027.72999984</v>
      </c>
      <c r="H877" s="132">
        <f t="shared" si="110"/>
        <v>685894.26584383508</v>
      </c>
      <c r="I877" s="270">
        <f t="shared" si="111"/>
        <v>-4.1561649413779378E-3</v>
      </c>
    </row>
    <row r="878" spans="1:9" x14ac:dyDescent="0.25">
      <c r="A878" s="135">
        <v>49984</v>
      </c>
      <c r="B878" s="134">
        <f t="shared" si="105"/>
        <v>7</v>
      </c>
      <c r="C878" s="132">
        <f t="shared" si="106"/>
        <v>3101778</v>
      </c>
      <c r="D878" s="133">
        <f t="shared" si="107"/>
        <v>2422833.54</v>
      </c>
      <c r="E878" s="132">
        <f t="shared" si="108"/>
        <v>678944.46</v>
      </c>
      <c r="F878" s="132">
        <f t="shared" si="109"/>
        <v>236014027.72999984</v>
      </c>
      <c r="G878" s="132">
        <f t="shared" si="104"/>
        <v>233591194.18999985</v>
      </c>
      <c r="H878" s="132">
        <f t="shared" si="110"/>
        <v>678944.46333287621</v>
      </c>
      <c r="I878" s="270">
        <f t="shared" si="111"/>
        <v>3.3328762510791421E-3</v>
      </c>
    </row>
    <row r="879" spans="1:9" x14ac:dyDescent="0.25">
      <c r="A879" s="135">
        <v>49991</v>
      </c>
      <c r="B879" s="134">
        <f t="shared" si="105"/>
        <v>7</v>
      </c>
      <c r="C879" s="132">
        <f t="shared" si="106"/>
        <v>3101778</v>
      </c>
      <c r="D879" s="133">
        <f t="shared" si="107"/>
        <v>2429803.33</v>
      </c>
      <c r="E879" s="132">
        <f t="shared" si="108"/>
        <v>671974.67</v>
      </c>
      <c r="F879" s="132">
        <f t="shared" si="109"/>
        <v>233591194.18999985</v>
      </c>
      <c r="G879" s="132">
        <f t="shared" si="104"/>
        <v>231161390.85999984</v>
      </c>
      <c r="H879" s="132">
        <f t="shared" si="110"/>
        <v>671974.66821780778</v>
      </c>
      <c r="I879" s="270">
        <f t="shared" si="111"/>
        <v>-1.7821922665461898E-3</v>
      </c>
    </row>
    <row r="880" spans="1:9" x14ac:dyDescent="0.25">
      <c r="A880" s="135">
        <v>49998</v>
      </c>
      <c r="B880" s="134">
        <f t="shared" si="105"/>
        <v>7</v>
      </c>
      <c r="C880" s="132">
        <f t="shared" si="106"/>
        <v>3101778</v>
      </c>
      <c r="D880" s="133">
        <f t="shared" si="107"/>
        <v>2436793.1800000002</v>
      </c>
      <c r="E880" s="132">
        <f t="shared" si="108"/>
        <v>664984.81999999995</v>
      </c>
      <c r="F880" s="132">
        <f t="shared" si="109"/>
        <v>231161390.85999984</v>
      </c>
      <c r="G880" s="132">
        <f t="shared" si="104"/>
        <v>228724597.67999983</v>
      </c>
      <c r="H880" s="132">
        <f t="shared" si="110"/>
        <v>664984.82302191725</v>
      </c>
      <c r="I880" s="270">
        <f t="shared" si="111"/>
        <v>3.0219173058867455E-3</v>
      </c>
    </row>
    <row r="881" spans="1:9" x14ac:dyDescent="0.25">
      <c r="A881" s="135">
        <v>50005</v>
      </c>
      <c r="B881" s="134">
        <f t="shared" si="105"/>
        <v>7</v>
      </c>
      <c r="C881" s="132">
        <f t="shared" si="106"/>
        <v>3101778</v>
      </c>
      <c r="D881" s="133">
        <f t="shared" si="107"/>
        <v>2443803.13</v>
      </c>
      <c r="E881" s="132">
        <f t="shared" si="108"/>
        <v>657974.87</v>
      </c>
      <c r="F881" s="132">
        <f t="shared" si="109"/>
        <v>228724597.67999983</v>
      </c>
      <c r="G881" s="132">
        <f t="shared" si="104"/>
        <v>226280794.54999983</v>
      </c>
      <c r="H881" s="132">
        <f t="shared" si="110"/>
        <v>657974.87003835558</v>
      </c>
      <c r="I881" s="270">
        <f t="shared" si="111"/>
        <v>3.8355588912963867E-5</v>
      </c>
    </row>
    <row r="882" spans="1:9" x14ac:dyDescent="0.25">
      <c r="A882" s="135">
        <v>50012</v>
      </c>
      <c r="B882" s="134">
        <f t="shared" si="105"/>
        <v>7</v>
      </c>
      <c r="C882" s="132">
        <f t="shared" si="106"/>
        <v>3101778</v>
      </c>
      <c r="D882" s="133">
        <f t="shared" si="107"/>
        <v>2450833.25</v>
      </c>
      <c r="E882" s="132">
        <f t="shared" si="108"/>
        <v>650944.75</v>
      </c>
      <c r="F882" s="132">
        <f t="shared" si="109"/>
        <v>226280794.54999983</v>
      </c>
      <c r="G882" s="132">
        <f t="shared" si="104"/>
        <v>223829961.29999983</v>
      </c>
      <c r="H882" s="132">
        <f t="shared" si="110"/>
        <v>650944.75144520495</v>
      </c>
      <c r="I882" s="270">
        <f t="shared" si="111"/>
        <v>1.4452049508690834E-3</v>
      </c>
    </row>
    <row r="883" spans="1:9" x14ac:dyDescent="0.25">
      <c r="A883" s="135">
        <v>50019</v>
      </c>
      <c r="B883" s="134">
        <f t="shared" si="105"/>
        <v>7</v>
      </c>
      <c r="C883" s="132">
        <f t="shared" si="106"/>
        <v>3101778</v>
      </c>
      <c r="D883" s="133">
        <f t="shared" si="107"/>
        <v>2457883.59</v>
      </c>
      <c r="E883" s="132">
        <f t="shared" si="108"/>
        <v>643894.41</v>
      </c>
      <c r="F883" s="132">
        <f t="shared" si="109"/>
        <v>223829961.29999983</v>
      </c>
      <c r="G883" s="132">
        <f t="shared" si="104"/>
        <v>221372077.70999983</v>
      </c>
      <c r="H883" s="132">
        <f t="shared" si="110"/>
        <v>643894.40921917756</v>
      </c>
      <c r="I883" s="270">
        <f t="shared" si="111"/>
        <v>-7.8082247637212276E-4</v>
      </c>
    </row>
    <row r="884" spans="1:9" x14ac:dyDescent="0.25">
      <c r="A884" s="135">
        <v>50026</v>
      </c>
      <c r="B884" s="134">
        <f t="shared" si="105"/>
        <v>7</v>
      </c>
      <c r="C884" s="132">
        <f t="shared" si="106"/>
        <v>3101778</v>
      </c>
      <c r="D884" s="133">
        <f t="shared" si="107"/>
        <v>2464954.21</v>
      </c>
      <c r="E884" s="132">
        <f t="shared" si="108"/>
        <v>636823.79</v>
      </c>
      <c r="F884" s="132">
        <f t="shared" si="109"/>
        <v>221372077.70999983</v>
      </c>
      <c r="G884" s="132">
        <f t="shared" si="104"/>
        <v>218907123.49999982</v>
      </c>
      <c r="H884" s="132">
        <f t="shared" si="110"/>
        <v>636823.78519315016</v>
      </c>
      <c r="I884" s="270">
        <f t="shared" si="111"/>
        <v>-4.8068498726934195E-3</v>
      </c>
    </row>
    <row r="885" spans="1:9" x14ac:dyDescent="0.25">
      <c r="A885" s="135">
        <v>50033</v>
      </c>
      <c r="B885" s="134">
        <f t="shared" si="105"/>
        <v>7</v>
      </c>
      <c r="C885" s="132">
        <f t="shared" si="106"/>
        <v>3101778</v>
      </c>
      <c r="D885" s="133">
        <f t="shared" si="107"/>
        <v>2472045.1800000002</v>
      </c>
      <c r="E885" s="132">
        <f t="shared" si="108"/>
        <v>629732.81999999995</v>
      </c>
      <c r="F885" s="132">
        <f t="shared" si="109"/>
        <v>218907123.49999982</v>
      </c>
      <c r="G885" s="132">
        <f t="shared" si="104"/>
        <v>216435078.31999981</v>
      </c>
      <c r="H885" s="132">
        <f t="shared" si="110"/>
        <v>629732.82102739671</v>
      </c>
      <c r="I885" s="270">
        <f t="shared" si="111"/>
        <v>1.0273967636749148E-3</v>
      </c>
    </row>
    <row r="886" spans="1:9" x14ac:dyDescent="0.25">
      <c r="A886" s="135">
        <v>50040</v>
      </c>
      <c r="B886" s="134">
        <f t="shared" si="105"/>
        <v>7</v>
      </c>
      <c r="C886" s="132">
        <f t="shared" si="106"/>
        <v>3101778</v>
      </c>
      <c r="D886" s="133">
        <f t="shared" si="107"/>
        <v>2479156.54</v>
      </c>
      <c r="E886" s="132">
        <f t="shared" si="108"/>
        <v>622621.46</v>
      </c>
      <c r="F886" s="132">
        <f t="shared" si="109"/>
        <v>216435078.31999981</v>
      </c>
      <c r="G886" s="132">
        <f t="shared" si="104"/>
        <v>213955921.77999982</v>
      </c>
      <c r="H886" s="132">
        <f t="shared" si="110"/>
        <v>622621.45818082138</v>
      </c>
      <c r="I886" s="270">
        <f t="shared" si="111"/>
        <v>-1.8191785784438252E-3</v>
      </c>
    </row>
    <row r="887" spans="1:9" x14ac:dyDescent="0.25">
      <c r="A887" s="135">
        <v>50047</v>
      </c>
      <c r="B887" s="134">
        <f t="shared" si="105"/>
        <v>7</v>
      </c>
      <c r="C887" s="132">
        <f t="shared" si="106"/>
        <v>3101778</v>
      </c>
      <c r="D887" s="133">
        <f t="shared" si="107"/>
        <v>2486288.36</v>
      </c>
      <c r="E887" s="132">
        <f t="shared" si="108"/>
        <v>615489.64</v>
      </c>
      <c r="F887" s="132">
        <f t="shared" si="109"/>
        <v>213955921.77999982</v>
      </c>
      <c r="G887" s="132">
        <f t="shared" si="104"/>
        <v>211469633.41999981</v>
      </c>
      <c r="H887" s="132">
        <f t="shared" si="110"/>
        <v>615489.63799725974</v>
      </c>
      <c r="I887" s="270">
        <f t="shared" si="111"/>
        <v>-2.002740278840065E-3</v>
      </c>
    </row>
    <row r="888" spans="1:9" x14ac:dyDescent="0.25">
      <c r="A888" s="135">
        <v>50054</v>
      </c>
      <c r="B888" s="134">
        <f t="shared" si="105"/>
        <v>7</v>
      </c>
      <c r="C888" s="132">
        <f t="shared" si="106"/>
        <v>3101778</v>
      </c>
      <c r="D888" s="133">
        <f t="shared" si="107"/>
        <v>2493440.7000000002</v>
      </c>
      <c r="E888" s="132">
        <f t="shared" si="108"/>
        <v>608337.30000000005</v>
      </c>
      <c r="F888" s="132">
        <f t="shared" si="109"/>
        <v>211469633.41999981</v>
      </c>
      <c r="G888" s="132">
        <f t="shared" si="104"/>
        <v>208976192.71999982</v>
      </c>
      <c r="H888" s="132">
        <f t="shared" si="110"/>
        <v>608337.30161917745</v>
      </c>
      <c r="I888" s="270">
        <f t="shared" si="111"/>
        <v>1.6191774047911167E-3</v>
      </c>
    </row>
    <row r="889" spans="1:9" x14ac:dyDescent="0.25">
      <c r="A889" s="135">
        <v>50061</v>
      </c>
      <c r="B889" s="134">
        <f t="shared" si="105"/>
        <v>7</v>
      </c>
      <c r="C889" s="132">
        <f t="shared" si="106"/>
        <v>3101778</v>
      </c>
      <c r="D889" s="133">
        <f t="shared" si="107"/>
        <v>2500613.61</v>
      </c>
      <c r="E889" s="132">
        <f t="shared" si="108"/>
        <v>601164.39</v>
      </c>
      <c r="F889" s="132">
        <f t="shared" si="109"/>
        <v>208976192.71999982</v>
      </c>
      <c r="G889" s="132">
        <f t="shared" si="104"/>
        <v>206475579.10999981</v>
      </c>
      <c r="H889" s="132">
        <f t="shared" si="110"/>
        <v>601164.39001643786</v>
      </c>
      <c r="I889" s="270">
        <f t="shared" si="111"/>
        <v>1.6437843441963196E-5</v>
      </c>
    </row>
    <row r="890" spans="1:9" x14ac:dyDescent="0.25">
      <c r="A890" s="135">
        <v>50068</v>
      </c>
      <c r="B890" s="134">
        <f t="shared" si="105"/>
        <v>7</v>
      </c>
      <c r="C890" s="132">
        <f t="shared" si="106"/>
        <v>3101778</v>
      </c>
      <c r="D890" s="133">
        <f t="shared" si="107"/>
        <v>2507807.16</v>
      </c>
      <c r="E890" s="132">
        <f t="shared" si="108"/>
        <v>593970.84</v>
      </c>
      <c r="F890" s="132">
        <f t="shared" si="109"/>
        <v>206475579.10999981</v>
      </c>
      <c r="G890" s="132">
        <f t="shared" si="104"/>
        <v>203967771.94999981</v>
      </c>
      <c r="H890" s="132">
        <f t="shared" si="110"/>
        <v>593970.84401506791</v>
      </c>
      <c r="I890" s="270">
        <f t="shared" si="111"/>
        <v>4.0150679415091872E-3</v>
      </c>
    </row>
    <row r="891" spans="1:9" x14ac:dyDescent="0.25">
      <c r="A891" s="135">
        <v>50075</v>
      </c>
      <c r="B891" s="134">
        <f t="shared" si="105"/>
        <v>7</v>
      </c>
      <c r="C891" s="132">
        <f t="shared" si="106"/>
        <v>3101778</v>
      </c>
      <c r="D891" s="133">
        <f t="shared" si="107"/>
        <v>2515021.4</v>
      </c>
      <c r="E891" s="132">
        <f t="shared" si="108"/>
        <v>586756.6</v>
      </c>
      <c r="F891" s="132">
        <f t="shared" si="109"/>
        <v>203967771.94999981</v>
      </c>
      <c r="G891" s="132">
        <f t="shared" si="104"/>
        <v>201452750.5499998</v>
      </c>
      <c r="H891" s="132">
        <f t="shared" si="110"/>
        <v>586756.60423972551</v>
      </c>
      <c r="I891" s="270">
        <f t="shared" si="111"/>
        <v>4.2397255310788751E-3</v>
      </c>
    </row>
    <row r="892" spans="1:9" x14ac:dyDescent="0.25">
      <c r="A892" s="135">
        <v>50082</v>
      </c>
      <c r="B892" s="134">
        <f t="shared" si="105"/>
        <v>7</v>
      </c>
      <c r="C892" s="132">
        <f t="shared" si="106"/>
        <v>3101778</v>
      </c>
      <c r="D892" s="133">
        <f t="shared" si="107"/>
        <v>2522256.39</v>
      </c>
      <c r="E892" s="132">
        <f t="shared" si="108"/>
        <v>579521.61</v>
      </c>
      <c r="F892" s="132">
        <f t="shared" si="109"/>
        <v>201452750.5499998</v>
      </c>
      <c r="G892" s="132">
        <f t="shared" si="104"/>
        <v>198930494.15999982</v>
      </c>
      <c r="H892" s="132">
        <f t="shared" si="110"/>
        <v>579521.6111712323</v>
      </c>
      <c r="I892" s="270">
        <f t="shared" si="111"/>
        <v>1.1712323175743222E-3</v>
      </c>
    </row>
    <row r="893" spans="1:9" x14ac:dyDescent="0.25">
      <c r="A893" s="135">
        <v>50089</v>
      </c>
      <c r="B893" s="134">
        <f t="shared" si="105"/>
        <v>7</v>
      </c>
      <c r="C893" s="132">
        <f t="shared" si="106"/>
        <v>3101778</v>
      </c>
      <c r="D893" s="133">
        <f t="shared" si="107"/>
        <v>2529512.19</v>
      </c>
      <c r="E893" s="132">
        <f t="shared" si="108"/>
        <v>572265.81000000006</v>
      </c>
      <c r="F893" s="132">
        <f t="shared" si="109"/>
        <v>198930494.15999982</v>
      </c>
      <c r="G893" s="132">
        <f t="shared" si="104"/>
        <v>196400981.96999982</v>
      </c>
      <c r="H893" s="132">
        <f t="shared" si="110"/>
        <v>572265.8051178077</v>
      </c>
      <c r="I893" s="270">
        <f t="shared" si="111"/>
        <v>-4.8821923555806279E-3</v>
      </c>
    </row>
    <row r="894" spans="1:9" x14ac:dyDescent="0.25">
      <c r="A894" s="135">
        <v>50096</v>
      </c>
      <c r="B894" s="134">
        <f t="shared" si="105"/>
        <v>7</v>
      </c>
      <c r="C894" s="132">
        <f t="shared" si="106"/>
        <v>3101778</v>
      </c>
      <c r="D894" s="133">
        <f t="shared" si="107"/>
        <v>2536788.87</v>
      </c>
      <c r="E894" s="132">
        <f t="shared" si="108"/>
        <v>564989.13</v>
      </c>
      <c r="F894" s="132">
        <f t="shared" si="109"/>
        <v>196400981.96999982</v>
      </c>
      <c r="G894" s="132">
        <f t="shared" si="104"/>
        <v>193864193.09999982</v>
      </c>
      <c r="H894" s="132">
        <f t="shared" si="110"/>
        <v>564989.12621506792</v>
      </c>
      <c r="I894" s="270">
        <f t="shared" si="111"/>
        <v>-3.7849320797249675E-3</v>
      </c>
    </row>
    <row r="895" spans="1:9" x14ac:dyDescent="0.25">
      <c r="A895" s="135">
        <v>50103</v>
      </c>
      <c r="B895" s="134">
        <f t="shared" si="105"/>
        <v>7</v>
      </c>
      <c r="C895" s="132">
        <f t="shared" si="106"/>
        <v>3101778</v>
      </c>
      <c r="D895" s="133">
        <f t="shared" si="107"/>
        <v>2544086.4900000002</v>
      </c>
      <c r="E895" s="132">
        <f t="shared" si="108"/>
        <v>557691.51</v>
      </c>
      <c r="F895" s="132">
        <f t="shared" si="109"/>
        <v>193864193.09999982</v>
      </c>
      <c r="G895" s="132">
        <f t="shared" si="104"/>
        <v>191320106.60999981</v>
      </c>
      <c r="H895" s="132">
        <f t="shared" si="110"/>
        <v>557691.51439725969</v>
      </c>
      <c r="I895" s="270">
        <f t="shared" si="111"/>
        <v>4.3972596758976579E-3</v>
      </c>
    </row>
    <row r="896" spans="1:9" x14ac:dyDescent="0.25">
      <c r="A896" s="135">
        <v>50110</v>
      </c>
      <c r="B896" s="134">
        <f t="shared" si="105"/>
        <v>7</v>
      </c>
      <c r="C896" s="132">
        <f t="shared" si="106"/>
        <v>3101778</v>
      </c>
      <c r="D896" s="133">
        <f t="shared" si="107"/>
        <v>2551405.09</v>
      </c>
      <c r="E896" s="132">
        <f t="shared" si="108"/>
        <v>550372.91</v>
      </c>
      <c r="F896" s="132">
        <f t="shared" si="109"/>
        <v>191320106.60999981</v>
      </c>
      <c r="G896" s="132">
        <f t="shared" si="104"/>
        <v>188768701.5199998</v>
      </c>
      <c r="H896" s="132">
        <f t="shared" si="110"/>
        <v>550372.90942602686</v>
      </c>
      <c r="I896" s="270">
        <f t="shared" si="111"/>
        <v>-5.7397317141294479E-4</v>
      </c>
    </row>
    <row r="897" spans="1:9" x14ac:dyDescent="0.25">
      <c r="A897" s="135">
        <v>50117</v>
      </c>
      <c r="B897" s="134">
        <f t="shared" si="105"/>
        <v>7</v>
      </c>
      <c r="C897" s="132">
        <f t="shared" si="106"/>
        <v>3101778</v>
      </c>
      <c r="D897" s="133">
        <f t="shared" si="107"/>
        <v>2558744.75</v>
      </c>
      <c r="E897" s="132">
        <f t="shared" si="108"/>
        <v>543033.25</v>
      </c>
      <c r="F897" s="132">
        <f t="shared" si="109"/>
        <v>188768701.5199998</v>
      </c>
      <c r="G897" s="132">
        <f t="shared" si="104"/>
        <v>186209956.7699998</v>
      </c>
      <c r="H897" s="132">
        <f t="shared" si="110"/>
        <v>543033.25094794459</v>
      </c>
      <c r="I897" s="270">
        <f t="shared" si="111"/>
        <v>9.4794458709657192E-4</v>
      </c>
    </row>
    <row r="898" spans="1:9" x14ac:dyDescent="0.25">
      <c r="A898" s="135">
        <v>50124</v>
      </c>
      <c r="B898" s="134">
        <f t="shared" si="105"/>
        <v>7</v>
      </c>
      <c r="C898" s="132">
        <f t="shared" si="106"/>
        <v>3101778</v>
      </c>
      <c r="D898" s="133">
        <f t="shared" si="107"/>
        <v>2566105.52</v>
      </c>
      <c r="E898" s="132">
        <f t="shared" si="108"/>
        <v>535672.48</v>
      </c>
      <c r="F898" s="132">
        <f t="shared" si="109"/>
        <v>186209956.7699998</v>
      </c>
      <c r="G898" s="132">
        <f t="shared" si="104"/>
        <v>183643851.24999979</v>
      </c>
      <c r="H898" s="132">
        <f t="shared" si="110"/>
        <v>535672.47837945144</v>
      </c>
      <c r="I898" s="270">
        <f t="shared" si="111"/>
        <v>-1.6205485444515944E-3</v>
      </c>
    </row>
    <row r="899" spans="1:9" x14ac:dyDescent="0.25">
      <c r="A899" s="135">
        <v>50131</v>
      </c>
      <c r="B899" s="134">
        <f t="shared" si="105"/>
        <v>7</v>
      </c>
      <c r="C899" s="132">
        <f t="shared" si="106"/>
        <v>3101778</v>
      </c>
      <c r="D899" s="133">
        <f t="shared" si="107"/>
        <v>2573487.4699999997</v>
      </c>
      <c r="E899" s="132">
        <f t="shared" si="108"/>
        <v>528290.53</v>
      </c>
      <c r="F899" s="132">
        <f t="shared" si="109"/>
        <v>183643851.24999979</v>
      </c>
      <c r="G899" s="132">
        <f t="shared" si="104"/>
        <v>181070363.77999979</v>
      </c>
      <c r="H899" s="132">
        <f t="shared" si="110"/>
        <v>528290.53099315008</v>
      </c>
      <c r="I899" s="270">
        <f t="shared" si="111"/>
        <v>9.9315005354583263E-4</v>
      </c>
    </row>
    <row r="900" spans="1:9" x14ac:dyDescent="0.25">
      <c r="A900" s="135">
        <v>50138</v>
      </c>
      <c r="B900" s="134">
        <f t="shared" si="105"/>
        <v>7</v>
      </c>
      <c r="C900" s="132">
        <f t="shared" si="106"/>
        <v>3101778</v>
      </c>
      <c r="D900" s="133">
        <f t="shared" si="107"/>
        <v>2580890.65</v>
      </c>
      <c r="E900" s="132">
        <f t="shared" si="108"/>
        <v>520887.35</v>
      </c>
      <c r="F900" s="132">
        <f t="shared" si="109"/>
        <v>181070363.77999979</v>
      </c>
      <c r="G900" s="132">
        <f t="shared" ref="G900:G963" si="112">F900-D900</f>
        <v>178489473.12999979</v>
      </c>
      <c r="H900" s="132">
        <f t="shared" si="110"/>
        <v>520887.34786027332</v>
      </c>
      <c r="I900" s="270">
        <f t="shared" si="111"/>
        <v>-2.1397266536951065E-3</v>
      </c>
    </row>
    <row r="901" spans="1:9" x14ac:dyDescent="0.25">
      <c r="A901" s="135">
        <v>50145</v>
      </c>
      <c r="B901" s="134">
        <f t="shared" ref="B901:B963" si="113">A901-A900</f>
        <v>7</v>
      </c>
      <c r="C901" s="132">
        <f t="shared" ref="C901:C963" si="114">$D$2</f>
        <v>3101778</v>
      </c>
      <c r="D901" s="133">
        <f t="shared" ref="D901:D963" si="115">C901-E901</f>
        <v>2588315.13</v>
      </c>
      <c r="E901" s="132">
        <f t="shared" ref="E901:E962" si="116">ROUND(F901*$B$2*B901/365,2)</f>
        <v>513462.87</v>
      </c>
      <c r="F901" s="132">
        <f t="shared" ref="F901:F963" si="117">G900</f>
        <v>178489473.12999979</v>
      </c>
      <c r="G901" s="132">
        <f t="shared" si="112"/>
        <v>175901157.99999979</v>
      </c>
      <c r="H901" s="132">
        <f t="shared" ref="H901:H963" si="118">F901*$B$2*B901/365</f>
        <v>513462.86790821853</v>
      </c>
      <c r="I901" s="270">
        <f t="shared" ref="I901:I963" si="119">H901-E901</f>
        <v>-2.0917814690619707E-3</v>
      </c>
    </row>
    <row r="902" spans="1:9" x14ac:dyDescent="0.25">
      <c r="A902" s="135">
        <v>50152</v>
      </c>
      <c r="B902" s="134">
        <f t="shared" si="113"/>
        <v>7</v>
      </c>
      <c r="C902" s="132">
        <f t="shared" si="114"/>
        <v>3101778</v>
      </c>
      <c r="D902" s="133">
        <f t="shared" si="115"/>
        <v>2595760.9699999997</v>
      </c>
      <c r="E902" s="132">
        <f t="shared" si="116"/>
        <v>506017.03</v>
      </c>
      <c r="F902" s="132">
        <f t="shared" si="117"/>
        <v>175901157.99999979</v>
      </c>
      <c r="G902" s="132">
        <f t="shared" si="112"/>
        <v>173305397.02999979</v>
      </c>
      <c r="H902" s="132">
        <f t="shared" si="118"/>
        <v>506017.02986301313</v>
      </c>
      <c r="I902" s="270">
        <f t="shared" si="119"/>
        <v>-1.3698689872398973E-4</v>
      </c>
    </row>
    <row r="903" spans="1:9" x14ac:dyDescent="0.25">
      <c r="A903" s="135">
        <v>50159</v>
      </c>
      <c r="B903" s="134">
        <f t="shared" si="113"/>
        <v>7</v>
      </c>
      <c r="C903" s="132">
        <f t="shared" si="114"/>
        <v>3101778</v>
      </c>
      <c r="D903" s="133">
        <f t="shared" si="115"/>
        <v>2603228.23</v>
      </c>
      <c r="E903" s="132">
        <f t="shared" si="116"/>
        <v>498549.77</v>
      </c>
      <c r="F903" s="132">
        <f t="shared" si="117"/>
        <v>173305397.02999979</v>
      </c>
      <c r="G903" s="132">
        <f t="shared" si="112"/>
        <v>170702168.7999998</v>
      </c>
      <c r="H903" s="132">
        <f t="shared" si="118"/>
        <v>498549.77227808157</v>
      </c>
      <c r="I903" s="270">
        <f t="shared" si="119"/>
        <v>2.2780815488658845E-3</v>
      </c>
    </row>
    <row r="904" spans="1:9" x14ac:dyDescent="0.25">
      <c r="A904" s="135">
        <v>50166</v>
      </c>
      <c r="B904" s="134">
        <f t="shared" si="113"/>
        <v>7</v>
      </c>
      <c r="C904" s="132">
        <f t="shared" si="114"/>
        <v>3101778</v>
      </c>
      <c r="D904" s="133">
        <f t="shared" si="115"/>
        <v>2610716.9699999997</v>
      </c>
      <c r="E904" s="132">
        <f t="shared" si="116"/>
        <v>491061.03</v>
      </c>
      <c r="F904" s="132">
        <f t="shared" si="117"/>
        <v>170702168.7999998</v>
      </c>
      <c r="G904" s="132">
        <f t="shared" si="112"/>
        <v>168091451.8299998</v>
      </c>
      <c r="H904" s="132">
        <f t="shared" si="118"/>
        <v>491061.03353424603</v>
      </c>
      <c r="I904" s="270">
        <f t="shared" si="119"/>
        <v>3.5342460032552481E-3</v>
      </c>
    </row>
    <row r="905" spans="1:9" x14ac:dyDescent="0.25">
      <c r="A905" s="135">
        <v>50173</v>
      </c>
      <c r="B905" s="134">
        <f t="shared" si="113"/>
        <v>7</v>
      </c>
      <c r="C905" s="132">
        <f t="shared" si="114"/>
        <v>3101778</v>
      </c>
      <c r="D905" s="133">
        <f t="shared" si="115"/>
        <v>2618227.25</v>
      </c>
      <c r="E905" s="132">
        <f t="shared" si="116"/>
        <v>483550.75</v>
      </c>
      <c r="F905" s="132">
        <f t="shared" si="117"/>
        <v>168091451.8299998</v>
      </c>
      <c r="G905" s="132">
        <f t="shared" si="112"/>
        <v>165473224.5799998</v>
      </c>
      <c r="H905" s="132">
        <f t="shared" si="118"/>
        <v>483550.75183972548</v>
      </c>
      <c r="I905" s="270">
        <f t="shared" si="119"/>
        <v>1.8397254752926528E-3</v>
      </c>
    </row>
    <row r="906" spans="1:9" x14ac:dyDescent="0.25">
      <c r="A906" s="135">
        <v>50180</v>
      </c>
      <c r="B906" s="134">
        <f t="shared" si="113"/>
        <v>7</v>
      </c>
      <c r="C906" s="132">
        <f t="shared" si="114"/>
        <v>3101778</v>
      </c>
      <c r="D906" s="133">
        <f t="shared" si="115"/>
        <v>2625759.13</v>
      </c>
      <c r="E906" s="132">
        <f t="shared" si="116"/>
        <v>476018.87</v>
      </c>
      <c r="F906" s="132">
        <f t="shared" si="117"/>
        <v>165473224.5799998</v>
      </c>
      <c r="G906" s="132">
        <f t="shared" si="112"/>
        <v>162847465.44999981</v>
      </c>
      <c r="H906" s="132">
        <f t="shared" si="118"/>
        <v>476018.86523013638</v>
      </c>
      <c r="I906" s="270">
        <f t="shared" si="119"/>
        <v>-4.7698636190034449E-3</v>
      </c>
    </row>
    <row r="907" spans="1:9" x14ac:dyDescent="0.25">
      <c r="A907" s="135">
        <v>50187</v>
      </c>
      <c r="B907" s="134">
        <f t="shared" si="113"/>
        <v>7</v>
      </c>
      <c r="C907" s="132">
        <f t="shared" si="114"/>
        <v>3101778</v>
      </c>
      <c r="D907" s="133">
        <f t="shared" si="115"/>
        <v>2633312.69</v>
      </c>
      <c r="E907" s="132">
        <f t="shared" si="116"/>
        <v>468465.31</v>
      </c>
      <c r="F907" s="132">
        <f t="shared" si="117"/>
        <v>162847465.44999981</v>
      </c>
      <c r="G907" s="132">
        <f t="shared" si="112"/>
        <v>160214152.75999981</v>
      </c>
      <c r="H907" s="132">
        <f t="shared" si="118"/>
        <v>468465.31156849256</v>
      </c>
      <c r="I907" s="270">
        <f t="shared" si="119"/>
        <v>1.5684925601817667E-3</v>
      </c>
    </row>
    <row r="908" spans="1:9" x14ac:dyDescent="0.25">
      <c r="A908" s="135">
        <v>50194</v>
      </c>
      <c r="B908" s="134">
        <f t="shared" si="113"/>
        <v>7</v>
      </c>
      <c r="C908" s="132">
        <f t="shared" si="114"/>
        <v>3101778</v>
      </c>
      <c r="D908" s="133">
        <f t="shared" si="115"/>
        <v>2640887.9699999997</v>
      </c>
      <c r="E908" s="132">
        <f t="shared" si="116"/>
        <v>460890.03</v>
      </c>
      <c r="F908" s="132">
        <f t="shared" si="117"/>
        <v>160214152.75999981</v>
      </c>
      <c r="G908" s="132">
        <f t="shared" si="112"/>
        <v>157573264.78999981</v>
      </c>
      <c r="H908" s="132">
        <f t="shared" si="118"/>
        <v>460890.02848767064</v>
      </c>
      <c r="I908" s="270">
        <f t="shared" si="119"/>
        <v>-1.512329385150224E-3</v>
      </c>
    </row>
    <row r="909" spans="1:9" x14ac:dyDescent="0.25">
      <c r="A909" s="135">
        <v>50201</v>
      </c>
      <c r="B909" s="134">
        <f t="shared" si="113"/>
        <v>7</v>
      </c>
      <c r="C909" s="132">
        <f t="shared" si="114"/>
        <v>3101778</v>
      </c>
      <c r="D909" s="133">
        <f t="shared" si="115"/>
        <v>2648485.0499999998</v>
      </c>
      <c r="E909" s="132">
        <f t="shared" si="116"/>
        <v>453292.95</v>
      </c>
      <c r="F909" s="132">
        <f t="shared" si="117"/>
        <v>157573264.78999981</v>
      </c>
      <c r="G909" s="132">
        <f t="shared" si="112"/>
        <v>154924779.7399998</v>
      </c>
      <c r="H909" s="132">
        <f t="shared" si="118"/>
        <v>453292.95350547892</v>
      </c>
      <c r="I909" s="270">
        <f t="shared" si="119"/>
        <v>3.5054789041168988E-3</v>
      </c>
    </row>
    <row r="910" spans="1:9" x14ac:dyDescent="0.25">
      <c r="A910" s="135">
        <v>50208</v>
      </c>
      <c r="B910" s="134">
        <f t="shared" si="113"/>
        <v>7</v>
      </c>
      <c r="C910" s="132">
        <f t="shared" si="114"/>
        <v>3101778</v>
      </c>
      <c r="D910" s="133">
        <f t="shared" si="115"/>
        <v>2656103.98</v>
      </c>
      <c r="E910" s="132">
        <f t="shared" si="116"/>
        <v>445674.02</v>
      </c>
      <c r="F910" s="132">
        <f t="shared" si="117"/>
        <v>154924779.7399998</v>
      </c>
      <c r="G910" s="132">
        <f t="shared" si="112"/>
        <v>152268675.75999981</v>
      </c>
      <c r="H910" s="132">
        <f t="shared" si="118"/>
        <v>445674.02390958846</v>
      </c>
      <c r="I910" s="270">
        <f t="shared" si="119"/>
        <v>3.909588442184031E-3</v>
      </c>
    </row>
    <row r="911" spans="1:9" x14ac:dyDescent="0.25">
      <c r="A911" s="135">
        <v>50215</v>
      </c>
      <c r="B911" s="134">
        <f t="shared" si="113"/>
        <v>7</v>
      </c>
      <c r="C911" s="132">
        <f t="shared" si="114"/>
        <v>3101778</v>
      </c>
      <c r="D911" s="133">
        <f t="shared" si="115"/>
        <v>2663744.8199999998</v>
      </c>
      <c r="E911" s="132">
        <f t="shared" si="116"/>
        <v>438033.18</v>
      </c>
      <c r="F911" s="132">
        <f t="shared" si="117"/>
        <v>152268675.75999981</v>
      </c>
      <c r="G911" s="132">
        <f t="shared" si="112"/>
        <v>149604930.93999982</v>
      </c>
      <c r="H911" s="132">
        <f t="shared" si="118"/>
        <v>438033.17684383504</v>
      </c>
      <c r="I911" s="270">
        <f t="shared" si="119"/>
        <v>-3.1561649520881474E-3</v>
      </c>
    </row>
    <row r="912" spans="1:9" x14ac:dyDescent="0.25">
      <c r="A912" s="135">
        <v>50222</v>
      </c>
      <c r="B912" s="134">
        <f t="shared" si="113"/>
        <v>7</v>
      </c>
      <c r="C912" s="132">
        <f t="shared" si="114"/>
        <v>3101778</v>
      </c>
      <c r="D912" s="133">
        <f t="shared" si="115"/>
        <v>2671407.65</v>
      </c>
      <c r="E912" s="132">
        <f t="shared" si="116"/>
        <v>430370.35</v>
      </c>
      <c r="F912" s="132">
        <f t="shared" si="117"/>
        <v>149604930.93999982</v>
      </c>
      <c r="G912" s="132">
        <f t="shared" si="112"/>
        <v>146933523.28999981</v>
      </c>
      <c r="H912" s="132">
        <f t="shared" si="118"/>
        <v>430370.34927945153</v>
      </c>
      <c r="I912" s="270">
        <f t="shared" si="119"/>
        <v>-7.2054844349622726E-4</v>
      </c>
    </row>
    <row r="913" spans="1:9" x14ac:dyDescent="0.25">
      <c r="A913" s="135">
        <v>50229</v>
      </c>
      <c r="B913" s="134">
        <f t="shared" si="113"/>
        <v>7</v>
      </c>
      <c r="C913" s="132">
        <f t="shared" si="114"/>
        <v>3101778</v>
      </c>
      <c r="D913" s="133">
        <f t="shared" si="115"/>
        <v>2679092.52</v>
      </c>
      <c r="E913" s="132">
        <f t="shared" si="116"/>
        <v>422685.48</v>
      </c>
      <c r="F913" s="132">
        <f t="shared" si="117"/>
        <v>146933523.28999981</v>
      </c>
      <c r="G913" s="132">
        <f t="shared" si="112"/>
        <v>144254430.7699998</v>
      </c>
      <c r="H913" s="132">
        <f t="shared" si="118"/>
        <v>422685.47795753373</v>
      </c>
      <c r="I913" s="270">
        <f t="shared" si="119"/>
        <v>-2.0424662507139146E-3</v>
      </c>
    </row>
    <row r="914" spans="1:9" x14ac:dyDescent="0.25">
      <c r="A914" s="135">
        <v>50236</v>
      </c>
      <c r="B914" s="134">
        <f t="shared" si="113"/>
        <v>7</v>
      </c>
      <c r="C914" s="132">
        <f t="shared" si="114"/>
        <v>3101778</v>
      </c>
      <c r="D914" s="133">
        <f t="shared" si="115"/>
        <v>2686799.5</v>
      </c>
      <c r="E914" s="132">
        <f t="shared" si="116"/>
        <v>414978.5</v>
      </c>
      <c r="F914" s="132">
        <f t="shared" si="117"/>
        <v>144254430.7699998</v>
      </c>
      <c r="G914" s="132">
        <f t="shared" si="112"/>
        <v>141567631.2699998</v>
      </c>
      <c r="H914" s="132">
        <f t="shared" si="118"/>
        <v>414978.49947534187</v>
      </c>
      <c r="I914" s="270">
        <f t="shared" si="119"/>
        <v>-5.2465812768787146E-4</v>
      </c>
    </row>
    <row r="915" spans="1:9" x14ac:dyDescent="0.25">
      <c r="A915" s="135">
        <v>50243</v>
      </c>
      <c r="B915" s="134">
        <f t="shared" si="113"/>
        <v>7</v>
      </c>
      <c r="C915" s="132">
        <f t="shared" si="114"/>
        <v>3101778</v>
      </c>
      <c r="D915" s="133">
        <f t="shared" si="115"/>
        <v>2694528.65</v>
      </c>
      <c r="E915" s="132">
        <f t="shared" si="116"/>
        <v>407249.35</v>
      </c>
      <c r="F915" s="132">
        <f t="shared" si="117"/>
        <v>141567631.2699998</v>
      </c>
      <c r="G915" s="132">
        <f t="shared" si="112"/>
        <v>138873102.6199998</v>
      </c>
      <c r="H915" s="132">
        <f t="shared" si="118"/>
        <v>407249.35022876656</v>
      </c>
      <c r="I915" s="270">
        <f t="shared" si="119"/>
        <v>2.2876658476889133E-4</v>
      </c>
    </row>
    <row r="916" spans="1:9" x14ac:dyDescent="0.25">
      <c r="A916" s="135">
        <v>50250</v>
      </c>
      <c r="B916" s="134">
        <f t="shared" si="113"/>
        <v>7</v>
      </c>
      <c r="C916" s="132">
        <f t="shared" si="114"/>
        <v>3101778</v>
      </c>
      <c r="D916" s="133">
        <f t="shared" si="115"/>
        <v>2702280.0300000003</v>
      </c>
      <c r="E916" s="132">
        <f t="shared" si="116"/>
        <v>399497.97</v>
      </c>
      <c r="F916" s="132">
        <f t="shared" si="117"/>
        <v>138873102.6199998</v>
      </c>
      <c r="G916" s="132">
        <f t="shared" si="112"/>
        <v>136170822.58999979</v>
      </c>
      <c r="H916" s="132">
        <f t="shared" si="118"/>
        <v>399497.96644109528</v>
      </c>
      <c r="I916" s="270">
        <f t="shared" si="119"/>
        <v>-3.558904689271003E-3</v>
      </c>
    </row>
    <row r="917" spans="1:9" x14ac:dyDescent="0.25">
      <c r="A917" s="135">
        <v>50257</v>
      </c>
      <c r="B917" s="134">
        <f t="shared" si="113"/>
        <v>7</v>
      </c>
      <c r="C917" s="132">
        <f t="shared" si="114"/>
        <v>3101778</v>
      </c>
      <c r="D917" s="133">
        <f t="shared" si="115"/>
        <v>2710053.7199999997</v>
      </c>
      <c r="E917" s="132">
        <f t="shared" si="116"/>
        <v>391724.28</v>
      </c>
      <c r="F917" s="132">
        <f t="shared" si="117"/>
        <v>136170822.58999979</v>
      </c>
      <c r="G917" s="132">
        <f t="shared" si="112"/>
        <v>133460768.8699998</v>
      </c>
      <c r="H917" s="132">
        <f t="shared" si="118"/>
        <v>391724.28416301304</v>
      </c>
      <c r="I917" s="270">
        <f t="shared" si="119"/>
        <v>4.1630130144767463E-3</v>
      </c>
    </row>
    <row r="918" spans="1:9" x14ac:dyDescent="0.25">
      <c r="A918" s="135">
        <v>50264</v>
      </c>
      <c r="B918" s="134">
        <f t="shared" si="113"/>
        <v>7</v>
      </c>
      <c r="C918" s="132">
        <f t="shared" si="114"/>
        <v>3101778</v>
      </c>
      <c r="D918" s="133">
        <f t="shared" si="115"/>
        <v>2717849.76</v>
      </c>
      <c r="E918" s="132">
        <f t="shared" si="116"/>
        <v>383928.24</v>
      </c>
      <c r="F918" s="132">
        <f t="shared" si="117"/>
        <v>133460768.8699998</v>
      </c>
      <c r="G918" s="132">
        <f t="shared" si="112"/>
        <v>130742919.10999979</v>
      </c>
      <c r="H918" s="132">
        <f t="shared" si="118"/>
        <v>383928.23921506788</v>
      </c>
      <c r="I918" s="270">
        <f t="shared" si="119"/>
        <v>-7.849321118555963E-4</v>
      </c>
    </row>
    <row r="919" spans="1:9" x14ac:dyDescent="0.25">
      <c r="A919" s="135">
        <v>50271</v>
      </c>
      <c r="B919" s="134">
        <f t="shared" si="113"/>
        <v>7</v>
      </c>
      <c r="C919" s="132">
        <f t="shared" si="114"/>
        <v>3101778</v>
      </c>
      <c r="D919" s="133">
        <f t="shared" si="115"/>
        <v>2725668.23</v>
      </c>
      <c r="E919" s="132">
        <f t="shared" si="116"/>
        <v>376109.77</v>
      </c>
      <c r="F919" s="132">
        <f t="shared" si="117"/>
        <v>130742919.10999979</v>
      </c>
      <c r="G919" s="132">
        <f t="shared" si="112"/>
        <v>128017250.87999979</v>
      </c>
      <c r="H919" s="132">
        <f t="shared" si="118"/>
        <v>376109.76730273914</v>
      </c>
      <c r="I919" s="270">
        <f t="shared" si="119"/>
        <v>-2.6972608757205307E-3</v>
      </c>
    </row>
    <row r="920" spans="1:9" x14ac:dyDescent="0.25">
      <c r="A920" s="135">
        <v>50278</v>
      </c>
      <c r="B920" s="134">
        <f t="shared" si="113"/>
        <v>7</v>
      </c>
      <c r="C920" s="132">
        <f t="shared" si="114"/>
        <v>3101778</v>
      </c>
      <c r="D920" s="133">
        <f t="shared" si="115"/>
        <v>2733509.2</v>
      </c>
      <c r="E920" s="132">
        <f t="shared" si="116"/>
        <v>368268.79999999999</v>
      </c>
      <c r="F920" s="132">
        <f t="shared" si="117"/>
        <v>128017250.87999979</v>
      </c>
      <c r="G920" s="132">
        <f t="shared" si="112"/>
        <v>125283741.67999978</v>
      </c>
      <c r="H920" s="132">
        <f t="shared" si="118"/>
        <v>368268.80390136922</v>
      </c>
      <c r="I920" s="270">
        <f t="shared" si="119"/>
        <v>3.9013692294247448E-3</v>
      </c>
    </row>
    <row r="921" spans="1:9" x14ac:dyDescent="0.25">
      <c r="A921" s="135">
        <v>50285</v>
      </c>
      <c r="B921" s="134">
        <f t="shared" si="113"/>
        <v>7</v>
      </c>
      <c r="C921" s="132">
        <f t="shared" si="114"/>
        <v>3101778</v>
      </c>
      <c r="D921" s="133">
        <f t="shared" si="115"/>
        <v>2741372.7199999997</v>
      </c>
      <c r="E921" s="132">
        <f t="shared" si="116"/>
        <v>360405.28</v>
      </c>
      <c r="F921" s="132">
        <f t="shared" si="117"/>
        <v>125283741.67999978</v>
      </c>
      <c r="G921" s="132">
        <f t="shared" si="112"/>
        <v>122542368.95999978</v>
      </c>
      <c r="H921" s="132">
        <f t="shared" si="118"/>
        <v>360405.28428493085</v>
      </c>
      <c r="I921" s="270">
        <f t="shared" si="119"/>
        <v>4.284930822905153E-3</v>
      </c>
    </row>
    <row r="922" spans="1:9" x14ac:dyDescent="0.25">
      <c r="A922" s="135">
        <v>50292</v>
      </c>
      <c r="B922" s="134">
        <f t="shared" si="113"/>
        <v>7</v>
      </c>
      <c r="C922" s="132">
        <f t="shared" si="114"/>
        <v>3101778</v>
      </c>
      <c r="D922" s="133">
        <f t="shared" si="115"/>
        <v>2749258.86</v>
      </c>
      <c r="E922" s="132">
        <f t="shared" si="116"/>
        <v>352519.14</v>
      </c>
      <c r="F922" s="132">
        <f t="shared" si="117"/>
        <v>122542368.95999978</v>
      </c>
      <c r="G922" s="132">
        <f t="shared" si="112"/>
        <v>119793110.09999979</v>
      </c>
      <c r="H922" s="132">
        <f t="shared" si="118"/>
        <v>352519.143583561</v>
      </c>
      <c r="I922" s="270">
        <f t="shared" si="119"/>
        <v>3.5835609887726605E-3</v>
      </c>
    </row>
    <row r="923" spans="1:9" x14ac:dyDescent="0.25">
      <c r="A923" s="135">
        <v>50299</v>
      </c>
      <c r="B923" s="134">
        <f t="shared" si="113"/>
        <v>7</v>
      </c>
      <c r="C923" s="132">
        <f t="shared" si="114"/>
        <v>3101778</v>
      </c>
      <c r="D923" s="133">
        <f t="shared" si="115"/>
        <v>2757167.68</v>
      </c>
      <c r="E923" s="132">
        <f t="shared" si="116"/>
        <v>344610.32</v>
      </c>
      <c r="F923" s="132">
        <f t="shared" si="117"/>
        <v>119793110.09999979</v>
      </c>
      <c r="G923" s="132">
        <f t="shared" si="112"/>
        <v>117035942.41999978</v>
      </c>
      <c r="H923" s="132">
        <f t="shared" si="118"/>
        <v>344610.31672602677</v>
      </c>
      <c r="I923" s="270">
        <f t="shared" si="119"/>
        <v>-3.2739732414484024E-3</v>
      </c>
    </row>
    <row r="924" spans="1:9" x14ac:dyDescent="0.25">
      <c r="A924" s="135">
        <v>50306</v>
      </c>
      <c r="B924" s="134">
        <f t="shared" si="113"/>
        <v>7</v>
      </c>
      <c r="C924" s="132">
        <f t="shared" si="114"/>
        <v>3101778</v>
      </c>
      <c r="D924" s="133">
        <f t="shared" si="115"/>
        <v>2765099.26</v>
      </c>
      <c r="E924" s="132">
        <f t="shared" si="116"/>
        <v>336678.74</v>
      </c>
      <c r="F924" s="132">
        <f t="shared" si="117"/>
        <v>117035942.41999978</v>
      </c>
      <c r="G924" s="132">
        <f t="shared" si="112"/>
        <v>114270843.15999977</v>
      </c>
      <c r="H924" s="132">
        <f t="shared" si="118"/>
        <v>336678.73846849246</v>
      </c>
      <c r="I924" s="270">
        <f t="shared" si="119"/>
        <v>-1.5315075288526714E-3</v>
      </c>
    </row>
    <row r="925" spans="1:9" x14ac:dyDescent="0.25">
      <c r="A925" s="135">
        <v>50313</v>
      </c>
      <c r="B925" s="134">
        <f t="shared" si="113"/>
        <v>7</v>
      </c>
      <c r="C925" s="132">
        <f t="shared" si="114"/>
        <v>3101778</v>
      </c>
      <c r="D925" s="133">
        <f t="shared" si="115"/>
        <v>2773053.66</v>
      </c>
      <c r="E925" s="132">
        <f t="shared" si="116"/>
        <v>328724.34000000003</v>
      </c>
      <c r="F925" s="132">
        <f t="shared" si="117"/>
        <v>114270843.15999977</v>
      </c>
      <c r="G925" s="132">
        <f t="shared" si="112"/>
        <v>111497789.49999978</v>
      </c>
      <c r="H925" s="132">
        <f t="shared" si="118"/>
        <v>328724.34333698568</v>
      </c>
      <c r="I925" s="270">
        <f t="shared" si="119"/>
        <v>3.336985653731972E-3</v>
      </c>
    </row>
    <row r="926" spans="1:9" x14ac:dyDescent="0.25">
      <c r="A926" s="135">
        <v>50320</v>
      </c>
      <c r="B926" s="134">
        <f t="shared" si="113"/>
        <v>7</v>
      </c>
      <c r="C926" s="132">
        <f t="shared" si="114"/>
        <v>3101778</v>
      </c>
      <c r="D926" s="133">
        <f t="shared" si="115"/>
        <v>2781030.93</v>
      </c>
      <c r="E926" s="132">
        <f t="shared" si="116"/>
        <v>320747.07</v>
      </c>
      <c r="F926" s="132">
        <f t="shared" si="117"/>
        <v>111497789.49999978</v>
      </c>
      <c r="G926" s="132">
        <f t="shared" si="112"/>
        <v>108716758.56999977</v>
      </c>
      <c r="H926" s="132">
        <f t="shared" si="118"/>
        <v>320747.06568493083</v>
      </c>
      <c r="I926" s="270">
        <f t="shared" si="119"/>
        <v>-4.3150691781193018E-3</v>
      </c>
    </row>
    <row r="927" spans="1:9" x14ac:dyDescent="0.25">
      <c r="A927" s="135">
        <v>50327</v>
      </c>
      <c r="B927" s="134">
        <f t="shared" si="113"/>
        <v>7</v>
      </c>
      <c r="C927" s="132">
        <f t="shared" si="114"/>
        <v>3101778</v>
      </c>
      <c r="D927" s="133">
        <f t="shared" si="115"/>
        <v>2789031.16</v>
      </c>
      <c r="E927" s="132">
        <f t="shared" si="116"/>
        <v>312746.84000000003</v>
      </c>
      <c r="F927" s="132">
        <f t="shared" si="117"/>
        <v>108716758.56999977</v>
      </c>
      <c r="G927" s="132">
        <f t="shared" si="112"/>
        <v>105927727.40999977</v>
      </c>
      <c r="H927" s="132">
        <f t="shared" si="118"/>
        <v>312746.83972191712</v>
      </c>
      <c r="I927" s="270">
        <f t="shared" si="119"/>
        <v>-2.7808290906250477E-4</v>
      </c>
    </row>
    <row r="928" spans="1:9" x14ac:dyDescent="0.25">
      <c r="A928" s="135">
        <v>50334</v>
      </c>
      <c r="B928" s="134">
        <f t="shared" si="113"/>
        <v>7</v>
      </c>
      <c r="C928" s="132">
        <f t="shared" si="114"/>
        <v>3101778</v>
      </c>
      <c r="D928" s="133">
        <f t="shared" si="115"/>
        <v>2797054.4</v>
      </c>
      <c r="E928" s="132">
        <f t="shared" si="116"/>
        <v>304723.59999999998</v>
      </c>
      <c r="F928" s="132">
        <f t="shared" si="117"/>
        <v>105927727.40999977</v>
      </c>
      <c r="G928" s="132">
        <f t="shared" si="112"/>
        <v>103130673.00999977</v>
      </c>
      <c r="H928" s="132">
        <f t="shared" si="118"/>
        <v>304723.59939862945</v>
      </c>
      <c r="I928" s="270">
        <f t="shared" si="119"/>
        <v>-6.0137052787467837E-4</v>
      </c>
    </row>
    <row r="929" spans="1:9" x14ac:dyDescent="0.25">
      <c r="A929" s="135">
        <v>50341</v>
      </c>
      <c r="B929" s="134">
        <f t="shared" si="113"/>
        <v>7</v>
      </c>
      <c r="C929" s="132">
        <f t="shared" si="114"/>
        <v>3101778</v>
      </c>
      <c r="D929" s="133">
        <f t="shared" si="115"/>
        <v>2805100.7199999997</v>
      </c>
      <c r="E929" s="132">
        <f t="shared" si="116"/>
        <v>296677.28000000003</v>
      </c>
      <c r="F929" s="132">
        <f t="shared" si="117"/>
        <v>103130673.00999977</v>
      </c>
      <c r="G929" s="132">
        <f t="shared" si="112"/>
        <v>100325572.28999977</v>
      </c>
      <c r="H929" s="132">
        <f t="shared" si="118"/>
        <v>296677.27852191712</v>
      </c>
      <c r="I929" s="270">
        <f t="shared" si="119"/>
        <v>-1.4780829078517854E-3</v>
      </c>
    </row>
    <row r="930" spans="1:9" x14ac:dyDescent="0.25">
      <c r="A930" s="135">
        <v>50348</v>
      </c>
      <c r="B930" s="134">
        <f t="shared" si="113"/>
        <v>7</v>
      </c>
      <c r="C930" s="132">
        <f t="shared" si="114"/>
        <v>3101778</v>
      </c>
      <c r="D930" s="133">
        <f t="shared" si="115"/>
        <v>2813170.19</v>
      </c>
      <c r="E930" s="132">
        <f t="shared" si="116"/>
        <v>288607.81</v>
      </c>
      <c r="F930" s="132">
        <f t="shared" si="117"/>
        <v>100325572.28999977</v>
      </c>
      <c r="G930" s="132">
        <f t="shared" si="112"/>
        <v>97512402.099999771</v>
      </c>
      <c r="H930" s="132">
        <f t="shared" si="118"/>
        <v>288607.81069725961</v>
      </c>
      <c r="I930" s="270">
        <f t="shared" si="119"/>
        <v>6.9725961657240987E-4</v>
      </c>
    </row>
    <row r="931" spans="1:9" x14ac:dyDescent="0.25">
      <c r="A931" s="135">
        <v>50355</v>
      </c>
      <c r="B931" s="134">
        <f t="shared" si="113"/>
        <v>7</v>
      </c>
      <c r="C931" s="132">
        <f t="shared" si="114"/>
        <v>3101778</v>
      </c>
      <c r="D931" s="133">
        <f t="shared" si="115"/>
        <v>2821262.87</v>
      </c>
      <c r="E931" s="132">
        <f t="shared" si="116"/>
        <v>280515.13</v>
      </c>
      <c r="F931" s="132">
        <f t="shared" si="117"/>
        <v>97512402.099999771</v>
      </c>
      <c r="G931" s="132">
        <f t="shared" si="112"/>
        <v>94691139.229999766</v>
      </c>
      <c r="H931" s="132">
        <f t="shared" si="118"/>
        <v>280515.12932876649</v>
      </c>
      <c r="I931" s="270">
        <f t="shared" si="119"/>
        <v>-6.7123351618647575E-4</v>
      </c>
    </row>
    <row r="932" spans="1:9" x14ac:dyDescent="0.25">
      <c r="A932" s="135">
        <v>50362</v>
      </c>
      <c r="B932" s="134">
        <f t="shared" si="113"/>
        <v>7</v>
      </c>
      <c r="C932" s="132">
        <f t="shared" si="114"/>
        <v>3101778</v>
      </c>
      <c r="D932" s="133">
        <f t="shared" si="115"/>
        <v>2829378.83</v>
      </c>
      <c r="E932" s="132">
        <f t="shared" si="116"/>
        <v>272399.17</v>
      </c>
      <c r="F932" s="132">
        <f t="shared" si="117"/>
        <v>94691139.229999766</v>
      </c>
      <c r="G932" s="132">
        <f t="shared" si="112"/>
        <v>91861760.399999768</v>
      </c>
      <c r="H932" s="132">
        <f t="shared" si="118"/>
        <v>272399.16764794453</v>
      </c>
      <c r="I932" s="270">
        <f t="shared" si="119"/>
        <v>-2.3520554532296956E-3</v>
      </c>
    </row>
    <row r="933" spans="1:9" x14ac:dyDescent="0.25">
      <c r="A933" s="135">
        <v>50369</v>
      </c>
      <c r="B933" s="134">
        <f t="shared" si="113"/>
        <v>7</v>
      </c>
      <c r="C933" s="132">
        <f t="shared" si="114"/>
        <v>3101778</v>
      </c>
      <c r="D933" s="133">
        <f t="shared" si="115"/>
        <v>2837518.14</v>
      </c>
      <c r="E933" s="132">
        <f t="shared" si="116"/>
        <v>264259.86</v>
      </c>
      <c r="F933" s="132">
        <f t="shared" si="117"/>
        <v>91861760.399999768</v>
      </c>
      <c r="G933" s="132">
        <f t="shared" si="112"/>
        <v>89024242.259999767</v>
      </c>
      <c r="H933" s="132">
        <f t="shared" si="118"/>
        <v>264259.85868493083</v>
      </c>
      <c r="I933" s="270">
        <f t="shared" si="119"/>
        <v>-1.3150691520422697E-3</v>
      </c>
    </row>
    <row r="934" spans="1:9" x14ac:dyDescent="0.25">
      <c r="A934" s="135">
        <v>50376</v>
      </c>
      <c r="B934" s="134">
        <f t="shared" si="113"/>
        <v>7</v>
      </c>
      <c r="C934" s="132">
        <f t="shared" si="114"/>
        <v>3101778</v>
      </c>
      <c r="D934" s="133">
        <f t="shared" si="115"/>
        <v>2845680.86</v>
      </c>
      <c r="E934" s="132">
        <f t="shared" si="116"/>
        <v>256097.14</v>
      </c>
      <c r="F934" s="132">
        <f t="shared" si="117"/>
        <v>89024242.259999767</v>
      </c>
      <c r="G934" s="132">
        <f t="shared" si="112"/>
        <v>86178561.399999768</v>
      </c>
      <c r="H934" s="132">
        <f t="shared" si="118"/>
        <v>256097.13526849248</v>
      </c>
      <c r="I934" s="270">
        <f t="shared" si="119"/>
        <v>-4.7315075353253633E-3</v>
      </c>
    </row>
    <row r="935" spans="1:9" x14ac:dyDescent="0.25">
      <c r="A935" s="135">
        <v>50383</v>
      </c>
      <c r="B935" s="134">
        <f t="shared" si="113"/>
        <v>7</v>
      </c>
      <c r="C935" s="132">
        <f t="shared" si="114"/>
        <v>3101778</v>
      </c>
      <c r="D935" s="133">
        <f t="shared" si="115"/>
        <v>2853867.07</v>
      </c>
      <c r="E935" s="132">
        <f t="shared" si="116"/>
        <v>247910.93</v>
      </c>
      <c r="F935" s="132">
        <f t="shared" si="117"/>
        <v>86178561.399999768</v>
      </c>
      <c r="G935" s="132">
        <f t="shared" si="112"/>
        <v>83324694.329999775</v>
      </c>
      <c r="H935" s="132">
        <f t="shared" si="118"/>
        <v>247910.93005479386</v>
      </c>
      <c r="I935" s="270">
        <f t="shared" si="119"/>
        <v>5.4793868912383914E-5</v>
      </c>
    </row>
    <row r="936" spans="1:9" x14ac:dyDescent="0.25">
      <c r="A936" s="135">
        <v>50390</v>
      </c>
      <c r="B936" s="134">
        <f t="shared" si="113"/>
        <v>7</v>
      </c>
      <c r="C936" s="132">
        <f t="shared" si="114"/>
        <v>3101778</v>
      </c>
      <c r="D936" s="133">
        <f t="shared" si="115"/>
        <v>2862076.82</v>
      </c>
      <c r="E936" s="132">
        <f t="shared" si="116"/>
        <v>239701.18</v>
      </c>
      <c r="F936" s="132">
        <f t="shared" si="117"/>
        <v>83324694.329999775</v>
      </c>
      <c r="G936" s="132">
        <f t="shared" si="112"/>
        <v>80462617.509999782</v>
      </c>
      <c r="H936" s="132">
        <f t="shared" si="118"/>
        <v>239701.17546986236</v>
      </c>
      <c r="I936" s="270">
        <f t="shared" si="119"/>
        <v>-4.530137637630105E-3</v>
      </c>
    </row>
    <row r="937" spans="1:9" x14ac:dyDescent="0.25">
      <c r="A937" s="135">
        <v>50397</v>
      </c>
      <c r="B937" s="134">
        <f t="shared" si="113"/>
        <v>7</v>
      </c>
      <c r="C937" s="132">
        <f t="shared" si="114"/>
        <v>3101778</v>
      </c>
      <c r="D937" s="133">
        <f t="shared" si="115"/>
        <v>2870310.2</v>
      </c>
      <c r="E937" s="132">
        <f t="shared" si="116"/>
        <v>231467.8</v>
      </c>
      <c r="F937" s="132">
        <f t="shared" si="117"/>
        <v>80462617.509999782</v>
      </c>
      <c r="G937" s="132">
        <f t="shared" si="112"/>
        <v>77592307.309999779</v>
      </c>
      <c r="H937" s="132">
        <f t="shared" si="118"/>
        <v>231467.80379588981</v>
      </c>
      <c r="I937" s="270">
        <f t="shared" si="119"/>
        <v>3.79588981741108E-3</v>
      </c>
    </row>
    <row r="938" spans="1:9" x14ac:dyDescent="0.25">
      <c r="A938" s="135">
        <v>50404</v>
      </c>
      <c r="B938" s="134">
        <f t="shared" si="113"/>
        <v>7</v>
      </c>
      <c r="C938" s="132">
        <f t="shared" si="114"/>
        <v>3101778</v>
      </c>
      <c r="D938" s="133">
        <f t="shared" si="115"/>
        <v>2878567.25</v>
      </c>
      <c r="E938" s="132">
        <f t="shared" si="116"/>
        <v>223210.75</v>
      </c>
      <c r="F938" s="132">
        <f t="shared" si="117"/>
        <v>77592307.309999779</v>
      </c>
      <c r="G938" s="132">
        <f t="shared" si="112"/>
        <v>74713740.059999779</v>
      </c>
      <c r="H938" s="132">
        <f t="shared" si="118"/>
        <v>223210.74705616373</v>
      </c>
      <c r="I938" s="270">
        <f t="shared" si="119"/>
        <v>-2.9438362689688802E-3</v>
      </c>
    </row>
    <row r="939" spans="1:9" x14ac:dyDescent="0.25">
      <c r="A939" s="135">
        <v>50411</v>
      </c>
      <c r="B939" s="134">
        <f t="shared" si="113"/>
        <v>7</v>
      </c>
      <c r="C939" s="132">
        <f t="shared" si="114"/>
        <v>3101778</v>
      </c>
      <c r="D939" s="133">
        <f t="shared" si="115"/>
        <v>2886848.06</v>
      </c>
      <c r="E939" s="132">
        <f t="shared" si="116"/>
        <v>214929.94</v>
      </c>
      <c r="F939" s="132">
        <f t="shared" si="117"/>
        <v>74713740.059999779</v>
      </c>
      <c r="G939" s="132">
        <f t="shared" si="112"/>
        <v>71826891.999999776</v>
      </c>
      <c r="H939" s="132">
        <f t="shared" si="118"/>
        <v>214929.93715890343</v>
      </c>
      <c r="I939" s="270">
        <f t="shared" si="119"/>
        <v>-2.8410965751390904E-3</v>
      </c>
    </row>
    <row r="940" spans="1:9" x14ac:dyDescent="0.25">
      <c r="A940" s="135">
        <v>50418</v>
      </c>
      <c r="B940" s="134">
        <f t="shared" si="113"/>
        <v>7</v>
      </c>
      <c r="C940" s="132">
        <f t="shared" si="114"/>
        <v>3101778</v>
      </c>
      <c r="D940" s="133">
        <f t="shared" si="115"/>
        <v>2895152.69</v>
      </c>
      <c r="E940" s="132">
        <f t="shared" si="116"/>
        <v>206625.31</v>
      </c>
      <c r="F940" s="132">
        <f t="shared" si="117"/>
        <v>71826891.999999776</v>
      </c>
      <c r="G940" s="132">
        <f t="shared" si="112"/>
        <v>68931739.309999779</v>
      </c>
      <c r="H940" s="132">
        <f t="shared" si="118"/>
        <v>206625.30575342398</v>
      </c>
      <c r="I940" s="270">
        <f t="shared" si="119"/>
        <v>-4.2465760197956115E-3</v>
      </c>
    </row>
    <row r="941" spans="1:9" x14ac:dyDescent="0.25">
      <c r="A941" s="135">
        <v>50425</v>
      </c>
      <c r="B941" s="134">
        <f t="shared" si="113"/>
        <v>7</v>
      </c>
      <c r="C941" s="132">
        <f t="shared" si="114"/>
        <v>3101778</v>
      </c>
      <c r="D941" s="133">
        <f t="shared" si="115"/>
        <v>2903481.22</v>
      </c>
      <c r="E941" s="132">
        <f t="shared" si="116"/>
        <v>198296.78</v>
      </c>
      <c r="F941" s="132">
        <f t="shared" si="117"/>
        <v>68931739.309999779</v>
      </c>
      <c r="G941" s="132">
        <f t="shared" si="112"/>
        <v>66028258.08999978</v>
      </c>
      <c r="H941" s="132">
        <f t="shared" si="118"/>
        <v>198296.78431643776</v>
      </c>
      <c r="I941" s="270">
        <f t="shared" si="119"/>
        <v>4.3164377566426992E-3</v>
      </c>
    </row>
    <row r="942" spans="1:9" x14ac:dyDescent="0.25">
      <c r="A942" s="135">
        <v>50432</v>
      </c>
      <c r="B942" s="134">
        <f t="shared" si="113"/>
        <v>7</v>
      </c>
      <c r="C942" s="132">
        <f t="shared" si="114"/>
        <v>3101778</v>
      </c>
      <c r="D942" s="133">
        <f t="shared" si="115"/>
        <v>2911833.7</v>
      </c>
      <c r="E942" s="132">
        <f t="shared" si="116"/>
        <v>189944.3</v>
      </c>
      <c r="F942" s="132">
        <f t="shared" si="117"/>
        <v>66028258.08999978</v>
      </c>
      <c r="G942" s="132">
        <f t="shared" si="112"/>
        <v>63116424.389999777</v>
      </c>
      <c r="H942" s="132">
        <f t="shared" si="118"/>
        <v>189944.30409451993</v>
      </c>
      <c r="I942" s="270">
        <f t="shared" si="119"/>
        <v>4.0945199434645474E-3</v>
      </c>
    </row>
    <row r="943" spans="1:9" x14ac:dyDescent="0.25">
      <c r="A943" s="135">
        <v>50439</v>
      </c>
      <c r="B943" s="134">
        <f t="shared" si="113"/>
        <v>7</v>
      </c>
      <c r="C943" s="132">
        <f t="shared" si="114"/>
        <v>3101778</v>
      </c>
      <c r="D943" s="133">
        <f t="shared" si="115"/>
        <v>2920210.2</v>
      </c>
      <c r="E943" s="132">
        <f t="shared" si="116"/>
        <v>181567.8</v>
      </c>
      <c r="F943" s="132">
        <f t="shared" si="117"/>
        <v>63116424.389999777</v>
      </c>
      <c r="G943" s="132">
        <f t="shared" si="112"/>
        <v>60196214.189999774</v>
      </c>
      <c r="H943" s="132">
        <f t="shared" si="118"/>
        <v>181567.7961904103</v>
      </c>
      <c r="I943" s="270">
        <f t="shared" si="119"/>
        <v>-3.8095896888989955E-3</v>
      </c>
    </row>
    <row r="944" spans="1:9" x14ac:dyDescent="0.25">
      <c r="A944" s="135">
        <v>50446</v>
      </c>
      <c r="B944" s="134">
        <f t="shared" si="113"/>
        <v>7</v>
      </c>
      <c r="C944" s="132">
        <f t="shared" si="114"/>
        <v>3101778</v>
      </c>
      <c r="D944" s="133">
        <f t="shared" si="115"/>
        <v>2928610.81</v>
      </c>
      <c r="E944" s="132">
        <f t="shared" si="116"/>
        <v>173167.19</v>
      </c>
      <c r="F944" s="132">
        <f t="shared" si="117"/>
        <v>60196214.189999774</v>
      </c>
      <c r="G944" s="132">
        <f t="shared" si="112"/>
        <v>57267603.379999772</v>
      </c>
      <c r="H944" s="132">
        <f t="shared" si="118"/>
        <v>173167.19150547878</v>
      </c>
      <c r="I944" s="270">
        <f t="shared" si="119"/>
        <v>1.5054787800181657E-3</v>
      </c>
    </row>
    <row r="945" spans="1:9" x14ac:dyDescent="0.25">
      <c r="A945" s="135">
        <v>50453</v>
      </c>
      <c r="B945" s="134">
        <f t="shared" si="113"/>
        <v>7</v>
      </c>
      <c r="C945" s="132">
        <f t="shared" si="114"/>
        <v>3101778</v>
      </c>
      <c r="D945" s="133">
        <f t="shared" si="115"/>
        <v>2937035.58</v>
      </c>
      <c r="E945" s="132">
        <f t="shared" si="116"/>
        <v>164742.42000000001</v>
      </c>
      <c r="F945" s="132">
        <f t="shared" si="117"/>
        <v>57267603.379999772</v>
      </c>
      <c r="G945" s="132">
        <f t="shared" si="112"/>
        <v>54330567.799999774</v>
      </c>
      <c r="H945" s="132">
        <f t="shared" si="118"/>
        <v>164742.42068219112</v>
      </c>
      <c r="I945" s="270">
        <f t="shared" si="119"/>
        <v>6.8219110835343599E-4</v>
      </c>
    </row>
    <row r="946" spans="1:9" x14ac:dyDescent="0.25">
      <c r="A946" s="135">
        <v>50460</v>
      </c>
      <c r="B946" s="134">
        <f t="shared" si="113"/>
        <v>7</v>
      </c>
      <c r="C946" s="132">
        <f t="shared" si="114"/>
        <v>3101778</v>
      </c>
      <c r="D946" s="133">
        <f t="shared" si="115"/>
        <v>2945484.59</v>
      </c>
      <c r="E946" s="132">
        <f t="shared" si="116"/>
        <v>156293.41</v>
      </c>
      <c r="F946" s="132">
        <f t="shared" si="117"/>
        <v>54330567.799999774</v>
      </c>
      <c r="G946" s="132">
        <f t="shared" si="112"/>
        <v>51385083.20999977</v>
      </c>
      <c r="H946" s="132">
        <f t="shared" si="118"/>
        <v>156293.41421917742</v>
      </c>
      <c r="I946" s="270">
        <f t="shared" si="119"/>
        <v>4.2191774118691683E-3</v>
      </c>
    </row>
    <row r="947" spans="1:9" x14ac:dyDescent="0.25">
      <c r="A947" s="135">
        <v>50467</v>
      </c>
      <c r="B947" s="134">
        <f t="shared" si="113"/>
        <v>7</v>
      </c>
      <c r="C947" s="132">
        <f t="shared" si="114"/>
        <v>3101778</v>
      </c>
      <c r="D947" s="133">
        <f t="shared" si="115"/>
        <v>2953957.9</v>
      </c>
      <c r="E947" s="132">
        <f t="shared" si="116"/>
        <v>147820.1</v>
      </c>
      <c r="F947" s="132">
        <f t="shared" si="117"/>
        <v>51385083.20999977</v>
      </c>
      <c r="G947" s="132">
        <f t="shared" si="112"/>
        <v>48431125.309999771</v>
      </c>
      <c r="H947" s="132">
        <f t="shared" si="118"/>
        <v>147820.10238493085</v>
      </c>
      <c r="I947" s="270">
        <f t="shared" si="119"/>
        <v>2.3849308490753174E-3</v>
      </c>
    </row>
    <row r="948" spans="1:9" x14ac:dyDescent="0.25">
      <c r="A948" s="135">
        <v>50474</v>
      </c>
      <c r="B948" s="134">
        <f t="shared" si="113"/>
        <v>7</v>
      </c>
      <c r="C948" s="132">
        <f t="shared" si="114"/>
        <v>3101778</v>
      </c>
      <c r="D948" s="133">
        <f t="shared" si="115"/>
        <v>2962455.58</v>
      </c>
      <c r="E948" s="132">
        <f t="shared" si="116"/>
        <v>139322.42000000001</v>
      </c>
      <c r="F948" s="132">
        <f t="shared" si="117"/>
        <v>48431125.309999771</v>
      </c>
      <c r="G948" s="132">
        <f t="shared" si="112"/>
        <v>45468669.729999773</v>
      </c>
      <c r="H948" s="132">
        <f t="shared" si="118"/>
        <v>139322.4152753418</v>
      </c>
      <c r="I948" s="270">
        <f t="shared" si="119"/>
        <v>-4.7246582107618451E-3</v>
      </c>
    </row>
    <row r="949" spans="1:9" x14ac:dyDescent="0.25">
      <c r="A949" s="135">
        <v>50481</v>
      </c>
      <c r="B949" s="134">
        <f t="shared" si="113"/>
        <v>7</v>
      </c>
      <c r="C949" s="132">
        <f t="shared" si="114"/>
        <v>3101778</v>
      </c>
      <c r="D949" s="133">
        <f t="shared" si="115"/>
        <v>2970977.72</v>
      </c>
      <c r="E949" s="132">
        <f t="shared" si="116"/>
        <v>130800.28</v>
      </c>
      <c r="F949" s="132">
        <f t="shared" si="117"/>
        <v>45468669.729999773</v>
      </c>
      <c r="G949" s="132">
        <f t="shared" si="112"/>
        <v>42497692.009999774</v>
      </c>
      <c r="H949" s="132">
        <f t="shared" si="118"/>
        <v>130800.28278493085</v>
      </c>
      <c r="I949" s="270">
        <f t="shared" si="119"/>
        <v>2.7849308535223827E-3</v>
      </c>
    </row>
    <row r="950" spans="1:9" x14ac:dyDescent="0.25">
      <c r="A950" s="135">
        <v>50488</v>
      </c>
      <c r="B950" s="134">
        <f t="shared" si="113"/>
        <v>7</v>
      </c>
      <c r="C950" s="132">
        <f t="shared" si="114"/>
        <v>3101778</v>
      </c>
      <c r="D950" s="133">
        <f t="shared" si="115"/>
        <v>2979524.37</v>
      </c>
      <c r="E950" s="132">
        <f t="shared" si="116"/>
        <v>122253.63</v>
      </c>
      <c r="F950" s="132">
        <f t="shared" si="117"/>
        <v>42497692.009999774</v>
      </c>
      <c r="G950" s="132">
        <f t="shared" si="112"/>
        <v>39518167.639999777</v>
      </c>
      <c r="H950" s="132">
        <f t="shared" si="118"/>
        <v>122253.63454931442</v>
      </c>
      <c r="I950" s="270">
        <f t="shared" si="119"/>
        <v>4.549314413452521E-3</v>
      </c>
    </row>
    <row r="951" spans="1:9" x14ac:dyDescent="0.25">
      <c r="A951" s="135">
        <v>50495</v>
      </c>
      <c r="B951" s="134">
        <f t="shared" si="113"/>
        <v>7</v>
      </c>
      <c r="C951" s="132">
        <f t="shared" si="114"/>
        <v>3101778</v>
      </c>
      <c r="D951" s="133">
        <f t="shared" si="115"/>
        <v>2988095.6</v>
      </c>
      <c r="E951" s="132">
        <f t="shared" si="116"/>
        <v>113682.4</v>
      </c>
      <c r="F951" s="132">
        <f t="shared" si="117"/>
        <v>39518167.639999777</v>
      </c>
      <c r="G951" s="132">
        <f t="shared" si="112"/>
        <v>36530072.039999776</v>
      </c>
      <c r="H951" s="132">
        <f t="shared" si="118"/>
        <v>113682.40006027331</v>
      </c>
      <c r="I951" s="270">
        <f t="shared" si="119"/>
        <v>6.027331983204931E-5</v>
      </c>
    </row>
    <row r="952" spans="1:9" x14ac:dyDescent="0.25">
      <c r="A952" s="135">
        <v>50502</v>
      </c>
      <c r="B952" s="134">
        <f t="shared" si="113"/>
        <v>7</v>
      </c>
      <c r="C952" s="132">
        <f t="shared" si="114"/>
        <v>3101778</v>
      </c>
      <c r="D952" s="133">
        <f t="shared" si="115"/>
        <v>2996691.49</v>
      </c>
      <c r="E952" s="132">
        <f t="shared" si="116"/>
        <v>105086.51</v>
      </c>
      <c r="F952" s="132">
        <f t="shared" si="117"/>
        <v>36530072.039999776</v>
      </c>
      <c r="G952" s="132">
        <f t="shared" si="112"/>
        <v>33533380.549999774</v>
      </c>
      <c r="H952" s="132">
        <f t="shared" si="118"/>
        <v>105086.50860821854</v>
      </c>
      <c r="I952" s="270">
        <f t="shared" si="119"/>
        <v>-1.39178145036567E-3</v>
      </c>
    </row>
    <row r="953" spans="1:9" x14ac:dyDescent="0.25">
      <c r="A953" s="135">
        <v>50509</v>
      </c>
      <c r="B953" s="134">
        <f t="shared" si="113"/>
        <v>7</v>
      </c>
      <c r="C953" s="132">
        <f t="shared" si="114"/>
        <v>3101778</v>
      </c>
      <c r="D953" s="133">
        <f t="shared" si="115"/>
        <v>3005312.11</v>
      </c>
      <c r="E953" s="132">
        <f t="shared" si="116"/>
        <v>96465.89</v>
      </c>
      <c r="F953" s="132">
        <f t="shared" si="117"/>
        <v>33533380.549999774</v>
      </c>
      <c r="G953" s="132">
        <f t="shared" si="112"/>
        <v>30528068.439999774</v>
      </c>
      <c r="H953" s="132">
        <f t="shared" si="118"/>
        <v>96465.889253424</v>
      </c>
      <c r="I953" s="270">
        <f t="shared" si="119"/>
        <v>-7.4657599907368422E-4</v>
      </c>
    </row>
    <row r="954" spans="1:9" x14ac:dyDescent="0.25">
      <c r="A954" s="135">
        <v>50516</v>
      </c>
      <c r="B954" s="134">
        <f t="shared" si="113"/>
        <v>7</v>
      </c>
      <c r="C954" s="132">
        <f t="shared" si="114"/>
        <v>3101778</v>
      </c>
      <c r="D954" s="133">
        <f t="shared" si="115"/>
        <v>3013957.53</v>
      </c>
      <c r="E954" s="132">
        <f t="shared" si="116"/>
        <v>87820.47</v>
      </c>
      <c r="F954" s="132">
        <f t="shared" si="117"/>
        <v>30528068.439999774</v>
      </c>
      <c r="G954" s="132">
        <f t="shared" si="112"/>
        <v>27514110.909999773</v>
      </c>
      <c r="H954" s="132">
        <f t="shared" si="118"/>
        <v>87820.470854793879</v>
      </c>
      <c r="I954" s="270">
        <f t="shared" si="119"/>
        <v>8.547938778065145E-4</v>
      </c>
    </row>
    <row r="955" spans="1:9" x14ac:dyDescent="0.25">
      <c r="A955" s="135">
        <v>50523</v>
      </c>
      <c r="B955" s="134">
        <f t="shared" si="113"/>
        <v>7</v>
      </c>
      <c r="C955" s="132">
        <f t="shared" si="114"/>
        <v>3101778</v>
      </c>
      <c r="D955" s="133">
        <f t="shared" si="115"/>
        <v>3022627.82</v>
      </c>
      <c r="E955" s="132">
        <f t="shared" si="116"/>
        <v>79150.179999999993</v>
      </c>
      <c r="F955" s="132">
        <f t="shared" si="117"/>
        <v>27514110.909999773</v>
      </c>
      <c r="G955" s="132">
        <f t="shared" si="112"/>
        <v>24491483.089999773</v>
      </c>
      <c r="H955" s="132">
        <f t="shared" si="118"/>
        <v>79150.182069862363</v>
      </c>
      <c r="I955" s="270">
        <f t="shared" si="119"/>
        <v>2.0698623702628538E-3</v>
      </c>
    </row>
    <row r="956" spans="1:9" x14ac:dyDescent="0.25">
      <c r="A956" s="135">
        <v>50530</v>
      </c>
      <c r="B956" s="134">
        <f t="shared" si="113"/>
        <v>7</v>
      </c>
      <c r="C956" s="132">
        <f t="shared" si="114"/>
        <v>3101778</v>
      </c>
      <c r="D956" s="133">
        <f t="shared" si="115"/>
        <v>3031323.05</v>
      </c>
      <c r="E956" s="132">
        <f t="shared" si="116"/>
        <v>70454.95</v>
      </c>
      <c r="F956" s="132">
        <f t="shared" si="117"/>
        <v>24491483.089999773</v>
      </c>
      <c r="G956" s="132">
        <f t="shared" si="112"/>
        <v>21460160.039999772</v>
      </c>
      <c r="H956" s="132">
        <f t="shared" si="118"/>
        <v>70454.951354793855</v>
      </c>
      <c r="I956" s="270">
        <f t="shared" si="119"/>
        <v>1.3547938578994945E-3</v>
      </c>
    </row>
    <row r="957" spans="1:9" x14ac:dyDescent="0.25">
      <c r="A957" s="135">
        <v>50537</v>
      </c>
      <c r="B957" s="134">
        <f t="shared" si="113"/>
        <v>7</v>
      </c>
      <c r="C957" s="132">
        <f t="shared" si="114"/>
        <v>3101778</v>
      </c>
      <c r="D957" s="133">
        <f t="shared" si="115"/>
        <v>3040043.29</v>
      </c>
      <c r="E957" s="132">
        <f t="shared" si="116"/>
        <v>61734.71</v>
      </c>
      <c r="F957" s="132">
        <f t="shared" si="117"/>
        <v>21460160.039999772</v>
      </c>
      <c r="G957" s="132">
        <f t="shared" si="112"/>
        <v>18420116.749999773</v>
      </c>
      <c r="H957" s="132">
        <f t="shared" si="118"/>
        <v>61734.706964382895</v>
      </c>
      <c r="I957" s="270">
        <f t="shared" si="119"/>
        <v>-3.0356171046150848E-3</v>
      </c>
    </row>
    <row r="958" spans="1:9" x14ac:dyDescent="0.25">
      <c r="A958" s="135">
        <v>50544</v>
      </c>
      <c r="B958" s="134">
        <f t="shared" si="113"/>
        <v>7</v>
      </c>
      <c r="C958" s="132">
        <f t="shared" si="114"/>
        <v>3101778</v>
      </c>
      <c r="D958" s="133">
        <f t="shared" si="115"/>
        <v>3048788.62</v>
      </c>
      <c r="E958" s="132">
        <f t="shared" si="116"/>
        <v>52989.38</v>
      </c>
      <c r="F958" s="132">
        <f t="shared" si="117"/>
        <v>18420116.749999773</v>
      </c>
      <c r="G958" s="132">
        <f t="shared" si="112"/>
        <v>15371328.129999772</v>
      </c>
      <c r="H958" s="132">
        <f t="shared" si="118"/>
        <v>52989.376952054139</v>
      </c>
      <c r="I958" s="270">
        <f t="shared" si="119"/>
        <v>-3.0479458582703955E-3</v>
      </c>
    </row>
    <row r="959" spans="1:9" x14ac:dyDescent="0.25">
      <c r="A959" s="135">
        <v>50551</v>
      </c>
      <c r="B959" s="134">
        <f t="shared" si="113"/>
        <v>7</v>
      </c>
      <c r="C959" s="132">
        <f t="shared" si="114"/>
        <v>3101778</v>
      </c>
      <c r="D959" s="133">
        <f t="shared" si="115"/>
        <v>3057559.11</v>
      </c>
      <c r="E959" s="132">
        <f t="shared" si="116"/>
        <v>44218.89</v>
      </c>
      <c r="F959" s="132">
        <f t="shared" si="117"/>
        <v>15371328.129999772</v>
      </c>
      <c r="G959" s="132">
        <f t="shared" si="112"/>
        <v>12313769.019999772</v>
      </c>
      <c r="H959" s="132">
        <f t="shared" si="118"/>
        <v>44218.889141095227</v>
      </c>
      <c r="I959" s="270">
        <f t="shared" si="119"/>
        <v>-8.5890477203065529E-4</v>
      </c>
    </row>
    <row r="960" spans="1:9" x14ac:dyDescent="0.25">
      <c r="A960" s="135">
        <v>50558</v>
      </c>
      <c r="B960" s="134">
        <f t="shared" si="113"/>
        <v>7</v>
      </c>
      <c r="C960" s="132">
        <f t="shared" si="114"/>
        <v>3101778</v>
      </c>
      <c r="D960" s="133">
        <f t="shared" si="115"/>
        <v>3066354.83</v>
      </c>
      <c r="E960" s="132">
        <f t="shared" si="116"/>
        <v>35423.17</v>
      </c>
      <c r="F960" s="132">
        <f t="shared" si="117"/>
        <v>12313769.019999772</v>
      </c>
      <c r="G960" s="132">
        <f t="shared" si="112"/>
        <v>9247414.1899997722</v>
      </c>
      <c r="H960" s="132">
        <f t="shared" si="118"/>
        <v>35423.171153424002</v>
      </c>
      <c r="I960" s="270">
        <f t="shared" si="119"/>
        <v>1.1534240038599819E-3</v>
      </c>
    </row>
    <row r="961" spans="1:9" x14ac:dyDescent="0.25">
      <c r="A961" s="135">
        <v>50565</v>
      </c>
      <c r="B961" s="134">
        <f t="shared" si="113"/>
        <v>7</v>
      </c>
      <c r="C961" s="132">
        <f t="shared" si="114"/>
        <v>3101778</v>
      </c>
      <c r="D961" s="133">
        <f t="shared" si="115"/>
        <v>3075175.85</v>
      </c>
      <c r="E961" s="132">
        <f t="shared" si="116"/>
        <v>26602.15</v>
      </c>
      <c r="F961" s="132">
        <f t="shared" si="117"/>
        <v>9247414.1899997722</v>
      </c>
      <c r="G961" s="132">
        <f t="shared" si="112"/>
        <v>6172238.3399997726</v>
      </c>
      <c r="H961" s="132">
        <f t="shared" si="118"/>
        <v>26602.150409588387</v>
      </c>
      <c r="I961" s="270">
        <f t="shared" si="119"/>
        <v>4.0958838508231565E-4</v>
      </c>
    </row>
    <row r="962" spans="1:9" x14ac:dyDescent="0.25">
      <c r="A962" s="135">
        <v>50572</v>
      </c>
      <c r="B962" s="134">
        <f t="shared" si="113"/>
        <v>7</v>
      </c>
      <c r="C962" s="132">
        <f t="shared" si="114"/>
        <v>3101778</v>
      </c>
      <c r="D962" s="133">
        <f t="shared" si="115"/>
        <v>3084022.25</v>
      </c>
      <c r="E962" s="132">
        <f t="shared" si="116"/>
        <v>17755.75</v>
      </c>
      <c r="F962" s="132">
        <f t="shared" si="117"/>
        <v>6172238.3399997726</v>
      </c>
      <c r="G962" s="132">
        <f t="shared" si="112"/>
        <v>3088216.0899997726</v>
      </c>
      <c r="H962" s="132">
        <f t="shared" si="118"/>
        <v>17755.754128766468</v>
      </c>
      <c r="I962" s="270">
        <f t="shared" si="119"/>
        <v>4.1287664680567104E-3</v>
      </c>
    </row>
    <row r="963" spans="1:9" x14ac:dyDescent="0.25">
      <c r="A963" s="135">
        <v>50579</v>
      </c>
      <c r="B963" s="134">
        <f t="shared" si="113"/>
        <v>7</v>
      </c>
      <c r="C963" s="132">
        <f t="shared" si="114"/>
        <v>3101778</v>
      </c>
      <c r="D963" s="133">
        <f t="shared" si="115"/>
        <v>3088216.0899997726</v>
      </c>
      <c r="E963" s="132">
        <v>13561.910000227243</v>
      </c>
      <c r="F963" s="132">
        <f t="shared" si="117"/>
        <v>3088216.0899997726</v>
      </c>
      <c r="G963" s="132">
        <f t="shared" si="112"/>
        <v>0</v>
      </c>
      <c r="H963" s="132">
        <f t="shared" si="118"/>
        <v>8883.9092999993445</v>
      </c>
      <c r="I963" s="270">
        <f t="shared" si="119"/>
        <v>-4678.0007002278981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09373-D544-49A7-81DA-5B4C73606085}">
  <dimension ref="A1:O5"/>
  <sheetViews>
    <sheetView zoomScaleNormal="100" workbookViewId="0">
      <selection activeCell="N2" sqref="N2"/>
    </sheetView>
  </sheetViews>
  <sheetFormatPr defaultRowHeight="15" x14ac:dyDescent="0.25"/>
  <cols>
    <col min="2" max="2" width="11.5703125" bestFit="1" customWidth="1"/>
    <col min="3" max="3" width="11.85546875" bestFit="1" customWidth="1"/>
    <col min="4" max="4" width="12" bestFit="1" customWidth="1"/>
    <col min="5" max="5" width="14.5703125" bestFit="1" customWidth="1"/>
    <col min="6" max="6" width="12.7109375" bestFit="1" customWidth="1"/>
    <col min="7" max="7" width="7.85546875" bestFit="1" customWidth="1"/>
    <col min="8" max="8" width="6.28515625" bestFit="1" customWidth="1"/>
    <col min="9" max="9" width="11.7109375" bestFit="1" customWidth="1"/>
    <col min="10" max="10" width="7.7109375" bestFit="1" customWidth="1"/>
    <col min="11" max="11" width="21.85546875" bestFit="1" customWidth="1"/>
    <col min="12" max="12" width="14.7109375" bestFit="1" customWidth="1"/>
    <col min="13" max="13" width="17.85546875" bestFit="1" customWidth="1"/>
    <col min="14" max="14" width="9.140625" bestFit="1" customWidth="1"/>
    <col min="15" max="15" width="81.140625" style="153" customWidth="1"/>
  </cols>
  <sheetData>
    <row r="1" spans="1:15" x14ac:dyDescent="0.25">
      <c r="A1" s="119" t="s">
        <v>75</v>
      </c>
      <c r="B1" s="98" t="s">
        <v>1</v>
      </c>
      <c r="C1" s="98" t="s">
        <v>2</v>
      </c>
      <c r="D1" s="98" t="s">
        <v>11</v>
      </c>
      <c r="E1" s="98" t="s">
        <v>12</v>
      </c>
      <c r="F1" s="98" t="s">
        <v>13</v>
      </c>
      <c r="G1" s="98" t="s">
        <v>22</v>
      </c>
      <c r="H1" s="98" t="s">
        <v>3</v>
      </c>
      <c r="I1" s="7" t="s">
        <v>390</v>
      </c>
      <c r="J1" s="98" t="s">
        <v>4</v>
      </c>
      <c r="K1" s="98" t="s">
        <v>5</v>
      </c>
      <c r="L1" s="98" t="s">
        <v>6</v>
      </c>
      <c r="M1" s="7" t="s">
        <v>8</v>
      </c>
      <c r="N1" s="98" t="s">
        <v>7</v>
      </c>
      <c r="O1" s="159" t="s">
        <v>168</v>
      </c>
    </row>
    <row r="2" spans="1:15" x14ac:dyDescent="0.25">
      <c r="A2" s="157" t="s">
        <v>0</v>
      </c>
      <c r="B2" s="155" t="s">
        <v>9</v>
      </c>
      <c r="C2" s="155" t="s">
        <v>386</v>
      </c>
      <c r="D2" s="155" t="s">
        <v>186</v>
      </c>
      <c r="E2" s="155" t="s">
        <v>186</v>
      </c>
      <c r="F2" s="155" t="s">
        <v>187</v>
      </c>
      <c r="G2" s="155" t="s">
        <v>65</v>
      </c>
      <c r="H2" s="155" t="s">
        <v>595</v>
      </c>
      <c r="I2" s="158" t="s">
        <v>74</v>
      </c>
      <c r="J2" s="155" t="s">
        <v>74</v>
      </c>
      <c r="K2" s="155" t="s">
        <v>18</v>
      </c>
      <c r="L2" s="155" t="s">
        <v>69</v>
      </c>
      <c r="M2" s="156" t="s">
        <v>71</v>
      </c>
      <c r="N2" s="155" t="s">
        <v>594</v>
      </c>
      <c r="O2" s="154" t="s">
        <v>598</v>
      </c>
    </row>
    <row r="3" spans="1:15" x14ac:dyDescent="0.25">
      <c r="A3" s="157" t="s">
        <v>0</v>
      </c>
      <c r="B3" s="155" t="s">
        <v>9</v>
      </c>
      <c r="C3" s="155" t="s">
        <v>386</v>
      </c>
      <c r="D3" s="155" t="s">
        <v>186</v>
      </c>
      <c r="E3" s="155" t="s">
        <v>186</v>
      </c>
      <c r="F3" s="155" t="s">
        <v>187</v>
      </c>
      <c r="G3" s="155" t="s">
        <v>65</v>
      </c>
      <c r="H3" s="155" t="s">
        <v>595</v>
      </c>
      <c r="I3" s="155" t="s">
        <v>74</v>
      </c>
      <c r="J3" s="155" t="s">
        <v>0</v>
      </c>
      <c r="K3" s="155" t="s">
        <v>18</v>
      </c>
      <c r="L3" s="155" t="s">
        <v>69</v>
      </c>
      <c r="M3" s="156" t="s">
        <v>71</v>
      </c>
      <c r="N3" s="155" t="s">
        <v>594</v>
      </c>
      <c r="O3" s="154" t="s">
        <v>597</v>
      </c>
    </row>
    <row r="4" spans="1:15" x14ac:dyDescent="0.25">
      <c r="A4" s="157" t="s">
        <v>0</v>
      </c>
      <c r="B4" s="155" t="s">
        <v>9</v>
      </c>
      <c r="C4" s="155" t="s">
        <v>386</v>
      </c>
      <c r="D4" s="155" t="s">
        <v>186</v>
      </c>
      <c r="E4" s="155" t="s">
        <v>186</v>
      </c>
      <c r="F4" s="155" t="s">
        <v>187</v>
      </c>
      <c r="G4" s="155" t="s">
        <v>65</v>
      </c>
      <c r="H4" s="155" t="s">
        <v>595</v>
      </c>
      <c r="I4" s="155" t="s">
        <v>74</v>
      </c>
      <c r="J4" s="155" t="s">
        <v>0</v>
      </c>
      <c r="K4" s="155" t="s">
        <v>162</v>
      </c>
      <c r="L4" s="155" t="s">
        <v>69</v>
      </c>
      <c r="M4" s="156" t="s">
        <v>71</v>
      </c>
      <c r="N4" s="155" t="s">
        <v>594</v>
      </c>
      <c r="O4" s="154" t="s">
        <v>596</v>
      </c>
    </row>
    <row r="5" spans="1:15" x14ac:dyDescent="0.25">
      <c r="A5" s="157" t="s">
        <v>0</v>
      </c>
      <c r="B5" s="155" t="s">
        <v>9</v>
      </c>
      <c r="C5" s="155" t="s">
        <v>386</v>
      </c>
      <c r="D5" s="155" t="s">
        <v>186</v>
      </c>
      <c r="E5" s="155" t="s">
        <v>186</v>
      </c>
      <c r="F5" s="155" t="s">
        <v>187</v>
      </c>
      <c r="G5" s="155" t="s">
        <v>119</v>
      </c>
      <c r="H5" s="155" t="s">
        <v>595</v>
      </c>
      <c r="I5" s="155" t="s">
        <v>74</v>
      </c>
      <c r="J5" s="155" t="s">
        <v>0</v>
      </c>
      <c r="K5" s="155" t="s">
        <v>322</v>
      </c>
      <c r="L5" s="155" t="s">
        <v>69</v>
      </c>
      <c r="M5" s="156" t="s">
        <v>71</v>
      </c>
      <c r="N5" s="155" t="s">
        <v>594</v>
      </c>
      <c r="O5" s="154" t="s">
        <v>593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8E1BD-3809-4B68-9B51-6622B1CF2F8C}">
  <dimension ref="A1:I45"/>
  <sheetViews>
    <sheetView zoomScaleNormal="100" workbookViewId="0">
      <pane ySplit="3" topLeftCell="A33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1.7109375" bestFit="1" customWidth="1"/>
    <col min="3" max="3" width="17.85546875" bestFit="1" customWidth="1"/>
    <col min="4" max="4" width="12.7109375" bestFit="1" customWidth="1"/>
    <col min="5" max="5" width="9.28515625" bestFit="1" customWidth="1"/>
    <col min="6" max="6" width="15.42578125" bestFit="1" customWidth="1"/>
    <col min="7" max="7" width="14.42578125" bestFit="1" customWidth="1"/>
    <col min="8" max="8" width="15" bestFit="1" customWidth="1"/>
    <col min="9" max="9" width="7.28515625" bestFit="1" customWidth="1"/>
  </cols>
  <sheetData>
    <row r="1" spans="1:9" x14ac:dyDescent="0.25">
      <c r="A1" s="37" t="s">
        <v>267</v>
      </c>
      <c r="B1" s="46">
        <v>43831</v>
      </c>
      <c r="C1" s="129" t="s">
        <v>377</v>
      </c>
      <c r="D1" s="83">
        <v>2000000</v>
      </c>
      <c r="E1" s="166"/>
    </row>
    <row r="2" spans="1:9" x14ac:dyDescent="0.25">
      <c r="A2" s="37" t="s">
        <v>268</v>
      </c>
      <c r="B2" s="147">
        <v>0.15</v>
      </c>
      <c r="C2" s="165" t="s">
        <v>381</v>
      </c>
      <c r="D2" s="164">
        <f>ROUNDUP(48060.7073060043,0)</f>
        <v>48061</v>
      </c>
      <c r="E2" s="163"/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161" t="s">
        <v>528</v>
      </c>
      <c r="B4" s="116">
        <f>_xlfn.DAYS(A4,B1)</f>
        <v>2</v>
      </c>
      <c r="C4" s="114">
        <f>$D$2</f>
        <v>48061</v>
      </c>
      <c r="D4" s="115">
        <f>C4-E4</f>
        <v>46417.16</v>
      </c>
      <c r="E4" s="114">
        <f>ROUND(F4*$B$2*B4/365,2)</f>
        <v>1643.84</v>
      </c>
      <c r="F4" s="114">
        <f>D1</f>
        <v>2000000</v>
      </c>
      <c r="G4" s="114">
        <f t="shared" ref="G4:G45" si="0">F4-D4</f>
        <v>1953582.84</v>
      </c>
      <c r="H4" s="114">
        <f>F4*$B$2*B4/365</f>
        <v>1643.8356164383561</v>
      </c>
      <c r="I4" s="113">
        <f>H4-E4</f>
        <v>-4.3835616438627767E-3</v>
      </c>
    </row>
    <row r="5" spans="1:9" x14ac:dyDescent="0.25">
      <c r="A5" s="161" t="s">
        <v>631</v>
      </c>
      <c r="B5" s="116">
        <f>_xlfn.DAYS(A5,A4)</f>
        <v>1</v>
      </c>
      <c r="C5" s="114">
        <f t="shared" ref="C5:C45" si="1">$D$2</f>
        <v>48061</v>
      </c>
      <c r="D5" s="115">
        <f t="shared" ref="D5:D45" si="2">C5-E5</f>
        <v>47258.16</v>
      </c>
      <c r="E5" s="114">
        <f t="shared" ref="E5:E44" si="3">ROUND(F5*$B$2*B5/365,2)</f>
        <v>802.84</v>
      </c>
      <c r="F5" s="114">
        <f t="shared" ref="F5:F45" si="4">G4</f>
        <v>1953582.84</v>
      </c>
      <c r="G5" s="114">
        <f t="shared" si="0"/>
        <v>1906324.6800000002</v>
      </c>
      <c r="H5" s="114">
        <f t="shared" ref="H5:H44" si="5">F5*$B$2*B5/365</f>
        <v>802.84226301369858</v>
      </c>
      <c r="I5" s="113">
        <f t="shared" ref="I5:I45" si="6">H5-E5</f>
        <v>2.2630136985526406E-3</v>
      </c>
    </row>
    <row r="6" spans="1:9" x14ac:dyDescent="0.25">
      <c r="A6" s="161" t="s">
        <v>33</v>
      </c>
      <c r="B6" s="116">
        <f t="shared" ref="B6:B45" si="7">_xlfn.DAYS(A6,A5)</f>
        <v>1</v>
      </c>
      <c r="C6" s="114">
        <f t="shared" si="1"/>
        <v>48061</v>
      </c>
      <c r="D6" s="115">
        <f t="shared" si="2"/>
        <v>47277.58</v>
      </c>
      <c r="E6" s="114">
        <f t="shared" si="3"/>
        <v>783.42</v>
      </c>
      <c r="F6" s="114">
        <f t="shared" si="4"/>
        <v>1906324.6800000002</v>
      </c>
      <c r="G6" s="114">
        <f t="shared" si="0"/>
        <v>1859047.1</v>
      </c>
      <c r="H6" s="114">
        <f t="shared" si="5"/>
        <v>783.42110136986298</v>
      </c>
      <c r="I6" s="113">
        <f t="shared" si="6"/>
        <v>1.1013698630222279E-3</v>
      </c>
    </row>
    <row r="7" spans="1:9" x14ac:dyDescent="0.25">
      <c r="A7" s="161" t="s">
        <v>630</v>
      </c>
      <c r="B7" s="116">
        <f t="shared" si="7"/>
        <v>1</v>
      </c>
      <c r="C7" s="114">
        <f t="shared" si="1"/>
        <v>48061</v>
      </c>
      <c r="D7" s="115">
        <f t="shared" si="2"/>
        <v>47297.01</v>
      </c>
      <c r="E7" s="114">
        <f t="shared" si="3"/>
        <v>763.99</v>
      </c>
      <c r="F7" s="114">
        <f t="shared" si="4"/>
        <v>1859047.1</v>
      </c>
      <c r="G7" s="114">
        <f t="shared" si="0"/>
        <v>1811750.09</v>
      </c>
      <c r="H7" s="114">
        <f t="shared" si="5"/>
        <v>763.99195890410965</v>
      </c>
      <c r="I7" s="113">
        <f t="shared" si="6"/>
        <v>1.9589041096423898E-3</v>
      </c>
    </row>
    <row r="8" spans="1:9" x14ac:dyDescent="0.25">
      <c r="A8" s="161" t="s">
        <v>629</v>
      </c>
      <c r="B8" s="116">
        <f t="shared" si="7"/>
        <v>1</v>
      </c>
      <c r="C8" s="114">
        <f t="shared" si="1"/>
        <v>48061</v>
      </c>
      <c r="D8" s="115">
        <f t="shared" si="2"/>
        <v>47316.45</v>
      </c>
      <c r="E8" s="114">
        <f t="shared" si="3"/>
        <v>744.55</v>
      </c>
      <c r="F8" s="114">
        <f t="shared" si="4"/>
        <v>1811750.09</v>
      </c>
      <c r="G8" s="114">
        <f t="shared" si="0"/>
        <v>1764433.6400000001</v>
      </c>
      <c r="H8" s="114">
        <f t="shared" si="5"/>
        <v>744.55483150684927</v>
      </c>
      <c r="I8" s="113">
        <f t="shared" si="6"/>
        <v>4.8315068493138824E-3</v>
      </c>
    </row>
    <row r="9" spans="1:9" x14ac:dyDescent="0.25">
      <c r="A9" s="161" t="s">
        <v>628</v>
      </c>
      <c r="B9" s="116">
        <f t="shared" si="7"/>
        <v>1</v>
      </c>
      <c r="C9" s="114">
        <f t="shared" si="1"/>
        <v>48061</v>
      </c>
      <c r="D9" s="115">
        <f t="shared" si="2"/>
        <v>47335.89</v>
      </c>
      <c r="E9" s="114">
        <f t="shared" si="3"/>
        <v>725.11</v>
      </c>
      <c r="F9" s="114">
        <f t="shared" si="4"/>
        <v>1764433.6400000001</v>
      </c>
      <c r="G9" s="114">
        <f t="shared" si="0"/>
        <v>1717097.7500000002</v>
      </c>
      <c r="H9" s="114">
        <f t="shared" si="5"/>
        <v>725.10971506849319</v>
      </c>
      <c r="I9" s="113">
        <f t="shared" si="6"/>
        <v>-2.8493150682606938E-4</v>
      </c>
    </row>
    <row r="10" spans="1:9" x14ac:dyDescent="0.25">
      <c r="A10" s="161" t="s">
        <v>627</v>
      </c>
      <c r="B10" s="116">
        <f t="shared" si="7"/>
        <v>1</v>
      </c>
      <c r="C10" s="114">
        <f t="shared" si="1"/>
        <v>48061</v>
      </c>
      <c r="D10" s="115">
        <f t="shared" si="2"/>
        <v>47355.34</v>
      </c>
      <c r="E10" s="114">
        <f t="shared" si="3"/>
        <v>705.66</v>
      </c>
      <c r="F10" s="114">
        <f t="shared" si="4"/>
        <v>1717097.7500000002</v>
      </c>
      <c r="G10" s="114">
        <f t="shared" si="0"/>
        <v>1669742.4100000001</v>
      </c>
      <c r="H10" s="114">
        <f t="shared" si="5"/>
        <v>705.65660958904118</v>
      </c>
      <c r="I10" s="113">
        <f t="shared" si="6"/>
        <v>-3.3904109587865605E-3</v>
      </c>
    </row>
    <row r="11" spans="1:9" x14ac:dyDescent="0.25">
      <c r="A11" s="161" t="s">
        <v>484</v>
      </c>
      <c r="B11" s="116">
        <f t="shared" si="7"/>
        <v>1</v>
      </c>
      <c r="C11" s="114">
        <f t="shared" si="1"/>
        <v>48061</v>
      </c>
      <c r="D11" s="115">
        <f t="shared" si="2"/>
        <v>47374.8</v>
      </c>
      <c r="E11" s="114">
        <f t="shared" si="3"/>
        <v>686.2</v>
      </c>
      <c r="F11" s="114">
        <f t="shared" si="4"/>
        <v>1669742.4100000001</v>
      </c>
      <c r="G11" s="114">
        <f t="shared" si="0"/>
        <v>1622367.61</v>
      </c>
      <c r="H11" s="114">
        <f t="shared" si="5"/>
        <v>686.19551095890415</v>
      </c>
      <c r="I11" s="113">
        <f t="shared" si="6"/>
        <v>-4.4890410958942084E-3</v>
      </c>
    </row>
    <row r="12" spans="1:9" x14ac:dyDescent="0.25">
      <c r="A12" s="161" t="s">
        <v>626</v>
      </c>
      <c r="B12" s="116">
        <f t="shared" si="7"/>
        <v>1</v>
      </c>
      <c r="C12" s="114">
        <f t="shared" si="1"/>
        <v>48061</v>
      </c>
      <c r="D12" s="115">
        <f t="shared" si="2"/>
        <v>47394.27</v>
      </c>
      <c r="E12" s="114">
        <f t="shared" si="3"/>
        <v>666.73</v>
      </c>
      <c r="F12" s="114">
        <f t="shared" si="4"/>
        <v>1622367.61</v>
      </c>
      <c r="G12" s="114">
        <f t="shared" si="0"/>
        <v>1574973.34</v>
      </c>
      <c r="H12" s="114">
        <f t="shared" si="5"/>
        <v>666.72641506849311</v>
      </c>
      <c r="I12" s="113">
        <f t="shared" si="6"/>
        <v>-3.5849315069071963E-3</v>
      </c>
    </row>
    <row r="13" spans="1:9" x14ac:dyDescent="0.25">
      <c r="A13" s="161" t="s">
        <v>625</v>
      </c>
      <c r="B13" s="116">
        <f t="shared" si="7"/>
        <v>1</v>
      </c>
      <c r="C13" s="114">
        <f t="shared" si="1"/>
        <v>48061</v>
      </c>
      <c r="D13" s="115">
        <f t="shared" si="2"/>
        <v>47413.75</v>
      </c>
      <c r="E13" s="114">
        <f t="shared" si="3"/>
        <v>647.25</v>
      </c>
      <c r="F13" s="114">
        <f t="shared" si="4"/>
        <v>1574973.34</v>
      </c>
      <c r="G13" s="114">
        <f t="shared" si="0"/>
        <v>1527559.59</v>
      </c>
      <c r="H13" s="114">
        <f t="shared" si="5"/>
        <v>647.24931780821919</v>
      </c>
      <c r="I13" s="113">
        <f t="shared" si="6"/>
        <v>-6.8219178081108112E-4</v>
      </c>
    </row>
    <row r="14" spans="1:9" x14ac:dyDescent="0.25">
      <c r="A14" s="161" t="s">
        <v>624</v>
      </c>
      <c r="B14" s="116">
        <f t="shared" si="7"/>
        <v>1</v>
      </c>
      <c r="C14" s="114">
        <f t="shared" si="1"/>
        <v>48061</v>
      </c>
      <c r="D14" s="115">
        <f t="shared" si="2"/>
        <v>47433.24</v>
      </c>
      <c r="E14" s="114">
        <f t="shared" si="3"/>
        <v>627.76</v>
      </c>
      <c r="F14" s="114">
        <f t="shared" si="4"/>
        <v>1527559.59</v>
      </c>
      <c r="G14" s="114">
        <f t="shared" si="0"/>
        <v>1480126.35</v>
      </c>
      <c r="H14" s="114">
        <f t="shared" si="5"/>
        <v>627.76421506849317</v>
      </c>
      <c r="I14" s="113">
        <f t="shared" si="6"/>
        <v>4.2150684931812066E-3</v>
      </c>
    </row>
    <row r="15" spans="1:9" x14ac:dyDescent="0.25">
      <c r="A15" s="161" t="s">
        <v>623</v>
      </c>
      <c r="B15" s="116">
        <f t="shared" si="7"/>
        <v>1</v>
      </c>
      <c r="C15" s="114">
        <f t="shared" si="1"/>
        <v>48061</v>
      </c>
      <c r="D15" s="115">
        <f t="shared" si="2"/>
        <v>47452.73</v>
      </c>
      <c r="E15" s="114">
        <f t="shared" si="3"/>
        <v>608.27</v>
      </c>
      <c r="F15" s="114">
        <f t="shared" si="4"/>
        <v>1480126.35</v>
      </c>
      <c r="G15" s="114">
        <f t="shared" si="0"/>
        <v>1432673.62</v>
      </c>
      <c r="H15" s="114">
        <f t="shared" si="5"/>
        <v>608.27110273972608</v>
      </c>
      <c r="I15" s="113">
        <f t="shared" si="6"/>
        <v>1.1027397260932048E-3</v>
      </c>
    </row>
    <row r="16" spans="1:9" x14ac:dyDescent="0.25">
      <c r="A16" s="161" t="s">
        <v>622</v>
      </c>
      <c r="B16" s="116">
        <f t="shared" si="7"/>
        <v>1</v>
      </c>
      <c r="C16" s="114">
        <f t="shared" si="1"/>
        <v>48061</v>
      </c>
      <c r="D16" s="115">
        <f t="shared" si="2"/>
        <v>47472.23</v>
      </c>
      <c r="E16" s="114">
        <f t="shared" si="3"/>
        <v>588.77</v>
      </c>
      <c r="F16" s="162">
        <f t="shared" si="4"/>
        <v>1432673.62</v>
      </c>
      <c r="G16" s="114">
        <f t="shared" si="0"/>
        <v>1385201.3900000001</v>
      </c>
      <c r="H16" s="114">
        <f t="shared" si="5"/>
        <v>588.76998082191778</v>
      </c>
      <c r="I16" s="113">
        <f t="shared" si="6"/>
        <v>-1.9178082197868207E-5</v>
      </c>
    </row>
    <row r="17" spans="1:9" x14ac:dyDescent="0.25">
      <c r="A17" s="161" t="s">
        <v>621</v>
      </c>
      <c r="B17" s="116">
        <f t="shared" si="7"/>
        <v>1</v>
      </c>
      <c r="C17" s="114">
        <f t="shared" si="1"/>
        <v>48061</v>
      </c>
      <c r="D17" s="115">
        <f t="shared" si="2"/>
        <v>47491.74</v>
      </c>
      <c r="E17" s="114">
        <f t="shared" si="3"/>
        <v>569.26</v>
      </c>
      <c r="F17" s="162">
        <f t="shared" si="4"/>
        <v>1385201.3900000001</v>
      </c>
      <c r="G17" s="114">
        <f t="shared" si="0"/>
        <v>1337709.6500000001</v>
      </c>
      <c r="H17" s="114">
        <f t="shared" si="5"/>
        <v>569.26084520547943</v>
      </c>
      <c r="I17" s="113">
        <f t="shared" si="6"/>
        <v>8.4520547943611746E-4</v>
      </c>
    </row>
    <row r="18" spans="1:9" x14ac:dyDescent="0.25">
      <c r="A18" s="161" t="s">
        <v>526</v>
      </c>
      <c r="B18" s="116">
        <f t="shared" si="7"/>
        <v>1</v>
      </c>
      <c r="C18" s="114">
        <f t="shared" si="1"/>
        <v>48061</v>
      </c>
      <c r="D18" s="115">
        <f t="shared" si="2"/>
        <v>47511.26</v>
      </c>
      <c r="E18" s="114">
        <f t="shared" si="3"/>
        <v>549.74</v>
      </c>
      <c r="F18" s="162">
        <f t="shared" si="4"/>
        <v>1337709.6500000001</v>
      </c>
      <c r="G18" s="114">
        <f t="shared" si="0"/>
        <v>1290198.3900000001</v>
      </c>
      <c r="H18" s="114">
        <f t="shared" si="5"/>
        <v>549.74369178082191</v>
      </c>
      <c r="I18" s="113">
        <f t="shared" si="6"/>
        <v>3.6917808218959181E-3</v>
      </c>
    </row>
    <row r="19" spans="1:9" x14ac:dyDescent="0.25">
      <c r="A19" s="161" t="s">
        <v>620</v>
      </c>
      <c r="B19" s="116">
        <f t="shared" si="7"/>
        <v>1</v>
      </c>
      <c r="C19" s="114">
        <f t="shared" si="1"/>
        <v>48061</v>
      </c>
      <c r="D19" s="115">
        <f t="shared" si="2"/>
        <v>47530.78</v>
      </c>
      <c r="E19" s="114">
        <f t="shared" si="3"/>
        <v>530.22</v>
      </c>
      <c r="F19" s="162">
        <f t="shared" si="4"/>
        <v>1290198.3900000001</v>
      </c>
      <c r="G19" s="114">
        <f t="shared" si="0"/>
        <v>1242667.6100000001</v>
      </c>
      <c r="H19" s="114">
        <f t="shared" si="5"/>
        <v>530.21851643835623</v>
      </c>
      <c r="I19" s="113">
        <f t="shared" si="6"/>
        <v>-1.4835616437949284E-3</v>
      </c>
    </row>
    <row r="20" spans="1:9" x14ac:dyDescent="0.25">
      <c r="A20" s="161" t="s">
        <v>619</v>
      </c>
      <c r="B20" s="116">
        <f t="shared" si="7"/>
        <v>1</v>
      </c>
      <c r="C20" s="114">
        <f t="shared" si="1"/>
        <v>48061</v>
      </c>
      <c r="D20" s="115">
        <f t="shared" si="2"/>
        <v>47550.31</v>
      </c>
      <c r="E20" s="114">
        <f t="shared" si="3"/>
        <v>510.69</v>
      </c>
      <c r="F20" s="162">
        <f t="shared" si="4"/>
        <v>1242667.6100000001</v>
      </c>
      <c r="G20" s="114">
        <f t="shared" si="0"/>
        <v>1195117.3</v>
      </c>
      <c r="H20" s="114">
        <f t="shared" si="5"/>
        <v>510.68531917808218</v>
      </c>
      <c r="I20" s="113">
        <f t="shared" si="6"/>
        <v>-4.6808219178160471E-3</v>
      </c>
    </row>
    <row r="21" spans="1:9" x14ac:dyDescent="0.25">
      <c r="A21" s="161" t="s">
        <v>618</v>
      </c>
      <c r="B21" s="116">
        <f t="shared" si="7"/>
        <v>1</v>
      </c>
      <c r="C21" s="114">
        <f t="shared" si="1"/>
        <v>48061</v>
      </c>
      <c r="D21" s="115">
        <f t="shared" si="2"/>
        <v>47569.86</v>
      </c>
      <c r="E21" s="114">
        <f t="shared" si="3"/>
        <v>491.14</v>
      </c>
      <c r="F21" s="162">
        <f t="shared" si="4"/>
        <v>1195117.3</v>
      </c>
      <c r="G21" s="114">
        <f t="shared" si="0"/>
        <v>1147547.44</v>
      </c>
      <c r="H21" s="114">
        <f t="shared" si="5"/>
        <v>491.14409589041094</v>
      </c>
      <c r="I21" s="113">
        <f t="shared" si="6"/>
        <v>4.095890410951597E-3</v>
      </c>
    </row>
    <row r="22" spans="1:9" x14ac:dyDescent="0.25">
      <c r="A22" s="161" t="s">
        <v>617</v>
      </c>
      <c r="B22" s="116">
        <f t="shared" si="7"/>
        <v>1</v>
      </c>
      <c r="C22" s="114">
        <f t="shared" si="1"/>
        <v>48061</v>
      </c>
      <c r="D22" s="115">
        <f t="shared" si="2"/>
        <v>47589.41</v>
      </c>
      <c r="E22" s="114">
        <f t="shared" si="3"/>
        <v>471.59</v>
      </c>
      <c r="F22" s="162">
        <f t="shared" si="4"/>
        <v>1147547.44</v>
      </c>
      <c r="G22" s="114">
        <f t="shared" si="0"/>
        <v>1099958.03</v>
      </c>
      <c r="H22" s="114">
        <f t="shared" si="5"/>
        <v>471.5948383561643</v>
      </c>
      <c r="I22" s="113">
        <f t="shared" si="6"/>
        <v>4.8383561643277062E-3</v>
      </c>
    </row>
    <row r="23" spans="1:9" x14ac:dyDescent="0.25">
      <c r="A23" s="161" t="s">
        <v>616</v>
      </c>
      <c r="B23" s="116">
        <f t="shared" si="7"/>
        <v>1</v>
      </c>
      <c r="C23" s="114">
        <f t="shared" si="1"/>
        <v>48061</v>
      </c>
      <c r="D23" s="115">
        <f t="shared" si="2"/>
        <v>47608.959999999999</v>
      </c>
      <c r="E23" s="114">
        <f t="shared" si="3"/>
        <v>452.04</v>
      </c>
      <c r="F23" s="162">
        <f t="shared" si="4"/>
        <v>1099958.03</v>
      </c>
      <c r="G23" s="114">
        <f t="shared" si="0"/>
        <v>1052349.07</v>
      </c>
      <c r="H23" s="114">
        <f t="shared" si="5"/>
        <v>452.03754657534245</v>
      </c>
      <c r="I23" s="113">
        <f t="shared" si="6"/>
        <v>-2.4534246575740326E-3</v>
      </c>
    </row>
    <row r="24" spans="1:9" x14ac:dyDescent="0.25">
      <c r="A24" s="161" t="s">
        <v>615</v>
      </c>
      <c r="B24" s="116">
        <f t="shared" si="7"/>
        <v>1</v>
      </c>
      <c r="C24" s="114">
        <f t="shared" si="1"/>
        <v>48061</v>
      </c>
      <c r="D24" s="115">
        <f t="shared" si="2"/>
        <v>47628.53</v>
      </c>
      <c r="E24" s="114">
        <f t="shared" si="3"/>
        <v>432.47</v>
      </c>
      <c r="F24" s="162">
        <f t="shared" si="4"/>
        <v>1052349.07</v>
      </c>
      <c r="G24" s="114">
        <f t="shared" si="0"/>
        <v>1004720.54</v>
      </c>
      <c r="H24" s="114">
        <f t="shared" si="5"/>
        <v>432.47222054794526</v>
      </c>
      <c r="I24" s="113">
        <f t="shared" si="6"/>
        <v>2.2205479452281907E-3</v>
      </c>
    </row>
    <row r="25" spans="1:9" x14ac:dyDescent="0.25">
      <c r="A25" s="161" t="s">
        <v>525</v>
      </c>
      <c r="B25" s="116">
        <f t="shared" si="7"/>
        <v>1</v>
      </c>
      <c r="C25" s="114">
        <f t="shared" si="1"/>
        <v>48061</v>
      </c>
      <c r="D25" s="115">
        <f t="shared" si="2"/>
        <v>47648.1</v>
      </c>
      <c r="E25" s="114">
        <f t="shared" si="3"/>
        <v>412.9</v>
      </c>
      <c r="F25" s="162">
        <f t="shared" si="4"/>
        <v>1004720.54</v>
      </c>
      <c r="G25" s="114">
        <f t="shared" si="0"/>
        <v>957072.44000000006</v>
      </c>
      <c r="H25" s="114">
        <f t="shared" si="5"/>
        <v>412.89885205479453</v>
      </c>
      <c r="I25" s="113">
        <f t="shared" si="6"/>
        <v>-1.1479452054459216E-3</v>
      </c>
    </row>
    <row r="26" spans="1:9" x14ac:dyDescent="0.25">
      <c r="A26" s="161" t="s">
        <v>614</v>
      </c>
      <c r="B26" s="116">
        <f t="shared" si="7"/>
        <v>1</v>
      </c>
      <c r="C26" s="114">
        <f t="shared" si="1"/>
        <v>48061</v>
      </c>
      <c r="D26" s="115">
        <f t="shared" si="2"/>
        <v>47667.68</v>
      </c>
      <c r="E26" s="114">
        <f t="shared" si="3"/>
        <v>393.32</v>
      </c>
      <c r="F26" s="162">
        <f t="shared" si="4"/>
        <v>957072.44000000006</v>
      </c>
      <c r="G26" s="114">
        <f t="shared" si="0"/>
        <v>909404.76</v>
      </c>
      <c r="H26" s="114">
        <f t="shared" si="5"/>
        <v>393.31744109589044</v>
      </c>
      <c r="I26" s="113">
        <f t="shared" si="6"/>
        <v>-2.5589041095486209E-3</v>
      </c>
    </row>
    <row r="27" spans="1:9" x14ac:dyDescent="0.25">
      <c r="A27" s="161" t="s">
        <v>613</v>
      </c>
      <c r="B27" s="116">
        <f t="shared" si="7"/>
        <v>1</v>
      </c>
      <c r="C27" s="114">
        <f t="shared" si="1"/>
        <v>48061</v>
      </c>
      <c r="D27" s="115">
        <f t="shared" si="2"/>
        <v>47687.27</v>
      </c>
      <c r="E27" s="114">
        <f t="shared" si="3"/>
        <v>373.73</v>
      </c>
      <c r="F27" s="162">
        <f t="shared" si="4"/>
        <v>909404.76</v>
      </c>
      <c r="G27" s="114">
        <f t="shared" si="0"/>
        <v>861717.49</v>
      </c>
      <c r="H27" s="114">
        <f t="shared" si="5"/>
        <v>373.72798356164384</v>
      </c>
      <c r="I27" s="113">
        <f t="shared" si="6"/>
        <v>-2.016438356179151E-3</v>
      </c>
    </row>
    <row r="28" spans="1:9" x14ac:dyDescent="0.25">
      <c r="A28" s="161" t="s">
        <v>612</v>
      </c>
      <c r="B28" s="116">
        <f t="shared" si="7"/>
        <v>1</v>
      </c>
      <c r="C28" s="114">
        <f t="shared" si="1"/>
        <v>48061</v>
      </c>
      <c r="D28" s="115">
        <f t="shared" si="2"/>
        <v>47706.87</v>
      </c>
      <c r="E28" s="114">
        <f t="shared" si="3"/>
        <v>354.13</v>
      </c>
      <c r="F28" s="160">
        <f t="shared" si="4"/>
        <v>861717.49</v>
      </c>
      <c r="G28" s="114">
        <f t="shared" si="0"/>
        <v>814010.62</v>
      </c>
      <c r="H28" s="114">
        <f t="shared" si="5"/>
        <v>354.13047534246573</v>
      </c>
      <c r="I28" s="113">
        <f t="shared" si="6"/>
        <v>4.7534246573377459E-4</v>
      </c>
    </row>
    <row r="29" spans="1:9" x14ac:dyDescent="0.25">
      <c r="A29" s="161" t="s">
        <v>611</v>
      </c>
      <c r="B29" s="116">
        <f t="shared" si="7"/>
        <v>1</v>
      </c>
      <c r="C29" s="114">
        <f t="shared" si="1"/>
        <v>48061</v>
      </c>
      <c r="D29" s="115">
        <f t="shared" si="2"/>
        <v>47726.48</v>
      </c>
      <c r="E29" s="114">
        <f t="shared" si="3"/>
        <v>334.52</v>
      </c>
      <c r="F29" s="160">
        <f t="shared" si="4"/>
        <v>814010.62</v>
      </c>
      <c r="G29" s="114">
        <f t="shared" si="0"/>
        <v>766284.14</v>
      </c>
      <c r="H29" s="114">
        <f t="shared" si="5"/>
        <v>334.52491232876713</v>
      </c>
      <c r="I29" s="113">
        <f t="shared" si="6"/>
        <v>4.9123287671477556E-3</v>
      </c>
    </row>
    <row r="30" spans="1:9" x14ac:dyDescent="0.25">
      <c r="A30" s="161" t="s">
        <v>610</v>
      </c>
      <c r="B30" s="116">
        <f t="shared" si="7"/>
        <v>1</v>
      </c>
      <c r="C30" s="114">
        <f t="shared" si="1"/>
        <v>48061</v>
      </c>
      <c r="D30" s="115">
        <f t="shared" si="2"/>
        <v>47746.09</v>
      </c>
      <c r="E30" s="114">
        <f t="shared" si="3"/>
        <v>314.91000000000003</v>
      </c>
      <c r="F30" s="160">
        <f t="shared" si="4"/>
        <v>766284.14</v>
      </c>
      <c r="G30" s="114">
        <f t="shared" si="0"/>
        <v>718538.05</v>
      </c>
      <c r="H30" s="114">
        <f t="shared" si="5"/>
        <v>314.91129041095888</v>
      </c>
      <c r="I30" s="113">
        <f t="shared" si="6"/>
        <v>1.2904109588589563E-3</v>
      </c>
    </row>
    <row r="31" spans="1:9" x14ac:dyDescent="0.25">
      <c r="A31" s="161" t="s">
        <v>609</v>
      </c>
      <c r="B31" s="116">
        <f t="shared" si="7"/>
        <v>1</v>
      </c>
      <c r="C31" s="114">
        <f t="shared" si="1"/>
        <v>48061</v>
      </c>
      <c r="D31" s="115">
        <f t="shared" si="2"/>
        <v>47765.71</v>
      </c>
      <c r="E31" s="114">
        <f t="shared" si="3"/>
        <v>295.29000000000002</v>
      </c>
      <c r="F31" s="160">
        <f t="shared" si="4"/>
        <v>718538.05</v>
      </c>
      <c r="G31" s="114">
        <f t="shared" si="0"/>
        <v>670772.34000000008</v>
      </c>
      <c r="H31" s="114">
        <f t="shared" si="5"/>
        <v>295.28960958904111</v>
      </c>
      <c r="I31" s="113">
        <f t="shared" si="6"/>
        <v>-3.9041095891434452E-4</v>
      </c>
    </row>
    <row r="32" spans="1:9" x14ac:dyDescent="0.25">
      <c r="A32" s="161" t="s">
        <v>273</v>
      </c>
      <c r="B32" s="116">
        <f t="shared" si="7"/>
        <v>1</v>
      </c>
      <c r="C32" s="114">
        <f t="shared" si="1"/>
        <v>48061</v>
      </c>
      <c r="D32" s="115">
        <f t="shared" si="2"/>
        <v>47785.34</v>
      </c>
      <c r="E32" s="114">
        <f t="shared" si="3"/>
        <v>275.66000000000003</v>
      </c>
      <c r="F32" s="160">
        <f t="shared" si="4"/>
        <v>670772.34000000008</v>
      </c>
      <c r="G32" s="114">
        <f t="shared" si="0"/>
        <v>622987.00000000012</v>
      </c>
      <c r="H32" s="114">
        <f t="shared" si="5"/>
        <v>275.6598657534247</v>
      </c>
      <c r="I32" s="113">
        <f t="shared" si="6"/>
        <v>-1.3424657532823403E-4</v>
      </c>
    </row>
    <row r="33" spans="1:9" x14ac:dyDescent="0.25">
      <c r="A33" s="161" t="s">
        <v>608</v>
      </c>
      <c r="B33" s="116">
        <f t="shared" si="7"/>
        <v>1</v>
      </c>
      <c r="C33" s="114">
        <f t="shared" si="1"/>
        <v>48061</v>
      </c>
      <c r="D33" s="115">
        <f t="shared" si="2"/>
        <v>47804.98</v>
      </c>
      <c r="E33" s="114">
        <f t="shared" si="3"/>
        <v>256.02</v>
      </c>
      <c r="F33" s="160">
        <f t="shared" si="4"/>
        <v>622987.00000000012</v>
      </c>
      <c r="G33" s="114">
        <f t="shared" si="0"/>
        <v>575182.02000000014</v>
      </c>
      <c r="H33" s="114">
        <f t="shared" si="5"/>
        <v>256.02205479452061</v>
      </c>
      <c r="I33" s="113">
        <f t="shared" si="6"/>
        <v>2.0547945206317308E-3</v>
      </c>
    </row>
    <row r="34" spans="1:9" x14ac:dyDescent="0.25">
      <c r="A34" s="161" t="s">
        <v>607</v>
      </c>
      <c r="B34" s="116">
        <f t="shared" si="7"/>
        <v>1</v>
      </c>
      <c r="C34" s="114">
        <f t="shared" si="1"/>
        <v>48061</v>
      </c>
      <c r="D34" s="115">
        <f t="shared" si="2"/>
        <v>47824.62</v>
      </c>
      <c r="E34" s="114">
        <f t="shared" si="3"/>
        <v>236.38</v>
      </c>
      <c r="F34" s="160">
        <f t="shared" si="4"/>
        <v>575182.02000000014</v>
      </c>
      <c r="G34" s="114">
        <f t="shared" si="0"/>
        <v>527357.40000000014</v>
      </c>
      <c r="H34" s="114">
        <f t="shared" si="5"/>
        <v>236.37617260273976</v>
      </c>
      <c r="I34" s="113">
        <f t="shared" si="6"/>
        <v>-3.8273972602382855E-3</v>
      </c>
    </row>
    <row r="35" spans="1:9" x14ac:dyDescent="0.25">
      <c r="A35" s="161" t="s">
        <v>606</v>
      </c>
      <c r="B35" s="116">
        <f t="shared" si="7"/>
        <v>1</v>
      </c>
      <c r="C35" s="114">
        <f t="shared" si="1"/>
        <v>48061</v>
      </c>
      <c r="D35" s="115">
        <f t="shared" si="2"/>
        <v>47844.28</v>
      </c>
      <c r="E35" s="114">
        <f t="shared" si="3"/>
        <v>216.72</v>
      </c>
      <c r="F35" s="160">
        <f t="shared" si="4"/>
        <v>527357.40000000014</v>
      </c>
      <c r="G35" s="114">
        <f t="shared" si="0"/>
        <v>479513.12000000011</v>
      </c>
      <c r="H35" s="114">
        <f t="shared" si="5"/>
        <v>216.72221917808224</v>
      </c>
      <c r="I35" s="113">
        <f t="shared" si="6"/>
        <v>2.2191780822424789E-3</v>
      </c>
    </row>
    <row r="36" spans="1:9" x14ac:dyDescent="0.25">
      <c r="A36" s="161" t="s">
        <v>605</v>
      </c>
      <c r="B36" s="116">
        <f t="shared" si="7"/>
        <v>1</v>
      </c>
      <c r="C36" s="114">
        <f t="shared" si="1"/>
        <v>48061</v>
      </c>
      <c r="D36" s="115">
        <f t="shared" si="2"/>
        <v>47863.94</v>
      </c>
      <c r="E36" s="114">
        <f t="shared" si="3"/>
        <v>197.06</v>
      </c>
      <c r="F36" s="160">
        <f t="shared" si="4"/>
        <v>479513.12000000011</v>
      </c>
      <c r="G36" s="114">
        <f t="shared" si="0"/>
        <v>431649.18000000011</v>
      </c>
      <c r="H36" s="114">
        <f t="shared" si="5"/>
        <v>197.0601863013699</v>
      </c>
      <c r="I36" s="113">
        <f t="shared" si="6"/>
        <v>1.8630136989372659E-4</v>
      </c>
    </row>
    <row r="37" spans="1:9" x14ac:dyDescent="0.25">
      <c r="A37" s="161" t="s">
        <v>34</v>
      </c>
      <c r="B37" s="116">
        <f t="shared" si="7"/>
        <v>1</v>
      </c>
      <c r="C37" s="114">
        <f t="shared" si="1"/>
        <v>48061</v>
      </c>
      <c r="D37" s="115">
        <f t="shared" si="2"/>
        <v>47883.61</v>
      </c>
      <c r="E37" s="114">
        <f t="shared" si="3"/>
        <v>177.39</v>
      </c>
      <c r="F37" s="160">
        <f t="shared" si="4"/>
        <v>431649.18000000011</v>
      </c>
      <c r="G37" s="114">
        <f t="shared" si="0"/>
        <v>383765.57000000012</v>
      </c>
      <c r="H37" s="114">
        <f t="shared" si="5"/>
        <v>177.39007397260278</v>
      </c>
      <c r="I37" s="113">
        <f t="shared" si="6"/>
        <v>7.3972602791627651E-5</v>
      </c>
    </row>
    <row r="38" spans="1:9" x14ac:dyDescent="0.25">
      <c r="A38" s="161" t="s">
        <v>604</v>
      </c>
      <c r="B38" s="116">
        <f t="shared" si="7"/>
        <v>1</v>
      </c>
      <c r="C38" s="114">
        <f t="shared" si="1"/>
        <v>48061</v>
      </c>
      <c r="D38" s="115">
        <f t="shared" si="2"/>
        <v>47903.29</v>
      </c>
      <c r="E38" s="114">
        <f t="shared" si="3"/>
        <v>157.71</v>
      </c>
      <c r="F38" s="160">
        <f t="shared" si="4"/>
        <v>383765.57000000012</v>
      </c>
      <c r="G38" s="114">
        <f t="shared" si="0"/>
        <v>335862.28000000014</v>
      </c>
      <c r="H38" s="114">
        <f t="shared" si="5"/>
        <v>157.71187808219182</v>
      </c>
      <c r="I38" s="113">
        <f t="shared" si="6"/>
        <v>1.8780821918085167E-3</v>
      </c>
    </row>
    <row r="39" spans="1:9" x14ac:dyDescent="0.25">
      <c r="A39" s="161" t="s">
        <v>524</v>
      </c>
      <c r="B39" s="116">
        <f t="shared" si="7"/>
        <v>1</v>
      </c>
      <c r="C39" s="114">
        <f t="shared" si="1"/>
        <v>48061</v>
      </c>
      <c r="D39" s="115">
        <f t="shared" si="2"/>
        <v>47922.97</v>
      </c>
      <c r="E39" s="114">
        <f t="shared" si="3"/>
        <v>138.03</v>
      </c>
      <c r="F39" s="160">
        <f t="shared" si="4"/>
        <v>335862.28000000014</v>
      </c>
      <c r="G39" s="114">
        <f t="shared" si="0"/>
        <v>287939.31000000017</v>
      </c>
      <c r="H39" s="114">
        <f t="shared" si="5"/>
        <v>138.025594520548</v>
      </c>
      <c r="I39" s="113">
        <f t="shared" si="6"/>
        <v>-4.4054794520036467E-3</v>
      </c>
    </row>
    <row r="40" spans="1:9" x14ac:dyDescent="0.25">
      <c r="A40" s="161" t="s">
        <v>603</v>
      </c>
      <c r="B40" s="116">
        <f t="shared" si="7"/>
        <v>1</v>
      </c>
      <c r="C40" s="114">
        <f t="shared" si="1"/>
        <v>48061</v>
      </c>
      <c r="D40" s="115">
        <f t="shared" si="2"/>
        <v>47942.67</v>
      </c>
      <c r="E40" s="114">
        <f t="shared" si="3"/>
        <v>118.33</v>
      </c>
      <c r="F40" s="160">
        <f t="shared" si="4"/>
        <v>287939.31000000017</v>
      </c>
      <c r="G40" s="114">
        <f t="shared" si="0"/>
        <v>239996.64000000019</v>
      </c>
      <c r="H40" s="114">
        <f t="shared" si="5"/>
        <v>118.33122328767129</v>
      </c>
      <c r="I40" s="113">
        <f t="shared" si="6"/>
        <v>1.2232876712943153E-3</v>
      </c>
    </row>
    <row r="41" spans="1:9" x14ac:dyDescent="0.25">
      <c r="A41" s="161" t="s">
        <v>602</v>
      </c>
      <c r="B41" s="116">
        <f t="shared" si="7"/>
        <v>1</v>
      </c>
      <c r="C41" s="114">
        <f t="shared" si="1"/>
        <v>48061</v>
      </c>
      <c r="D41" s="115">
        <f t="shared" si="2"/>
        <v>47962.37</v>
      </c>
      <c r="E41" s="114">
        <f t="shared" si="3"/>
        <v>98.63</v>
      </c>
      <c r="F41" s="160">
        <f t="shared" si="4"/>
        <v>239996.64000000019</v>
      </c>
      <c r="G41" s="114">
        <f t="shared" si="0"/>
        <v>192034.27000000019</v>
      </c>
      <c r="H41" s="114">
        <f t="shared" si="5"/>
        <v>98.628756164383645</v>
      </c>
      <c r="I41" s="113">
        <f t="shared" si="6"/>
        <v>-1.2438356163499975E-3</v>
      </c>
    </row>
    <row r="42" spans="1:9" x14ac:dyDescent="0.25">
      <c r="A42" s="161" t="s">
        <v>601</v>
      </c>
      <c r="B42" s="116">
        <f t="shared" si="7"/>
        <v>1</v>
      </c>
      <c r="C42" s="114">
        <f t="shared" si="1"/>
        <v>48061</v>
      </c>
      <c r="D42" s="115">
        <f t="shared" si="2"/>
        <v>47982.080000000002</v>
      </c>
      <c r="E42" s="114">
        <f t="shared" si="3"/>
        <v>78.92</v>
      </c>
      <c r="F42" s="160">
        <f t="shared" si="4"/>
        <v>192034.27000000019</v>
      </c>
      <c r="G42" s="114">
        <f t="shared" si="0"/>
        <v>144052.19000000018</v>
      </c>
      <c r="H42" s="114">
        <f t="shared" si="5"/>
        <v>78.918193150684999</v>
      </c>
      <c r="I42" s="113">
        <f t="shared" si="6"/>
        <v>-1.8068493150025233E-3</v>
      </c>
    </row>
    <row r="43" spans="1:9" x14ac:dyDescent="0.25">
      <c r="A43" s="161" t="s">
        <v>600</v>
      </c>
      <c r="B43" s="116">
        <f t="shared" si="7"/>
        <v>1</v>
      </c>
      <c r="C43" s="114">
        <f t="shared" si="1"/>
        <v>48061</v>
      </c>
      <c r="D43" s="115">
        <f t="shared" si="2"/>
        <v>48001.8</v>
      </c>
      <c r="E43" s="114">
        <f t="shared" si="3"/>
        <v>59.2</v>
      </c>
      <c r="F43" s="160">
        <f t="shared" si="4"/>
        <v>144052.19000000018</v>
      </c>
      <c r="G43" s="114">
        <f t="shared" si="0"/>
        <v>96050.390000000174</v>
      </c>
      <c r="H43" s="114">
        <f t="shared" si="5"/>
        <v>59.199530136986368</v>
      </c>
      <c r="I43" s="113">
        <f t="shared" si="6"/>
        <v>-4.6986301363460825E-4</v>
      </c>
    </row>
    <row r="44" spans="1:9" x14ac:dyDescent="0.25">
      <c r="A44" s="161" t="s">
        <v>450</v>
      </c>
      <c r="B44" s="116">
        <f t="shared" si="7"/>
        <v>1</v>
      </c>
      <c r="C44" s="114">
        <f t="shared" si="1"/>
        <v>48061</v>
      </c>
      <c r="D44" s="115">
        <f t="shared" si="2"/>
        <v>48021.53</v>
      </c>
      <c r="E44" s="114">
        <f t="shared" si="3"/>
        <v>39.47</v>
      </c>
      <c r="F44" s="160">
        <f t="shared" si="4"/>
        <v>96050.390000000174</v>
      </c>
      <c r="G44" s="114">
        <f t="shared" si="0"/>
        <v>48028.860000000175</v>
      </c>
      <c r="H44" s="114">
        <f t="shared" si="5"/>
        <v>39.472763013698703</v>
      </c>
      <c r="I44" s="113">
        <f t="shared" si="6"/>
        <v>2.763013698704242E-3</v>
      </c>
    </row>
    <row r="45" spans="1:9" x14ac:dyDescent="0.25">
      <c r="A45" s="161" t="s">
        <v>599</v>
      </c>
      <c r="B45" s="116">
        <f t="shared" si="7"/>
        <v>1</v>
      </c>
      <c r="C45" s="114">
        <f t="shared" si="1"/>
        <v>48061</v>
      </c>
      <c r="D45" s="115">
        <f t="shared" si="2"/>
        <v>48028.86</v>
      </c>
      <c r="E45" s="114">
        <f>32.14</f>
        <v>32.14</v>
      </c>
      <c r="F45" s="160">
        <f t="shared" si="4"/>
        <v>48028.860000000175</v>
      </c>
      <c r="G45" s="114">
        <f t="shared" si="0"/>
        <v>1.7462298274040222E-10</v>
      </c>
      <c r="H45" s="114">
        <f>32.14</f>
        <v>32.14</v>
      </c>
      <c r="I45" s="113">
        <f t="shared" si="6"/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F4A90-7B9E-4668-8FF5-A17960F11DA6}">
  <dimension ref="A1:I46"/>
  <sheetViews>
    <sheetView workbookViewId="0">
      <pane ySplit="3" topLeftCell="A30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24.5703125" bestFit="1" customWidth="1"/>
    <col min="2" max="2" width="11.7109375" bestFit="1" customWidth="1"/>
    <col min="3" max="3" width="14.42578125" bestFit="1" customWidth="1"/>
    <col min="4" max="4" width="13.85546875" bestFit="1" customWidth="1"/>
    <col min="5" max="5" width="13.42578125" bestFit="1" customWidth="1"/>
    <col min="6" max="6" width="13.28515625" bestFit="1" customWidth="1"/>
    <col min="7" max="7" width="17.42578125" bestFit="1" customWidth="1"/>
    <col min="8" max="8" width="15.7109375" customWidth="1"/>
  </cols>
  <sheetData>
    <row r="1" spans="1:9" x14ac:dyDescent="0.25">
      <c r="A1" s="37" t="s">
        <v>267</v>
      </c>
      <c r="B1" s="46">
        <v>43831</v>
      </c>
      <c r="C1" s="129" t="s">
        <v>377</v>
      </c>
      <c r="D1" s="83">
        <v>2000000</v>
      </c>
      <c r="E1" s="166"/>
    </row>
    <row r="2" spans="1:9" x14ac:dyDescent="0.25">
      <c r="A2" s="37" t="s">
        <v>268</v>
      </c>
      <c r="B2" s="147">
        <v>0.15</v>
      </c>
      <c r="C2" s="165" t="s">
        <v>381</v>
      </c>
      <c r="D2" s="164">
        <f>ROUNDUP(48040.9725507459,0)</f>
        <v>48041</v>
      </c>
      <c r="E2" s="163"/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161" t="s">
        <v>632</v>
      </c>
      <c r="B4" s="116">
        <f>_xlfn.DAYS(A4,B1)</f>
        <v>1</v>
      </c>
      <c r="C4" s="114">
        <v>0</v>
      </c>
      <c r="D4" s="115">
        <v>0</v>
      </c>
      <c r="E4" s="114">
        <f>ROUNDUP(B4*$B$2*F4/365,0)</f>
        <v>822</v>
      </c>
      <c r="F4" s="114">
        <f>D1</f>
        <v>2000000</v>
      </c>
      <c r="G4" s="114">
        <f t="shared" ref="G4:G46" si="0">F4-D4</f>
        <v>2000000</v>
      </c>
      <c r="H4" s="114">
        <f>ROUND(F4*$B$2*B4/365,0)</f>
        <v>822</v>
      </c>
      <c r="I4" s="113">
        <f t="shared" ref="I4:I46" si="1">H4-E4</f>
        <v>0</v>
      </c>
    </row>
    <row r="5" spans="1:9" x14ac:dyDescent="0.25">
      <c r="A5" s="161" t="s">
        <v>528</v>
      </c>
      <c r="B5" s="116">
        <f>_xlfn.DAYS(A5,A4)</f>
        <v>1</v>
      </c>
      <c r="C5" s="114">
        <f>$D$2</f>
        <v>48041</v>
      </c>
      <c r="D5" s="115">
        <f t="shared" ref="D5:D46" si="2">C5-E5</f>
        <v>47219.08</v>
      </c>
      <c r="E5" s="114">
        <f>ROUND(B5*$B$2*F5/365,2)</f>
        <v>821.92</v>
      </c>
      <c r="F5" s="114">
        <f t="shared" ref="F5:F46" si="3">G4</f>
        <v>2000000</v>
      </c>
      <c r="G5" s="114">
        <f t="shared" si="0"/>
        <v>1952780.92</v>
      </c>
      <c r="H5" s="114">
        <f>F5*$B$2*B5/365</f>
        <v>821.91780821917803</v>
      </c>
      <c r="I5" s="113">
        <f t="shared" si="1"/>
        <v>-2.1917808219313883E-3</v>
      </c>
    </row>
    <row r="6" spans="1:9" x14ac:dyDescent="0.25">
      <c r="A6" s="161" t="s">
        <v>631</v>
      </c>
      <c r="B6" s="116">
        <f t="shared" ref="B6:B46" si="4">_xlfn.DAYS(A6,A5)</f>
        <v>1</v>
      </c>
      <c r="C6" s="114">
        <f>$D$2</f>
        <v>48041</v>
      </c>
      <c r="D6" s="115">
        <f t="shared" si="2"/>
        <v>47238.49</v>
      </c>
      <c r="E6" s="114">
        <f t="shared" ref="E6:E45" si="5">ROUND(B6*$B$2*F6/365,2)</f>
        <v>802.51</v>
      </c>
      <c r="F6" s="114">
        <f t="shared" si="3"/>
        <v>1952780.92</v>
      </c>
      <c r="G6" s="114">
        <f t="shared" si="0"/>
        <v>1905542.43</v>
      </c>
      <c r="H6" s="114">
        <f t="shared" ref="H6:H45" si="6">F6*$B$2*B6/365</f>
        <v>802.51270684931501</v>
      </c>
      <c r="I6" s="113">
        <f t="shared" si="1"/>
        <v>2.7068493150181894E-3</v>
      </c>
    </row>
    <row r="7" spans="1:9" x14ac:dyDescent="0.25">
      <c r="A7" s="161" t="s">
        <v>33</v>
      </c>
      <c r="B7" s="116">
        <f t="shared" si="4"/>
        <v>1</v>
      </c>
      <c r="C7" s="114">
        <f t="shared" ref="C7:C46" si="7">$D$2</f>
        <v>48041</v>
      </c>
      <c r="D7" s="115">
        <f t="shared" si="2"/>
        <v>47257.9</v>
      </c>
      <c r="E7" s="114">
        <f t="shared" si="5"/>
        <v>783.1</v>
      </c>
      <c r="F7" s="114">
        <f t="shared" si="3"/>
        <v>1905542.43</v>
      </c>
      <c r="G7" s="114">
        <f t="shared" si="0"/>
        <v>1858284.53</v>
      </c>
      <c r="H7" s="114">
        <f t="shared" si="6"/>
        <v>783.09962876712325</v>
      </c>
      <c r="I7" s="113">
        <f t="shared" si="1"/>
        <v>-3.7123287677331973E-4</v>
      </c>
    </row>
    <row r="8" spans="1:9" x14ac:dyDescent="0.25">
      <c r="A8" s="161" t="s">
        <v>630</v>
      </c>
      <c r="B8" s="116">
        <f t="shared" si="4"/>
        <v>1</v>
      </c>
      <c r="C8" s="114">
        <f t="shared" si="7"/>
        <v>48041</v>
      </c>
      <c r="D8" s="115">
        <f t="shared" si="2"/>
        <v>47277.32</v>
      </c>
      <c r="E8" s="114">
        <f t="shared" si="5"/>
        <v>763.68</v>
      </c>
      <c r="F8" s="114">
        <f t="shared" si="3"/>
        <v>1858284.53</v>
      </c>
      <c r="G8" s="114">
        <f t="shared" si="0"/>
        <v>1811007.21</v>
      </c>
      <c r="H8" s="114">
        <f t="shared" si="6"/>
        <v>763.67857397260263</v>
      </c>
      <c r="I8" s="113">
        <f t="shared" si="1"/>
        <v>-1.4260273973150106E-3</v>
      </c>
    </row>
    <row r="9" spans="1:9" x14ac:dyDescent="0.25">
      <c r="A9" s="161" t="s">
        <v>629</v>
      </c>
      <c r="B9" s="116">
        <f t="shared" si="4"/>
        <v>1</v>
      </c>
      <c r="C9" s="114">
        <f t="shared" si="7"/>
        <v>48041</v>
      </c>
      <c r="D9" s="115">
        <f t="shared" si="2"/>
        <v>47296.75</v>
      </c>
      <c r="E9" s="114">
        <f t="shared" si="5"/>
        <v>744.25</v>
      </c>
      <c r="F9" s="114">
        <f t="shared" si="3"/>
        <v>1811007.21</v>
      </c>
      <c r="G9" s="114">
        <f t="shared" si="0"/>
        <v>1763710.46</v>
      </c>
      <c r="H9" s="114">
        <f t="shared" si="6"/>
        <v>744.24953835616429</v>
      </c>
      <c r="I9" s="113">
        <f t="shared" si="1"/>
        <v>-4.6164383570612699E-4</v>
      </c>
    </row>
    <row r="10" spans="1:9" x14ac:dyDescent="0.25">
      <c r="A10" s="161" t="s">
        <v>628</v>
      </c>
      <c r="B10" s="116">
        <f t="shared" si="4"/>
        <v>1</v>
      </c>
      <c r="C10" s="114">
        <f t="shared" si="7"/>
        <v>48041</v>
      </c>
      <c r="D10" s="115">
        <f t="shared" si="2"/>
        <v>47316.19</v>
      </c>
      <c r="E10" s="114">
        <f t="shared" si="5"/>
        <v>724.81</v>
      </c>
      <c r="F10" s="114">
        <f t="shared" si="3"/>
        <v>1763710.46</v>
      </c>
      <c r="G10" s="114">
        <f t="shared" si="0"/>
        <v>1716394.27</v>
      </c>
      <c r="H10" s="114">
        <f t="shared" si="6"/>
        <v>724.81251780821901</v>
      </c>
      <c r="I10" s="113">
        <f t="shared" si="1"/>
        <v>2.5178082190677742E-3</v>
      </c>
    </row>
    <row r="11" spans="1:9" x14ac:dyDescent="0.25">
      <c r="A11" s="161" t="s">
        <v>627</v>
      </c>
      <c r="B11" s="116">
        <f t="shared" si="4"/>
        <v>1</v>
      </c>
      <c r="C11" s="114">
        <f t="shared" si="7"/>
        <v>48041</v>
      </c>
      <c r="D11" s="115">
        <f t="shared" si="2"/>
        <v>47335.63</v>
      </c>
      <c r="E11" s="114">
        <f t="shared" si="5"/>
        <v>705.37</v>
      </c>
      <c r="F11" s="114">
        <f t="shared" si="3"/>
        <v>1716394.27</v>
      </c>
      <c r="G11" s="114">
        <f t="shared" si="0"/>
        <v>1669058.6400000001</v>
      </c>
      <c r="H11" s="114">
        <f t="shared" si="6"/>
        <v>705.36750821917803</v>
      </c>
      <c r="I11" s="113">
        <f t="shared" si="1"/>
        <v>-2.491780821969769E-3</v>
      </c>
    </row>
    <row r="12" spans="1:9" x14ac:dyDescent="0.25">
      <c r="A12" s="161" t="s">
        <v>484</v>
      </c>
      <c r="B12" s="116">
        <f t="shared" si="4"/>
        <v>1</v>
      </c>
      <c r="C12" s="114">
        <f t="shared" si="7"/>
        <v>48041</v>
      </c>
      <c r="D12" s="115">
        <f t="shared" si="2"/>
        <v>47355.09</v>
      </c>
      <c r="E12" s="114">
        <f t="shared" si="5"/>
        <v>685.91</v>
      </c>
      <c r="F12" s="114">
        <f t="shared" si="3"/>
        <v>1669058.6400000001</v>
      </c>
      <c r="G12" s="114">
        <f t="shared" si="0"/>
        <v>1621703.55</v>
      </c>
      <c r="H12" s="114">
        <f t="shared" si="6"/>
        <v>685.91450958904113</v>
      </c>
      <c r="I12" s="113">
        <f t="shared" si="1"/>
        <v>4.5095890411630535E-3</v>
      </c>
    </row>
    <row r="13" spans="1:9" x14ac:dyDescent="0.25">
      <c r="A13" s="161" t="s">
        <v>626</v>
      </c>
      <c r="B13" s="116">
        <f t="shared" si="4"/>
        <v>1</v>
      </c>
      <c r="C13" s="114">
        <f t="shared" si="7"/>
        <v>48041</v>
      </c>
      <c r="D13" s="115">
        <f t="shared" si="2"/>
        <v>47374.55</v>
      </c>
      <c r="E13" s="114">
        <f t="shared" si="5"/>
        <v>666.45</v>
      </c>
      <c r="F13" s="114">
        <f t="shared" si="3"/>
        <v>1621703.55</v>
      </c>
      <c r="G13" s="114">
        <f t="shared" si="0"/>
        <v>1574329</v>
      </c>
      <c r="H13" s="114">
        <f t="shared" si="6"/>
        <v>666.4535136986301</v>
      </c>
      <c r="I13" s="113">
        <f t="shared" si="1"/>
        <v>3.5136986300585704E-3</v>
      </c>
    </row>
    <row r="14" spans="1:9" x14ac:dyDescent="0.25">
      <c r="A14" s="161" t="s">
        <v>625</v>
      </c>
      <c r="B14" s="116">
        <f t="shared" si="4"/>
        <v>1</v>
      </c>
      <c r="C14" s="114">
        <f t="shared" si="7"/>
        <v>48041</v>
      </c>
      <c r="D14" s="115">
        <f t="shared" si="2"/>
        <v>47394.02</v>
      </c>
      <c r="E14" s="114">
        <f t="shared" si="5"/>
        <v>646.98</v>
      </c>
      <c r="F14" s="114">
        <f t="shared" si="3"/>
        <v>1574329</v>
      </c>
      <c r="G14" s="114">
        <f t="shared" si="0"/>
        <v>1526934.98</v>
      </c>
      <c r="H14" s="114">
        <f t="shared" si="6"/>
        <v>646.98452054794518</v>
      </c>
      <c r="I14" s="113">
        <f t="shared" si="1"/>
        <v>4.5205479451624342E-3</v>
      </c>
    </row>
    <row r="15" spans="1:9" x14ac:dyDescent="0.25">
      <c r="A15" s="161" t="s">
        <v>624</v>
      </c>
      <c r="B15" s="116">
        <f t="shared" si="4"/>
        <v>1</v>
      </c>
      <c r="C15" s="114">
        <f t="shared" si="7"/>
        <v>48041</v>
      </c>
      <c r="D15" s="115">
        <f t="shared" si="2"/>
        <v>47413.49</v>
      </c>
      <c r="E15" s="114">
        <f t="shared" si="5"/>
        <v>627.51</v>
      </c>
      <c r="F15" s="114">
        <f t="shared" si="3"/>
        <v>1526934.98</v>
      </c>
      <c r="G15" s="114">
        <f t="shared" si="0"/>
        <v>1479521.49</v>
      </c>
      <c r="H15" s="114">
        <f t="shared" si="6"/>
        <v>627.50752602739726</v>
      </c>
      <c r="I15" s="113">
        <f t="shared" si="1"/>
        <v>-2.4739726027291908E-3</v>
      </c>
    </row>
    <row r="16" spans="1:9" x14ac:dyDescent="0.25">
      <c r="A16" s="161" t="s">
        <v>623</v>
      </c>
      <c r="B16" s="116">
        <f t="shared" si="4"/>
        <v>1</v>
      </c>
      <c r="C16" s="114">
        <f t="shared" si="7"/>
        <v>48041</v>
      </c>
      <c r="D16" s="115">
        <f t="shared" si="2"/>
        <v>47432.98</v>
      </c>
      <c r="E16" s="114">
        <f t="shared" si="5"/>
        <v>608.02</v>
      </c>
      <c r="F16" s="114">
        <f t="shared" si="3"/>
        <v>1479521.49</v>
      </c>
      <c r="G16" s="114">
        <f t="shared" si="0"/>
        <v>1432088.51</v>
      </c>
      <c r="H16" s="114">
        <f t="shared" si="6"/>
        <v>608.02253013698623</v>
      </c>
      <c r="I16" s="113">
        <f t="shared" si="1"/>
        <v>2.5301369862518186E-3</v>
      </c>
    </row>
    <row r="17" spans="1:9" x14ac:dyDescent="0.25">
      <c r="A17" s="161" t="s">
        <v>622</v>
      </c>
      <c r="B17" s="116">
        <f t="shared" si="4"/>
        <v>1</v>
      </c>
      <c r="C17" s="114">
        <f t="shared" si="7"/>
        <v>48041</v>
      </c>
      <c r="D17" s="115">
        <f t="shared" si="2"/>
        <v>47452.47</v>
      </c>
      <c r="E17" s="114">
        <f t="shared" si="5"/>
        <v>588.53</v>
      </c>
      <c r="F17" s="114">
        <f t="shared" si="3"/>
        <v>1432088.51</v>
      </c>
      <c r="G17" s="114">
        <f t="shared" si="0"/>
        <v>1384636.04</v>
      </c>
      <c r="H17" s="114">
        <f t="shared" si="6"/>
        <v>588.52952465753424</v>
      </c>
      <c r="I17" s="113">
        <f t="shared" si="1"/>
        <v>-4.7534246573377459E-4</v>
      </c>
    </row>
    <row r="18" spans="1:9" x14ac:dyDescent="0.25">
      <c r="A18" s="161" t="s">
        <v>621</v>
      </c>
      <c r="B18" s="116">
        <f t="shared" si="4"/>
        <v>1</v>
      </c>
      <c r="C18" s="114">
        <f t="shared" si="7"/>
        <v>48041</v>
      </c>
      <c r="D18" s="115">
        <f t="shared" si="2"/>
        <v>47471.97</v>
      </c>
      <c r="E18" s="114">
        <f t="shared" si="5"/>
        <v>569.03</v>
      </c>
      <c r="F18" s="114">
        <f t="shared" si="3"/>
        <v>1384636.04</v>
      </c>
      <c r="G18" s="114">
        <f t="shared" si="0"/>
        <v>1337164.07</v>
      </c>
      <c r="H18" s="114">
        <f t="shared" si="6"/>
        <v>569.02850958904105</v>
      </c>
      <c r="I18" s="113">
        <f t="shared" si="1"/>
        <v>-1.490410958922439E-3</v>
      </c>
    </row>
    <row r="19" spans="1:9" x14ac:dyDescent="0.25">
      <c r="A19" s="161" t="s">
        <v>526</v>
      </c>
      <c r="B19" s="116">
        <f t="shared" si="4"/>
        <v>1</v>
      </c>
      <c r="C19" s="114">
        <f t="shared" si="7"/>
        <v>48041</v>
      </c>
      <c r="D19" s="115">
        <f t="shared" si="2"/>
        <v>47491.48</v>
      </c>
      <c r="E19" s="114">
        <f t="shared" si="5"/>
        <v>549.52</v>
      </c>
      <c r="F19" s="114">
        <f t="shared" si="3"/>
        <v>1337164.07</v>
      </c>
      <c r="G19" s="114">
        <f t="shared" si="0"/>
        <v>1289672.5900000001</v>
      </c>
      <c r="H19" s="114">
        <f t="shared" si="6"/>
        <v>549.5194808219178</v>
      </c>
      <c r="I19" s="113">
        <f t="shared" si="1"/>
        <v>-5.1917808218604478E-4</v>
      </c>
    </row>
    <row r="20" spans="1:9" x14ac:dyDescent="0.25">
      <c r="A20" s="161" t="s">
        <v>620</v>
      </c>
      <c r="B20" s="116">
        <f t="shared" si="4"/>
        <v>1</v>
      </c>
      <c r="C20" s="114">
        <f t="shared" si="7"/>
        <v>48041</v>
      </c>
      <c r="D20" s="115">
        <f t="shared" si="2"/>
        <v>47511</v>
      </c>
      <c r="E20" s="114">
        <f t="shared" si="5"/>
        <v>530</v>
      </c>
      <c r="F20" s="114">
        <f t="shared" si="3"/>
        <v>1289672.5900000001</v>
      </c>
      <c r="G20" s="114">
        <f t="shared" si="0"/>
        <v>1242161.5900000001</v>
      </c>
      <c r="H20" s="114">
        <f t="shared" si="6"/>
        <v>530.00243424657538</v>
      </c>
      <c r="I20" s="113">
        <f t="shared" si="1"/>
        <v>2.4342465753761644E-3</v>
      </c>
    </row>
    <row r="21" spans="1:9" x14ac:dyDescent="0.25">
      <c r="A21" s="161" t="s">
        <v>619</v>
      </c>
      <c r="B21" s="116">
        <f t="shared" si="4"/>
        <v>1</v>
      </c>
      <c r="C21" s="114">
        <f t="shared" si="7"/>
        <v>48041</v>
      </c>
      <c r="D21" s="115">
        <f t="shared" si="2"/>
        <v>47530.52</v>
      </c>
      <c r="E21" s="114">
        <f t="shared" si="5"/>
        <v>510.48</v>
      </c>
      <c r="F21" s="114">
        <f t="shared" si="3"/>
        <v>1242161.5900000001</v>
      </c>
      <c r="G21" s="114">
        <f t="shared" si="0"/>
        <v>1194631.07</v>
      </c>
      <c r="H21" s="114">
        <f t="shared" si="6"/>
        <v>510.47736575342469</v>
      </c>
      <c r="I21" s="113">
        <f t="shared" si="1"/>
        <v>-2.6342465753259603E-3</v>
      </c>
    </row>
    <row r="22" spans="1:9" x14ac:dyDescent="0.25">
      <c r="A22" s="161" t="s">
        <v>618</v>
      </c>
      <c r="B22" s="116">
        <f t="shared" si="4"/>
        <v>1</v>
      </c>
      <c r="C22" s="114">
        <f t="shared" si="7"/>
        <v>48041</v>
      </c>
      <c r="D22" s="115">
        <f t="shared" si="2"/>
        <v>47550.06</v>
      </c>
      <c r="E22" s="114">
        <f t="shared" si="5"/>
        <v>490.94</v>
      </c>
      <c r="F22" s="114">
        <f t="shared" si="3"/>
        <v>1194631.07</v>
      </c>
      <c r="G22" s="114">
        <f t="shared" si="0"/>
        <v>1147081.01</v>
      </c>
      <c r="H22" s="114">
        <f t="shared" si="6"/>
        <v>490.94427534246574</v>
      </c>
      <c r="I22" s="113">
        <f t="shared" si="1"/>
        <v>4.2753424657462347E-3</v>
      </c>
    </row>
    <row r="23" spans="1:9" x14ac:dyDescent="0.25">
      <c r="A23" s="161" t="s">
        <v>617</v>
      </c>
      <c r="B23" s="116">
        <f t="shared" si="4"/>
        <v>1</v>
      </c>
      <c r="C23" s="114">
        <f t="shared" si="7"/>
        <v>48041</v>
      </c>
      <c r="D23" s="115">
        <f t="shared" si="2"/>
        <v>47569.599999999999</v>
      </c>
      <c r="E23" s="114">
        <f t="shared" si="5"/>
        <v>471.4</v>
      </c>
      <c r="F23" s="114">
        <f t="shared" si="3"/>
        <v>1147081.01</v>
      </c>
      <c r="G23" s="114">
        <f t="shared" si="0"/>
        <v>1099511.4099999999</v>
      </c>
      <c r="H23" s="114">
        <f t="shared" si="6"/>
        <v>471.40315479452056</v>
      </c>
      <c r="I23" s="113">
        <f t="shared" si="1"/>
        <v>3.1547945205829819E-3</v>
      </c>
    </row>
    <row r="24" spans="1:9" x14ac:dyDescent="0.25">
      <c r="A24" s="161" t="s">
        <v>616</v>
      </c>
      <c r="B24" s="116">
        <f t="shared" si="4"/>
        <v>1</v>
      </c>
      <c r="C24" s="114">
        <f t="shared" si="7"/>
        <v>48041</v>
      </c>
      <c r="D24" s="115">
        <f t="shared" si="2"/>
        <v>47589.15</v>
      </c>
      <c r="E24" s="114">
        <f t="shared" si="5"/>
        <v>451.85</v>
      </c>
      <c r="F24" s="114">
        <f t="shared" si="3"/>
        <v>1099511.4099999999</v>
      </c>
      <c r="G24" s="114">
        <f t="shared" si="0"/>
        <v>1051922.26</v>
      </c>
      <c r="H24" s="114">
        <f t="shared" si="6"/>
        <v>451.85400410958897</v>
      </c>
      <c r="I24" s="113">
        <f t="shared" si="1"/>
        <v>4.0041095889478129E-3</v>
      </c>
    </row>
    <row r="25" spans="1:9" x14ac:dyDescent="0.25">
      <c r="A25" s="161" t="s">
        <v>615</v>
      </c>
      <c r="B25" s="116">
        <f t="shared" si="4"/>
        <v>1</v>
      </c>
      <c r="C25" s="114">
        <f t="shared" si="7"/>
        <v>48041</v>
      </c>
      <c r="D25" s="115">
        <f t="shared" si="2"/>
        <v>47608.7</v>
      </c>
      <c r="E25" s="114">
        <f t="shared" si="5"/>
        <v>432.3</v>
      </c>
      <c r="F25" s="114">
        <f t="shared" si="3"/>
        <v>1051922.26</v>
      </c>
      <c r="G25" s="114">
        <f t="shared" si="0"/>
        <v>1004313.56</v>
      </c>
      <c r="H25" s="114">
        <f t="shared" si="6"/>
        <v>432.29681917808222</v>
      </c>
      <c r="I25" s="113">
        <f t="shared" si="1"/>
        <v>-3.1808219177946739E-3</v>
      </c>
    </row>
    <row r="26" spans="1:9" x14ac:dyDescent="0.25">
      <c r="A26" s="161" t="s">
        <v>525</v>
      </c>
      <c r="B26" s="116">
        <f t="shared" si="4"/>
        <v>1</v>
      </c>
      <c r="C26" s="114">
        <f t="shared" si="7"/>
        <v>48041</v>
      </c>
      <c r="D26" s="115">
        <f t="shared" si="2"/>
        <v>47628.27</v>
      </c>
      <c r="E26" s="114">
        <f t="shared" si="5"/>
        <v>412.73</v>
      </c>
      <c r="F26" s="114">
        <f t="shared" si="3"/>
        <v>1004313.56</v>
      </c>
      <c r="G26" s="114">
        <f t="shared" si="0"/>
        <v>956685.29</v>
      </c>
      <c r="H26" s="114">
        <f t="shared" si="6"/>
        <v>412.73160000000001</v>
      </c>
      <c r="I26" s="113">
        <f t="shared" si="1"/>
        <v>1.5999999999962711E-3</v>
      </c>
    </row>
    <row r="27" spans="1:9" x14ac:dyDescent="0.25">
      <c r="A27" s="161" t="s">
        <v>614</v>
      </c>
      <c r="B27" s="116">
        <f t="shared" si="4"/>
        <v>1</v>
      </c>
      <c r="C27" s="114">
        <f t="shared" si="7"/>
        <v>48041</v>
      </c>
      <c r="D27" s="115">
        <f t="shared" si="2"/>
        <v>47647.839999999997</v>
      </c>
      <c r="E27" s="114">
        <f t="shared" si="5"/>
        <v>393.16</v>
      </c>
      <c r="F27" s="114">
        <f t="shared" si="3"/>
        <v>956685.29</v>
      </c>
      <c r="G27" s="114">
        <f t="shared" si="0"/>
        <v>909037.45000000007</v>
      </c>
      <c r="H27" s="114">
        <f t="shared" si="6"/>
        <v>393.15833835616439</v>
      </c>
      <c r="I27" s="113">
        <f t="shared" si="1"/>
        <v>-1.661643835632276E-3</v>
      </c>
    </row>
    <row r="28" spans="1:9" x14ac:dyDescent="0.25">
      <c r="A28" s="161" t="s">
        <v>613</v>
      </c>
      <c r="B28" s="116">
        <f t="shared" si="4"/>
        <v>1</v>
      </c>
      <c r="C28" s="114">
        <f t="shared" si="7"/>
        <v>48041</v>
      </c>
      <c r="D28" s="115">
        <f t="shared" si="2"/>
        <v>47667.42</v>
      </c>
      <c r="E28" s="114">
        <f t="shared" si="5"/>
        <v>373.58</v>
      </c>
      <c r="F28" s="114">
        <f t="shared" si="3"/>
        <v>909037.45000000007</v>
      </c>
      <c r="G28" s="114">
        <f t="shared" si="0"/>
        <v>861370.03</v>
      </c>
      <c r="H28" s="114">
        <f t="shared" si="6"/>
        <v>373.57703424657535</v>
      </c>
      <c r="I28" s="113">
        <f t="shared" si="1"/>
        <v>-2.9657534246325667E-3</v>
      </c>
    </row>
    <row r="29" spans="1:9" x14ac:dyDescent="0.25">
      <c r="A29" s="161" t="s">
        <v>612</v>
      </c>
      <c r="B29" s="116">
        <f t="shared" si="4"/>
        <v>1</v>
      </c>
      <c r="C29" s="114">
        <f t="shared" si="7"/>
        <v>48041</v>
      </c>
      <c r="D29" s="115">
        <f t="shared" si="2"/>
        <v>47687.01</v>
      </c>
      <c r="E29" s="114">
        <f t="shared" si="5"/>
        <v>353.99</v>
      </c>
      <c r="F29" s="114">
        <f t="shared" si="3"/>
        <v>861370.03</v>
      </c>
      <c r="G29" s="114">
        <f t="shared" si="0"/>
        <v>813683.02</v>
      </c>
      <c r="H29" s="114">
        <f t="shared" si="6"/>
        <v>353.98768356164385</v>
      </c>
      <c r="I29" s="113">
        <f t="shared" si="1"/>
        <v>-2.3164383561606883E-3</v>
      </c>
    </row>
    <row r="30" spans="1:9" x14ac:dyDescent="0.25">
      <c r="A30" s="161" t="s">
        <v>611</v>
      </c>
      <c r="B30" s="116">
        <f t="shared" si="4"/>
        <v>1</v>
      </c>
      <c r="C30" s="114">
        <f t="shared" si="7"/>
        <v>48041</v>
      </c>
      <c r="D30" s="115">
        <f t="shared" si="2"/>
        <v>47706.61</v>
      </c>
      <c r="E30" s="114">
        <f t="shared" si="5"/>
        <v>334.39</v>
      </c>
      <c r="F30" s="114">
        <f t="shared" si="3"/>
        <v>813683.02</v>
      </c>
      <c r="G30" s="114">
        <f t="shared" si="0"/>
        <v>765976.41</v>
      </c>
      <c r="H30" s="114">
        <f t="shared" si="6"/>
        <v>334.39028219178078</v>
      </c>
      <c r="I30" s="113">
        <f t="shared" si="1"/>
        <v>2.8219178079780249E-4</v>
      </c>
    </row>
    <row r="31" spans="1:9" x14ac:dyDescent="0.25">
      <c r="A31" s="161" t="s">
        <v>610</v>
      </c>
      <c r="B31" s="116">
        <f t="shared" si="4"/>
        <v>1</v>
      </c>
      <c r="C31" s="114">
        <f t="shared" si="7"/>
        <v>48041</v>
      </c>
      <c r="D31" s="115">
        <f t="shared" si="2"/>
        <v>47726.22</v>
      </c>
      <c r="E31" s="114">
        <f t="shared" si="5"/>
        <v>314.77999999999997</v>
      </c>
      <c r="F31" s="114">
        <f t="shared" si="3"/>
        <v>765976.41</v>
      </c>
      <c r="G31" s="114">
        <f t="shared" si="0"/>
        <v>718250.19000000006</v>
      </c>
      <c r="H31" s="114">
        <f t="shared" si="6"/>
        <v>314.78482602739729</v>
      </c>
      <c r="I31" s="113">
        <f t="shared" si="1"/>
        <v>4.8260273973141921E-3</v>
      </c>
    </row>
    <row r="32" spans="1:9" x14ac:dyDescent="0.25">
      <c r="A32" s="161" t="s">
        <v>609</v>
      </c>
      <c r="B32" s="116">
        <f t="shared" si="4"/>
        <v>1</v>
      </c>
      <c r="C32" s="114">
        <f t="shared" si="7"/>
        <v>48041</v>
      </c>
      <c r="D32" s="115">
        <f t="shared" si="2"/>
        <v>47745.83</v>
      </c>
      <c r="E32" s="114">
        <f t="shared" si="5"/>
        <v>295.17</v>
      </c>
      <c r="F32" s="114">
        <f t="shared" si="3"/>
        <v>718250.19000000006</v>
      </c>
      <c r="G32" s="114">
        <f t="shared" si="0"/>
        <v>670504.3600000001</v>
      </c>
      <c r="H32" s="114">
        <f t="shared" si="6"/>
        <v>295.17131095890409</v>
      </c>
      <c r="I32" s="113">
        <f t="shared" si="1"/>
        <v>1.3109589040709579E-3</v>
      </c>
    </row>
    <row r="33" spans="1:9" x14ac:dyDescent="0.25">
      <c r="A33" s="161" t="s">
        <v>273</v>
      </c>
      <c r="B33" s="116">
        <f t="shared" si="4"/>
        <v>1</v>
      </c>
      <c r="C33" s="114">
        <f t="shared" si="7"/>
        <v>48041</v>
      </c>
      <c r="D33" s="115">
        <f t="shared" si="2"/>
        <v>47765.45</v>
      </c>
      <c r="E33" s="114">
        <f t="shared" si="5"/>
        <v>275.55</v>
      </c>
      <c r="F33" s="114">
        <f t="shared" si="3"/>
        <v>670504.3600000001</v>
      </c>
      <c r="G33" s="114">
        <f t="shared" si="0"/>
        <v>622738.91000000015</v>
      </c>
      <c r="H33" s="114">
        <f t="shared" si="6"/>
        <v>275.54973698630141</v>
      </c>
      <c r="I33" s="113">
        <f t="shared" si="1"/>
        <v>-2.6301369859993429E-4</v>
      </c>
    </row>
    <row r="34" spans="1:9" x14ac:dyDescent="0.25">
      <c r="A34" s="161" t="s">
        <v>608</v>
      </c>
      <c r="B34" s="116">
        <f t="shared" si="4"/>
        <v>1</v>
      </c>
      <c r="C34" s="114">
        <f t="shared" si="7"/>
        <v>48041</v>
      </c>
      <c r="D34" s="115">
        <f t="shared" si="2"/>
        <v>47785.08</v>
      </c>
      <c r="E34" s="114">
        <f t="shared" si="5"/>
        <v>255.92</v>
      </c>
      <c r="F34" s="114">
        <f t="shared" si="3"/>
        <v>622738.91000000015</v>
      </c>
      <c r="G34" s="114">
        <f t="shared" si="0"/>
        <v>574953.83000000019</v>
      </c>
      <c r="H34" s="114">
        <f t="shared" si="6"/>
        <v>255.92010000000005</v>
      </c>
      <c r="I34" s="113">
        <f t="shared" si="1"/>
        <v>1.0000000006016307E-4</v>
      </c>
    </row>
    <row r="35" spans="1:9" x14ac:dyDescent="0.25">
      <c r="A35" s="161" t="s">
        <v>607</v>
      </c>
      <c r="B35" s="116">
        <f t="shared" si="4"/>
        <v>1</v>
      </c>
      <c r="C35" s="114">
        <f t="shared" si="7"/>
        <v>48041</v>
      </c>
      <c r="D35" s="115">
        <f t="shared" si="2"/>
        <v>47804.72</v>
      </c>
      <c r="E35" s="114">
        <f t="shared" si="5"/>
        <v>236.28</v>
      </c>
      <c r="F35" s="114">
        <f t="shared" si="3"/>
        <v>574953.83000000019</v>
      </c>
      <c r="G35" s="114">
        <f t="shared" si="0"/>
        <v>527149.11000000022</v>
      </c>
      <c r="H35" s="114">
        <f t="shared" si="6"/>
        <v>236.28239589041104</v>
      </c>
      <c r="I35" s="113">
        <f t="shared" si="1"/>
        <v>2.3958904110372714E-3</v>
      </c>
    </row>
    <row r="36" spans="1:9" x14ac:dyDescent="0.25">
      <c r="A36" s="161" t="s">
        <v>606</v>
      </c>
      <c r="B36" s="116">
        <f t="shared" si="4"/>
        <v>1</v>
      </c>
      <c r="C36" s="114">
        <f t="shared" si="7"/>
        <v>48041</v>
      </c>
      <c r="D36" s="115">
        <f t="shared" si="2"/>
        <v>47824.36</v>
      </c>
      <c r="E36" s="114">
        <f t="shared" si="5"/>
        <v>216.64</v>
      </c>
      <c r="F36" s="114">
        <f t="shared" si="3"/>
        <v>527149.11000000022</v>
      </c>
      <c r="G36" s="114">
        <f t="shared" si="0"/>
        <v>479324.75000000023</v>
      </c>
      <c r="H36" s="114">
        <f t="shared" si="6"/>
        <v>216.63662054794528</v>
      </c>
      <c r="I36" s="113">
        <f t="shared" si="1"/>
        <v>-3.3794520547019147E-3</v>
      </c>
    </row>
    <row r="37" spans="1:9" x14ac:dyDescent="0.25">
      <c r="A37" s="161" t="s">
        <v>605</v>
      </c>
      <c r="B37" s="116">
        <f t="shared" si="4"/>
        <v>1</v>
      </c>
      <c r="C37" s="114">
        <f t="shared" si="7"/>
        <v>48041</v>
      </c>
      <c r="D37" s="115">
        <f t="shared" si="2"/>
        <v>47844.02</v>
      </c>
      <c r="E37" s="114">
        <f t="shared" si="5"/>
        <v>196.98</v>
      </c>
      <c r="F37" s="114">
        <f t="shared" si="3"/>
        <v>479324.75000000023</v>
      </c>
      <c r="G37" s="114">
        <f t="shared" si="0"/>
        <v>431480.73000000021</v>
      </c>
      <c r="H37" s="114">
        <f t="shared" si="6"/>
        <v>196.98277397260284</v>
      </c>
      <c r="I37" s="113">
        <f t="shared" si="1"/>
        <v>2.7739726028528366E-3</v>
      </c>
    </row>
    <row r="38" spans="1:9" x14ac:dyDescent="0.25">
      <c r="A38" s="161" t="s">
        <v>34</v>
      </c>
      <c r="B38" s="116">
        <f t="shared" si="4"/>
        <v>1</v>
      </c>
      <c r="C38" s="114">
        <f t="shared" si="7"/>
        <v>48041</v>
      </c>
      <c r="D38" s="115">
        <f t="shared" si="2"/>
        <v>47863.68</v>
      </c>
      <c r="E38" s="114">
        <f t="shared" si="5"/>
        <v>177.32</v>
      </c>
      <c r="F38" s="114">
        <f t="shared" si="3"/>
        <v>431480.73000000021</v>
      </c>
      <c r="G38" s="114">
        <f t="shared" si="0"/>
        <v>383617.05000000022</v>
      </c>
      <c r="H38" s="114">
        <f t="shared" si="6"/>
        <v>177.32084794520554</v>
      </c>
      <c r="I38" s="113">
        <f t="shared" si="1"/>
        <v>8.4794520554964947E-4</v>
      </c>
    </row>
    <row r="39" spans="1:9" x14ac:dyDescent="0.25">
      <c r="A39" s="161" t="s">
        <v>604</v>
      </c>
      <c r="B39" s="116">
        <f t="shared" si="4"/>
        <v>1</v>
      </c>
      <c r="C39" s="114">
        <f t="shared" si="7"/>
        <v>48041</v>
      </c>
      <c r="D39" s="115">
        <f t="shared" si="2"/>
        <v>47883.35</v>
      </c>
      <c r="E39" s="114">
        <f t="shared" si="5"/>
        <v>157.65</v>
      </c>
      <c r="F39" s="114">
        <f t="shared" si="3"/>
        <v>383617.05000000022</v>
      </c>
      <c r="G39" s="114">
        <f t="shared" si="0"/>
        <v>335733.70000000024</v>
      </c>
      <c r="H39" s="114">
        <f t="shared" si="6"/>
        <v>157.6508424657535</v>
      </c>
      <c r="I39" s="113">
        <f t="shared" si="1"/>
        <v>8.424657534931157E-4</v>
      </c>
    </row>
    <row r="40" spans="1:9" x14ac:dyDescent="0.25">
      <c r="A40" s="161" t="s">
        <v>524</v>
      </c>
      <c r="B40" s="116">
        <f t="shared" si="4"/>
        <v>1</v>
      </c>
      <c r="C40" s="114">
        <f t="shared" si="7"/>
        <v>48041</v>
      </c>
      <c r="D40" s="115">
        <f t="shared" si="2"/>
        <v>47903.03</v>
      </c>
      <c r="E40" s="114">
        <f t="shared" si="5"/>
        <v>137.97</v>
      </c>
      <c r="F40" s="114">
        <f t="shared" si="3"/>
        <v>335733.70000000024</v>
      </c>
      <c r="G40" s="114">
        <f t="shared" si="0"/>
        <v>287830.67000000027</v>
      </c>
      <c r="H40" s="114">
        <f t="shared" si="6"/>
        <v>137.97275342465764</v>
      </c>
      <c r="I40" s="113">
        <f t="shared" si="1"/>
        <v>2.753424657640835E-3</v>
      </c>
    </row>
    <row r="41" spans="1:9" x14ac:dyDescent="0.25">
      <c r="A41" s="161" t="s">
        <v>603</v>
      </c>
      <c r="B41" s="116">
        <f t="shared" si="4"/>
        <v>1</v>
      </c>
      <c r="C41" s="114">
        <f t="shared" si="7"/>
        <v>48041</v>
      </c>
      <c r="D41" s="115">
        <f t="shared" si="2"/>
        <v>47922.71</v>
      </c>
      <c r="E41" s="114">
        <f t="shared" si="5"/>
        <v>118.29</v>
      </c>
      <c r="F41" s="114">
        <f t="shared" si="3"/>
        <v>287830.67000000027</v>
      </c>
      <c r="G41" s="114">
        <f t="shared" si="0"/>
        <v>239907.96000000028</v>
      </c>
      <c r="H41" s="114">
        <f t="shared" si="6"/>
        <v>118.28657671232887</v>
      </c>
      <c r="I41" s="113">
        <f t="shared" si="1"/>
        <v>-3.423287671139974E-3</v>
      </c>
    </row>
    <row r="42" spans="1:9" x14ac:dyDescent="0.25">
      <c r="A42" s="161" t="s">
        <v>602</v>
      </c>
      <c r="B42" s="116">
        <f t="shared" si="4"/>
        <v>1</v>
      </c>
      <c r="C42" s="114">
        <f t="shared" si="7"/>
        <v>48041</v>
      </c>
      <c r="D42" s="115">
        <f t="shared" si="2"/>
        <v>47942.41</v>
      </c>
      <c r="E42" s="114">
        <f t="shared" si="5"/>
        <v>98.59</v>
      </c>
      <c r="F42" s="114">
        <f t="shared" si="3"/>
        <v>239907.96000000028</v>
      </c>
      <c r="G42" s="114">
        <f t="shared" si="0"/>
        <v>191965.55000000028</v>
      </c>
      <c r="H42" s="114">
        <f t="shared" si="6"/>
        <v>98.592312328767235</v>
      </c>
      <c r="I42" s="113">
        <f t="shared" si="1"/>
        <v>2.3123287672319748E-3</v>
      </c>
    </row>
    <row r="43" spans="1:9" x14ac:dyDescent="0.25">
      <c r="A43" s="161" t="s">
        <v>601</v>
      </c>
      <c r="B43" s="116">
        <f t="shared" si="4"/>
        <v>1</v>
      </c>
      <c r="C43" s="114">
        <f t="shared" si="7"/>
        <v>48041</v>
      </c>
      <c r="D43" s="115">
        <f t="shared" si="2"/>
        <v>47962.11</v>
      </c>
      <c r="E43" s="114">
        <f t="shared" si="5"/>
        <v>78.89</v>
      </c>
      <c r="F43" s="114">
        <f t="shared" si="3"/>
        <v>191965.55000000028</v>
      </c>
      <c r="G43" s="114">
        <f t="shared" si="0"/>
        <v>144003.44000000029</v>
      </c>
      <c r="H43" s="114">
        <f t="shared" si="6"/>
        <v>78.889952054794634</v>
      </c>
      <c r="I43" s="113">
        <f t="shared" si="1"/>
        <v>-4.7945205366772825E-5</v>
      </c>
    </row>
    <row r="44" spans="1:9" x14ac:dyDescent="0.25">
      <c r="A44" s="161" t="s">
        <v>600</v>
      </c>
      <c r="B44" s="116">
        <f t="shared" si="4"/>
        <v>1</v>
      </c>
      <c r="C44" s="114">
        <f t="shared" si="7"/>
        <v>48041</v>
      </c>
      <c r="D44" s="115">
        <f t="shared" si="2"/>
        <v>47981.82</v>
      </c>
      <c r="E44" s="114">
        <f t="shared" si="5"/>
        <v>59.18</v>
      </c>
      <c r="F44" s="114">
        <f t="shared" si="3"/>
        <v>144003.44000000029</v>
      </c>
      <c r="G44" s="114">
        <f t="shared" si="0"/>
        <v>96021.620000000286</v>
      </c>
      <c r="H44" s="114">
        <f t="shared" si="6"/>
        <v>59.179495890411076</v>
      </c>
      <c r="I44" s="113">
        <f t="shared" si="1"/>
        <v>-5.0410958892399549E-4</v>
      </c>
    </row>
    <row r="45" spans="1:9" x14ac:dyDescent="0.25">
      <c r="A45" s="161" t="s">
        <v>450</v>
      </c>
      <c r="B45" s="116">
        <f t="shared" si="4"/>
        <v>1</v>
      </c>
      <c r="C45" s="114">
        <f t="shared" si="7"/>
        <v>48041</v>
      </c>
      <c r="D45" s="115">
        <f t="shared" si="2"/>
        <v>48001.54</v>
      </c>
      <c r="E45" s="114">
        <f t="shared" si="5"/>
        <v>39.46</v>
      </c>
      <c r="F45" s="114">
        <f t="shared" si="3"/>
        <v>96021.620000000286</v>
      </c>
      <c r="G45" s="114">
        <f t="shared" si="0"/>
        <v>48020.080000000286</v>
      </c>
      <c r="H45" s="114">
        <f t="shared" si="6"/>
        <v>39.460939726027512</v>
      </c>
      <c r="I45" s="113">
        <f t="shared" si="1"/>
        <v>9.3972602751080103E-4</v>
      </c>
    </row>
    <row r="46" spans="1:9" x14ac:dyDescent="0.25">
      <c r="A46" s="161" t="s">
        <v>599</v>
      </c>
      <c r="B46" s="116">
        <f t="shared" si="4"/>
        <v>1</v>
      </c>
      <c r="C46" s="114">
        <f t="shared" si="7"/>
        <v>48041</v>
      </c>
      <c r="D46" s="115">
        <f t="shared" si="2"/>
        <v>48020.080000000286</v>
      </c>
      <c r="E46" s="114">
        <v>20.91999999971129</v>
      </c>
      <c r="F46" s="114">
        <f t="shared" si="3"/>
        <v>48020.080000000286</v>
      </c>
      <c r="G46" s="114">
        <f t="shared" si="0"/>
        <v>0</v>
      </c>
      <c r="H46" s="114">
        <v>20.9</v>
      </c>
      <c r="I46" s="113">
        <f t="shared" si="1"/>
        <v>-1.9999999711291849E-2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175BE-88F7-4A4D-ABB2-3F2AC50FB90D}">
  <dimension ref="A1:I45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24.5703125" bestFit="1" customWidth="1"/>
    <col min="2" max="2" width="11.7109375" bestFit="1" customWidth="1"/>
    <col min="3" max="3" width="14.42578125" bestFit="1" customWidth="1"/>
    <col min="4" max="4" width="13.85546875" bestFit="1" customWidth="1"/>
    <col min="5" max="5" width="10.28515625" bestFit="1" customWidth="1"/>
    <col min="6" max="6" width="13.28515625" bestFit="1" customWidth="1"/>
    <col min="7" max="7" width="17.42578125" bestFit="1" customWidth="1"/>
    <col min="8" max="8" width="13.7109375" bestFit="1" customWidth="1"/>
  </cols>
  <sheetData>
    <row r="1" spans="1:9" x14ac:dyDescent="0.25">
      <c r="A1" s="37" t="s">
        <v>267</v>
      </c>
      <c r="B1" s="167" t="s">
        <v>633</v>
      </c>
      <c r="C1" s="129" t="s">
        <v>377</v>
      </c>
      <c r="D1" s="83">
        <v>2000000</v>
      </c>
      <c r="E1" s="166"/>
    </row>
    <row r="2" spans="1:9" x14ac:dyDescent="0.25">
      <c r="A2" s="37" t="s">
        <v>268</v>
      </c>
      <c r="B2" s="147">
        <v>0.15</v>
      </c>
      <c r="C2" s="165" t="s">
        <v>381</v>
      </c>
      <c r="D2" s="164">
        <f>ROUNDUP(48040.9725507459,0)</f>
        <v>48041</v>
      </c>
      <c r="E2" s="163"/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161" t="s">
        <v>632</v>
      </c>
      <c r="B4" s="116">
        <f>_xlfn.DAYS(A4,B1)</f>
        <v>1</v>
      </c>
      <c r="C4" s="114">
        <f>$D$2</f>
        <v>48041</v>
      </c>
      <c r="D4" s="115">
        <f>C4-E4</f>
        <v>47219.08</v>
      </c>
      <c r="E4" s="114">
        <f>ROUND(F4*$B$2*B4/365,2)</f>
        <v>821.92</v>
      </c>
      <c r="F4" s="114">
        <f>D1</f>
        <v>2000000</v>
      </c>
      <c r="G4" s="114">
        <f t="shared" ref="G4:G45" si="0">F4-D4</f>
        <v>1952780.92</v>
      </c>
      <c r="H4" s="114">
        <f>F4*$B$2*B4/365</f>
        <v>821.91780821917803</v>
      </c>
      <c r="I4" s="113">
        <f t="shared" ref="I4:I45" si="1">H4-E4</f>
        <v>-2.1917808219313883E-3</v>
      </c>
    </row>
    <row r="5" spans="1:9" x14ac:dyDescent="0.25">
      <c r="A5" s="161" t="s">
        <v>528</v>
      </c>
      <c r="B5" s="116">
        <f>_xlfn.DAYS(A5,A4)</f>
        <v>1</v>
      </c>
      <c r="C5" s="114">
        <f t="shared" ref="C5:C45" si="2">$D$2</f>
        <v>48041</v>
      </c>
      <c r="D5" s="115">
        <f t="shared" ref="D5:D45" si="3">C5-E5</f>
        <v>47238.49</v>
      </c>
      <c r="E5" s="114">
        <f t="shared" ref="E5:E44" si="4">ROUND(F5*$B$2*B5/365,2)</f>
        <v>802.51</v>
      </c>
      <c r="F5" s="114">
        <f t="shared" ref="F5:F45" si="5">G4</f>
        <v>1952780.92</v>
      </c>
      <c r="G5" s="114">
        <f t="shared" si="0"/>
        <v>1905542.43</v>
      </c>
      <c r="H5" s="114">
        <f>F5*$B$2*B5/365</f>
        <v>802.51270684931501</v>
      </c>
      <c r="I5" s="113">
        <f t="shared" si="1"/>
        <v>2.7068493150181894E-3</v>
      </c>
    </row>
    <row r="6" spans="1:9" x14ac:dyDescent="0.25">
      <c r="A6" s="161" t="s">
        <v>631</v>
      </c>
      <c r="B6" s="116">
        <f t="shared" ref="B6:B45" si="6">_xlfn.DAYS(A6,A5)</f>
        <v>1</v>
      </c>
      <c r="C6" s="114">
        <f t="shared" si="2"/>
        <v>48041</v>
      </c>
      <c r="D6" s="115">
        <f t="shared" si="3"/>
        <v>47257.9</v>
      </c>
      <c r="E6" s="114">
        <f t="shared" si="4"/>
        <v>783.1</v>
      </c>
      <c r="F6" s="114">
        <f t="shared" si="5"/>
        <v>1905542.43</v>
      </c>
      <c r="G6" s="114">
        <f t="shared" si="0"/>
        <v>1858284.53</v>
      </c>
      <c r="H6" s="114">
        <f t="shared" ref="H6:H44" si="7">F6*$B$2*B6/365</f>
        <v>783.09962876712325</v>
      </c>
      <c r="I6" s="113">
        <f t="shared" si="1"/>
        <v>-3.7123287677331973E-4</v>
      </c>
    </row>
    <row r="7" spans="1:9" x14ac:dyDescent="0.25">
      <c r="A7" s="161" t="s">
        <v>33</v>
      </c>
      <c r="B7" s="116">
        <f t="shared" si="6"/>
        <v>1</v>
      </c>
      <c r="C7" s="114">
        <f t="shared" si="2"/>
        <v>48041</v>
      </c>
      <c r="D7" s="115">
        <f t="shared" si="3"/>
        <v>47277.32</v>
      </c>
      <c r="E7" s="114">
        <f t="shared" si="4"/>
        <v>763.68</v>
      </c>
      <c r="F7" s="114">
        <f t="shared" si="5"/>
        <v>1858284.53</v>
      </c>
      <c r="G7" s="114">
        <f t="shared" si="0"/>
        <v>1811007.21</v>
      </c>
      <c r="H7" s="114">
        <f t="shared" si="7"/>
        <v>763.67857397260263</v>
      </c>
      <c r="I7" s="113">
        <f t="shared" si="1"/>
        <v>-1.4260273973150106E-3</v>
      </c>
    </row>
    <row r="8" spans="1:9" x14ac:dyDescent="0.25">
      <c r="A8" s="161" t="s">
        <v>630</v>
      </c>
      <c r="B8" s="116">
        <f t="shared" si="6"/>
        <v>1</v>
      </c>
      <c r="C8" s="114">
        <f t="shared" si="2"/>
        <v>48041</v>
      </c>
      <c r="D8" s="115">
        <f t="shared" si="3"/>
        <v>47296.75</v>
      </c>
      <c r="E8" s="114">
        <f t="shared" si="4"/>
        <v>744.25</v>
      </c>
      <c r="F8" s="114">
        <f t="shared" si="5"/>
        <v>1811007.21</v>
      </c>
      <c r="G8" s="114">
        <f t="shared" si="0"/>
        <v>1763710.46</v>
      </c>
      <c r="H8" s="114">
        <f t="shared" si="7"/>
        <v>744.24953835616429</v>
      </c>
      <c r="I8" s="113">
        <f t="shared" si="1"/>
        <v>-4.6164383570612699E-4</v>
      </c>
    </row>
    <row r="9" spans="1:9" x14ac:dyDescent="0.25">
      <c r="A9" s="161" t="s">
        <v>629</v>
      </c>
      <c r="B9" s="116">
        <f t="shared" si="6"/>
        <v>1</v>
      </c>
      <c r="C9" s="114">
        <f t="shared" si="2"/>
        <v>48041</v>
      </c>
      <c r="D9" s="115">
        <f t="shared" si="3"/>
        <v>47316.19</v>
      </c>
      <c r="E9" s="114">
        <f t="shared" si="4"/>
        <v>724.81</v>
      </c>
      <c r="F9" s="114">
        <f t="shared" si="5"/>
        <v>1763710.46</v>
      </c>
      <c r="G9" s="114">
        <f t="shared" si="0"/>
        <v>1716394.27</v>
      </c>
      <c r="H9" s="114">
        <f t="shared" si="7"/>
        <v>724.81251780821901</v>
      </c>
      <c r="I9" s="113">
        <f t="shared" si="1"/>
        <v>2.5178082190677742E-3</v>
      </c>
    </row>
    <row r="10" spans="1:9" x14ac:dyDescent="0.25">
      <c r="A10" s="161" t="s">
        <v>628</v>
      </c>
      <c r="B10" s="116">
        <f t="shared" si="6"/>
        <v>1</v>
      </c>
      <c r="C10" s="114">
        <f t="shared" si="2"/>
        <v>48041</v>
      </c>
      <c r="D10" s="115">
        <f t="shared" si="3"/>
        <v>47335.63</v>
      </c>
      <c r="E10" s="114">
        <f t="shared" si="4"/>
        <v>705.37</v>
      </c>
      <c r="F10" s="114">
        <f t="shared" si="5"/>
        <v>1716394.27</v>
      </c>
      <c r="G10" s="114">
        <f t="shared" si="0"/>
        <v>1669058.6400000001</v>
      </c>
      <c r="H10" s="114">
        <f t="shared" si="7"/>
        <v>705.36750821917803</v>
      </c>
      <c r="I10" s="113">
        <f t="shared" si="1"/>
        <v>-2.491780821969769E-3</v>
      </c>
    </row>
    <row r="11" spans="1:9" x14ac:dyDescent="0.25">
      <c r="A11" s="161" t="s">
        <v>627</v>
      </c>
      <c r="B11" s="116">
        <f t="shared" si="6"/>
        <v>1</v>
      </c>
      <c r="C11" s="114">
        <f t="shared" si="2"/>
        <v>48041</v>
      </c>
      <c r="D11" s="115">
        <f t="shared" si="3"/>
        <v>47355.09</v>
      </c>
      <c r="E11" s="114">
        <f t="shared" si="4"/>
        <v>685.91</v>
      </c>
      <c r="F11" s="114">
        <f t="shared" si="5"/>
        <v>1669058.6400000001</v>
      </c>
      <c r="G11" s="114">
        <f t="shared" si="0"/>
        <v>1621703.55</v>
      </c>
      <c r="H11" s="114">
        <f t="shared" si="7"/>
        <v>685.91450958904113</v>
      </c>
      <c r="I11" s="113">
        <f t="shared" si="1"/>
        <v>4.5095890411630535E-3</v>
      </c>
    </row>
    <row r="12" spans="1:9" x14ac:dyDescent="0.25">
      <c r="A12" s="161" t="s">
        <v>484</v>
      </c>
      <c r="B12" s="116">
        <f t="shared" si="6"/>
        <v>1</v>
      </c>
      <c r="C12" s="114">
        <f t="shared" si="2"/>
        <v>48041</v>
      </c>
      <c r="D12" s="115">
        <f t="shared" si="3"/>
        <v>47374.55</v>
      </c>
      <c r="E12" s="114">
        <f t="shared" si="4"/>
        <v>666.45</v>
      </c>
      <c r="F12" s="114">
        <f t="shared" si="5"/>
        <v>1621703.55</v>
      </c>
      <c r="G12" s="114">
        <f t="shared" si="0"/>
        <v>1574329</v>
      </c>
      <c r="H12" s="114">
        <f t="shared" si="7"/>
        <v>666.4535136986301</v>
      </c>
      <c r="I12" s="113">
        <f t="shared" si="1"/>
        <v>3.5136986300585704E-3</v>
      </c>
    </row>
    <row r="13" spans="1:9" x14ac:dyDescent="0.25">
      <c r="A13" s="161" t="s">
        <v>626</v>
      </c>
      <c r="B13" s="116">
        <f t="shared" si="6"/>
        <v>1</v>
      </c>
      <c r="C13" s="114">
        <f t="shared" si="2"/>
        <v>48041</v>
      </c>
      <c r="D13" s="115">
        <f t="shared" si="3"/>
        <v>47394.02</v>
      </c>
      <c r="E13" s="114">
        <f t="shared" si="4"/>
        <v>646.98</v>
      </c>
      <c r="F13" s="114">
        <f t="shared" si="5"/>
        <v>1574329</v>
      </c>
      <c r="G13" s="114">
        <f t="shared" si="0"/>
        <v>1526934.98</v>
      </c>
      <c r="H13" s="114">
        <f t="shared" si="7"/>
        <v>646.98452054794518</v>
      </c>
      <c r="I13" s="113">
        <f t="shared" si="1"/>
        <v>4.5205479451624342E-3</v>
      </c>
    </row>
    <row r="14" spans="1:9" x14ac:dyDescent="0.25">
      <c r="A14" s="161" t="s">
        <v>625</v>
      </c>
      <c r="B14" s="116">
        <f t="shared" si="6"/>
        <v>1</v>
      </c>
      <c r="C14" s="114">
        <f t="shared" si="2"/>
        <v>48041</v>
      </c>
      <c r="D14" s="115">
        <f t="shared" si="3"/>
        <v>47413.49</v>
      </c>
      <c r="E14" s="114">
        <f t="shared" si="4"/>
        <v>627.51</v>
      </c>
      <c r="F14" s="114">
        <f t="shared" si="5"/>
        <v>1526934.98</v>
      </c>
      <c r="G14" s="114">
        <f t="shared" si="0"/>
        <v>1479521.49</v>
      </c>
      <c r="H14" s="114">
        <f t="shared" si="7"/>
        <v>627.50752602739726</v>
      </c>
      <c r="I14" s="113">
        <f t="shared" si="1"/>
        <v>-2.4739726027291908E-3</v>
      </c>
    </row>
    <row r="15" spans="1:9" x14ac:dyDescent="0.25">
      <c r="A15" s="161" t="s">
        <v>624</v>
      </c>
      <c r="B15" s="116">
        <f t="shared" si="6"/>
        <v>1</v>
      </c>
      <c r="C15" s="114">
        <f t="shared" si="2"/>
        <v>48041</v>
      </c>
      <c r="D15" s="115">
        <f t="shared" si="3"/>
        <v>47432.98</v>
      </c>
      <c r="E15" s="114">
        <f t="shared" si="4"/>
        <v>608.02</v>
      </c>
      <c r="F15" s="114">
        <f t="shared" si="5"/>
        <v>1479521.49</v>
      </c>
      <c r="G15" s="114">
        <f t="shared" si="0"/>
        <v>1432088.51</v>
      </c>
      <c r="H15" s="114">
        <f t="shared" si="7"/>
        <v>608.02253013698623</v>
      </c>
      <c r="I15" s="113">
        <f t="shared" si="1"/>
        <v>2.5301369862518186E-3</v>
      </c>
    </row>
    <row r="16" spans="1:9" x14ac:dyDescent="0.25">
      <c r="A16" s="161" t="s">
        <v>623</v>
      </c>
      <c r="B16" s="116">
        <f t="shared" si="6"/>
        <v>1</v>
      </c>
      <c r="C16" s="114">
        <f t="shared" si="2"/>
        <v>48041</v>
      </c>
      <c r="D16" s="115">
        <f t="shared" si="3"/>
        <v>47452.47</v>
      </c>
      <c r="E16" s="114">
        <f t="shared" si="4"/>
        <v>588.53</v>
      </c>
      <c r="F16" s="162">
        <f t="shared" si="5"/>
        <v>1432088.51</v>
      </c>
      <c r="G16" s="114">
        <f t="shared" si="0"/>
        <v>1384636.04</v>
      </c>
      <c r="H16" s="114">
        <f t="shared" si="7"/>
        <v>588.52952465753424</v>
      </c>
      <c r="I16" s="113">
        <f t="shared" si="1"/>
        <v>-4.7534246573377459E-4</v>
      </c>
    </row>
    <row r="17" spans="1:9" x14ac:dyDescent="0.25">
      <c r="A17" s="161" t="s">
        <v>622</v>
      </c>
      <c r="B17" s="116">
        <f t="shared" si="6"/>
        <v>1</v>
      </c>
      <c r="C17" s="114">
        <f t="shared" si="2"/>
        <v>48041</v>
      </c>
      <c r="D17" s="115">
        <f t="shared" si="3"/>
        <v>47471.97</v>
      </c>
      <c r="E17" s="114">
        <f t="shared" si="4"/>
        <v>569.03</v>
      </c>
      <c r="F17" s="162">
        <f t="shared" si="5"/>
        <v>1384636.04</v>
      </c>
      <c r="G17" s="114">
        <f t="shared" si="0"/>
        <v>1337164.07</v>
      </c>
      <c r="H17" s="114">
        <f t="shared" si="7"/>
        <v>569.02850958904105</v>
      </c>
      <c r="I17" s="113">
        <f t="shared" si="1"/>
        <v>-1.490410958922439E-3</v>
      </c>
    </row>
    <row r="18" spans="1:9" x14ac:dyDescent="0.25">
      <c r="A18" s="161" t="s">
        <v>621</v>
      </c>
      <c r="B18" s="116">
        <f t="shared" si="6"/>
        <v>1</v>
      </c>
      <c r="C18" s="114">
        <f t="shared" si="2"/>
        <v>48041</v>
      </c>
      <c r="D18" s="115">
        <f t="shared" si="3"/>
        <v>47491.48</v>
      </c>
      <c r="E18" s="114">
        <f t="shared" si="4"/>
        <v>549.52</v>
      </c>
      <c r="F18" s="162">
        <f t="shared" si="5"/>
        <v>1337164.07</v>
      </c>
      <c r="G18" s="114">
        <f t="shared" si="0"/>
        <v>1289672.5900000001</v>
      </c>
      <c r="H18" s="114">
        <f t="shared" si="7"/>
        <v>549.5194808219178</v>
      </c>
      <c r="I18" s="113">
        <f t="shared" si="1"/>
        <v>-5.1917808218604478E-4</v>
      </c>
    </row>
    <row r="19" spans="1:9" x14ac:dyDescent="0.25">
      <c r="A19" s="161" t="s">
        <v>526</v>
      </c>
      <c r="B19" s="116">
        <f t="shared" si="6"/>
        <v>1</v>
      </c>
      <c r="C19" s="114">
        <f t="shared" si="2"/>
        <v>48041</v>
      </c>
      <c r="D19" s="115">
        <f t="shared" si="3"/>
        <v>47511</v>
      </c>
      <c r="E19" s="114">
        <f t="shared" si="4"/>
        <v>530</v>
      </c>
      <c r="F19" s="162">
        <f t="shared" si="5"/>
        <v>1289672.5900000001</v>
      </c>
      <c r="G19" s="114">
        <f t="shared" si="0"/>
        <v>1242161.5900000001</v>
      </c>
      <c r="H19" s="114">
        <f t="shared" si="7"/>
        <v>530.00243424657538</v>
      </c>
      <c r="I19" s="113">
        <f t="shared" si="1"/>
        <v>2.4342465753761644E-3</v>
      </c>
    </row>
    <row r="20" spans="1:9" x14ac:dyDescent="0.25">
      <c r="A20" s="161" t="s">
        <v>620</v>
      </c>
      <c r="B20" s="116">
        <f t="shared" si="6"/>
        <v>1</v>
      </c>
      <c r="C20" s="114">
        <f t="shared" si="2"/>
        <v>48041</v>
      </c>
      <c r="D20" s="115">
        <f t="shared" si="3"/>
        <v>47530.52</v>
      </c>
      <c r="E20" s="114">
        <f t="shared" si="4"/>
        <v>510.48</v>
      </c>
      <c r="F20" s="162">
        <f t="shared" si="5"/>
        <v>1242161.5900000001</v>
      </c>
      <c r="G20" s="114">
        <f t="shared" si="0"/>
        <v>1194631.07</v>
      </c>
      <c r="H20" s="114">
        <f t="shared" si="7"/>
        <v>510.47736575342469</v>
      </c>
      <c r="I20" s="113">
        <f t="shared" si="1"/>
        <v>-2.6342465753259603E-3</v>
      </c>
    </row>
    <row r="21" spans="1:9" x14ac:dyDescent="0.25">
      <c r="A21" s="161" t="s">
        <v>619</v>
      </c>
      <c r="B21" s="116">
        <f t="shared" si="6"/>
        <v>1</v>
      </c>
      <c r="C21" s="114">
        <f t="shared" si="2"/>
        <v>48041</v>
      </c>
      <c r="D21" s="115">
        <f t="shared" si="3"/>
        <v>47550.06</v>
      </c>
      <c r="E21" s="114">
        <f t="shared" si="4"/>
        <v>490.94</v>
      </c>
      <c r="F21" s="162">
        <f t="shared" si="5"/>
        <v>1194631.07</v>
      </c>
      <c r="G21" s="114">
        <f t="shared" si="0"/>
        <v>1147081.01</v>
      </c>
      <c r="H21" s="114">
        <f t="shared" si="7"/>
        <v>490.94427534246574</v>
      </c>
      <c r="I21" s="113">
        <f t="shared" si="1"/>
        <v>4.2753424657462347E-3</v>
      </c>
    </row>
    <row r="22" spans="1:9" x14ac:dyDescent="0.25">
      <c r="A22" s="161" t="s">
        <v>618</v>
      </c>
      <c r="B22" s="116">
        <f t="shared" si="6"/>
        <v>1</v>
      </c>
      <c r="C22" s="114">
        <f t="shared" si="2"/>
        <v>48041</v>
      </c>
      <c r="D22" s="115">
        <f t="shared" si="3"/>
        <v>47569.599999999999</v>
      </c>
      <c r="E22" s="114">
        <f t="shared" si="4"/>
        <v>471.4</v>
      </c>
      <c r="F22" s="162">
        <f t="shared" si="5"/>
        <v>1147081.01</v>
      </c>
      <c r="G22" s="114">
        <f t="shared" si="0"/>
        <v>1099511.4099999999</v>
      </c>
      <c r="H22" s="114">
        <f t="shared" si="7"/>
        <v>471.40315479452056</v>
      </c>
      <c r="I22" s="113">
        <f t="shared" si="1"/>
        <v>3.1547945205829819E-3</v>
      </c>
    </row>
    <row r="23" spans="1:9" x14ac:dyDescent="0.25">
      <c r="A23" s="161" t="s">
        <v>617</v>
      </c>
      <c r="B23" s="116">
        <f t="shared" si="6"/>
        <v>1</v>
      </c>
      <c r="C23" s="114">
        <f t="shared" si="2"/>
        <v>48041</v>
      </c>
      <c r="D23" s="115">
        <f t="shared" si="3"/>
        <v>47589.15</v>
      </c>
      <c r="E23" s="114">
        <f t="shared" si="4"/>
        <v>451.85</v>
      </c>
      <c r="F23" s="162">
        <f t="shared" si="5"/>
        <v>1099511.4099999999</v>
      </c>
      <c r="G23" s="114">
        <f t="shared" si="0"/>
        <v>1051922.26</v>
      </c>
      <c r="H23" s="114">
        <f t="shared" si="7"/>
        <v>451.85400410958897</v>
      </c>
      <c r="I23" s="113">
        <f t="shared" si="1"/>
        <v>4.0041095889478129E-3</v>
      </c>
    </row>
    <row r="24" spans="1:9" x14ac:dyDescent="0.25">
      <c r="A24" s="161" t="s">
        <v>616</v>
      </c>
      <c r="B24" s="116">
        <f t="shared" si="6"/>
        <v>1</v>
      </c>
      <c r="C24" s="114">
        <f t="shared" si="2"/>
        <v>48041</v>
      </c>
      <c r="D24" s="115">
        <f t="shared" si="3"/>
        <v>47608.7</v>
      </c>
      <c r="E24" s="114">
        <f t="shared" si="4"/>
        <v>432.3</v>
      </c>
      <c r="F24" s="162">
        <f t="shared" si="5"/>
        <v>1051922.26</v>
      </c>
      <c r="G24" s="114">
        <f t="shared" si="0"/>
        <v>1004313.56</v>
      </c>
      <c r="H24" s="114">
        <f t="shared" si="7"/>
        <v>432.29681917808222</v>
      </c>
      <c r="I24" s="113">
        <f t="shared" si="1"/>
        <v>-3.1808219177946739E-3</v>
      </c>
    </row>
    <row r="25" spans="1:9" x14ac:dyDescent="0.25">
      <c r="A25" s="161" t="s">
        <v>615</v>
      </c>
      <c r="B25" s="116">
        <f t="shared" si="6"/>
        <v>1</v>
      </c>
      <c r="C25" s="114">
        <f t="shared" si="2"/>
        <v>48041</v>
      </c>
      <c r="D25" s="115">
        <f t="shared" si="3"/>
        <v>47628.27</v>
      </c>
      <c r="E25" s="114">
        <f t="shared" si="4"/>
        <v>412.73</v>
      </c>
      <c r="F25" s="162">
        <f t="shared" si="5"/>
        <v>1004313.56</v>
      </c>
      <c r="G25" s="114">
        <f t="shared" si="0"/>
        <v>956685.29</v>
      </c>
      <c r="H25" s="114">
        <f t="shared" si="7"/>
        <v>412.73160000000001</v>
      </c>
      <c r="I25" s="113">
        <f t="shared" si="1"/>
        <v>1.5999999999962711E-3</v>
      </c>
    </row>
    <row r="26" spans="1:9" x14ac:dyDescent="0.25">
      <c r="A26" s="161" t="s">
        <v>525</v>
      </c>
      <c r="B26" s="116">
        <f t="shared" si="6"/>
        <v>1</v>
      </c>
      <c r="C26" s="114">
        <f t="shared" si="2"/>
        <v>48041</v>
      </c>
      <c r="D26" s="115">
        <f t="shared" si="3"/>
        <v>47647.839999999997</v>
      </c>
      <c r="E26" s="114">
        <f t="shared" si="4"/>
        <v>393.16</v>
      </c>
      <c r="F26" s="162">
        <f t="shared" si="5"/>
        <v>956685.29</v>
      </c>
      <c r="G26" s="114">
        <f t="shared" si="0"/>
        <v>909037.45000000007</v>
      </c>
      <c r="H26" s="114">
        <f t="shared" si="7"/>
        <v>393.15833835616439</v>
      </c>
      <c r="I26" s="113">
        <f t="shared" si="1"/>
        <v>-1.661643835632276E-3</v>
      </c>
    </row>
    <row r="27" spans="1:9" x14ac:dyDescent="0.25">
      <c r="A27" s="161" t="s">
        <v>614</v>
      </c>
      <c r="B27" s="116">
        <f t="shared" si="6"/>
        <v>1</v>
      </c>
      <c r="C27" s="114">
        <f t="shared" si="2"/>
        <v>48041</v>
      </c>
      <c r="D27" s="115">
        <f t="shared" si="3"/>
        <v>47667.42</v>
      </c>
      <c r="E27" s="114">
        <f t="shared" si="4"/>
        <v>373.58</v>
      </c>
      <c r="F27" s="162">
        <f t="shared" si="5"/>
        <v>909037.45000000007</v>
      </c>
      <c r="G27" s="114">
        <f t="shared" si="0"/>
        <v>861370.03</v>
      </c>
      <c r="H27" s="114">
        <f t="shared" si="7"/>
        <v>373.57703424657535</v>
      </c>
      <c r="I27" s="113">
        <f t="shared" si="1"/>
        <v>-2.9657534246325667E-3</v>
      </c>
    </row>
    <row r="28" spans="1:9" x14ac:dyDescent="0.25">
      <c r="A28" s="161" t="s">
        <v>613</v>
      </c>
      <c r="B28" s="116">
        <f t="shared" si="6"/>
        <v>1</v>
      </c>
      <c r="C28" s="114">
        <f t="shared" si="2"/>
        <v>48041</v>
      </c>
      <c r="D28" s="115">
        <f t="shared" si="3"/>
        <v>47687.01</v>
      </c>
      <c r="E28" s="114">
        <f t="shared" si="4"/>
        <v>353.99</v>
      </c>
      <c r="F28" s="160">
        <f t="shared" si="5"/>
        <v>861370.03</v>
      </c>
      <c r="G28" s="114">
        <f t="shared" si="0"/>
        <v>813683.02</v>
      </c>
      <c r="H28" s="114">
        <f t="shared" si="7"/>
        <v>353.98768356164385</v>
      </c>
      <c r="I28" s="113">
        <f t="shared" si="1"/>
        <v>-2.3164383561606883E-3</v>
      </c>
    </row>
    <row r="29" spans="1:9" x14ac:dyDescent="0.25">
      <c r="A29" s="161" t="s">
        <v>612</v>
      </c>
      <c r="B29" s="116">
        <f t="shared" si="6"/>
        <v>1</v>
      </c>
      <c r="C29" s="114">
        <f t="shared" si="2"/>
        <v>48041</v>
      </c>
      <c r="D29" s="115">
        <f t="shared" si="3"/>
        <v>47706.61</v>
      </c>
      <c r="E29" s="114">
        <f t="shared" si="4"/>
        <v>334.39</v>
      </c>
      <c r="F29" s="160">
        <f t="shared" si="5"/>
        <v>813683.02</v>
      </c>
      <c r="G29" s="114">
        <f t="shared" si="0"/>
        <v>765976.41</v>
      </c>
      <c r="H29" s="114">
        <f t="shared" si="7"/>
        <v>334.39028219178078</v>
      </c>
      <c r="I29" s="113">
        <f t="shared" si="1"/>
        <v>2.8219178079780249E-4</v>
      </c>
    </row>
    <row r="30" spans="1:9" x14ac:dyDescent="0.25">
      <c r="A30" s="161" t="s">
        <v>611</v>
      </c>
      <c r="B30" s="116">
        <f t="shared" si="6"/>
        <v>1</v>
      </c>
      <c r="C30" s="114">
        <f t="shared" si="2"/>
        <v>48041</v>
      </c>
      <c r="D30" s="115">
        <f t="shared" si="3"/>
        <v>47726.22</v>
      </c>
      <c r="E30" s="114">
        <f t="shared" si="4"/>
        <v>314.77999999999997</v>
      </c>
      <c r="F30" s="160">
        <f t="shared" si="5"/>
        <v>765976.41</v>
      </c>
      <c r="G30" s="114">
        <f t="shared" si="0"/>
        <v>718250.19000000006</v>
      </c>
      <c r="H30" s="114">
        <f t="shared" si="7"/>
        <v>314.78482602739729</v>
      </c>
      <c r="I30" s="113">
        <f t="shared" si="1"/>
        <v>4.8260273973141921E-3</v>
      </c>
    </row>
    <row r="31" spans="1:9" x14ac:dyDescent="0.25">
      <c r="A31" s="161" t="s">
        <v>610</v>
      </c>
      <c r="B31" s="116">
        <f t="shared" si="6"/>
        <v>1</v>
      </c>
      <c r="C31" s="114">
        <f t="shared" si="2"/>
        <v>48041</v>
      </c>
      <c r="D31" s="115">
        <f t="shared" si="3"/>
        <v>47745.83</v>
      </c>
      <c r="E31" s="114">
        <f t="shared" si="4"/>
        <v>295.17</v>
      </c>
      <c r="F31" s="160">
        <f t="shared" si="5"/>
        <v>718250.19000000006</v>
      </c>
      <c r="G31" s="114">
        <f t="shared" si="0"/>
        <v>670504.3600000001</v>
      </c>
      <c r="H31" s="114">
        <f t="shared" si="7"/>
        <v>295.17131095890409</v>
      </c>
      <c r="I31" s="113">
        <f t="shared" si="1"/>
        <v>1.3109589040709579E-3</v>
      </c>
    </row>
    <row r="32" spans="1:9" x14ac:dyDescent="0.25">
      <c r="A32" s="161" t="s">
        <v>609</v>
      </c>
      <c r="B32" s="116">
        <f t="shared" si="6"/>
        <v>1</v>
      </c>
      <c r="C32" s="114">
        <f t="shared" si="2"/>
        <v>48041</v>
      </c>
      <c r="D32" s="115">
        <f t="shared" si="3"/>
        <v>47765.45</v>
      </c>
      <c r="E32" s="114">
        <f t="shared" si="4"/>
        <v>275.55</v>
      </c>
      <c r="F32" s="160">
        <f t="shared" si="5"/>
        <v>670504.3600000001</v>
      </c>
      <c r="G32" s="114">
        <f t="shared" si="0"/>
        <v>622738.91000000015</v>
      </c>
      <c r="H32" s="114">
        <f t="shared" si="7"/>
        <v>275.54973698630141</v>
      </c>
      <c r="I32" s="113">
        <f t="shared" si="1"/>
        <v>-2.6301369859993429E-4</v>
      </c>
    </row>
    <row r="33" spans="1:9" x14ac:dyDescent="0.25">
      <c r="A33" s="161" t="s">
        <v>273</v>
      </c>
      <c r="B33" s="116">
        <f t="shared" si="6"/>
        <v>1</v>
      </c>
      <c r="C33" s="114">
        <f t="shared" si="2"/>
        <v>48041</v>
      </c>
      <c r="D33" s="115">
        <f t="shared" si="3"/>
        <v>47785.08</v>
      </c>
      <c r="E33" s="114">
        <f t="shared" si="4"/>
        <v>255.92</v>
      </c>
      <c r="F33" s="160">
        <f t="shared" si="5"/>
        <v>622738.91000000015</v>
      </c>
      <c r="G33" s="114">
        <f t="shared" si="0"/>
        <v>574953.83000000019</v>
      </c>
      <c r="H33" s="114">
        <f t="shared" si="7"/>
        <v>255.92010000000005</v>
      </c>
      <c r="I33" s="113">
        <f t="shared" si="1"/>
        <v>1.0000000006016307E-4</v>
      </c>
    </row>
    <row r="34" spans="1:9" x14ac:dyDescent="0.25">
      <c r="A34" s="161" t="s">
        <v>608</v>
      </c>
      <c r="B34" s="116">
        <f t="shared" si="6"/>
        <v>1</v>
      </c>
      <c r="C34" s="114">
        <f t="shared" si="2"/>
        <v>48041</v>
      </c>
      <c r="D34" s="115">
        <f t="shared" si="3"/>
        <v>47804.72</v>
      </c>
      <c r="E34" s="114">
        <f t="shared" si="4"/>
        <v>236.28</v>
      </c>
      <c r="F34" s="160">
        <f t="shared" si="5"/>
        <v>574953.83000000019</v>
      </c>
      <c r="G34" s="114">
        <f t="shared" si="0"/>
        <v>527149.11000000022</v>
      </c>
      <c r="H34" s="114">
        <f t="shared" si="7"/>
        <v>236.28239589041104</v>
      </c>
      <c r="I34" s="113">
        <f t="shared" si="1"/>
        <v>2.3958904110372714E-3</v>
      </c>
    </row>
    <row r="35" spans="1:9" x14ac:dyDescent="0.25">
      <c r="A35" s="161" t="s">
        <v>607</v>
      </c>
      <c r="B35" s="116">
        <f t="shared" si="6"/>
        <v>1</v>
      </c>
      <c r="C35" s="114">
        <f t="shared" si="2"/>
        <v>48041</v>
      </c>
      <c r="D35" s="115">
        <f t="shared" si="3"/>
        <v>47824.36</v>
      </c>
      <c r="E35" s="114">
        <f t="shared" si="4"/>
        <v>216.64</v>
      </c>
      <c r="F35" s="160">
        <f t="shared" si="5"/>
        <v>527149.11000000022</v>
      </c>
      <c r="G35" s="114">
        <f t="shared" si="0"/>
        <v>479324.75000000023</v>
      </c>
      <c r="H35" s="114">
        <f t="shared" si="7"/>
        <v>216.63662054794528</v>
      </c>
      <c r="I35" s="113">
        <f t="shared" si="1"/>
        <v>-3.3794520547019147E-3</v>
      </c>
    </row>
    <row r="36" spans="1:9" x14ac:dyDescent="0.25">
      <c r="A36" s="161" t="s">
        <v>606</v>
      </c>
      <c r="B36" s="116">
        <f t="shared" si="6"/>
        <v>1</v>
      </c>
      <c r="C36" s="114">
        <f t="shared" si="2"/>
        <v>48041</v>
      </c>
      <c r="D36" s="115">
        <f t="shared" si="3"/>
        <v>47844.02</v>
      </c>
      <c r="E36" s="114">
        <f t="shared" si="4"/>
        <v>196.98</v>
      </c>
      <c r="F36" s="160">
        <f t="shared" si="5"/>
        <v>479324.75000000023</v>
      </c>
      <c r="G36" s="114">
        <f t="shared" si="0"/>
        <v>431480.73000000021</v>
      </c>
      <c r="H36" s="114">
        <f t="shared" si="7"/>
        <v>196.98277397260284</v>
      </c>
      <c r="I36" s="113">
        <f t="shared" si="1"/>
        <v>2.7739726028528366E-3</v>
      </c>
    </row>
    <row r="37" spans="1:9" x14ac:dyDescent="0.25">
      <c r="A37" s="161" t="s">
        <v>605</v>
      </c>
      <c r="B37" s="116">
        <f t="shared" si="6"/>
        <v>1</v>
      </c>
      <c r="C37" s="114">
        <f t="shared" si="2"/>
        <v>48041</v>
      </c>
      <c r="D37" s="115">
        <f t="shared" si="3"/>
        <v>47863.68</v>
      </c>
      <c r="E37" s="114">
        <f t="shared" si="4"/>
        <v>177.32</v>
      </c>
      <c r="F37" s="160">
        <f t="shared" si="5"/>
        <v>431480.73000000021</v>
      </c>
      <c r="G37" s="114">
        <f t="shared" si="0"/>
        <v>383617.05000000022</v>
      </c>
      <c r="H37" s="114">
        <f t="shared" si="7"/>
        <v>177.32084794520554</v>
      </c>
      <c r="I37" s="113">
        <f t="shared" si="1"/>
        <v>8.4794520554964947E-4</v>
      </c>
    </row>
    <row r="38" spans="1:9" x14ac:dyDescent="0.25">
      <c r="A38" s="161" t="s">
        <v>34</v>
      </c>
      <c r="B38" s="116">
        <f t="shared" si="6"/>
        <v>1</v>
      </c>
      <c r="C38" s="114">
        <f t="shared" si="2"/>
        <v>48041</v>
      </c>
      <c r="D38" s="115">
        <f t="shared" si="3"/>
        <v>47883.35</v>
      </c>
      <c r="E38" s="114">
        <f t="shared" si="4"/>
        <v>157.65</v>
      </c>
      <c r="F38" s="160">
        <f t="shared" si="5"/>
        <v>383617.05000000022</v>
      </c>
      <c r="G38" s="114">
        <f t="shared" si="0"/>
        <v>335733.70000000024</v>
      </c>
      <c r="H38" s="114">
        <f t="shared" si="7"/>
        <v>157.6508424657535</v>
      </c>
      <c r="I38" s="113">
        <f t="shared" si="1"/>
        <v>8.424657534931157E-4</v>
      </c>
    </row>
    <row r="39" spans="1:9" x14ac:dyDescent="0.25">
      <c r="A39" s="161" t="s">
        <v>604</v>
      </c>
      <c r="B39" s="116">
        <f t="shared" si="6"/>
        <v>1</v>
      </c>
      <c r="C39" s="114">
        <f t="shared" si="2"/>
        <v>48041</v>
      </c>
      <c r="D39" s="115">
        <f t="shared" si="3"/>
        <v>47903.03</v>
      </c>
      <c r="E39" s="114">
        <f t="shared" si="4"/>
        <v>137.97</v>
      </c>
      <c r="F39" s="160">
        <f t="shared" si="5"/>
        <v>335733.70000000024</v>
      </c>
      <c r="G39" s="114">
        <f t="shared" si="0"/>
        <v>287830.67000000027</v>
      </c>
      <c r="H39" s="114">
        <f t="shared" si="7"/>
        <v>137.97275342465764</v>
      </c>
      <c r="I39" s="113">
        <f t="shared" si="1"/>
        <v>2.753424657640835E-3</v>
      </c>
    </row>
    <row r="40" spans="1:9" x14ac:dyDescent="0.25">
      <c r="A40" s="161" t="s">
        <v>524</v>
      </c>
      <c r="B40" s="116">
        <f t="shared" si="6"/>
        <v>1</v>
      </c>
      <c r="C40" s="114">
        <f t="shared" si="2"/>
        <v>48041</v>
      </c>
      <c r="D40" s="115">
        <f t="shared" si="3"/>
        <v>47922.71</v>
      </c>
      <c r="E40" s="114">
        <f t="shared" si="4"/>
        <v>118.29</v>
      </c>
      <c r="F40" s="160">
        <f t="shared" si="5"/>
        <v>287830.67000000027</v>
      </c>
      <c r="G40" s="114">
        <f t="shared" si="0"/>
        <v>239907.96000000028</v>
      </c>
      <c r="H40" s="114">
        <f t="shared" si="7"/>
        <v>118.28657671232887</v>
      </c>
      <c r="I40" s="113">
        <f t="shared" si="1"/>
        <v>-3.423287671139974E-3</v>
      </c>
    </row>
    <row r="41" spans="1:9" x14ac:dyDescent="0.25">
      <c r="A41" s="161" t="s">
        <v>603</v>
      </c>
      <c r="B41" s="116">
        <f t="shared" si="6"/>
        <v>1</v>
      </c>
      <c r="C41" s="114">
        <f t="shared" si="2"/>
        <v>48041</v>
      </c>
      <c r="D41" s="115">
        <f t="shared" si="3"/>
        <v>47942.41</v>
      </c>
      <c r="E41" s="114">
        <f t="shared" si="4"/>
        <v>98.59</v>
      </c>
      <c r="F41" s="160">
        <f t="shared" si="5"/>
        <v>239907.96000000028</v>
      </c>
      <c r="G41" s="114">
        <f t="shared" si="0"/>
        <v>191965.55000000028</v>
      </c>
      <c r="H41" s="114">
        <f t="shared" si="7"/>
        <v>98.592312328767235</v>
      </c>
      <c r="I41" s="113">
        <f t="shared" si="1"/>
        <v>2.3123287672319748E-3</v>
      </c>
    </row>
    <row r="42" spans="1:9" x14ac:dyDescent="0.25">
      <c r="A42" s="161" t="s">
        <v>602</v>
      </c>
      <c r="B42" s="116">
        <f t="shared" si="6"/>
        <v>1</v>
      </c>
      <c r="C42" s="114">
        <f t="shared" si="2"/>
        <v>48041</v>
      </c>
      <c r="D42" s="115">
        <f t="shared" si="3"/>
        <v>47962.11</v>
      </c>
      <c r="E42" s="114">
        <f t="shared" si="4"/>
        <v>78.89</v>
      </c>
      <c r="F42" s="160">
        <f t="shared" si="5"/>
        <v>191965.55000000028</v>
      </c>
      <c r="G42" s="114">
        <f t="shared" si="0"/>
        <v>144003.44000000029</v>
      </c>
      <c r="H42" s="114">
        <f t="shared" si="7"/>
        <v>78.889952054794634</v>
      </c>
      <c r="I42" s="113">
        <f t="shared" si="1"/>
        <v>-4.7945205366772825E-5</v>
      </c>
    </row>
    <row r="43" spans="1:9" x14ac:dyDescent="0.25">
      <c r="A43" s="161" t="s">
        <v>601</v>
      </c>
      <c r="B43" s="116">
        <f t="shared" si="6"/>
        <v>1</v>
      </c>
      <c r="C43" s="114">
        <f t="shared" si="2"/>
        <v>48041</v>
      </c>
      <c r="D43" s="115">
        <f t="shared" si="3"/>
        <v>47981.82</v>
      </c>
      <c r="E43" s="114">
        <f t="shared" si="4"/>
        <v>59.18</v>
      </c>
      <c r="F43" s="160">
        <f t="shared" si="5"/>
        <v>144003.44000000029</v>
      </c>
      <c r="G43" s="114">
        <f t="shared" si="0"/>
        <v>96021.620000000286</v>
      </c>
      <c r="H43" s="114">
        <f t="shared" si="7"/>
        <v>59.179495890411076</v>
      </c>
      <c r="I43" s="113">
        <f t="shared" si="1"/>
        <v>-5.0410958892399549E-4</v>
      </c>
    </row>
    <row r="44" spans="1:9" x14ac:dyDescent="0.25">
      <c r="A44" s="161" t="s">
        <v>600</v>
      </c>
      <c r="B44" s="116">
        <f t="shared" si="6"/>
        <v>1</v>
      </c>
      <c r="C44" s="114">
        <f t="shared" si="2"/>
        <v>48041</v>
      </c>
      <c r="D44" s="115">
        <f t="shared" si="3"/>
        <v>48001.54</v>
      </c>
      <c r="E44" s="114">
        <f t="shared" si="4"/>
        <v>39.46</v>
      </c>
      <c r="F44" s="160">
        <f t="shared" si="5"/>
        <v>96021.620000000286</v>
      </c>
      <c r="G44" s="114">
        <f t="shared" si="0"/>
        <v>48020.080000000286</v>
      </c>
      <c r="H44" s="114">
        <f t="shared" si="7"/>
        <v>39.460939726027512</v>
      </c>
      <c r="I44" s="113">
        <f t="shared" si="1"/>
        <v>9.3972602751080103E-4</v>
      </c>
    </row>
    <row r="45" spans="1:9" x14ac:dyDescent="0.25">
      <c r="A45" s="161" t="s">
        <v>450</v>
      </c>
      <c r="B45" s="116">
        <f t="shared" si="6"/>
        <v>1</v>
      </c>
      <c r="C45" s="114">
        <f t="shared" si="2"/>
        <v>48041</v>
      </c>
      <c r="D45" s="115">
        <f t="shared" si="3"/>
        <v>48020.08</v>
      </c>
      <c r="E45" s="114">
        <f>20.92</f>
        <v>20.92</v>
      </c>
      <c r="F45" s="160">
        <f t="shared" si="5"/>
        <v>48020.080000000286</v>
      </c>
      <c r="G45" s="114">
        <f t="shared" si="0"/>
        <v>2.8376234695315361E-10</v>
      </c>
      <c r="H45" s="114">
        <v>20.92</v>
      </c>
      <c r="I45" s="113">
        <f t="shared" si="1"/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BFC16-195D-43D3-BCA2-776C363FEBB7}">
  <dimension ref="A1:I45"/>
  <sheetViews>
    <sheetView workbookViewId="0">
      <pane ySplit="3" topLeftCell="A17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24.5703125" bestFit="1" customWidth="1"/>
    <col min="2" max="2" width="11.7109375" bestFit="1" customWidth="1"/>
    <col min="3" max="3" width="14.42578125" bestFit="1" customWidth="1"/>
    <col min="4" max="4" width="13.85546875" bestFit="1" customWidth="1"/>
    <col min="5" max="5" width="9.42578125" bestFit="1" customWidth="1"/>
    <col min="6" max="6" width="13.28515625" bestFit="1" customWidth="1"/>
    <col min="7" max="7" width="17.42578125" bestFit="1" customWidth="1"/>
    <col min="8" max="8" width="16.5703125" customWidth="1"/>
  </cols>
  <sheetData>
    <row r="1" spans="1:9" x14ac:dyDescent="0.25">
      <c r="A1" s="199" t="s">
        <v>267</v>
      </c>
      <c r="B1" s="213">
        <v>43831</v>
      </c>
      <c r="C1" s="142" t="s">
        <v>377</v>
      </c>
      <c r="D1" s="146">
        <v>2000000</v>
      </c>
      <c r="E1" s="214"/>
      <c r="F1" s="137"/>
      <c r="G1" s="137"/>
      <c r="H1" s="137"/>
      <c r="I1" s="137"/>
    </row>
    <row r="2" spans="1:9" x14ac:dyDescent="0.25">
      <c r="A2" s="199" t="s">
        <v>268</v>
      </c>
      <c r="B2" s="198">
        <v>0.15</v>
      </c>
      <c r="C2" s="196" t="s">
        <v>381</v>
      </c>
      <c r="D2" s="215">
        <f>ROUNDUP(48100.1768165212,0)</f>
        <v>48101</v>
      </c>
      <c r="E2" s="216"/>
      <c r="F2" s="137"/>
      <c r="G2" s="137"/>
      <c r="H2" s="137"/>
      <c r="I2" s="137"/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193" t="s">
        <v>33</v>
      </c>
      <c r="B4" s="192">
        <f>_xlfn.DAYS(A4,B1)</f>
        <v>4</v>
      </c>
      <c r="C4" s="189">
        <f>$D$2</f>
        <v>48101</v>
      </c>
      <c r="D4" s="191">
        <f>C4-E4</f>
        <v>44813.33</v>
      </c>
      <c r="E4" s="189">
        <f>ROUND(F4*$B$2*B4/365,2)</f>
        <v>3287.67</v>
      </c>
      <c r="F4" s="189">
        <f>D1</f>
        <v>2000000</v>
      </c>
      <c r="G4" s="189">
        <f t="shared" ref="G4:G45" si="0">F4-D4</f>
        <v>1955186.67</v>
      </c>
      <c r="H4" s="189">
        <f>F4*$B$2*B4/365</f>
        <v>3287.6712328767121</v>
      </c>
      <c r="I4" s="131">
        <f>H4-E4</f>
        <v>1.232876712037978E-3</v>
      </c>
    </row>
    <row r="5" spans="1:9" x14ac:dyDescent="0.25">
      <c r="A5" s="193" t="s">
        <v>630</v>
      </c>
      <c r="B5" s="192">
        <f>_xlfn.DAYS(A5,A4)</f>
        <v>1</v>
      </c>
      <c r="C5" s="189">
        <f t="shared" ref="C5:C45" si="1">$D$2</f>
        <v>48101</v>
      </c>
      <c r="D5" s="191">
        <f t="shared" ref="D5:D45" si="2">C5-E5</f>
        <v>47297.5</v>
      </c>
      <c r="E5" s="189">
        <f t="shared" ref="E5:E44" si="3">ROUND(F5*$B$2*B5/365,2)</f>
        <v>803.5</v>
      </c>
      <c r="F5" s="189">
        <f t="shared" ref="F5:F44" si="4">G4</f>
        <v>1955186.67</v>
      </c>
      <c r="G5" s="189">
        <f t="shared" si="0"/>
        <v>1907889.17</v>
      </c>
      <c r="H5" s="189">
        <f>F5*$B$2*B5/365</f>
        <v>803.50137123287664</v>
      </c>
      <c r="I5" s="131">
        <f t="shared" ref="I5:I45" si="5">H5-E5</f>
        <v>1.371232876635986E-3</v>
      </c>
    </row>
    <row r="6" spans="1:9" x14ac:dyDescent="0.25">
      <c r="A6" s="193" t="s">
        <v>629</v>
      </c>
      <c r="B6" s="192">
        <f t="shared" ref="B6:B45" si="6">_xlfn.DAYS(A6,A5)</f>
        <v>1</v>
      </c>
      <c r="C6" s="189">
        <f t="shared" si="1"/>
        <v>48101</v>
      </c>
      <c r="D6" s="191">
        <f t="shared" si="2"/>
        <v>47316.94</v>
      </c>
      <c r="E6" s="189">
        <f t="shared" si="3"/>
        <v>784.06</v>
      </c>
      <c r="F6" s="189">
        <f t="shared" si="4"/>
        <v>1907889.17</v>
      </c>
      <c r="G6" s="189">
        <f t="shared" si="0"/>
        <v>1860572.23</v>
      </c>
      <c r="H6" s="189">
        <f t="shared" ref="H6:H44" si="7">F6*$B$2*B6/365</f>
        <v>784.06404246575335</v>
      </c>
      <c r="I6" s="131">
        <f t="shared" si="5"/>
        <v>4.0424657534003927E-3</v>
      </c>
    </row>
    <row r="7" spans="1:9" x14ac:dyDescent="0.25">
      <c r="A7" s="193" t="s">
        <v>628</v>
      </c>
      <c r="B7" s="192">
        <f t="shared" si="6"/>
        <v>1</v>
      </c>
      <c r="C7" s="189">
        <f t="shared" si="1"/>
        <v>48101</v>
      </c>
      <c r="D7" s="191">
        <f t="shared" si="2"/>
        <v>47336.38</v>
      </c>
      <c r="E7" s="189">
        <f t="shared" si="3"/>
        <v>764.62</v>
      </c>
      <c r="F7" s="189">
        <f t="shared" si="4"/>
        <v>1860572.23</v>
      </c>
      <c r="G7" s="189">
        <f t="shared" si="0"/>
        <v>1813235.85</v>
      </c>
      <c r="H7" s="189">
        <f t="shared" si="7"/>
        <v>764.61872465753424</v>
      </c>
      <c r="I7" s="131">
        <f t="shared" si="5"/>
        <v>-1.2753424657603318E-3</v>
      </c>
    </row>
    <row r="8" spans="1:9" x14ac:dyDescent="0.25">
      <c r="A8" s="193" t="s">
        <v>627</v>
      </c>
      <c r="B8" s="192">
        <f t="shared" si="6"/>
        <v>1</v>
      </c>
      <c r="C8" s="189">
        <f t="shared" si="1"/>
        <v>48101</v>
      </c>
      <c r="D8" s="191">
        <f t="shared" si="2"/>
        <v>47355.83</v>
      </c>
      <c r="E8" s="189">
        <f t="shared" si="3"/>
        <v>745.17</v>
      </c>
      <c r="F8" s="189">
        <f t="shared" si="4"/>
        <v>1813235.85</v>
      </c>
      <c r="G8" s="189">
        <f t="shared" si="0"/>
        <v>1765880.02</v>
      </c>
      <c r="H8" s="189">
        <f t="shared" si="7"/>
        <v>745.16541780821922</v>
      </c>
      <c r="I8" s="131">
        <f t="shared" si="5"/>
        <v>-4.5821917807415957E-3</v>
      </c>
    </row>
    <row r="9" spans="1:9" x14ac:dyDescent="0.25">
      <c r="A9" s="193" t="s">
        <v>484</v>
      </c>
      <c r="B9" s="192">
        <f t="shared" si="6"/>
        <v>1</v>
      </c>
      <c r="C9" s="189">
        <f t="shared" si="1"/>
        <v>48101</v>
      </c>
      <c r="D9" s="191">
        <f t="shared" si="2"/>
        <v>47375.3</v>
      </c>
      <c r="E9" s="189">
        <f t="shared" si="3"/>
        <v>725.7</v>
      </c>
      <c r="F9" s="189">
        <f t="shared" si="4"/>
        <v>1765880.02</v>
      </c>
      <c r="G9" s="189">
        <f t="shared" si="0"/>
        <v>1718504.72</v>
      </c>
      <c r="H9" s="189">
        <f t="shared" si="7"/>
        <v>725.70411780821905</v>
      </c>
      <c r="I9" s="131">
        <f t="shared" si="5"/>
        <v>4.1178082190072018E-3</v>
      </c>
    </row>
    <row r="10" spans="1:9" x14ac:dyDescent="0.25">
      <c r="A10" s="193" t="s">
        <v>626</v>
      </c>
      <c r="B10" s="192">
        <f t="shared" si="6"/>
        <v>1</v>
      </c>
      <c r="C10" s="189">
        <f t="shared" si="1"/>
        <v>48101</v>
      </c>
      <c r="D10" s="191">
        <f t="shared" si="2"/>
        <v>47394.77</v>
      </c>
      <c r="E10" s="189">
        <f t="shared" si="3"/>
        <v>706.23</v>
      </c>
      <c r="F10" s="189">
        <f t="shared" si="4"/>
        <v>1718504.72</v>
      </c>
      <c r="G10" s="189">
        <f t="shared" si="0"/>
        <v>1671109.95</v>
      </c>
      <c r="H10" s="189">
        <f t="shared" si="7"/>
        <v>706.23481643835612</v>
      </c>
      <c r="I10" s="131">
        <f t="shared" si="5"/>
        <v>4.8164383561015711E-3</v>
      </c>
    </row>
    <row r="11" spans="1:9" x14ac:dyDescent="0.25">
      <c r="A11" s="193" t="s">
        <v>625</v>
      </c>
      <c r="B11" s="192">
        <f t="shared" si="6"/>
        <v>1</v>
      </c>
      <c r="C11" s="189">
        <f t="shared" si="1"/>
        <v>48101</v>
      </c>
      <c r="D11" s="191">
        <f t="shared" si="2"/>
        <v>47414.239999999998</v>
      </c>
      <c r="E11" s="189">
        <f t="shared" si="3"/>
        <v>686.76</v>
      </c>
      <c r="F11" s="189">
        <f t="shared" si="4"/>
        <v>1671109.95</v>
      </c>
      <c r="G11" s="189">
        <f t="shared" si="0"/>
        <v>1623695.71</v>
      </c>
      <c r="H11" s="189">
        <f t="shared" si="7"/>
        <v>686.75751369863008</v>
      </c>
      <c r="I11" s="131">
        <f t="shared" si="5"/>
        <v>-2.4863013699132352E-3</v>
      </c>
    </row>
    <row r="12" spans="1:9" x14ac:dyDescent="0.25">
      <c r="A12" s="193" t="s">
        <v>624</v>
      </c>
      <c r="B12" s="192">
        <f t="shared" si="6"/>
        <v>1</v>
      </c>
      <c r="C12" s="189">
        <f t="shared" si="1"/>
        <v>48101</v>
      </c>
      <c r="D12" s="191">
        <f t="shared" si="2"/>
        <v>47433.73</v>
      </c>
      <c r="E12" s="189">
        <f t="shared" si="3"/>
        <v>667.27</v>
      </c>
      <c r="F12" s="189">
        <f t="shared" si="4"/>
        <v>1623695.71</v>
      </c>
      <c r="G12" s="189">
        <f t="shared" si="0"/>
        <v>1576261.98</v>
      </c>
      <c r="H12" s="189">
        <f t="shared" si="7"/>
        <v>667.27220958904104</v>
      </c>
      <c r="I12" s="131">
        <f t="shared" si="5"/>
        <v>2.2095890410582797E-3</v>
      </c>
    </row>
    <row r="13" spans="1:9" x14ac:dyDescent="0.25">
      <c r="A13" s="193" t="s">
        <v>623</v>
      </c>
      <c r="B13" s="192">
        <f t="shared" si="6"/>
        <v>1</v>
      </c>
      <c r="C13" s="189">
        <f t="shared" si="1"/>
        <v>48101</v>
      </c>
      <c r="D13" s="191">
        <f t="shared" si="2"/>
        <v>47453.22</v>
      </c>
      <c r="E13" s="189">
        <f t="shared" si="3"/>
        <v>647.78</v>
      </c>
      <c r="F13" s="189">
        <f t="shared" si="4"/>
        <v>1576261.98</v>
      </c>
      <c r="G13" s="189">
        <f t="shared" si="0"/>
        <v>1528808.76</v>
      </c>
      <c r="H13" s="189">
        <f t="shared" si="7"/>
        <v>647.77889589041092</v>
      </c>
      <c r="I13" s="131">
        <f t="shared" si="5"/>
        <v>-1.1041095890504948E-3</v>
      </c>
    </row>
    <row r="14" spans="1:9" x14ac:dyDescent="0.25">
      <c r="A14" s="193" t="s">
        <v>622</v>
      </c>
      <c r="B14" s="192">
        <f t="shared" si="6"/>
        <v>1</v>
      </c>
      <c r="C14" s="189">
        <f t="shared" si="1"/>
        <v>48101</v>
      </c>
      <c r="D14" s="191">
        <f t="shared" si="2"/>
        <v>47472.72</v>
      </c>
      <c r="E14" s="189">
        <f t="shared" si="3"/>
        <v>628.28</v>
      </c>
      <c r="F14" s="189">
        <f t="shared" si="4"/>
        <v>1528808.76</v>
      </c>
      <c r="G14" s="189">
        <f t="shared" si="0"/>
        <v>1481336.04</v>
      </c>
      <c r="H14" s="189">
        <f t="shared" si="7"/>
        <v>628.27757260273972</v>
      </c>
      <c r="I14" s="131">
        <f t="shared" si="5"/>
        <v>-2.4273972602486538E-3</v>
      </c>
    </row>
    <row r="15" spans="1:9" x14ac:dyDescent="0.25">
      <c r="A15" s="193" t="s">
        <v>621</v>
      </c>
      <c r="B15" s="192">
        <f t="shared" si="6"/>
        <v>1</v>
      </c>
      <c r="C15" s="189">
        <f t="shared" si="1"/>
        <v>48101</v>
      </c>
      <c r="D15" s="191">
        <f t="shared" si="2"/>
        <v>47492.23</v>
      </c>
      <c r="E15" s="189">
        <f t="shared" si="3"/>
        <v>608.77</v>
      </c>
      <c r="F15" s="189">
        <f t="shared" si="4"/>
        <v>1481336.04</v>
      </c>
      <c r="G15" s="189">
        <f t="shared" si="0"/>
        <v>1433843.81</v>
      </c>
      <c r="H15" s="189">
        <f t="shared" si="7"/>
        <v>608.76823561643835</v>
      </c>
      <c r="I15" s="131">
        <f t="shared" si="5"/>
        <v>-1.7643835616354409E-3</v>
      </c>
    </row>
    <row r="16" spans="1:9" x14ac:dyDescent="0.25">
      <c r="A16" s="193" t="s">
        <v>526</v>
      </c>
      <c r="B16" s="192">
        <f t="shared" si="6"/>
        <v>1</v>
      </c>
      <c r="C16" s="189">
        <f t="shared" si="1"/>
        <v>48101</v>
      </c>
      <c r="D16" s="191">
        <f t="shared" si="2"/>
        <v>47511.75</v>
      </c>
      <c r="E16" s="189">
        <f t="shared" si="3"/>
        <v>589.25</v>
      </c>
      <c r="F16" s="194">
        <f t="shared" si="4"/>
        <v>1433843.81</v>
      </c>
      <c r="G16" s="189">
        <f t="shared" si="0"/>
        <v>1386332.06</v>
      </c>
      <c r="H16" s="189">
        <f t="shared" si="7"/>
        <v>589.2508808219178</v>
      </c>
      <c r="I16" s="131">
        <f t="shared" si="5"/>
        <v>8.8082191780358698E-4</v>
      </c>
    </row>
    <row r="17" spans="1:9" x14ac:dyDescent="0.25">
      <c r="A17" s="193" t="s">
        <v>620</v>
      </c>
      <c r="B17" s="192">
        <f t="shared" si="6"/>
        <v>1</v>
      </c>
      <c r="C17" s="189">
        <f t="shared" si="1"/>
        <v>48101</v>
      </c>
      <c r="D17" s="191">
        <f t="shared" si="2"/>
        <v>47531.27</v>
      </c>
      <c r="E17" s="189">
        <f t="shared" si="3"/>
        <v>569.73</v>
      </c>
      <c r="F17" s="194">
        <f t="shared" si="4"/>
        <v>1386332.06</v>
      </c>
      <c r="G17" s="189">
        <f t="shared" si="0"/>
        <v>1338800.79</v>
      </c>
      <c r="H17" s="189">
        <f t="shared" si="7"/>
        <v>569.72550410958911</v>
      </c>
      <c r="I17" s="131">
        <f t="shared" si="5"/>
        <v>-4.4958904109080322E-3</v>
      </c>
    </row>
    <row r="18" spans="1:9" x14ac:dyDescent="0.25">
      <c r="A18" s="193" t="s">
        <v>619</v>
      </c>
      <c r="B18" s="192">
        <f t="shared" si="6"/>
        <v>1</v>
      </c>
      <c r="C18" s="189">
        <f t="shared" si="1"/>
        <v>48101</v>
      </c>
      <c r="D18" s="191">
        <f t="shared" si="2"/>
        <v>47550.81</v>
      </c>
      <c r="E18" s="189">
        <f t="shared" si="3"/>
        <v>550.19000000000005</v>
      </c>
      <c r="F18" s="194">
        <f t="shared" si="4"/>
        <v>1338800.79</v>
      </c>
      <c r="G18" s="189">
        <f t="shared" si="0"/>
        <v>1291249.98</v>
      </c>
      <c r="H18" s="189">
        <f t="shared" si="7"/>
        <v>550.19210547945204</v>
      </c>
      <c r="I18" s="131">
        <f t="shared" si="5"/>
        <v>2.105479451984138E-3</v>
      </c>
    </row>
    <row r="19" spans="1:9" x14ac:dyDescent="0.25">
      <c r="A19" s="193" t="s">
        <v>618</v>
      </c>
      <c r="B19" s="192">
        <f t="shared" si="6"/>
        <v>1</v>
      </c>
      <c r="C19" s="189">
        <f t="shared" si="1"/>
        <v>48101</v>
      </c>
      <c r="D19" s="191">
        <f t="shared" si="2"/>
        <v>47570.35</v>
      </c>
      <c r="E19" s="189">
        <f t="shared" si="3"/>
        <v>530.65</v>
      </c>
      <c r="F19" s="194">
        <f t="shared" si="4"/>
        <v>1291249.98</v>
      </c>
      <c r="G19" s="189">
        <f t="shared" si="0"/>
        <v>1243679.6299999999</v>
      </c>
      <c r="H19" s="189">
        <f t="shared" si="7"/>
        <v>530.65067671232873</v>
      </c>
      <c r="I19" s="131">
        <f t="shared" si="5"/>
        <v>6.7671232875454734E-4</v>
      </c>
    </row>
    <row r="20" spans="1:9" x14ac:dyDescent="0.25">
      <c r="A20" s="193" t="s">
        <v>617</v>
      </c>
      <c r="B20" s="192">
        <f t="shared" si="6"/>
        <v>1</v>
      </c>
      <c r="C20" s="189">
        <f t="shared" si="1"/>
        <v>48101</v>
      </c>
      <c r="D20" s="191">
        <f t="shared" si="2"/>
        <v>47589.9</v>
      </c>
      <c r="E20" s="189">
        <f t="shared" si="3"/>
        <v>511.1</v>
      </c>
      <c r="F20" s="194">
        <f t="shared" si="4"/>
        <v>1243679.6299999999</v>
      </c>
      <c r="G20" s="189">
        <f t="shared" si="0"/>
        <v>1196089.73</v>
      </c>
      <c r="H20" s="189">
        <f t="shared" si="7"/>
        <v>511.10121780821913</v>
      </c>
      <c r="I20" s="131">
        <f t="shared" si="5"/>
        <v>1.2178082191098838E-3</v>
      </c>
    </row>
    <row r="21" spans="1:9" x14ac:dyDescent="0.25">
      <c r="A21" s="193" t="s">
        <v>616</v>
      </c>
      <c r="B21" s="192">
        <f t="shared" si="6"/>
        <v>1</v>
      </c>
      <c r="C21" s="189">
        <f t="shared" si="1"/>
        <v>48101</v>
      </c>
      <c r="D21" s="191">
        <f t="shared" si="2"/>
        <v>47609.46</v>
      </c>
      <c r="E21" s="189">
        <f t="shared" si="3"/>
        <v>491.54</v>
      </c>
      <c r="F21" s="194">
        <f t="shared" si="4"/>
        <v>1196089.73</v>
      </c>
      <c r="G21" s="189">
        <f t="shared" si="0"/>
        <v>1148480.27</v>
      </c>
      <c r="H21" s="189">
        <f t="shared" si="7"/>
        <v>491.54372465753426</v>
      </c>
      <c r="I21" s="131">
        <f t="shared" si="5"/>
        <v>3.7246575342351207E-3</v>
      </c>
    </row>
    <row r="22" spans="1:9" x14ac:dyDescent="0.25">
      <c r="A22" s="193" t="s">
        <v>615</v>
      </c>
      <c r="B22" s="192">
        <f t="shared" si="6"/>
        <v>1</v>
      </c>
      <c r="C22" s="189">
        <f t="shared" si="1"/>
        <v>48101</v>
      </c>
      <c r="D22" s="191">
        <f t="shared" si="2"/>
        <v>47629.02</v>
      </c>
      <c r="E22" s="189">
        <f t="shared" si="3"/>
        <v>471.98</v>
      </c>
      <c r="F22" s="194">
        <f t="shared" si="4"/>
        <v>1148480.27</v>
      </c>
      <c r="G22" s="189">
        <f t="shared" si="0"/>
        <v>1100851.25</v>
      </c>
      <c r="H22" s="189">
        <f t="shared" si="7"/>
        <v>471.97819315068494</v>
      </c>
      <c r="I22" s="131">
        <f t="shared" si="5"/>
        <v>-1.8068493150735776E-3</v>
      </c>
    </row>
    <row r="23" spans="1:9" x14ac:dyDescent="0.25">
      <c r="A23" s="193" t="s">
        <v>525</v>
      </c>
      <c r="B23" s="192">
        <f t="shared" si="6"/>
        <v>1</v>
      </c>
      <c r="C23" s="189">
        <f t="shared" si="1"/>
        <v>48101</v>
      </c>
      <c r="D23" s="191">
        <f t="shared" si="2"/>
        <v>47648.6</v>
      </c>
      <c r="E23" s="189">
        <f t="shared" si="3"/>
        <v>452.4</v>
      </c>
      <c r="F23" s="194">
        <f t="shared" si="4"/>
        <v>1100851.25</v>
      </c>
      <c r="G23" s="189">
        <f t="shared" si="0"/>
        <v>1053202.6499999999</v>
      </c>
      <c r="H23" s="189">
        <f t="shared" si="7"/>
        <v>452.40462328767126</v>
      </c>
      <c r="I23" s="131">
        <f t="shared" si="5"/>
        <v>4.6232876712792859E-3</v>
      </c>
    </row>
    <row r="24" spans="1:9" x14ac:dyDescent="0.25">
      <c r="A24" s="193" t="s">
        <v>614</v>
      </c>
      <c r="B24" s="192">
        <f t="shared" si="6"/>
        <v>1</v>
      </c>
      <c r="C24" s="189">
        <f t="shared" si="1"/>
        <v>48101</v>
      </c>
      <c r="D24" s="191">
        <f t="shared" si="2"/>
        <v>47668.18</v>
      </c>
      <c r="E24" s="189">
        <f t="shared" si="3"/>
        <v>432.82</v>
      </c>
      <c r="F24" s="194">
        <f t="shared" si="4"/>
        <v>1053202.6499999999</v>
      </c>
      <c r="G24" s="189">
        <f t="shared" si="0"/>
        <v>1005534.4699999999</v>
      </c>
      <c r="H24" s="189">
        <f t="shared" si="7"/>
        <v>432.82300684931505</v>
      </c>
      <c r="I24" s="131">
        <f t="shared" si="5"/>
        <v>3.00684931505657E-3</v>
      </c>
    </row>
    <row r="25" spans="1:9" x14ac:dyDescent="0.25">
      <c r="A25" s="193" t="s">
        <v>613</v>
      </c>
      <c r="B25" s="192">
        <f t="shared" si="6"/>
        <v>1</v>
      </c>
      <c r="C25" s="189">
        <f t="shared" si="1"/>
        <v>48101</v>
      </c>
      <c r="D25" s="191">
        <f t="shared" si="2"/>
        <v>47687.77</v>
      </c>
      <c r="E25" s="189">
        <f t="shared" si="3"/>
        <v>413.23</v>
      </c>
      <c r="F25" s="194">
        <f t="shared" si="4"/>
        <v>1005534.4699999999</v>
      </c>
      <c r="G25" s="189">
        <f t="shared" si="0"/>
        <v>957846.69999999984</v>
      </c>
      <c r="H25" s="189">
        <f t="shared" si="7"/>
        <v>413.23334383561638</v>
      </c>
      <c r="I25" s="131">
        <f t="shared" si="5"/>
        <v>3.3438356163628669E-3</v>
      </c>
    </row>
    <row r="26" spans="1:9" x14ac:dyDescent="0.25">
      <c r="A26" s="193" t="s">
        <v>612</v>
      </c>
      <c r="B26" s="192">
        <f t="shared" si="6"/>
        <v>1</v>
      </c>
      <c r="C26" s="189">
        <f t="shared" si="1"/>
        <v>48101</v>
      </c>
      <c r="D26" s="191">
        <f t="shared" si="2"/>
        <v>47707.360000000001</v>
      </c>
      <c r="E26" s="189">
        <f t="shared" si="3"/>
        <v>393.64</v>
      </c>
      <c r="F26" s="194">
        <f t="shared" si="4"/>
        <v>957846.69999999984</v>
      </c>
      <c r="G26" s="189">
        <f t="shared" si="0"/>
        <v>910139.33999999985</v>
      </c>
      <c r="H26" s="189">
        <f t="shared" si="7"/>
        <v>393.63563013698621</v>
      </c>
      <c r="I26" s="131">
        <f t="shared" si="5"/>
        <v>-4.3698630137782857E-3</v>
      </c>
    </row>
    <row r="27" spans="1:9" x14ac:dyDescent="0.25">
      <c r="A27" s="193" t="s">
        <v>611</v>
      </c>
      <c r="B27" s="192">
        <f t="shared" si="6"/>
        <v>1</v>
      </c>
      <c r="C27" s="189">
        <f t="shared" si="1"/>
        <v>48101</v>
      </c>
      <c r="D27" s="191">
        <f t="shared" si="2"/>
        <v>47726.97</v>
      </c>
      <c r="E27" s="189">
        <f t="shared" si="3"/>
        <v>374.03</v>
      </c>
      <c r="F27" s="194">
        <f t="shared" si="4"/>
        <v>910139.33999999985</v>
      </c>
      <c r="G27" s="189">
        <f t="shared" si="0"/>
        <v>862412.36999999988</v>
      </c>
      <c r="H27" s="189">
        <f t="shared" si="7"/>
        <v>374.02986575342459</v>
      </c>
      <c r="I27" s="131">
        <f t="shared" si="5"/>
        <v>-1.3424657538507745E-4</v>
      </c>
    </row>
    <row r="28" spans="1:9" x14ac:dyDescent="0.25">
      <c r="A28" s="193" t="s">
        <v>610</v>
      </c>
      <c r="B28" s="192">
        <f t="shared" si="6"/>
        <v>1</v>
      </c>
      <c r="C28" s="189">
        <f t="shared" si="1"/>
        <v>48101</v>
      </c>
      <c r="D28" s="191">
        <f t="shared" si="2"/>
        <v>47746.58</v>
      </c>
      <c r="E28" s="189">
        <f t="shared" si="3"/>
        <v>354.42</v>
      </c>
      <c r="F28" s="190">
        <f t="shared" si="4"/>
        <v>862412.36999999988</v>
      </c>
      <c r="G28" s="189">
        <f t="shared" si="0"/>
        <v>814665.78999999992</v>
      </c>
      <c r="H28" s="189">
        <f t="shared" si="7"/>
        <v>354.41604246575338</v>
      </c>
      <c r="I28" s="131">
        <f t="shared" si="5"/>
        <v>-3.9575342466378061E-3</v>
      </c>
    </row>
    <row r="29" spans="1:9" x14ac:dyDescent="0.25">
      <c r="A29" s="193" t="s">
        <v>609</v>
      </c>
      <c r="B29" s="192">
        <f t="shared" si="6"/>
        <v>1</v>
      </c>
      <c r="C29" s="189">
        <f t="shared" si="1"/>
        <v>48101</v>
      </c>
      <c r="D29" s="191">
        <f t="shared" si="2"/>
        <v>47766.21</v>
      </c>
      <c r="E29" s="189">
        <f t="shared" si="3"/>
        <v>334.79</v>
      </c>
      <c r="F29" s="190">
        <f t="shared" si="4"/>
        <v>814665.78999999992</v>
      </c>
      <c r="G29" s="189">
        <f t="shared" si="0"/>
        <v>766899.58</v>
      </c>
      <c r="H29" s="189">
        <f t="shared" si="7"/>
        <v>334.79416027397258</v>
      </c>
      <c r="I29" s="131">
        <f t="shared" si="5"/>
        <v>4.1602739725590254E-3</v>
      </c>
    </row>
    <row r="30" spans="1:9" x14ac:dyDescent="0.25">
      <c r="A30" s="193" t="s">
        <v>273</v>
      </c>
      <c r="B30" s="192">
        <f t="shared" si="6"/>
        <v>1</v>
      </c>
      <c r="C30" s="189">
        <f t="shared" si="1"/>
        <v>48101</v>
      </c>
      <c r="D30" s="191">
        <f t="shared" si="2"/>
        <v>47785.84</v>
      </c>
      <c r="E30" s="189">
        <f t="shared" si="3"/>
        <v>315.16000000000003</v>
      </c>
      <c r="F30" s="190">
        <f t="shared" si="4"/>
        <v>766899.58</v>
      </c>
      <c r="G30" s="189">
        <f t="shared" si="0"/>
        <v>719113.74</v>
      </c>
      <c r="H30" s="189">
        <f t="shared" si="7"/>
        <v>315.16421095890411</v>
      </c>
      <c r="I30" s="131">
        <f t="shared" si="5"/>
        <v>4.2109589040819628E-3</v>
      </c>
    </row>
    <row r="31" spans="1:9" x14ac:dyDescent="0.25">
      <c r="A31" s="193" t="s">
        <v>608</v>
      </c>
      <c r="B31" s="192">
        <f t="shared" si="6"/>
        <v>1</v>
      </c>
      <c r="C31" s="189">
        <f t="shared" si="1"/>
        <v>48101</v>
      </c>
      <c r="D31" s="191">
        <f t="shared" si="2"/>
        <v>47805.47</v>
      </c>
      <c r="E31" s="189">
        <f t="shared" si="3"/>
        <v>295.52999999999997</v>
      </c>
      <c r="F31" s="190">
        <f t="shared" si="4"/>
        <v>719113.74</v>
      </c>
      <c r="G31" s="189">
        <f t="shared" si="0"/>
        <v>671308.27</v>
      </c>
      <c r="H31" s="189">
        <f t="shared" si="7"/>
        <v>295.52619452054796</v>
      </c>
      <c r="I31" s="131">
        <f t="shared" si="5"/>
        <v>-3.8054794520121504E-3</v>
      </c>
    </row>
    <row r="32" spans="1:9" x14ac:dyDescent="0.25">
      <c r="A32" s="193" t="s">
        <v>607</v>
      </c>
      <c r="B32" s="192">
        <f t="shared" si="6"/>
        <v>1</v>
      </c>
      <c r="C32" s="189">
        <f t="shared" si="1"/>
        <v>48101</v>
      </c>
      <c r="D32" s="191">
        <f t="shared" si="2"/>
        <v>47825.120000000003</v>
      </c>
      <c r="E32" s="189">
        <f t="shared" si="3"/>
        <v>275.88</v>
      </c>
      <c r="F32" s="190">
        <f t="shared" si="4"/>
        <v>671308.27</v>
      </c>
      <c r="G32" s="189">
        <f t="shared" si="0"/>
        <v>623483.15</v>
      </c>
      <c r="H32" s="189">
        <f t="shared" si="7"/>
        <v>275.88011095890408</v>
      </c>
      <c r="I32" s="131">
        <f t="shared" si="5"/>
        <v>1.1095890408796549E-4</v>
      </c>
    </row>
    <row r="33" spans="1:9" x14ac:dyDescent="0.25">
      <c r="A33" s="193" t="s">
        <v>606</v>
      </c>
      <c r="B33" s="192">
        <f t="shared" si="6"/>
        <v>1</v>
      </c>
      <c r="C33" s="189">
        <f t="shared" si="1"/>
        <v>48101</v>
      </c>
      <c r="D33" s="191">
        <f t="shared" si="2"/>
        <v>47844.77</v>
      </c>
      <c r="E33" s="189">
        <f t="shared" si="3"/>
        <v>256.23</v>
      </c>
      <c r="F33" s="190">
        <f t="shared" si="4"/>
        <v>623483.15</v>
      </c>
      <c r="G33" s="189">
        <f t="shared" si="0"/>
        <v>575638.38</v>
      </c>
      <c r="H33" s="189">
        <f t="shared" si="7"/>
        <v>256.2259520547945</v>
      </c>
      <c r="I33" s="131">
        <f t="shared" si="5"/>
        <v>-4.0479452055137699E-3</v>
      </c>
    </row>
    <row r="34" spans="1:9" x14ac:dyDescent="0.25">
      <c r="A34" s="193" t="s">
        <v>605</v>
      </c>
      <c r="B34" s="192">
        <f t="shared" si="6"/>
        <v>1</v>
      </c>
      <c r="C34" s="189">
        <f t="shared" si="1"/>
        <v>48101</v>
      </c>
      <c r="D34" s="191">
        <f t="shared" si="2"/>
        <v>47864.44</v>
      </c>
      <c r="E34" s="189">
        <f t="shared" si="3"/>
        <v>236.56</v>
      </c>
      <c r="F34" s="190">
        <f t="shared" si="4"/>
        <v>575638.38</v>
      </c>
      <c r="G34" s="189">
        <f t="shared" si="0"/>
        <v>527773.93999999994</v>
      </c>
      <c r="H34" s="189">
        <f t="shared" si="7"/>
        <v>236.56371780821917</v>
      </c>
      <c r="I34" s="131">
        <f t="shared" si="5"/>
        <v>3.7178082191644535E-3</v>
      </c>
    </row>
    <row r="35" spans="1:9" x14ac:dyDescent="0.25">
      <c r="A35" s="193" t="s">
        <v>34</v>
      </c>
      <c r="B35" s="192">
        <f t="shared" si="6"/>
        <v>1</v>
      </c>
      <c r="C35" s="189">
        <f t="shared" si="1"/>
        <v>48101</v>
      </c>
      <c r="D35" s="191">
        <f t="shared" si="2"/>
        <v>47884.11</v>
      </c>
      <c r="E35" s="189">
        <f t="shared" si="3"/>
        <v>216.89</v>
      </c>
      <c r="F35" s="190">
        <f t="shared" si="4"/>
        <v>527773.93999999994</v>
      </c>
      <c r="G35" s="189">
        <f t="shared" si="0"/>
        <v>479889.82999999996</v>
      </c>
      <c r="H35" s="189">
        <f t="shared" si="7"/>
        <v>216.89339999999996</v>
      </c>
      <c r="I35" s="131">
        <f t="shared" si="5"/>
        <v>3.3999999999707597E-3</v>
      </c>
    </row>
    <row r="36" spans="1:9" x14ac:dyDescent="0.25">
      <c r="A36" s="193" t="s">
        <v>604</v>
      </c>
      <c r="B36" s="192">
        <f t="shared" si="6"/>
        <v>1</v>
      </c>
      <c r="C36" s="189">
        <f t="shared" si="1"/>
        <v>48101</v>
      </c>
      <c r="D36" s="191">
        <f t="shared" si="2"/>
        <v>47903.79</v>
      </c>
      <c r="E36" s="189">
        <f t="shared" si="3"/>
        <v>197.21</v>
      </c>
      <c r="F36" s="190">
        <f t="shared" si="4"/>
        <v>479889.82999999996</v>
      </c>
      <c r="G36" s="189">
        <f t="shared" si="0"/>
        <v>431986.04</v>
      </c>
      <c r="H36" s="189">
        <f t="shared" si="7"/>
        <v>197.21499863013699</v>
      </c>
      <c r="I36" s="131">
        <f t="shared" si="5"/>
        <v>4.9986301369813191E-3</v>
      </c>
    </row>
    <row r="37" spans="1:9" x14ac:dyDescent="0.25">
      <c r="A37" s="193" t="s">
        <v>524</v>
      </c>
      <c r="B37" s="192">
        <f t="shared" si="6"/>
        <v>1</v>
      </c>
      <c r="C37" s="189">
        <f t="shared" si="1"/>
        <v>48101</v>
      </c>
      <c r="D37" s="191">
        <f t="shared" si="2"/>
        <v>47923.47</v>
      </c>
      <c r="E37" s="189">
        <f t="shared" si="3"/>
        <v>177.53</v>
      </c>
      <c r="F37" s="190">
        <f t="shared" si="4"/>
        <v>431986.04</v>
      </c>
      <c r="G37" s="189">
        <f t="shared" si="0"/>
        <v>384062.56999999995</v>
      </c>
      <c r="H37" s="189">
        <f t="shared" si="7"/>
        <v>177.52850958904108</v>
      </c>
      <c r="I37" s="131">
        <f t="shared" si="5"/>
        <v>-1.490410958922439E-3</v>
      </c>
    </row>
    <row r="38" spans="1:9" x14ac:dyDescent="0.25">
      <c r="A38" s="193" t="s">
        <v>603</v>
      </c>
      <c r="B38" s="192">
        <f t="shared" si="6"/>
        <v>1</v>
      </c>
      <c r="C38" s="189">
        <f t="shared" si="1"/>
        <v>48101</v>
      </c>
      <c r="D38" s="191">
        <f t="shared" si="2"/>
        <v>47943.17</v>
      </c>
      <c r="E38" s="189">
        <f t="shared" si="3"/>
        <v>157.83000000000001</v>
      </c>
      <c r="F38" s="190">
        <f t="shared" si="4"/>
        <v>384062.56999999995</v>
      </c>
      <c r="G38" s="189">
        <f t="shared" si="0"/>
        <v>336119.39999999997</v>
      </c>
      <c r="H38" s="189">
        <f t="shared" si="7"/>
        <v>157.83393287671231</v>
      </c>
      <c r="I38" s="131">
        <f t="shared" si="5"/>
        <v>3.932876712298139E-3</v>
      </c>
    </row>
    <row r="39" spans="1:9" x14ac:dyDescent="0.25">
      <c r="A39" s="193" t="s">
        <v>602</v>
      </c>
      <c r="B39" s="192">
        <f t="shared" si="6"/>
        <v>1</v>
      </c>
      <c r="C39" s="189">
        <f t="shared" si="1"/>
        <v>48101</v>
      </c>
      <c r="D39" s="191">
        <f t="shared" si="2"/>
        <v>47962.87</v>
      </c>
      <c r="E39" s="189">
        <f t="shared" si="3"/>
        <v>138.13</v>
      </c>
      <c r="F39" s="190">
        <f t="shared" si="4"/>
        <v>336119.39999999997</v>
      </c>
      <c r="G39" s="189">
        <f t="shared" si="0"/>
        <v>288156.52999999997</v>
      </c>
      <c r="H39" s="189">
        <f t="shared" si="7"/>
        <v>138.1312602739726</v>
      </c>
      <c r="I39" s="131">
        <f t="shared" si="5"/>
        <v>1.260273972604864E-3</v>
      </c>
    </row>
    <row r="40" spans="1:9" x14ac:dyDescent="0.25">
      <c r="A40" s="193" t="s">
        <v>601</v>
      </c>
      <c r="B40" s="192">
        <f t="shared" si="6"/>
        <v>1</v>
      </c>
      <c r="C40" s="189">
        <f t="shared" si="1"/>
        <v>48101</v>
      </c>
      <c r="D40" s="191">
        <f t="shared" si="2"/>
        <v>47982.58</v>
      </c>
      <c r="E40" s="189">
        <f t="shared" si="3"/>
        <v>118.42</v>
      </c>
      <c r="F40" s="190">
        <f t="shared" si="4"/>
        <v>288156.52999999997</v>
      </c>
      <c r="G40" s="189">
        <f t="shared" si="0"/>
        <v>240173.94999999995</v>
      </c>
      <c r="H40" s="189">
        <f t="shared" si="7"/>
        <v>118.42049178082191</v>
      </c>
      <c r="I40" s="131">
        <f t="shared" si="5"/>
        <v>4.9178082190337591E-4</v>
      </c>
    </row>
    <row r="41" spans="1:9" x14ac:dyDescent="0.25">
      <c r="A41" s="193" t="s">
        <v>600</v>
      </c>
      <c r="B41" s="192">
        <f t="shared" si="6"/>
        <v>1</v>
      </c>
      <c r="C41" s="189">
        <f t="shared" si="1"/>
        <v>48101</v>
      </c>
      <c r="D41" s="191">
        <f t="shared" si="2"/>
        <v>48002.3</v>
      </c>
      <c r="E41" s="189">
        <f t="shared" si="3"/>
        <v>98.7</v>
      </c>
      <c r="F41" s="190">
        <f t="shared" si="4"/>
        <v>240173.94999999995</v>
      </c>
      <c r="G41" s="189">
        <f t="shared" si="0"/>
        <v>192171.64999999997</v>
      </c>
      <c r="H41" s="189">
        <f t="shared" si="7"/>
        <v>98.701623287671211</v>
      </c>
      <c r="I41" s="131">
        <f t="shared" si="5"/>
        <v>1.6232876712081179E-3</v>
      </c>
    </row>
    <row r="42" spans="1:9" x14ac:dyDescent="0.25">
      <c r="A42" s="193" t="s">
        <v>450</v>
      </c>
      <c r="B42" s="192">
        <f t="shared" si="6"/>
        <v>1</v>
      </c>
      <c r="C42" s="189">
        <f t="shared" si="1"/>
        <v>48101</v>
      </c>
      <c r="D42" s="191">
        <f t="shared" si="2"/>
        <v>48022.03</v>
      </c>
      <c r="E42" s="189">
        <f t="shared" si="3"/>
        <v>78.97</v>
      </c>
      <c r="F42" s="190">
        <f t="shared" si="4"/>
        <v>192171.64999999997</v>
      </c>
      <c r="G42" s="189">
        <f t="shared" si="0"/>
        <v>144149.61999999997</v>
      </c>
      <c r="H42" s="189">
        <f t="shared" si="7"/>
        <v>78.97465068493149</v>
      </c>
      <c r="I42" s="131">
        <f t="shared" si="5"/>
        <v>4.6506849314909005E-3</v>
      </c>
    </row>
    <row r="43" spans="1:9" x14ac:dyDescent="0.25">
      <c r="A43" s="193" t="s">
        <v>599</v>
      </c>
      <c r="B43" s="192">
        <f t="shared" si="6"/>
        <v>1</v>
      </c>
      <c r="C43" s="189">
        <f t="shared" si="1"/>
        <v>48101</v>
      </c>
      <c r="D43" s="191">
        <f t="shared" si="2"/>
        <v>48041.760000000002</v>
      </c>
      <c r="E43" s="189">
        <f t="shared" si="3"/>
        <v>59.24</v>
      </c>
      <c r="F43" s="190">
        <f t="shared" si="4"/>
        <v>144149.61999999997</v>
      </c>
      <c r="G43" s="189">
        <f t="shared" si="0"/>
        <v>96107.859999999957</v>
      </c>
      <c r="H43" s="189">
        <f t="shared" si="7"/>
        <v>59.239569863013685</v>
      </c>
      <c r="I43" s="131">
        <f t="shared" si="5"/>
        <v>-4.3013698631710895E-4</v>
      </c>
    </row>
    <row r="44" spans="1:9" x14ac:dyDescent="0.25">
      <c r="A44" s="193" t="s">
        <v>523</v>
      </c>
      <c r="B44" s="192">
        <f t="shared" si="6"/>
        <v>1</v>
      </c>
      <c r="C44" s="189">
        <f t="shared" si="1"/>
        <v>48101</v>
      </c>
      <c r="D44" s="191">
        <f t="shared" si="2"/>
        <v>48061.5</v>
      </c>
      <c r="E44" s="189">
        <f t="shared" si="3"/>
        <v>39.5</v>
      </c>
      <c r="F44" s="190">
        <f t="shared" si="4"/>
        <v>96107.859999999957</v>
      </c>
      <c r="G44" s="189">
        <f t="shared" si="0"/>
        <v>48046.359999999957</v>
      </c>
      <c r="H44" s="189">
        <f t="shared" si="7"/>
        <v>39.496380821917789</v>
      </c>
      <c r="I44" s="131">
        <f t="shared" si="5"/>
        <v>-3.6191780822107944E-3</v>
      </c>
    </row>
    <row r="45" spans="1:9" x14ac:dyDescent="0.25">
      <c r="A45" s="193" t="s">
        <v>634</v>
      </c>
      <c r="B45" s="192">
        <f t="shared" si="6"/>
        <v>1</v>
      </c>
      <c r="C45" s="189">
        <f t="shared" si="1"/>
        <v>48101</v>
      </c>
      <c r="D45" s="191">
        <f t="shared" si="2"/>
        <v>48046.400000000001</v>
      </c>
      <c r="E45" s="189">
        <f>54.6</f>
        <v>54.6</v>
      </c>
      <c r="F45" s="190">
        <f>48046.4</f>
        <v>48046.400000000001</v>
      </c>
      <c r="G45" s="189">
        <f t="shared" si="0"/>
        <v>0</v>
      </c>
      <c r="H45" s="189">
        <f>54.6</f>
        <v>54.6</v>
      </c>
      <c r="I45" s="131">
        <f t="shared" si="5"/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862B6-72B1-48C2-93AE-9A2086482E33}">
  <dimension ref="A1:O10"/>
  <sheetViews>
    <sheetView zoomScale="85" zoomScaleNormal="85" workbookViewId="0">
      <selection activeCell="A2" sqref="A2"/>
    </sheetView>
  </sheetViews>
  <sheetFormatPr defaultRowHeight="15" x14ac:dyDescent="0.25"/>
  <cols>
    <col min="1" max="1" width="9.85546875" bestFit="1" customWidth="1"/>
    <col min="2" max="2" width="13.140625" bestFit="1" customWidth="1"/>
    <col min="3" max="3" width="13.5703125" bestFit="1" customWidth="1"/>
    <col min="4" max="4" width="14.28515625" bestFit="1" customWidth="1"/>
    <col min="5" max="5" width="17" bestFit="1" customWidth="1"/>
    <col min="6" max="6" width="15" bestFit="1" customWidth="1"/>
    <col min="7" max="7" width="8.85546875" bestFit="1" customWidth="1"/>
    <col min="8" max="8" width="7.140625" bestFit="1" customWidth="1"/>
    <col min="9" max="9" width="13.42578125" bestFit="1" customWidth="1"/>
    <col min="10" max="10" width="8.7109375" bestFit="1" customWidth="1"/>
    <col min="11" max="11" width="25.28515625" bestFit="1" customWidth="1"/>
    <col min="12" max="12" width="16.7109375" bestFit="1" customWidth="1"/>
    <col min="13" max="13" width="21" bestFit="1" customWidth="1"/>
    <col min="14" max="14" width="10" bestFit="1" customWidth="1"/>
    <col min="15" max="15" width="93.5703125" bestFit="1" customWidth="1"/>
  </cols>
  <sheetData>
    <row r="1" spans="1:15" x14ac:dyDescent="0.25">
      <c r="A1" s="119" t="s">
        <v>75</v>
      </c>
      <c r="B1" s="98" t="s">
        <v>1</v>
      </c>
      <c r="C1" s="98" t="s">
        <v>2</v>
      </c>
      <c r="D1" s="98" t="s">
        <v>11</v>
      </c>
      <c r="E1" s="98" t="s">
        <v>12</v>
      </c>
      <c r="F1" s="98" t="s">
        <v>13</v>
      </c>
      <c r="G1" s="98" t="s">
        <v>22</v>
      </c>
      <c r="H1" s="98" t="s">
        <v>3</v>
      </c>
      <c r="I1" s="7" t="s">
        <v>390</v>
      </c>
      <c r="J1" s="98" t="s">
        <v>4</v>
      </c>
      <c r="K1" s="98" t="s">
        <v>5</v>
      </c>
      <c r="L1" s="98" t="s">
        <v>6</v>
      </c>
      <c r="M1" s="7" t="s">
        <v>8</v>
      </c>
      <c r="N1" s="98" t="s">
        <v>7</v>
      </c>
      <c r="O1" s="159" t="s">
        <v>168</v>
      </c>
    </row>
    <row r="2" spans="1:15" x14ac:dyDescent="0.25">
      <c r="A2" s="251" t="s">
        <v>74</v>
      </c>
      <c r="B2" s="252" t="s">
        <v>9</v>
      </c>
      <c r="C2" s="252" t="s">
        <v>10</v>
      </c>
      <c r="D2" s="252" t="s">
        <v>65</v>
      </c>
      <c r="E2" s="252" t="s">
        <v>65</v>
      </c>
      <c r="F2" s="252" t="s">
        <v>187</v>
      </c>
      <c r="G2" s="252" t="s">
        <v>119</v>
      </c>
      <c r="H2" s="252" t="s">
        <v>643</v>
      </c>
      <c r="I2" s="309" t="s">
        <v>74</v>
      </c>
      <c r="J2" s="252" t="s">
        <v>0</v>
      </c>
      <c r="K2" s="252" t="s">
        <v>16</v>
      </c>
      <c r="L2" s="252" t="s">
        <v>69</v>
      </c>
      <c r="M2" s="254" t="s">
        <v>71</v>
      </c>
      <c r="N2" s="252" t="s">
        <v>594</v>
      </c>
      <c r="O2" s="310" t="s">
        <v>644</v>
      </c>
    </row>
    <row r="3" spans="1:15" x14ac:dyDescent="0.25">
      <c r="A3" s="251" t="s">
        <v>74</v>
      </c>
      <c r="B3" s="252" t="s">
        <v>9</v>
      </c>
      <c r="C3" s="252" t="s">
        <v>10</v>
      </c>
      <c r="D3" s="252" t="s">
        <v>65</v>
      </c>
      <c r="E3" s="252" t="s">
        <v>65</v>
      </c>
      <c r="F3" s="252" t="s">
        <v>187</v>
      </c>
      <c r="G3" s="252" t="s">
        <v>119</v>
      </c>
      <c r="H3" s="252" t="s">
        <v>643</v>
      </c>
      <c r="I3" s="252" t="s">
        <v>74</v>
      </c>
      <c r="J3" s="252" t="s">
        <v>0</v>
      </c>
      <c r="K3" s="252" t="s">
        <v>16</v>
      </c>
      <c r="L3" s="252" t="s">
        <v>76</v>
      </c>
      <c r="M3" s="254" t="s">
        <v>71</v>
      </c>
      <c r="N3" s="252" t="s">
        <v>594</v>
      </c>
      <c r="O3" s="310" t="s">
        <v>642</v>
      </c>
    </row>
    <row r="4" spans="1:15" x14ac:dyDescent="0.25">
      <c r="A4" s="176" t="s">
        <v>0</v>
      </c>
      <c r="B4" s="173" t="s">
        <v>9</v>
      </c>
      <c r="C4" s="173" t="s">
        <v>386</v>
      </c>
      <c r="D4" s="173" t="s">
        <v>17</v>
      </c>
      <c r="E4" s="173" t="s">
        <v>331</v>
      </c>
      <c r="F4" s="173" t="s">
        <v>67</v>
      </c>
      <c r="G4" s="173" t="s">
        <v>186</v>
      </c>
      <c r="H4" s="173" t="s">
        <v>595</v>
      </c>
      <c r="I4" s="173" t="s">
        <v>74</v>
      </c>
      <c r="J4" s="173" t="s">
        <v>74</v>
      </c>
      <c r="K4" s="173" t="s">
        <v>16</v>
      </c>
      <c r="L4" s="173" t="s">
        <v>69</v>
      </c>
      <c r="M4" s="174" t="s">
        <v>71</v>
      </c>
      <c r="N4" s="173" t="s">
        <v>594</v>
      </c>
      <c r="O4" s="109" t="s">
        <v>641</v>
      </c>
    </row>
    <row r="5" spans="1:15" x14ac:dyDescent="0.25">
      <c r="A5" s="172" t="s">
        <v>0</v>
      </c>
      <c r="B5" s="169" t="s">
        <v>9</v>
      </c>
      <c r="C5" s="169" t="s">
        <v>386</v>
      </c>
      <c r="D5" s="169" t="s">
        <v>65</v>
      </c>
      <c r="E5" s="169" t="s">
        <v>66</v>
      </c>
      <c r="F5" s="169" t="s">
        <v>187</v>
      </c>
      <c r="G5" s="169" t="s">
        <v>385</v>
      </c>
      <c r="H5" s="169" t="s">
        <v>595</v>
      </c>
      <c r="I5" s="169" t="s">
        <v>74</v>
      </c>
      <c r="J5" s="169" t="s">
        <v>74</v>
      </c>
      <c r="K5" s="169" t="s">
        <v>16</v>
      </c>
      <c r="L5" s="169" t="s">
        <v>69</v>
      </c>
      <c r="M5" s="170" t="s">
        <v>71</v>
      </c>
      <c r="N5" s="169" t="s">
        <v>594</v>
      </c>
      <c r="O5" s="168" t="s">
        <v>640</v>
      </c>
    </row>
    <row r="6" spans="1:15" x14ac:dyDescent="0.25">
      <c r="A6" s="172" t="s">
        <v>0</v>
      </c>
      <c r="B6" s="169" t="s">
        <v>9</v>
      </c>
      <c r="C6" s="169" t="s">
        <v>386</v>
      </c>
      <c r="D6" s="169" t="s">
        <v>65</v>
      </c>
      <c r="E6" s="169" t="s">
        <v>66</v>
      </c>
      <c r="F6" s="169" t="s">
        <v>187</v>
      </c>
      <c r="G6" s="169" t="s">
        <v>385</v>
      </c>
      <c r="H6" s="169" t="s">
        <v>595</v>
      </c>
      <c r="I6" s="169" t="s">
        <v>74</v>
      </c>
      <c r="J6" s="169" t="s">
        <v>74</v>
      </c>
      <c r="K6" s="169" t="s">
        <v>16</v>
      </c>
      <c r="L6" s="169" t="s">
        <v>76</v>
      </c>
      <c r="M6" s="170" t="s">
        <v>71</v>
      </c>
      <c r="N6" s="169" t="s">
        <v>594</v>
      </c>
      <c r="O6" s="168" t="s">
        <v>639</v>
      </c>
    </row>
    <row r="7" spans="1:15" x14ac:dyDescent="0.25">
      <c r="A7" s="176" t="s">
        <v>0</v>
      </c>
      <c r="B7" s="173" t="s">
        <v>9</v>
      </c>
      <c r="C7" s="173" t="s">
        <v>386</v>
      </c>
      <c r="D7" s="173" t="s">
        <v>65</v>
      </c>
      <c r="E7" s="173" t="s">
        <v>66</v>
      </c>
      <c r="F7" s="173" t="s">
        <v>187</v>
      </c>
      <c r="G7" s="173" t="s">
        <v>385</v>
      </c>
      <c r="H7" s="173" t="s">
        <v>595</v>
      </c>
      <c r="I7" s="175" t="s">
        <v>74</v>
      </c>
      <c r="J7" s="175" t="s">
        <v>0</v>
      </c>
      <c r="K7" s="173" t="s">
        <v>16</v>
      </c>
      <c r="L7" s="173" t="s">
        <v>69</v>
      </c>
      <c r="M7" s="174" t="s">
        <v>71</v>
      </c>
      <c r="N7" s="173" t="s">
        <v>594</v>
      </c>
      <c r="O7" s="109" t="s">
        <v>638</v>
      </c>
    </row>
    <row r="8" spans="1:15" x14ac:dyDescent="0.25">
      <c r="A8" s="176" t="s">
        <v>0</v>
      </c>
      <c r="B8" s="173" t="s">
        <v>9</v>
      </c>
      <c r="C8" s="173" t="s">
        <v>386</v>
      </c>
      <c r="D8" s="173" t="s">
        <v>65</v>
      </c>
      <c r="E8" s="173" t="s">
        <v>66</v>
      </c>
      <c r="F8" s="173" t="s">
        <v>187</v>
      </c>
      <c r="G8" s="173" t="s">
        <v>385</v>
      </c>
      <c r="H8" s="173" t="s">
        <v>595</v>
      </c>
      <c r="I8" s="175" t="s">
        <v>74</v>
      </c>
      <c r="J8" s="175" t="s">
        <v>0</v>
      </c>
      <c r="K8" s="173" t="s">
        <v>16</v>
      </c>
      <c r="L8" s="173" t="s">
        <v>76</v>
      </c>
      <c r="M8" s="174" t="s">
        <v>71</v>
      </c>
      <c r="N8" s="173" t="s">
        <v>594</v>
      </c>
      <c r="O8" s="109" t="s">
        <v>637</v>
      </c>
    </row>
    <row r="9" spans="1:15" x14ac:dyDescent="0.25">
      <c r="A9" s="172" t="s">
        <v>0</v>
      </c>
      <c r="B9" s="169" t="s">
        <v>9</v>
      </c>
      <c r="C9" s="169" t="s">
        <v>386</v>
      </c>
      <c r="D9" s="169" t="s">
        <v>65</v>
      </c>
      <c r="E9" s="169" t="s">
        <v>66</v>
      </c>
      <c r="F9" s="169" t="s">
        <v>187</v>
      </c>
      <c r="G9" s="169" t="s">
        <v>385</v>
      </c>
      <c r="H9" s="169" t="s">
        <v>595</v>
      </c>
      <c r="I9" s="171" t="s">
        <v>0</v>
      </c>
      <c r="J9" s="171" t="s">
        <v>0</v>
      </c>
      <c r="K9" s="169" t="s">
        <v>16</v>
      </c>
      <c r="L9" s="169" t="s">
        <v>69</v>
      </c>
      <c r="M9" s="170" t="s">
        <v>71</v>
      </c>
      <c r="N9" s="169" t="s">
        <v>594</v>
      </c>
      <c r="O9" s="168" t="s">
        <v>636</v>
      </c>
    </row>
    <row r="10" spans="1:15" x14ac:dyDescent="0.25">
      <c r="A10" s="172" t="s">
        <v>0</v>
      </c>
      <c r="B10" s="169" t="s">
        <v>9</v>
      </c>
      <c r="C10" s="169" t="s">
        <v>386</v>
      </c>
      <c r="D10" s="169" t="s">
        <v>65</v>
      </c>
      <c r="E10" s="169" t="s">
        <v>66</v>
      </c>
      <c r="F10" s="169" t="s">
        <v>187</v>
      </c>
      <c r="G10" s="169" t="s">
        <v>385</v>
      </c>
      <c r="H10" s="169" t="s">
        <v>595</v>
      </c>
      <c r="I10" s="171" t="s">
        <v>0</v>
      </c>
      <c r="J10" s="171" t="s">
        <v>0</v>
      </c>
      <c r="K10" s="169" t="s">
        <v>16</v>
      </c>
      <c r="L10" s="169" t="s">
        <v>76</v>
      </c>
      <c r="M10" s="170" t="s">
        <v>71</v>
      </c>
      <c r="N10" s="169" t="s">
        <v>594</v>
      </c>
      <c r="O10" s="168" t="s">
        <v>635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3DBFC-E8EC-439D-BF76-2DD85B13761B}">
  <dimension ref="A1:H760"/>
  <sheetViews>
    <sheetView zoomScaleNormal="100" workbookViewId="0">
      <selection activeCell="N2" sqref="N2"/>
    </sheetView>
  </sheetViews>
  <sheetFormatPr defaultRowHeight="15" x14ac:dyDescent="0.25"/>
  <cols>
    <col min="1" max="1" width="24.5703125" bestFit="1" customWidth="1"/>
    <col min="2" max="2" width="11.85546875" bestFit="1" customWidth="1"/>
    <col min="3" max="3" width="14.7109375" bestFit="1" customWidth="1"/>
    <col min="4" max="4" width="13.85546875" bestFit="1" customWidth="1"/>
    <col min="5" max="5" width="13.7109375" customWidth="1"/>
    <col min="6" max="6" width="24.28515625" customWidth="1"/>
    <col min="7" max="7" width="14.7109375" bestFit="1" customWidth="1"/>
    <col min="8" max="8" width="13.7109375" bestFit="1" customWidth="1"/>
  </cols>
  <sheetData>
    <row r="1" spans="1:8" x14ac:dyDescent="0.25">
      <c r="A1" s="37" t="s">
        <v>267</v>
      </c>
      <c r="B1" s="46">
        <v>43863</v>
      </c>
      <c r="C1" s="83">
        <v>1000000</v>
      </c>
      <c r="D1" s="83">
        <v>1000000</v>
      </c>
      <c r="E1" s="181">
        <v>36</v>
      </c>
      <c r="F1" s="166"/>
    </row>
    <row r="2" spans="1:8" x14ac:dyDescent="0.25">
      <c r="A2" s="37" t="s">
        <v>268</v>
      </c>
      <c r="B2" s="147">
        <v>0.15</v>
      </c>
      <c r="C2" s="165" t="s">
        <v>381</v>
      </c>
      <c r="D2" s="117">
        <f>ROUNDUP(1539.12319644088,0)</f>
        <v>1540</v>
      </c>
      <c r="E2" s="180">
        <v>44106</v>
      </c>
      <c r="F2" s="102"/>
      <c r="G2" s="102"/>
      <c r="H2" s="163"/>
    </row>
    <row r="3" spans="1:8" x14ac:dyDescent="0.25">
      <c r="A3" s="179" t="s">
        <v>650</v>
      </c>
      <c r="B3" s="179" t="s">
        <v>649</v>
      </c>
      <c r="C3" s="179" t="s">
        <v>15</v>
      </c>
      <c r="D3" s="179" t="s">
        <v>648</v>
      </c>
      <c r="E3" s="179" t="s">
        <v>647</v>
      </c>
      <c r="F3" s="179" t="s">
        <v>646</v>
      </c>
      <c r="G3" s="179" t="s">
        <v>645</v>
      </c>
    </row>
    <row r="4" spans="1:8" x14ac:dyDescent="0.25">
      <c r="A4" s="161">
        <v>43866</v>
      </c>
      <c r="B4" s="116">
        <f>_xlfn.DAYS(A4,B1)</f>
        <v>3</v>
      </c>
      <c r="C4" s="114">
        <v>0</v>
      </c>
      <c r="D4" s="115">
        <v>0</v>
      </c>
      <c r="E4" s="114">
        <f t="shared" ref="E4:E67" si="0">F4*$B$1681*B4/365</f>
        <v>0</v>
      </c>
      <c r="F4" s="114">
        <f>D1</f>
        <v>1000000</v>
      </c>
      <c r="G4" s="114">
        <f t="shared" ref="G4:G67" si="1">F4-D4</f>
        <v>1000000</v>
      </c>
    </row>
    <row r="5" spans="1:8" x14ac:dyDescent="0.25">
      <c r="A5" s="177">
        <v>43867</v>
      </c>
      <c r="B5" s="116">
        <f t="shared" ref="B5:B68" si="2">_xlfn.DAYS(A5,A4)</f>
        <v>1</v>
      </c>
      <c r="C5" s="114">
        <f t="shared" ref="C5:C68" si="3">$B$1682</f>
        <v>0</v>
      </c>
      <c r="D5" s="115">
        <f t="shared" ref="D5:D68" si="4">C5-E5</f>
        <v>0</v>
      </c>
      <c r="E5" s="114">
        <f t="shared" si="0"/>
        <v>0</v>
      </c>
      <c r="F5" s="114">
        <f t="shared" ref="F5:F68" si="5">G4</f>
        <v>1000000</v>
      </c>
      <c r="G5" s="114">
        <f t="shared" si="1"/>
        <v>1000000</v>
      </c>
    </row>
    <row r="6" spans="1:8" x14ac:dyDescent="0.25">
      <c r="A6" s="177">
        <v>43868</v>
      </c>
      <c r="B6" s="116">
        <f t="shared" si="2"/>
        <v>1</v>
      </c>
      <c r="C6" s="114">
        <f t="shared" si="3"/>
        <v>0</v>
      </c>
      <c r="D6" s="115">
        <f t="shared" si="4"/>
        <v>0</v>
      </c>
      <c r="E6" s="114">
        <f t="shared" si="0"/>
        <v>0</v>
      </c>
      <c r="F6" s="114">
        <f t="shared" si="5"/>
        <v>1000000</v>
      </c>
      <c r="G6" s="114">
        <f t="shared" si="1"/>
        <v>1000000</v>
      </c>
    </row>
    <row r="7" spans="1:8" x14ac:dyDescent="0.25">
      <c r="A7" s="177">
        <v>43869</v>
      </c>
      <c r="B7" s="116">
        <f t="shared" si="2"/>
        <v>1</v>
      </c>
      <c r="C7" s="114">
        <f t="shared" si="3"/>
        <v>0</v>
      </c>
      <c r="D7" s="115">
        <f t="shared" si="4"/>
        <v>0</v>
      </c>
      <c r="E7" s="114">
        <f t="shared" si="0"/>
        <v>0</v>
      </c>
      <c r="F7" s="114">
        <f t="shared" si="5"/>
        <v>1000000</v>
      </c>
      <c r="G7" s="114">
        <f t="shared" si="1"/>
        <v>1000000</v>
      </c>
    </row>
    <row r="8" spans="1:8" x14ac:dyDescent="0.25">
      <c r="A8" s="177">
        <v>43870</v>
      </c>
      <c r="B8" s="116">
        <f t="shared" si="2"/>
        <v>1</v>
      </c>
      <c r="C8" s="114">
        <f t="shared" si="3"/>
        <v>0</v>
      </c>
      <c r="D8" s="115">
        <f t="shared" si="4"/>
        <v>0</v>
      </c>
      <c r="E8" s="114">
        <f t="shared" si="0"/>
        <v>0</v>
      </c>
      <c r="F8" s="114">
        <f t="shared" si="5"/>
        <v>1000000</v>
      </c>
      <c r="G8" s="114">
        <f t="shared" si="1"/>
        <v>1000000</v>
      </c>
    </row>
    <row r="9" spans="1:8" x14ac:dyDescent="0.25">
      <c r="A9" s="177">
        <v>43871</v>
      </c>
      <c r="B9" s="116">
        <f t="shared" si="2"/>
        <v>1</v>
      </c>
      <c r="C9" s="114">
        <f t="shared" si="3"/>
        <v>0</v>
      </c>
      <c r="D9" s="115">
        <f t="shared" si="4"/>
        <v>0</v>
      </c>
      <c r="E9" s="114">
        <f t="shared" si="0"/>
        <v>0</v>
      </c>
      <c r="F9" s="114">
        <f t="shared" si="5"/>
        <v>1000000</v>
      </c>
      <c r="G9" s="114">
        <f t="shared" si="1"/>
        <v>1000000</v>
      </c>
    </row>
    <row r="10" spans="1:8" x14ac:dyDescent="0.25">
      <c r="A10" s="177">
        <v>43872</v>
      </c>
      <c r="B10" s="116">
        <f t="shared" si="2"/>
        <v>1</v>
      </c>
      <c r="C10" s="114">
        <f t="shared" si="3"/>
        <v>0</v>
      </c>
      <c r="D10" s="115">
        <f t="shared" si="4"/>
        <v>0</v>
      </c>
      <c r="E10" s="114">
        <f t="shared" si="0"/>
        <v>0</v>
      </c>
      <c r="F10" s="114">
        <f t="shared" si="5"/>
        <v>1000000</v>
      </c>
      <c r="G10" s="114">
        <f t="shared" si="1"/>
        <v>1000000</v>
      </c>
    </row>
    <row r="11" spans="1:8" x14ac:dyDescent="0.25">
      <c r="A11" s="177">
        <v>43873</v>
      </c>
      <c r="B11" s="116">
        <f t="shared" si="2"/>
        <v>1</v>
      </c>
      <c r="C11" s="114">
        <f t="shared" si="3"/>
        <v>0</v>
      </c>
      <c r="D11" s="115">
        <f t="shared" si="4"/>
        <v>0</v>
      </c>
      <c r="E11" s="114">
        <f t="shared" si="0"/>
        <v>0</v>
      </c>
      <c r="F11" s="114">
        <f t="shared" si="5"/>
        <v>1000000</v>
      </c>
      <c r="G11" s="114">
        <f t="shared" si="1"/>
        <v>1000000</v>
      </c>
    </row>
    <row r="12" spans="1:8" x14ac:dyDescent="0.25">
      <c r="A12" s="177">
        <v>43874</v>
      </c>
      <c r="B12" s="116">
        <f t="shared" si="2"/>
        <v>1</v>
      </c>
      <c r="C12" s="114">
        <f t="shared" si="3"/>
        <v>0</v>
      </c>
      <c r="D12" s="115">
        <f t="shared" si="4"/>
        <v>0</v>
      </c>
      <c r="E12" s="114">
        <f t="shared" si="0"/>
        <v>0</v>
      </c>
      <c r="F12" s="114">
        <f t="shared" si="5"/>
        <v>1000000</v>
      </c>
      <c r="G12" s="114">
        <f t="shared" si="1"/>
        <v>1000000</v>
      </c>
    </row>
    <row r="13" spans="1:8" x14ac:dyDescent="0.25">
      <c r="A13" s="177">
        <v>43875</v>
      </c>
      <c r="B13" s="116">
        <f t="shared" si="2"/>
        <v>1</v>
      </c>
      <c r="C13" s="114">
        <f t="shared" si="3"/>
        <v>0</v>
      </c>
      <c r="D13" s="115">
        <f t="shared" si="4"/>
        <v>0</v>
      </c>
      <c r="E13" s="114">
        <f t="shared" si="0"/>
        <v>0</v>
      </c>
      <c r="F13" s="114">
        <f t="shared" si="5"/>
        <v>1000000</v>
      </c>
      <c r="G13" s="114">
        <f t="shared" si="1"/>
        <v>1000000</v>
      </c>
    </row>
    <row r="14" spans="1:8" x14ac:dyDescent="0.25">
      <c r="A14" s="177">
        <v>43876</v>
      </c>
      <c r="B14" s="116">
        <f t="shared" si="2"/>
        <v>1</v>
      </c>
      <c r="C14" s="114">
        <f t="shared" si="3"/>
        <v>0</v>
      </c>
      <c r="D14" s="115">
        <f t="shared" si="4"/>
        <v>0</v>
      </c>
      <c r="E14" s="114">
        <f t="shared" si="0"/>
        <v>0</v>
      </c>
      <c r="F14" s="114">
        <f t="shared" si="5"/>
        <v>1000000</v>
      </c>
      <c r="G14" s="114">
        <f t="shared" si="1"/>
        <v>1000000</v>
      </c>
    </row>
    <row r="15" spans="1:8" x14ac:dyDescent="0.25">
      <c r="A15" s="177">
        <v>43877</v>
      </c>
      <c r="B15" s="116">
        <f t="shared" si="2"/>
        <v>1</v>
      </c>
      <c r="C15" s="114">
        <f t="shared" si="3"/>
        <v>0</v>
      </c>
      <c r="D15" s="115">
        <f t="shared" si="4"/>
        <v>0</v>
      </c>
      <c r="E15" s="114">
        <f t="shared" si="0"/>
        <v>0</v>
      </c>
      <c r="F15" s="114">
        <f t="shared" si="5"/>
        <v>1000000</v>
      </c>
      <c r="G15" s="114">
        <f t="shared" si="1"/>
        <v>1000000</v>
      </c>
    </row>
    <row r="16" spans="1:8" x14ac:dyDescent="0.25">
      <c r="A16" s="177">
        <v>43878</v>
      </c>
      <c r="B16" s="116">
        <f t="shared" si="2"/>
        <v>1</v>
      </c>
      <c r="C16" s="114">
        <f t="shared" si="3"/>
        <v>0</v>
      </c>
      <c r="D16" s="115">
        <f t="shared" si="4"/>
        <v>0</v>
      </c>
      <c r="E16" s="114">
        <f t="shared" si="0"/>
        <v>0</v>
      </c>
      <c r="F16" s="114">
        <f t="shared" si="5"/>
        <v>1000000</v>
      </c>
      <c r="G16" s="114">
        <f t="shared" si="1"/>
        <v>1000000</v>
      </c>
    </row>
    <row r="17" spans="1:7" x14ac:dyDescent="0.25">
      <c r="A17" s="177">
        <v>43879</v>
      </c>
      <c r="B17" s="116">
        <f t="shared" si="2"/>
        <v>1</v>
      </c>
      <c r="C17" s="114">
        <f t="shared" si="3"/>
        <v>0</v>
      </c>
      <c r="D17" s="115">
        <f t="shared" si="4"/>
        <v>0</v>
      </c>
      <c r="E17" s="114">
        <f t="shared" si="0"/>
        <v>0</v>
      </c>
      <c r="F17" s="114">
        <f t="shared" si="5"/>
        <v>1000000</v>
      </c>
      <c r="G17" s="114">
        <f t="shared" si="1"/>
        <v>1000000</v>
      </c>
    </row>
    <row r="18" spans="1:7" x14ac:dyDescent="0.25">
      <c r="A18" s="177">
        <v>43880</v>
      </c>
      <c r="B18" s="116">
        <f t="shared" si="2"/>
        <v>1</v>
      </c>
      <c r="C18" s="114">
        <f t="shared" si="3"/>
        <v>0</v>
      </c>
      <c r="D18" s="115">
        <f t="shared" si="4"/>
        <v>0</v>
      </c>
      <c r="E18" s="114">
        <f t="shared" si="0"/>
        <v>0</v>
      </c>
      <c r="F18" s="114">
        <f t="shared" si="5"/>
        <v>1000000</v>
      </c>
      <c r="G18" s="114">
        <f t="shared" si="1"/>
        <v>1000000</v>
      </c>
    </row>
    <row r="19" spans="1:7" x14ac:dyDescent="0.25">
      <c r="A19" s="177">
        <v>43881</v>
      </c>
      <c r="B19" s="116">
        <f t="shared" si="2"/>
        <v>1</v>
      </c>
      <c r="C19" s="114">
        <f t="shared" si="3"/>
        <v>0</v>
      </c>
      <c r="D19" s="115">
        <f t="shared" si="4"/>
        <v>0</v>
      </c>
      <c r="E19" s="114">
        <f t="shared" si="0"/>
        <v>0</v>
      </c>
      <c r="F19" s="114">
        <f t="shared" si="5"/>
        <v>1000000</v>
      </c>
      <c r="G19" s="114">
        <f t="shared" si="1"/>
        <v>1000000</v>
      </c>
    </row>
    <row r="20" spans="1:7" x14ac:dyDescent="0.25">
      <c r="A20" s="177">
        <v>43882</v>
      </c>
      <c r="B20" s="116">
        <f t="shared" si="2"/>
        <v>1</v>
      </c>
      <c r="C20" s="114">
        <f t="shared" si="3"/>
        <v>0</v>
      </c>
      <c r="D20" s="115">
        <f t="shared" si="4"/>
        <v>0</v>
      </c>
      <c r="E20" s="114">
        <f t="shared" si="0"/>
        <v>0</v>
      </c>
      <c r="F20" s="114">
        <f t="shared" si="5"/>
        <v>1000000</v>
      </c>
      <c r="G20" s="114">
        <f t="shared" si="1"/>
        <v>1000000</v>
      </c>
    </row>
    <row r="21" spans="1:7" x14ac:dyDescent="0.25">
      <c r="A21" s="177">
        <v>43883</v>
      </c>
      <c r="B21" s="116">
        <f t="shared" si="2"/>
        <v>1</v>
      </c>
      <c r="C21" s="114">
        <f t="shared" si="3"/>
        <v>0</v>
      </c>
      <c r="D21" s="115">
        <f t="shared" si="4"/>
        <v>0</v>
      </c>
      <c r="E21" s="114">
        <f t="shared" si="0"/>
        <v>0</v>
      </c>
      <c r="F21" s="114">
        <f t="shared" si="5"/>
        <v>1000000</v>
      </c>
      <c r="G21" s="114">
        <f t="shared" si="1"/>
        <v>1000000</v>
      </c>
    </row>
    <row r="22" spans="1:7" x14ac:dyDescent="0.25">
      <c r="A22" s="177">
        <v>43884</v>
      </c>
      <c r="B22" s="116">
        <f t="shared" si="2"/>
        <v>1</v>
      </c>
      <c r="C22" s="114">
        <f t="shared" si="3"/>
        <v>0</v>
      </c>
      <c r="D22" s="115">
        <f t="shared" si="4"/>
        <v>0</v>
      </c>
      <c r="E22" s="114">
        <f t="shared" si="0"/>
        <v>0</v>
      </c>
      <c r="F22" s="114">
        <f t="shared" si="5"/>
        <v>1000000</v>
      </c>
      <c r="G22" s="114">
        <f t="shared" si="1"/>
        <v>1000000</v>
      </c>
    </row>
    <row r="23" spans="1:7" x14ac:dyDescent="0.25">
      <c r="A23" s="177">
        <v>43885</v>
      </c>
      <c r="B23" s="116">
        <f t="shared" si="2"/>
        <v>1</v>
      </c>
      <c r="C23" s="114">
        <f t="shared" si="3"/>
        <v>0</v>
      </c>
      <c r="D23" s="115">
        <f t="shared" si="4"/>
        <v>0</v>
      </c>
      <c r="E23" s="114">
        <f t="shared" si="0"/>
        <v>0</v>
      </c>
      <c r="F23" s="114">
        <f t="shared" si="5"/>
        <v>1000000</v>
      </c>
      <c r="G23" s="114">
        <f t="shared" si="1"/>
        <v>1000000</v>
      </c>
    </row>
    <row r="24" spans="1:7" x14ac:dyDescent="0.25">
      <c r="A24" s="177">
        <v>43886</v>
      </c>
      <c r="B24" s="116">
        <f t="shared" si="2"/>
        <v>1</v>
      </c>
      <c r="C24" s="114">
        <f t="shared" si="3"/>
        <v>0</v>
      </c>
      <c r="D24" s="115">
        <f t="shared" si="4"/>
        <v>0</v>
      </c>
      <c r="E24" s="114">
        <f t="shared" si="0"/>
        <v>0</v>
      </c>
      <c r="F24" s="114">
        <f t="shared" si="5"/>
        <v>1000000</v>
      </c>
      <c r="G24" s="114">
        <f t="shared" si="1"/>
        <v>1000000</v>
      </c>
    </row>
    <row r="25" spans="1:7" x14ac:dyDescent="0.25">
      <c r="A25" s="177">
        <v>43887</v>
      </c>
      <c r="B25" s="116">
        <f t="shared" si="2"/>
        <v>1</v>
      </c>
      <c r="C25" s="114">
        <f t="shared" si="3"/>
        <v>0</v>
      </c>
      <c r="D25" s="115">
        <f t="shared" si="4"/>
        <v>0</v>
      </c>
      <c r="E25" s="114">
        <f t="shared" si="0"/>
        <v>0</v>
      </c>
      <c r="F25" s="114">
        <f t="shared" si="5"/>
        <v>1000000</v>
      </c>
      <c r="G25" s="114">
        <f t="shared" si="1"/>
        <v>1000000</v>
      </c>
    </row>
    <row r="26" spans="1:7" x14ac:dyDescent="0.25">
      <c r="A26" s="177">
        <v>43888</v>
      </c>
      <c r="B26" s="116">
        <f t="shared" si="2"/>
        <v>1</v>
      </c>
      <c r="C26" s="114">
        <f t="shared" si="3"/>
        <v>0</v>
      </c>
      <c r="D26" s="115">
        <f t="shared" si="4"/>
        <v>0</v>
      </c>
      <c r="E26" s="114">
        <f t="shared" si="0"/>
        <v>0</v>
      </c>
      <c r="F26" s="114">
        <f t="shared" si="5"/>
        <v>1000000</v>
      </c>
      <c r="G26" s="114">
        <f t="shared" si="1"/>
        <v>1000000</v>
      </c>
    </row>
    <row r="27" spans="1:7" x14ac:dyDescent="0.25">
      <c r="A27" s="177">
        <v>43889</v>
      </c>
      <c r="B27" s="116">
        <f t="shared" si="2"/>
        <v>1</v>
      </c>
      <c r="C27" s="114">
        <f t="shared" si="3"/>
        <v>0</v>
      </c>
      <c r="D27" s="115">
        <f t="shared" si="4"/>
        <v>0</v>
      </c>
      <c r="E27" s="114">
        <f t="shared" si="0"/>
        <v>0</v>
      </c>
      <c r="F27" s="114">
        <f t="shared" si="5"/>
        <v>1000000</v>
      </c>
      <c r="G27" s="114">
        <f t="shared" si="1"/>
        <v>1000000</v>
      </c>
    </row>
    <row r="28" spans="1:7" x14ac:dyDescent="0.25">
      <c r="A28" s="177">
        <v>43890</v>
      </c>
      <c r="B28" s="116">
        <f t="shared" si="2"/>
        <v>1</v>
      </c>
      <c r="C28" s="114">
        <f t="shared" si="3"/>
        <v>0</v>
      </c>
      <c r="D28" s="115">
        <f t="shared" si="4"/>
        <v>0</v>
      </c>
      <c r="E28" s="114">
        <f t="shared" si="0"/>
        <v>0</v>
      </c>
      <c r="F28" s="114">
        <f t="shared" si="5"/>
        <v>1000000</v>
      </c>
      <c r="G28" s="114">
        <f t="shared" si="1"/>
        <v>1000000</v>
      </c>
    </row>
    <row r="29" spans="1:7" x14ac:dyDescent="0.25">
      <c r="A29" s="177">
        <v>43891</v>
      </c>
      <c r="B29" s="116">
        <f t="shared" si="2"/>
        <v>1</v>
      </c>
      <c r="C29" s="114">
        <f t="shared" si="3"/>
        <v>0</v>
      </c>
      <c r="D29" s="115">
        <f t="shared" si="4"/>
        <v>0</v>
      </c>
      <c r="E29" s="114">
        <f t="shared" si="0"/>
        <v>0</v>
      </c>
      <c r="F29" s="114">
        <f t="shared" si="5"/>
        <v>1000000</v>
      </c>
      <c r="G29" s="114">
        <f t="shared" si="1"/>
        <v>1000000</v>
      </c>
    </row>
    <row r="30" spans="1:7" x14ac:dyDescent="0.25">
      <c r="A30" s="177">
        <v>43892</v>
      </c>
      <c r="B30" s="116">
        <f t="shared" si="2"/>
        <v>1</v>
      </c>
      <c r="C30" s="114">
        <f t="shared" si="3"/>
        <v>0</v>
      </c>
      <c r="D30" s="115">
        <f t="shared" si="4"/>
        <v>0</v>
      </c>
      <c r="E30" s="114">
        <f t="shared" si="0"/>
        <v>0</v>
      </c>
      <c r="F30" s="114">
        <f t="shared" si="5"/>
        <v>1000000</v>
      </c>
      <c r="G30" s="114">
        <f t="shared" si="1"/>
        <v>1000000</v>
      </c>
    </row>
    <row r="31" spans="1:7" x14ac:dyDescent="0.25">
      <c r="A31" s="177">
        <v>43893</v>
      </c>
      <c r="B31" s="116">
        <f t="shared" si="2"/>
        <v>1</v>
      </c>
      <c r="C31" s="114">
        <f t="shared" si="3"/>
        <v>0</v>
      </c>
      <c r="D31" s="115">
        <f t="shared" si="4"/>
        <v>0</v>
      </c>
      <c r="E31" s="114">
        <f t="shared" si="0"/>
        <v>0</v>
      </c>
      <c r="F31" s="114">
        <f t="shared" si="5"/>
        <v>1000000</v>
      </c>
      <c r="G31" s="114">
        <f t="shared" si="1"/>
        <v>1000000</v>
      </c>
    </row>
    <row r="32" spans="1:7" x14ac:dyDescent="0.25">
      <c r="A32" s="177">
        <v>43894</v>
      </c>
      <c r="B32" s="116">
        <f t="shared" si="2"/>
        <v>1</v>
      </c>
      <c r="C32" s="114">
        <f t="shared" si="3"/>
        <v>0</v>
      </c>
      <c r="D32" s="115">
        <f t="shared" si="4"/>
        <v>0</v>
      </c>
      <c r="E32" s="114">
        <f t="shared" si="0"/>
        <v>0</v>
      </c>
      <c r="F32" s="114">
        <f t="shared" si="5"/>
        <v>1000000</v>
      </c>
      <c r="G32" s="114">
        <f t="shared" si="1"/>
        <v>1000000</v>
      </c>
    </row>
    <row r="33" spans="1:7" x14ac:dyDescent="0.25">
      <c r="A33" s="177">
        <v>43895</v>
      </c>
      <c r="B33" s="116">
        <f t="shared" si="2"/>
        <v>1</v>
      </c>
      <c r="C33" s="114">
        <f t="shared" si="3"/>
        <v>0</v>
      </c>
      <c r="D33" s="115">
        <f t="shared" si="4"/>
        <v>0</v>
      </c>
      <c r="E33" s="114">
        <f t="shared" si="0"/>
        <v>0</v>
      </c>
      <c r="F33" s="114">
        <f t="shared" si="5"/>
        <v>1000000</v>
      </c>
      <c r="G33" s="114">
        <f t="shared" si="1"/>
        <v>1000000</v>
      </c>
    </row>
    <row r="34" spans="1:7" x14ac:dyDescent="0.25">
      <c r="A34" s="177">
        <v>43896</v>
      </c>
      <c r="B34" s="116">
        <f t="shared" si="2"/>
        <v>1</v>
      </c>
      <c r="C34" s="114">
        <f t="shared" si="3"/>
        <v>0</v>
      </c>
      <c r="D34" s="115">
        <f t="shared" si="4"/>
        <v>0</v>
      </c>
      <c r="E34" s="114">
        <f t="shared" si="0"/>
        <v>0</v>
      </c>
      <c r="F34" s="114">
        <f t="shared" si="5"/>
        <v>1000000</v>
      </c>
      <c r="G34" s="114">
        <f t="shared" si="1"/>
        <v>1000000</v>
      </c>
    </row>
    <row r="35" spans="1:7" x14ac:dyDescent="0.25">
      <c r="A35" s="177">
        <v>43897</v>
      </c>
      <c r="B35" s="116">
        <f t="shared" si="2"/>
        <v>1</v>
      </c>
      <c r="C35" s="114">
        <f t="shared" si="3"/>
        <v>0</v>
      </c>
      <c r="D35" s="115">
        <f t="shared" si="4"/>
        <v>0</v>
      </c>
      <c r="E35" s="114">
        <f t="shared" si="0"/>
        <v>0</v>
      </c>
      <c r="F35" s="114">
        <f t="shared" si="5"/>
        <v>1000000</v>
      </c>
      <c r="G35" s="114">
        <f t="shared" si="1"/>
        <v>1000000</v>
      </c>
    </row>
    <row r="36" spans="1:7" x14ac:dyDescent="0.25">
      <c r="A36" s="177">
        <v>43898</v>
      </c>
      <c r="B36" s="116">
        <f t="shared" si="2"/>
        <v>1</v>
      </c>
      <c r="C36" s="114">
        <f t="shared" si="3"/>
        <v>0</v>
      </c>
      <c r="D36" s="115">
        <f t="shared" si="4"/>
        <v>0</v>
      </c>
      <c r="E36" s="114">
        <f t="shared" si="0"/>
        <v>0</v>
      </c>
      <c r="F36" s="114">
        <f t="shared" si="5"/>
        <v>1000000</v>
      </c>
      <c r="G36" s="114">
        <f t="shared" si="1"/>
        <v>1000000</v>
      </c>
    </row>
    <row r="37" spans="1:7" x14ac:dyDescent="0.25">
      <c r="A37" s="177">
        <v>43899</v>
      </c>
      <c r="B37" s="116">
        <f t="shared" si="2"/>
        <v>1</v>
      </c>
      <c r="C37" s="114">
        <f t="shared" si="3"/>
        <v>0</v>
      </c>
      <c r="D37" s="115">
        <f t="shared" si="4"/>
        <v>0</v>
      </c>
      <c r="E37" s="114">
        <f t="shared" si="0"/>
        <v>0</v>
      </c>
      <c r="F37" s="114">
        <f t="shared" si="5"/>
        <v>1000000</v>
      </c>
      <c r="G37" s="114">
        <f t="shared" si="1"/>
        <v>1000000</v>
      </c>
    </row>
    <row r="38" spans="1:7" x14ac:dyDescent="0.25">
      <c r="A38" s="177">
        <v>43900</v>
      </c>
      <c r="B38" s="116">
        <f t="shared" si="2"/>
        <v>1</v>
      </c>
      <c r="C38" s="114">
        <f t="shared" si="3"/>
        <v>0</v>
      </c>
      <c r="D38" s="115">
        <f t="shared" si="4"/>
        <v>0</v>
      </c>
      <c r="E38" s="114">
        <f t="shared" si="0"/>
        <v>0</v>
      </c>
      <c r="F38" s="114">
        <f t="shared" si="5"/>
        <v>1000000</v>
      </c>
      <c r="G38" s="114">
        <f t="shared" si="1"/>
        <v>1000000</v>
      </c>
    </row>
    <row r="39" spans="1:7" x14ac:dyDescent="0.25">
      <c r="A39" s="177">
        <v>43901</v>
      </c>
      <c r="B39" s="116">
        <f t="shared" si="2"/>
        <v>1</v>
      </c>
      <c r="C39" s="114">
        <f t="shared" si="3"/>
        <v>0</v>
      </c>
      <c r="D39" s="115">
        <f t="shared" si="4"/>
        <v>0</v>
      </c>
      <c r="E39" s="114">
        <f t="shared" si="0"/>
        <v>0</v>
      </c>
      <c r="F39" s="114">
        <f t="shared" si="5"/>
        <v>1000000</v>
      </c>
      <c r="G39" s="114">
        <f t="shared" si="1"/>
        <v>1000000</v>
      </c>
    </row>
    <row r="40" spans="1:7" x14ac:dyDescent="0.25">
      <c r="A40" s="177">
        <v>43902</v>
      </c>
      <c r="B40" s="116">
        <f t="shared" si="2"/>
        <v>1</v>
      </c>
      <c r="C40" s="114">
        <f t="shared" si="3"/>
        <v>0</v>
      </c>
      <c r="D40" s="115">
        <f t="shared" si="4"/>
        <v>0</v>
      </c>
      <c r="E40" s="114">
        <f t="shared" si="0"/>
        <v>0</v>
      </c>
      <c r="F40" s="114">
        <f t="shared" si="5"/>
        <v>1000000</v>
      </c>
      <c r="G40" s="114">
        <f t="shared" si="1"/>
        <v>1000000</v>
      </c>
    </row>
    <row r="41" spans="1:7" x14ac:dyDescent="0.25">
      <c r="A41" s="177">
        <v>43903</v>
      </c>
      <c r="B41" s="116">
        <f t="shared" si="2"/>
        <v>1</v>
      </c>
      <c r="C41" s="114">
        <f t="shared" si="3"/>
        <v>0</v>
      </c>
      <c r="D41" s="115">
        <f t="shared" si="4"/>
        <v>0</v>
      </c>
      <c r="E41" s="114">
        <f t="shared" si="0"/>
        <v>0</v>
      </c>
      <c r="F41" s="114">
        <f t="shared" si="5"/>
        <v>1000000</v>
      </c>
      <c r="G41" s="114">
        <f t="shared" si="1"/>
        <v>1000000</v>
      </c>
    </row>
    <row r="42" spans="1:7" x14ac:dyDescent="0.25">
      <c r="A42" s="177">
        <v>43904</v>
      </c>
      <c r="B42" s="116">
        <f t="shared" si="2"/>
        <v>1</v>
      </c>
      <c r="C42" s="114">
        <f t="shared" si="3"/>
        <v>0</v>
      </c>
      <c r="D42" s="115">
        <f t="shared" si="4"/>
        <v>0</v>
      </c>
      <c r="E42" s="114">
        <f t="shared" si="0"/>
        <v>0</v>
      </c>
      <c r="F42" s="114">
        <f t="shared" si="5"/>
        <v>1000000</v>
      </c>
      <c r="G42" s="114">
        <f t="shared" si="1"/>
        <v>1000000</v>
      </c>
    </row>
    <row r="43" spans="1:7" x14ac:dyDescent="0.25">
      <c r="A43" s="177">
        <v>43905</v>
      </c>
      <c r="B43" s="116">
        <f t="shared" si="2"/>
        <v>1</v>
      </c>
      <c r="C43" s="114">
        <f t="shared" si="3"/>
        <v>0</v>
      </c>
      <c r="D43" s="115">
        <f t="shared" si="4"/>
        <v>0</v>
      </c>
      <c r="E43" s="114">
        <f t="shared" si="0"/>
        <v>0</v>
      </c>
      <c r="F43" s="114">
        <f t="shared" si="5"/>
        <v>1000000</v>
      </c>
      <c r="G43" s="114">
        <f t="shared" si="1"/>
        <v>1000000</v>
      </c>
    </row>
    <row r="44" spans="1:7" x14ac:dyDescent="0.25">
      <c r="A44" s="177">
        <v>43906</v>
      </c>
      <c r="B44" s="116">
        <f t="shared" si="2"/>
        <v>1</v>
      </c>
      <c r="C44" s="114">
        <f t="shared" si="3"/>
        <v>0</v>
      </c>
      <c r="D44" s="115">
        <f t="shared" si="4"/>
        <v>0</v>
      </c>
      <c r="E44" s="114">
        <f t="shared" si="0"/>
        <v>0</v>
      </c>
      <c r="F44" s="114">
        <f t="shared" si="5"/>
        <v>1000000</v>
      </c>
      <c r="G44" s="114">
        <f t="shared" si="1"/>
        <v>1000000</v>
      </c>
    </row>
    <row r="45" spans="1:7" x14ac:dyDescent="0.25">
      <c r="A45" s="177">
        <v>43907</v>
      </c>
      <c r="B45" s="116">
        <f t="shared" si="2"/>
        <v>1</v>
      </c>
      <c r="C45" s="114">
        <f t="shared" si="3"/>
        <v>0</v>
      </c>
      <c r="D45" s="115">
        <f t="shared" si="4"/>
        <v>0</v>
      </c>
      <c r="E45" s="114">
        <f t="shared" si="0"/>
        <v>0</v>
      </c>
      <c r="F45" s="114">
        <f t="shared" si="5"/>
        <v>1000000</v>
      </c>
      <c r="G45" s="114">
        <f t="shared" si="1"/>
        <v>1000000</v>
      </c>
    </row>
    <row r="46" spans="1:7" x14ac:dyDescent="0.25">
      <c r="A46" s="177">
        <v>43908</v>
      </c>
      <c r="B46" s="116">
        <f t="shared" si="2"/>
        <v>1</v>
      </c>
      <c r="C46" s="114">
        <f t="shared" si="3"/>
        <v>0</v>
      </c>
      <c r="D46" s="115">
        <f t="shared" si="4"/>
        <v>0</v>
      </c>
      <c r="E46" s="114">
        <f t="shared" si="0"/>
        <v>0</v>
      </c>
      <c r="F46" s="114">
        <f t="shared" si="5"/>
        <v>1000000</v>
      </c>
      <c r="G46" s="114">
        <f t="shared" si="1"/>
        <v>1000000</v>
      </c>
    </row>
    <row r="47" spans="1:7" x14ac:dyDescent="0.25">
      <c r="A47" s="177">
        <v>43909</v>
      </c>
      <c r="B47" s="116">
        <f t="shared" si="2"/>
        <v>1</v>
      </c>
      <c r="C47" s="114">
        <f t="shared" si="3"/>
        <v>0</v>
      </c>
      <c r="D47" s="115">
        <f t="shared" si="4"/>
        <v>0</v>
      </c>
      <c r="E47" s="114">
        <f t="shared" si="0"/>
        <v>0</v>
      </c>
      <c r="F47" s="114">
        <f t="shared" si="5"/>
        <v>1000000</v>
      </c>
      <c r="G47" s="114">
        <f t="shared" si="1"/>
        <v>1000000</v>
      </c>
    </row>
    <row r="48" spans="1:7" x14ac:dyDescent="0.25">
      <c r="A48" s="177">
        <v>43910</v>
      </c>
      <c r="B48" s="116">
        <f t="shared" si="2"/>
        <v>1</v>
      </c>
      <c r="C48" s="114">
        <f t="shared" si="3"/>
        <v>0</v>
      </c>
      <c r="D48" s="115">
        <f t="shared" si="4"/>
        <v>0</v>
      </c>
      <c r="E48" s="114">
        <f t="shared" si="0"/>
        <v>0</v>
      </c>
      <c r="F48" s="114">
        <f t="shared" si="5"/>
        <v>1000000</v>
      </c>
      <c r="G48" s="114">
        <f t="shared" si="1"/>
        <v>1000000</v>
      </c>
    </row>
    <row r="49" spans="1:7" x14ac:dyDescent="0.25">
      <c r="A49" s="177">
        <v>43911</v>
      </c>
      <c r="B49" s="116">
        <f t="shared" si="2"/>
        <v>1</v>
      </c>
      <c r="C49" s="114">
        <f t="shared" si="3"/>
        <v>0</v>
      </c>
      <c r="D49" s="115">
        <f t="shared" si="4"/>
        <v>0</v>
      </c>
      <c r="E49" s="114">
        <f t="shared" si="0"/>
        <v>0</v>
      </c>
      <c r="F49" s="114">
        <f t="shared" si="5"/>
        <v>1000000</v>
      </c>
      <c r="G49" s="114">
        <f t="shared" si="1"/>
        <v>1000000</v>
      </c>
    </row>
    <row r="50" spans="1:7" x14ac:dyDescent="0.25">
      <c r="A50" s="177">
        <v>43912</v>
      </c>
      <c r="B50" s="116">
        <f t="shared" si="2"/>
        <v>1</v>
      </c>
      <c r="C50" s="114">
        <f t="shared" si="3"/>
        <v>0</v>
      </c>
      <c r="D50" s="115">
        <f t="shared" si="4"/>
        <v>0</v>
      </c>
      <c r="E50" s="114">
        <f t="shared" si="0"/>
        <v>0</v>
      </c>
      <c r="F50" s="114">
        <f t="shared" si="5"/>
        <v>1000000</v>
      </c>
      <c r="G50" s="114">
        <f t="shared" si="1"/>
        <v>1000000</v>
      </c>
    </row>
    <row r="51" spans="1:7" x14ac:dyDescent="0.25">
      <c r="A51" s="177">
        <v>43913</v>
      </c>
      <c r="B51" s="116">
        <f t="shared" si="2"/>
        <v>1</v>
      </c>
      <c r="C51" s="114">
        <f t="shared" si="3"/>
        <v>0</v>
      </c>
      <c r="D51" s="115">
        <f t="shared" si="4"/>
        <v>0</v>
      </c>
      <c r="E51" s="114">
        <f t="shared" si="0"/>
        <v>0</v>
      </c>
      <c r="F51" s="114">
        <f t="shared" si="5"/>
        <v>1000000</v>
      </c>
      <c r="G51" s="114">
        <f t="shared" si="1"/>
        <v>1000000</v>
      </c>
    </row>
    <row r="52" spans="1:7" x14ac:dyDescent="0.25">
      <c r="A52" s="177">
        <v>43914</v>
      </c>
      <c r="B52" s="116">
        <f t="shared" si="2"/>
        <v>1</v>
      </c>
      <c r="C52" s="114">
        <f t="shared" si="3"/>
        <v>0</v>
      </c>
      <c r="D52" s="115">
        <f t="shared" si="4"/>
        <v>0</v>
      </c>
      <c r="E52" s="114">
        <f t="shared" si="0"/>
        <v>0</v>
      </c>
      <c r="F52" s="114">
        <f t="shared" si="5"/>
        <v>1000000</v>
      </c>
      <c r="G52" s="114">
        <f t="shared" si="1"/>
        <v>1000000</v>
      </c>
    </row>
    <row r="53" spans="1:7" x14ac:dyDescent="0.25">
      <c r="A53" s="177">
        <v>43915</v>
      </c>
      <c r="B53" s="116">
        <f t="shared" si="2"/>
        <v>1</v>
      </c>
      <c r="C53" s="114">
        <f t="shared" si="3"/>
        <v>0</v>
      </c>
      <c r="D53" s="115">
        <f t="shared" si="4"/>
        <v>0</v>
      </c>
      <c r="E53" s="114">
        <f t="shared" si="0"/>
        <v>0</v>
      </c>
      <c r="F53" s="114">
        <f t="shared" si="5"/>
        <v>1000000</v>
      </c>
      <c r="G53" s="114">
        <f t="shared" si="1"/>
        <v>1000000</v>
      </c>
    </row>
    <row r="54" spans="1:7" x14ac:dyDescent="0.25">
      <c r="A54" s="177">
        <v>43916</v>
      </c>
      <c r="B54" s="116">
        <f t="shared" si="2"/>
        <v>1</v>
      </c>
      <c r="C54" s="114">
        <f t="shared" si="3"/>
        <v>0</v>
      </c>
      <c r="D54" s="115">
        <f t="shared" si="4"/>
        <v>0</v>
      </c>
      <c r="E54" s="114">
        <f t="shared" si="0"/>
        <v>0</v>
      </c>
      <c r="F54" s="114">
        <f t="shared" si="5"/>
        <v>1000000</v>
      </c>
      <c r="G54" s="114">
        <f t="shared" si="1"/>
        <v>1000000</v>
      </c>
    </row>
    <row r="55" spans="1:7" x14ac:dyDescent="0.25">
      <c r="A55" s="177">
        <v>43917</v>
      </c>
      <c r="B55" s="116">
        <f t="shared" si="2"/>
        <v>1</v>
      </c>
      <c r="C55" s="114">
        <f t="shared" si="3"/>
        <v>0</v>
      </c>
      <c r="D55" s="115">
        <f t="shared" si="4"/>
        <v>0</v>
      </c>
      <c r="E55" s="114">
        <f t="shared" si="0"/>
        <v>0</v>
      </c>
      <c r="F55" s="114">
        <f t="shared" si="5"/>
        <v>1000000</v>
      </c>
      <c r="G55" s="114">
        <f t="shared" si="1"/>
        <v>1000000</v>
      </c>
    </row>
    <row r="56" spans="1:7" x14ac:dyDescent="0.25">
      <c r="A56" s="177">
        <v>43918</v>
      </c>
      <c r="B56" s="116">
        <f t="shared" si="2"/>
        <v>1</v>
      </c>
      <c r="C56" s="114">
        <f t="shared" si="3"/>
        <v>0</v>
      </c>
      <c r="D56" s="115">
        <f t="shared" si="4"/>
        <v>0</v>
      </c>
      <c r="E56" s="114">
        <f t="shared" si="0"/>
        <v>0</v>
      </c>
      <c r="F56" s="114">
        <f t="shared" si="5"/>
        <v>1000000</v>
      </c>
      <c r="G56" s="114">
        <f t="shared" si="1"/>
        <v>1000000</v>
      </c>
    </row>
    <row r="57" spans="1:7" x14ac:dyDescent="0.25">
      <c r="A57" s="177">
        <v>43919</v>
      </c>
      <c r="B57" s="116">
        <f t="shared" si="2"/>
        <v>1</v>
      </c>
      <c r="C57" s="114">
        <f t="shared" si="3"/>
        <v>0</v>
      </c>
      <c r="D57" s="115">
        <f t="shared" si="4"/>
        <v>0</v>
      </c>
      <c r="E57" s="114">
        <f t="shared" si="0"/>
        <v>0</v>
      </c>
      <c r="F57" s="114">
        <f t="shared" si="5"/>
        <v>1000000</v>
      </c>
      <c r="G57" s="114">
        <f t="shared" si="1"/>
        <v>1000000</v>
      </c>
    </row>
    <row r="58" spans="1:7" x14ac:dyDescent="0.25">
      <c r="A58" s="177">
        <v>43920</v>
      </c>
      <c r="B58" s="116">
        <f t="shared" si="2"/>
        <v>1</v>
      </c>
      <c r="C58" s="114">
        <f t="shared" si="3"/>
        <v>0</v>
      </c>
      <c r="D58" s="115">
        <f t="shared" si="4"/>
        <v>0</v>
      </c>
      <c r="E58" s="114">
        <f t="shared" si="0"/>
        <v>0</v>
      </c>
      <c r="F58" s="114">
        <f t="shared" si="5"/>
        <v>1000000</v>
      </c>
      <c r="G58" s="114">
        <f t="shared" si="1"/>
        <v>1000000</v>
      </c>
    </row>
    <row r="59" spans="1:7" x14ac:dyDescent="0.25">
      <c r="A59" s="177">
        <v>43921</v>
      </c>
      <c r="B59" s="116">
        <f t="shared" si="2"/>
        <v>1</v>
      </c>
      <c r="C59" s="114">
        <f t="shared" si="3"/>
        <v>0</v>
      </c>
      <c r="D59" s="115">
        <f t="shared" si="4"/>
        <v>0</v>
      </c>
      <c r="E59" s="114">
        <f t="shared" si="0"/>
        <v>0</v>
      </c>
      <c r="F59" s="114">
        <f t="shared" si="5"/>
        <v>1000000</v>
      </c>
      <c r="G59" s="114">
        <f t="shared" si="1"/>
        <v>1000000</v>
      </c>
    </row>
    <row r="60" spans="1:7" x14ac:dyDescent="0.25">
      <c r="A60" s="177">
        <v>43922</v>
      </c>
      <c r="B60" s="116">
        <f t="shared" si="2"/>
        <v>1</v>
      </c>
      <c r="C60" s="114">
        <f t="shared" si="3"/>
        <v>0</v>
      </c>
      <c r="D60" s="115">
        <f t="shared" si="4"/>
        <v>0</v>
      </c>
      <c r="E60" s="114">
        <f t="shared" si="0"/>
        <v>0</v>
      </c>
      <c r="F60" s="114">
        <f t="shared" si="5"/>
        <v>1000000</v>
      </c>
      <c r="G60" s="114">
        <f t="shared" si="1"/>
        <v>1000000</v>
      </c>
    </row>
    <row r="61" spans="1:7" x14ac:dyDescent="0.25">
      <c r="A61" s="177">
        <v>43923</v>
      </c>
      <c r="B61" s="116">
        <f t="shared" si="2"/>
        <v>1</v>
      </c>
      <c r="C61" s="114">
        <f t="shared" si="3"/>
        <v>0</v>
      </c>
      <c r="D61" s="115">
        <f t="shared" si="4"/>
        <v>0</v>
      </c>
      <c r="E61" s="114">
        <f t="shared" si="0"/>
        <v>0</v>
      </c>
      <c r="F61" s="114">
        <f t="shared" si="5"/>
        <v>1000000</v>
      </c>
      <c r="G61" s="114">
        <f t="shared" si="1"/>
        <v>1000000</v>
      </c>
    </row>
    <row r="62" spans="1:7" x14ac:dyDescent="0.25">
      <c r="A62" s="177">
        <v>43924</v>
      </c>
      <c r="B62" s="116">
        <f t="shared" si="2"/>
        <v>1</v>
      </c>
      <c r="C62" s="114">
        <f t="shared" si="3"/>
        <v>0</v>
      </c>
      <c r="D62" s="115">
        <f t="shared" si="4"/>
        <v>0</v>
      </c>
      <c r="E62" s="114">
        <f t="shared" si="0"/>
        <v>0</v>
      </c>
      <c r="F62" s="114">
        <f t="shared" si="5"/>
        <v>1000000</v>
      </c>
      <c r="G62" s="114">
        <f t="shared" si="1"/>
        <v>1000000</v>
      </c>
    </row>
    <row r="63" spans="1:7" x14ac:dyDescent="0.25">
      <c r="A63" s="177">
        <v>43925</v>
      </c>
      <c r="B63" s="116">
        <f t="shared" si="2"/>
        <v>1</v>
      </c>
      <c r="C63" s="114">
        <f t="shared" si="3"/>
        <v>0</v>
      </c>
      <c r="D63" s="115">
        <f t="shared" si="4"/>
        <v>0</v>
      </c>
      <c r="E63" s="114">
        <f t="shared" si="0"/>
        <v>0</v>
      </c>
      <c r="F63" s="114">
        <f t="shared" si="5"/>
        <v>1000000</v>
      </c>
      <c r="G63" s="114">
        <f t="shared" si="1"/>
        <v>1000000</v>
      </c>
    </row>
    <row r="64" spans="1:7" x14ac:dyDescent="0.25">
      <c r="A64" s="177">
        <v>43926</v>
      </c>
      <c r="B64" s="116">
        <f t="shared" si="2"/>
        <v>1</v>
      </c>
      <c r="C64" s="114">
        <f t="shared" si="3"/>
        <v>0</v>
      </c>
      <c r="D64" s="115">
        <f t="shared" si="4"/>
        <v>0</v>
      </c>
      <c r="E64" s="114">
        <f t="shared" si="0"/>
        <v>0</v>
      </c>
      <c r="F64" s="114">
        <f t="shared" si="5"/>
        <v>1000000</v>
      </c>
      <c r="G64" s="114">
        <f t="shared" si="1"/>
        <v>1000000</v>
      </c>
    </row>
    <row r="65" spans="1:7" x14ac:dyDescent="0.25">
      <c r="A65" s="177">
        <v>43927</v>
      </c>
      <c r="B65" s="116">
        <f t="shared" si="2"/>
        <v>1</v>
      </c>
      <c r="C65" s="114">
        <f t="shared" si="3"/>
        <v>0</v>
      </c>
      <c r="D65" s="115">
        <f t="shared" si="4"/>
        <v>0</v>
      </c>
      <c r="E65" s="114">
        <f t="shared" si="0"/>
        <v>0</v>
      </c>
      <c r="F65" s="114">
        <f t="shared" si="5"/>
        <v>1000000</v>
      </c>
      <c r="G65" s="114">
        <f t="shared" si="1"/>
        <v>1000000</v>
      </c>
    </row>
    <row r="66" spans="1:7" x14ac:dyDescent="0.25">
      <c r="A66" s="177">
        <v>43928</v>
      </c>
      <c r="B66" s="116">
        <f t="shared" si="2"/>
        <v>1</v>
      </c>
      <c r="C66" s="114">
        <f t="shared" si="3"/>
        <v>0</v>
      </c>
      <c r="D66" s="115">
        <f t="shared" si="4"/>
        <v>0</v>
      </c>
      <c r="E66" s="114">
        <f t="shared" si="0"/>
        <v>0</v>
      </c>
      <c r="F66" s="114">
        <f t="shared" si="5"/>
        <v>1000000</v>
      </c>
      <c r="G66" s="114">
        <f t="shared" si="1"/>
        <v>1000000</v>
      </c>
    </row>
    <row r="67" spans="1:7" x14ac:dyDescent="0.25">
      <c r="A67" s="177">
        <v>43929</v>
      </c>
      <c r="B67" s="116">
        <f t="shared" si="2"/>
        <v>1</v>
      </c>
      <c r="C67" s="114">
        <f t="shared" si="3"/>
        <v>0</v>
      </c>
      <c r="D67" s="115">
        <f t="shared" si="4"/>
        <v>0</v>
      </c>
      <c r="E67" s="114">
        <f t="shared" si="0"/>
        <v>0</v>
      </c>
      <c r="F67" s="114">
        <f t="shared" si="5"/>
        <v>1000000</v>
      </c>
      <c r="G67" s="114">
        <f t="shared" si="1"/>
        <v>1000000</v>
      </c>
    </row>
    <row r="68" spans="1:7" x14ac:dyDescent="0.25">
      <c r="A68" s="177">
        <v>43930</v>
      </c>
      <c r="B68" s="116">
        <f t="shared" si="2"/>
        <v>1</v>
      </c>
      <c r="C68" s="114">
        <f t="shared" si="3"/>
        <v>0</v>
      </c>
      <c r="D68" s="115">
        <f t="shared" si="4"/>
        <v>0</v>
      </c>
      <c r="E68" s="114">
        <f t="shared" ref="E68:E131" si="6">F68*$B$1681*B68/365</f>
        <v>0</v>
      </c>
      <c r="F68" s="114">
        <f t="shared" si="5"/>
        <v>1000000</v>
      </c>
      <c r="G68" s="114">
        <f t="shared" ref="G68:G131" si="7">F68-D68</f>
        <v>1000000</v>
      </c>
    </row>
    <row r="69" spans="1:7" x14ac:dyDescent="0.25">
      <c r="A69" s="177">
        <v>43931</v>
      </c>
      <c r="B69" s="116">
        <f t="shared" ref="B69:B132" si="8">_xlfn.DAYS(A69,A68)</f>
        <v>1</v>
      </c>
      <c r="C69" s="114">
        <f t="shared" ref="C69:C132" si="9">$B$1682</f>
        <v>0</v>
      </c>
      <c r="D69" s="115">
        <f t="shared" ref="D69:D132" si="10">C69-E69</f>
        <v>0</v>
      </c>
      <c r="E69" s="114">
        <f t="shared" si="6"/>
        <v>0</v>
      </c>
      <c r="F69" s="114">
        <f t="shared" ref="F69:F132" si="11">G68</f>
        <v>1000000</v>
      </c>
      <c r="G69" s="114">
        <f t="shared" si="7"/>
        <v>1000000</v>
      </c>
    </row>
    <row r="70" spans="1:7" x14ac:dyDescent="0.25">
      <c r="A70" s="177">
        <v>43932</v>
      </c>
      <c r="B70" s="116">
        <f t="shared" si="8"/>
        <v>1</v>
      </c>
      <c r="C70" s="114">
        <f t="shared" si="9"/>
        <v>0</v>
      </c>
      <c r="D70" s="115">
        <f t="shared" si="10"/>
        <v>0</v>
      </c>
      <c r="E70" s="114">
        <f t="shared" si="6"/>
        <v>0</v>
      </c>
      <c r="F70" s="114">
        <f t="shared" si="11"/>
        <v>1000000</v>
      </c>
      <c r="G70" s="114">
        <f t="shared" si="7"/>
        <v>1000000</v>
      </c>
    </row>
    <row r="71" spans="1:7" x14ac:dyDescent="0.25">
      <c r="A71" s="177">
        <v>43933</v>
      </c>
      <c r="B71" s="116">
        <f t="shared" si="8"/>
        <v>1</v>
      </c>
      <c r="C71" s="114">
        <f t="shared" si="9"/>
        <v>0</v>
      </c>
      <c r="D71" s="115">
        <f t="shared" si="10"/>
        <v>0</v>
      </c>
      <c r="E71" s="114">
        <f t="shared" si="6"/>
        <v>0</v>
      </c>
      <c r="F71" s="114">
        <f t="shared" si="11"/>
        <v>1000000</v>
      </c>
      <c r="G71" s="114">
        <f t="shared" si="7"/>
        <v>1000000</v>
      </c>
    </row>
    <row r="72" spans="1:7" x14ac:dyDescent="0.25">
      <c r="A72" s="177">
        <v>43934</v>
      </c>
      <c r="B72" s="116">
        <f t="shared" si="8"/>
        <v>1</v>
      </c>
      <c r="C72" s="114">
        <f t="shared" si="9"/>
        <v>0</v>
      </c>
      <c r="D72" s="115">
        <f t="shared" si="10"/>
        <v>0</v>
      </c>
      <c r="E72" s="114">
        <f t="shared" si="6"/>
        <v>0</v>
      </c>
      <c r="F72" s="114">
        <f t="shared" si="11"/>
        <v>1000000</v>
      </c>
      <c r="G72" s="114">
        <f t="shared" si="7"/>
        <v>1000000</v>
      </c>
    </row>
    <row r="73" spans="1:7" x14ac:dyDescent="0.25">
      <c r="A73" s="177">
        <v>43935</v>
      </c>
      <c r="B73" s="116">
        <f t="shared" si="8"/>
        <v>1</v>
      </c>
      <c r="C73" s="114">
        <f t="shared" si="9"/>
        <v>0</v>
      </c>
      <c r="D73" s="115">
        <f t="shared" si="10"/>
        <v>0</v>
      </c>
      <c r="E73" s="114">
        <f t="shared" si="6"/>
        <v>0</v>
      </c>
      <c r="F73" s="114">
        <f t="shared" si="11"/>
        <v>1000000</v>
      </c>
      <c r="G73" s="114">
        <f t="shared" si="7"/>
        <v>1000000</v>
      </c>
    </row>
    <row r="74" spans="1:7" x14ac:dyDescent="0.25">
      <c r="A74" s="177">
        <v>43936</v>
      </c>
      <c r="B74" s="116">
        <f t="shared" si="8"/>
        <v>1</v>
      </c>
      <c r="C74" s="114">
        <f t="shared" si="9"/>
        <v>0</v>
      </c>
      <c r="D74" s="115">
        <f t="shared" si="10"/>
        <v>0</v>
      </c>
      <c r="E74" s="114">
        <f t="shared" si="6"/>
        <v>0</v>
      </c>
      <c r="F74" s="114">
        <f t="shared" si="11"/>
        <v>1000000</v>
      </c>
      <c r="G74" s="114">
        <f t="shared" si="7"/>
        <v>1000000</v>
      </c>
    </row>
    <row r="75" spans="1:7" x14ac:dyDescent="0.25">
      <c r="A75" s="177">
        <v>43937</v>
      </c>
      <c r="B75" s="116">
        <f t="shared" si="8"/>
        <v>1</v>
      </c>
      <c r="C75" s="114">
        <f t="shared" si="9"/>
        <v>0</v>
      </c>
      <c r="D75" s="115">
        <f t="shared" si="10"/>
        <v>0</v>
      </c>
      <c r="E75" s="114">
        <f t="shared" si="6"/>
        <v>0</v>
      </c>
      <c r="F75" s="114">
        <f t="shared" si="11"/>
        <v>1000000</v>
      </c>
      <c r="G75" s="114">
        <f t="shared" si="7"/>
        <v>1000000</v>
      </c>
    </row>
    <row r="76" spans="1:7" x14ac:dyDescent="0.25">
      <c r="A76" s="177">
        <v>43938</v>
      </c>
      <c r="B76" s="116">
        <f t="shared" si="8"/>
        <v>1</v>
      </c>
      <c r="C76" s="114">
        <f t="shared" si="9"/>
        <v>0</v>
      </c>
      <c r="D76" s="115">
        <f t="shared" si="10"/>
        <v>0</v>
      </c>
      <c r="E76" s="114">
        <f t="shared" si="6"/>
        <v>0</v>
      </c>
      <c r="F76" s="114">
        <f t="shared" si="11"/>
        <v>1000000</v>
      </c>
      <c r="G76" s="114">
        <f t="shared" si="7"/>
        <v>1000000</v>
      </c>
    </row>
    <row r="77" spans="1:7" x14ac:dyDescent="0.25">
      <c r="A77" s="177">
        <v>43939</v>
      </c>
      <c r="B77" s="116">
        <f t="shared" si="8"/>
        <v>1</v>
      </c>
      <c r="C77" s="114">
        <f t="shared" si="9"/>
        <v>0</v>
      </c>
      <c r="D77" s="115">
        <f t="shared" si="10"/>
        <v>0</v>
      </c>
      <c r="E77" s="114">
        <f t="shared" si="6"/>
        <v>0</v>
      </c>
      <c r="F77" s="114">
        <f t="shared" si="11"/>
        <v>1000000</v>
      </c>
      <c r="G77" s="114">
        <f t="shared" si="7"/>
        <v>1000000</v>
      </c>
    </row>
    <row r="78" spans="1:7" x14ac:dyDescent="0.25">
      <c r="A78" s="177">
        <v>43940</v>
      </c>
      <c r="B78" s="116">
        <f t="shared" si="8"/>
        <v>1</v>
      </c>
      <c r="C78" s="114">
        <f t="shared" si="9"/>
        <v>0</v>
      </c>
      <c r="D78" s="115">
        <f t="shared" si="10"/>
        <v>0</v>
      </c>
      <c r="E78" s="114">
        <f t="shared" si="6"/>
        <v>0</v>
      </c>
      <c r="F78" s="114">
        <f t="shared" si="11"/>
        <v>1000000</v>
      </c>
      <c r="G78" s="114">
        <f t="shared" si="7"/>
        <v>1000000</v>
      </c>
    </row>
    <row r="79" spans="1:7" x14ac:dyDescent="0.25">
      <c r="A79" s="177">
        <v>43941</v>
      </c>
      <c r="B79" s="116">
        <f t="shared" si="8"/>
        <v>1</v>
      </c>
      <c r="C79" s="114">
        <f t="shared" si="9"/>
        <v>0</v>
      </c>
      <c r="D79" s="115">
        <f t="shared" si="10"/>
        <v>0</v>
      </c>
      <c r="E79" s="114">
        <f t="shared" si="6"/>
        <v>0</v>
      </c>
      <c r="F79" s="114">
        <f t="shared" si="11"/>
        <v>1000000</v>
      </c>
      <c r="G79" s="114">
        <f t="shared" si="7"/>
        <v>1000000</v>
      </c>
    </row>
    <row r="80" spans="1:7" x14ac:dyDescent="0.25">
      <c r="A80" s="177">
        <v>43942</v>
      </c>
      <c r="B80" s="116">
        <f t="shared" si="8"/>
        <v>1</v>
      </c>
      <c r="C80" s="114">
        <f t="shared" si="9"/>
        <v>0</v>
      </c>
      <c r="D80" s="115">
        <f t="shared" si="10"/>
        <v>0</v>
      </c>
      <c r="E80" s="114">
        <f t="shared" si="6"/>
        <v>0</v>
      </c>
      <c r="F80" s="114">
        <f t="shared" si="11"/>
        <v>1000000</v>
      </c>
      <c r="G80" s="114">
        <f t="shared" si="7"/>
        <v>1000000</v>
      </c>
    </row>
    <row r="81" spans="1:7" x14ac:dyDescent="0.25">
      <c r="A81" s="177">
        <v>43943</v>
      </c>
      <c r="B81" s="116">
        <f t="shared" si="8"/>
        <v>1</v>
      </c>
      <c r="C81" s="114">
        <f t="shared" si="9"/>
        <v>0</v>
      </c>
      <c r="D81" s="115">
        <f t="shared" si="10"/>
        <v>0</v>
      </c>
      <c r="E81" s="114">
        <f t="shared" si="6"/>
        <v>0</v>
      </c>
      <c r="F81" s="114">
        <f t="shared" si="11"/>
        <v>1000000</v>
      </c>
      <c r="G81" s="114">
        <f t="shared" si="7"/>
        <v>1000000</v>
      </c>
    </row>
    <row r="82" spans="1:7" x14ac:dyDescent="0.25">
      <c r="A82" s="177">
        <v>43944</v>
      </c>
      <c r="B82" s="116">
        <f t="shared" si="8"/>
        <v>1</v>
      </c>
      <c r="C82" s="114">
        <f t="shared" si="9"/>
        <v>0</v>
      </c>
      <c r="D82" s="115">
        <f t="shared" si="10"/>
        <v>0</v>
      </c>
      <c r="E82" s="114">
        <f t="shared" si="6"/>
        <v>0</v>
      </c>
      <c r="F82" s="114">
        <f t="shared" si="11"/>
        <v>1000000</v>
      </c>
      <c r="G82" s="114">
        <f t="shared" si="7"/>
        <v>1000000</v>
      </c>
    </row>
    <row r="83" spans="1:7" x14ac:dyDescent="0.25">
      <c r="A83" s="177">
        <v>43945</v>
      </c>
      <c r="B83" s="116">
        <f t="shared" si="8"/>
        <v>1</v>
      </c>
      <c r="C83" s="114">
        <f t="shared" si="9"/>
        <v>0</v>
      </c>
      <c r="D83" s="115">
        <f t="shared" si="10"/>
        <v>0</v>
      </c>
      <c r="E83" s="114">
        <f t="shared" si="6"/>
        <v>0</v>
      </c>
      <c r="F83" s="114">
        <f t="shared" si="11"/>
        <v>1000000</v>
      </c>
      <c r="G83" s="114">
        <f t="shared" si="7"/>
        <v>1000000</v>
      </c>
    </row>
    <row r="84" spans="1:7" x14ac:dyDescent="0.25">
      <c r="A84" s="177">
        <v>43946</v>
      </c>
      <c r="B84" s="116">
        <f t="shared" si="8"/>
        <v>1</v>
      </c>
      <c r="C84" s="114">
        <f t="shared" si="9"/>
        <v>0</v>
      </c>
      <c r="D84" s="115">
        <f t="shared" si="10"/>
        <v>0</v>
      </c>
      <c r="E84" s="114">
        <f t="shared" si="6"/>
        <v>0</v>
      </c>
      <c r="F84" s="114">
        <f t="shared" si="11"/>
        <v>1000000</v>
      </c>
      <c r="G84" s="114">
        <f t="shared" si="7"/>
        <v>1000000</v>
      </c>
    </row>
    <row r="85" spans="1:7" x14ac:dyDescent="0.25">
      <c r="A85" s="177">
        <v>43947</v>
      </c>
      <c r="B85" s="116">
        <f t="shared" si="8"/>
        <v>1</v>
      </c>
      <c r="C85" s="114">
        <f t="shared" si="9"/>
        <v>0</v>
      </c>
      <c r="D85" s="115">
        <f t="shared" si="10"/>
        <v>0</v>
      </c>
      <c r="E85" s="114">
        <f t="shared" si="6"/>
        <v>0</v>
      </c>
      <c r="F85" s="114">
        <f t="shared" si="11"/>
        <v>1000000</v>
      </c>
      <c r="G85" s="114">
        <f t="shared" si="7"/>
        <v>1000000</v>
      </c>
    </row>
    <row r="86" spans="1:7" x14ac:dyDescent="0.25">
      <c r="A86" s="177">
        <v>43948</v>
      </c>
      <c r="B86" s="116">
        <f t="shared" si="8"/>
        <v>1</v>
      </c>
      <c r="C86" s="114">
        <f t="shared" si="9"/>
        <v>0</v>
      </c>
      <c r="D86" s="115">
        <f t="shared" si="10"/>
        <v>0</v>
      </c>
      <c r="E86" s="114">
        <f t="shared" si="6"/>
        <v>0</v>
      </c>
      <c r="F86" s="114">
        <f t="shared" si="11"/>
        <v>1000000</v>
      </c>
      <c r="G86" s="114">
        <f t="shared" si="7"/>
        <v>1000000</v>
      </c>
    </row>
    <row r="87" spans="1:7" x14ac:dyDescent="0.25">
      <c r="A87" s="177">
        <v>43949</v>
      </c>
      <c r="B87" s="116">
        <f t="shared" si="8"/>
        <v>1</v>
      </c>
      <c r="C87" s="114">
        <f t="shared" si="9"/>
        <v>0</v>
      </c>
      <c r="D87" s="115">
        <f t="shared" si="10"/>
        <v>0</v>
      </c>
      <c r="E87" s="114">
        <f t="shared" si="6"/>
        <v>0</v>
      </c>
      <c r="F87" s="114">
        <f t="shared" si="11"/>
        <v>1000000</v>
      </c>
      <c r="G87" s="114">
        <f t="shared" si="7"/>
        <v>1000000</v>
      </c>
    </row>
    <row r="88" spans="1:7" x14ac:dyDescent="0.25">
      <c r="A88" s="177">
        <v>43950</v>
      </c>
      <c r="B88" s="116">
        <f t="shared" si="8"/>
        <v>1</v>
      </c>
      <c r="C88" s="114">
        <f t="shared" si="9"/>
        <v>0</v>
      </c>
      <c r="D88" s="115">
        <f t="shared" si="10"/>
        <v>0</v>
      </c>
      <c r="E88" s="114">
        <f t="shared" si="6"/>
        <v>0</v>
      </c>
      <c r="F88" s="114">
        <f t="shared" si="11"/>
        <v>1000000</v>
      </c>
      <c r="G88" s="114">
        <f t="shared" si="7"/>
        <v>1000000</v>
      </c>
    </row>
    <row r="89" spans="1:7" x14ac:dyDescent="0.25">
      <c r="A89" s="177">
        <v>43951</v>
      </c>
      <c r="B89" s="116">
        <f t="shared" si="8"/>
        <v>1</v>
      </c>
      <c r="C89" s="114">
        <f t="shared" si="9"/>
        <v>0</v>
      </c>
      <c r="D89" s="115">
        <f t="shared" si="10"/>
        <v>0</v>
      </c>
      <c r="E89" s="114">
        <f t="shared" si="6"/>
        <v>0</v>
      </c>
      <c r="F89" s="114">
        <f t="shared" si="11"/>
        <v>1000000</v>
      </c>
      <c r="G89" s="114">
        <f t="shared" si="7"/>
        <v>1000000</v>
      </c>
    </row>
    <row r="90" spans="1:7" x14ac:dyDescent="0.25">
      <c r="A90" s="177">
        <v>43952</v>
      </c>
      <c r="B90" s="116">
        <f t="shared" si="8"/>
        <v>1</v>
      </c>
      <c r="C90" s="114">
        <f t="shared" si="9"/>
        <v>0</v>
      </c>
      <c r="D90" s="115">
        <f t="shared" si="10"/>
        <v>0</v>
      </c>
      <c r="E90" s="114">
        <f t="shared" si="6"/>
        <v>0</v>
      </c>
      <c r="F90" s="114">
        <f t="shared" si="11"/>
        <v>1000000</v>
      </c>
      <c r="G90" s="114">
        <f t="shared" si="7"/>
        <v>1000000</v>
      </c>
    </row>
    <row r="91" spans="1:7" x14ac:dyDescent="0.25">
      <c r="A91" s="177">
        <v>43953</v>
      </c>
      <c r="B91" s="116">
        <f t="shared" si="8"/>
        <v>1</v>
      </c>
      <c r="C91" s="114">
        <f t="shared" si="9"/>
        <v>0</v>
      </c>
      <c r="D91" s="115">
        <f t="shared" si="10"/>
        <v>0</v>
      </c>
      <c r="E91" s="114">
        <f t="shared" si="6"/>
        <v>0</v>
      </c>
      <c r="F91" s="114">
        <f t="shared" si="11"/>
        <v>1000000</v>
      </c>
      <c r="G91" s="114">
        <f t="shared" si="7"/>
        <v>1000000</v>
      </c>
    </row>
    <row r="92" spans="1:7" x14ac:dyDescent="0.25">
      <c r="A92" s="177">
        <v>43954</v>
      </c>
      <c r="B92" s="116">
        <f t="shared" si="8"/>
        <v>1</v>
      </c>
      <c r="C92" s="114">
        <f t="shared" si="9"/>
        <v>0</v>
      </c>
      <c r="D92" s="115">
        <f t="shared" si="10"/>
        <v>0</v>
      </c>
      <c r="E92" s="114">
        <f t="shared" si="6"/>
        <v>0</v>
      </c>
      <c r="F92" s="114">
        <f t="shared" si="11"/>
        <v>1000000</v>
      </c>
      <c r="G92" s="114">
        <f t="shared" si="7"/>
        <v>1000000</v>
      </c>
    </row>
    <row r="93" spans="1:7" x14ac:dyDescent="0.25">
      <c r="A93" s="177">
        <v>43955</v>
      </c>
      <c r="B93" s="116">
        <f t="shared" si="8"/>
        <v>1</v>
      </c>
      <c r="C93" s="114">
        <f t="shared" si="9"/>
        <v>0</v>
      </c>
      <c r="D93" s="115">
        <f t="shared" si="10"/>
        <v>0</v>
      </c>
      <c r="E93" s="114">
        <f t="shared" si="6"/>
        <v>0</v>
      </c>
      <c r="F93" s="114">
        <f t="shared" si="11"/>
        <v>1000000</v>
      </c>
      <c r="G93" s="114">
        <f t="shared" si="7"/>
        <v>1000000</v>
      </c>
    </row>
    <row r="94" spans="1:7" x14ac:dyDescent="0.25">
      <c r="A94" s="177">
        <v>43956</v>
      </c>
      <c r="B94" s="116">
        <f t="shared" si="8"/>
        <v>1</v>
      </c>
      <c r="C94" s="114">
        <f t="shared" si="9"/>
        <v>0</v>
      </c>
      <c r="D94" s="115">
        <f t="shared" si="10"/>
        <v>0</v>
      </c>
      <c r="E94" s="114">
        <f t="shared" si="6"/>
        <v>0</v>
      </c>
      <c r="F94" s="114">
        <f t="shared" si="11"/>
        <v>1000000</v>
      </c>
      <c r="G94" s="114">
        <f t="shared" si="7"/>
        <v>1000000</v>
      </c>
    </row>
    <row r="95" spans="1:7" x14ac:dyDescent="0.25">
      <c r="A95" s="177">
        <v>43957</v>
      </c>
      <c r="B95" s="116">
        <f t="shared" si="8"/>
        <v>1</v>
      </c>
      <c r="C95" s="114">
        <f t="shared" si="9"/>
        <v>0</v>
      </c>
      <c r="D95" s="115">
        <f t="shared" si="10"/>
        <v>0</v>
      </c>
      <c r="E95" s="114">
        <f t="shared" si="6"/>
        <v>0</v>
      </c>
      <c r="F95" s="114">
        <f t="shared" si="11"/>
        <v>1000000</v>
      </c>
      <c r="G95" s="114">
        <f t="shared" si="7"/>
        <v>1000000</v>
      </c>
    </row>
    <row r="96" spans="1:7" x14ac:dyDescent="0.25">
      <c r="A96" s="177">
        <v>43958</v>
      </c>
      <c r="B96" s="116">
        <f t="shared" si="8"/>
        <v>1</v>
      </c>
      <c r="C96" s="114">
        <f t="shared" si="9"/>
        <v>0</v>
      </c>
      <c r="D96" s="115">
        <f t="shared" si="10"/>
        <v>0</v>
      </c>
      <c r="E96" s="114">
        <f t="shared" si="6"/>
        <v>0</v>
      </c>
      <c r="F96" s="114">
        <f t="shared" si="11"/>
        <v>1000000</v>
      </c>
      <c r="G96" s="114">
        <f t="shared" si="7"/>
        <v>1000000</v>
      </c>
    </row>
    <row r="97" spans="1:7" x14ac:dyDescent="0.25">
      <c r="A97" s="177">
        <v>43959</v>
      </c>
      <c r="B97" s="116">
        <f t="shared" si="8"/>
        <v>1</v>
      </c>
      <c r="C97" s="114">
        <f t="shared" si="9"/>
        <v>0</v>
      </c>
      <c r="D97" s="115">
        <f t="shared" si="10"/>
        <v>0</v>
      </c>
      <c r="E97" s="114">
        <f t="shared" si="6"/>
        <v>0</v>
      </c>
      <c r="F97" s="114">
        <f t="shared" si="11"/>
        <v>1000000</v>
      </c>
      <c r="G97" s="114">
        <f t="shared" si="7"/>
        <v>1000000</v>
      </c>
    </row>
    <row r="98" spans="1:7" x14ac:dyDescent="0.25">
      <c r="A98" s="177">
        <v>43960</v>
      </c>
      <c r="B98" s="116">
        <f t="shared" si="8"/>
        <v>1</v>
      </c>
      <c r="C98" s="114">
        <f t="shared" si="9"/>
        <v>0</v>
      </c>
      <c r="D98" s="115">
        <f t="shared" si="10"/>
        <v>0</v>
      </c>
      <c r="E98" s="114">
        <f t="shared" si="6"/>
        <v>0</v>
      </c>
      <c r="F98" s="114">
        <f t="shared" si="11"/>
        <v>1000000</v>
      </c>
      <c r="G98" s="114">
        <f t="shared" si="7"/>
        <v>1000000</v>
      </c>
    </row>
    <row r="99" spans="1:7" x14ac:dyDescent="0.25">
      <c r="A99" s="177">
        <v>43961</v>
      </c>
      <c r="B99" s="116">
        <f t="shared" si="8"/>
        <v>1</v>
      </c>
      <c r="C99" s="114">
        <f t="shared" si="9"/>
        <v>0</v>
      </c>
      <c r="D99" s="115">
        <f t="shared" si="10"/>
        <v>0</v>
      </c>
      <c r="E99" s="114">
        <f t="shared" si="6"/>
        <v>0</v>
      </c>
      <c r="F99" s="114">
        <f t="shared" si="11"/>
        <v>1000000</v>
      </c>
      <c r="G99" s="114">
        <f t="shared" si="7"/>
        <v>1000000</v>
      </c>
    </row>
    <row r="100" spans="1:7" x14ac:dyDescent="0.25">
      <c r="A100" s="177">
        <v>43962</v>
      </c>
      <c r="B100" s="116">
        <f t="shared" si="8"/>
        <v>1</v>
      </c>
      <c r="C100" s="114">
        <f t="shared" si="9"/>
        <v>0</v>
      </c>
      <c r="D100" s="115">
        <f t="shared" si="10"/>
        <v>0</v>
      </c>
      <c r="E100" s="114">
        <f t="shared" si="6"/>
        <v>0</v>
      </c>
      <c r="F100" s="114">
        <f t="shared" si="11"/>
        <v>1000000</v>
      </c>
      <c r="G100" s="114">
        <f t="shared" si="7"/>
        <v>1000000</v>
      </c>
    </row>
    <row r="101" spans="1:7" x14ac:dyDescent="0.25">
      <c r="A101" s="177">
        <v>43963</v>
      </c>
      <c r="B101" s="116">
        <f t="shared" si="8"/>
        <v>1</v>
      </c>
      <c r="C101" s="114">
        <f t="shared" si="9"/>
        <v>0</v>
      </c>
      <c r="D101" s="115">
        <f t="shared" si="10"/>
        <v>0</v>
      </c>
      <c r="E101" s="114">
        <f t="shared" si="6"/>
        <v>0</v>
      </c>
      <c r="F101" s="114">
        <f t="shared" si="11"/>
        <v>1000000</v>
      </c>
      <c r="G101" s="114">
        <f t="shared" si="7"/>
        <v>1000000</v>
      </c>
    </row>
    <row r="102" spans="1:7" x14ac:dyDescent="0.25">
      <c r="A102" s="177">
        <v>43964</v>
      </c>
      <c r="B102" s="116">
        <f t="shared" si="8"/>
        <v>1</v>
      </c>
      <c r="C102" s="114">
        <f t="shared" si="9"/>
        <v>0</v>
      </c>
      <c r="D102" s="115">
        <f t="shared" si="10"/>
        <v>0</v>
      </c>
      <c r="E102" s="114">
        <f t="shared" si="6"/>
        <v>0</v>
      </c>
      <c r="F102" s="114">
        <f t="shared" si="11"/>
        <v>1000000</v>
      </c>
      <c r="G102" s="114">
        <f t="shared" si="7"/>
        <v>1000000</v>
      </c>
    </row>
    <row r="103" spans="1:7" x14ac:dyDescent="0.25">
      <c r="A103" s="177">
        <v>43965</v>
      </c>
      <c r="B103" s="116">
        <f t="shared" si="8"/>
        <v>1</v>
      </c>
      <c r="C103" s="114">
        <f t="shared" si="9"/>
        <v>0</v>
      </c>
      <c r="D103" s="115">
        <f t="shared" si="10"/>
        <v>0</v>
      </c>
      <c r="E103" s="114">
        <f t="shared" si="6"/>
        <v>0</v>
      </c>
      <c r="F103" s="114">
        <f t="shared" si="11"/>
        <v>1000000</v>
      </c>
      <c r="G103" s="114">
        <f t="shared" si="7"/>
        <v>1000000</v>
      </c>
    </row>
    <row r="104" spans="1:7" x14ac:dyDescent="0.25">
      <c r="A104" s="177">
        <v>43966</v>
      </c>
      <c r="B104" s="116">
        <f t="shared" si="8"/>
        <v>1</v>
      </c>
      <c r="C104" s="114">
        <f t="shared" si="9"/>
        <v>0</v>
      </c>
      <c r="D104" s="115">
        <f t="shared" si="10"/>
        <v>0</v>
      </c>
      <c r="E104" s="114">
        <f t="shared" si="6"/>
        <v>0</v>
      </c>
      <c r="F104" s="114">
        <f t="shared" si="11"/>
        <v>1000000</v>
      </c>
      <c r="G104" s="114">
        <f t="shared" si="7"/>
        <v>1000000</v>
      </c>
    </row>
    <row r="105" spans="1:7" x14ac:dyDescent="0.25">
      <c r="A105" s="177">
        <v>43967</v>
      </c>
      <c r="B105" s="116">
        <f t="shared" si="8"/>
        <v>1</v>
      </c>
      <c r="C105" s="114">
        <f t="shared" si="9"/>
        <v>0</v>
      </c>
      <c r="D105" s="115">
        <f t="shared" si="10"/>
        <v>0</v>
      </c>
      <c r="E105" s="114">
        <f t="shared" si="6"/>
        <v>0</v>
      </c>
      <c r="F105" s="114">
        <f t="shared" si="11"/>
        <v>1000000</v>
      </c>
      <c r="G105" s="114">
        <f t="shared" si="7"/>
        <v>1000000</v>
      </c>
    </row>
    <row r="106" spans="1:7" x14ac:dyDescent="0.25">
      <c r="A106" s="177">
        <v>43968</v>
      </c>
      <c r="B106" s="116">
        <f t="shared" si="8"/>
        <v>1</v>
      </c>
      <c r="C106" s="114">
        <f t="shared" si="9"/>
        <v>0</v>
      </c>
      <c r="D106" s="115">
        <f t="shared" si="10"/>
        <v>0</v>
      </c>
      <c r="E106" s="114">
        <f t="shared" si="6"/>
        <v>0</v>
      </c>
      <c r="F106" s="114">
        <f t="shared" si="11"/>
        <v>1000000</v>
      </c>
      <c r="G106" s="114">
        <f t="shared" si="7"/>
        <v>1000000</v>
      </c>
    </row>
    <row r="107" spans="1:7" x14ac:dyDescent="0.25">
      <c r="A107" s="177">
        <v>43969</v>
      </c>
      <c r="B107" s="116">
        <f t="shared" si="8"/>
        <v>1</v>
      </c>
      <c r="C107" s="114">
        <f t="shared" si="9"/>
        <v>0</v>
      </c>
      <c r="D107" s="115">
        <f t="shared" si="10"/>
        <v>0</v>
      </c>
      <c r="E107" s="114">
        <f t="shared" si="6"/>
        <v>0</v>
      </c>
      <c r="F107" s="114">
        <f t="shared" si="11"/>
        <v>1000000</v>
      </c>
      <c r="G107" s="114">
        <f t="shared" si="7"/>
        <v>1000000</v>
      </c>
    </row>
    <row r="108" spans="1:7" x14ac:dyDescent="0.25">
      <c r="A108" s="177">
        <v>43970</v>
      </c>
      <c r="B108" s="116">
        <f t="shared" si="8"/>
        <v>1</v>
      </c>
      <c r="C108" s="114">
        <f t="shared" si="9"/>
        <v>0</v>
      </c>
      <c r="D108" s="115">
        <f t="shared" si="10"/>
        <v>0</v>
      </c>
      <c r="E108" s="114">
        <f t="shared" si="6"/>
        <v>0</v>
      </c>
      <c r="F108" s="114">
        <f t="shared" si="11"/>
        <v>1000000</v>
      </c>
      <c r="G108" s="114">
        <f t="shared" si="7"/>
        <v>1000000</v>
      </c>
    </row>
    <row r="109" spans="1:7" x14ac:dyDescent="0.25">
      <c r="A109" s="177">
        <v>43971</v>
      </c>
      <c r="B109" s="116">
        <f t="shared" si="8"/>
        <v>1</v>
      </c>
      <c r="C109" s="114">
        <f t="shared" si="9"/>
        <v>0</v>
      </c>
      <c r="D109" s="115">
        <f t="shared" si="10"/>
        <v>0</v>
      </c>
      <c r="E109" s="114">
        <f t="shared" si="6"/>
        <v>0</v>
      </c>
      <c r="F109" s="114">
        <f t="shared" si="11"/>
        <v>1000000</v>
      </c>
      <c r="G109" s="114">
        <f t="shared" si="7"/>
        <v>1000000</v>
      </c>
    </row>
    <row r="110" spans="1:7" x14ac:dyDescent="0.25">
      <c r="A110" s="177">
        <v>43972</v>
      </c>
      <c r="B110" s="116">
        <f t="shared" si="8"/>
        <v>1</v>
      </c>
      <c r="C110" s="114">
        <f t="shared" si="9"/>
        <v>0</v>
      </c>
      <c r="D110" s="115">
        <f t="shared" si="10"/>
        <v>0</v>
      </c>
      <c r="E110" s="114">
        <f t="shared" si="6"/>
        <v>0</v>
      </c>
      <c r="F110" s="114">
        <f t="shared" si="11"/>
        <v>1000000</v>
      </c>
      <c r="G110" s="114">
        <f t="shared" si="7"/>
        <v>1000000</v>
      </c>
    </row>
    <row r="111" spans="1:7" x14ac:dyDescent="0.25">
      <c r="A111" s="177">
        <v>43973</v>
      </c>
      <c r="B111" s="116">
        <f t="shared" si="8"/>
        <v>1</v>
      </c>
      <c r="C111" s="114">
        <f t="shared" si="9"/>
        <v>0</v>
      </c>
      <c r="D111" s="115">
        <f t="shared" si="10"/>
        <v>0</v>
      </c>
      <c r="E111" s="114">
        <f t="shared" si="6"/>
        <v>0</v>
      </c>
      <c r="F111" s="114">
        <f t="shared" si="11"/>
        <v>1000000</v>
      </c>
      <c r="G111" s="114">
        <f t="shared" si="7"/>
        <v>1000000</v>
      </c>
    </row>
    <row r="112" spans="1:7" x14ac:dyDescent="0.25">
      <c r="A112" s="177">
        <v>43974</v>
      </c>
      <c r="B112" s="116">
        <f t="shared" si="8"/>
        <v>1</v>
      </c>
      <c r="C112" s="114">
        <f t="shared" si="9"/>
        <v>0</v>
      </c>
      <c r="D112" s="115">
        <f t="shared" si="10"/>
        <v>0</v>
      </c>
      <c r="E112" s="114">
        <f t="shared" si="6"/>
        <v>0</v>
      </c>
      <c r="F112" s="114">
        <f t="shared" si="11"/>
        <v>1000000</v>
      </c>
      <c r="G112" s="114">
        <f t="shared" si="7"/>
        <v>1000000</v>
      </c>
    </row>
    <row r="113" spans="1:7" x14ac:dyDescent="0.25">
      <c r="A113" s="177">
        <v>43975</v>
      </c>
      <c r="B113" s="116">
        <f t="shared" si="8"/>
        <v>1</v>
      </c>
      <c r="C113" s="114">
        <f t="shared" si="9"/>
        <v>0</v>
      </c>
      <c r="D113" s="115">
        <f t="shared" si="10"/>
        <v>0</v>
      </c>
      <c r="E113" s="114">
        <f t="shared" si="6"/>
        <v>0</v>
      </c>
      <c r="F113" s="114">
        <f t="shared" si="11"/>
        <v>1000000</v>
      </c>
      <c r="G113" s="114">
        <f t="shared" si="7"/>
        <v>1000000</v>
      </c>
    </row>
    <row r="114" spans="1:7" x14ac:dyDescent="0.25">
      <c r="A114" s="177">
        <v>43976</v>
      </c>
      <c r="B114" s="116">
        <f t="shared" si="8"/>
        <v>1</v>
      </c>
      <c r="C114" s="114">
        <f t="shared" si="9"/>
        <v>0</v>
      </c>
      <c r="D114" s="115">
        <f t="shared" si="10"/>
        <v>0</v>
      </c>
      <c r="E114" s="114">
        <f t="shared" si="6"/>
        <v>0</v>
      </c>
      <c r="F114" s="114">
        <f t="shared" si="11"/>
        <v>1000000</v>
      </c>
      <c r="G114" s="114">
        <f t="shared" si="7"/>
        <v>1000000</v>
      </c>
    </row>
    <row r="115" spans="1:7" x14ac:dyDescent="0.25">
      <c r="A115" s="177">
        <v>43977</v>
      </c>
      <c r="B115" s="116">
        <f t="shared" si="8"/>
        <v>1</v>
      </c>
      <c r="C115" s="114">
        <f t="shared" si="9"/>
        <v>0</v>
      </c>
      <c r="D115" s="115">
        <f t="shared" si="10"/>
        <v>0</v>
      </c>
      <c r="E115" s="114">
        <f t="shared" si="6"/>
        <v>0</v>
      </c>
      <c r="F115" s="114">
        <f t="shared" si="11"/>
        <v>1000000</v>
      </c>
      <c r="G115" s="114">
        <f t="shared" si="7"/>
        <v>1000000</v>
      </c>
    </row>
    <row r="116" spans="1:7" x14ac:dyDescent="0.25">
      <c r="A116" s="177">
        <v>43978</v>
      </c>
      <c r="B116" s="116">
        <f t="shared" si="8"/>
        <v>1</v>
      </c>
      <c r="C116" s="114">
        <f t="shared" si="9"/>
        <v>0</v>
      </c>
      <c r="D116" s="115">
        <f t="shared" si="10"/>
        <v>0</v>
      </c>
      <c r="E116" s="114">
        <f t="shared" si="6"/>
        <v>0</v>
      </c>
      <c r="F116" s="114">
        <f t="shared" si="11"/>
        <v>1000000</v>
      </c>
      <c r="G116" s="114">
        <f t="shared" si="7"/>
        <v>1000000</v>
      </c>
    </row>
    <row r="117" spans="1:7" x14ac:dyDescent="0.25">
      <c r="A117" s="177">
        <v>43979</v>
      </c>
      <c r="B117" s="116">
        <f t="shared" si="8"/>
        <v>1</v>
      </c>
      <c r="C117" s="114">
        <f t="shared" si="9"/>
        <v>0</v>
      </c>
      <c r="D117" s="115">
        <f t="shared" si="10"/>
        <v>0</v>
      </c>
      <c r="E117" s="114">
        <f t="shared" si="6"/>
        <v>0</v>
      </c>
      <c r="F117" s="114">
        <f t="shared" si="11"/>
        <v>1000000</v>
      </c>
      <c r="G117" s="114">
        <f t="shared" si="7"/>
        <v>1000000</v>
      </c>
    </row>
    <row r="118" spans="1:7" x14ac:dyDescent="0.25">
      <c r="A118" s="177">
        <v>43980</v>
      </c>
      <c r="B118" s="116">
        <f t="shared" si="8"/>
        <v>1</v>
      </c>
      <c r="C118" s="114">
        <f t="shared" si="9"/>
        <v>0</v>
      </c>
      <c r="D118" s="115">
        <f t="shared" si="10"/>
        <v>0</v>
      </c>
      <c r="E118" s="114">
        <f t="shared" si="6"/>
        <v>0</v>
      </c>
      <c r="F118" s="114">
        <f t="shared" si="11"/>
        <v>1000000</v>
      </c>
      <c r="G118" s="114">
        <f t="shared" si="7"/>
        <v>1000000</v>
      </c>
    </row>
    <row r="119" spans="1:7" x14ac:dyDescent="0.25">
      <c r="A119" s="177">
        <v>43981</v>
      </c>
      <c r="B119" s="116">
        <f t="shared" si="8"/>
        <v>1</v>
      </c>
      <c r="C119" s="114">
        <f t="shared" si="9"/>
        <v>0</v>
      </c>
      <c r="D119" s="115">
        <f t="shared" si="10"/>
        <v>0</v>
      </c>
      <c r="E119" s="114">
        <f t="shared" si="6"/>
        <v>0</v>
      </c>
      <c r="F119" s="114">
        <f t="shared" si="11"/>
        <v>1000000</v>
      </c>
      <c r="G119" s="114">
        <f t="shared" si="7"/>
        <v>1000000</v>
      </c>
    </row>
    <row r="120" spans="1:7" x14ac:dyDescent="0.25">
      <c r="A120" s="177">
        <v>43982</v>
      </c>
      <c r="B120" s="116">
        <f t="shared" si="8"/>
        <v>1</v>
      </c>
      <c r="C120" s="114">
        <f t="shared" si="9"/>
        <v>0</v>
      </c>
      <c r="D120" s="115">
        <f t="shared" si="10"/>
        <v>0</v>
      </c>
      <c r="E120" s="114">
        <f t="shared" si="6"/>
        <v>0</v>
      </c>
      <c r="F120" s="114">
        <f t="shared" si="11"/>
        <v>1000000</v>
      </c>
      <c r="G120" s="114">
        <f t="shared" si="7"/>
        <v>1000000</v>
      </c>
    </row>
    <row r="121" spans="1:7" x14ac:dyDescent="0.25">
      <c r="A121" s="177">
        <v>43983</v>
      </c>
      <c r="B121" s="116">
        <f t="shared" si="8"/>
        <v>1</v>
      </c>
      <c r="C121" s="114">
        <f t="shared" si="9"/>
        <v>0</v>
      </c>
      <c r="D121" s="115">
        <f t="shared" si="10"/>
        <v>0</v>
      </c>
      <c r="E121" s="114">
        <f t="shared" si="6"/>
        <v>0</v>
      </c>
      <c r="F121" s="114">
        <f t="shared" si="11"/>
        <v>1000000</v>
      </c>
      <c r="G121" s="114">
        <f t="shared" si="7"/>
        <v>1000000</v>
      </c>
    </row>
    <row r="122" spans="1:7" x14ac:dyDescent="0.25">
      <c r="A122" s="177">
        <v>43984</v>
      </c>
      <c r="B122" s="116">
        <f t="shared" si="8"/>
        <v>1</v>
      </c>
      <c r="C122" s="114">
        <f t="shared" si="9"/>
        <v>0</v>
      </c>
      <c r="D122" s="115">
        <f t="shared" si="10"/>
        <v>0</v>
      </c>
      <c r="E122" s="114">
        <f t="shared" si="6"/>
        <v>0</v>
      </c>
      <c r="F122" s="114">
        <f t="shared" si="11"/>
        <v>1000000</v>
      </c>
      <c r="G122" s="114">
        <f t="shared" si="7"/>
        <v>1000000</v>
      </c>
    </row>
    <row r="123" spans="1:7" x14ac:dyDescent="0.25">
      <c r="A123" s="177">
        <v>43985</v>
      </c>
      <c r="B123" s="116">
        <f t="shared" si="8"/>
        <v>1</v>
      </c>
      <c r="C123" s="114">
        <f t="shared" si="9"/>
        <v>0</v>
      </c>
      <c r="D123" s="115">
        <f t="shared" si="10"/>
        <v>0</v>
      </c>
      <c r="E123" s="114">
        <f t="shared" si="6"/>
        <v>0</v>
      </c>
      <c r="F123" s="114">
        <f t="shared" si="11"/>
        <v>1000000</v>
      </c>
      <c r="G123" s="114">
        <f t="shared" si="7"/>
        <v>1000000</v>
      </c>
    </row>
    <row r="124" spans="1:7" x14ac:dyDescent="0.25">
      <c r="A124" s="177">
        <v>43986</v>
      </c>
      <c r="B124" s="116">
        <f t="shared" si="8"/>
        <v>1</v>
      </c>
      <c r="C124" s="114">
        <f t="shared" si="9"/>
        <v>0</v>
      </c>
      <c r="D124" s="115">
        <f t="shared" si="10"/>
        <v>0</v>
      </c>
      <c r="E124" s="114">
        <f t="shared" si="6"/>
        <v>0</v>
      </c>
      <c r="F124" s="114">
        <f t="shared" si="11"/>
        <v>1000000</v>
      </c>
      <c r="G124" s="114">
        <f t="shared" si="7"/>
        <v>1000000</v>
      </c>
    </row>
    <row r="125" spans="1:7" x14ac:dyDescent="0.25">
      <c r="A125" s="177">
        <v>43987</v>
      </c>
      <c r="B125" s="116">
        <f t="shared" si="8"/>
        <v>1</v>
      </c>
      <c r="C125" s="114">
        <f t="shared" si="9"/>
        <v>0</v>
      </c>
      <c r="D125" s="115">
        <f t="shared" si="10"/>
        <v>0</v>
      </c>
      <c r="E125" s="114">
        <f t="shared" si="6"/>
        <v>0</v>
      </c>
      <c r="F125" s="114">
        <f t="shared" si="11"/>
        <v>1000000</v>
      </c>
      <c r="G125" s="114">
        <f t="shared" si="7"/>
        <v>1000000</v>
      </c>
    </row>
    <row r="126" spans="1:7" x14ac:dyDescent="0.25">
      <c r="A126" s="177">
        <v>43988</v>
      </c>
      <c r="B126" s="116">
        <f t="shared" si="8"/>
        <v>1</v>
      </c>
      <c r="C126" s="114">
        <f t="shared" si="9"/>
        <v>0</v>
      </c>
      <c r="D126" s="115">
        <f t="shared" si="10"/>
        <v>0</v>
      </c>
      <c r="E126" s="114">
        <f t="shared" si="6"/>
        <v>0</v>
      </c>
      <c r="F126" s="114">
        <f t="shared" si="11"/>
        <v>1000000</v>
      </c>
      <c r="G126" s="114">
        <f t="shared" si="7"/>
        <v>1000000</v>
      </c>
    </row>
    <row r="127" spans="1:7" x14ac:dyDescent="0.25">
      <c r="A127" s="177">
        <v>43989</v>
      </c>
      <c r="B127" s="116">
        <f t="shared" si="8"/>
        <v>1</v>
      </c>
      <c r="C127" s="114">
        <f t="shared" si="9"/>
        <v>0</v>
      </c>
      <c r="D127" s="115">
        <f t="shared" si="10"/>
        <v>0</v>
      </c>
      <c r="E127" s="114">
        <f t="shared" si="6"/>
        <v>0</v>
      </c>
      <c r="F127" s="114">
        <f t="shared" si="11"/>
        <v>1000000</v>
      </c>
      <c r="G127" s="114">
        <f t="shared" si="7"/>
        <v>1000000</v>
      </c>
    </row>
    <row r="128" spans="1:7" x14ac:dyDescent="0.25">
      <c r="A128" s="177">
        <v>43990</v>
      </c>
      <c r="B128" s="116">
        <f t="shared" si="8"/>
        <v>1</v>
      </c>
      <c r="C128" s="114">
        <f t="shared" si="9"/>
        <v>0</v>
      </c>
      <c r="D128" s="115">
        <f t="shared" si="10"/>
        <v>0</v>
      </c>
      <c r="E128" s="114">
        <f t="shared" si="6"/>
        <v>0</v>
      </c>
      <c r="F128" s="114">
        <f t="shared" si="11"/>
        <v>1000000</v>
      </c>
      <c r="G128" s="114">
        <f t="shared" si="7"/>
        <v>1000000</v>
      </c>
    </row>
    <row r="129" spans="1:7" x14ac:dyDescent="0.25">
      <c r="A129" s="177">
        <v>43991</v>
      </c>
      <c r="B129" s="116">
        <f t="shared" si="8"/>
        <v>1</v>
      </c>
      <c r="C129" s="114">
        <f t="shared" si="9"/>
        <v>0</v>
      </c>
      <c r="D129" s="115">
        <f t="shared" si="10"/>
        <v>0</v>
      </c>
      <c r="E129" s="114">
        <f t="shared" si="6"/>
        <v>0</v>
      </c>
      <c r="F129" s="114">
        <f t="shared" si="11"/>
        <v>1000000</v>
      </c>
      <c r="G129" s="114">
        <f t="shared" si="7"/>
        <v>1000000</v>
      </c>
    </row>
    <row r="130" spans="1:7" x14ac:dyDescent="0.25">
      <c r="A130" s="177">
        <v>43992</v>
      </c>
      <c r="B130" s="116">
        <f t="shared" si="8"/>
        <v>1</v>
      </c>
      <c r="C130" s="114">
        <f t="shared" si="9"/>
        <v>0</v>
      </c>
      <c r="D130" s="115">
        <f t="shared" si="10"/>
        <v>0</v>
      </c>
      <c r="E130" s="114">
        <f t="shared" si="6"/>
        <v>0</v>
      </c>
      <c r="F130" s="114">
        <f t="shared" si="11"/>
        <v>1000000</v>
      </c>
      <c r="G130" s="114">
        <f t="shared" si="7"/>
        <v>1000000</v>
      </c>
    </row>
    <row r="131" spans="1:7" x14ac:dyDescent="0.25">
      <c r="A131" s="177">
        <v>43993</v>
      </c>
      <c r="B131" s="116">
        <f t="shared" si="8"/>
        <v>1</v>
      </c>
      <c r="C131" s="114">
        <f t="shared" si="9"/>
        <v>0</v>
      </c>
      <c r="D131" s="115">
        <f t="shared" si="10"/>
        <v>0</v>
      </c>
      <c r="E131" s="114">
        <f t="shared" si="6"/>
        <v>0</v>
      </c>
      <c r="F131" s="114">
        <f t="shared" si="11"/>
        <v>1000000</v>
      </c>
      <c r="G131" s="114">
        <f t="shared" si="7"/>
        <v>1000000</v>
      </c>
    </row>
    <row r="132" spans="1:7" x14ac:dyDescent="0.25">
      <c r="A132" s="177">
        <v>43994</v>
      </c>
      <c r="B132" s="116">
        <f t="shared" si="8"/>
        <v>1</v>
      </c>
      <c r="C132" s="114">
        <f t="shared" si="9"/>
        <v>0</v>
      </c>
      <c r="D132" s="115">
        <f t="shared" si="10"/>
        <v>0</v>
      </c>
      <c r="E132" s="114">
        <f t="shared" ref="E132:E195" si="12">F132*$B$1681*B132/365</f>
        <v>0</v>
      </c>
      <c r="F132" s="114">
        <f t="shared" si="11"/>
        <v>1000000</v>
      </c>
      <c r="G132" s="114">
        <f t="shared" ref="G132:G195" si="13">F132-D132</f>
        <v>1000000</v>
      </c>
    </row>
    <row r="133" spans="1:7" x14ac:dyDescent="0.25">
      <c r="A133" s="177">
        <v>43995</v>
      </c>
      <c r="B133" s="116">
        <f t="shared" ref="B133:B196" si="14">_xlfn.DAYS(A133,A132)</f>
        <v>1</v>
      </c>
      <c r="C133" s="114">
        <f t="shared" ref="C133:C196" si="15">$B$1682</f>
        <v>0</v>
      </c>
      <c r="D133" s="115">
        <f t="shared" ref="D133:D196" si="16">C133-E133</f>
        <v>0</v>
      </c>
      <c r="E133" s="114">
        <f t="shared" si="12"/>
        <v>0</v>
      </c>
      <c r="F133" s="114">
        <f t="shared" ref="F133:F196" si="17">G132</f>
        <v>1000000</v>
      </c>
      <c r="G133" s="114">
        <f t="shared" si="13"/>
        <v>1000000</v>
      </c>
    </row>
    <row r="134" spans="1:7" x14ac:dyDescent="0.25">
      <c r="A134" s="177">
        <v>43996</v>
      </c>
      <c r="B134" s="116">
        <f t="shared" si="14"/>
        <v>1</v>
      </c>
      <c r="C134" s="114">
        <f t="shared" si="15"/>
        <v>0</v>
      </c>
      <c r="D134" s="115">
        <f t="shared" si="16"/>
        <v>0</v>
      </c>
      <c r="E134" s="114">
        <f t="shared" si="12"/>
        <v>0</v>
      </c>
      <c r="F134" s="114">
        <f t="shared" si="17"/>
        <v>1000000</v>
      </c>
      <c r="G134" s="114">
        <f t="shared" si="13"/>
        <v>1000000</v>
      </c>
    </row>
    <row r="135" spans="1:7" x14ac:dyDescent="0.25">
      <c r="A135" s="177">
        <v>43997</v>
      </c>
      <c r="B135" s="116">
        <f t="shared" si="14"/>
        <v>1</v>
      </c>
      <c r="C135" s="114">
        <f t="shared" si="15"/>
        <v>0</v>
      </c>
      <c r="D135" s="115">
        <f t="shared" si="16"/>
        <v>0</v>
      </c>
      <c r="E135" s="114">
        <f t="shared" si="12"/>
        <v>0</v>
      </c>
      <c r="F135" s="114">
        <f t="shared" si="17"/>
        <v>1000000</v>
      </c>
      <c r="G135" s="114">
        <f t="shared" si="13"/>
        <v>1000000</v>
      </c>
    </row>
    <row r="136" spans="1:7" x14ac:dyDescent="0.25">
      <c r="A136" s="177">
        <v>43998</v>
      </c>
      <c r="B136" s="116">
        <f t="shared" si="14"/>
        <v>1</v>
      </c>
      <c r="C136" s="114">
        <f t="shared" si="15"/>
        <v>0</v>
      </c>
      <c r="D136" s="115">
        <f t="shared" si="16"/>
        <v>0</v>
      </c>
      <c r="E136" s="114">
        <f t="shared" si="12"/>
        <v>0</v>
      </c>
      <c r="F136" s="114">
        <f t="shared" si="17"/>
        <v>1000000</v>
      </c>
      <c r="G136" s="114">
        <f t="shared" si="13"/>
        <v>1000000</v>
      </c>
    </row>
    <row r="137" spans="1:7" x14ac:dyDescent="0.25">
      <c r="A137" s="177">
        <v>43999</v>
      </c>
      <c r="B137" s="116">
        <f t="shared" si="14"/>
        <v>1</v>
      </c>
      <c r="C137" s="114">
        <f t="shared" si="15"/>
        <v>0</v>
      </c>
      <c r="D137" s="115">
        <f t="shared" si="16"/>
        <v>0</v>
      </c>
      <c r="E137" s="114">
        <f t="shared" si="12"/>
        <v>0</v>
      </c>
      <c r="F137" s="114">
        <f t="shared" si="17"/>
        <v>1000000</v>
      </c>
      <c r="G137" s="114">
        <f t="shared" si="13"/>
        <v>1000000</v>
      </c>
    </row>
    <row r="138" spans="1:7" x14ac:dyDescent="0.25">
      <c r="A138" s="177">
        <v>44000</v>
      </c>
      <c r="B138" s="116">
        <f t="shared" si="14"/>
        <v>1</v>
      </c>
      <c r="C138" s="114">
        <f t="shared" si="15"/>
        <v>0</v>
      </c>
      <c r="D138" s="115">
        <f t="shared" si="16"/>
        <v>0</v>
      </c>
      <c r="E138" s="114">
        <f t="shared" si="12"/>
        <v>0</v>
      </c>
      <c r="F138" s="114">
        <f t="shared" si="17"/>
        <v>1000000</v>
      </c>
      <c r="G138" s="114">
        <f t="shared" si="13"/>
        <v>1000000</v>
      </c>
    </row>
    <row r="139" spans="1:7" x14ac:dyDescent="0.25">
      <c r="A139" s="177">
        <v>44001</v>
      </c>
      <c r="B139" s="116">
        <f t="shared" si="14"/>
        <v>1</v>
      </c>
      <c r="C139" s="114">
        <f t="shared" si="15"/>
        <v>0</v>
      </c>
      <c r="D139" s="115">
        <f t="shared" si="16"/>
        <v>0</v>
      </c>
      <c r="E139" s="114">
        <f t="shared" si="12"/>
        <v>0</v>
      </c>
      <c r="F139" s="114">
        <f t="shared" si="17"/>
        <v>1000000</v>
      </c>
      <c r="G139" s="114">
        <f t="shared" si="13"/>
        <v>1000000</v>
      </c>
    </row>
    <row r="140" spans="1:7" x14ac:dyDescent="0.25">
      <c r="A140" s="177">
        <v>44002</v>
      </c>
      <c r="B140" s="116">
        <f t="shared" si="14"/>
        <v>1</v>
      </c>
      <c r="C140" s="114">
        <f t="shared" si="15"/>
        <v>0</v>
      </c>
      <c r="D140" s="115">
        <f t="shared" si="16"/>
        <v>0</v>
      </c>
      <c r="E140" s="114">
        <f t="shared" si="12"/>
        <v>0</v>
      </c>
      <c r="F140" s="114">
        <f t="shared" si="17"/>
        <v>1000000</v>
      </c>
      <c r="G140" s="114">
        <f t="shared" si="13"/>
        <v>1000000</v>
      </c>
    </row>
    <row r="141" spans="1:7" x14ac:dyDescent="0.25">
      <c r="A141" s="177">
        <v>44003</v>
      </c>
      <c r="B141" s="116">
        <f t="shared" si="14"/>
        <v>1</v>
      </c>
      <c r="C141" s="114">
        <f t="shared" si="15"/>
        <v>0</v>
      </c>
      <c r="D141" s="115">
        <f t="shared" si="16"/>
        <v>0</v>
      </c>
      <c r="E141" s="114">
        <f t="shared" si="12"/>
        <v>0</v>
      </c>
      <c r="F141" s="114">
        <f t="shared" si="17"/>
        <v>1000000</v>
      </c>
      <c r="G141" s="114">
        <f t="shared" si="13"/>
        <v>1000000</v>
      </c>
    </row>
    <row r="142" spans="1:7" x14ac:dyDescent="0.25">
      <c r="A142" s="177">
        <v>44004</v>
      </c>
      <c r="B142" s="116">
        <f t="shared" si="14"/>
        <v>1</v>
      </c>
      <c r="C142" s="114">
        <f t="shared" si="15"/>
        <v>0</v>
      </c>
      <c r="D142" s="115">
        <f t="shared" si="16"/>
        <v>0</v>
      </c>
      <c r="E142" s="114">
        <f t="shared" si="12"/>
        <v>0</v>
      </c>
      <c r="F142" s="114">
        <f t="shared" si="17"/>
        <v>1000000</v>
      </c>
      <c r="G142" s="114">
        <f t="shared" si="13"/>
        <v>1000000</v>
      </c>
    </row>
    <row r="143" spans="1:7" x14ac:dyDescent="0.25">
      <c r="A143" s="177">
        <v>44005</v>
      </c>
      <c r="B143" s="116">
        <f t="shared" si="14"/>
        <v>1</v>
      </c>
      <c r="C143" s="114">
        <f t="shared" si="15"/>
        <v>0</v>
      </c>
      <c r="D143" s="115">
        <f t="shared" si="16"/>
        <v>0</v>
      </c>
      <c r="E143" s="114">
        <f t="shared" si="12"/>
        <v>0</v>
      </c>
      <c r="F143" s="114">
        <f t="shared" si="17"/>
        <v>1000000</v>
      </c>
      <c r="G143" s="114">
        <f t="shared" si="13"/>
        <v>1000000</v>
      </c>
    </row>
    <row r="144" spans="1:7" x14ac:dyDescent="0.25">
      <c r="A144" s="177">
        <v>44006</v>
      </c>
      <c r="B144" s="116">
        <f t="shared" si="14"/>
        <v>1</v>
      </c>
      <c r="C144" s="114">
        <f t="shared" si="15"/>
        <v>0</v>
      </c>
      <c r="D144" s="115">
        <f t="shared" si="16"/>
        <v>0</v>
      </c>
      <c r="E144" s="114">
        <f t="shared" si="12"/>
        <v>0</v>
      </c>
      <c r="F144" s="114">
        <f t="shared" si="17"/>
        <v>1000000</v>
      </c>
      <c r="G144" s="114">
        <f t="shared" si="13"/>
        <v>1000000</v>
      </c>
    </row>
    <row r="145" spans="1:7" x14ac:dyDescent="0.25">
      <c r="A145" s="177">
        <v>44007</v>
      </c>
      <c r="B145" s="116">
        <f t="shared" si="14"/>
        <v>1</v>
      </c>
      <c r="C145" s="114">
        <f t="shared" si="15"/>
        <v>0</v>
      </c>
      <c r="D145" s="115">
        <f t="shared" si="16"/>
        <v>0</v>
      </c>
      <c r="E145" s="114">
        <f t="shared" si="12"/>
        <v>0</v>
      </c>
      <c r="F145" s="114">
        <f t="shared" si="17"/>
        <v>1000000</v>
      </c>
      <c r="G145" s="114">
        <f t="shared" si="13"/>
        <v>1000000</v>
      </c>
    </row>
    <row r="146" spans="1:7" x14ac:dyDescent="0.25">
      <c r="A146" s="177">
        <v>44008</v>
      </c>
      <c r="B146" s="116">
        <f t="shared" si="14"/>
        <v>1</v>
      </c>
      <c r="C146" s="114">
        <f t="shared" si="15"/>
        <v>0</v>
      </c>
      <c r="D146" s="115">
        <f t="shared" si="16"/>
        <v>0</v>
      </c>
      <c r="E146" s="114">
        <f t="shared" si="12"/>
        <v>0</v>
      </c>
      <c r="F146" s="114">
        <f t="shared" si="17"/>
        <v>1000000</v>
      </c>
      <c r="G146" s="114">
        <f t="shared" si="13"/>
        <v>1000000</v>
      </c>
    </row>
    <row r="147" spans="1:7" x14ac:dyDescent="0.25">
      <c r="A147" s="177">
        <v>44009</v>
      </c>
      <c r="B147" s="116">
        <f t="shared" si="14"/>
        <v>1</v>
      </c>
      <c r="C147" s="114">
        <f t="shared" si="15"/>
        <v>0</v>
      </c>
      <c r="D147" s="115">
        <f t="shared" si="16"/>
        <v>0</v>
      </c>
      <c r="E147" s="114">
        <f t="shared" si="12"/>
        <v>0</v>
      </c>
      <c r="F147" s="114">
        <f t="shared" si="17"/>
        <v>1000000</v>
      </c>
      <c r="G147" s="114">
        <f t="shared" si="13"/>
        <v>1000000</v>
      </c>
    </row>
    <row r="148" spans="1:7" x14ac:dyDescent="0.25">
      <c r="A148" s="177">
        <v>44010</v>
      </c>
      <c r="B148" s="116">
        <f t="shared" si="14"/>
        <v>1</v>
      </c>
      <c r="C148" s="114">
        <f t="shared" si="15"/>
        <v>0</v>
      </c>
      <c r="D148" s="115">
        <f t="shared" si="16"/>
        <v>0</v>
      </c>
      <c r="E148" s="114">
        <f t="shared" si="12"/>
        <v>0</v>
      </c>
      <c r="F148" s="114">
        <f t="shared" si="17"/>
        <v>1000000</v>
      </c>
      <c r="G148" s="114">
        <f t="shared" si="13"/>
        <v>1000000</v>
      </c>
    </row>
    <row r="149" spans="1:7" x14ac:dyDescent="0.25">
      <c r="A149" s="177">
        <v>44011</v>
      </c>
      <c r="B149" s="116">
        <f t="shared" si="14"/>
        <v>1</v>
      </c>
      <c r="C149" s="114">
        <f t="shared" si="15"/>
        <v>0</v>
      </c>
      <c r="D149" s="115">
        <f t="shared" si="16"/>
        <v>0</v>
      </c>
      <c r="E149" s="114">
        <f t="shared" si="12"/>
        <v>0</v>
      </c>
      <c r="F149" s="114">
        <f t="shared" si="17"/>
        <v>1000000</v>
      </c>
      <c r="G149" s="114">
        <f t="shared" si="13"/>
        <v>1000000</v>
      </c>
    </row>
    <row r="150" spans="1:7" x14ac:dyDescent="0.25">
      <c r="A150" s="177">
        <v>44012</v>
      </c>
      <c r="B150" s="116">
        <f t="shared" si="14"/>
        <v>1</v>
      </c>
      <c r="C150" s="114">
        <f t="shared" si="15"/>
        <v>0</v>
      </c>
      <c r="D150" s="115">
        <f t="shared" si="16"/>
        <v>0</v>
      </c>
      <c r="E150" s="114">
        <f t="shared" si="12"/>
        <v>0</v>
      </c>
      <c r="F150" s="114">
        <f t="shared" si="17"/>
        <v>1000000</v>
      </c>
      <c r="G150" s="114">
        <f t="shared" si="13"/>
        <v>1000000</v>
      </c>
    </row>
    <row r="151" spans="1:7" x14ac:dyDescent="0.25">
      <c r="A151" s="177">
        <v>44013</v>
      </c>
      <c r="B151" s="116">
        <f t="shared" si="14"/>
        <v>1</v>
      </c>
      <c r="C151" s="114">
        <f t="shared" si="15"/>
        <v>0</v>
      </c>
      <c r="D151" s="115">
        <f t="shared" si="16"/>
        <v>0</v>
      </c>
      <c r="E151" s="114">
        <f t="shared" si="12"/>
        <v>0</v>
      </c>
      <c r="F151" s="114">
        <f t="shared" si="17"/>
        <v>1000000</v>
      </c>
      <c r="G151" s="114">
        <f t="shared" si="13"/>
        <v>1000000</v>
      </c>
    </row>
    <row r="152" spans="1:7" x14ac:dyDescent="0.25">
      <c r="A152" s="177">
        <v>44014</v>
      </c>
      <c r="B152" s="116">
        <f t="shared" si="14"/>
        <v>1</v>
      </c>
      <c r="C152" s="114">
        <f t="shared" si="15"/>
        <v>0</v>
      </c>
      <c r="D152" s="115">
        <f t="shared" si="16"/>
        <v>0</v>
      </c>
      <c r="E152" s="114">
        <f t="shared" si="12"/>
        <v>0</v>
      </c>
      <c r="F152" s="114">
        <f t="shared" si="17"/>
        <v>1000000</v>
      </c>
      <c r="G152" s="114">
        <f t="shared" si="13"/>
        <v>1000000</v>
      </c>
    </row>
    <row r="153" spans="1:7" x14ac:dyDescent="0.25">
      <c r="A153" s="177">
        <v>44015</v>
      </c>
      <c r="B153" s="116">
        <f t="shared" si="14"/>
        <v>1</v>
      </c>
      <c r="C153" s="114">
        <f t="shared" si="15"/>
        <v>0</v>
      </c>
      <c r="D153" s="115">
        <f t="shared" si="16"/>
        <v>0</v>
      </c>
      <c r="E153" s="114">
        <f t="shared" si="12"/>
        <v>0</v>
      </c>
      <c r="F153" s="114">
        <f t="shared" si="17"/>
        <v>1000000</v>
      </c>
      <c r="G153" s="114">
        <f t="shared" si="13"/>
        <v>1000000</v>
      </c>
    </row>
    <row r="154" spans="1:7" x14ac:dyDescent="0.25">
      <c r="A154" s="177">
        <v>44016</v>
      </c>
      <c r="B154" s="116">
        <f t="shared" si="14"/>
        <v>1</v>
      </c>
      <c r="C154" s="114">
        <f t="shared" si="15"/>
        <v>0</v>
      </c>
      <c r="D154" s="115">
        <f t="shared" si="16"/>
        <v>0</v>
      </c>
      <c r="E154" s="114">
        <f t="shared" si="12"/>
        <v>0</v>
      </c>
      <c r="F154" s="114">
        <f t="shared" si="17"/>
        <v>1000000</v>
      </c>
      <c r="G154" s="114">
        <f t="shared" si="13"/>
        <v>1000000</v>
      </c>
    </row>
    <row r="155" spans="1:7" x14ac:dyDescent="0.25">
      <c r="A155" s="177">
        <v>44017</v>
      </c>
      <c r="B155" s="116">
        <f t="shared" si="14"/>
        <v>1</v>
      </c>
      <c r="C155" s="114">
        <f t="shared" si="15"/>
        <v>0</v>
      </c>
      <c r="D155" s="115">
        <f t="shared" si="16"/>
        <v>0</v>
      </c>
      <c r="E155" s="114">
        <f t="shared" si="12"/>
        <v>0</v>
      </c>
      <c r="F155" s="114">
        <f t="shared" si="17"/>
        <v>1000000</v>
      </c>
      <c r="G155" s="114">
        <f t="shared" si="13"/>
        <v>1000000</v>
      </c>
    </row>
    <row r="156" spans="1:7" x14ac:dyDescent="0.25">
      <c r="A156" s="177">
        <v>44018</v>
      </c>
      <c r="B156" s="116">
        <f t="shared" si="14"/>
        <v>1</v>
      </c>
      <c r="C156" s="114">
        <f t="shared" si="15"/>
        <v>0</v>
      </c>
      <c r="D156" s="115">
        <f t="shared" si="16"/>
        <v>0</v>
      </c>
      <c r="E156" s="114">
        <f t="shared" si="12"/>
        <v>0</v>
      </c>
      <c r="F156" s="114">
        <f t="shared" si="17"/>
        <v>1000000</v>
      </c>
      <c r="G156" s="114">
        <f t="shared" si="13"/>
        <v>1000000</v>
      </c>
    </row>
    <row r="157" spans="1:7" x14ac:dyDescent="0.25">
      <c r="A157" s="177">
        <v>44019</v>
      </c>
      <c r="B157" s="116">
        <f t="shared" si="14"/>
        <v>1</v>
      </c>
      <c r="C157" s="114">
        <f t="shared" si="15"/>
        <v>0</v>
      </c>
      <c r="D157" s="115">
        <f t="shared" si="16"/>
        <v>0</v>
      </c>
      <c r="E157" s="114">
        <f t="shared" si="12"/>
        <v>0</v>
      </c>
      <c r="F157" s="114">
        <f t="shared" si="17"/>
        <v>1000000</v>
      </c>
      <c r="G157" s="114">
        <f t="shared" si="13"/>
        <v>1000000</v>
      </c>
    </row>
    <row r="158" spans="1:7" x14ac:dyDescent="0.25">
      <c r="A158" s="177">
        <v>44020</v>
      </c>
      <c r="B158" s="116">
        <f t="shared" si="14"/>
        <v>1</v>
      </c>
      <c r="C158" s="114">
        <f t="shared" si="15"/>
        <v>0</v>
      </c>
      <c r="D158" s="115">
        <f t="shared" si="16"/>
        <v>0</v>
      </c>
      <c r="E158" s="114">
        <f t="shared" si="12"/>
        <v>0</v>
      </c>
      <c r="F158" s="114">
        <f t="shared" si="17"/>
        <v>1000000</v>
      </c>
      <c r="G158" s="114">
        <f t="shared" si="13"/>
        <v>1000000</v>
      </c>
    </row>
    <row r="159" spans="1:7" x14ac:dyDescent="0.25">
      <c r="A159" s="177">
        <v>44021</v>
      </c>
      <c r="B159" s="116">
        <f t="shared" si="14"/>
        <v>1</v>
      </c>
      <c r="C159" s="114">
        <f t="shared" si="15"/>
        <v>0</v>
      </c>
      <c r="D159" s="115">
        <f t="shared" si="16"/>
        <v>0</v>
      </c>
      <c r="E159" s="114">
        <f t="shared" si="12"/>
        <v>0</v>
      </c>
      <c r="F159" s="114">
        <f t="shared" si="17"/>
        <v>1000000</v>
      </c>
      <c r="G159" s="114">
        <f t="shared" si="13"/>
        <v>1000000</v>
      </c>
    </row>
    <row r="160" spans="1:7" x14ac:dyDescent="0.25">
      <c r="A160" s="177">
        <v>44022</v>
      </c>
      <c r="B160" s="116">
        <f t="shared" si="14"/>
        <v>1</v>
      </c>
      <c r="C160" s="114">
        <f t="shared" si="15"/>
        <v>0</v>
      </c>
      <c r="D160" s="115">
        <f t="shared" si="16"/>
        <v>0</v>
      </c>
      <c r="E160" s="114">
        <f t="shared" si="12"/>
        <v>0</v>
      </c>
      <c r="F160" s="114">
        <f t="shared" si="17"/>
        <v>1000000</v>
      </c>
      <c r="G160" s="114">
        <f t="shared" si="13"/>
        <v>1000000</v>
      </c>
    </row>
    <row r="161" spans="1:7" x14ac:dyDescent="0.25">
      <c r="A161" s="177">
        <v>44023</v>
      </c>
      <c r="B161" s="116">
        <f t="shared" si="14"/>
        <v>1</v>
      </c>
      <c r="C161" s="114">
        <f t="shared" si="15"/>
        <v>0</v>
      </c>
      <c r="D161" s="115">
        <f t="shared" si="16"/>
        <v>0</v>
      </c>
      <c r="E161" s="114">
        <f t="shared" si="12"/>
        <v>0</v>
      </c>
      <c r="F161" s="114">
        <f t="shared" si="17"/>
        <v>1000000</v>
      </c>
      <c r="G161" s="114">
        <f t="shared" si="13"/>
        <v>1000000</v>
      </c>
    </row>
    <row r="162" spans="1:7" x14ac:dyDescent="0.25">
      <c r="A162" s="177">
        <v>44024</v>
      </c>
      <c r="B162" s="116">
        <f t="shared" si="14"/>
        <v>1</v>
      </c>
      <c r="C162" s="114">
        <f t="shared" si="15"/>
        <v>0</v>
      </c>
      <c r="D162" s="115">
        <f t="shared" si="16"/>
        <v>0</v>
      </c>
      <c r="E162" s="114">
        <f t="shared" si="12"/>
        <v>0</v>
      </c>
      <c r="F162" s="114">
        <f t="shared" si="17"/>
        <v>1000000</v>
      </c>
      <c r="G162" s="114">
        <f t="shared" si="13"/>
        <v>1000000</v>
      </c>
    </row>
    <row r="163" spans="1:7" x14ac:dyDescent="0.25">
      <c r="A163" s="177">
        <v>44025</v>
      </c>
      <c r="B163" s="116">
        <f t="shared" si="14"/>
        <v>1</v>
      </c>
      <c r="C163" s="114">
        <f t="shared" si="15"/>
        <v>0</v>
      </c>
      <c r="D163" s="115">
        <f t="shared" si="16"/>
        <v>0</v>
      </c>
      <c r="E163" s="114">
        <f t="shared" si="12"/>
        <v>0</v>
      </c>
      <c r="F163" s="114">
        <f t="shared" si="17"/>
        <v>1000000</v>
      </c>
      <c r="G163" s="114">
        <f t="shared" si="13"/>
        <v>1000000</v>
      </c>
    </row>
    <row r="164" spans="1:7" x14ac:dyDescent="0.25">
      <c r="A164" s="177">
        <v>44026</v>
      </c>
      <c r="B164" s="116">
        <f t="shared" si="14"/>
        <v>1</v>
      </c>
      <c r="C164" s="114">
        <f t="shared" si="15"/>
        <v>0</v>
      </c>
      <c r="D164" s="115">
        <f t="shared" si="16"/>
        <v>0</v>
      </c>
      <c r="E164" s="114">
        <f t="shared" si="12"/>
        <v>0</v>
      </c>
      <c r="F164" s="114">
        <f t="shared" si="17"/>
        <v>1000000</v>
      </c>
      <c r="G164" s="114">
        <f t="shared" si="13"/>
        <v>1000000</v>
      </c>
    </row>
    <row r="165" spans="1:7" x14ac:dyDescent="0.25">
      <c r="A165" s="177">
        <v>44027</v>
      </c>
      <c r="B165" s="116">
        <f t="shared" si="14"/>
        <v>1</v>
      </c>
      <c r="C165" s="114">
        <f t="shared" si="15"/>
        <v>0</v>
      </c>
      <c r="D165" s="115">
        <f t="shared" si="16"/>
        <v>0</v>
      </c>
      <c r="E165" s="114">
        <f t="shared" si="12"/>
        <v>0</v>
      </c>
      <c r="F165" s="114">
        <f t="shared" si="17"/>
        <v>1000000</v>
      </c>
      <c r="G165" s="114">
        <f t="shared" si="13"/>
        <v>1000000</v>
      </c>
    </row>
    <row r="166" spans="1:7" x14ac:dyDescent="0.25">
      <c r="A166" s="177">
        <v>44028</v>
      </c>
      <c r="B166" s="116">
        <f t="shared" si="14"/>
        <v>1</v>
      </c>
      <c r="C166" s="114">
        <f t="shared" si="15"/>
        <v>0</v>
      </c>
      <c r="D166" s="115">
        <f t="shared" si="16"/>
        <v>0</v>
      </c>
      <c r="E166" s="114">
        <f t="shared" si="12"/>
        <v>0</v>
      </c>
      <c r="F166" s="114">
        <f t="shared" si="17"/>
        <v>1000000</v>
      </c>
      <c r="G166" s="114">
        <f t="shared" si="13"/>
        <v>1000000</v>
      </c>
    </row>
    <row r="167" spans="1:7" x14ac:dyDescent="0.25">
      <c r="A167" s="177">
        <v>44029</v>
      </c>
      <c r="B167" s="116">
        <f t="shared" si="14"/>
        <v>1</v>
      </c>
      <c r="C167" s="114">
        <f t="shared" si="15"/>
        <v>0</v>
      </c>
      <c r="D167" s="115">
        <f t="shared" si="16"/>
        <v>0</v>
      </c>
      <c r="E167" s="114">
        <f t="shared" si="12"/>
        <v>0</v>
      </c>
      <c r="F167" s="114">
        <f t="shared" si="17"/>
        <v>1000000</v>
      </c>
      <c r="G167" s="114">
        <f t="shared" si="13"/>
        <v>1000000</v>
      </c>
    </row>
    <row r="168" spans="1:7" x14ac:dyDescent="0.25">
      <c r="A168" s="177">
        <v>44030</v>
      </c>
      <c r="B168" s="116">
        <f t="shared" si="14"/>
        <v>1</v>
      </c>
      <c r="C168" s="114">
        <f t="shared" si="15"/>
        <v>0</v>
      </c>
      <c r="D168" s="115">
        <f t="shared" si="16"/>
        <v>0</v>
      </c>
      <c r="E168" s="114">
        <f t="shared" si="12"/>
        <v>0</v>
      </c>
      <c r="F168" s="114">
        <f t="shared" si="17"/>
        <v>1000000</v>
      </c>
      <c r="G168" s="114">
        <f t="shared" si="13"/>
        <v>1000000</v>
      </c>
    </row>
    <row r="169" spans="1:7" x14ac:dyDescent="0.25">
      <c r="A169" s="177">
        <v>44031</v>
      </c>
      <c r="B169" s="116">
        <f t="shared" si="14"/>
        <v>1</v>
      </c>
      <c r="C169" s="114">
        <f t="shared" si="15"/>
        <v>0</v>
      </c>
      <c r="D169" s="115">
        <f t="shared" si="16"/>
        <v>0</v>
      </c>
      <c r="E169" s="114">
        <f t="shared" si="12"/>
        <v>0</v>
      </c>
      <c r="F169" s="114">
        <f t="shared" si="17"/>
        <v>1000000</v>
      </c>
      <c r="G169" s="114">
        <f t="shared" si="13"/>
        <v>1000000</v>
      </c>
    </row>
    <row r="170" spans="1:7" x14ac:dyDescent="0.25">
      <c r="A170" s="177">
        <v>44032</v>
      </c>
      <c r="B170" s="116">
        <f t="shared" si="14"/>
        <v>1</v>
      </c>
      <c r="C170" s="114">
        <f t="shared" si="15"/>
        <v>0</v>
      </c>
      <c r="D170" s="115">
        <f t="shared" si="16"/>
        <v>0</v>
      </c>
      <c r="E170" s="114">
        <f t="shared" si="12"/>
        <v>0</v>
      </c>
      <c r="F170" s="114">
        <f t="shared" si="17"/>
        <v>1000000</v>
      </c>
      <c r="G170" s="114">
        <f t="shared" si="13"/>
        <v>1000000</v>
      </c>
    </row>
    <row r="171" spans="1:7" x14ac:dyDescent="0.25">
      <c r="A171" s="177">
        <v>44033</v>
      </c>
      <c r="B171" s="116">
        <f t="shared" si="14"/>
        <v>1</v>
      </c>
      <c r="C171" s="114">
        <f t="shared" si="15"/>
        <v>0</v>
      </c>
      <c r="D171" s="115">
        <f t="shared" si="16"/>
        <v>0</v>
      </c>
      <c r="E171" s="114">
        <f t="shared" si="12"/>
        <v>0</v>
      </c>
      <c r="F171" s="114">
        <f t="shared" si="17"/>
        <v>1000000</v>
      </c>
      <c r="G171" s="114">
        <f t="shared" si="13"/>
        <v>1000000</v>
      </c>
    </row>
    <row r="172" spans="1:7" x14ac:dyDescent="0.25">
      <c r="A172" s="177">
        <v>44034</v>
      </c>
      <c r="B172" s="116">
        <f t="shared" si="14"/>
        <v>1</v>
      </c>
      <c r="C172" s="114">
        <f t="shared" si="15"/>
        <v>0</v>
      </c>
      <c r="D172" s="115">
        <f t="shared" si="16"/>
        <v>0</v>
      </c>
      <c r="E172" s="114">
        <f t="shared" si="12"/>
        <v>0</v>
      </c>
      <c r="F172" s="114">
        <f t="shared" si="17"/>
        <v>1000000</v>
      </c>
      <c r="G172" s="114">
        <f t="shared" si="13"/>
        <v>1000000</v>
      </c>
    </row>
    <row r="173" spans="1:7" x14ac:dyDescent="0.25">
      <c r="A173" s="177">
        <v>44035</v>
      </c>
      <c r="B173" s="116">
        <f t="shared" si="14"/>
        <v>1</v>
      </c>
      <c r="C173" s="114">
        <f t="shared" si="15"/>
        <v>0</v>
      </c>
      <c r="D173" s="115">
        <f t="shared" si="16"/>
        <v>0</v>
      </c>
      <c r="E173" s="114">
        <f t="shared" si="12"/>
        <v>0</v>
      </c>
      <c r="F173" s="114">
        <f t="shared" si="17"/>
        <v>1000000</v>
      </c>
      <c r="G173" s="114">
        <f t="shared" si="13"/>
        <v>1000000</v>
      </c>
    </row>
    <row r="174" spans="1:7" x14ac:dyDescent="0.25">
      <c r="A174" s="177">
        <v>44036</v>
      </c>
      <c r="B174" s="116">
        <f t="shared" si="14"/>
        <v>1</v>
      </c>
      <c r="C174" s="114">
        <f t="shared" si="15"/>
        <v>0</v>
      </c>
      <c r="D174" s="115">
        <f t="shared" si="16"/>
        <v>0</v>
      </c>
      <c r="E174" s="114">
        <f t="shared" si="12"/>
        <v>0</v>
      </c>
      <c r="F174" s="114">
        <f t="shared" si="17"/>
        <v>1000000</v>
      </c>
      <c r="G174" s="114">
        <f t="shared" si="13"/>
        <v>1000000</v>
      </c>
    </row>
    <row r="175" spans="1:7" x14ac:dyDescent="0.25">
      <c r="A175" s="177">
        <v>44037</v>
      </c>
      <c r="B175" s="116">
        <f t="shared" si="14"/>
        <v>1</v>
      </c>
      <c r="C175" s="114">
        <f t="shared" si="15"/>
        <v>0</v>
      </c>
      <c r="D175" s="115">
        <f t="shared" si="16"/>
        <v>0</v>
      </c>
      <c r="E175" s="114">
        <f t="shared" si="12"/>
        <v>0</v>
      </c>
      <c r="F175" s="114">
        <f t="shared" si="17"/>
        <v>1000000</v>
      </c>
      <c r="G175" s="114">
        <f t="shared" si="13"/>
        <v>1000000</v>
      </c>
    </row>
    <row r="176" spans="1:7" x14ac:dyDescent="0.25">
      <c r="A176" s="177">
        <v>44038</v>
      </c>
      <c r="B176" s="116">
        <f t="shared" si="14"/>
        <v>1</v>
      </c>
      <c r="C176" s="114">
        <f t="shared" si="15"/>
        <v>0</v>
      </c>
      <c r="D176" s="115">
        <f t="shared" si="16"/>
        <v>0</v>
      </c>
      <c r="E176" s="114">
        <f t="shared" si="12"/>
        <v>0</v>
      </c>
      <c r="F176" s="114">
        <f t="shared" si="17"/>
        <v>1000000</v>
      </c>
      <c r="G176" s="114">
        <f t="shared" si="13"/>
        <v>1000000</v>
      </c>
    </row>
    <row r="177" spans="1:7" x14ac:dyDescent="0.25">
      <c r="A177" s="177">
        <v>44039</v>
      </c>
      <c r="B177" s="116">
        <f t="shared" si="14"/>
        <v>1</v>
      </c>
      <c r="C177" s="114">
        <f t="shared" si="15"/>
        <v>0</v>
      </c>
      <c r="D177" s="115">
        <f t="shared" si="16"/>
        <v>0</v>
      </c>
      <c r="E177" s="114">
        <f t="shared" si="12"/>
        <v>0</v>
      </c>
      <c r="F177" s="114">
        <f t="shared" si="17"/>
        <v>1000000</v>
      </c>
      <c r="G177" s="114">
        <f t="shared" si="13"/>
        <v>1000000</v>
      </c>
    </row>
    <row r="178" spans="1:7" x14ac:dyDescent="0.25">
      <c r="A178" s="177">
        <v>44040</v>
      </c>
      <c r="B178" s="116">
        <f t="shared" si="14"/>
        <v>1</v>
      </c>
      <c r="C178" s="114">
        <f t="shared" si="15"/>
        <v>0</v>
      </c>
      <c r="D178" s="115">
        <f t="shared" si="16"/>
        <v>0</v>
      </c>
      <c r="E178" s="114">
        <f t="shared" si="12"/>
        <v>0</v>
      </c>
      <c r="F178" s="114">
        <f t="shared" si="17"/>
        <v>1000000</v>
      </c>
      <c r="G178" s="114">
        <f t="shared" si="13"/>
        <v>1000000</v>
      </c>
    </row>
    <row r="179" spans="1:7" x14ac:dyDescent="0.25">
      <c r="A179" s="177">
        <v>44041</v>
      </c>
      <c r="B179" s="116">
        <f t="shared" si="14"/>
        <v>1</v>
      </c>
      <c r="C179" s="114">
        <f t="shared" si="15"/>
        <v>0</v>
      </c>
      <c r="D179" s="115">
        <f t="shared" si="16"/>
        <v>0</v>
      </c>
      <c r="E179" s="114">
        <f t="shared" si="12"/>
        <v>0</v>
      </c>
      <c r="F179" s="114">
        <f t="shared" si="17"/>
        <v>1000000</v>
      </c>
      <c r="G179" s="114">
        <f t="shared" si="13"/>
        <v>1000000</v>
      </c>
    </row>
    <row r="180" spans="1:7" x14ac:dyDescent="0.25">
      <c r="A180" s="177">
        <v>44042</v>
      </c>
      <c r="B180" s="116">
        <f t="shared" si="14"/>
        <v>1</v>
      </c>
      <c r="C180" s="114">
        <f t="shared" si="15"/>
        <v>0</v>
      </c>
      <c r="D180" s="115">
        <f t="shared" si="16"/>
        <v>0</v>
      </c>
      <c r="E180" s="114">
        <f t="shared" si="12"/>
        <v>0</v>
      </c>
      <c r="F180" s="114">
        <f t="shared" si="17"/>
        <v>1000000</v>
      </c>
      <c r="G180" s="114">
        <f t="shared" si="13"/>
        <v>1000000</v>
      </c>
    </row>
    <row r="181" spans="1:7" x14ac:dyDescent="0.25">
      <c r="A181" s="177">
        <v>44043</v>
      </c>
      <c r="B181" s="116">
        <f t="shared" si="14"/>
        <v>1</v>
      </c>
      <c r="C181" s="114">
        <f t="shared" si="15"/>
        <v>0</v>
      </c>
      <c r="D181" s="115">
        <f t="shared" si="16"/>
        <v>0</v>
      </c>
      <c r="E181" s="114">
        <f t="shared" si="12"/>
        <v>0</v>
      </c>
      <c r="F181" s="114">
        <f t="shared" si="17"/>
        <v>1000000</v>
      </c>
      <c r="G181" s="114">
        <f t="shared" si="13"/>
        <v>1000000</v>
      </c>
    </row>
    <row r="182" spans="1:7" x14ac:dyDescent="0.25">
      <c r="A182" s="177">
        <v>44044</v>
      </c>
      <c r="B182" s="116">
        <f t="shared" si="14"/>
        <v>1</v>
      </c>
      <c r="C182" s="114">
        <f t="shared" si="15"/>
        <v>0</v>
      </c>
      <c r="D182" s="115">
        <f t="shared" si="16"/>
        <v>0</v>
      </c>
      <c r="E182" s="114">
        <f t="shared" si="12"/>
        <v>0</v>
      </c>
      <c r="F182" s="114">
        <f t="shared" si="17"/>
        <v>1000000</v>
      </c>
      <c r="G182" s="114">
        <f t="shared" si="13"/>
        <v>1000000</v>
      </c>
    </row>
    <row r="183" spans="1:7" x14ac:dyDescent="0.25">
      <c r="A183" s="177">
        <v>44045</v>
      </c>
      <c r="B183" s="116">
        <f t="shared" si="14"/>
        <v>1</v>
      </c>
      <c r="C183" s="114">
        <f t="shared" si="15"/>
        <v>0</v>
      </c>
      <c r="D183" s="115">
        <f t="shared" si="16"/>
        <v>0</v>
      </c>
      <c r="E183" s="114">
        <f t="shared" si="12"/>
        <v>0</v>
      </c>
      <c r="F183" s="114">
        <f t="shared" si="17"/>
        <v>1000000</v>
      </c>
      <c r="G183" s="114">
        <f t="shared" si="13"/>
        <v>1000000</v>
      </c>
    </row>
    <row r="184" spans="1:7" x14ac:dyDescent="0.25">
      <c r="A184" s="177">
        <v>44046</v>
      </c>
      <c r="B184" s="116">
        <f t="shared" si="14"/>
        <v>1</v>
      </c>
      <c r="C184" s="114">
        <f t="shared" si="15"/>
        <v>0</v>
      </c>
      <c r="D184" s="115">
        <f t="shared" si="16"/>
        <v>0</v>
      </c>
      <c r="E184" s="114">
        <f t="shared" si="12"/>
        <v>0</v>
      </c>
      <c r="F184" s="114">
        <f t="shared" si="17"/>
        <v>1000000</v>
      </c>
      <c r="G184" s="114">
        <f t="shared" si="13"/>
        <v>1000000</v>
      </c>
    </row>
    <row r="185" spans="1:7" x14ac:dyDescent="0.25">
      <c r="A185" s="177">
        <v>44047</v>
      </c>
      <c r="B185" s="116">
        <f t="shared" si="14"/>
        <v>1</v>
      </c>
      <c r="C185" s="114">
        <f t="shared" si="15"/>
        <v>0</v>
      </c>
      <c r="D185" s="115">
        <f t="shared" si="16"/>
        <v>0</v>
      </c>
      <c r="E185" s="114">
        <f t="shared" si="12"/>
        <v>0</v>
      </c>
      <c r="F185" s="114">
        <f t="shared" si="17"/>
        <v>1000000</v>
      </c>
      <c r="G185" s="114">
        <f t="shared" si="13"/>
        <v>1000000</v>
      </c>
    </row>
    <row r="186" spans="1:7" x14ac:dyDescent="0.25">
      <c r="A186" s="177">
        <v>44048</v>
      </c>
      <c r="B186" s="116">
        <f t="shared" si="14"/>
        <v>1</v>
      </c>
      <c r="C186" s="114">
        <f t="shared" si="15"/>
        <v>0</v>
      </c>
      <c r="D186" s="115">
        <f t="shared" si="16"/>
        <v>0</v>
      </c>
      <c r="E186" s="114">
        <f t="shared" si="12"/>
        <v>0</v>
      </c>
      <c r="F186" s="114">
        <f t="shared" si="17"/>
        <v>1000000</v>
      </c>
      <c r="G186" s="114">
        <f t="shared" si="13"/>
        <v>1000000</v>
      </c>
    </row>
    <row r="187" spans="1:7" x14ac:dyDescent="0.25">
      <c r="A187" s="177">
        <v>44049</v>
      </c>
      <c r="B187" s="116">
        <f t="shared" si="14"/>
        <v>1</v>
      </c>
      <c r="C187" s="114">
        <f t="shared" si="15"/>
        <v>0</v>
      </c>
      <c r="D187" s="115">
        <f t="shared" si="16"/>
        <v>0</v>
      </c>
      <c r="E187" s="114">
        <f t="shared" si="12"/>
        <v>0</v>
      </c>
      <c r="F187" s="114">
        <f t="shared" si="17"/>
        <v>1000000</v>
      </c>
      <c r="G187" s="114">
        <f t="shared" si="13"/>
        <v>1000000</v>
      </c>
    </row>
    <row r="188" spans="1:7" x14ac:dyDescent="0.25">
      <c r="A188" s="177">
        <v>44050</v>
      </c>
      <c r="B188" s="116">
        <f t="shared" si="14"/>
        <v>1</v>
      </c>
      <c r="C188" s="114">
        <f t="shared" si="15"/>
        <v>0</v>
      </c>
      <c r="D188" s="115">
        <f t="shared" si="16"/>
        <v>0</v>
      </c>
      <c r="E188" s="114">
        <f t="shared" si="12"/>
        <v>0</v>
      </c>
      <c r="F188" s="114">
        <f t="shared" si="17"/>
        <v>1000000</v>
      </c>
      <c r="G188" s="114">
        <f t="shared" si="13"/>
        <v>1000000</v>
      </c>
    </row>
    <row r="189" spans="1:7" x14ac:dyDescent="0.25">
      <c r="A189" s="177">
        <v>44051</v>
      </c>
      <c r="B189" s="116">
        <f t="shared" si="14"/>
        <v>1</v>
      </c>
      <c r="C189" s="114">
        <f t="shared" si="15"/>
        <v>0</v>
      </c>
      <c r="D189" s="115">
        <f t="shared" si="16"/>
        <v>0</v>
      </c>
      <c r="E189" s="114">
        <f t="shared" si="12"/>
        <v>0</v>
      </c>
      <c r="F189" s="114">
        <f t="shared" si="17"/>
        <v>1000000</v>
      </c>
      <c r="G189" s="114">
        <f t="shared" si="13"/>
        <v>1000000</v>
      </c>
    </row>
    <row r="190" spans="1:7" x14ac:dyDescent="0.25">
      <c r="A190" s="177">
        <v>44052</v>
      </c>
      <c r="B190" s="116">
        <f t="shared" si="14"/>
        <v>1</v>
      </c>
      <c r="C190" s="114">
        <f t="shared" si="15"/>
        <v>0</v>
      </c>
      <c r="D190" s="115">
        <f t="shared" si="16"/>
        <v>0</v>
      </c>
      <c r="E190" s="114">
        <f t="shared" si="12"/>
        <v>0</v>
      </c>
      <c r="F190" s="114">
        <f t="shared" si="17"/>
        <v>1000000</v>
      </c>
      <c r="G190" s="114">
        <f t="shared" si="13"/>
        <v>1000000</v>
      </c>
    </row>
    <row r="191" spans="1:7" x14ac:dyDescent="0.25">
      <c r="A191" s="177">
        <v>44053</v>
      </c>
      <c r="B191" s="116">
        <f t="shared" si="14"/>
        <v>1</v>
      </c>
      <c r="C191" s="114">
        <f t="shared" si="15"/>
        <v>0</v>
      </c>
      <c r="D191" s="115">
        <f t="shared" si="16"/>
        <v>0</v>
      </c>
      <c r="E191" s="114">
        <f t="shared" si="12"/>
        <v>0</v>
      </c>
      <c r="F191" s="114">
        <f t="shared" si="17"/>
        <v>1000000</v>
      </c>
      <c r="G191" s="114">
        <f t="shared" si="13"/>
        <v>1000000</v>
      </c>
    </row>
    <row r="192" spans="1:7" x14ac:dyDescent="0.25">
      <c r="A192" s="177">
        <v>44054</v>
      </c>
      <c r="B192" s="116">
        <f t="shared" si="14"/>
        <v>1</v>
      </c>
      <c r="C192" s="114">
        <f t="shared" si="15"/>
        <v>0</v>
      </c>
      <c r="D192" s="115">
        <f t="shared" si="16"/>
        <v>0</v>
      </c>
      <c r="E192" s="114">
        <f t="shared" si="12"/>
        <v>0</v>
      </c>
      <c r="F192" s="114">
        <f t="shared" si="17"/>
        <v>1000000</v>
      </c>
      <c r="G192" s="114">
        <f t="shared" si="13"/>
        <v>1000000</v>
      </c>
    </row>
    <row r="193" spans="1:7" x14ac:dyDescent="0.25">
      <c r="A193" s="177">
        <v>44055</v>
      </c>
      <c r="B193" s="116">
        <f t="shared" si="14"/>
        <v>1</v>
      </c>
      <c r="C193" s="114">
        <f t="shared" si="15"/>
        <v>0</v>
      </c>
      <c r="D193" s="115">
        <f t="shared" si="16"/>
        <v>0</v>
      </c>
      <c r="E193" s="114">
        <f t="shared" si="12"/>
        <v>0</v>
      </c>
      <c r="F193" s="114">
        <f t="shared" si="17"/>
        <v>1000000</v>
      </c>
      <c r="G193" s="114">
        <f t="shared" si="13"/>
        <v>1000000</v>
      </c>
    </row>
    <row r="194" spans="1:7" x14ac:dyDescent="0.25">
      <c r="A194" s="177">
        <v>44056</v>
      </c>
      <c r="B194" s="116">
        <f t="shared" si="14"/>
        <v>1</v>
      </c>
      <c r="C194" s="114">
        <f t="shared" si="15"/>
        <v>0</v>
      </c>
      <c r="D194" s="115">
        <f t="shared" si="16"/>
        <v>0</v>
      </c>
      <c r="E194" s="114">
        <f t="shared" si="12"/>
        <v>0</v>
      </c>
      <c r="F194" s="114">
        <f t="shared" si="17"/>
        <v>1000000</v>
      </c>
      <c r="G194" s="114">
        <f t="shared" si="13"/>
        <v>1000000</v>
      </c>
    </row>
    <row r="195" spans="1:7" x14ac:dyDescent="0.25">
      <c r="A195" s="177">
        <v>44057</v>
      </c>
      <c r="B195" s="116">
        <f t="shared" si="14"/>
        <v>1</v>
      </c>
      <c r="C195" s="114">
        <f t="shared" si="15"/>
        <v>0</v>
      </c>
      <c r="D195" s="115">
        <f t="shared" si="16"/>
        <v>0</v>
      </c>
      <c r="E195" s="114">
        <f t="shared" si="12"/>
        <v>0</v>
      </c>
      <c r="F195" s="114">
        <f t="shared" si="17"/>
        <v>1000000</v>
      </c>
      <c r="G195" s="114">
        <f t="shared" si="13"/>
        <v>1000000</v>
      </c>
    </row>
    <row r="196" spans="1:7" x14ac:dyDescent="0.25">
      <c r="A196" s="177">
        <v>44058</v>
      </c>
      <c r="B196" s="116">
        <f t="shared" si="14"/>
        <v>1</v>
      </c>
      <c r="C196" s="114">
        <f t="shared" si="15"/>
        <v>0</v>
      </c>
      <c r="D196" s="115">
        <f t="shared" si="16"/>
        <v>0</v>
      </c>
      <c r="E196" s="114">
        <f t="shared" ref="E196:E259" si="18">F196*$B$1681*B196/365</f>
        <v>0</v>
      </c>
      <c r="F196" s="114">
        <f t="shared" si="17"/>
        <v>1000000</v>
      </c>
      <c r="G196" s="114">
        <f t="shared" ref="G196:G259" si="19">F196-D196</f>
        <v>1000000</v>
      </c>
    </row>
    <row r="197" spans="1:7" x14ac:dyDescent="0.25">
      <c r="A197" s="177">
        <v>44059</v>
      </c>
      <c r="B197" s="116">
        <f t="shared" ref="B197:B260" si="20">_xlfn.DAYS(A197,A196)</f>
        <v>1</v>
      </c>
      <c r="C197" s="114">
        <f t="shared" ref="C197:C260" si="21">$B$1682</f>
        <v>0</v>
      </c>
      <c r="D197" s="115">
        <f t="shared" ref="D197:D260" si="22">C197-E197</f>
        <v>0</v>
      </c>
      <c r="E197" s="114">
        <f t="shared" si="18"/>
        <v>0</v>
      </c>
      <c r="F197" s="114">
        <f t="shared" ref="F197:F260" si="23">G196</f>
        <v>1000000</v>
      </c>
      <c r="G197" s="114">
        <f t="shared" si="19"/>
        <v>1000000</v>
      </c>
    </row>
    <row r="198" spans="1:7" x14ac:dyDescent="0.25">
      <c r="A198" s="177">
        <v>44060</v>
      </c>
      <c r="B198" s="116">
        <f t="shared" si="20"/>
        <v>1</v>
      </c>
      <c r="C198" s="114">
        <f t="shared" si="21"/>
        <v>0</v>
      </c>
      <c r="D198" s="115">
        <f t="shared" si="22"/>
        <v>0</v>
      </c>
      <c r="E198" s="114">
        <f t="shared" si="18"/>
        <v>0</v>
      </c>
      <c r="F198" s="114">
        <f t="shared" si="23"/>
        <v>1000000</v>
      </c>
      <c r="G198" s="114">
        <f t="shared" si="19"/>
        <v>1000000</v>
      </c>
    </row>
    <row r="199" spans="1:7" x14ac:dyDescent="0.25">
      <c r="A199" s="177">
        <v>44061</v>
      </c>
      <c r="B199" s="116">
        <f t="shared" si="20"/>
        <v>1</v>
      </c>
      <c r="C199" s="114">
        <f t="shared" si="21"/>
        <v>0</v>
      </c>
      <c r="D199" s="115">
        <f t="shared" si="22"/>
        <v>0</v>
      </c>
      <c r="E199" s="114">
        <f t="shared" si="18"/>
        <v>0</v>
      </c>
      <c r="F199" s="114">
        <f t="shared" si="23"/>
        <v>1000000</v>
      </c>
      <c r="G199" s="114">
        <f t="shared" si="19"/>
        <v>1000000</v>
      </c>
    </row>
    <row r="200" spans="1:7" x14ac:dyDescent="0.25">
      <c r="A200" s="177">
        <v>44062</v>
      </c>
      <c r="B200" s="116">
        <f t="shared" si="20"/>
        <v>1</v>
      </c>
      <c r="C200" s="114">
        <f t="shared" si="21"/>
        <v>0</v>
      </c>
      <c r="D200" s="115">
        <f t="shared" si="22"/>
        <v>0</v>
      </c>
      <c r="E200" s="114">
        <f t="shared" si="18"/>
        <v>0</v>
      </c>
      <c r="F200" s="114">
        <f t="shared" si="23"/>
        <v>1000000</v>
      </c>
      <c r="G200" s="114">
        <f t="shared" si="19"/>
        <v>1000000</v>
      </c>
    </row>
    <row r="201" spans="1:7" x14ac:dyDescent="0.25">
      <c r="A201" s="177">
        <v>44063</v>
      </c>
      <c r="B201" s="116">
        <f t="shared" si="20"/>
        <v>1</v>
      </c>
      <c r="C201" s="114">
        <f t="shared" si="21"/>
        <v>0</v>
      </c>
      <c r="D201" s="115">
        <f t="shared" si="22"/>
        <v>0</v>
      </c>
      <c r="E201" s="114">
        <f t="shared" si="18"/>
        <v>0</v>
      </c>
      <c r="F201" s="114">
        <f t="shared" si="23"/>
        <v>1000000</v>
      </c>
      <c r="G201" s="114">
        <f t="shared" si="19"/>
        <v>1000000</v>
      </c>
    </row>
    <row r="202" spans="1:7" x14ac:dyDescent="0.25">
      <c r="A202" s="177">
        <v>44064</v>
      </c>
      <c r="B202" s="116">
        <f t="shared" si="20"/>
        <v>1</v>
      </c>
      <c r="C202" s="114">
        <f t="shared" si="21"/>
        <v>0</v>
      </c>
      <c r="D202" s="115">
        <f t="shared" si="22"/>
        <v>0</v>
      </c>
      <c r="E202" s="114">
        <f t="shared" si="18"/>
        <v>0</v>
      </c>
      <c r="F202" s="114">
        <f t="shared" si="23"/>
        <v>1000000</v>
      </c>
      <c r="G202" s="114">
        <f t="shared" si="19"/>
        <v>1000000</v>
      </c>
    </row>
    <row r="203" spans="1:7" x14ac:dyDescent="0.25">
      <c r="A203" s="177">
        <v>44065</v>
      </c>
      <c r="B203" s="116">
        <f t="shared" si="20"/>
        <v>1</v>
      </c>
      <c r="C203" s="114">
        <f t="shared" si="21"/>
        <v>0</v>
      </c>
      <c r="D203" s="115">
        <f t="shared" si="22"/>
        <v>0</v>
      </c>
      <c r="E203" s="114">
        <f t="shared" si="18"/>
        <v>0</v>
      </c>
      <c r="F203" s="114">
        <f t="shared" si="23"/>
        <v>1000000</v>
      </c>
      <c r="G203" s="114">
        <f t="shared" si="19"/>
        <v>1000000</v>
      </c>
    </row>
    <row r="204" spans="1:7" x14ac:dyDescent="0.25">
      <c r="A204" s="177">
        <v>44066</v>
      </c>
      <c r="B204" s="116">
        <f t="shared" si="20"/>
        <v>1</v>
      </c>
      <c r="C204" s="114">
        <f t="shared" si="21"/>
        <v>0</v>
      </c>
      <c r="D204" s="115">
        <f t="shared" si="22"/>
        <v>0</v>
      </c>
      <c r="E204" s="114">
        <f t="shared" si="18"/>
        <v>0</v>
      </c>
      <c r="F204" s="114">
        <f t="shared" si="23"/>
        <v>1000000</v>
      </c>
      <c r="G204" s="114">
        <f t="shared" si="19"/>
        <v>1000000</v>
      </c>
    </row>
    <row r="205" spans="1:7" x14ac:dyDescent="0.25">
      <c r="A205" s="177">
        <v>44067</v>
      </c>
      <c r="B205" s="116">
        <f t="shared" si="20"/>
        <v>1</v>
      </c>
      <c r="C205" s="114">
        <f t="shared" si="21"/>
        <v>0</v>
      </c>
      <c r="D205" s="115">
        <f t="shared" si="22"/>
        <v>0</v>
      </c>
      <c r="E205" s="114">
        <f t="shared" si="18"/>
        <v>0</v>
      </c>
      <c r="F205" s="114">
        <f t="shared" si="23"/>
        <v>1000000</v>
      </c>
      <c r="G205" s="114">
        <f t="shared" si="19"/>
        <v>1000000</v>
      </c>
    </row>
    <row r="206" spans="1:7" x14ac:dyDescent="0.25">
      <c r="A206" s="177">
        <v>44068</v>
      </c>
      <c r="B206" s="116">
        <f t="shared" si="20"/>
        <v>1</v>
      </c>
      <c r="C206" s="114">
        <f t="shared" si="21"/>
        <v>0</v>
      </c>
      <c r="D206" s="115">
        <f t="shared" si="22"/>
        <v>0</v>
      </c>
      <c r="E206" s="114">
        <f t="shared" si="18"/>
        <v>0</v>
      </c>
      <c r="F206" s="114">
        <f t="shared" si="23"/>
        <v>1000000</v>
      </c>
      <c r="G206" s="114">
        <f t="shared" si="19"/>
        <v>1000000</v>
      </c>
    </row>
    <row r="207" spans="1:7" x14ac:dyDescent="0.25">
      <c r="A207" s="177">
        <v>44069</v>
      </c>
      <c r="B207" s="116">
        <f t="shared" si="20"/>
        <v>1</v>
      </c>
      <c r="C207" s="114">
        <f t="shared" si="21"/>
        <v>0</v>
      </c>
      <c r="D207" s="115">
        <f t="shared" si="22"/>
        <v>0</v>
      </c>
      <c r="E207" s="114">
        <f t="shared" si="18"/>
        <v>0</v>
      </c>
      <c r="F207" s="114">
        <f t="shared" si="23"/>
        <v>1000000</v>
      </c>
      <c r="G207" s="114">
        <f t="shared" si="19"/>
        <v>1000000</v>
      </c>
    </row>
    <row r="208" spans="1:7" x14ac:dyDescent="0.25">
      <c r="A208" s="177">
        <v>44070</v>
      </c>
      <c r="B208" s="116">
        <f t="shared" si="20"/>
        <v>1</v>
      </c>
      <c r="C208" s="114">
        <f t="shared" si="21"/>
        <v>0</v>
      </c>
      <c r="D208" s="115">
        <f t="shared" si="22"/>
        <v>0</v>
      </c>
      <c r="E208" s="114">
        <f t="shared" si="18"/>
        <v>0</v>
      </c>
      <c r="F208" s="114">
        <f t="shared" si="23"/>
        <v>1000000</v>
      </c>
      <c r="G208" s="114">
        <f t="shared" si="19"/>
        <v>1000000</v>
      </c>
    </row>
    <row r="209" spans="1:7" x14ac:dyDescent="0.25">
      <c r="A209" s="177">
        <v>44071</v>
      </c>
      <c r="B209" s="116">
        <f t="shared" si="20"/>
        <v>1</v>
      </c>
      <c r="C209" s="114">
        <f t="shared" si="21"/>
        <v>0</v>
      </c>
      <c r="D209" s="115">
        <f t="shared" si="22"/>
        <v>0</v>
      </c>
      <c r="E209" s="114">
        <f t="shared" si="18"/>
        <v>0</v>
      </c>
      <c r="F209" s="114">
        <f t="shared" si="23"/>
        <v>1000000</v>
      </c>
      <c r="G209" s="114">
        <f t="shared" si="19"/>
        <v>1000000</v>
      </c>
    </row>
    <row r="210" spans="1:7" x14ac:dyDescent="0.25">
      <c r="A210" s="177">
        <v>44072</v>
      </c>
      <c r="B210" s="116">
        <f t="shared" si="20"/>
        <v>1</v>
      </c>
      <c r="C210" s="114">
        <f t="shared" si="21"/>
        <v>0</v>
      </c>
      <c r="D210" s="115">
        <f t="shared" si="22"/>
        <v>0</v>
      </c>
      <c r="E210" s="114">
        <f t="shared" si="18"/>
        <v>0</v>
      </c>
      <c r="F210" s="114">
        <f t="shared" si="23"/>
        <v>1000000</v>
      </c>
      <c r="G210" s="114">
        <f t="shared" si="19"/>
        <v>1000000</v>
      </c>
    </row>
    <row r="211" spans="1:7" x14ac:dyDescent="0.25">
      <c r="A211" s="177">
        <v>44073</v>
      </c>
      <c r="B211" s="116">
        <f t="shared" si="20"/>
        <v>1</v>
      </c>
      <c r="C211" s="114">
        <f t="shared" si="21"/>
        <v>0</v>
      </c>
      <c r="D211" s="115">
        <f t="shared" si="22"/>
        <v>0</v>
      </c>
      <c r="E211" s="114">
        <f t="shared" si="18"/>
        <v>0</v>
      </c>
      <c r="F211" s="114">
        <f t="shared" si="23"/>
        <v>1000000</v>
      </c>
      <c r="G211" s="114">
        <f t="shared" si="19"/>
        <v>1000000</v>
      </c>
    </row>
    <row r="212" spans="1:7" x14ac:dyDescent="0.25">
      <c r="A212" s="177">
        <v>44074</v>
      </c>
      <c r="B212" s="116">
        <f t="shared" si="20"/>
        <v>1</v>
      </c>
      <c r="C212" s="114">
        <f t="shared" si="21"/>
        <v>0</v>
      </c>
      <c r="D212" s="115">
        <f t="shared" si="22"/>
        <v>0</v>
      </c>
      <c r="E212" s="114">
        <f t="shared" si="18"/>
        <v>0</v>
      </c>
      <c r="F212" s="114">
        <f t="shared" si="23"/>
        <v>1000000</v>
      </c>
      <c r="G212" s="114">
        <f t="shared" si="19"/>
        <v>1000000</v>
      </c>
    </row>
    <row r="213" spans="1:7" x14ac:dyDescent="0.25">
      <c r="A213" s="177">
        <v>44075</v>
      </c>
      <c r="B213" s="116">
        <f t="shared" si="20"/>
        <v>1</v>
      </c>
      <c r="C213" s="114">
        <f t="shared" si="21"/>
        <v>0</v>
      </c>
      <c r="D213" s="115">
        <f t="shared" si="22"/>
        <v>0</v>
      </c>
      <c r="E213" s="114">
        <f t="shared" si="18"/>
        <v>0</v>
      </c>
      <c r="F213" s="114">
        <f t="shared" si="23"/>
        <v>1000000</v>
      </c>
      <c r="G213" s="114">
        <f t="shared" si="19"/>
        <v>1000000</v>
      </c>
    </row>
    <row r="214" spans="1:7" x14ac:dyDescent="0.25">
      <c r="A214" s="177">
        <v>44076</v>
      </c>
      <c r="B214" s="116">
        <f t="shared" si="20"/>
        <v>1</v>
      </c>
      <c r="C214" s="114">
        <f t="shared" si="21"/>
        <v>0</v>
      </c>
      <c r="D214" s="115">
        <f t="shared" si="22"/>
        <v>0</v>
      </c>
      <c r="E214" s="114">
        <f t="shared" si="18"/>
        <v>0</v>
      </c>
      <c r="F214" s="114">
        <f t="shared" si="23"/>
        <v>1000000</v>
      </c>
      <c r="G214" s="114">
        <f t="shared" si="19"/>
        <v>1000000</v>
      </c>
    </row>
    <row r="215" spans="1:7" x14ac:dyDescent="0.25">
      <c r="A215" s="177">
        <v>44077</v>
      </c>
      <c r="B215" s="116">
        <f t="shared" si="20"/>
        <v>1</v>
      </c>
      <c r="C215" s="114">
        <f t="shared" si="21"/>
        <v>0</v>
      </c>
      <c r="D215" s="115">
        <f t="shared" si="22"/>
        <v>0</v>
      </c>
      <c r="E215" s="114">
        <f t="shared" si="18"/>
        <v>0</v>
      </c>
      <c r="F215" s="114">
        <f t="shared" si="23"/>
        <v>1000000</v>
      </c>
      <c r="G215" s="114">
        <f t="shared" si="19"/>
        <v>1000000</v>
      </c>
    </row>
    <row r="216" spans="1:7" x14ac:dyDescent="0.25">
      <c r="A216" s="177">
        <v>44078</v>
      </c>
      <c r="B216" s="116">
        <f t="shared" si="20"/>
        <v>1</v>
      </c>
      <c r="C216" s="114">
        <f t="shared" si="21"/>
        <v>0</v>
      </c>
      <c r="D216" s="115">
        <f t="shared" si="22"/>
        <v>0</v>
      </c>
      <c r="E216" s="114">
        <f t="shared" si="18"/>
        <v>0</v>
      </c>
      <c r="F216" s="114">
        <f t="shared" si="23"/>
        <v>1000000</v>
      </c>
      <c r="G216" s="114">
        <f t="shared" si="19"/>
        <v>1000000</v>
      </c>
    </row>
    <row r="217" spans="1:7" x14ac:dyDescent="0.25">
      <c r="A217" s="177">
        <v>44079</v>
      </c>
      <c r="B217" s="116">
        <f t="shared" si="20"/>
        <v>1</v>
      </c>
      <c r="C217" s="114">
        <f t="shared" si="21"/>
        <v>0</v>
      </c>
      <c r="D217" s="115">
        <f t="shared" si="22"/>
        <v>0</v>
      </c>
      <c r="E217" s="114">
        <f t="shared" si="18"/>
        <v>0</v>
      </c>
      <c r="F217" s="114">
        <f t="shared" si="23"/>
        <v>1000000</v>
      </c>
      <c r="G217" s="114">
        <f t="shared" si="19"/>
        <v>1000000</v>
      </c>
    </row>
    <row r="218" spans="1:7" x14ac:dyDescent="0.25">
      <c r="A218" s="177">
        <v>44080</v>
      </c>
      <c r="B218" s="116">
        <f t="shared" si="20"/>
        <v>1</v>
      </c>
      <c r="C218" s="114">
        <f t="shared" si="21"/>
        <v>0</v>
      </c>
      <c r="D218" s="115">
        <f t="shared" si="22"/>
        <v>0</v>
      </c>
      <c r="E218" s="114">
        <f t="shared" si="18"/>
        <v>0</v>
      </c>
      <c r="F218" s="114">
        <f t="shared" si="23"/>
        <v>1000000</v>
      </c>
      <c r="G218" s="114">
        <f t="shared" si="19"/>
        <v>1000000</v>
      </c>
    </row>
    <row r="219" spans="1:7" x14ac:dyDescent="0.25">
      <c r="A219" s="177">
        <v>44081</v>
      </c>
      <c r="B219" s="116">
        <f t="shared" si="20"/>
        <v>1</v>
      </c>
      <c r="C219" s="114">
        <f t="shared" si="21"/>
        <v>0</v>
      </c>
      <c r="D219" s="115">
        <f t="shared" si="22"/>
        <v>0</v>
      </c>
      <c r="E219" s="114">
        <f t="shared" si="18"/>
        <v>0</v>
      </c>
      <c r="F219" s="114">
        <f t="shared" si="23"/>
        <v>1000000</v>
      </c>
      <c r="G219" s="114">
        <f t="shared" si="19"/>
        <v>1000000</v>
      </c>
    </row>
    <row r="220" spans="1:7" x14ac:dyDescent="0.25">
      <c r="A220" s="177">
        <v>44082</v>
      </c>
      <c r="B220" s="116">
        <f t="shared" si="20"/>
        <v>1</v>
      </c>
      <c r="C220" s="114">
        <f t="shared" si="21"/>
        <v>0</v>
      </c>
      <c r="D220" s="115">
        <f t="shared" si="22"/>
        <v>0</v>
      </c>
      <c r="E220" s="114">
        <f t="shared" si="18"/>
        <v>0</v>
      </c>
      <c r="F220" s="114">
        <f t="shared" si="23"/>
        <v>1000000</v>
      </c>
      <c r="G220" s="114">
        <f t="shared" si="19"/>
        <v>1000000</v>
      </c>
    </row>
    <row r="221" spans="1:7" x14ac:dyDescent="0.25">
      <c r="A221" s="177">
        <v>44083</v>
      </c>
      <c r="B221" s="116">
        <f t="shared" si="20"/>
        <v>1</v>
      </c>
      <c r="C221" s="114">
        <f t="shared" si="21"/>
        <v>0</v>
      </c>
      <c r="D221" s="115">
        <f t="shared" si="22"/>
        <v>0</v>
      </c>
      <c r="E221" s="114">
        <f t="shared" si="18"/>
        <v>0</v>
      </c>
      <c r="F221" s="114">
        <f t="shared" si="23"/>
        <v>1000000</v>
      </c>
      <c r="G221" s="114">
        <f t="shared" si="19"/>
        <v>1000000</v>
      </c>
    </row>
    <row r="222" spans="1:7" x14ac:dyDescent="0.25">
      <c r="A222" s="177">
        <v>44084</v>
      </c>
      <c r="B222" s="116">
        <f t="shared" si="20"/>
        <v>1</v>
      </c>
      <c r="C222" s="114">
        <f t="shared" si="21"/>
        <v>0</v>
      </c>
      <c r="D222" s="115">
        <f t="shared" si="22"/>
        <v>0</v>
      </c>
      <c r="E222" s="114">
        <f t="shared" si="18"/>
        <v>0</v>
      </c>
      <c r="F222" s="114">
        <f t="shared" si="23"/>
        <v>1000000</v>
      </c>
      <c r="G222" s="114">
        <f t="shared" si="19"/>
        <v>1000000</v>
      </c>
    </row>
    <row r="223" spans="1:7" x14ac:dyDescent="0.25">
      <c r="A223" s="177">
        <v>44085</v>
      </c>
      <c r="B223" s="116">
        <f t="shared" si="20"/>
        <v>1</v>
      </c>
      <c r="C223" s="114">
        <f t="shared" si="21"/>
        <v>0</v>
      </c>
      <c r="D223" s="115">
        <f t="shared" si="22"/>
        <v>0</v>
      </c>
      <c r="E223" s="114">
        <f t="shared" si="18"/>
        <v>0</v>
      </c>
      <c r="F223" s="114">
        <f t="shared" si="23"/>
        <v>1000000</v>
      </c>
      <c r="G223" s="114">
        <f t="shared" si="19"/>
        <v>1000000</v>
      </c>
    </row>
    <row r="224" spans="1:7" x14ac:dyDescent="0.25">
      <c r="A224" s="177">
        <v>44086</v>
      </c>
      <c r="B224" s="116">
        <f t="shared" si="20"/>
        <v>1</v>
      </c>
      <c r="C224" s="114">
        <f t="shared" si="21"/>
        <v>0</v>
      </c>
      <c r="D224" s="115">
        <f t="shared" si="22"/>
        <v>0</v>
      </c>
      <c r="E224" s="114">
        <f t="shared" si="18"/>
        <v>0</v>
      </c>
      <c r="F224" s="114">
        <f t="shared" si="23"/>
        <v>1000000</v>
      </c>
      <c r="G224" s="114">
        <f t="shared" si="19"/>
        <v>1000000</v>
      </c>
    </row>
    <row r="225" spans="1:7" x14ac:dyDescent="0.25">
      <c r="A225" s="177">
        <v>44087</v>
      </c>
      <c r="B225" s="116">
        <f t="shared" si="20"/>
        <v>1</v>
      </c>
      <c r="C225" s="114">
        <f t="shared" si="21"/>
        <v>0</v>
      </c>
      <c r="D225" s="115">
        <f t="shared" si="22"/>
        <v>0</v>
      </c>
      <c r="E225" s="114">
        <f t="shared" si="18"/>
        <v>0</v>
      </c>
      <c r="F225" s="114">
        <f t="shared" si="23"/>
        <v>1000000</v>
      </c>
      <c r="G225" s="114">
        <f t="shared" si="19"/>
        <v>1000000</v>
      </c>
    </row>
    <row r="226" spans="1:7" x14ac:dyDescent="0.25">
      <c r="A226" s="177">
        <v>44088</v>
      </c>
      <c r="B226" s="116">
        <f t="shared" si="20"/>
        <v>1</v>
      </c>
      <c r="C226" s="114">
        <f t="shared" si="21"/>
        <v>0</v>
      </c>
      <c r="D226" s="115">
        <f t="shared" si="22"/>
        <v>0</v>
      </c>
      <c r="E226" s="114">
        <f t="shared" si="18"/>
        <v>0</v>
      </c>
      <c r="F226" s="114">
        <f t="shared" si="23"/>
        <v>1000000</v>
      </c>
      <c r="G226" s="114">
        <f t="shared" si="19"/>
        <v>1000000</v>
      </c>
    </row>
    <row r="227" spans="1:7" x14ac:dyDescent="0.25">
      <c r="A227" s="177">
        <v>44089</v>
      </c>
      <c r="B227" s="116">
        <f t="shared" si="20"/>
        <v>1</v>
      </c>
      <c r="C227" s="114">
        <f t="shared" si="21"/>
        <v>0</v>
      </c>
      <c r="D227" s="115">
        <f t="shared" si="22"/>
        <v>0</v>
      </c>
      <c r="E227" s="114">
        <f t="shared" si="18"/>
        <v>0</v>
      </c>
      <c r="F227" s="114">
        <f t="shared" si="23"/>
        <v>1000000</v>
      </c>
      <c r="G227" s="114">
        <f t="shared" si="19"/>
        <v>1000000</v>
      </c>
    </row>
    <row r="228" spans="1:7" x14ac:dyDescent="0.25">
      <c r="A228" s="177">
        <v>44090</v>
      </c>
      <c r="B228" s="116">
        <f t="shared" si="20"/>
        <v>1</v>
      </c>
      <c r="C228" s="114">
        <f t="shared" si="21"/>
        <v>0</v>
      </c>
      <c r="D228" s="115">
        <f t="shared" si="22"/>
        <v>0</v>
      </c>
      <c r="E228" s="114">
        <f t="shared" si="18"/>
        <v>0</v>
      </c>
      <c r="F228" s="114">
        <f t="shared" si="23"/>
        <v>1000000</v>
      </c>
      <c r="G228" s="114">
        <f t="shared" si="19"/>
        <v>1000000</v>
      </c>
    </row>
    <row r="229" spans="1:7" x14ac:dyDescent="0.25">
      <c r="A229" s="177">
        <v>44091</v>
      </c>
      <c r="B229" s="116">
        <f t="shared" si="20"/>
        <v>1</v>
      </c>
      <c r="C229" s="114">
        <f t="shared" si="21"/>
        <v>0</v>
      </c>
      <c r="D229" s="115">
        <f t="shared" si="22"/>
        <v>0</v>
      </c>
      <c r="E229" s="114">
        <f t="shared" si="18"/>
        <v>0</v>
      </c>
      <c r="F229" s="114">
        <f t="shared" si="23"/>
        <v>1000000</v>
      </c>
      <c r="G229" s="114">
        <f t="shared" si="19"/>
        <v>1000000</v>
      </c>
    </row>
    <row r="230" spans="1:7" x14ac:dyDescent="0.25">
      <c r="A230" s="177">
        <v>44092</v>
      </c>
      <c r="B230" s="116">
        <f t="shared" si="20"/>
        <v>1</v>
      </c>
      <c r="C230" s="114">
        <f t="shared" si="21"/>
        <v>0</v>
      </c>
      <c r="D230" s="115">
        <f t="shared" si="22"/>
        <v>0</v>
      </c>
      <c r="E230" s="114">
        <f t="shared" si="18"/>
        <v>0</v>
      </c>
      <c r="F230" s="114">
        <f t="shared" si="23"/>
        <v>1000000</v>
      </c>
      <c r="G230" s="114">
        <f t="shared" si="19"/>
        <v>1000000</v>
      </c>
    </row>
    <row r="231" spans="1:7" x14ac:dyDescent="0.25">
      <c r="A231" s="177">
        <v>44093</v>
      </c>
      <c r="B231" s="116">
        <f t="shared" si="20"/>
        <v>1</v>
      </c>
      <c r="C231" s="114">
        <f t="shared" si="21"/>
        <v>0</v>
      </c>
      <c r="D231" s="115">
        <f t="shared" si="22"/>
        <v>0</v>
      </c>
      <c r="E231" s="114">
        <f t="shared" si="18"/>
        <v>0</v>
      </c>
      <c r="F231" s="114">
        <f t="shared" si="23"/>
        <v>1000000</v>
      </c>
      <c r="G231" s="114">
        <f t="shared" si="19"/>
        <v>1000000</v>
      </c>
    </row>
    <row r="232" spans="1:7" x14ac:dyDescent="0.25">
      <c r="A232" s="177">
        <v>44094</v>
      </c>
      <c r="B232" s="116">
        <f t="shared" si="20"/>
        <v>1</v>
      </c>
      <c r="C232" s="114">
        <f t="shared" si="21"/>
        <v>0</v>
      </c>
      <c r="D232" s="115">
        <f t="shared" si="22"/>
        <v>0</v>
      </c>
      <c r="E232" s="114">
        <f t="shared" si="18"/>
        <v>0</v>
      </c>
      <c r="F232" s="114">
        <f t="shared" si="23"/>
        <v>1000000</v>
      </c>
      <c r="G232" s="114">
        <f t="shared" si="19"/>
        <v>1000000</v>
      </c>
    </row>
    <row r="233" spans="1:7" x14ac:dyDescent="0.25">
      <c r="A233" s="177">
        <v>44095</v>
      </c>
      <c r="B233" s="116">
        <f t="shared" si="20"/>
        <v>1</v>
      </c>
      <c r="C233" s="114">
        <f t="shared" si="21"/>
        <v>0</v>
      </c>
      <c r="D233" s="115">
        <f t="shared" si="22"/>
        <v>0</v>
      </c>
      <c r="E233" s="114">
        <f t="shared" si="18"/>
        <v>0</v>
      </c>
      <c r="F233" s="114">
        <f t="shared" si="23"/>
        <v>1000000</v>
      </c>
      <c r="G233" s="114">
        <f t="shared" si="19"/>
        <v>1000000</v>
      </c>
    </row>
    <row r="234" spans="1:7" x14ac:dyDescent="0.25">
      <c r="A234" s="177">
        <v>44096</v>
      </c>
      <c r="B234" s="116">
        <f t="shared" si="20"/>
        <v>1</v>
      </c>
      <c r="C234" s="114">
        <f t="shared" si="21"/>
        <v>0</v>
      </c>
      <c r="D234" s="115">
        <f t="shared" si="22"/>
        <v>0</v>
      </c>
      <c r="E234" s="114">
        <f t="shared" si="18"/>
        <v>0</v>
      </c>
      <c r="F234" s="114">
        <f t="shared" si="23"/>
        <v>1000000</v>
      </c>
      <c r="G234" s="114">
        <f t="shared" si="19"/>
        <v>1000000</v>
      </c>
    </row>
    <row r="235" spans="1:7" x14ac:dyDescent="0.25">
      <c r="A235" s="177">
        <v>44097</v>
      </c>
      <c r="B235" s="116">
        <f t="shared" si="20"/>
        <v>1</v>
      </c>
      <c r="C235" s="114">
        <f t="shared" si="21"/>
        <v>0</v>
      </c>
      <c r="D235" s="115">
        <f t="shared" si="22"/>
        <v>0</v>
      </c>
      <c r="E235" s="114">
        <f t="shared" si="18"/>
        <v>0</v>
      </c>
      <c r="F235" s="114">
        <f t="shared" si="23"/>
        <v>1000000</v>
      </c>
      <c r="G235" s="114">
        <f t="shared" si="19"/>
        <v>1000000</v>
      </c>
    </row>
    <row r="236" spans="1:7" x14ac:dyDescent="0.25">
      <c r="A236" s="177">
        <v>44098</v>
      </c>
      <c r="B236" s="116">
        <f t="shared" si="20"/>
        <v>1</v>
      </c>
      <c r="C236" s="114">
        <f t="shared" si="21"/>
        <v>0</v>
      </c>
      <c r="D236" s="115">
        <f t="shared" si="22"/>
        <v>0</v>
      </c>
      <c r="E236" s="114">
        <f t="shared" si="18"/>
        <v>0</v>
      </c>
      <c r="F236" s="114">
        <f t="shared" si="23"/>
        <v>1000000</v>
      </c>
      <c r="G236" s="114">
        <f t="shared" si="19"/>
        <v>1000000</v>
      </c>
    </row>
    <row r="237" spans="1:7" x14ac:dyDescent="0.25">
      <c r="A237" s="177">
        <v>44099</v>
      </c>
      <c r="B237" s="116">
        <f t="shared" si="20"/>
        <v>1</v>
      </c>
      <c r="C237" s="114">
        <f t="shared" si="21"/>
        <v>0</v>
      </c>
      <c r="D237" s="115">
        <f t="shared" si="22"/>
        <v>0</v>
      </c>
      <c r="E237" s="114">
        <f t="shared" si="18"/>
        <v>0</v>
      </c>
      <c r="F237" s="114">
        <f t="shared" si="23"/>
        <v>1000000</v>
      </c>
      <c r="G237" s="114">
        <f t="shared" si="19"/>
        <v>1000000</v>
      </c>
    </row>
    <row r="238" spans="1:7" x14ac:dyDescent="0.25">
      <c r="A238" s="177">
        <v>44100</v>
      </c>
      <c r="B238" s="116">
        <f t="shared" si="20"/>
        <v>1</v>
      </c>
      <c r="C238" s="114">
        <f t="shared" si="21"/>
        <v>0</v>
      </c>
      <c r="D238" s="115">
        <f t="shared" si="22"/>
        <v>0</v>
      </c>
      <c r="E238" s="114">
        <f t="shared" si="18"/>
        <v>0</v>
      </c>
      <c r="F238" s="114">
        <f t="shared" si="23"/>
        <v>1000000</v>
      </c>
      <c r="G238" s="114">
        <f t="shared" si="19"/>
        <v>1000000</v>
      </c>
    </row>
    <row r="239" spans="1:7" x14ac:dyDescent="0.25">
      <c r="A239" s="177">
        <v>44101</v>
      </c>
      <c r="B239" s="116">
        <f t="shared" si="20"/>
        <v>1</v>
      </c>
      <c r="C239" s="114">
        <f t="shared" si="21"/>
        <v>0</v>
      </c>
      <c r="D239" s="115">
        <f t="shared" si="22"/>
        <v>0</v>
      </c>
      <c r="E239" s="114">
        <f t="shared" si="18"/>
        <v>0</v>
      </c>
      <c r="F239" s="114">
        <f t="shared" si="23"/>
        <v>1000000</v>
      </c>
      <c r="G239" s="114">
        <f t="shared" si="19"/>
        <v>1000000</v>
      </c>
    </row>
    <row r="240" spans="1:7" x14ac:dyDescent="0.25">
      <c r="A240" s="177">
        <v>44102</v>
      </c>
      <c r="B240" s="116">
        <f t="shared" si="20"/>
        <v>1</v>
      </c>
      <c r="C240" s="114">
        <f t="shared" si="21"/>
        <v>0</v>
      </c>
      <c r="D240" s="115">
        <f t="shared" si="22"/>
        <v>0</v>
      </c>
      <c r="E240" s="114">
        <f t="shared" si="18"/>
        <v>0</v>
      </c>
      <c r="F240" s="114">
        <f t="shared" si="23"/>
        <v>1000000</v>
      </c>
      <c r="G240" s="114">
        <f t="shared" si="19"/>
        <v>1000000</v>
      </c>
    </row>
    <row r="241" spans="1:7" x14ac:dyDescent="0.25">
      <c r="A241" s="177">
        <v>44103</v>
      </c>
      <c r="B241" s="116">
        <f t="shared" si="20"/>
        <v>1</v>
      </c>
      <c r="C241" s="114">
        <f t="shared" si="21"/>
        <v>0</v>
      </c>
      <c r="D241" s="115">
        <f t="shared" si="22"/>
        <v>0</v>
      </c>
      <c r="E241" s="114">
        <f t="shared" si="18"/>
        <v>0</v>
      </c>
      <c r="F241" s="114">
        <f t="shared" si="23"/>
        <v>1000000</v>
      </c>
      <c r="G241" s="114">
        <f t="shared" si="19"/>
        <v>1000000</v>
      </c>
    </row>
    <row r="242" spans="1:7" x14ac:dyDescent="0.25">
      <c r="A242" s="177">
        <v>44104</v>
      </c>
      <c r="B242" s="116">
        <f t="shared" si="20"/>
        <v>1</v>
      </c>
      <c r="C242" s="114">
        <f t="shared" si="21"/>
        <v>0</v>
      </c>
      <c r="D242" s="115">
        <f t="shared" si="22"/>
        <v>0</v>
      </c>
      <c r="E242" s="114">
        <f t="shared" si="18"/>
        <v>0</v>
      </c>
      <c r="F242" s="114">
        <f t="shared" si="23"/>
        <v>1000000</v>
      </c>
      <c r="G242" s="114">
        <f t="shared" si="19"/>
        <v>1000000</v>
      </c>
    </row>
    <row r="243" spans="1:7" x14ac:dyDescent="0.25">
      <c r="A243" s="177">
        <v>44105</v>
      </c>
      <c r="B243" s="116">
        <f t="shared" si="20"/>
        <v>1</v>
      </c>
      <c r="C243" s="114">
        <f t="shared" si="21"/>
        <v>0</v>
      </c>
      <c r="D243" s="115">
        <f t="shared" si="22"/>
        <v>0</v>
      </c>
      <c r="E243" s="114">
        <f t="shared" si="18"/>
        <v>0</v>
      </c>
      <c r="F243" s="114">
        <f t="shared" si="23"/>
        <v>1000000</v>
      </c>
      <c r="G243" s="114">
        <f t="shared" si="19"/>
        <v>1000000</v>
      </c>
    </row>
    <row r="244" spans="1:7" x14ac:dyDescent="0.25">
      <c r="A244" s="177">
        <v>44106</v>
      </c>
      <c r="B244" s="116">
        <f t="shared" si="20"/>
        <v>1</v>
      </c>
      <c r="C244" s="114">
        <f t="shared" si="21"/>
        <v>0</v>
      </c>
      <c r="D244" s="115">
        <f t="shared" si="22"/>
        <v>0</v>
      </c>
      <c r="E244" s="114">
        <f t="shared" si="18"/>
        <v>0</v>
      </c>
      <c r="F244" s="114">
        <f t="shared" si="23"/>
        <v>1000000</v>
      </c>
      <c r="G244" s="114">
        <f t="shared" si="19"/>
        <v>1000000</v>
      </c>
    </row>
    <row r="245" spans="1:7" x14ac:dyDescent="0.25">
      <c r="A245" s="177">
        <v>44107</v>
      </c>
      <c r="B245" s="116">
        <f t="shared" si="20"/>
        <v>1</v>
      </c>
      <c r="C245" s="114">
        <f t="shared" si="21"/>
        <v>0</v>
      </c>
      <c r="D245" s="115">
        <f t="shared" si="22"/>
        <v>0</v>
      </c>
      <c r="E245" s="114">
        <f t="shared" si="18"/>
        <v>0</v>
      </c>
      <c r="F245" s="114">
        <f t="shared" si="23"/>
        <v>1000000</v>
      </c>
      <c r="G245" s="114">
        <f t="shared" si="19"/>
        <v>1000000</v>
      </c>
    </row>
    <row r="246" spans="1:7" x14ac:dyDescent="0.25">
      <c r="A246" s="177">
        <v>44108</v>
      </c>
      <c r="B246" s="116">
        <f t="shared" si="20"/>
        <v>1</v>
      </c>
      <c r="C246" s="114">
        <f t="shared" si="21"/>
        <v>0</v>
      </c>
      <c r="D246" s="115">
        <f t="shared" si="22"/>
        <v>0</v>
      </c>
      <c r="E246" s="114">
        <f t="shared" si="18"/>
        <v>0</v>
      </c>
      <c r="F246" s="114">
        <f t="shared" si="23"/>
        <v>1000000</v>
      </c>
      <c r="G246" s="114">
        <f t="shared" si="19"/>
        <v>1000000</v>
      </c>
    </row>
    <row r="247" spans="1:7" x14ac:dyDescent="0.25">
      <c r="A247" s="177">
        <v>44109</v>
      </c>
      <c r="B247" s="116">
        <f t="shared" si="20"/>
        <v>1</v>
      </c>
      <c r="C247" s="114">
        <f t="shared" si="21"/>
        <v>0</v>
      </c>
      <c r="D247" s="115">
        <f t="shared" si="22"/>
        <v>0</v>
      </c>
      <c r="E247" s="114">
        <f t="shared" si="18"/>
        <v>0</v>
      </c>
      <c r="F247" s="114">
        <f t="shared" si="23"/>
        <v>1000000</v>
      </c>
      <c r="G247" s="114">
        <f t="shared" si="19"/>
        <v>1000000</v>
      </c>
    </row>
    <row r="248" spans="1:7" x14ac:dyDescent="0.25">
      <c r="A248" s="177">
        <v>44110</v>
      </c>
      <c r="B248" s="116">
        <f t="shared" si="20"/>
        <v>1</v>
      </c>
      <c r="C248" s="114">
        <f t="shared" si="21"/>
        <v>0</v>
      </c>
      <c r="D248" s="115">
        <f t="shared" si="22"/>
        <v>0</v>
      </c>
      <c r="E248" s="114">
        <f t="shared" si="18"/>
        <v>0</v>
      </c>
      <c r="F248" s="114">
        <f t="shared" si="23"/>
        <v>1000000</v>
      </c>
      <c r="G248" s="114">
        <f t="shared" si="19"/>
        <v>1000000</v>
      </c>
    </row>
    <row r="249" spans="1:7" x14ac:dyDescent="0.25">
      <c r="A249" s="177">
        <v>44111</v>
      </c>
      <c r="B249" s="116">
        <f t="shared" si="20"/>
        <v>1</v>
      </c>
      <c r="C249" s="114">
        <f t="shared" si="21"/>
        <v>0</v>
      </c>
      <c r="D249" s="115">
        <f t="shared" si="22"/>
        <v>0</v>
      </c>
      <c r="E249" s="114">
        <f t="shared" si="18"/>
        <v>0</v>
      </c>
      <c r="F249" s="114">
        <f t="shared" si="23"/>
        <v>1000000</v>
      </c>
      <c r="G249" s="114">
        <f t="shared" si="19"/>
        <v>1000000</v>
      </c>
    </row>
    <row r="250" spans="1:7" x14ac:dyDescent="0.25">
      <c r="A250" s="177">
        <v>44112</v>
      </c>
      <c r="B250" s="116">
        <f t="shared" si="20"/>
        <v>1</v>
      </c>
      <c r="C250" s="114">
        <f t="shared" si="21"/>
        <v>0</v>
      </c>
      <c r="D250" s="115">
        <f t="shared" si="22"/>
        <v>0</v>
      </c>
      <c r="E250" s="114">
        <f t="shared" si="18"/>
        <v>0</v>
      </c>
      <c r="F250" s="114">
        <f t="shared" si="23"/>
        <v>1000000</v>
      </c>
      <c r="G250" s="114">
        <f t="shared" si="19"/>
        <v>1000000</v>
      </c>
    </row>
    <row r="251" spans="1:7" x14ac:dyDescent="0.25">
      <c r="A251" s="177">
        <v>44113</v>
      </c>
      <c r="B251" s="116">
        <f t="shared" si="20"/>
        <v>1</v>
      </c>
      <c r="C251" s="114">
        <f t="shared" si="21"/>
        <v>0</v>
      </c>
      <c r="D251" s="115">
        <f t="shared" si="22"/>
        <v>0</v>
      </c>
      <c r="E251" s="114">
        <f t="shared" si="18"/>
        <v>0</v>
      </c>
      <c r="F251" s="114">
        <f t="shared" si="23"/>
        <v>1000000</v>
      </c>
      <c r="G251" s="114">
        <f t="shared" si="19"/>
        <v>1000000</v>
      </c>
    </row>
    <row r="252" spans="1:7" x14ac:dyDescent="0.25">
      <c r="A252" s="177">
        <v>44114</v>
      </c>
      <c r="B252" s="116">
        <f t="shared" si="20"/>
        <v>1</v>
      </c>
      <c r="C252" s="114">
        <f t="shared" si="21"/>
        <v>0</v>
      </c>
      <c r="D252" s="115">
        <f t="shared" si="22"/>
        <v>0</v>
      </c>
      <c r="E252" s="114">
        <f t="shared" si="18"/>
        <v>0</v>
      </c>
      <c r="F252" s="114">
        <f t="shared" si="23"/>
        <v>1000000</v>
      </c>
      <c r="G252" s="114">
        <f t="shared" si="19"/>
        <v>1000000</v>
      </c>
    </row>
    <row r="253" spans="1:7" x14ac:dyDescent="0.25">
      <c r="A253" s="177">
        <v>44115</v>
      </c>
      <c r="B253" s="116">
        <f t="shared" si="20"/>
        <v>1</v>
      </c>
      <c r="C253" s="114">
        <f t="shared" si="21"/>
        <v>0</v>
      </c>
      <c r="D253" s="115">
        <f t="shared" si="22"/>
        <v>0</v>
      </c>
      <c r="E253" s="114">
        <f t="shared" si="18"/>
        <v>0</v>
      </c>
      <c r="F253" s="114">
        <f t="shared" si="23"/>
        <v>1000000</v>
      </c>
      <c r="G253" s="114">
        <f t="shared" si="19"/>
        <v>1000000</v>
      </c>
    </row>
    <row r="254" spans="1:7" x14ac:dyDescent="0.25">
      <c r="A254" s="177">
        <v>44116</v>
      </c>
      <c r="B254" s="116">
        <f t="shared" si="20"/>
        <v>1</v>
      </c>
      <c r="C254" s="114">
        <f t="shared" si="21"/>
        <v>0</v>
      </c>
      <c r="D254" s="115">
        <f t="shared" si="22"/>
        <v>0</v>
      </c>
      <c r="E254" s="114">
        <f t="shared" si="18"/>
        <v>0</v>
      </c>
      <c r="F254" s="114">
        <f t="shared" si="23"/>
        <v>1000000</v>
      </c>
      <c r="G254" s="114">
        <f t="shared" si="19"/>
        <v>1000000</v>
      </c>
    </row>
    <row r="255" spans="1:7" x14ac:dyDescent="0.25">
      <c r="A255" s="177">
        <v>44117</v>
      </c>
      <c r="B255" s="116">
        <f t="shared" si="20"/>
        <v>1</v>
      </c>
      <c r="C255" s="114">
        <f t="shared" si="21"/>
        <v>0</v>
      </c>
      <c r="D255" s="115">
        <f t="shared" si="22"/>
        <v>0</v>
      </c>
      <c r="E255" s="114">
        <f t="shared" si="18"/>
        <v>0</v>
      </c>
      <c r="F255" s="114">
        <f t="shared" si="23"/>
        <v>1000000</v>
      </c>
      <c r="G255" s="114">
        <f t="shared" si="19"/>
        <v>1000000</v>
      </c>
    </row>
    <row r="256" spans="1:7" x14ac:dyDescent="0.25">
      <c r="A256" s="177">
        <v>44118</v>
      </c>
      <c r="B256" s="116">
        <f t="shared" si="20"/>
        <v>1</v>
      </c>
      <c r="C256" s="114">
        <f t="shared" si="21"/>
        <v>0</v>
      </c>
      <c r="D256" s="115">
        <f t="shared" si="22"/>
        <v>0</v>
      </c>
      <c r="E256" s="114">
        <f t="shared" si="18"/>
        <v>0</v>
      </c>
      <c r="F256" s="114">
        <f t="shared" si="23"/>
        <v>1000000</v>
      </c>
      <c r="G256" s="114">
        <f t="shared" si="19"/>
        <v>1000000</v>
      </c>
    </row>
    <row r="257" spans="1:7" x14ac:dyDescent="0.25">
      <c r="A257" s="177">
        <v>44119</v>
      </c>
      <c r="B257" s="116">
        <f t="shared" si="20"/>
        <v>1</v>
      </c>
      <c r="C257" s="114">
        <f t="shared" si="21"/>
        <v>0</v>
      </c>
      <c r="D257" s="115">
        <f t="shared" si="22"/>
        <v>0</v>
      </c>
      <c r="E257" s="114">
        <f t="shared" si="18"/>
        <v>0</v>
      </c>
      <c r="F257" s="114">
        <f t="shared" si="23"/>
        <v>1000000</v>
      </c>
      <c r="G257" s="114">
        <f t="shared" si="19"/>
        <v>1000000</v>
      </c>
    </row>
    <row r="258" spans="1:7" x14ac:dyDescent="0.25">
      <c r="A258" s="177">
        <v>44120</v>
      </c>
      <c r="B258" s="116">
        <f t="shared" si="20"/>
        <v>1</v>
      </c>
      <c r="C258" s="114">
        <f t="shared" si="21"/>
        <v>0</v>
      </c>
      <c r="D258" s="115">
        <f t="shared" si="22"/>
        <v>0</v>
      </c>
      <c r="E258" s="114">
        <f t="shared" si="18"/>
        <v>0</v>
      </c>
      <c r="F258" s="114">
        <f t="shared" si="23"/>
        <v>1000000</v>
      </c>
      <c r="G258" s="114">
        <f t="shared" si="19"/>
        <v>1000000</v>
      </c>
    </row>
    <row r="259" spans="1:7" x14ac:dyDescent="0.25">
      <c r="A259" s="177">
        <v>44121</v>
      </c>
      <c r="B259" s="116">
        <f t="shared" si="20"/>
        <v>1</v>
      </c>
      <c r="C259" s="114">
        <f t="shared" si="21"/>
        <v>0</v>
      </c>
      <c r="D259" s="115">
        <f t="shared" si="22"/>
        <v>0</v>
      </c>
      <c r="E259" s="114">
        <f t="shared" si="18"/>
        <v>0</v>
      </c>
      <c r="F259" s="114">
        <f t="shared" si="23"/>
        <v>1000000</v>
      </c>
      <c r="G259" s="114">
        <f t="shared" si="19"/>
        <v>1000000</v>
      </c>
    </row>
    <row r="260" spans="1:7" x14ac:dyDescent="0.25">
      <c r="A260" s="177">
        <v>44122</v>
      </c>
      <c r="B260" s="116">
        <f t="shared" si="20"/>
        <v>1</v>
      </c>
      <c r="C260" s="114">
        <f t="shared" si="21"/>
        <v>0</v>
      </c>
      <c r="D260" s="115">
        <f t="shared" si="22"/>
        <v>0</v>
      </c>
      <c r="E260" s="114">
        <f t="shared" ref="E260:E323" si="24">F260*$B$1681*B260/365</f>
        <v>0</v>
      </c>
      <c r="F260" s="114">
        <f t="shared" si="23"/>
        <v>1000000</v>
      </c>
      <c r="G260" s="114">
        <f t="shared" ref="G260:G323" si="25">F260-D260</f>
        <v>1000000</v>
      </c>
    </row>
    <row r="261" spans="1:7" x14ac:dyDescent="0.25">
      <c r="A261" s="177">
        <v>44123</v>
      </c>
      <c r="B261" s="116">
        <f t="shared" ref="B261:B324" si="26">_xlfn.DAYS(A261,A260)</f>
        <v>1</v>
      </c>
      <c r="C261" s="114">
        <f t="shared" ref="C261:C324" si="27">$B$1682</f>
        <v>0</v>
      </c>
      <c r="D261" s="115">
        <f t="shared" ref="D261:D324" si="28">C261-E261</f>
        <v>0</v>
      </c>
      <c r="E261" s="114">
        <f t="shared" si="24"/>
        <v>0</v>
      </c>
      <c r="F261" s="114">
        <f t="shared" ref="F261:F324" si="29">G260</f>
        <v>1000000</v>
      </c>
      <c r="G261" s="114">
        <f t="shared" si="25"/>
        <v>1000000</v>
      </c>
    </row>
    <row r="262" spans="1:7" x14ac:dyDescent="0.25">
      <c r="A262" s="177">
        <v>44124</v>
      </c>
      <c r="B262" s="116">
        <f t="shared" si="26"/>
        <v>1</v>
      </c>
      <c r="C262" s="114">
        <f t="shared" si="27"/>
        <v>0</v>
      </c>
      <c r="D262" s="115">
        <f t="shared" si="28"/>
        <v>0</v>
      </c>
      <c r="E262" s="114">
        <f t="shared" si="24"/>
        <v>0</v>
      </c>
      <c r="F262" s="114">
        <f t="shared" si="29"/>
        <v>1000000</v>
      </c>
      <c r="G262" s="114">
        <f t="shared" si="25"/>
        <v>1000000</v>
      </c>
    </row>
    <row r="263" spans="1:7" x14ac:dyDescent="0.25">
      <c r="A263" s="177">
        <v>44125</v>
      </c>
      <c r="B263" s="116">
        <f t="shared" si="26"/>
        <v>1</v>
      </c>
      <c r="C263" s="114">
        <f t="shared" si="27"/>
        <v>0</v>
      </c>
      <c r="D263" s="115">
        <f t="shared" si="28"/>
        <v>0</v>
      </c>
      <c r="E263" s="114">
        <f t="shared" si="24"/>
        <v>0</v>
      </c>
      <c r="F263" s="114">
        <f t="shared" si="29"/>
        <v>1000000</v>
      </c>
      <c r="G263" s="114">
        <f t="shared" si="25"/>
        <v>1000000</v>
      </c>
    </row>
    <row r="264" spans="1:7" x14ac:dyDescent="0.25">
      <c r="A264" s="177">
        <v>44126</v>
      </c>
      <c r="B264" s="116">
        <f t="shared" si="26"/>
        <v>1</v>
      </c>
      <c r="C264" s="114">
        <f t="shared" si="27"/>
        <v>0</v>
      </c>
      <c r="D264" s="115">
        <f t="shared" si="28"/>
        <v>0</v>
      </c>
      <c r="E264" s="114">
        <f t="shared" si="24"/>
        <v>0</v>
      </c>
      <c r="F264" s="114">
        <f t="shared" si="29"/>
        <v>1000000</v>
      </c>
      <c r="G264" s="114">
        <f t="shared" si="25"/>
        <v>1000000</v>
      </c>
    </row>
    <row r="265" spans="1:7" x14ac:dyDescent="0.25">
      <c r="A265" s="177">
        <v>44127</v>
      </c>
      <c r="B265" s="116">
        <f t="shared" si="26"/>
        <v>1</v>
      </c>
      <c r="C265" s="114">
        <f t="shared" si="27"/>
        <v>0</v>
      </c>
      <c r="D265" s="115">
        <f t="shared" si="28"/>
        <v>0</v>
      </c>
      <c r="E265" s="114">
        <f t="shared" si="24"/>
        <v>0</v>
      </c>
      <c r="F265" s="114">
        <f t="shared" si="29"/>
        <v>1000000</v>
      </c>
      <c r="G265" s="114">
        <f t="shared" si="25"/>
        <v>1000000</v>
      </c>
    </row>
    <row r="266" spans="1:7" x14ac:dyDescent="0.25">
      <c r="A266" s="177">
        <v>44128</v>
      </c>
      <c r="B266" s="116">
        <f t="shared" si="26"/>
        <v>1</v>
      </c>
      <c r="C266" s="114">
        <f t="shared" si="27"/>
        <v>0</v>
      </c>
      <c r="D266" s="115">
        <f t="shared" si="28"/>
        <v>0</v>
      </c>
      <c r="E266" s="114">
        <f t="shared" si="24"/>
        <v>0</v>
      </c>
      <c r="F266" s="114">
        <f t="shared" si="29"/>
        <v>1000000</v>
      </c>
      <c r="G266" s="114">
        <f t="shared" si="25"/>
        <v>1000000</v>
      </c>
    </row>
    <row r="267" spans="1:7" x14ac:dyDescent="0.25">
      <c r="A267" s="177">
        <v>44129</v>
      </c>
      <c r="B267" s="116">
        <f t="shared" si="26"/>
        <v>1</v>
      </c>
      <c r="C267" s="114">
        <f t="shared" si="27"/>
        <v>0</v>
      </c>
      <c r="D267" s="115">
        <f t="shared" si="28"/>
        <v>0</v>
      </c>
      <c r="E267" s="114">
        <f t="shared" si="24"/>
        <v>0</v>
      </c>
      <c r="F267" s="114">
        <f t="shared" si="29"/>
        <v>1000000</v>
      </c>
      <c r="G267" s="114">
        <f t="shared" si="25"/>
        <v>1000000</v>
      </c>
    </row>
    <row r="268" spans="1:7" x14ac:dyDescent="0.25">
      <c r="A268" s="177">
        <v>44130</v>
      </c>
      <c r="B268" s="116">
        <f t="shared" si="26"/>
        <v>1</v>
      </c>
      <c r="C268" s="114">
        <f t="shared" si="27"/>
        <v>0</v>
      </c>
      <c r="D268" s="115">
        <f t="shared" si="28"/>
        <v>0</v>
      </c>
      <c r="E268" s="114">
        <f t="shared" si="24"/>
        <v>0</v>
      </c>
      <c r="F268" s="114">
        <f t="shared" si="29"/>
        <v>1000000</v>
      </c>
      <c r="G268" s="114">
        <f t="shared" si="25"/>
        <v>1000000</v>
      </c>
    </row>
    <row r="269" spans="1:7" x14ac:dyDescent="0.25">
      <c r="A269" s="177">
        <v>44131</v>
      </c>
      <c r="B269" s="116">
        <f t="shared" si="26"/>
        <v>1</v>
      </c>
      <c r="C269" s="114">
        <f t="shared" si="27"/>
        <v>0</v>
      </c>
      <c r="D269" s="115">
        <f t="shared" si="28"/>
        <v>0</v>
      </c>
      <c r="E269" s="114">
        <f t="shared" si="24"/>
        <v>0</v>
      </c>
      <c r="F269" s="114">
        <f t="shared" si="29"/>
        <v>1000000</v>
      </c>
      <c r="G269" s="114">
        <f t="shared" si="25"/>
        <v>1000000</v>
      </c>
    </row>
    <row r="270" spans="1:7" x14ac:dyDescent="0.25">
      <c r="A270" s="177">
        <v>44132</v>
      </c>
      <c r="B270" s="116">
        <f t="shared" si="26"/>
        <v>1</v>
      </c>
      <c r="C270" s="114">
        <f t="shared" si="27"/>
        <v>0</v>
      </c>
      <c r="D270" s="115">
        <f t="shared" si="28"/>
        <v>0</v>
      </c>
      <c r="E270" s="114">
        <f t="shared" si="24"/>
        <v>0</v>
      </c>
      <c r="F270" s="114">
        <f t="shared" si="29"/>
        <v>1000000</v>
      </c>
      <c r="G270" s="114">
        <f t="shared" si="25"/>
        <v>1000000</v>
      </c>
    </row>
    <row r="271" spans="1:7" x14ac:dyDescent="0.25">
      <c r="A271" s="177">
        <v>44133</v>
      </c>
      <c r="B271" s="116">
        <f t="shared" si="26"/>
        <v>1</v>
      </c>
      <c r="C271" s="114">
        <f t="shared" si="27"/>
        <v>0</v>
      </c>
      <c r="D271" s="115">
        <f t="shared" si="28"/>
        <v>0</v>
      </c>
      <c r="E271" s="114">
        <f t="shared" si="24"/>
        <v>0</v>
      </c>
      <c r="F271" s="114">
        <f t="shared" si="29"/>
        <v>1000000</v>
      </c>
      <c r="G271" s="114">
        <f t="shared" si="25"/>
        <v>1000000</v>
      </c>
    </row>
    <row r="272" spans="1:7" x14ac:dyDescent="0.25">
      <c r="A272" s="177">
        <v>44134</v>
      </c>
      <c r="B272" s="116">
        <f t="shared" si="26"/>
        <v>1</v>
      </c>
      <c r="C272" s="114">
        <f t="shared" si="27"/>
        <v>0</v>
      </c>
      <c r="D272" s="115">
        <f t="shared" si="28"/>
        <v>0</v>
      </c>
      <c r="E272" s="114">
        <f t="shared" si="24"/>
        <v>0</v>
      </c>
      <c r="F272" s="114">
        <f t="shared" si="29"/>
        <v>1000000</v>
      </c>
      <c r="G272" s="114">
        <f t="shared" si="25"/>
        <v>1000000</v>
      </c>
    </row>
    <row r="273" spans="1:7" x14ac:dyDescent="0.25">
      <c r="A273" s="177">
        <v>44135</v>
      </c>
      <c r="B273" s="116">
        <f t="shared" si="26"/>
        <v>1</v>
      </c>
      <c r="C273" s="114">
        <f t="shared" si="27"/>
        <v>0</v>
      </c>
      <c r="D273" s="115">
        <f t="shared" si="28"/>
        <v>0</v>
      </c>
      <c r="E273" s="114">
        <f t="shared" si="24"/>
        <v>0</v>
      </c>
      <c r="F273" s="114">
        <f t="shared" si="29"/>
        <v>1000000</v>
      </c>
      <c r="G273" s="114">
        <f t="shared" si="25"/>
        <v>1000000</v>
      </c>
    </row>
    <row r="274" spans="1:7" x14ac:dyDescent="0.25">
      <c r="A274" s="177">
        <v>44136</v>
      </c>
      <c r="B274" s="116">
        <f t="shared" si="26"/>
        <v>1</v>
      </c>
      <c r="C274" s="114">
        <f t="shared" si="27"/>
        <v>0</v>
      </c>
      <c r="D274" s="115">
        <f t="shared" si="28"/>
        <v>0</v>
      </c>
      <c r="E274" s="114">
        <f t="shared" si="24"/>
        <v>0</v>
      </c>
      <c r="F274" s="114">
        <f t="shared" si="29"/>
        <v>1000000</v>
      </c>
      <c r="G274" s="114">
        <f t="shared" si="25"/>
        <v>1000000</v>
      </c>
    </row>
    <row r="275" spans="1:7" x14ac:dyDescent="0.25">
      <c r="A275" s="177">
        <v>44137</v>
      </c>
      <c r="B275" s="116">
        <f t="shared" si="26"/>
        <v>1</v>
      </c>
      <c r="C275" s="114">
        <f t="shared" si="27"/>
        <v>0</v>
      </c>
      <c r="D275" s="115">
        <f t="shared" si="28"/>
        <v>0</v>
      </c>
      <c r="E275" s="114">
        <f t="shared" si="24"/>
        <v>0</v>
      </c>
      <c r="F275" s="114">
        <f t="shared" si="29"/>
        <v>1000000</v>
      </c>
      <c r="G275" s="114">
        <f t="shared" si="25"/>
        <v>1000000</v>
      </c>
    </row>
    <row r="276" spans="1:7" x14ac:dyDescent="0.25">
      <c r="A276" s="177">
        <v>44138</v>
      </c>
      <c r="B276" s="116">
        <f t="shared" si="26"/>
        <v>1</v>
      </c>
      <c r="C276" s="114">
        <f t="shared" si="27"/>
        <v>0</v>
      </c>
      <c r="D276" s="115">
        <f t="shared" si="28"/>
        <v>0</v>
      </c>
      <c r="E276" s="114">
        <f t="shared" si="24"/>
        <v>0</v>
      </c>
      <c r="F276" s="114">
        <f t="shared" si="29"/>
        <v>1000000</v>
      </c>
      <c r="G276" s="114">
        <f t="shared" si="25"/>
        <v>1000000</v>
      </c>
    </row>
    <row r="277" spans="1:7" x14ac:dyDescent="0.25">
      <c r="A277" s="177">
        <v>44139</v>
      </c>
      <c r="B277" s="116">
        <f t="shared" si="26"/>
        <v>1</v>
      </c>
      <c r="C277" s="114">
        <f t="shared" si="27"/>
        <v>0</v>
      </c>
      <c r="D277" s="115">
        <f t="shared" si="28"/>
        <v>0</v>
      </c>
      <c r="E277" s="114">
        <f t="shared" si="24"/>
        <v>0</v>
      </c>
      <c r="F277" s="114">
        <f t="shared" si="29"/>
        <v>1000000</v>
      </c>
      <c r="G277" s="114">
        <f t="shared" si="25"/>
        <v>1000000</v>
      </c>
    </row>
    <row r="278" spans="1:7" x14ac:dyDescent="0.25">
      <c r="A278" s="177">
        <v>44140</v>
      </c>
      <c r="B278" s="116">
        <f t="shared" si="26"/>
        <v>1</v>
      </c>
      <c r="C278" s="114">
        <f t="shared" si="27"/>
        <v>0</v>
      </c>
      <c r="D278" s="115">
        <f t="shared" si="28"/>
        <v>0</v>
      </c>
      <c r="E278" s="114">
        <f t="shared" si="24"/>
        <v>0</v>
      </c>
      <c r="F278" s="114">
        <f t="shared" si="29"/>
        <v>1000000</v>
      </c>
      <c r="G278" s="114">
        <f t="shared" si="25"/>
        <v>1000000</v>
      </c>
    </row>
    <row r="279" spans="1:7" x14ac:dyDescent="0.25">
      <c r="A279" s="177">
        <v>44141</v>
      </c>
      <c r="B279" s="116">
        <f t="shared" si="26"/>
        <v>1</v>
      </c>
      <c r="C279" s="114">
        <f t="shared" si="27"/>
        <v>0</v>
      </c>
      <c r="D279" s="115">
        <f t="shared" si="28"/>
        <v>0</v>
      </c>
      <c r="E279" s="114">
        <f t="shared" si="24"/>
        <v>0</v>
      </c>
      <c r="F279" s="114">
        <f t="shared" si="29"/>
        <v>1000000</v>
      </c>
      <c r="G279" s="114">
        <f t="shared" si="25"/>
        <v>1000000</v>
      </c>
    </row>
    <row r="280" spans="1:7" x14ac:dyDescent="0.25">
      <c r="A280" s="177">
        <v>44142</v>
      </c>
      <c r="B280" s="116">
        <f t="shared" si="26"/>
        <v>1</v>
      </c>
      <c r="C280" s="114">
        <f t="shared" si="27"/>
        <v>0</v>
      </c>
      <c r="D280" s="115">
        <f t="shared" si="28"/>
        <v>0</v>
      </c>
      <c r="E280" s="114">
        <f t="shared" si="24"/>
        <v>0</v>
      </c>
      <c r="F280" s="114">
        <f t="shared" si="29"/>
        <v>1000000</v>
      </c>
      <c r="G280" s="114">
        <f t="shared" si="25"/>
        <v>1000000</v>
      </c>
    </row>
    <row r="281" spans="1:7" x14ac:dyDescent="0.25">
      <c r="A281" s="177">
        <v>44143</v>
      </c>
      <c r="B281" s="116">
        <f t="shared" si="26"/>
        <v>1</v>
      </c>
      <c r="C281" s="114">
        <f t="shared" si="27"/>
        <v>0</v>
      </c>
      <c r="D281" s="115">
        <f t="shared" si="28"/>
        <v>0</v>
      </c>
      <c r="E281" s="114">
        <f t="shared" si="24"/>
        <v>0</v>
      </c>
      <c r="F281" s="114">
        <f t="shared" si="29"/>
        <v>1000000</v>
      </c>
      <c r="G281" s="114">
        <f t="shared" si="25"/>
        <v>1000000</v>
      </c>
    </row>
    <row r="282" spans="1:7" x14ac:dyDescent="0.25">
      <c r="A282" s="177">
        <v>44144</v>
      </c>
      <c r="B282" s="116">
        <f t="shared" si="26"/>
        <v>1</v>
      </c>
      <c r="C282" s="114">
        <f t="shared" si="27"/>
        <v>0</v>
      </c>
      <c r="D282" s="115">
        <f t="shared" si="28"/>
        <v>0</v>
      </c>
      <c r="E282" s="114">
        <f t="shared" si="24"/>
        <v>0</v>
      </c>
      <c r="F282" s="114">
        <f t="shared" si="29"/>
        <v>1000000</v>
      </c>
      <c r="G282" s="114">
        <f t="shared" si="25"/>
        <v>1000000</v>
      </c>
    </row>
    <row r="283" spans="1:7" x14ac:dyDescent="0.25">
      <c r="A283" s="177">
        <v>44145</v>
      </c>
      <c r="B283" s="116">
        <f t="shared" si="26"/>
        <v>1</v>
      </c>
      <c r="C283" s="114">
        <f t="shared" si="27"/>
        <v>0</v>
      </c>
      <c r="D283" s="115">
        <f t="shared" si="28"/>
        <v>0</v>
      </c>
      <c r="E283" s="114">
        <f t="shared" si="24"/>
        <v>0</v>
      </c>
      <c r="F283" s="114">
        <f t="shared" si="29"/>
        <v>1000000</v>
      </c>
      <c r="G283" s="114">
        <f t="shared" si="25"/>
        <v>1000000</v>
      </c>
    </row>
    <row r="284" spans="1:7" x14ac:dyDescent="0.25">
      <c r="A284" s="177">
        <v>44146</v>
      </c>
      <c r="B284" s="116">
        <f t="shared" si="26"/>
        <v>1</v>
      </c>
      <c r="C284" s="114">
        <f t="shared" si="27"/>
        <v>0</v>
      </c>
      <c r="D284" s="115">
        <f t="shared" si="28"/>
        <v>0</v>
      </c>
      <c r="E284" s="114">
        <f t="shared" si="24"/>
        <v>0</v>
      </c>
      <c r="F284" s="114">
        <f t="shared" si="29"/>
        <v>1000000</v>
      </c>
      <c r="G284" s="114">
        <f t="shared" si="25"/>
        <v>1000000</v>
      </c>
    </row>
    <row r="285" spans="1:7" x14ac:dyDescent="0.25">
      <c r="A285" s="177">
        <v>44147</v>
      </c>
      <c r="B285" s="116">
        <f t="shared" si="26"/>
        <v>1</v>
      </c>
      <c r="C285" s="114">
        <f t="shared" si="27"/>
        <v>0</v>
      </c>
      <c r="D285" s="115">
        <f t="shared" si="28"/>
        <v>0</v>
      </c>
      <c r="E285" s="114">
        <f t="shared" si="24"/>
        <v>0</v>
      </c>
      <c r="F285" s="114">
        <f t="shared" si="29"/>
        <v>1000000</v>
      </c>
      <c r="G285" s="114">
        <f t="shared" si="25"/>
        <v>1000000</v>
      </c>
    </row>
    <row r="286" spans="1:7" x14ac:dyDescent="0.25">
      <c r="A286" s="177">
        <v>44148</v>
      </c>
      <c r="B286" s="116">
        <f t="shared" si="26"/>
        <v>1</v>
      </c>
      <c r="C286" s="114">
        <f t="shared" si="27"/>
        <v>0</v>
      </c>
      <c r="D286" s="115">
        <f t="shared" si="28"/>
        <v>0</v>
      </c>
      <c r="E286" s="114">
        <f t="shared" si="24"/>
        <v>0</v>
      </c>
      <c r="F286" s="114">
        <f t="shared" si="29"/>
        <v>1000000</v>
      </c>
      <c r="G286" s="114">
        <f t="shared" si="25"/>
        <v>1000000</v>
      </c>
    </row>
    <row r="287" spans="1:7" x14ac:dyDescent="0.25">
      <c r="A287" s="177">
        <v>44149</v>
      </c>
      <c r="B287" s="116">
        <f t="shared" si="26"/>
        <v>1</v>
      </c>
      <c r="C287" s="114">
        <f t="shared" si="27"/>
        <v>0</v>
      </c>
      <c r="D287" s="115">
        <f t="shared" si="28"/>
        <v>0</v>
      </c>
      <c r="E287" s="114">
        <f t="shared" si="24"/>
        <v>0</v>
      </c>
      <c r="F287" s="114">
        <f t="shared" si="29"/>
        <v>1000000</v>
      </c>
      <c r="G287" s="114">
        <f t="shared" si="25"/>
        <v>1000000</v>
      </c>
    </row>
    <row r="288" spans="1:7" x14ac:dyDescent="0.25">
      <c r="A288" s="177">
        <v>44150</v>
      </c>
      <c r="B288" s="116">
        <f t="shared" si="26"/>
        <v>1</v>
      </c>
      <c r="C288" s="114">
        <f t="shared" si="27"/>
        <v>0</v>
      </c>
      <c r="D288" s="115">
        <f t="shared" si="28"/>
        <v>0</v>
      </c>
      <c r="E288" s="114">
        <f t="shared" si="24"/>
        <v>0</v>
      </c>
      <c r="F288" s="114">
        <f t="shared" si="29"/>
        <v>1000000</v>
      </c>
      <c r="G288" s="114">
        <f t="shared" si="25"/>
        <v>1000000</v>
      </c>
    </row>
    <row r="289" spans="1:7" x14ac:dyDescent="0.25">
      <c r="A289" s="177">
        <v>44151</v>
      </c>
      <c r="B289" s="116">
        <f t="shared" si="26"/>
        <v>1</v>
      </c>
      <c r="C289" s="114">
        <f t="shared" si="27"/>
        <v>0</v>
      </c>
      <c r="D289" s="115">
        <f t="shared" si="28"/>
        <v>0</v>
      </c>
      <c r="E289" s="114">
        <f t="shared" si="24"/>
        <v>0</v>
      </c>
      <c r="F289" s="114">
        <f t="shared" si="29"/>
        <v>1000000</v>
      </c>
      <c r="G289" s="114">
        <f t="shared" si="25"/>
        <v>1000000</v>
      </c>
    </row>
    <row r="290" spans="1:7" x14ac:dyDescent="0.25">
      <c r="A290" s="177">
        <v>44152</v>
      </c>
      <c r="B290" s="116">
        <f t="shared" si="26"/>
        <v>1</v>
      </c>
      <c r="C290" s="114">
        <f t="shared" si="27"/>
        <v>0</v>
      </c>
      <c r="D290" s="115">
        <f t="shared" si="28"/>
        <v>0</v>
      </c>
      <c r="E290" s="114">
        <f t="shared" si="24"/>
        <v>0</v>
      </c>
      <c r="F290" s="114">
        <f t="shared" si="29"/>
        <v>1000000</v>
      </c>
      <c r="G290" s="114">
        <f t="shared" si="25"/>
        <v>1000000</v>
      </c>
    </row>
    <row r="291" spans="1:7" x14ac:dyDescent="0.25">
      <c r="A291" s="177">
        <v>44153</v>
      </c>
      <c r="B291" s="116">
        <f t="shared" si="26"/>
        <v>1</v>
      </c>
      <c r="C291" s="114">
        <f t="shared" si="27"/>
        <v>0</v>
      </c>
      <c r="D291" s="115">
        <f t="shared" si="28"/>
        <v>0</v>
      </c>
      <c r="E291" s="114">
        <f t="shared" si="24"/>
        <v>0</v>
      </c>
      <c r="F291" s="114">
        <f t="shared" si="29"/>
        <v>1000000</v>
      </c>
      <c r="G291" s="114">
        <f t="shared" si="25"/>
        <v>1000000</v>
      </c>
    </row>
    <row r="292" spans="1:7" x14ac:dyDescent="0.25">
      <c r="A292" s="177">
        <v>44154</v>
      </c>
      <c r="B292" s="116">
        <f t="shared" si="26"/>
        <v>1</v>
      </c>
      <c r="C292" s="114">
        <f t="shared" si="27"/>
        <v>0</v>
      </c>
      <c r="D292" s="115">
        <f t="shared" si="28"/>
        <v>0</v>
      </c>
      <c r="E292" s="114">
        <f t="shared" si="24"/>
        <v>0</v>
      </c>
      <c r="F292" s="114">
        <f t="shared" si="29"/>
        <v>1000000</v>
      </c>
      <c r="G292" s="114">
        <f t="shared" si="25"/>
        <v>1000000</v>
      </c>
    </row>
    <row r="293" spans="1:7" x14ac:dyDescent="0.25">
      <c r="A293" s="177">
        <v>44155</v>
      </c>
      <c r="B293" s="116">
        <f t="shared" si="26"/>
        <v>1</v>
      </c>
      <c r="C293" s="114">
        <f t="shared" si="27"/>
        <v>0</v>
      </c>
      <c r="D293" s="115">
        <f t="shared" si="28"/>
        <v>0</v>
      </c>
      <c r="E293" s="114">
        <f t="shared" si="24"/>
        <v>0</v>
      </c>
      <c r="F293" s="114">
        <f t="shared" si="29"/>
        <v>1000000</v>
      </c>
      <c r="G293" s="114">
        <f t="shared" si="25"/>
        <v>1000000</v>
      </c>
    </row>
    <row r="294" spans="1:7" x14ac:dyDescent="0.25">
      <c r="A294" s="177">
        <v>44156</v>
      </c>
      <c r="B294" s="116">
        <f t="shared" si="26"/>
        <v>1</v>
      </c>
      <c r="C294" s="114">
        <f t="shared" si="27"/>
        <v>0</v>
      </c>
      <c r="D294" s="115">
        <f t="shared" si="28"/>
        <v>0</v>
      </c>
      <c r="E294" s="114">
        <f t="shared" si="24"/>
        <v>0</v>
      </c>
      <c r="F294" s="114">
        <f t="shared" si="29"/>
        <v>1000000</v>
      </c>
      <c r="G294" s="114">
        <f t="shared" si="25"/>
        <v>1000000</v>
      </c>
    </row>
    <row r="295" spans="1:7" x14ac:dyDescent="0.25">
      <c r="A295" s="177">
        <v>44157</v>
      </c>
      <c r="B295" s="116">
        <f t="shared" si="26"/>
        <v>1</v>
      </c>
      <c r="C295" s="114">
        <f t="shared" si="27"/>
        <v>0</v>
      </c>
      <c r="D295" s="115">
        <f t="shared" si="28"/>
        <v>0</v>
      </c>
      <c r="E295" s="114">
        <f t="shared" si="24"/>
        <v>0</v>
      </c>
      <c r="F295" s="114">
        <f t="shared" si="29"/>
        <v>1000000</v>
      </c>
      <c r="G295" s="114">
        <f t="shared" si="25"/>
        <v>1000000</v>
      </c>
    </row>
    <row r="296" spans="1:7" x14ac:dyDescent="0.25">
      <c r="A296" s="177">
        <v>44158</v>
      </c>
      <c r="B296" s="116">
        <f t="shared" si="26"/>
        <v>1</v>
      </c>
      <c r="C296" s="114">
        <f t="shared" si="27"/>
        <v>0</v>
      </c>
      <c r="D296" s="115">
        <f t="shared" si="28"/>
        <v>0</v>
      </c>
      <c r="E296" s="114">
        <f t="shared" si="24"/>
        <v>0</v>
      </c>
      <c r="F296" s="114">
        <f t="shared" si="29"/>
        <v>1000000</v>
      </c>
      <c r="G296" s="114">
        <f t="shared" si="25"/>
        <v>1000000</v>
      </c>
    </row>
    <row r="297" spans="1:7" x14ac:dyDescent="0.25">
      <c r="A297" s="177">
        <v>44159</v>
      </c>
      <c r="B297" s="116">
        <f t="shared" si="26"/>
        <v>1</v>
      </c>
      <c r="C297" s="114">
        <f t="shared" si="27"/>
        <v>0</v>
      </c>
      <c r="D297" s="115">
        <f t="shared" si="28"/>
        <v>0</v>
      </c>
      <c r="E297" s="114">
        <f t="shared" si="24"/>
        <v>0</v>
      </c>
      <c r="F297" s="114">
        <f t="shared" si="29"/>
        <v>1000000</v>
      </c>
      <c r="G297" s="114">
        <f t="shared" si="25"/>
        <v>1000000</v>
      </c>
    </row>
    <row r="298" spans="1:7" x14ac:dyDescent="0.25">
      <c r="A298" s="177">
        <v>44160</v>
      </c>
      <c r="B298" s="116">
        <f t="shared" si="26"/>
        <v>1</v>
      </c>
      <c r="C298" s="114">
        <f t="shared" si="27"/>
        <v>0</v>
      </c>
      <c r="D298" s="115">
        <f t="shared" si="28"/>
        <v>0</v>
      </c>
      <c r="E298" s="114">
        <f t="shared" si="24"/>
        <v>0</v>
      </c>
      <c r="F298" s="114">
        <f t="shared" si="29"/>
        <v>1000000</v>
      </c>
      <c r="G298" s="114">
        <f t="shared" si="25"/>
        <v>1000000</v>
      </c>
    </row>
    <row r="299" spans="1:7" x14ac:dyDescent="0.25">
      <c r="A299" s="177">
        <v>44161</v>
      </c>
      <c r="B299" s="116">
        <f t="shared" si="26"/>
        <v>1</v>
      </c>
      <c r="C299" s="114">
        <f t="shared" si="27"/>
        <v>0</v>
      </c>
      <c r="D299" s="115">
        <f t="shared" si="28"/>
        <v>0</v>
      </c>
      <c r="E299" s="114">
        <f t="shared" si="24"/>
        <v>0</v>
      </c>
      <c r="F299" s="114">
        <f t="shared" si="29"/>
        <v>1000000</v>
      </c>
      <c r="G299" s="114">
        <f t="shared" si="25"/>
        <v>1000000</v>
      </c>
    </row>
    <row r="300" spans="1:7" x14ac:dyDescent="0.25">
      <c r="A300" s="177">
        <v>44162</v>
      </c>
      <c r="B300" s="116">
        <f t="shared" si="26"/>
        <v>1</v>
      </c>
      <c r="C300" s="114">
        <f t="shared" si="27"/>
        <v>0</v>
      </c>
      <c r="D300" s="115">
        <f t="shared" si="28"/>
        <v>0</v>
      </c>
      <c r="E300" s="114">
        <f t="shared" si="24"/>
        <v>0</v>
      </c>
      <c r="F300" s="114">
        <f t="shared" si="29"/>
        <v>1000000</v>
      </c>
      <c r="G300" s="114">
        <f t="shared" si="25"/>
        <v>1000000</v>
      </c>
    </row>
    <row r="301" spans="1:7" x14ac:dyDescent="0.25">
      <c r="A301" s="177">
        <v>44163</v>
      </c>
      <c r="B301" s="116">
        <f t="shared" si="26"/>
        <v>1</v>
      </c>
      <c r="C301" s="114">
        <f t="shared" si="27"/>
        <v>0</v>
      </c>
      <c r="D301" s="115">
        <f t="shared" si="28"/>
        <v>0</v>
      </c>
      <c r="E301" s="114">
        <f t="shared" si="24"/>
        <v>0</v>
      </c>
      <c r="F301" s="114">
        <f t="shared" si="29"/>
        <v>1000000</v>
      </c>
      <c r="G301" s="114">
        <f t="shared" si="25"/>
        <v>1000000</v>
      </c>
    </row>
    <row r="302" spans="1:7" x14ac:dyDescent="0.25">
      <c r="A302" s="177">
        <v>44164</v>
      </c>
      <c r="B302" s="116">
        <f t="shared" si="26"/>
        <v>1</v>
      </c>
      <c r="C302" s="114">
        <f t="shared" si="27"/>
        <v>0</v>
      </c>
      <c r="D302" s="115">
        <f t="shared" si="28"/>
        <v>0</v>
      </c>
      <c r="E302" s="114">
        <f t="shared" si="24"/>
        <v>0</v>
      </c>
      <c r="F302" s="114">
        <f t="shared" si="29"/>
        <v>1000000</v>
      </c>
      <c r="G302" s="114">
        <f t="shared" si="25"/>
        <v>1000000</v>
      </c>
    </row>
    <row r="303" spans="1:7" x14ac:dyDescent="0.25">
      <c r="A303" s="177">
        <v>44165</v>
      </c>
      <c r="B303" s="116">
        <f t="shared" si="26"/>
        <v>1</v>
      </c>
      <c r="C303" s="114">
        <f t="shared" si="27"/>
        <v>0</v>
      </c>
      <c r="D303" s="115">
        <f t="shared" si="28"/>
        <v>0</v>
      </c>
      <c r="E303" s="114">
        <f t="shared" si="24"/>
        <v>0</v>
      </c>
      <c r="F303" s="114">
        <f t="shared" si="29"/>
        <v>1000000</v>
      </c>
      <c r="G303" s="114">
        <f t="shared" si="25"/>
        <v>1000000</v>
      </c>
    </row>
    <row r="304" spans="1:7" x14ac:dyDescent="0.25">
      <c r="A304" s="177">
        <v>44166</v>
      </c>
      <c r="B304" s="116">
        <f t="shared" si="26"/>
        <v>1</v>
      </c>
      <c r="C304" s="114">
        <f t="shared" si="27"/>
        <v>0</v>
      </c>
      <c r="D304" s="115">
        <f t="shared" si="28"/>
        <v>0</v>
      </c>
      <c r="E304" s="114">
        <f t="shared" si="24"/>
        <v>0</v>
      </c>
      <c r="F304" s="114">
        <f t="shared" si="29"/>
        <v>1000000</v>
      </c>
      <c r="G304" s="114">
        <f t="shared" si="25"/>
        <v>1000000</v>
      </c>
    </row>
    <row r="305" spans="1:7" x14ac:dyDescent="0.25">
      <c r="A305" s="177">
        <v>44167</v>
      </c>
      <c r="B305" s="116">
        <f t="shared" si="26"/>
        <v>1</v>
      </c>
      <c r="C305" s="114">
        <f t="shared" si="27"/>
        <v>0</v>
      </c>
      <c r="D305" s="115">
        <f t="shared" si="28"/>
        <v>0</v>
      </c>
      <c r="E305" s="114">
        <f t="shared" si="24"/>
        <v>0</v>
      </c>
      <c r="F305" s="114">
        <f t="shared" si="29"/>
        <v>1000000</v>
      </c>
      <c r="G305" s="114">
        <f t="shared" si="25"/>
        <v>1000000</v>
      </c>
    </row>
    <row r="306" spans="1:7" x14ac:dyDescent="0.25">
      <c r="A306" s="177">
        <v>44168</v>
      </c>
      <c r="B306" s="116">
        <f t="shared" si="26"/>
        <v>1</v>
      </c>
      <c r="C306" s="114">
        <f t="shared" si="27"/>
        <v>0</v>
      </c>
      <c r="D306" s="115">
        <f t="shared" si="28"/>
        <v>0</v>
      </c>
      <c r="E306" s="114">
        <f t="shared" si="24"/>
        <v>0</v>
      </c>
      <c r="F306" s="114">
        <f t="shared" si="29"/>
        <v>1000000</v>
      </c>
      <c r="G306" s="114">
        <f t="shared" si="25"/>
        <v>1000000</v>
      </c>
    </row>
    <row r="307" spans="1:7" x14ac:dyDescent="0.25">
      <c r="A307" s="177">
        <v>44169</v>
      </c>
      <c r="B307" s="116">
        <f t="shared" si="26"/>
        <v>1</v>
      </c>
      <c r="C307" s="114">
        <f t="shared" si="27"/>
        <v>0</v>
      </c>
      <c r="D307" s="115">
        <f t="shared" si="28"/>
        <v>0</v>
      </c>
      <c r="E307" s="114">
        <f t="shared" si="24"/>
        <v>0</v>
      </c>
      <c r="F307" s="114">
        <f t="shared" si="29"/>
        <v>1000000</v>
      </c>
      <c r="G307" s="114">
        <f t="shared" si="25"/>
        <v>1000000</v>
      </c>
    </row>
    <row r="308" spans="1:7" x14ac:dyDescent="0.25">
      <c r="A308" s="177">
        <v>44170</v>
      </c>
      <c r="B308" s="116">
        <f t="shared" si="26"/>
        <v>1</v>
      </c>
      <c r="C308" s="114">
        <f t="shared" si="27"/>
        <v>0</v>
      </c>
      <c r="D308" s="115">
        <f t="shared" si="28"/>
        <v>0</v>
      </c>
      <c r="E308" s="114">
        <f t="shared" si="24"/>
        <v>0</v>
      </c>
      <c r="F308" s="114">
        <f t="shared" si="29"/>
        <v>1000000</v>
      </c>
      <c r="G308" s="114">
        <f t="shared" si="25"/>
        <v>1000000</v>
      </c>
    </row>
    <row r="309" spans="1:7" x14ac:dyDescent="0.25">
      <c r="A309" s="177">
        <v>44171</v>
      </c>
      <c r="B309" s="116">
        <f t="shared" si="26"/>
        <v>1</v>
      </c>
      <c r="C309" s="114">
        <f t="shared" si="27"/>
        <v>0</v>
      </c>
      <c r="D309" s="115">
        <f t="shared" si="28"/>
        <v>0</v>
      </c>
      <c r="E309" s="114">
        <f t="shared" si="24"/>
        <v>0</v>
      </c>
      <c r="F309" s="114">
        <f t="shared" si="29"/>
        <v>1000000</v>
      </c>
      <c r="G309" s="114">
        <f t="shared" si="25"/>
        <v>1000000</v>
      </c>
    </row>
    <row r="310" spans="1:7" x14ac:dyDescent="0.25">
      <c r="A310" s="177">
        <v>44172</v>
      </c>
      <c r="B310" s="116">
        <f t="shared" si="26"/>
        <v>1</v>
      </c>
      <c r="C310" s="114">
        <f t="shared" si="27"/>
        <v>0</v>
      </c>
      <c r="D310" s="115">
        <f t="shared" si="28"/>
        <v>0</v>
      </c>
      <c r="E310" s="114">
        <f t="shared" si="24"/>
        <v>0</v>
      </c>
      <c r="F310" s="114">
        <f t="shared" si="29"/>
        <v>1000000</v>
      </c>
      <c r="G310" s="114">
        <f t="shared" si="25"/>
        <v>1000000</v>
      </c>
    </row>
    <row r="311" spans="1:7" x14ac:dyDescent="0.25">
      <c r="A311" s="177">
        <v>44173</v>
      </c>
      <c r="B311" s="116">
        <f t="shared" si="26"/>
        <v>1</v>
      </c>
      <c r="C311" s="114">
        <f t="shared" si="27"/>
        <v>0</v>
      </c>
      <c r="D311" s="115">
        <f t="shared" si="28"/>
        <v>0</v>
      </c>
      <c r="E311" s="114">
        <f t="shared" si="24"/>
        <v>0</v>
      </c>
      <c r="F311" s="114">
        <f t="shared" si="29"/>
        <v>1000000</v>
      </c>
      <c r="G311" s="114">
        <f t="shared" si="25"/>
        <v>1000000</v>
      </c>
    </row>
    <row r="312" spans="1:7" x14ac:dyDescent="0.25">
      <c r="A312" s="177">
        <v>44174</v>
      </c>
      <c r="B312" s="116">
        <f t="shared" si="26"/>
        <v>1</v>
      </c>
      <c r="C312" s="114">
        <f t="shared" si="27"/>
        <v>0</v>
      </c>
      <c r="D312" s="115">
        <f t="shared" si="28"/>
        <v>0</v>
      </c>
      <c r="E312" s="114">
        <f t="shared" si="24"/>
        <v>0</v>
      </c>
      <c r="F312" s="114">
        <f t="shared" si="29"/>
        <v>1000000</v>
      </c>
      <c r="G312" s="114">
        <f t="shared" si="25"/>
        <v>1000000</v>
      </c>
    </row>
    <row r="313" spans="1:7" x14ac:dyDescent="0.25">
      <c r="A313" s="177">
        <v>44175</v>
      </c>
      <c r="B313" s="116">
        <f t="shared" si="26"/>
        <v>1</v>
      </c>
      <c r="C313" s="114">
        <f t="shared" si="27"/>
        <v>0</v>
      </c>
      <c r="D313" s="115">
        <f t="shared" si="28"/>
        <v>0</v>
      </c>
      <c r="E313" s="114">
        <f t="shared" si="24"/>
        <v>0</v>
      </c>
      <c r="F313" s="114">
        <f t="shared" si="29"/>
        <v>1000000</v>
      </c>
      <c r="G313" s="114">
        <f t="shared" si="25"/>
        <v>1000000</v>
      </c>
    </row>
    <row r="314" spans="1:7" x14ac:dyDescent="0.25">
      <c r="A314" s="177">
        <v>44176</v>
      </c>
      <c r="B314" s="116">
        <f t="shared" si="26"/>
        <v>1</v>
      </c>
      <c r="C314" s="114">
        <f t="shared" si="27"/>
        <v>0</v>
      </c>
      <c r="D314" s="115">
        <f t="shared" si="28"/>
        <v>0</v>
      </c>
      <c r="E314" s="114">
        <f t="shared" si="24"/>
        <v>0</v>
      </c>
      <c r="F314" s="114">
        <f t="shared" si="29"/>
        <v>1000000</v>
      </c>
      <c r="G314" s="114">
        <f t="shared" si="25"/>
        <v>1000000</v>
      </c>
    </row>
    <row r="315" spans="1:7" x14ac:dyDescent="0.25">
      <c r="A315" s="177">
        <v>44177</v>
      </c>
      <c r="B315" s="116">
        <f t="shared" si="26"/>
        <v>1</v>
      </c>
      <c r="C315" s="114">
        <f t="shared" si="27"/>
        <v>0</v>
      </c>
      <c r="D315" s="115">
        <f t="shared" si="28"/>
        <v>0</v>
      </c>
      <c r="E315" s="114">
        <f t="shared" si="24"/>
        <v>0</v>
      </c>
      <c r="F315" s="114">
        <f t="shared" si="29"/>
        <v>1000000</v>
      </c>
      <c r="G315" s="114">
        <f t="shared" si="25"/>
        <v>1000000</v>
      </c>
    </row>
    <row r="316" spans="1:7" x14ac:dyDescent="0.25">
      <c r="A316" s="177">
        <v>44178</v>
      </c>
      <c r="B316" s="116">
        <f t="shared" si="26"/>
        <v>1</v>
      </c>
      <c r="C316" s="114">
        <f t="shared" si="27"/>
        <v>0</v>
      </c>
      <c r="D316" s="115">
        <f t="shared" si="28"/>
        <v>0</v>
      </c>
      <c r="E316" s="114">
        <f t="shared" si="24"/>
        <v>0</v>
      </c>
      <c r="F316" s="114">
        <f t="shared" si="29"/>
        <v>1000000</v>
      </c>
      <c r="G316" s="114">
        <f t="shared" si="25"/>
        <v>1000000</v>
      </c>
    </row>
    <row r="317" spans="1:7" x14ac:dyDescent="0.25">
      <c r="A317" s="177">
        <v>44179</v>
      </c>
      <c r="B317" s="116">
        <f t="shared" si="26"/>
        <v>1</v>
      </c>
      <c r="C317" s="114">
        <f t="shared" si="27"/>
        <v>0</v>
      </c>
      <c r="D317" s="115">
        <f t="shared" si="28"/>
        <v>0</v>
      </c>
      <c r="E317" s="114">
        <f t="shared" si="24"/>
        <v>0</v>
      </c>
      <c r="F317" s="114">
        <f t="shared" si="29"/>
        <v>1000000</v>
      </c>
      <c r="G317" s="114">
        <f t="shared" si="25"/>
        <v>1000000</v>
      </c>
    </row>
    <row r="318" spans="1:7" x14ac:dyDescent="0.25">
      <c r="A318" s="177">
        <v>44180</v>
      </c>
      <c r="B318" s="116">
        <f t="shared" si="26"/>
        <v>1</v>
      </c>
      <c r="C318" s="114">
        <f t="shared" si="27"/>
        <v>0</v>
      </c>
      <c r="D318" s="115">
        <f t="shared" si="28"/>
        <v>0</v>
      </c>
      <c r="E318" s="114">
        <f t="shared" si="24"/>
        <v>0</v>
      </c>
      <c r="F318" s="114">
        <f t="shared" si="29"/>
        <v>1000000</v>
      </c>
      <c r="G318" s="114">
        <f t="shared" si="25"/>
        <v>1000000</v>
      </c>
    </row>
    <row r="319" spans="1:7" x14ac:dyDescent="0.25">
      <c r="A319" s="177">
        <v>44181</v>
      </c>
      <c r="B319" s="116">
        <f t="shared" si="26"/>
        <v>1</v>
      </c>
      <c r="C319" s="114">
        <f t="shared" si="27"/>
        <v>0</v>
      </c>
      <c r="D319" s="115">
        <f t="shared" si="28"/>
        <v>0</v>
      </c>
      <c r="E319" s="114">
        <f t="shared" si="24"/>
        <v>0</v>
      </c>
      <c r="F319" s="114">
        <f t="shared" si="29"/>
        <v>1000000</v>
      </c>
      <c r="G319" s="114">
        <f t="shared" si="25"/>
        <v>1000000</v>
      </c>
    </row>
    <row r="320" spans="1:7" x14ac:dyDescent="0.25">
      <c r="A320" s="177">
        <v>44182</v>
      </c>
      <c r="B320" s="116">
        <f t="shared" si="26"/>
        <v>1</v>
      </c>
      <c r="C320" s="114">
        <f t="shared" si="27"/>
        <v>0</v>
      </c>
      <c r="D320" s="115">
        <f t="shared" si="28"/>
        <v>0</v>
      </c>
      <c r="E320" s="114">
        <f t="shared" si="24"/>
        <v>0</v>
      </c>
      <c r="F320" s="114">
        <f t="shared" si="29"/>
        <v>1000000</v>
      </c>
      <c r="G320" s="114">
        <f t="shared" si="25"/>
        <v>1000000</v>
      </c>
    </row>
    <row r="321" spans="1:7" x14ac:dyDescent="0.25">
      <c r="A321" s="177">
        <v>44183</v>
      </c>
      <c r="B321" s="116">
        <f t="shared" si="26"/>
        <v>1</v>
      </c>
      <c r="C321" s="114">
        <f t="shared" si="27"/>
        <v>0</v>
      </c>
      <c r="D321" s="115">
        <f t="shared" si="28"/>
        <v>0</v>
      </c>
      <c r="E321" s="114">
        <f t="shared" si="24"/>
        <v>0</v>
      </c>
      <c r="F321" s="114">
        <f t="shared" si="29"/>
        <v>1000000</v>
      </c>
      <c r="G321" s="114">
        <f t="shared" si="25"/>
        <v>1000000</v>
      </c>
    </row>
    <row r="322" spans="1:7" x14ac:dyDescent="0.25">
      <c r="A322" s="177">
        <v>44184</v>
      </c>
      <c r="B322" s="116">
        <f t="shared" si="26"/>
        <v>1</v>
      </c>
      <c r="C322" s="114">
        <f t="shared" si="27"/>
        <v>0</v>
      </c>
      <c r="D322" s="115">
        <f t="shared" si="28"/>
        <v>0</v>
      </c>
      <c r="E322" s="114">
        <f t="shared" si="24"/>
        <v>0</v>
      </c>
      <c r="F322" s="114">
        <f t="shared" si="29"/>
        <v>1000000</v>
      </c>
      <c r="G322" s="114">
        <f t="shared" si="25"/>
        <v>1000000</v>
      </c>
    </row>
    <row r="323" spans="1:7" x14ac:dyDescent="0.25">
      <c r="A323" s="177">
        <v>44185</v>
      </c>
      <c r="B323" s="116">
        <f t="shared" si="26"/>
        <v>1</v>
      </c>
      <c r="C323" s="114">
        <f t="shared" si="27"/>
        <v>0</v>
      </c>
      <c r="D323" s="115">
        <f t="shared" si="28"/>
        <v>0</v>
      </c>
      <c r="E323" s="114">
        <f t="shared" si="24"/>
        <v>0</v>
      </c>
      <c r="F323" s="114">
        <f t="shared" si="29"/>
        <v>1000000</v>
      </c>
      <c r="G323" s="114">
        <f t="shared" si="25"/>
        <v>1000000</v>
      </c>
    </row>
    <row r="324" spans="1:7" x14ac:dyDescent="0.25">
      <c r="A324" s="177">
        <v>44186</v>
      </c>
      <c r="B324" s="116">
        <f t="shared" si="26"/>
        <v>1</v>
      </c>
      <c r="C324" s="114">
        <f t="shared" si="27"/>
        <v>0</v>
      </c>
      <c r="D324" s="115">
        <f t="shared" si="28"/>
        <v>0</v>
      </c>
      <c r="E324" s="114">
        <f t="shared" ref="E324:E387" si="30">F324*$B$1681*B324/365</f>
        <v>0</v>
      </c>
      <c r="F324" s="114">
        <f t="shared" si="29"/>
        <v>1000000</v>
      </c>
      <c r="G324" s="114">
        <f t="shared" ref="G324:G387" si="31">F324-D324</f>
        <v>1000000</v>
      </c>
    </row>
    <row r="325" spans="1:7" x14ac:dyDescent="0.25">
      <c r="A325" s="177">
        <v>44187</v>
      </c>
      <c r="B325" s="116">
        <f t="shared" ref="B325:B388" si="32">_xlfn.DAYS(A325,A324)</f>
        <v>1</v>
      </c>
      <c r="C325" s="114">
        <f t="shared" ref="C325:C388" si="33">$B$1682</f>
        <v>0</v>
      </c>
      <c r="D325" s="115">
        <f t="shared" ref="D325:D388" si="34">C325-E325</f>
        <v>0</v>
      </c>
      <c r="E325" s="114">
        <f t="shared" si="30"/>
        <v>0</v>
      </c>
      <c r="F325" s="114">
        <f t="shared" ref="F325:F388" si="35">G324</f>
        <v>1000000</v>
      </c>
      <c r="G325" s="114">
        <f t="shared" si="31"/>
        <v>1000000</v>
      </c>
    </row>
    <row r="326" spans="1:7" x14ac:dyDescent="0.25">
      <c r="A326" s="177">
        <v>44188</v>
      </c>
      <c r="B326" s="116">
        <f t="shared" si="32"/>
        <v>1</v>
      </c>
      <c r="C326" s="114">
        <f t="shared" si="33"/>
        <v>0</v>
      </c>
      <c r="D326" s="115">
        <f t="shared" si="34"/>
        <v>0</v>
      </c>
      <c r="E326" s="114">
        <f t="shared" si="30"/>
        <v>0</v>
      </c>
      <c r="F326" s="114">
        <f t="shared" si="35"/>
        <v>1000000</v>
      </c>
      <c r="G326" s="114">
        <f t="shared" si="31"/>
        <v>1000000</v>
      </c>
    </row>
    <row r="327" spans="1:7" x14ac:dyDescent="0.25">
      <c r="A327" s="177">
        <v>44189</v>
      </c>
      <c r="B327" s="116">
        <f t="shared" si="32"/>
        <v>1</v>
      </c>
      <c r="C327" s="114">
        <f t="shared" si="33"/>
        <v>0</v>
      </c>
      <c r="D327" s="115">
        <f t="shared" si="34"/>
        <v>0</v>
      </c>
      <c r="E327" s="114">
        <f t="shared" si="30"/>
        <v>0</v>
      </c>
      <c r="F327" s="114">
        <f t="shared" si="35"/>
        <v>1000000</v>
      </c>
      <c r="G327" s="114">
        <f t="shared" si="31"/>
        <v>1000000</v>
      </c>
    </row>
    <row r="328" spans="1:7" x14ac:dyDescent="0.25">
      <c r="A328" s="177">
        <v>44190</v>
      </c>
      <c r="B328" s="116">
        <f t="shared" si="32"/>
        <v>1</v>
      </c>
      <c r="C328" s="114">
        <f t="shared" si="33"/>
        <v>0</v>
      </c>
      <c r="D328" s="115">
        <f t="shared" si="34"/>
        <v>0</v>
      </c>
      <c r="E328" s="114">
        <f t="shared" si="30"/>
        <v>0</v>
      </c>
      <c r="F328" s="114">
        <f t="shared" si="35"/>
        <v>1000000</v>
      </c>
      <c r="G328" s="114">
        <f t="shared" si="31"/>
        <v>1000000</v>
      </c>
    </row>
    <row r="329" spans="1:7" x14ac:dyDescent="0.25">
      <c r="A329" s="177">
        <v>44191</v>
      </c>
      <c r="B329" s="116">
        <f t="shared" si="32"/>
        <v>1</v>
      </c>
      <c r="C329" s="114">
        <f t="shared" si="33"/>
        <v>0</v>
      </c>
      <c r="D329" s="115">
        <f t="shared" si="34"/>
        <v>0</v>
      </c>
      <c r="E329" s="114">
        <f t="shared" si="30"/>
        <v>0</v>
      </c>
      <c r="F329" s="114">
        <f t="shared" si="35"/>
        <v>1000000</v>
      </c>
      <c r="G329" s="114">
        <f t="shared" si="31"/>
        <v>1000000</v>
      </c>
    </row>
    <row r="330" spans="1:7" x14ac:dyDescent="0.25">
      <c r="A330" s="177">
        <v>44192</v>
      </c>
      <c r="B330" s="116">
        <f t="shared" si="32"/>
        <v>1</v>
      </c>
      <c r="C330" s="114">
        <f t="shared" si="33"/>
        <v>0</v>
      </c>
      <c r="D330" s="115">
        <f t="shared" si="34"/>
        <v>0</v>
      </c>
      <c r="E330" s="114">
        <f t="shared" si="30"/>
        <v>0</v>
      </c>
      <c r="F330" s="114">
        <f t="shared" si="35"/>
        <v>1000000</v>
      </c>
      <c r="G330" s="114">
        <f t="shared" si="31"/>
        <v>1000000</v>
      </c>
    </row>
    <row r="331" spans="1:7" x14ac:dyDescent="0.25">
      <c r="A331" s="177">
        <v>44193</v>
      </c>
      <c r="B331" s="116">
        <f t="shared" si="32"/>
        <v>1</v>
      </c>
      <c r="C331" s="114">
        <f t="shared" si="33"/>
        <v>0</v>
      </c>
      <c r="D331" s="115">
        <f t="shared" si="34"/>
        <v>0</v>
      </c>
      <c r="E331" s="114">
        <f t="shared" si="30"/>
        <v>0</v>
      </c>
      <c r="F331" s="114">
        <f t="shared" si="35"/>
        <v>1000000</v>
      </c>
      <c r="G331" s="114">
        <f t="shared" si="31"/>
        <v>1000000</v>
      </c>
    </row>
    <row r="332" spans="1:7" x14ac:dyDescent="0.25">
      <c r="A332" s="177">
        <v>44194</v>
      </c>
      <c r="B332" s="116">
        <f t="shared" si="32"/>
        <v>1</v>
      </c>
      <c r="C332" s="114">
        <f t="shared" si="33"/>
        <v>0</v>
      </c>
      <c r="D332" s="115">
        <f t="shared" si="34"/>
        <v>0</v>
      </c>
      <c r="E332" s="114">
        <f t="shared" si="30"/>
        <v>0</v>
      </c>
      <c r="F332" s="114">
        <f t="shared" si="35"/>
        <v>1000000</v>
      </c>
      <c r="G332" s="114">
        <f t="shared" si="31"/>
        <v>1000000</v>
      </c>
    </row>
    <row r="333" spans="1:7" x14ac:dyDescent="0.25">
      <c r="A333" s="177">
        <v>44195</v>
      </c>
      <c r="B333" s="116">
        <f t="shared" si="32"/>
        <v>1</v>
      </c>
      <c r="C333" s="114">
        <f t="shared" si="33"/>
        <v>0</v>
      </c>
      <c r="D333" s="115">
        <f t="shared" si="34"/>
        <v>0</v>
      </c>
      <c r="E333" s="114">
        <f t="shared" si="30"/>
        <v>0</v>
      </c>
      <c r="F333" s="114">
        <f t="shared" si="35"/>
        <v>1000000</v>
      </c>
      <c r="G333" s="114">
        <f t="shared" si="31"/>
        <v>1000000</v>
      </c>
    </row>
    <row r="334" spans="1:7" x14ac:dyDescent="0.25">
      <c r="A334" s="177">
        <v>44196</v>
      </c>
      <c r="B334" s="116">
        <f t="shared" si="32"/>
        <v>1</v>
      </c>
      <c r="C334" s="114">
        <f t="shared" si="33"/>
        <v>0</v>
      </c>
      <c r="D334" s="115">
        <f t="shared" si="34"/>
        <v>0</v>
      </c>
      <c r="E334" s="114">
        <f t="shared" si="30"/>
        <v>0</v>
      </c>
      <c r="F334" s="114">
        <f t="shared" si="35"/>
        <v>1000000</v>
      </c>
      <c r="G334" s="114">
        <f t="shared" si="31"/>
        <v>1000000</v>
      </c>
    </row>
    <row r="335" spans="1:7" x14ac:dyDescent="0.25">
      <c r="A335" s="177">
        <v>44197</v>
      </c>
      <c r="B335" s="116">
        <f t="shared" si="32"/>
        <v>1</v>
      </c>
      <c r="C335" s="114">
        <f t="shared" si="33"/>
        <v>0</v>
      </c>
      <c r="D335" s="115">
        <f t="shared" si="34"/>
        <v>0</v>
      </c>
      <c r="E335" s="114">
        <f t="shared" si="30"/>
        <v>0</v>
      </c>
      <c r="F335" s="114">
        <f t="shared" si="35"/>
        <v>1000000</v>
      </c>
      <c r="G335" s="114">
        <f t="shared" si="31"/>
        <v>1000000</v>
      </c>
    </row>
    <row r="336" spans="1:7" x14ac:dyDescent="0.25">
      <c r="A336" s="177">
        <v>44198</v>
      </c>
      <c r="B336" s="116">
        <f t="shared" si="32"/>
        <v>1</v>
      </c>
      <c r="C336" s="114">
        <f t="shared" si="33"/>
        <v>0</v>
      </c>
      <c r="D336" s="115">
        <f t="shared" si="34"/>
        <v>0</v>
      </c>
      <c r="E336" s="114">
        <f t="shared" si="30"/>
        <v>0</v>
      </c>
      <c r="F336" s="114">
        <f t="shared" si="35"/>
        <v>1000000</v>
      </c>
      <c r="G336" s="114">
        <f t="shared" si="31"/>
        <v>1000000</v>
      </c>
    </row>
    <row r="337" spans="1:7" x14ac:dyDescent="0.25">
      <c r="A337" s="177">
        <v>44199</v>
      </c>
      <c r="B337" s="116">
        <f t="shared" si="32"/>
        <v>1</v>
      </c>
      <c r="C337" s="114">
        <f t="shared" si="33"/>
        <v>0</v>
      </c>
      <c r="D337" s="115">
        <f t="shared" si="34"/>
        <v>0</v>
      </c>
      <c r="E337" s="114">
        <f t="shared" si="30"/>
        <v>0</v>
      </c>
      <c r="F337" s="114">
        <f t="shared" si="35"/>
        <v>1000000</v>
      </c>
      <c r="G337" s="114">
        <f t="shared" si="31"/>
        <v>1000000</v>
      </c>
    </row>
    <row r="338" spans="1:7" x14ac:dyDescent="0.25">
      <c r="A338" s="177">
        <v>44200</v>
      </c>
      <c r="B338" s="116">
        <f t="shared" si="32"/>
        <v>1</v>
      </c>
      <c r="C338" s="114">
        <f t="shared" si="33"/>
        <v>0</v>
      </c>
      <c r="D338" s="115">
        <f t="shared" si="34"/>
        <v>0</v>
      </c>
      <c r="E338" s="114">
        <f t="shared" si="30"/>
        <v>0</v>
      </c>
      <c r="F338" s="114">
        <f t="shared" si="35"/>
        <v>1000000</v>
      </c>
      <c r="G338" s="114">
        <f t="shared" si="31"/>
        <v>1000000</v>
      </c>
    </row>
    <row r="339" spans="1:7" x14ac:dyDescent="0.25">
      <c r="A339" s="177">
        <v>44201</v>
      </c>
      <c r="B339" s="116">
        <f t="shared" si="32"/>
        <v>1</v>
      </c>
      <c r="C339" s="114">
        <f t="shared" si="33"/>
        <v>0</v>
      </c>
      <c r="D339" s="115">
        <f t="shared" si="34"/>
        <v>0</v>
      </c>
      <c r="E339" s="114">
        <f t="shared" si="30"/>
        <v>0</v>
      </c>
      <c r="F339" s="114">
        <f t="shared" si="35"/>
        <v>1000000</v>
      </c>
      <c r="G339" s="114">
        <f t="shared" si="31"/>
        <v>1000000</v>
      </c>
    </row>
    <row r="340" spans="1:7" x14ac:dyDescent="0.25">
      <c r="A340" s="177">
        <v>44202</v>
      </c>
      <c r="B340" s="116">
        <f t="shared" si="32"/>
        <v>1</v>
      </c>
      <c r="C340" s="114">
        <f t="shared" si="33"/>
        <v>0</v>
      </c>
      <c r="D340" s="115">
        <f t="shared" si="34"/>
        <v>0</v>
      </c>
      <c r="E340" s="114">
        <f t="shared" si="30"/>
        <v>0</v>
      </c>
      <c r="F340" s="114">
        <f t="shared" si="35"/>
        <v>1000000</v>
      </c>
      <c r="G340" s="114">
        <f t="shared" si="31"/>
        <v>1000000</v>
      </c>
    </row>
    <row r="341" spans="1:7" x14ac:dyDescent="0.25">
      <c r="A341" s="177">
        <v>44203</v>
      </c>
      <c r="B341" s="116">
        <f t="shared" si="32"/>
        <v>1</v>
      </c>
      <c r="C341" s="114">
        <f t="shared" si="33"/>
        <v>0</v>
      </c>
      <c r="D341" s="115">
        <f t="shared" si="34"/>
        <v>0</v>
      </c>
      <c r="E341" s="114">
        <f t="shared" si="30"/>
        <v>0</v>
      </c>
      <c r="F341" s="114">
        <f t="shared" si="35"/>
        <v>1000000</v>
      </c>
      <c r="G341" s="114">
        <f t="shared" si="31"/>
        <v>1000000</v>
      </c>
    </row>
    <row r="342" spans="1:7" x14ac:dyDescent="0.25">
      <c r="A342" s="177">
        <v>44204</v>
      </c>
      <c r="B342" s="116">
        <f t="shared" si="32"/>
        <v>1</v>
      </c>
      <c r="C342" s="114">
        <f t="shared" si="33"/>
        <v>0</v>
      </c>
      <c r="D342" s="115">
        <f t="shared" si="34"/>
        <v>0</v>
      </c>
      <c r="E342" s="114">
        <f t="shared" si="30"/>
        <v>0</v>
      </c>
      <c r="F342" s="114">
        <f t="shared" si="35"/>
        <v>1000000</v>
      </c>
      <c r="G342" s="114">
        <f t="shared" si="31"/>
        <v>1000000</v>
      </c>
    </row>
    <row r="343" spans="1:7" x14ac:dyDescent="0.25">
      <c r="A343" s="177">
        <v>44205</v>
      </c>
      <c r="B343" s="116">
        <f t="shared" si="32"/>
        <v>1</v>
      </c>
      <c r="C343" s="114">
        <f t="shared" si="33"/>
        <v>0</v>
      </c>
      <c r="D343" s="115">
        <f t="shared" si="34"/>
        <v>0</v>
      </c>
      <c r="E343" s="114">
        <f t="shared" si="30"/>
        <v>0</v>
      </c>
      <c r="F343" s="114">
        <f t="shared" si="35"/>
        <v>1000000</v>
      </c>
      <c r="G343" s="114">
        <f t="shared" si="31"/>
        <v>1000000</v>
      </c>
    </row>
    <row r="344" spans="1:7" x14ac:dyDescent="0.25">
      <c r="A344" s="177">
        <v>44206</v>
      </c>
      <c r="B344" s="116">
        <f t="shared" si="32"/>
        <v>1</v>
      </c>
      <c r="C344" s="114">
        <f t="shared" si="33"/>
        <v>0</v>
      </c>
      <c r="D344" s="115">
        <f t="shared" si="34"/>
        <v>0</v>
      </c>
      <c r="E344" s="114">
        <f t="shared" si="30"/>
        <v>0</v>
      </c>
      <c r="F344" s="114">
        <f t="shared" si="35"/>
        <v>1000000</v>
      </c>
      <c r="G344" s="114">
        <f t="shared" si="31"/>
        <v>1000000</v>
      </c>
    </row>
    <row r="345" spans="1:7" x14ac:dyDescent="0.25">
      <c r="A345" s="177">
        <v>44207</v>
      </c>
      <c r="B345" s="116">
        <f t="shared" si="32"/>
        <v>1</v>
      </c>
      <c r="C345" s="114">
        <f t="shared" si="33"/>
        <v>0</v>
      </c>
      <c r="D345" s="115">
        <f t="shared" si="34"/>
        <v>0</v>
      </c>
      <c r="E345" s="114">
        <f t="shared" si="30"/>
        <v>0</v>
      </c>
      <c r="F345" s="114">
        <f t="shared" si="35"/>
        <v>1000000</v>
      </c>
      <c r="G345" s="114">
        <f t="shared" si="31"/>
        <v>1000000</v>
      </c>
    </row>
    <row r="346" spans="1:7" x14ac:dyDescent="0.25">
      <c r="A346" s="177">
        <v>44208</v>
      </c>
      <c r="B346" s="116">
        <f t="shared" si="32"/>
        <v>1</v>
      </c>
      <c r="C346" s="114">
        <f t="shared" si="33"/>
        <v>0</v>
      </c>
      <c r="D346" s="115">
        <f t="shared" si="34"/>
        <v>0</v>
      </c>
      <c r="E346" s="114">
        <f t="shared" si="30"/>
        <v>0</v>
      </c>
      <c r="F346" s="114">
        <f t="shared" si="35"/>
        <v>1000000</v>
      </c>
      <c r="G346" s="114">
        <f t="shared" si="31"/>
        <v>1000000</v>
      </c>
    </row>
    <row r="347" spans="1:7" x14ac:dyDescent="0.25">
      <c r="A347" s="177">
        <v>44209</v>
      </c>
      <c r="B347" s="116">
        <f t="shared" si="32"/>
        <v>1</v>
      </c>
      <c r="C347" s="114">
        <f t="shared" si="33"/>
        <v>0</v>
      </c>
      <c r="D347" s="115">
        <f t="shared" si="34"/>
        <v>0</v>
      </c>
      <c r="E347" s="114">
        <f t="shared" si="30"/>
        <v>0</v>
      </c>
      <c r="F347" s="114">
        <f t="shared" si="35"/>
        <v>1000000</v>
      </c>
      <c r="G347" s="114">
        <f t="shared" si="31"/>
        <v>1000000</v>
      </c>
    </row>
    <row r="348" spans="1:7" x14ac:dyDescent="0.25">
      <c r="A348" s="177">
        <v>44210</v>
      </c>
      <c r="B348" s="116">
        <f t="shared" si="32"/>
        <v>1</v>
      </c>
      <c r="C348" s="114">
        <f t="shared" si="33"/>
        <v>0</v>
      </c>
      <c r="D348" s="115">
        <f t="shared" si="34"/>
        <v>0</v>
      </c>
      <c r="E348" s="114">
        <f t="shared" si="30"/>
        <v>0</v>
      </c>
      <c r="F348" s="114">
        <f t="shared" si="35"/>
        <v>1000000</v>
      </c>
      <c r="G348" s="114">
        <f t="shared" si="31"/>
        <v>1000000</v>
      </c>
    </row>
    <row r="349" spans="1:7" x14ac:dyDescent="0.25">
      <c r="A349" s="177">
        <v>44211</v>
      </c>
      <c r="B349" s="116">
        <f t="shared" si="32"/>
        <v>1</v>
      </c>
      <c r="C349" s="114">
        <f t="shared" si="33"/>
        <v>0</v>
      </c>
      <c r="D349" s="115">
        <f t="shared" si="34"/>
        <v>0</v>
      </c>
      <c r="E349" s="114">
        <f t="shared" si="30"/>
        <v>0</v>
      </c>
      <c r="F349" s="114">
        <f t="shared" si="35"/>
        <v>1000000</v>
      </c>
      <c r="G349" s="114">
        <f t="shared" si="31"/>
        <v>1000000</v>
      </c>
    </row>
    <row r="350" spans="1:7" x14ac:dyDescent="0.25">
      <c r="A350" s="177">
        <v>44212</v>
      </c>
      <c r="B350" s="116">
        <f t="shared" si="32"/>
        <v>1</v>
      </c>
      <c r="C350" s="114">
        <f t="shared" si="33"/>
        <v>0</v>
      </c>
      <c r="D350" s="115">
        <f t="shared" si="34"/>
        <v>0</v>
      </c>
      <c r="E350" s="114">
        <f t="shared" si="30"/>
        <v>0</v>
      </c>
      <c r="F350" s="114">
        <f t="shared" si="35"/>
        <v>1000000</v>
      </c>
      <c r="G350" s="114">
        <f t="shared" si="31"/>
        <v>1000000</v>
      </c>
    </row>
    <row r="351" spans="1:7" x14ac:dyDescent="0.25">
      <c r="A351" s="177">
        <v>44213</v>
      </c>
      <c r="B351" s="116">
        <f t="shared" si="32"/>
        <v>1</v>
      </c>
      <c r="C351" s="114">
        <f t="shared" si="33"/>
        <v>0</v>
      </c>
      <c r="D351" s="115">
        <f t="shared" si="34"/>
        <v>0</v>
      </c>
      <c r="E351" s="114">
        <f t="shared" si="30"/>
        <v>0</v>
      </c>
      <c r="F351" s="114">
        <f t="shared" si="35"/>
        <v>1000000</v>
      </c>
      <c r="G351" s="114">
        <f t="shared" si="31"/>
        <v>1000000</v>
      </c>
    </row>
    <row r="352" spans="1:7" x14ac:dyDescent="0.25">
      <c r="A352" s="177">
        <v>44214</v>
      </c>
      <c r="B352" s="116">
        <f t="shared" si="32"/>
        <v>1</v>
      </c>
      <c r="C352" s="114">
        <f t="shared" si="33"/>
        <v>0</v>
      </c>
      <c r="D352" s="115">
        <f t="shared" si="34"/>
        <v>0</v>
      </c>
      <c r="E352" s="114">
        <f t="shared" si="30"/>
        <v>0</v>
      </c>
      <c r="F352" s="114">
        <f t="shared" si="35"/>
        <v>1000000</v>
      </c>
      <c r="G352" s="114">
        <f t="shared" si="31"/>
        <v>1000000</v>
      </c>
    </row>
    <row r="353" spans="1:7" x14ac:dyDescent="0.25">
      <c r="A353" s="177">
        <v>44215</v>
      </c>
      <c r="B353" s="116">
        <f t="shared" si="32"/>
        <v>1</v>
      </c>
      <c r="C353" s="114">
        <f t="shared" si="33"/>
        <v>0</v>
      </c>
      <c r="D353" s="115">
        <f t="shared" si="34"/>
        <v>0</v>
      </c>
      <c r="E353" s="114">
        <f t="shared" si="30"/>
        <v>0</v>
      </c>
      <c r="F353" s="114">
        <f t="shared" si="35"/>
        <v>1000000</v>
      </c>
      <c r="G353" s="114">
        <f t="shared" si="31"/>
        <v>1000000</v>
      </c>
    </row>
    <row r="354" spans="1:7" x14ac:dyDescent="0.25">
      <c r="A354" s="177">
        <v>44216</v>
      </c>
      <c r="B354" s="116">
        <f t="shared" si="32"/>
        <v>1</v>
      </c>
      <c r="C354" s="114">
        <f t="shared" si="33"/>
        <v>0</v>
      </c>
      <c r="D354" s="115">
        <f t="shared" si="34"/>
        <v>0</v>
      </c>
      <c r="E354" s="114">
        <f t="shared" si="30"/>
        <v>0</v>
      </c>
      <c r="F354" s="114">
        <f t="shared" si="35"/>
        <v>1000000</v>
      </c>
      <c r="G354" s="114">
        <f t="shared" si="31"/>
        <v>1000000</v>
      </c>
    </row>
    <row r="355" spans="1:7" x14ac:dyDescent="0.25">
      <c r="A355" s="177">
        <v>44217</v>
      </c>
      <c r="B355" s="116">
        <f t="shared" si="32"/>
        <v>1</v>
      </c>
      <c r="C355" s="114">
        <f t="shared" si="33"/>
        <v>0</v>
      </c>
      <c r="D355" s="115">
        <f t="shared" si="34"/>
        <v>0</v>
      </c>
      <c r="E355" s="114">
        <f t="shared" si="30"/>
        <v>0</v>
      </c>
      <c r="F355" s="114">
        <f t="shared" si="35"/>
        <v>1000000</v>
      </c>
      <c r="G355" s="114">
        <f t="shared" si="31"/>
        <v>1000000</v>
      </c>
    </row>
    <row r="356" spans="1:7" x14ac:dyDescent="0.25">
      <c r="A356" s="177">
        <v>44218</v>
      </c>
      <c r="B356" s="116">
        <f t="shared" si="32"/>
        <v>1</v>
      </c>
      <c r="C356" s="114">
        <f t="shared" si="33"/>
        <v>0</v>
      </c>
      <c r="D356" s="115">
        <f t="shared" si="34"/>
        <v>0</v>
      </c>
      <c r="E356" s="114">
        <f t="shared" si="30"/>
        <v>0</v>
      </c>
      <c r="F356" s="114">
        <f t="shared" si="35"/>
        <v>1000000</v>
      </c>
      <c r="G356" s="114">
        <f t="shared" si="31"/>
        <v>1000000</v>
      </c>
    </row>
    <row r="357" spans="1:7" x14ac:dyDescent="0.25">
      <c r="A357" s="177">
        <v>44219</v>
      </c>
      <c r="B357" s="116">
        <f t="shared" si="32"/>
        <v>1</v>
      </c>
      <c r="C357" s="114">
        <f t="shared" si="33"/>
        <v>0</v>
      </c>
      <c r="D357" s="115">
        <f t="shared" si="34"/>
        <v>0</v>
      </c>
      <c r="E357" s="114">
        <f t="shared" si="30"/>
        <v>0</v>
      </c>
      <c r="F357" s="114">
        <f t="shared" si="35"/>
        <v>1000000</v>
      </c>
      <c r="G357" s="114">
        <f t="shared" si="31"/>
        <v>1000000</v>
      </c>
    </row>
    <row r="358" spans="1:7" x14ac:dyDescent="0.25">
      <c r="A358" s="177">
        <v>44220</v>
      </c>
      <c r="B358" s="116">
        <f t="shared" si="32"/>
        <v>1</v>
      </c>
      <c r="C358" s="114">
        <f t="shared" si="33"/>
        <v>0</v>
      </c>
      <c r="D358" s="115">
        <f t="shared" si="34"/>
        <v>0</v>
      </c>
      <c r="E358" s="114">
        <f t="shared" si="30"/>
        <v>0</v>
      </c>
      <c r="F358" s="114">
        <f t="shared" si="35"/>
        <v>1000000</v>
      </c>
      <c r="G358" s="114">
        <f t="shared" si="31"/>
        <v>1000000</v>
      </c>
    </row>
    <row r="359" spans="1:7" x14ac:dyDescent="0.25">
      <c r="A359" s="177">
        <v>44221</v>
      </c>
      <c r="B359" s="116">
        <f t="shared" si="32"/>
        <v>1</v>
      </c>
      <c r="C359" s="114">
        <f t="shared" si="33"/>
        <v>0</v>
      </c>
      <c r="D359" s="115">
        <f t="shared" si="34"/>
        <v>0</v>
      </c>
      <c r="E359" s="114">
        <f t="shared" si="30"/>
        <v>0</v>
      </c>
      <c r="F359" s="114">
        <f t="shared" si="35"/>
        <v>1000000</v>
      </c>
      <c r="G359" s="114">
        <f t="shared" si="31"/>
        <v>1000000</v>
      </c>
    </row>
    <row r="360" spans="1:7" x14ac:dyDescent="0.25">
      <c r="A360" s="177">
        <v>44222</v>
      </c>
      <c r="B360" s="116">
        <f t="shared" si="32"/>
        <v>1</v>
      </c>
      <c r="C360" s="114">
        <f t="shared" si="33"/>
        <v>0</v>
      </c>
      <c r="D360" s="115">
        <f t="shared" si="34"/>
        <v>0</v>
      </c>
      <c r="E360" s="114">
        <f t="shared" si="30"/>
        <v>0</v>
      </c>
      <c r="F360" s="114">
        <f t="shared" si="35"/>
        <v>1000000</v>
      </c>
      <c r="G360" s="114">
        <f t="shared" si="31"/>
        <v>1000000</v>
      </c>
    </row>
    <row r="361" spans="1:7" x14ac:dyDescent="0.25">
      <c r="A361" s="177">
        <v>44223</v>
      </c>
      <c r="B361" s="116">
        <f t="shared" si="32"/>
        <v>1</v>
      </c>
      <c r="C361" s="114">
        <f t="shared" si="33"/>
        <v>0</v>
      </c>
      <c r="D361" s="115">
        <f t="shared" si="34"/>
        <v>0</v>
      </c>
      <c r="E361" s="114">
        <f t="shared" si="30"/>
        <v>0</v>
      </c>
      <c r="F361" s="114">
        <f t="shared" si="35"/>
        <v>1000000</v>
      </c>
      <c r="G361" s="114">
        <f t="shared" si="31"/>
        <v>1000000</v>
      </c>
    </row>
    <row r="362" spans="1:7" x14ac:dyDescent="0.25">
      <c r="A362" s="177">
        <v>44224</v>
      </c>
      <c r="B362" s="116">
        <f t="shared" si="32"/>
        <v>1</v>
      </c>
      <c r="C362" s="114">
        <f t="shared" si="33"/>
        <v>0</v>
      </c>
      <c r="D362" s="115">
        <f t="shared" si="34"/>
        <v>0</v>
      </c>
      <c r="E362" s="114">
        <f t="shared" si="30"/>
        <v>0</v>
      </c>
      <c r="F362" s="114">
        <f t="shared" si="35"/>
        <v>1000000</v>
      </c>
      <c r="G362" s="114">
        <f t="shared" si="31"/>
        <v>1000000</v>
      </c>
    </row>
    <row r="363" spans="1:7" x14ac:dyDescent="0.25">
      <c r="A363" s="177">
        <v>44225</v>
      </c>
      <c r="B363" s="116">
        <f t="shared" si="32"/>
        <v>1</v>
      </c>
      <c r="C363" s="114">
        <f t="shared" si="33"/>
        <v>0</v>
      </c>
      <c r="D363" s="115">
        <f t="shared" si="34"/>
        <v>0</v>
      </c>
      <c r="E363" s="114">
        <f t="shared" si="30"/>
        <v>0</v>
      </c>
      <c r="F363" s="114">
        <f t="shared" si="35"/>
        <v>1000000</v>
      </c>
      <c r="G363" s="114">
        <f t="shared" si="31"/>
        <v>1000000</v>
      </c>
    </row>
    <row r="364" spans="1:7" x14ac:dyDescent="0.25">
      <c r="A364" s="177">
        <v>44226</v>
      </c>
      <c r="B364" s="116">
        <f t="shared" si="32"/>
        <v>1</v>
      </c>
      <c r="C364" s="114">
        <f t="shared" si="33"/>
        <v>0</v>
      </c>
      <c r="D364" s="115">
        <f t="shared" si="34"/>
        <v>0</v>
      </c>
      <c r="E364" s="114">
        <f t="shared" si="30"/>
        <v>0</v>
      </c>
      <c r="F364" s="114">
        <f t="shared" si="35"/>
        <v>1000000</v>
      </c>
      <c r="G364" s="114">
        <f t="shared" si="31"/>
        <v>1000000</v>
      </c>
    </row>
    <row r="365" spans="1:7" x14ac:dyDescent="0.25">
      <c r="A365" s="177">
        <v>44227</v>
      </c>
      <c r="B365" s="116">
        <f t="shared" si="32"/>
        <v>1</v>
      </c>
      <c r="C365" s="114">
        <f t="shared" si="33"/>
        <v>0</v>
      </c>
      <c r="D365" s="115">
        <f t="shared" si="34"/>
        <v>0</v>
      </c>
      <c r="E365" s="114">
        <f t="shared" si="30"/>
        <v>0</v>
      </c>
      <c r="F365" s="114">
        <f t="shared" si="35"/>
        <v>1000000</v>
      </c>
      <c r="G365" s="114">
        <f t="shared" si="31"/>
        <v>1000000</v>
      </c>
    </row>
    <row r="366" spans="1:7" x14ac:dyDescent="0.25">
      <c r="A366" s="177">
        <v>44228</v>
      </c>
      <c r="B366" s="116">
        <f t="shared" si="32"/>
        <v>1</v>
      </c>
      <c r="C366" s="114">
        <f t="shared" si="33"/>
        <v>0</v>
      </c>
      <c r="D366" s="115">
        <f t="shared" si="34"/>
        <v>0</v>
      </c>
      <c r="E366" s="114">
        <f t="shared" si="30"/>
        <v>0</v>
      </c>
      <c r="F366" s="114">
        <f t="shared" si="35"/>
        <v>1000000</v>
      </c>
      <c r="G366" s="114">
        <f t="shared" si="31"/>
        <v>1000000</v>
      </c>
    </row>
    <row r="367" spans="1:7" x14ac:dyDescent="0.25">
      <c r="A367" s="177">
        <v>44229</v>
      </c>
      <c r="B367" s="116">
        <f t="shared" si="32"/>
        <v>1</v>
      </c>
      <c r="C367" s="114">
        <f t="shared" si="33"/>
        <v>0</v>
      </c>
      <c r="D367" s="115">
        <f t="shared" si="34"/>
        <v>0</v>
      </c>
      <c r="E367" s="114">
        <f t="shared" si="30"/>
        <v>0</v>
      </c>
      <c r="F367" s="114">
        <f t="shared" si="35"/>
        <v>1000000</v>
      </c>
      <c r="G367" s="114">
        <f t="shared" si="31"/>
        <v>1000000</v>
      </c>
    </row>
    <row r="368" spans="1:7" x14ac:dyDescent="0.25">
      <c r="A368" s="177">
        <v>44230</v>
      </c>
      <c r="B368" s="116">
        <f t="shared" si="32"/>
        <v>1</v>
      </c>
      <c r="C368" s="114">
        <f t="shared" si="33"/>
        <v>0</v>
      </c>
      <c r="D368" s="115">
        <f t="shared" si="34"/>
        <v>0</v>
      </c>
      <c r="E368" s="114">
        <f t="shared" si="30"/>
        <v>0</v>
      </c>
      <c r="F368" s="114">
        <f t="shared" si="35"/>
        <v>1000000</v>
      </c>
      <c r="G368" s="114">
        <f t="shared" si="31"/>
        <v>1000000</v>
      </c>
    </row>
    <row r="369" spans="1:7" x14ac:dyDescent="0.25">
      <c r="A369" s="177">
        <v>44231</v>
      </c>
      <c r="B369" s="116">
        <f t="shared" si="32"/>
        <v>1</v>
      </c>
      <c r="C369" s="114">
        <f t="shared" si="33"/>
        <v>0</v>
      </c>
      <c r="D369" s="115">
        <f t="shared" si="34"/>
        <v>0</v>
      </c>
      <c r="E369" s="114">
        <f t="shared" si="30"/>
        <v>0</v>
      </c>
      <c r="F369" s="114">
        <f t="shared" si="35"/>
        <v>1000000</v>
      </c>
      <c r="G369" s="114">
        <f t="shared" si="31"/>
        <v>1000000</v>
      </c>
    </row>
    <row r="370" spans="1:7" x14ac:dyDescent="0.25">
      <c r="A370" s="177">
        <v>44232</v>
      </c>
      <c r="B370" s="116">
        <f t="shared" si="32"/>
        <v>1</v>
      </c>
      <c r="C370" s="114">
        <f t="shared" si="33"/>
        <v>0</v>
      </c>
      <c r="D370" s="115">
        <f t="shared" si="34"/>
        <v>0</v>
      </c>
      <c r="E370" s="114">
        <f t="shared" si="30"/>
        <v>0</v>
      </c>
      <c r="F370" s="114">
        <f t="shared" si="35"/>
        <v>1000000</v>
      </c>
      <c r="G370" s="114">
        <f t="shared" si="31"/>
        <v>1000000</v>
      </c>
    </row>
    <row r="371" spans="1:7" x14ac:dyDescent="0.25">
      <c r="A371" s="177">
        <v>44233</v>
      </c>
      <c r="B371" s="116">
        <f t="shared" si="32"/>
        <v>1</v>
      </c>
      <c r="C371" s="114">
        <f t="shared" si="33"/>
        <v>0</v>
      </c>
      <c r="D371" s="115">
        <f t="shared" si="34"/>
        <v>0</v>
      </c>
      <c r="E371" s="114">
        <f t="shared" si="30"/>
        <v>0</v>
      </c>
      <c r="F371" s="114">
        <f t="shared" si="35"/>
        <v>1000000</v>
      </c>
      <c r="G371" s="114">
        <f t="shared" si="31"/>
        <v>1000000</v>
      </c>
    </row>
    <row r="372" spans="1:7" x14ac:dyDescent="0.25">
      <c r="A372" s="177">
        <v>44234</v>
      </c>
      <c r="B372" s="116">
        <f t="shared" si="32"/>
        <v>1</v>
      </c>
      <c r="C372" s="114">
        <f t="shared" si="33"/>
        <v>0</v>
      </c>
      <c r="D372" s="115">
        <f t="shared" si="34"/>
        <v>0</v>
      </c>
      <c r="E372" s="114">
        <f t="shared" si="30"/>
        <v>0</v>
      </c>
      <c r="F372" s="114">
        <f t="shared" si="35"/>
        <v>1000000</v>
      </c>
      <c r="G372" s="114">
        <f t="shared" si="31"/>
        <v>1000000</v>
      </c>
    </row>
    <row r="373" spans="1:7" x14ac:dyDescent="0.25">
      <c r="A373" s="177">
        <v>44235</v>
      </c>
      <c r="B373" s="116">
        <f t="shared" si="32"/>
        <v>1</v>
      </c>
      <c r="C373" s="114">
        <f t="shared" si="33"/>
        <v>0</v>
      </c>
      <c r="D373" s="115">
        <f t="shared" si="34"/>
        <v>0</v>
      </c>
      <c r="E373" s="114">
        <f t="shared" si="30"/>
        <v>0</v>
      </c>
      <c r="F373" s="114">
        <f t="shared" si="35"/>
        <v>1000000</v>
      </c>
      <c r="G373" s="114">
        <f t="shared" si="31"/>
        <v>1000000</v>
      </c>
    </row>
    <row r="374" spans="1:7" x14ac:dyDescent="0.25">
      <c r="A374" s="177">
        <v>44236</v>
      </c>
      <c r="B374" s="116">
        <f t="shared" si="32"/>
        <v>1</v>
      </c>
      <c r="C374" s="114">
        <f t="shared" si="33"/>
        <v>0</v>
      </c>
      <c r="D374" s="115">
        <f t="shared" si="34"/>
        <v>0</v>
      </c>
      <c r="E374" s="114">
        <f t="shared" si="30"/>
        <v>0</v>
      </c>
      <c r="F374" s="114">
        <f t="shared" si="35"/>
        <v>1000000</v>
      </c>
      <c r="G374" s="114">
        <f t="shared" si="31"/>
        <v>1000000</v>
      </c>
    </row>
    <row r="375" spans="1:7" x14ac:dyDescent="0.25">
      <c r="A375" s="177">
        <v>44237</v>
      </c>
      <c r="B375" s="116">
        <f t="shared" si="32"/>
        <v>1</v>
      </c>
      <c r="C375" s="114">
        <f t="shared" si="33"/>
        <v>0</v>
      </c>
      <c r="D375" s="115">
        <f t="shared" si="34"/>
        <v>0</v>
      </c>
      <c r="E375" s="114">
        <f t="shared" si="30"/>
        <v>0</v>
      </c>
      <c r="F375" s="114">
        <f t="shared" si="35"/>
        <v>1000000</v>
      </c>
      <c r="G375" s="114">
        <f t="shared" si="31"/>
        <v>1000000</v>
      </c>
    </row>
    <row r="376" spans="1:7" x14ac:dyDescent="0.25">
      <c r="A376" s="177">
        <v>44238</v>
      </c>
      <c r="B376" s="116">
        <f t="shared" si="32"/>
        <v>1</v>
      </c>
      <c r="C376" s="114">
        <f t="shared" si="33"/>
        <v>0</v>
      </c>
      <c r="D376" s="115">
        <f t="shared" si="34"/>
        <v>0</v>
      </c>
      <c r="E376" s="114">
        <f t="shared" si="30"/>
        <v>0</v>
      </c>
      <c r="F376" s="114">
        <f t="shared" si="35"/>
        <v>1000000</v>
      </c>
      <c r="G376" s="114">
        <f t="shared" si="31"/>
        <v>1000000</v>
      </c>
    </row>
    <row r="377" spans="1:7" x14ac:dyDescent="0.25">
      <c r="A377" s="177">
        <v>44239</v>
      </c>
      <c r="B377" s="116">
        <f t="shared" si="32"/>
        <v>1</v>
      </c>
      <c r="C377" s="114">
        <f t="shared" si="33"/>
        <v>0</v>
      </c>
      <c r="D377" s="115">
        <f t="shared" si="34"/>
        <v>0</v>
      </c>
      <c r="E377" s="114">
        <f t="shared" si="30"/>
        <v>0</v>
      </c>
      <c r="F377" s="114">
        <f t="shared" si="35"/>
        <v>1000000</v>
      </c>
      <c r="G377" s="114">
        <f t="shared" si="31"/>
        <v>1000000</v>
      </c>
    </row>
    <row r="378" spans="1:7" x14ac:dyDescent="0.25">
      <c r="A378" s="177">
        <v>44240</v>
      </c>
      <c r="B378" s="116">
        <f t="shared" si="32"/>
        <v>1</v>
      </c>
      <c r="C378" s="114">
        <f t="shared" si="33"/>
        <v>0</v>
      </c>
      <c r="D378" s="115">
        <f t="shared" si="34"/>
        <v>0</v>
      </c>
      <c r="E378" s="114">
        <f t="shared" si="30"/>
        <v>0</v>
      </c>
      <c r="F378" s="114">
        <f t="shared" si="35"/>
        <v>1000000</v>
      </c>
      <c r="G378" s="114">
        <f t="shared" si="31"/>
        <v>1000000</v>
      </c>
    </row>
    <row r="379" spans="1:7" x14ac:dyDescent="0.25">
      <c r="A379" s="177">
        <v>44241</v>
      </c>
      <c r="B379" s="116">
        <f t="shared" si="32"/>
        <v>1</v>
      </c>
      <c r="C379" s="114">
        <f t="shared" si="33"/>
        <v>0</v>
      </c>
      <c r="D379" s="115">
        <f t="shared" si="34"/>
        <v>0</v>
      </c>
      <c r="E379" s="114">
        <f t="shared" si="30"/>
        <v>0</v>
      </c>
      <c r="F379" s="114">
        <f t="shared" si="35"/>
        <v>1000000</v>
      </c>
      <c r="G379" s="114">
        <f t="shared" si="31"/>
        <v>1000000</v>
      </c>
    </row>
    <row r="380" spans="1:7" x14ac:dyDescent="0.25">
      <c r="A380" s="177">
        <v>44242</v>
      </c>
      <c r="B380" s="116">
        <f t="shared" si="32"/>
        <v>1</v>
      </c>
      <c r="C380" s="114">
        <f t="shared" si="33"/>
        <v>0</v>
      </c>
      <c r="D380" s="115">
        <f t="shared" si="34"/>
        <v>0</v>
      </c>
      <c r="E380" s="114">
        <f t="shared" si="30"/>
        <v>0</v>
      </c>
      <c r="F380" s="114">
        <f t="shared" si="35"/>
        <v>1000000</v>
      </c>
      <c r="G380" s="114">
        <f t="shared" si="31"/>
        <v>1000000</v>
      </c>
    </row>
    <row r="381" spans="1:7" x14ac:dyDescent="0.25">
      <c r="A381" s="177">
        <v>44243</v>
      </c>
      <c r="B381" s="116">
        <f t="shared" si="32"/>
        <v>1</v>
      </c>
      <c r="C381" s="114">
        <f t="shared" si="33"/>
        <v>0</v>
      </c>
      <c r="D381" s="115">
        <f t="shared" si="34"/>
        <v>0</v>
      </c>
      <c r="E381" s="114">
        <f t="shared" si="30"/>
        <v>0</v>
      </c>
      <c r="F381" s="114">
        <f t="shared" si="35"/>
        <v>1000000</v>
      </c>
      <c r="G381" s="114">
        <f t="shared" si="31"/>
        <v>1000000</v>
      </c>
    </row>
    <row r="382" spans="1:7" x14ac:dyDescent="0.25">
      <c r="A382" s="177">
        <v>44244</v>
      </c>
      <c r="B382" s="116">
        <f t="shared" si="32"/>
        <v>1</v>
      </c>
      <c r="C382" s="114">
        <f t="shared" si="33"/>
        <v>0</v>
      </c>
      <c r="D382" s="115">
        <f t="shared" si="34"/>
        <v>0</v>
      </c>
      <c r="E382" s="114">
        <f t="shared" si="30"/>
        <v>0</v>
      </c>
      <c r="F382" s="114">
        <f t="shared" si="35"/>
        <v>1000000</v>
      </c>
      <c r="G382" s="114">
        <f t="shared" si="31"/>
        <v>1000000</v>
      </c>
    </row>
    <row r="383" spans="1:7" x14ac:dyDescent="0.25">
      <c r="A383" s="177">
        <v>44245</v>
      </c>
      <c r="B383" s="116">
        <f t="shared" si="32"/>
        <v>1</v>
      </c>
      <c r="C383" s="114">
        <f t="shared" si="33"/>
        <v>0</v>
      </c>
      <c r="D383" s="115">
        <f t="shared" si="34"/>
        <v>0</v>
      </c>
      <c r="E383" s="114">
        <f t="shared" si="30"/>
        <v>0</v>
      </c>
      <c r="F383" s="114">
        <f t="shared" si="35"/>
        <v>1000000</v>
      </c>
      <c r="G383" s="114">
        <f t="shared" si="31"/>
        <v>1000000</v>
      </c>
    </row>
    <row r="384" spans="1:7" x14ac:dyDescent="0.25">
      <c r="A384" s="177">
        <v>44246</v>
      </c>
      <c r="B384" s="116">
        <f t="shared" si="32"/>
        <v>1</v>
      </c>
      <c r="C384" s="114">
        <f t="shared" si="33"/>
        <v>0</v>
      </c>
      <c r="D384" s="115">
        <f t="shared" si="34"/>
        <v>0</v>
      </c>
      <c r="E384" s="114">
        <f t="shared" si="30"/>
        <v>0</v>
      </c>
      <c r="F384" s="114">
        <f t="shared" si="35"/>
        <v>1000000</v>
      </c>
      <c r="G384" s="114">
        <f t="shared" si="31"/>
        <v>1000000</v>
      </c>
    </row>
    <row r="385" spans="1:7" x14ac:dyDescent="0.25">
      <c r="A385" s="177">
        <v>44247</v>
      </c>
      <c r="B385" s="116">
        <f t="shared" si="32"/>
        <v>1</v>
      </c>
      <c r="C385" s="114">
        <f t="shared" si="33"/>
        <v>0</v>
      </c>
      <c r="D385" s="115">
        <f t="shared" si="34"/>
        <v>0</v>
      </c>
      <c r="E385" s="114">
        <f t="shared" si="30"/>
        <v>0</v>
      </c>
      <c r="F385" s="114">
        <f t="shared" si="35"/>
        <v>1000000</v>
      </c>
      <c r="G385" s="114">
        <f t="shared" si="31"/>
        <v>1000000</v>
      </c>
    </row>
    <row r="386" spans="1:7" x14ac:dyDescent="0.25">
      <c r="A386" s="177">
        <v>44248</v>
      </c>
      <c r="B386" s="116">
        <f t="shared" si="32"/>
        <v>1</v>
      </c>
      <c r="C386" s="114">
        <f t="shared" si="33"/>
        <v>0</v>
      </c>
      <c r="D386" s="115">
        <f t="shared" si="34"/>
        <v>0</v>
      </c>
      <c r="E386" s="114">
        <f t="shared" si="30"/>
        <v>0</v>
      </c>
      <c r="F386" s="114">
        <f t="shared" si="35"/>
        <v>1000000</v>
      </c>
      <c r="G386" s="114">
        <f t="shared" si="31"/>
        <v>1000000</v>
      </c>
    </row>
    <row r="387" spans="1:7" x14ac:dyDescent="0.25">
      <c r="A387" s="177">
        <v>44249</v>
      </c>
      <c r="B387" s="116">
        <f t="shared" si="32"/>
        <v>1</v>
      </c>
      <c r="C387" s="114">
        <f t="shared" si="33"/>
        <v>0</v>
      </c>
      <c r="D387" s="115">
        <f t="shared" si="34"/>
        <v>0</v>
      </c>
      <c r="E387" s="114">
        <f t="shared" si="30"/>
        <v>0</v>
      </c>
      <c r="F387" s="114">
        <f t="shared" si="35"/>
        <v>1000000</v>
      </c>
      <c r="G387" s="114">
        <f t="shared" si="31"/>
        <v>1000000</v>
      </c>
    </row>
    <row r="388" spans="1:7" x14ac:dyDescent="0.25">
      <c r="A388" s="177">
        <v>44250</v>
      </c>
      <c r="B388" s="116">
        <f t="shared" si="32"/>
        <v>1</v>
      </c>
      <c r="C388" s="114">
        <f t="shared" si="33"/>
        <v>0</v>
      </c>
      <c r="D388" s="115">
        <f t="shared" si="34"/>
        <v>0</v>
      </c>
      <c r="E388" s="114">
        <f t="shared" ref="E388:E451" si="36">F388*$B$1681*B388/365</f>
        <v>0</v>
      </c>
      <c r="F388" s="114">
        <f t="shared" si="35"/>
        <v>1000000</v>
      </c>
      <c r="G388" s="114">
        <f t="shared" ref="G388:G451" si="37">F388-D388</f>
        <v>1000000</v>
      </c>
    </row>
    <row r="389" spans="1:7" x14ac:dyDescent="0.25">
      <c r="A389" s="177">
        <v>44251</v>
      </c>
      <c r="B389" s="116">
        <f t="shared" ref="B389:B452" si="38">_xlfn.DAYS(A389,A388)</f>
        <v>1</v>
      </c>
      <c r="C389" s="114">
        <f t="shared" ref="C389:C452" si="39">$B$1682</f>
        <v>0</v>
      </c>
      <c r="D389" s="115">
        <f t="shared" ref="D389:D452" si="40">C389-E389</f>
        <v>0</v>
      </c>
      <c r="E389" s="114">
        <f t="shared" si="36"/>
        <v>0</v>
      </c>
      <c r="F389" s="114">
        <f t="shared" ref="F389:F452" si="41">G388</f>
        <v>1000000</v>
      </c>
      <c r="G389" s="114">
        <f t="shared" si="37"/>
        <v>1000000</v>
      </c>
    </row>
    <row r="390" spans="1:7" x14ac:dyDescent="0.25">
      <c r="A390" s="177">
        <v>44252</v>
      </c>
      <c r="B390" s="116">
        <f t="shared" si="38"/>
        <v>1</v>
      </c>
      <c r="C390" s="114">
        <f t="shared" si="39"/>
        <v>0</v>
      </c>
      <c r="D390" s="115">
        <f t="shared" si="40"/>
        <v>0</v>
      </c>
      <c r="E390" s="114">
        <f t="shared" si="36"/>
        <v>0</v>
      </c>
      <c r="F390" s="114">
        <f t="shared" si="41"/>
        <v>1000000</v>
      </c>
      <c r="G390" s="114">
        <f t="shared" si="37"/>
        <v>1000000</v>
      </c>
    </row>
    <row r="391" spans="1:7" x14ac:dyDescent="0.25">
      <c r="A391" s="177">
        <v>44253</v>
      </c>
      <c r="B391" s="116">
        <f t="shared" si="38"/>
        <v>1</v>
      </c>
      <c r="C391" s="114">
        <f t="shared" si="39"/>
        <v>0</v>
      </c>
      <c r="D391" s="115">
        <f t="shared" si="40"/>
        <v>0</v>
      </c>
      <c r="E391" s="114">
        <f t="shared" si="36"/>
        <v>0</v>
      </c>
      <c r="F391" s="114">
        <f t="shared" si="41"/>
        <v>1000000</v>
      </c>
      <c r="G391" s="114">
        <f t="shared" si="37"/>
        <v>1000000</v>
      </c>
    </row>
    <row r="392" spans="1:7" x14ac:dyDescent="0.25">
      <c r="A392" s="177">
        <v>44254</v>
      </c>
      <c r="B392" s="116">
        <f t="shared" si="38"/>
        <v>1</v>
      </c>
      <c r="C392" s="114">
        <f t="shared" si="39"/>
        <v>0</v>
      </c>
      <c r="D392" s="115">
        <f t="shared" si="40"/>
        <v>0</v>
      </c>
      <c r="E392" s="114">
        <f t="shared" si="36"/>
        <v>0</v>
      </c>
      <c r="F392" s="114">
        <f t="shared" si="41"/>
        <v>1000000</v>
      </c>
      <c r="G392" s="114">
        <f t="shared" si="37"/>
        <v>1000000</v>
      </c>
    </row>
    <row r="393" spans="1:7" x14ac:dyDescent="0.25">
      <c r="A393" s="177">
        <v>44255</v>
      </c>
      <c r="B393" s="116">
        <f t="shared" si="38"/>
        <v>1</v>
      </c>
      <c r="C393" s="114">
        <f t="shared" si="39"/>
        <v>0</v>
      </c>
      <c r="D393" s="115">
        <f t="shared" si="40"/>
        <v>0</v>
      </c>
      <c r="E393" s="114">
        <f t="shared" si="36"/>
        <v>0</v>
      </c>
      <c r="F393" s="114">
        <f t="shared" si="41"/>
        <v>1000000</v>
      </c>
      <c r="G393" s="114">
        <f t="shared" si="37"/>
        <v>1000000</v>
      </c>
    </row>
    <row r="394" spans="1:7" x14ac:dyDescent="0.25">
      <c r="A394" s="177">
        <v>44256</v>
      </c>
      <c r="B394" s="116">
        <f t="shared" si="38"/>
        <v>1</v>
      </c>
      <c r="C394" s="114">
        <f t="shared" si="39"/>
        <v>0</v>
      </c>
      <c r="D394" s="115">
        <f t="shared" si="40"/>
        <v>0</v>
      </c>
      <c r="E394" s="114">
        <f t="shared" si="36"/>
        <v>0</v>
      </c>
      <c r="F394" s="114">
        <f t="shared" si="41"/>
        <v>1000000</v>
      </c>
      <c r="G394" s="114">
        <f t="shared" si="37"/>
        <v>1000000</v>
      </c>
    </row>
    <row r="395" spans="1:7" x14ac:dyDescent="0.25">
      <c r="A395" s="177">
        <v>44257</v>
      </c>
      <c r="B395" s="116">
        <f t="shared" si="38"/>
        <v>1</v>
      </c>
      <c r="C395" s="114">
        <f t="shared" si="39"/>
        <v>0</v>
      </c>
      <c r="D395" s="115">
        <f t="shared" si="40"/>
        <v>0</v>
      </c>
      <c r="E395" s="114">
        <f t="shared" si="36"/>
        <v>0</v>
      </c>
      <c r="F395" s="114">
        <f t="shared" si="41"/>
        <v>1000000</v>
      </c>
      <c r="G395" s="114">
        <f t="shared" si="37"/>
        <v>1000000</v>
      </c>
    </row>
    <row r="396" spans="1:7" x14ac:dyDescent="0.25">
      <c r="A396" s="177">
        <v>44258</v>
      </c>
      <c r="B396" s="116">
        <f t="shared" si="38"/>
        <v>1</v>
      </c>
      <c r="C396" s="114">
        <f t="shared" si="39"/>
        <v>0</v>
      </c>
      <c r="D396" s="115">
        <f t="shared" si="40"/>
        <v>0</v>
      </c>
      <c r="E396" s="114">
        <f t="shared" si="36"/>
        <v>0</v>
      </c>
      <c r="F396" s="114">
        <f t="shared" si="41"/>
        <v>1000000</v>
      </c>
      <c r="G396" s="114">
        <f t="shared" si="37"/>
        <v>1000000</v>
      </c>
    </row>
    <row r="397" spans="1:7" x14ac:dyDescent="0.25">
      <c r="A397" s="177">
        <v>44259</v>
      </c>
      <c r="B397" s="116">
        <f t="shared" si="38"/>
        <v>1</v>
      </c>
      <c r="C397" s="114">
        <f t="shared" si="39"/>
        <v>0</v>
      </c>
      <c r="D397" s="115">
        <f t="shared" si="40"/>
        <v>0</v>
      </c>
      <c r="E397" s="114">
        <f t="shared" si="36"/>
        <v>0</v>
      </c>
      <c r="F397" s="114">
        <f t="shared" si="41"/>
        <v>1000000</v>
      </c>
      <c r="G397" s="114">
        <f t="shared" si="37"/>
        <v>1000000</v>
      </c>
    </row>
    <row r="398" spans="1:7" x14ac:dyDescent="0.25">
      <c r="A398" s="177">
        <v>44260</v>
      </c>
      <c r="B398" s="116">
        <f t="shared" si="38"/>
        <v>1</v>
      </c>
      <c r="C398" s="114">
        <f t="shared" si="39"/>
        <v>0</v>
      </c>
      <c r="D398" s="115">
        <f t="shared" si="40"/>
        <v>0</v>
      </c>
      <c r="E398" s="114">
        <f t="shared" si="36"/>
        <v>0</v>
      </c>
      <c r="F398" s="114">
        <f t="shared" si="41"/>
        <v>1000000</v>
      </c>
      <c r="G398" s="114">
        <f t="shared" si="37"/>
        <v>1000000</v>
      </c>
    </row>
    <row r="399" spans="1:7" x14ac:dyDescent="0.25">
      <c r="A399" s="177">
        <v>44261</v>
      </c>
      <c r="B399" s="116">
        <f t="shared" si="38"/>
        <v>1</v>
      </c>
      <c r="C399" s="114">
        <f t="shared" si="39"/>
        <v>0</v>
      </c>
      <c r="D399" s="115">
        <f t="shared" si="40"/>
        <v>0</v>
      </c>
      <c r="E399" s="114">
        <f t="shared" si="36"/>
        <v>0</v>
      </c>
      <c r="F399" s="114">
        <f t="shared" si="41"/>
        <v>1000000</v>
      </c>
      <c r="G399" s="114">
        <f t="shared" si="37"/>
        <v>1000000</v>
      </c>
    </row>
    <row r="400" spans="1:7" x14ac:dyDescent="0.25">
      <c r="A400" s="177">
        <v>44262</v>
      </c>
      <c r="B400" s="116">
        <f t="shared" si="38"/>
        <v>1</v>
      </c>
      <c r="C400" s="114">
        <f t="shared" si="39"/>
        <v>0</v>
      </c>
      <c r="D400" s="115">
        <f t="shared" si="40"/>
        <v>0</v>
      </c>
      <c r="E400" s="114">
        <f t="shared" si="36"/>
        <v>0</v>
      </c>
      <c r="F400" s="114">
        <f t="shared" si="41"/>
        <v>1000000</v>
      </c>
      <c r="G400" s="114">
        <f t="shared" si="37"/>
        <v>1000000</v>
      </c>
    </row>
    <row r="401" spans="1:7" x14ac:dyDescent="0.25">
      <c r="A401" s="177">
        <v>44263</v>
      </c>
      <c r="B401" s="116">
        <f t="shared" si="38"/>
        <v>1</v>
      </c>
      <c r="C401" s="114">
        <f t="shared" si="39"/>
        <v>0</v>
      </c>
      <c r="D401" s="115">
        <f t="shared" si="40"/>
        <v>0</v>
      </c>
      <c r="E401" s="114">
        <f t="shared" si="36"/>
        <v>0</v>
      </c>
      <c r="F401" s="114">
        <f t="shared" si="41"/>
        <v>1000000</v>
      </c>
      <c r="G401" s="114">
        <f t="shared" si="37"/>
        <v>1000000</v>
      </c>
    </row>
    <row r="402" spans="1:7" x14ac:dyDescent="0.25">
      <c r="A402" s="177">
        <v>44264</v>
      </c>
      <c r="B402" s="116">
        <f t="shared" si="38"/>
        <v>1</v>
      </c>
      <c r="C402" s="114">
        <f t="shared" si="39"/>
        <v>0</v>
      </c>
      <c r="D402" s="115">
        <f t="shared" si="40"/>
        <v>0</v>
      </c>
      <c r="E402" s="114">
        <f t="shared" si="36"/>
        <v>0</v>
      </c>
      <c r="F402" s="114">
        <f t="shared" si="41"/>
        <v>1000000</v>
      </c>
      <c r="G402" s="114">
        <f t="shared" si="37"/>
        <v>1000000</v>
      </c>
    </row>
    <row r="403" spans="1:7" x14ac:dyDescent="0.25">
      <c r="A403" s="177">
        <v>44265</v>
      </c>
      <c r="B403" s="116">
        <f t="shared" si="38"/>
        <v>1</v>
      </c>
      <c r="C403" s="114">
        <f t="shared" si="39"/>
        <v>0</v>
      </c>
      <c r="D403" s="115">
        <f t="shared" si="40"/>
        <v>0</v>
      </c>
      <c r="E403" s="114">
        <f t="shared" si="36"/>
        <v>0</v>
      </c>
      <c r="F403" s="114">
        <f t="shared" si="41"/>
        <v>1000000</v>
      </c>
      <c r="G403" s="114">
        <f t="shared" si="37"/>
        <v>1000000</v>
      </c>
    </row>
    <row r="404" spans="1:7" x14ac:dyDescent="0.25">
      <c r="A404" s="177">
        <v>44266</v>
      </c>
      <c r="B404" s="116">
        <f t="shared" si="38"/>
        <v>1</v>
      </c>
      <c r="C404" s="114">
        <f t="shared" si="39"/>
        <v>0</v>
      </c>
      <c r="D404" s="115">
        <f t="shared" si="40"/>
        <v>0</v>
      </c>
      <c r="E404" s="114">
        <f t="shared" si="36"/>
        <v>0</v>
      </c>
      <c r="F404" s="114">
        <f t="shared" si="41"/>
        <v>1000000</v>
      </c>
      <c r="G404" s="114">
        <f t="shared" si="37"/>
        <v>1000000</v>
      </c>
    </row>
    <row r="405" spans="1:7" x14ac:dyDescent="0.25">
      <c r="A405" s="177">
        <v>44267</v>
      </c>
      <c r="B405" s="116">
        <f t="shared" si="38"/>
        <v>1</v>
      </c>
      <c r="C405" s="114">
        <f t="shared" si="39"/>
        <v>0</v>
      </c>
      <c r="D405" s="115">
        <f t="shared" si="40"/>
        <v>0</v>
      </c>
      <c r="E405" s="114">
        <f t="shared" si="36"/>
        <v>0</v>
      </c>
      <c r="F405" s="114">
        <f t="shared" si="41"/>
        <v>1000000</v>
      </c>
      <c r="G405" s="114">
        <f t="shared" si="37"/>
        <v>1000000</v>
      </c>
    </row>
    <row r="406" spans="1:7" x14ac:dyDescent="0.25">
      <c r="A406" s="177">
        <v>44268</v>
      </c>
      <c r="B406" s="116">
        <f t="shared" si="38"/>
        <v>1</v>
      </c>
      <c r="C406" s="114">
        <f t="shared" si="39"/>
        <v>0</v>
      </c>
      <c r="D406" s="115">
        <f t="shared" si="40"/>
        <v>0</v>
      </c>
      <c r="E406" s="114">
        <f t="shared" si="36"/>
        <v>0</v>
      </c>
      <c r="F406" s="114">
        <f t="shared" si="41"/>
        <v>1000000</v>
      </c>
      <c r="G406" s="114">
        <f t="shared" si="37"/>
        <v>1000000</v>
      </c>
    </row>
    <row r="407" spans="1:7" x14ac:dyDescent="0.25">
      <c r="A407" s="177">
        <v>44269</v>
      </c>
      <c r="B407" s="116">
        <f t="shared" si="38"/>
        <v>1</v>
      </c>
      <c r="C407" s="114">
        <f t="shared" si="39"/>
        <v>0</v>
      </c>
      <c r="D407" s="115">
        <f t="shared" si="40"/>
        <v>0</v>
      </c>
      <c r="E407" s="114">
        <f t="shared" si="36"/>
        <v>0</v>
      </c>
      <c r="F407" s="114">
        <f t="shared" si="41"/>
        <v>1000000</v>
      </c>
      <c r="G407" s="114">
        <f t="shared" si="37"/>
        <v>1000000</v>
      </c>
    </row>
    <row r="408" spans="1:7" x14ac:dyDescent="0.25">
      <c r="A408" s="177">
        <v>44270</v>
      </c>
      <c r="B408" s="116">
        <f t="shared" si="38"/>
        <v>1</v>
      </c>
      <c r="C408" s="114">
        <f t="shared" si="39"/>
        <v>0</v>
      </c>
      <c r="D408" s="115">
        <f t="shared" si="40"/>
        <v>0</v>
      </c>
      <c r="E408" s="114">
        <f t="shared" si="36"/>
        <v>0</v>
      </c>
      <c r="F408" s="114">
        <f t="shared" si="41"/>
        <v>1000000</v>
      </c>
      <c r="G408" s="114">
        <f t="shared" si="37"/>
        <v>1000000</v>
      </c>
    </row>
    <row r="409" spans="1:7" x14ac:dyDescent="0.25">
      <c r="A409" s="177">
        <v>44271</v>
      </c>
      <c r="B409" s="116">
        <f t="shared" si="38"/>
        <v>1</v>
      </c>
      <c r="C409" s="114">
        <f t="shared" si="39"/>
        <v>0</v>
      </c>
      <c r="D409" s="115">
        <f t="shared" si="40"/>
        <v>0</v>
      </c>
      <c r="E409" s="114">
        <f t="shared" si="36"/>
        <v>0</v>
      </c>
      <c r="F409" s="114">
        <f t="shared" si="41"/>
        <v>1000000</v>
      </c>
      <c r="G409" s="114">
        <f t="shared" si="37"/>
        <v>1000000</v>
      </c>
    </row>
    <row r="410" spans="1:7" x14ac:dyDescent="0.25">
      <c r="A410" s="177">
        <v>44272</v>
      </c>
      <c r="B410" s="116">
        <f t="shared" si="38"/>
        <v>1</v>
      </c>
      <c r="C410" s="114">
        <f t="shared" si="39"/>
        <v>0</v>
      </c>
      <c r="D410" s="115">
        <f t="shared" si="40"/>
        <v>0</v>
      </c>
      <c r="E410" s="114">
        <f t="shared" si="36"/>
        <v>0</v>
      </c>
      <c r="F410" s="114">
        <f t="shared" si="41"/>
        <v>1000000</v>
      </c>
      <c r="G410" s="114">
        <f t="shared" si="37"/>
        <v>1000000</v>
      </c>
    </row>
    <row r="411" spans="1:7" x14ac:dyDescent="0.25">
      <c r="A411" s="177">
        <v>44273</v>
      </c>
      <c r="B411" s="116">
        <f t="shared" si="38"/>
        <v>1</v>
      </c>
      <c r="C411" s="114">
        <f t="shared" si="39"/>
        <v>0</v>
      </c>
      <c r="D411" s="115">
        <f t="shared" si="40"/>
        <v>0</v>
      </c>
      <c r="E411" s="114">
        <f t="shared" si="36"/>
        <v>0</v>
      </c>
      <c r="F411" s="114">
        <f t="shared" si="41"/>
        <v>1000000</v>
      </c>
      <c r="G411" s="114">
        <f t="shared" si="37"/>
        <v>1000000</v>
      </c>
    </row>
    <row r="412" spans="1:7" x14ac:dyDescent="0.25">
      <c r="A412" s="177">
        <v>44274</v>
      </c>
      <c r="B412" s="116">
        <f t="shared" si="38"/>
        <v>1</v>
      </c>
      <c r="C412" s="114">
        <f t="shared" si="39"/>
        <v>0</v>
      </c>
      <c r="D412" s="115">
        <f t="shared" si="40"/>
        <v>0</v>
      </c>
      <c r="E412" s="114">
        <f t="shared" si="36"/>
        <v>0</v>
      </c>
      <c r="F412" s="114">
        <f t="shared" si="41"/>
        <v>1000000</v>
      </c>
      <c r="G412" s="114">
        <f t="shared" si="37"/>
        <v>1000000</v>
      </c>
    </row>
    <row r="413" spans="1:7" x14ac:dyDescent="0.25">
      <c r="A413" s="177">
        <v>44275</v>
      </c>
      <c r="B413" s="116">
        <f t="shared" si="38"/>
        <v>1</v>
      </c>
      <c r="C413" s="114">
        <f t="shared" si="39"/>
        <v>0</v>
      </c>
      <c r="D413" s="115">
        <f t="shared" si="40"/>
        <v>0</v>
      </c>
      <c r="E413" s="114">
        <f t="shared" si="36"/>
        <v>0</v>
      </c>
      <c r="F413" s="114">
        <f t="shared" si="41"/>
        <v>1000000</v>
      </c>
      <c r="G413" s="114">
        <f t="shared" si="37"/>
        <v>1000000</v>
      </c>
    </row>
    <row r="414" spans="1:7" x14ac:dyDescent="0.25">
      <c r="A414" s="177">
        <v>44276</v>
      </c>
      <c r="B414" s="116">
        <f t="shared" si="38"/>
        <v>1</v>
      </c>
      <c r="C414" s="114">
        <f t="shared" si="39"/>
        <v>0</v>
      </c>
      <c r="D414" s="115">
        <f t="shared" si="40"/>
        <v>0</v>
      </c>
      <c r="E414" s="114">
        <f t="shared" si="36"/>
        <v>0</v>
      </c>
      <c r="F414" s="114">
        <f t="shared" si="41"/>
        <v>1000000</v>
      </c>
      <c r="G414" s="114">
        <f t="shared" si="37"/>
        <v>1000000</v>
      </c>
    </row>
    <row r="415" spans="1:7" x14ac:dyDescent="0.25">
      <c r="A415" s="177">
        <v>44277</v>
      </c>
      <c r="B415" s="116">
        <f t="shared" si="38"/>
        <v>1</v>
      </c>
      <c r="C415" s="114">
        <f t="shared" si="39"/>
        <v>0</v>
      </c>
      <c r="D415" s="115">
        <f t="shared" si="40"/>
        <v>0</v>
      </c>
      <c r="E415" s="114">
        <f t="shared" si="36"/>
        <v>0</v>
      </c>
      <c r="F415" s="114">
        <f t="shared" si="41"/>
        <v>1000000</v>
      </c>
      <c r="G415" s="114">
        <f t="shared" si="37"/>
        <v>1000000</v>
      </c>
    </row>
    <row r="416" spans="1:7" x14ac:dyDescent="0.25">
      <c r="A416" s="177">
        <v>44278</v>
      </c>
      <c r="B416" s="116">
        <f t="shared" si="38"/>
        <v>1</v>
      </c>
      <c r="C416" s="114">
        <f t="shared" si="39"/>
        <v>0</v>
      </c>
      <c r="D416" s="115">
        <f t="shared" si="40"/>
        <v>0</v>
      </c>
      <c r="E416" s="114">
        <f t="shared" si="36"/>
        <v>0</v>
      </c>
      <c r="F416" s="114">
        <f t="shared" si="41"/>
        <v>1000000</v>
      </c>
      <c r="G416" s="114">
        <f t="shared" si="37"/>
        <v>1000000</v>
      </c>
    </row>
    <row r="417" spans="1:7" x14ac:dyDescent="0.25">
      <c r="A417" s="177">
        <v>44279</v>
      </c>
      <c r="B417" s="116">
        <f t="shared" si="38"/>
        <v>1</v>
      </c>
      <c r="C417" s="114">
        <f t="shared" si="39"/>
        <v>0</v>
      </c>
      <c r="D417" s="115">
        <f t="shared" si="40"/>
        <v>0</v>
      </c>
      <c r="E417" s="114">
        <f t="shared" si="36"/>
        <v>0</v>
      </c>
      <c r="F417" s="114">
        <f t="shared" si="41"/>
        <v>1000000</v>
      </c>
      <c r="G417" s="114">
        <f t="shared" si="37"/>
        <v>1000000</v>
      </c>
    </row>
    <row r="418" spans="1:7" x14ac:dyDescent="0.25">
      <c r="A418" s="177">
        <v>44280</v>
      </c>
      <c r="B418" s="116">
        <f t="shared" si="38"/>
        <v>1</v>
      </c>
      <c r="C418" s="114">
        <f t="shared" si="39"/>
        <v>0</v>
      </c>
      <c r="D418" s="115">
        <f t="shared" si="40"/>
        <v>0</v>
      </c>
      <c r="E418" s="114">
        <f t="shared" si="36"/>
        <v>0</v>
      </c>
      <c r="F418" s="114">
        <f t="shared" si="41"/>
        <v>1000000</v>
      </c>
      <c r="G418" s="114">
        <f t="shared" si="37"/>
        <v>1000000</v>
      </c>
    </row>
    <row r="419" spans="1:7" x14ac:dyDescent="0.25">
      <c r="A419" s="177">
        <v>44281</v>
      </c>
      <c r="B419" s="116">
        <f t="shared" si="38"/>
        <v>1</v>
      </c>
      <c r="C419" s="114">
        <f t="shared" si="39"/>
        <v>0</v>
      </c>
      <c r="D419" s="115">
        <f t="shared" si="40"/>
        <v>0</v>
      </c>
      <c r="E419" s="114">
        <f t="shared" si="36"/>
        <v>0</v>
      </c>
      <c r="F419" s="114">
        <f t="shared" si="41"/>
        <v>1000000</v>
      </c>
      <c r="G419" s="114">
        <f t="shared" si="37"/>
        <v>1000000</v>
      </c>
    </row>
    <row r="420" spans="1:7" x14ac:dyDescent="0.25">
      <c r="A420" s="177">
        <v>44282</v>
      </c>
      <c r="B420" s="116">
        <f t="shared" si="38"/>
        <v>1</v>
      </c>
      <c r="C420" s="114">
        <f t="shared" si="39"/>
        <v>0</v>
      </c>
      <c r="D420" s="115">
        <f t="shared" si="40"/>
        <v>0</v>
      </c>
      <c r="E420" s="114">
        <f t="shared" si="36"/>
        <v>0</v>
      </c>
      <c r="F420" s="114">
        <f t="shared" si="41"/>
        <v>1000000</v>
      </c>
      <c r="G420" s="114">
        <f t="shared" si="37"/>
        <v>1000000</v>
      </c>
    </row>
    <row r="421" spans="1:7" x14ac:dyDescent="0.25">
      <c r="A421" s="177">
        <v>44283</v>
      </c>
      <c r="B421" s="116">
        <f t="shared" si="38"/>
        <v>1</v>
      </c>
      <c r="C421" s="114">
        <f t="shared" si="39"/>
        <v>0</v>
      </c>
      <c r="D421" s="115">
        <f t="shared" si="40"/>
        <v>0</v>
      </c>
      <c r="E421" s="114">
        <f t="shared" si="36"/>
        <v>0</v>
      </c>
      <c r="F421" s="114">
        <f t="shared" si="41"/>
        <v>1000000</v>
      </c>
      <c r="G421" s="114">
        <f t="shared" si="37"/>
        <v>1000000</v>
      </c>
    </row>
    <row r="422" spans="1:7" x14ac:dyDescent="0.25">
      <c r="A422" s="177">
        <v>44284</v>
      </c>
      <c r="B422" s="116">
        <f t="shared" si="38"/>
        <v>1</v>
      </c>
      <c r="C422" s="114">
        <f t="shared" si="39"/>
        <v>0</v>
      </c>
      <c r="D422" s="115">
        <f t="shared" si="40"/>
        <v>0</v>
      </c>
      <c r="E422" s="114">
        <f t="shared" si="36"/>
        <v>0</v>
      </c>
      <c r="F422" s="114">
        <f t="shared" si="41"/>
        <v>1000000</v>
      </c>
      <c r="G422" s="114">
        <f t="shared" si="37"/>
        <v>1000000</v>
      </c>
    </row>
    <row r="423" spans="1:7" x14ac:dyDescent="0.25">
      <c r="A423" s="177">
        <v>44285</v>
      </c>
      <c r="B423" s="116">
        <f t="shared" si="38"/>
        <v>1</v>
      </c>
      <c r="C423" s="114">
        <f t="shared" si="39"/>
        <v>0</v>
      </c>
      <c r="D423" s="115">
        <f t="shared" si="40"/>
        <v>0</v>
      </c>
      <c r="E423" s="114">
        <f t="shared" si="36"/>
        <v>0</v>
      </c>
      <c r="F423" s="114">
        <f t="shared" si="41"/>
        <v>1000000</v>
      </c>
      <c r="G423" s="114">
        <f t="shared" si="37"/>
        <v>1000000</v>
      </c>
    </row>
    <row r="424" spans="1:7" x14ac:dyDescent="0.25">
      <c r="A424" s="177">
        <v>44286</v>
      </c>
      <c r="B424" s="116">
        <f t="shared" si="38"/>
        <v>1</v>
      </c>
      <c r="C424" s="114">
        <f t="shared" si="39"/>
        <v>0</v>
      </c>
      <c r="D424" s="115">
        <f t="shared" si="40"/>
        <v>0</v>
      </c>
      <c r="E424" s="114">
        <f t="shared" si="36"/>
        <v>0</v>
      </c>
      <c r="F424" s="114">
        <f t="shared" si="41"/>
        <v>1000000</v>
      </c>
      <c r="G424" s="114">
        <f t="shared" si="37"/>
        <v>1000000</v>
      </c>
    </row>
    <row r="425" spans="1:7" x14ac:dyDescent="0.25">
      <c r="A425" s="177">
        <v>44287</v>
      </c>
      <c r="B425" s="116">
        <f t="shared" si="38"/>
        <v>1</v>
      </c>
      <c r="C425" s="114">
        <f t="shared" si="39"/>
        <v>0</v>
      </c>
      <c r="D425" s="115">
        <f t="shared" si="40"/>
        <v>0</v>
      </c>
      <c r="E425" s="114">
        <f t="shared" si="36"/>
        <v>0</v>
      </c>
      <c r="F425" s="114">
        <f t="shared" si="41"/>
        <v>1000000</v>
      </c>
      <c r="G425" s="114">
        <f t="shared" si="37"/>
        <v>1000000</v>
      </c>
    </row>
    <row r="426" spans="1:7" x14ac:dyDescent="0.25">
      <c r="A426" s="177">
        <v>44288</v>
      </c>
      <c r="B426" s="116">
        <f t="shared" si="38"/>
        <v>1</v>
      </c>
      <c r="C426" s="114">
        <f t="shared" si="39"/>
        <v>0</v>
      </c>
      <c r="D426" s="115">
        <f t="shared" si="40"/>
        <v>0</v>
      </c>
      <c r="E426" s="114">
        <f t="shared" si="36"/>
        <v>0</v>
      </c>
      <c r="F426" s="114">
        <f t="shared" si="41"/>
        <v>1000000</v>
      </c>
      <c r="G426" s="114">
        <f t="shared" si="37"/>
        <v>1000000</v>
      </c>
    </row>
    <row r="427" spans="1:7" x14ac:dyDescent="0.25">
      <c r="A427" s="177">
        <v>44289</v>
      </c>
      <c r="B427" s="116">
        <f t="shared" si="38"/>
        <v>1</v>
      </c>
      <c r="C427" s="114">
        <f t="shared" si="39"/>
        <v>0</v>
      </c>
      <c r="D427" s="115">
        <f t="shared" si="40"/>
        <v>0</v>
      </c>
      <c r="E427" s="114">
        <f t="shared" si="36"/>
        <v>0</v>
      </c>
      <c r="F427" s="114">
        <f t="shared" si="41"/>
        <v>1000000</v>
      </c>
      <c r="G427" s="114">
        <f t="shared" si="37"/>
        <v>1000000</v>
      </c>
    </row>
    <row r="428" spans="1:7" x14ac:dyDescent="0.25">
      <c r="A428" s="177">
        <v>44290</v>
      </c>
      <c r="B428" s="116">
        <f t="shared" si="38"/>
        <v>1</v>
      </c>
      <c r="C428" s="114">
        <f t="shared" si="39"/>
        <v>0</v>
      </c>
      <c r="D428" s="115">
        <f t="shared" si="40"/>
        <v>0</v>
      </c>
      <c r="E428" s="114">
        <f t="shared" si="36"/>
        <v>0</v>
      </c>
      <c r="F428" s="114">
        <f t="shared" si="41"/>
        <v>1000000</v>
      </c>
      <c r="G428" s="114">
        <f t="shared" si="37"/>
        <v>1000000</v>
      </c>
    </row>
    <row r="429" spans="1:7" x14ac:dyDescent="0.25">
      <c r="A429" s="177">
        <v>44291</v>
      </c>
      <c r="B429" s="116">
        <f t="shared" si="38"/>
        <v>1</v>
      </c>
      <c r="C429" s="114">
        <f t="shared" si="39"/>
        <v>0</v>
      </c>
      <c r="D429" s="115">
        <f t="shared" si="40"/>
        <v>0</v>
      </c>
      <c r="E429" s="114">
        <f t="shared" si="36"/>
        <v>0</v>
      </c>
      <c r="F429" s="114">
        <f t="shared" si="41"/>
        <v>1000000</v>
      </c>
      <c r="G429" s="114">
        <f t="shared" si="37"/>
        <v>1000000</v>
      </c>
    </row>
    <row r="430" spans="1:7" x14ac:dyDescent="0.25">
      <c r="A430" s="177">
        <v>44292</v>
      </c>
      <c r="B430" s="116">
        <f t="shared" si="38"/>
        <v>1</v>
      </c>
      <c r="C430" s="114">
        <f t="shared" si="39"/>
        <v>0</v>
      </c>
      <c r="D430" s="115">
        <f t="shared" si="40"/>
        <v>0</v>
      </c>
      <c r="E430" s="114">
        <f t="shared" si="36"/>
        <v>0</v>
      </c>
      <c r="F430" s="114">
        <f t="shared" si="41"/>
        <v>1000000</v>
      </c>
      <c r="G430" s="114">
        <f t="shared" si="37"/>
        <v>1000000</v>
      </c>
    </row>
    <row r="431" spans="1:7" x14ac:dyDescent="0.25">
      <c r="A431" s="177">
        <v>44293</v>
      </c>
      <c r="B431" s="116">
        <f t="shared" si="38"/>
        <v>1</v>
      </c>
      <c r="C431" s="114">
        <f t="shared" si="39"/>
        <v>0</v>
      </c>
      <c r="D431" s="115">
        <f t="shared" si="40"/>
        <v>0</v>
      </c>
      <c r="E431" s="114">
        <f t="shared" si="36"/>
        <v>0</v>
      </c>
      <c r="F431" s="114">
        <f t="shared" si="41"/>
        <v>1000000</v>
      </c>
      <c r="G431" s="114">
        <f t="shared" si="37"/>
        <v>1000000</v>
      </c>
    </row>
    <row r="432" spans="1:7" x14ac:dyDescent="0.25">
      <c r="A432" s="177">
        <v>44294</v>
      </c>
      <c r="B432" s="116">
        <f t="shared" si="38"/>
        <v>1</v>
      </c>
      <c r="C432" s="114">
        <f t="shared" si="39"/>
        <v>0</v>
      </c>
      <c r="D432" s="115">
        <f t="shared" si="40"/>
        <v>0</v>
      </c>
      <c r="E432" s="114">
        <f t="shared" si="36"/>
        <v>0</v>
      </c>
      <c r="F432" s="114">
        <f t="shared" si="41"/>
        <v>1000000</v>
      </c>
      <c r="G432" s="114">
        <f t="shared" si="37"/>
        <v>1000000</v>
      </c>
    </row>
    <row r="433" spans="1:7" x14ac:dyDescent="0.25">
      <c r="A433" s="177">
        <v>44295</v>
      </c>
      <c r="B433" s="116">
        <f t="shared" si="38"/>
        <v>1</v>
      </c>
      <c r="C433" s="114">
        <f t="shared" si="39"/>
        <v>0</v>
      </c>
      <c r="D433" s="115">
        <f t="shared" si="40"/>
        <v>0</v>
      </c>
      <c r="E433" s="114">
        <f t="shared" si="36"/>
        <v>0</v>
      </c>
      <c r="F433" s="114">
        <f t="shared" si="41"/>
        <v>1000000</v>
      </c>
      <c r="G433" s="114">
        <f t="shared" si="37"/>
        <v>1000000</v>
      </c>
    </row>
    <row r="434" spans="1:7" x14ac:dyDescent="0.25">
      <c r="A434" s="177">
        <v>44296</v>
      </c>
      <c r="B434" s="116">
        <f t="shared" si="38"/>
        <v>1</v>
      </c>
      <c r="C434" s="114">
        <f t="shared" si="39"/>
        <v>0</v>
      </c>
      <c r="D434" s="115">
        <f t="shared" si="40"/>
        <v>0</v>
      </c>
      <c r="E434" s="114">
        <f t="shared" si="36"/>
        <v>0</v>
      </c>
      <c r="F434" s="114">
        <f t="shared" si="41"/>
        <v>1000000</v>
      </c>
      <c r="G434" s="114">
        <f t="shared" si="37"/>
        <v>1000000</v>
      </c>
    </row>
    <row r="435" spans="1:7" x14ac:dyDescent="0.25">
      <c r="A435" s="177">
        <v>44297</v>
      </c>
      <c r="B435" s="116">
        <f t="shared" si="38"/>
        <v>1</v>
      </c>
      <c r="C435" s="114">
        <f t="shared" si="39"/>
        <v>0</v>
      </c>
      <c r="D435" s="115">
        <f t="shared" si="40"/>
        <v>0</v>
      </c>
      <c r="E435" s="114">
        <f t="shared" si="36"/>
        <v>0</v>
      </c>
      <c r="F435" s="114">
        <f t="shared" si="41"/>
        <v>1000000</v>
      </c>
      <c r="G435" s="114">
        <f t="shared" si="37"/>
        <v>1000000</v>
      </c>
    </row>
    <row r="436" spans="1:7" x14ac:dyDescent="0.25">
      <c r="A436" s="177">
        <v>44298</v>
      </c>
      <c r="B436" s="116">
        <f t="shared" si="38"/>
        <v>1</v>
      </c>
      <c r="C436" s="114">
        <f t="shared" si="39"/>
        <v>0</v>
      </c>
      <c r="D436" s="115">
        <f t="shared" si="40"/>
        <v>0</v>
      </c>
      <c r="E436" s="114">
        <f t="shared" si="36"/>
        <v>0</v>
      </c>
      <c r="F436" s="114">
        <f t="shared" si="41"/>
        <v>1000000</v>
      </c>
      <c r="G436" s="114">
        <f t="shared" si="37"/>
        <v>1000000</v>
      </c>
    </row>
    <row r="437" spans="1:7" x14ac:dyDescent="0.25">
      <c r="A437" s="177">
        <v>44299</v>
      </c>
      <c r="B437" s="116">
        <f t="shared" si="38"/>
        <v>1</v>
      </c>
      <c r="C437" s="114">
        <f t="shared" si="39"/>
        <v>0</v>
      </c>
      <c r="D437" s="115">
        <f t="shared" si="40"/>
        <v>0</v>
      </c>
      <c r="E437" s="114">
        <f t="shared" si="36"/>
        <v>0</v>
      </c>
      <c r="F437" s="114">
        <f t="shared" si="41"/>
        <v>1000000</v>
      </c>
      <c r="G437" s="114">
        <f t="shared" si="37"/>
        <v>1000000</v>
      </c>
    </row>
    <row r="438" spans="1:7" x14ac:dyDescent="0.25">
      <c r="A438" s="177">
        <v>44300</v>
      </c>
      <c r="B438" s="116">
        <f t="shared" si="38"/>
        <v>1</v>
      </c>
      <c r="C438" s="114">
        <f t="shared" si="39"/>
        <v>0</v>
      </c>
      <c r="D438" s="115">
        <f t="shared" si="40"/>
        <v>0</v>
      </c>
      <c r="E438" s="114">
        <f t="shared" si="36"/>
        <v>0</v>
      </c>
      <c r="F438" s="114">
        <f t="shared" si="41"/>
        <v>1000000</v>
      </c>
      <c r="G438" s="114">
        <f t="shared" si="37"/>
        <v>1000000</v>
      </c>
    </row>
    <row r="439" spans="1:7" x14ac:dyDescent="0.25">
      <c r="A439" s="177">
        <v>44301</v>
      </c>
      <c r="B439" s="116">
        <f t="shared" si="38"/>
        <v>1</v>
      </c>
      <c r="C439" s="114">
        <f t="shared" si="39"/>
        <v>0</v>
      </c>
      <c r="D439" s="115">
        <f t="shared" si="40"/>
        <v>0</v>
      </c>
      <c r="E439" s="114">
        <f t="shared" si="36"/>
        <v>0</v>
      </c>
      <c r="F439" s="114">
        <f t="shared" si="41"/>
        <v>1000000</v>
      </c>
      <c r="G439" s="114">
        <f t="shared" si="37"/>
        <v>1000000</v>
      </c>
    </row>
    <row r="440" spans="1:7" x14ac:dyDescent="0.25">
      <c r="A440" s="177">
        <v>44302</v>
      </c>
      <c r="B440" s="116">
        <f t="shared" si="38"/>
        <v>1</v>
      </c>
      <c r="C440" s="114">
        <f t="shared" si="39"/>
        <v>0</v>
      </c>
      <c r="D440" s="115">
        <f t="shared" si="40"/>
        <v>0</v>
      </c>
      <c r="E440" s="114">
        <f t="shared" si="36"/>
        <v>0</v>
      </c>
      <c r="F440" s="114">
        <f t="shared" si="41"/>
        <v>1000000</v>
      </c>
      <c r="G440" s="114">
        <f t="shared" si="37"/>
        <v>1000000</v>
      </c>
    </row>
    <row r="441" spans="1:7" x14ac:dyDescent="0.25">
      <c r="A441" s="177">
        <v>44303</v>
      </c>
      <c r="B441" s="116">
        <f t="shared" si="38"/>
        <v>1</v>
      </c>
      <c r="C441" s="114">
        <f t="shared" si="39"/>
        <v>0</v>
      </c>
      <c r="D441" s="115">
        <f t="shared" si="40"/>
        <v>0</v>
      </c>
      <c r="E441" s="114">
        <f t="shared" si="36"/>
        <v>0</v>
      </c>
      <c r="F441" s="114">
        <f t="shared" si="41"/>
        <v>1000000</v>
      </c>
      <c r="G441" s="114">
        <f t="shared" si="37"/>
        <v>1000000</v>
      </c>
    </row>
    <row r="442" spans="1:7" x14ac:dyDescent="0.25">
      <c r="A442" s="177">
        <v>44304</v>
      </c>
      <c r="B442" s="116">
        <f t="shared" si="38"/>
        <v>1</v>
      </c>
      <c r="C442" s="114">
        <f t="shared" si="39"/>
        <v>0</v>
      </c>
      <c r="D442" s="115">
        <f t="shared" si="40"/>
        <v>0</v>
      </c>
      <c r="E442" s="114">
        <f t="shared" si="36"/>
        <v>0</v>
      </c>
      <c r="F442" s="114">
        <f t="shared" si="41"/>
        <v>1000000</v>
      </c>
      <c r="G442" s="114">
        <f t="shared" si="37"/>
        <v>1000000</v>
      </c>
    </row>
    <row r="443" spans="1:7" x14ac:dyDescent="0.25">
      <c r="A443" s="177">
        <v>44305</v>
      </c>
      <c r="B443" s="116">
        <f t="shared" si="38"/>
        <v>1</v>
      </c>
      <c r="C443" s="114">
        <f t="shared" si="39"/>
        <v>0</v>
      </c>
      <c r="D443" s="115">
        <f t="shared" si="40"/>
        <v>0</v>
      </c>
      <c r="E443" s="114">
        <f t="shared" si="36"/>
        <v>0</v>
      </c>
      <c r="F443" s="114">
        <f t="shared" si="41"/>
        <v>1000000</v>
      </c>
      <c r="G443" s="114">
        <f t="shared" si="37"/>
        <v>1000000</v>
      </c>
    </row>
    <row r="444" spans="1:7" x14ac:dyDescent="0.25">
      <c r="A444" s="177">
        <v>44306</v>
      </c>
      <c r="B444" s="116">
        <f t="shared" si="38"/>
        <v>1</v>
      </c>
      <c r="C444" s="114">
        <f t="shared" si="39"/>
        <v>0</v>
      </c>
      <c r="D444" s="115">
        <f t="shared" si="40"/>
        <v>0</v>
      </c>
      <c r="E444" s="114">
        <f t="shared" si="36"/>
        <v>0</v>
      </c>
      <c r="F444" s="114">
        <f t="shared" si="41"/>
        <v>1000000</v>
      </c>
      <c r="G444" s="114">
        <f t="shared" si="37"/>
        <v>1000000</v>
      </c>
    </row>
    <row r="445" spans="1:7" x14ac:dyDescent="0.25">
      <c r="A445" s="177">
        <v>44307</v>
      </c>
      <c r="B445" s="116">
        <f t="shared" si="38"/>
        <v>1</v>
      </c>
      <c r="C445" s="114">
        <f t="shared" si="39"/>
        <v>0</v>
      </c>
      <c r="D445" s="115">
        <f t="shared" si="40"/>
        <v>0</v>
      </c>
      <c r="E445" s="114">
        <f t="shared" si="36"/>
        <v>0</v>
      </c>
      <c r="F445" s="114">
        <f t="shared" si="41"/>
        <v>1000000</v>
      </c>
      <c r="G445" s="114">
        <f t="shared" si="37"/>
        <v>1000000</v>
      </c>
    </row>
    <row r="446" spans="1:7" x14ac:dyDescent="0.25">
      <c r="A446" s="177">
        <v>44308</v>
      </c>
      <c r="B446" s="116">
        <f t="shared" si="38"/>
        <v>1</v>
      </c>
      <c r="C446" s="114">
        <f t="shared" si="39"/>
        <v>0</v>
      </c>
      <c r="D446" s="115">
        <f t="shared" si="40"/>
        <v>0</v>
      </c>
      <c r="E446" s="114">
        <f t="shared" si="36"/>
        <v>0</v>
      </c>
      <c r="F446" s="114">
        <f t="shared" si="41"/>
        <v>1000000</v>
      </c>
      <c r="G446" s="114">
        <f t="shared" si="37"/>
        <v>1000000</v>
      </c>
    </row>
    <row r="447" spans="1:7" x14ac:dyDescent="0.25">
      <c r="A447" s="177">
        <v>44309</v>
      </c>
      <c r="B447" s="116">
        <f t="shared" si="38"/>
        <v>1</v>
      </c>
      <c r="C447" s="114">
        <f t="shared" si="39"/>
        <v>0</v>
      </c>
      <c r="D447" s="115">
        <f t="shared" si="40"/>
        <v>0</v>
      </c>
      <c r="E447" s="114">
        <f t="shared" si="36"/>
        <v>0</v>
      </c>
      <c r="F447" s="114">
        <f t="shared" si="41"/>
        <v>1000000</v>
      </c>
      <c r="G447" s="114">
        <f t="shared" si="37"/>
        <v>1000000</v>
      </c>
    </row>
    <row r="448" spans="1:7" x14ac:dyDescent="0.25">
      <c r="A448" s="177">
        <v>44310</v>
      </c>
      <c r="B448" s="116">
        <f t="shared" si="38"/>
        <v>1</v>
      </c>
      <c r="C448" s="114">
        <f t="shared" si="39"/>
        <v>0</v>
      </c>
      <c r="D448" s="115">
        <f t="shared" si="40"/>
        <v>0</v>
      </c>
      <c r="E448" s="114">
        <f t="shared" si="36"/>
        <v>0</v>
      </c>
      <c r="F448" s="114">
        <f t="shared" si="41"/>
        <v>1000000</v>
      </c>
      <c r="G448" s="114">
        <f t="shared" si="37"/>
        <v>1000000</v>
      </c>
    </row>
    <row r="449" spans="1:7" x14ac:dyDescent="0.25">
      <c r="A449" s="177">
        <v>44311</v>
      </c>
      <c r="B449" s="116">
        <f t="shared" si="38"/>
        <v>1</v>
      </c>
      <c r="C449" s="114">
        <f t="shared" si="39"/>
        <v>0</v>
      </c>
      <c r="D449" s="115">
        <f t="shared" si="40"/>
        <v>0</v>
      </c>
      <c r="E449" s="114">
        <f t="shared" si="36"/>
        <v>0</v>
      </c>
      <c r="F449" s="114">
        <f t="shared" si="41"/>
        <v>1000000</v>
      </c>
      <c r="G449" s="114">
        <f t="shared" si="37"/>
        <v>1000000</v>
      </c>
    </row>
    <row r="450" spans="1:7" x14ac:dyDescent="0.25">
      <c r="A450" s="177">
        <v>44312</v>
      </c>
      <c r="B450" s="116">
        <f t="shared" si="38"/>
        <v>1</v>
      </c>
      <c r="C450" s="114">
        <f t="shared" si="39"/>
        <v>0</v>
      </c>
      <c r="D450" s="115">
        <f t="shared" si="40"/>
        <v>0</v>
      </c>
      <c r="E450" s="114">
        <f t="shared" si="36"/>
        <v>0</v>
      </c>
      <c r="F450" s="114">
        <f t="shared" si="41"/>
        <v>1000000</v>
      </c>
      <c r="G450" s="114">
        <f t="shared" si="37"/>
        <v>1000000</v>
      </c>
    </row>
    <row r="451" spans="1:7" x14ac:dyDescent="0.25">
      <c r="A451" s="177">
        <v>44313</v>
      </c>
      <c r="B451" s="116">
        <f t="shared" si="38"/>
        <v>1</v>
      </c>
      <c r="C451" s="114">
        <f t="shared" si="39"/>
        <v>0</v>
      </c>
      <c r="D451" s="115">
        <f t="shared" si="40"/>
        <v>0</v>
      </c>
      <c r="E451" s="114">
        <f t="shared" si="36"/>
        <v>0</v>
      </c>
      <c r="F451" s="114">
        <f t="shared" si="41"/>
        <v>1000000</v>
      </c>
      <c r="G451" s="114">
        <f t="shared" si="37"/>
        <v>1000000</v>
      </c>
    </row>
    <row r="452" spans="1:7" x14ac:dyDescent="0.25">
      <c r="A452" s="177">
        <v>44314</v>
      </c>
      <c r="B452" s="116">
        <f t="shared" si="38"/>
        <v>1</v>
      </c>
      <c r="C452" s="114">
        <f t="shared" si="39"/>
        <v>0</v>
      </c>
      <c r="D452" s="115">
        <f t="shared" si="40"/>
        <v>0</v>
      </c>
      <c r="E452" s="114">
        <f t="shared" ref="E452:E515" si="42">F452*$B$1681*B452/365</f>
        <v>0</v>
      </c>
      <c r="F452" s="114">
        <f t="shared" si="41"/>
        <v>1000000</v>
      </c>
      <c r="G452" s="114">
        <f t="shared" ref="G452:G515" si="43">F452-D452</f>
        <v>1000000</v>
      </c>
    </row>
    <row r="453" spans="1:7" x14ac:dyDescent="0.25">
      <c r="A453" s="177">
        <v>44315</v>
      </c>
      <c r="B453" s="116">
        <f t="shared" ref="B453:B516" si="44">_xlfn.DAYS(A453,A452)</f>
        <v>1</v>
      </c>
      <c r="C453" s="114">
        <f t="shared" ref="C453:C516" si="45">$B$1682</f>
        <v>0</v>
      </c>
      <c r="D453" s="115">
        <f t="shared" ref="D453:D516" si="46">C453-E453</f>
        <v>0</v>
      </c>
      <c r="E453" s="114">
        <f t="shared" si="42"/>
        <v>0</v>
      </c>
      <c r="F453" s="114">
        <f t="shared" ref="F453:F516" si="47">G452</f>
        <v>1000000</v>
      </c>
      <c r="G453" s="114">
        <f t="shared" si="43"/>
        <v>1000000</v>
      </c>
    </row>
    <row r="454" spans="1:7" x14ac:dyDescent="0.25">
      <c r="A454" s="177">
        <v>44316</v>
      </c>
      <c r="B454" s="116">
        <f t="shared" si="44"/>
        <v>1</v>
      </c>
      <c r="C454" s="114">
        <f t="shared" si="45"/>
        <v>0</v>
      </c>
      <c r="D454" s="115">
        <f t="shared" si="46"/>
        <v>0</v>
      </c>
      <c r="E454" s="114">
        <f t="shared" si="42"/>
        <v>0</v>
      </c>
      <c r="F454" s="114">
        <f t="shared" si="47"/>
        <v>1000000</v>
      </c>
      <c r="G454" s="114">
        <f t="shared" si="43"/>
        <v>1000000</v>
      </c>
    </row>
    <row r="455" spans="1:7" x14ac:dyDescent="0.25">
      <c r="A455" s="177">
        <v>44317</v>
      </c>
      <c r="B455" s="116">
        <f t="shared" si="44"/>
        <v>1</v>
      </c>
      <c r="C455" s="114">
        <f t="shared" si="45"/>
        <v>0</v>
      </c>
      <c r="D455" s="115">
        <f t="shared" si="46"/>
        <v>0</v>
      </c>
      <c r="E455" s="114">
        <f t="shared" si="42"/>
        <v>0</v>
      </c>
      <c r="F455" s="114">
        <f t="shared" si="47"/>
        <v>1000000</v>
      </c>
      <c r="G455" s="114">
        <f t="shared" si="43"/>
        <v>1000000</v>
      </c>
    </row>
    <row r="456" spans="1:7" x14ac:dyDescent="0.25">
      <c r="A456" s="177">
        <v>44318</v>
      </c>
      <c r="B456" s="116">
        <f t="shared" si="44"/>
        <v>1</v>
      </c>
      <c r="C456" s="114">
        <f t="shared" si="45"/>
        <v>0</v>
      </c>
      <c r="D456" s="115">
        <f t="shared" si="46"/>
        <v>0</v>
      </c>
      <c r="E456" s="114">
        <f t="shared" si="42"/>
        <v>0</v>
      </c>
      <c r="F456" s="114">
        <f t="shared" si="47"/>
        <v>1000000</v>
      </c>
      <c r="G456" s="114">
        <f t="shared" si="43"/>
        <v>1000000</v>
      </c>
    </row>
    <row r="457" spans="1:7" x14ac:dyDescent="0.25">
      <c r="A457" s="177">
        <v>44319</v>
      </c>
      <c r="B457" s="116">
        <f t="shared" si="44"/>
        <v>1</v>
      </c>
      <c r="C457" s="114">
        <f t="shared" si="45"/>
        <v>0</v>
      </c>
      <c r="D457" s="115">
        <f t="shared" si="46"/>
        <v>0</v>
      </c>
      <c r="E457" s="114">
        <f t="shared" si="42"/>
        <v>0</v>
      </c>
      <c r="F457" s="114">
        <f t="shared" si="47"/>
        <v>1000000</v>
      </c>
      <c r="G457" s="114">
        <f t="shared" si="43"/>
        <v>1000000</v>
      </c>
    </row>
    <row r="458" spans="1:7" x14ac:dyDescent="0.25">
      <c r="A458" s="177">
        <v>44320</v>
      </c>
      <c r="B458" s="116">
        <f t="shared" si="44"/>
        <v>1</v>
      </c>
      <c r="C458" s="114">
        <f t="shared" si="45"/>
        <v>0</v>
      </c>
      <c r="D458" s="115">
        <f t="shared" si="46"/>
        <v>0</v>
      </c>
      <c r="E458" s="114">
        <f t="shared" si="42"/>
        <v>0</v>
      </c>
      <c r="F458" s="114">
        <f t="shared" si="47"/>
        <v>1000000</v>
      </c>
      <c r="G458" s="114">
        <f t="shared" si="43"/>
        <v>1000000</v>
      </c>
    </row>
    <row r="459" spans="1:7" x14ac:dyDescent="0.25">
      <c r="A459" s="177">
        <v>44321</v>
      </c>
      <c r="B459" s="116">
        <f t="shared" si="44"/>
        <v>1</v>
      </c>
      <c r="C459" s="114">
        <f t="shared" si="45"/>
        <v>0</v>
      </c>
      <c r="D459" s="115">
        <f t="shared" si="46"/>
        <v>0</v>
      </c>
      <c r="E459" s="114">
        <f t="shared" si="42"/>
        <v>0</v>
      </c>
      <c r="F459" s="114">
        <f t="shared" si="47"/>
        <v>1000000</v>
      </c>
      <c r="G459" s="114">
        <f t="shared" si="43"/>
        <v>1000000</v>
      </c>
    </row>
    <row r="460" spans="1:7" x14ac:dyDescent="0.25">
      <c r="A460" s="177">
        <v>44322</v>
      </c>
      <c r="B460" s="116">
        <f t="shared" si="44"/>
        <v>1</v>
      </c>
      <c r="C460" s="114">
        <f t="shared" si="45"/>
        <v>0</v>
      </c>
      <c r="D460" s="115">
        <f t="shared" si="46"/>
        <v>0</v>
      </c>
      <c r="E460" s="114">
        <f t="shared" si="42"/>
        <v>0</v>
      </c>
      <c r="F460" s="114">
        <f t="shared" si="47"/>
        <v>1000000</v>
      </c>
      <c r="G460" s="114">
        <f t="shared" si="43"/>
        <v>1000000</v>
      </c>
    </row>
    <row r="461" spans="1:7" x14ac:dyDescent="0.25">
      <c r="A461" s="177">
        <v>44323</v>
      </c>
      <c r="B461" s="116">
        <f t="shared" si="44"/>
        <v>1</v>
      </c>
      <c r="C461" s="114">
        <f t="shared" si="45"/>
        <v>0</v>
      </c>
      <c r="D461" s="115">
        <f t="shared" si="46"/>
        <v>0</v>
      </c>
      <c r="E461" s="114">
        <f t="shared" si="42"/>
        <v>0</v>
      </c>
      <c r="F461" s="114">
        <f t="shared" si="47"/>
        <v>1000000</v>
      </c>
      <c r="G461" s="114">
        <f t="shared" si="43"/>
        <v>1000000</v>
      </c>
    </row>
    <row r="462" spans="1:7" x14ac:dyDescent="0.25">
      <c r="A462" s="177">
        <v>44324</v>
      </c>
      <c r="B462" s="116">
        <f t="shared" si="44"/>
        <v>1</v>
      </c>
      <c r="C462" s="114">
        <f t="shared" si="45"/>
        <v>0</v>
      </c>
      <c r="D462" s="115">
        <f t="shared" si="46"/>
        <v>0</v>
      </c>
      <c r="E462" s="114">
        <f t="shared" si="42"/>
        <v>0</v>
      </c>
      <c r="F462" s="114">
        <f t="shared" si="47"/>
        <v>1000000</v>
      </c>
      <c r="G462" s="114">
        <f t="shared" si="43"/>
        <v>1000000</v>
      </c>
    </row>
    <row r="463" spans="1:7" x14ac:dyDescent="0.25">
      <c r="A463" s="177">
        <v>44325</v>
      </c>
      <c r="B463" s="116">
        <f t="shared" si="44"/>
        <v>1</v>
      </c>
      <c r="C463" s="114">
        <f t="shared" si="45"/>
        <v>0</v>
      </c>
      <c r="D463" s="115">
        <f t="shared" si="46"/>
        <v>0</v>
      </c>
      <c r="E463" s="114">
        <f t="shared" si="42"/>
        <v>0</v>
      </c>
      <c r="F463" s="114">
        <f t="shared" si="47"/>
        <v>1000000</v>
      </c>
      <c r="G463" s="114">
        <f t="shared" si="43"/>
        <v>1000000</v>
      </c>
    </row>
    <row r="464" spans="1:7" x14ac:dyDescent="0.25">
      <c r="A464" s="177">
        <v>44326</v>
      </c>
      <c r="B464" s="116">
        <f t="shared" si="44"/>
        <v>1</v>
      </c>
      <c r="C464" s="114">
        <f t="shared" si="45"/>
        <v>0</v>
      </c>
      <c r="D464" s="115">
        <f t="shared" si="46"/>
        <v>0</v>
      </c>
      <c r="E464" s="114">
        <f t="shared" si="42"/>
        <v>0</v>
      </c>
      <c r="F464" s="114">
        <f t="shared" si="47"/>
        <v>1000000</v>
      </c>
      <c r="G464" s="114">
        <f t="shared" si="43"/>
        <v>1000000</v>
      </c>
    </row>
    <row r="465" spans="1:7" x14ac:dyDescent="0.25">
      <c r="A465" s="177">
        <v>44327</v>
      </c>
      <c r="B465" s="116">
        <f t="shared" si="44"/>
        <v>1</v>
      </c>
      <c r="C465" s="114">
        <f t="shared" si="45"/>
        <v>0</v>
      </c>
      <c r="D465" s="115">
        <f t="shared" si="46"/>
        <v>0</v>
      </c>
      <c r="E465" s="114">
        <f t="shared" si="42"/>
        <v>0</v>
      </c>
      <c r="F465" s="114">
        <f t="shared" si="47"/>
        <v>1000000</v>
      </c>
      <c r="G465" s="114">
        <f t="shared" si="43"/>
        <v>1000000</v>
      </c>
    </row>
    <row r="466" spans="1:7" x14ac:dyDescent="0.25">
      <c r="A466" s="177">
        <v>44328</v>
      </c>
      <c r="B466" s="116">
        <f t="shared" si="44"/>
        <v>1</v>
      </c>
      <c r="C466" s="114">
        <f t="shared" si="45"/>
        <v>0</v>
      </c>
      <c r="D466" s="115">
        <f t="shared" si="46"/>
        <v>0</v>
      </c>
      <c r="E466" s="114">
        <f t="shared" si="42"/>
        <v>0</v>
      </c>
      <c r="F466" s="114">
        <f t="shared" si="47"/>
        <v>1000000</v>
      </c>
      <c r="G466" s="114">
        <f t="shared" si="43"/>
        <v>1000000</v>
      </c>
    </row>
    <row r="467" spans="1:7" x14ac:dyDescent="0.25">
      <c r="A467" s="177">
        <v>44329</v>
      </c>
      <c r="B467" s="116">
        <f t="shared" si="44"/>
        <v>1</v>
      </c>
      <c r="C467" s="114">
        <f t="shared" si="45"/>
        <v>0</v>
      </c>
      <c r="D467" s="115">
        <f t="shared" si="46"/>
        <v>0</v>
      </c>
      <c r="E467" s="114">
        <f t="shared" si="42"/>
        <v>0</v>
      </c>
      <c r="F467" s="114">
        <f t="shared" si="47"/>
        <v>1000000</v>
      </c>
      <c r="G467" s="114">
        <f t="shared" si="43"/>
        <v>1000000</v>
      </c>
    </row>
    <row r="468" spans="1:7" x14ac:dyDescent="0.25">
      <c r="A468" s="177">
        <v>44330</v>
      </c>
      <c r="B468" s="116">
        <f t="shared" si="44"/>
        <v>1</v>
      </c>
      <c r="C468" s="114">
        <f t="shared" si="45"/>
        <v>0</v>
      </c>
      <c r="D468" s="115">
        <f t="shared" si="46"/>
        <v>0</v>
      </c>
      <c r="E468" s="114">
        <f t="shared" si="42"/>
        <v>0</v>
      </c>
      <c r="F468" s="114">
        <f t="shared" si="47"/>
        <v>1000000</v>
      </c>
      <c r="G468" s="114">
        <f t="shared" si="43"/>
        <v>1000000</v>
      </c>
    </row>
    <row r="469" spans="1:7" x14ac:dyDescent="0.25">
      <c r="A469" s="177">
        <v>44331</v>
      </c>
      <c r="B469" s="116">
        <f t="shared" si="44"/>
        <v>1</v>
      </c>
      <c r="C469" s="114">
        <f t="shared" si="45"/>
        <v>0</v>
      </c>
      <c r="D469" s="115">
        <f t="shared" si="46"/>
        <v>0</v>
      </c>
      <c r="E469" s="114">
        <f t="shared" si="42"/>
        <v>0</v>
      </c>
      <c r="F469" s="114">
        <f t="shared" si="47"/>
        <v>1000000</v>
      </c>
      <c r="G469" s="114">
        <f t="shared" si="43"/>
        <v>1000000</v>
      </c>
    </row>
    <row r="470" spans="1:7" x14ac:dyDescent="0.25">
      <c r="A470" s="177">
        <v>44332</v>
      </c>
      <c r="B470" s="116">
        <f t="shared" si="44"/>
        <v>1</v>
      </c>
      <c r="C470" s="114">
        <f t="shared" si="45"/>
        <v>0</v>
      </c>
      <c r="D470" s="115">
        <f t="shared" si="46"/>
        <v>0</v>
      </c>
      <c r="E470" s="114">
        <f t="shared" si="42"/>
        <v>0</v>
      </c>
      <c r="F470" s="114">
        <f t="shared" si="47"/>
        <v>1000000</v>
      </c>
      <c r="G470" s="114">
        <f t="shared" si="43"/>
        <v>1000000</v>
      </c>
    </row>
    <row r="471" spans="1:7" x14ac:dyDescent="0.25">
      <c r="A471" s="177">
        <v>44333</v>
      </c>
      <c r="B471" s="116">
        <f t="shared" si="44"/>
        <v>1</v>
      </c>
      <c r="C471" s="114">
        <f t="shared" si="45"/>
        <v>0</v>
      </c>
      <c r="D471" s="115">
        <f t="shared" si="46"/>
        <v>0</v>
      </c>
      <c r="E471" s="114">
        <f t="shared" si="42"/>
        <v>0</v>
      </c>
      <c r="F471" s="114">
        <f t="shared" si="47"/>
        <v>1000000</v>
      </c>
      <c r="G471" s="114">
        <f t="shared" si="43"/>
        <v>1000000</v>
      </c>
    </row>
    <row r="472" spans="1:7" x14ac:dyDescent="0.25">
      <c r="A472" s="177">
        <v>44334</v>
      </c>
      <c r="B472" s="116">
        <f t="shared" si="44"/>
        <v>1</v>
      </c>
      <c r="C472" s="114">
        <f t="shared" si="45"/>
        <v>0</v>
      </c>
      <c r="D472" s="115">
        <f t="shared" si="46"/>
        <v>0</v>
      </c>
      <c r="E472" s="114">
        <f t="shared" si="42"/>
        <v>0</v>
      </c>
      <c r="F472" s="114">
        <f t="shared" si="47"/>
        <v>1000000</v>
      </c>
      <c r="G472" s="114">
        <f t="shared" si="43"/>
        <v>1000000</v>
      </c>
    </row>
    <row r="473" spans="1:7" x14ac:dyDescent="0.25">
      <c r="A473" s="177">
        <v>44335</v>
      </c>
      <c r="B473" s="116">
        <f t="shared" si="44"/>
        <v>1</v>
      </c>
      <c r="C473" s="114">
        <f t="shared" si="45"/>
        <v>0</v>
      </c>
      <c r="D473" s="115">
        <f t="shared" si="46"/>
        <v>0</v>
      </c>
      <c r="E473" s="114">
        <f t="shared" si="42"/>
        <v>0</v>
      </c>
      <c r="F473" s="114">
        <f t="shared" si="47"/>
        <v>1000000</v>
      </c>
      <c r="G473" s="114">
        <f t="shared" si="43"/>
        <v>1000000</v>
      </c>
    </row>
    <row r="474" spans="1:7" x14ac:dyDescent="0.25">
      <c r="A474" s="177">
        <v>44336</v>
      </c>
      <c r="B474" s="116">
        <f t="shared" si="44"/>
        <v>1</v>
      </c>
      <c r="C474" s="114">
        <f t="shared" si="45"/>
        <v>0</v>
      </c>
      <c r="D474" s="115">
        <f t="shared" si="46"/>
        <v>0</v>
      </c>
      <c r="E474" s="114">
        <f t="shared" si="42"/>
        <v>0</v>
      </c>
      <c r="F474" s="114">
        <f t="shared" si="47"/>
        <v>1000000</v>
      </c>
      <c r="G474" s="114">
        <f t="shared" si="43"/>
        <v>1000000</v>
      </c>
    </row>
    <row r="475" spans="1:7" x14ac:dyDescent="0.25">
      <c r="A475" s="177">
        <v>44337</v>
      </c>
      <c r="B475" s="116">
        <f t="shared" si="44"/>
        <v>1</v>
      </c>
      <c r="C475" s="114">
        <f t="shared" si="45"/>
        <v>0</v>
      </c>
      <c r="D475" s="115">
        <f t="shared" si="46"/>
        <v>0</v>
      </c>
      <c r="E475" s="114">
        <f t="shared" si="42"/>
        <v>0</v>
      </c>
      <c r="F475" s="114">
        <f t="shared" si="47"/>
        <v>1000000</v>
      </c>
      <c r="G475" s="114">
        <f t="shared" si="43"/>
        <v>1000000</v>
      </c>
    </row>
    <row r="476" spans="1:7" x14ac:dyDescent="0.25">
      <c r="A476" s="177">
        <v>44338</v>
      </c>
      <c r="B476" s="116">
        <f t="shared" si="44"/>
        <v>1</v>
      </c>
      <c r="C476" s="114">
        <f t="shared" si="45"/>
        <v>0</v>
      </c>
      <c r="D476" s="115">
        <f t="shared" si="46"/>
        <v>0</v>
      </c>
      <c r="E476" s="114">
        <f t="shared" si="42"/>
        <v>0</v>
      </c>
      <c r="F476" s="114">
        <f t="shared" si="47"/>
        <v>1000000</v>
      </c>
      <c r="G476" s="114">
        <f t="shared" si="43"/>
        <v>1000000</v>
      </c>
    </row>
    <row r="477" spans="1:7" x14ac:dyDescent="0.25">
      <c r="A477" s="177">
        <v>44339</v>
      </c>
      <c r="B477" s="116">
        <f t="shared" si="44"/>
        <v>1</v>
      </c>
      <c r="C477" s="114">
        <f t="shared" si="45"/>
        <v>0</v>
      </c>
      <c r="D477" s="115">
        <f t="shared" si="46"/>
        <v>0</v>
      </c>
      <c r="E477" s="114">
        <f t="shared" si="42"/>
        <v>0</v>
      </c>
      <c r="F477" s="114">
        <f t="shared" si="47"/>
        <v>1000000</v>
      </c>
      <c r="G477" s="114">
        <f t="shared" si="43"/>
        <v>1000000</v>
      </c>
    </row>
    <row r="478" spans="1:7" x14ac:dyDescent="0.25">
      <c r="A478" s="177">
        <v>44340</v>
      </c>
      <c r="B478" s="116">
        <f t="shared" si="44"/>
        <v>1</v>
      </c>
      <c r="C478" s="114">
        <f t="shared" si="45"/>
        <v>0</v>
      </c>
      <c r="D478" s="115">
        <f t="shared" si="46"/>
        <v>0</v>
      </c>
      <c r="E478" s="114">
        <f t="shared" si="42"/>
        <v>0</v>
      </c>
      <c r="F478" s="114">
        <f t="shared" si="47"/>
        <v>1000000</v>
      </c>
      <c r="G478" s="114">
        <f t="shared" si="43"/>
        <v>1000000</v>
      </c>
    </row>
    <row r="479" spans="1:7" x14ac:dyDescent="0.25">
      <c r="A479" s="177">
        <v>44341</v>
      </c>
      <c r="B479" s="116">
        <f t="shared" si="44"/>
        <v>1</v>
      </c>
      <c r="C479" s="114">
        <f t="shared" si="45"/>
        <v>0</v>
      </c>
      <c r="D479" s="115">
        <f t="shared" si="46"/>
        <v>0</v>
      </c>
      <c r="E479" s="114">
        <f t="shared" si="42"/>
        <v>0</v>
      </c>
      <c r="F479" s="114">
        <f t="shared" si="47"/>
        <v>1000000</v>
      </c>
      <c r="G479" s="114">
        <f t="shared" si="43"/>
        <v>1000000</v>
      </c>
    </row>
    <row r="480" spans="1:7" x14ac:dyDescent="0.25">
      <c r="A480" s="177">
        <v>44342</v>
      </c>
      <c r="B480" s="116">
        <f t="shared" si="44"/>
        <v>1</v>
      </c>
      <c r="C480" s="114">
        <f t="shared" si="45"/>
        <v>0</v>
      </c>
      <c r="D480" s="115">
        <f t="shared" si="46"/>
        <v>0</v>
      </c>
      <c r="E480" s="114">
        <f t="shared" si="42"/>
        <v>0</v>
      </c>
      <c r="F480" s="114">
        <f t="shared" si="47"/>
        <v>1000000</v>
      </c>
      <c r="G480" s="114">
        <f t="shared" si="43"/>
        <v>1000000</v>
      </c>
    </row>
    <row r="481" spans="1:7" x14ac:dyDescent="0.25">
      <c r="A481" s="177">
        <v>44343</v>
      </c>
      <c r="B481" s="116">
        <f t="shared" si="44"/>
        <v>1</v>
      </c>
      <c r="C481" s="114">
        <f t="shared" si="45"/>
        <v>0</v>
      </c>
      <c r="D481" s="115">
        <f t="shared" si="46"/>
        <v>0</v>
      </c>
      <c r="E481" s="114">
        <f t="shared" si="42"/>
        <v>0</v>
      </c>
      <c r="F481" s="114">
        <f t="shared" si="47"/>
        <v>1000000</v>
      </c>
      <c r="G481" s="114">
        <f t="shared" si="43"/>
        <v>1000000</v>
      </c>
    </row>
    <row r="482" spans="1:7" x14ac:dyDescent="0.25">
      <c r="A482" s="177">
        <v>44344</v>
      </c>
      <c r="B482" s="116">
        <f t="shared" si="44"/>
        <v>1</v>
      </c>
      <c r="C482" s="114">
        <f t="shared" si="45"/>
        <v>0</v>
      </c>
      <c r="D482" s="115">
        <f t="shared" si="46"/>
        <v>0</v>
      </c>
      <c r="E482" s="114">
        <f t="shared" si="42"/>
        <v>0</v>
      </c>
      <c r="F482" s="114">
        <f t="shared" si="47"/>
        <v>1000000</v>
      </c>
      <c r="G482" s="114">
        <f t="shared" si="43"/>
        <v>1000000</v>
      </c>
    </row>
    <row r="483" spans="1:7" x14ac:dyDescent="0.25">
      <c r="A483" s="177">
        <v>44345</v>
      </c>
      <c r="B483" s="116">
        <f t="shared" si="44"/>
        <v>1</v>
      </c>
      <c r="C483" s="114">
        <f t="shared" si="45"/>
        <v>0</v>
      </c>
      <c r="D483" s="115">
        <f t="shared" si="46"/>
        <v>0</v>
      </c>
      <c r="E483" s="114">
        <f t="shared" si="42"/>
        <v>0</v>
      </c>
      <c r="F483" s="114">
        <f t="shared" si="47"/>
        <v>1000000</v>
      </c>
      <c r="G483" s="114">
        <f t="shared" si="43"/>
        <v>1000000</v>
      </c>
    </row>
    <row r="484" spans="1:7" x14ac:dyDescent="0.25">
      <c r="A484" s="177">
        <v>44346</v>
      </c>
      <c r="B484" s="116">
        <f t="shared" si="44"/>
        <v>1</v>
      </c>
      <c r="C484" s="114">
        <f t="shared" si="45"/>
        <v>0</v>
      </c>
      <c r="D484" s="115">
        <f t="shared" si="46"/>
        <v>0</v>
      </c>
      <c r="E484" s="114">
        <f t="shared" si="42"/>
        <v>0</v>
      </c>
      <c r="F484" s="114">
        <f t="shared" si="47"/>
        <v>1000000</v>
      </c>
      <c r="G484" s="114">
        <f t="shared" si="43"/>
        <v>1000000</v>
      </c>
    </row>
    <row r="485" spans="1:7" x14ac:dyDescent="0.25">
      <c r="A485" s="177">
        <v>44347</v>
      </c>
      <c r="B485" s="116">
        <f t="shared" si="44"/>
        <v>1</v>
      </c>
      <c r="C485" s="114">
        <f t="shared" si="45"/>
        <v>0</v>
      </c>
      <c r="D485" s="115">
        <f t="shared" si="46"/>
        <v>0</v>
      </c>
      <c r="E485" s="114">
        <f t="shared" si="42"/>
        <v>0</v>
      </c>
      <c r="F485" s="114">
        <f t="shared" si="47"/>
        <v>1000000</v>
      </c>
      <c r="G485" s="114">
        <f t="shared" si="43"/>
        <v>1000000</v>
      </c>
    </row>
    <row r="486" spans="1:7" x14ac:dyDescent="0.25">
      <c r="A486" s="177">
        <v>44348</v>
      </c>
      <c r="B486" s="116">
        <f t="shared" si="44"/>
        <v>1</v>
      </c>
      <c r="C486" s="114">
        <f t="shared" si="45"/>
        <v>0</v>
      </c>
      <c r="D486" s="115">
        <f t="shared" si="46"/>
        <v>0</v>
      </c>
      <c r="E486" s="114">
        <f t="shared" si="42"/>
        <v>0</v>
      </c>
      <c r="F486" s="114">
        <f t="shared" si="47"/>
        <v>1000000</v>
      </c>
      <c r="G486" s="114">
        <f t="shared" si="43"/>
        <v>1000000</v>
      </c>
    </row>
    <row r="487" spans="1:7" x14ac:dyDescent="0.25">
      <c r="A487" s="177">
        <v>44349</v>
      </c>
      <c r="B487" s="116">
        <f t="shared" si="44"/>
        <v>1</v>
      </c>
      <c r="C487" s="114">
        <f t="shared" si="45"/>
        <v>0</v>
      </c>
      <c r="D487" s="115">
        <f t="shared" si="46"/>
        <v>0</v>
      </c>
      <c r="E487" s="114">
        <f t="shared" si="42"/>
        <v>0</v>
      </c>
      <c r="F487" s="114">
        <f t="shared" si="47"/>
        <v>1000000</v>
      </c>
      <c r="G487" s="114">
        <f t="shared" si="43"/>
        <v>1000000</v>
      </c>
    </row>
    <row r="488" spans="1:7" x14ac:dyDescent="0.25">
      <c r="A488" s="177">
        <v>44350</v>
      </c>
      <c r="B488" s="116">
        <f t="shared" si="44"/>
        <v>1</v>
      </c>
      <c r="C488" s="114">
        <f t="shared" si="45"/>
        <v>0</v>
      </c>
      <c r="D488" s="115">
        <f t="shared" si="46"/>
        <v>0</v>
      </c>
      <c r="E488" s="114">
        <f t="shared" si="42"/>
        <v>0</v>
      </c>
      <c r="F488" s="114">
        <f t="shared" si="47"/>
        <v>1000000</v>
      </c>
      <c r="G488" s="114">
        <f t="shared" si="43"/>
        <v>1000000</v>
      </c>
    </row>
    <row r="489" spans="1:7" x14ac:dyDescent="0.25">
      <c r="A489" s="177">
        <v>44351</v>
      </c>
      <c r="B489" s="116">
        <f t="shared" si="44"/>
        <v>1</v>
      </c>
      <c r="C489" s="114">
        <f t="shared" si="45"/>
        <v>0</v>
      </c>
      <c r="D489" s="115">
        <f t="shared" si="46"/>
        <v>0</v>
      </c>
      <c r="E489" s="114">
        <f t="shared" si="42"/>
        <v>0</v>
      </c>
      <c r="F489" s="114">
        <f t="shared" si="47"/>
        <v>1000000</v>
      </c>
      <c r="G489" s="114">
        <f t="shared" si="43"/>
        <v>1000000</v>
      </c>
    </row>
    <row r="490" spans="1:7" x14ac:dyDescent="0.25">
      <c r="A490" s="177">
        <v>44352</v>
      </c>
      <c r="B490" s="116">
        <f t="shared" si="44"/>
        <v>1</v>
      </c>
      <c r="C490" s="114">
        <f t="shared" si="45"/>
        <v>0</v>
      </c>
      <c r="D490" s="115">
        <f t="shared" si="46"/>
        <v>0</v>
      </c>
      <c r="E490" s="114">
        <f t="shared" si="42"/>
        <v>0</v>
      </c>
      <c r="F490" s="114">
        <f t="shared" si="47"/>
        <v>1000000</v>
      </c>
      <c r="G490" s="114">
        <f t="shared" si="43"/>
        <v>1000000</v>
      </c>
    </row>
    <row r="491" spans="1:7" x14ac:dyDescent="0.25">
      <c r="A491" s="177">
        <v>44353</v>
      </c>
      <c r="B491" s="116">
        <f t="shared" si="44"/>
        <v>1</v>
      </c>
      <c r="C491" s="114">
        <f t="shared" si="45"/>
        <v>0</v>
      </c>
      <c r="D491" s="115">
        <f t="shared" si="46"/>
        <v>0</v>
      </c>
      <c r="E491" s="114">
        <f t="shared" si="42"/>
        <v>0</v>
      </c>
      <c r="F491" s="114">
        <f t="shared" si="47"/>
        <v>1000000</v>
      </c>
      <c r="G491" s="114">
        <f t="shared" si="43"/>
        <v>1000000</v>
      </c>
    </row>
    <row r="492" spans="1:7" x14ac:dyDescent="0.25">
      <c r="A492" s="177">
        <v>44354</v>
      </c>
      <c r="B492" s="116">
        <f t="shared" si="44"/>
        <v>1</v>
      </c>
      <c r="C492" s="114">
        <f t="shared" si="45"/>
        <v>0</v>
      </c>
      <c r="D492" s="115">
        <f t="shared" si="46"/>
        <v>0</v>
      </c>
      <c r="E492" s="114">
        <f t="shared" si="42"/>
        <v>0</v>
      </c>
      <c r="F492" s="114">
        <f t="shared" si="47"/>
        <v>1000000</v>
      </c>
      <c r="G492" s="114">
        <f t="shared" si="43"/>
        <v>1000000</v>
      </c>
    </row>
    <row r="493" spans="1:7" x14ac:dyDescent="0.25">
      <c r="A493" s="177">
        <v>44355</v>
      </c>
      <c r="B493" s="116">
        <f t="shared" si="44"/>
        <v>1</v>
      </c>
      <c r="C493" s="114">
        <f t="shared" si="45"/>
        <v>0</v>
      </c>
      <c r="D493" s="115">
        <f t="shared" si="46"/>
        <v>0</v>
      </c>
      <c r="E493" s="114">
        <f t="shared" si="42"/>
        <v>0</v>
      </c>
      <c r="F493" s="114">
        <f t="shared" si="47"/>
        <v>1000000</v>
      </c>
      <c r="G493" s="114">
        <f t="shared" si="43"/>
        <v>1000000</v>
      </c>
    </row>
    <row r="494" spans="1:7" x14ac:dyDescent="0.25">
      <c r="A494" s="177">
        <v>44356</v>
      </c>
      <c r="B494" s="116">
        <f t="shared" si="44"/>
        <v>1</v>
      </c>
      <c r="C494" s="114">
        <f t="shared" si="45"/>
        <v>0</v>
      </c>
      <c r="D494" s="115">
        <f t="shared" si="46"/>
        <v>0</v>
      </c>
      <c r="E494" s="114">
        <f t="shared" si="42"/>
        <v>0</v>
      </c>
      <c r="F494" s="114">
        <f t="shared" si="47"/>
        <v>1000000</v>
      </c>
      <c r="G494" s="114">
        <f t="shared" si="43"/>
        <v>1000000</v>
      </c>
    </row>
    <row r="495" spans="1:7" x14ac:dyDescent="0.25">
      <c r="A495" s="177">
        <v>44357</v>
      </c>
      <c r="B495" s="116">
        <f t="shared" si="44"/>
        <v>1</v>
      </c>
      <c r="C495" s="114">
        <f t="shared" si="45"/>
        <v>0</v>
      </c>
      <c r="D495" s="115">
        <f t="shared" si="46"/>
        <v>0</v>
      </c>
      <c r="E495" s="114">
        <f t="shared" si="42"/>
        <v>0</v>
      </c>
      <c r="F495" s="114">
        <f t="shared" si="47"/>
        <v>1000000</v>
      </c>
      <c r="G495" s="114">
        <f t="shared" si="43"/>
        <v>1000000</v>
      </c>
    </row>
    <row r="496" spans="1:7" x14ac:dyDescent="0.25">
      <c r="A496" s="177">
        <v>44358</v>
      </c>
      <c r="B496" s="116">
        <f t="shared" si="44"/>
        <v>1</v>
      </c>
      <c r="C496" s="114">
        <f t="shared" si="45"/>
        <v>0</v>
      </c>
      <c r="D496" s="115">
        <f t="shared" si="46"/>
        <v>0</v>
      </c>
      <c r="E496" s="114">
        <f t="shared" si="42"/>
        <v>0</v>
      </c>
      <c r="F496" s="114">
        <f t="shared" si="47"/>
        <v>1000000</v>
      </c>
      <c r="G496" s="114">
        <f t="shared" si="43"/>
        <v>1000000</v>
      </c>
    </row>
    <row r="497" spans="1:7" x14ac:dyDescent="0.25">
      <c r="A497" s="177">
        <v>44359</v>
      </c>
      <c r="B497" s="116">
        <f t="shared" si="44"/>
        <v>1</v>
      </c>
      <c r="C497" s="114">
        <f t="shared" si="45"/>
        <v>0</v>
      </c>
      <c r="D497" s="115">
        <f t="shared" si="46"/>
        <v>0</v>
      </c>
      <c r="E497" s="114">
        <f t="shared" si="42"/>
        <v>0</v>
      </c>
      <c r="F497" s="114">
        <f t="shared" si="47"/>
        <v>1000000</v>
      </c>
      <c r="G497" s="114">
        <f t="shared" si="43"/>
        <v>1000000</v>
      </c>
    </row>
    <row r="498" spans="1:7" x14ac:dyDescent="0.25">
      <c r="A498" s="177">
        <v>44360</v>
      </c>
      <c r="B498" s="116">
        <f t="shared" si="44"/>
        <v>1</v>
      </c>
      <c r="C498" s="114">
        <f t="shared" si="45"/>
        <v>0</v>
      </c>
      <c r="D498" s="115">
        <f t="shared" si="46"/>
        <v>0</v>
      </c>
      <c r="E498" s="114">
        <f t="shared" si="42"/>
        <v>0</v>
      </c>
      <c r="F498" s="114">
        <f t="shared" si="47"/>
        <v>1000000</v>
      </c>
      <c r="G498" s="114">
        <f t="shared" si="43"/>
        <v>1000000</v>
      </c>
    </row>
    <row r="499" spans="1:7" x14ac:dyDescent="0.25">
      <c r="A499" s="177">
        <v>44361</v>
      </c>
      <c r="B499" s="116">
        <f t="shared" si="44"/>
        <v>1</v>
      </c>
      <c r="C499" s="114">
        <f t="shared" si="45"/>
        <v>0</v>
      </c>
      <c r="D499" s="115">
        <f t="shared" si="46"/>
        <v>0</v>
      </c>
      <c r="E499" s="114">
        <f t="shared" si="42"/>
        <v>0</v>
      </c>
      <c r="F499" s="114">
        <f t="shared" si="47"/>
        <v>1000000</v>
      </c>
      <c r="G499" s="114">
        <f t="shared" si="43"/>
        <v>1000000</v>
      </c>
    </row>
    <row r="500" spans="1:7" x14ac:dyDescent="0.25">
      <c r="A500" s="177">
        <v>44362</v>
      </c>
      <c r="B500" s="116">
        <f t="shared" si="44"/>
        <v>1</v>
      </c>
      <c r="C500" s="114">
        <f t="shared" si="45"/>
        <v>0</v>
      </c>
      <c r="D500" s="115">
        <f t="shared" si="46"/>
        <v>0</v>
      </c>
      <c r="E500" s="114">
        <f t="shared" si="42"/>
        <v>0</v>
      </c>
      <c r="F500" s="114">
        <f t="shared" si="47"/>
        <v>1000000</v>
      </c>
      <c r="G500" s="114">
        <f t="shared" si="43"/>
        <v>1000000</v>
      </c>
    </row>
    <row r="501" spans="1:7" x14ac:dyDescent="0.25">
      <c r="A501" s="177">
        <v>44363</v>
      </c>
      <c r="B501" s="116">
        <f t="shared" si="44"/>
        <v>1</v>
      </c>
      <c r="C501" s="114">
        <f t="shared" si="45"/>
        <v>0</v>
      </c>
      <c r="D501" s="115">
        <f t="shared" si="46"/>
        <v>0</v>
      </c>
      <c r="E501" s="114">
        <f t="shared" si="42"/>
        <v>0</v>
      </c>
      <c r="F501" s="114">
        <f t="shared" si="47"/>
        <v>1000000</v>
      </c>
      <c r="G501" s="114">
        <f t="shared" si="43"/>
        <v>1000000</v>
      </c>
    </row>
    <row r="502" spans="1:7" x14ac:dyDescent="0.25">
      <c r="A502" s="177">
        <v>44364</v>
      </c>
      <c r="B502" s="116">
        <f t="shared" si="44"/>
        <v>1</v>
      </c>
      <c r="C502" s="114">
        <f t="shared" si="45"/>
        <v>0</v>
      </c>
      <c r="D502" s="115">
        <f t="shared" si="46"/>
        <v>0</v>
      </c>
      <c r="E502" s="114">
        <f t="shared" si="42"/>
        <v>0</v>
      </c>
      <c r="F502" s="114">
        <f t="shared" si="47"/>
        <v>1000000</v>
      </c>
      <c r="G502" s="114">
        <f t="shared" si="43"/>
        <v>1000000</v>
      </c>
    </row>
    <row r="503" spans="1:7" x14ac:dyDescent="0.25">
      <c r="A503" s="177">
        <v>44365</v>
      </c>
      <c r="B503" s="116">
        <f t="shared" si="44"/>
        <v>1</v>
      </c>
      <c r="C503" s="114">
        <f t="shared" si="45"/>
        <v>0</v>
      </c>
      <c r="D503" s="115">
        <f t="shared" si="46"/>
        <v>0</v>
      </c>
      <c r="E503" s="114">
        <f t="shared" si="42"/>
        <v>0</v>
      </c>
      <c r="F503" s="114">
        <f t="shared" si="47"/>
        <v>1000000</v>
      </c>
      <c r="G503" s="114">
        <f t="shared" si="43"/>
        <v>1000000</v>
      </c>
    </row>
    <row r="504" spans="1:7" x14ac:dyDescent="0.25">
      <c r="A504" s="177">
        <v>44366</v>
      </c>
      <c r="B504" s="116">
        <f t="shared" si="44"/>
        <v>1</v>
      </c>
      <c r="C504" s="114">
        <f t="shared" si="45"/>
        <v>0</v>
      </c>
      <c r="D504" s="115">
        <f t="shared" si="46"/>
        <v>0</v>
      </c>
      <c r="E504" s="114">
        <f t="shared" si="42"/>
        <v>0</v>
      </c>
      <c r="F504" s="114">
        <f t="shared" si="47"/>
        <v>1000000</v>
      </c>
      <c r="G504" s="114">
        <f t="shared" si="43"/>
        <v>1000000</v>
      </c>
    </row>
    <row r="505" spans="1:7" x14ac:dyDescent="0.25">
      <c r="A505" s="177">
        <v>44367</v>
      </c>
      <c r="B505" s="116">
        <f t="shared" si="44"/>
        <v>1</v>
      </c>
      <c r="C505" s="114">
        <f t="shared" si="45"/>
        <v>0</v>
      </c>
      <c r="D505" s="115">
        <f t="shared" si="46"/>
        <v>0</v>
      </c>
      <c r="E505" s="114">
        <f t="shared" si="42"/>
        <v>0</v>
      </c>
      <c r="F505" s="114">
        <f t="shared" si="47"/>
        <v>1000000</v>
      </c>
      <c r="G505" s="114">
        <f t="shared" si="43"/>
        <v>1000000</v>
      </c>
    </row>
    <row r="506" spans="1:7" x14ac:dyDescent="0.25">
      <c r="A506" s="177">
        <v>44368</v>
      </c>
      <c r="B506" s="116">
        <f t="shared" si="44"/>
        <v>1</v>
      </c>
      <c r="C506" s="114">
        <f t="shared" si="45"/>
        <v>0</v>
      </c>
      <c r="D506" s="115">
        <f t="shared" si="46"/>
        <v>0</v>
      </c>
      <c r="E506" s="114">
        <f t="shared" si="42"/>
        <v>0</v>
      </c>
      <c r="F506" s="114">
        <f t="shared" si="47"/>
        <v>1000000</v>
      </c>
      <c r="G506" s="114">
        <f t="shared" si="43"/>
        <v>1000000</v>
      </c>
    </row>
    <row r="507" spans="1:7" x14ac:dyDescent="0.25">
      <c r="A507" s="177">
        <v>44369</v>
      </c>
      <c r="B507" s="116">
        <f t="shared" si="44"/>
        <v>1</v>
      </c>
      <c r="C507" s="114">
        <f t="shared" si="45"/>
        <v>0</v>
      </c>
      <c r="D507" s="115">
        <f t="shared" si="46"/>
        <v>0</v>
      </c>
      <c r="E507" s="114">
        <f t="shared" si="42"/>
        <v>0</v>
      </c>
      <c r="F507" s="114">
        <f t="shared" si="47"/>
        <v>1000000</v>
      </c>
      <c r="G507" s="114">
        <f t="shared" si="43"/>
        <v>1000000</v>
      </c>
    </row>
    <row r="508" spans="1:7" x14ac:dyDescent="0.25">
      <c r="A508" s="177">
        <v>44370</v>
      </c>
      <c r="B508" s="116">
        <f t="shared" si="44"/>
        <v>1</v>
      </c>
      <c r="C508" s="114">
        <f t="shared" si="45"/>
        <v>0</v>
      </c>
      <c r="D508" s="115">
        <f t="shared" si="46"/>
        <v>0</v>
      </c>
      <c r="E508" s="114">
        <f t="shared" si="42"/>
        <v>0</v>
      </c>
      <c r="F508" s="114">
        <f t="shared" si="47"/>
        <v>1000000</v>
      </c>
      <c r="G508" s="114">
        <f t="shared" si="43"/>
        <v>1000000</v>
      </c>
    </row>
    <row r="509" spans="1:7" x14ac:dyDescent="0.25">
      <c r="A509" s="177">
        <v>44371</v>
      </c>
      <c r="B509" s="116">
        <f t="shared" si="44"/>
        <v>1</v>
      </c>
      <c r="C509" s="114">
        <f t="shared" si="45"/>
        <v>0</v>
      </c>
      <c r="D509" s="115">
        <f t="shared" si="46"/>
        <v>0</v>
      </c>
      <c r="E509" s="114">
        <f t="shared" si="42"/>
        <v>0</v>
      </c>
      <c r="F509" s="114">
        <f t="shared" si="47"/>
        <v>1000000</v>
      </c>
      <c r="G509" s="114">
        <f t="shared" si="43"/>
        <v>1000000</v>
      </c>
    </row>
    <row r="510" spans="1:7" x14ac:dyDescent="0.25">
      <c r="A510" s="177">
        <v>44372</v>
      </c>
      <c r="B510" s="116">
        <f t="shared" si="44"/>
        <v>1</v>
      </c>
      <c r="C510" s="114">
        <f t="shared" si="45"/>
        <v>0</v>
      </c>
      <c r="D510" s="115">
        <f t="shared" si="46"/>
        <v>0</v>
      </c>
      <c r="E510" s="114">
        <f t="shared" si="42"/>
        <v>0</v>
      </c>
      <c r="F510" s="114">
        <f t="shared" si="47"/>
        <v>1000000</v>
      </c>
      <c r="G510" s="114">
        <f t="shared" si="43"/>
        <v>1000000</v>
      </c>
    </row>
    <row r="511" spans="1:7" x14ac:dyDescent="0.25">
      <c r="A511" s="177">
        <v>44373</v>
      </c>
      <c r="B511" s="116">
        <f t="shared" si="44"/>
        <v>1</v>
      </c>
      <c r="C511" s="114">
        <f t="shared" si="45"/>
        <v>0</v>
      </c>
      <c r="D511" s="115">
        <f t="shared" si="46"/>
        <v>0</v>
      </c>
      <c r="E511" s="114">
        <f t="shared" si="42"/>
        <v>0</v>
      </c>
      <c r="F511" s="114">
        <f t="shared" si="47"/>
        <v>1000000</v>
      </c>
      <c r="G511" s="114">
        <f t="shared" si="43"/>
        <v>1000000</v>
      </c>
    </row>
    <row r="512" spans="1:7" x14ac:dyDescent="0.25">
      <c r="A512" s="177">
        <v>44374</v>
      </c>
      <c r="B512" s="116">
        <f t="shared" si="44"/>
        <v>1</v>
      </c>
      <c r="C512" s="114">
        <f t="shared" si="45"/>
        <v>0</v>
      </c>
      <c r="D512" s="115">
        <f t="shared" si="46"/>
        <v>0</v>
      </c>
      <c r="E512" s="114">
        <f t="shared" si="42"/>
        <v>0</v>
      </c>
      <c r="F512" s="114">
        <f t="shared" si="47"/>
        <v>1000000</v>
      </c>
      <c r="G512" s="114">
        <f t="shared" si="43"/>
        <v>1000000</v>
      </c>
    </row>
    <row r="513" spans="1:7" x14ac:dyDescent="0.25">
      <c r="A513" s="177">
        <v>44375</v>
      </c>
      <c r="B513" s="116">
        <f t="shared" si="44"/>
        <v>1</v>
      </c>
      <c r="C513" s="114">
        <f t="shared" si="45"/>
        <v>0</v>
      </c>
      <c r="D513" s="115">
        <f t="shared" si="46"/>
        <v>0</v>
      </c>
      <c r="E513" s="114">
        <f t="shared" si="42"/>
        <v>0</v>
      </c>
      <c r="F513" s="114">
        <f t="shared" si="47"/>
        <v>1000000</v>
      </c>
      <c r="G513" s="114">
        <f t="shared" si="43"/>
        <v>1000000</v>
      </c>
    </row>
    <row r="514" spans="1:7" x14ac:dyDescent="0.25">
      <c r="A514" s="177">
        <v>44376</v>
      </c>
      <c r="B514" s="116">
        <f t="shared" si="44"/>
        <v>1</v>
      </c>
      <c r="C514" s="114">
        <f t="shared" si="45"/>
        <v>0</v>
      </c>
      <c r="D514" s="115">
        <f t="shared" si="46"/>
        <v>0</v>
      </c>
      <c r="E514" s="114">
        <f t="shared" si="42"/>
        <v>0</v>
      </c>
      <c r="F514" s="114">
        <f t="shared" si="47"/>
        <v>1000000</v>
      </c>
      <c r="G514" s="114">
        <f t="shared" si="43"/>
        <v>1000000</v>
      </c>
    </row>
    <row r="515" spans="1:7" x14ac:dyDescent="0.25">
      <c r="A515" s="177">
        <v>44377</v>
      </c>
      <c r="B515" s="116">
        <f t="shared" si="44"/>
        <v>1</v>
      </c>
      <c r="C515" s="114">
        <f t="shared" si="45"/>
        <v>0</v>
      </c>
      <c r="D515" s="115">
        <f t="shared" si="46"/>
        <v>0</v>
      </c>
      <c r="E515" s="114">
        <f t="shared" si="42"/>
        <v>0</v>
      </c>
      <c r="F515" s="114">
        <f t="shared" si="47"/>
        <v>1000000</v>
      </c>
      <c r="G515" s="114">
        <f t="shared" si="43"/>
        <v>1000000</v>
      </c>
    </row>
    <row r="516" spans="1:7" x14ac:dyDescent="0.25">
      <c r="A516" s="177">
        <v>44378</v>
      </c>
      <c r="B516" s="116">
        <f t="shared" si="44"/>
        <v>1</v>
      </c>
      <c r="C516" s="114">
        <f t="shared" si="45"/>
        <v>0</v>
      </c>
      <c r="D516" s="115">
        <f t="shared" si="46"/>
        <v>0</v>
      </c>
      <c r="E516" s="114">
        <f t="shared" ref="E516:E579" si="48">F516*$B$1681*B516/365</f>
        <v>0</v>
      </c>
      <c r="F516" s="114">
        <f t="shared" si="47"/>
        <v>1000000</v>
      </c>
      <c r="G516" s="114">
        <f t="shared" ref="G516:G579" si="49">F516-D516</f>
        <v>1000000</v>
      </c>
    </row>
    <row r="517" spans="1:7" x14ac:dyDescent="0.25">
      <c r="A517" s="177">
        <v>44379</v>
      </c>
      <c r="B517" s="116">
        <f t="shared" ref="B517:B580" si="50">_xlfn.DAYS(A517,A516)</f>
        <v>1</v>
      </c>
      <c r="C517" s="114">
        <f t="shared" ref="C517:C580" si="51">$B$1682</f>
        <v>0</v>
      </c>
      <c r="D517" s="115">
        <f t="shared" ref="D517:D580" si="52">C517-E517</f>
        <v>0</v>
      </c>
      <c r="E517" s="114">
        <f t="shared" si="48"/>
        <v>0</v>
      </c>
      <c r="F517" s="114">
        <f t="shared" ref="F517:F580" si="53">G516</f>
        <v>1000000</v>
      </c>
      <c r="G517" s="114">
        <f t="shared" si="49"/>
        <v>1000000</v>
      </c>
    </row>
    <row r="518" spans="1:7" x14ac:dyDescent="0.25">
      <c r="A518" s="177">
        <v>44380</v>
      </c>
      <c r="B518" s="116">
        <f t="shared" si="50"/>
        <v>1</v>
      </c>
      <c r="C518" s="114">
        <f t="shared" si="51"/>
        <v>0</v>
      </c>
      <c r="D518" s="115">
        <f t="shared" si="52"/>
        <v>0</v>
      </c>
      <c r="E518" s="114">
        <f t="shared" si="48"/>
        <v>0</v>
      </c>
      <c r="F518" s="114">
        <f t="shared" si="53"/>
        <v>1000000</v>
      </c>
      <c r="G518" s="114">
        <f t="shared" si="49"/>
        <v>1000000</v>
      </c>
    </row>
    <row r="519" spans="1:7" x14ac:dyDescent="0.25">
      <c r="A519" s="177">
        <v>44381</v>
      </c>
      <c r="B519" s="116">
        <f t="shared" si="50"/>
        <v>1</v>
      </c>
      <c r="C519" s="114">
        <f t="shared" si="51"/>
        <v>0</v>
      </c>
      <c r="D519" s="115">
        <f t="shared" si="52"/>
        <v>0</v>
      </c>
      <c r="E519" s="114">
        <f t="shared" si="48"/>
        <v>0</v>
      </c>
      <c r="F519" s="114">
        <f t="shared" si="53"/>
        <v>1000000</v>
      </c>
      <c r="G519" s="114">
        <f t="shared" si="49"/>
        <v>1000000</v>
      </c>
    </row>
    <row r="520" spans="1:7" x14ac:dyDescent="0.25">
      <c r="A520" s="177">
        <v>44382</v>
      </c>
      <c r="B520" s="116">
        <f t="shared" si="50"/>
        <v>1</v>
      </c>
      <c r="C520" s="114">
        <f t="shared" si="51"/>
        <v>0</v>
      </c>
      <c r="D520" s="115">
        <f t="shared" si="52"/>
        <v>0</v>
      </c>
      <c r="E520" s="114">
        <f t="shared" si="48"/>
        <v>0</v>
      </c>
      <c r="F520" s="114">
        <f t="shared" si="53"/>
        <v>1000000</v>
      </c>
      <c r="G520" s="114">
        <f t="shared" si="49"/>
        <v>1000000</v>
      </c>
    </row>
    <row r="521" spans="1:7" x14ac:dyDescent="0.25">
      <c r="A521" s="177">
        <v>44383</v>
      </c>
      <c r="B521" s="116">
        <f t="shared" si="50"/>
        <v>1</v>
      </c>
      <c r="C521" s="114">
        <f t="shared" si="51"/>
        <v>0</v>
      </c>
      <c r="D521" s="115">
        <f t="shared" si="52"/>
        <v>0</v>
      </c>
      <c r="E521" s="114">
        <f t="shared" si="48"/>
        <v>0</v>
      </c>
      <c r="F521" s="114">
        <f t="shared" si="53"/>
        <v>1000000</v>
      </c>
      <c r="G521" s="114">
        <f t="shared" si="49"/>
        <v>1000000</v>
      </c>
    </row>
    <row r="522" spans="1:7" x14ac:dyDescent="0.25">
      <c r="A522" s="177">
        <v>44384</v>
      </c>
      <c r="B522" s="116">
        <f t="shared" si="50"/>
        <v>1</v>
      </c>
      <c r="C522" s="114">
        <f t="shared" si="51"/>
        <v>0</v>
      </c>
      <c r="D522" s="115">
        <f t="shared" si="52"/>
        <v>0</v>
      </c>
      <c r="E522" s="114">
        <f t="shared" si="48"/>
        <v>0</v>
      </c>
      <c r="F522" s="114">
        <f t="shared" si="53"/>
        <v>1000000</v>
      </c>
      <c r="G522" s="114">
        <f t="shared" si="49"/>
        <v>1000000</v>
      </c>
    </row>
    <row r="523" spans="1:7" x14ac:dyDescent="0.25">
      <c r="A523" s="177">
        <v>44385</v>
      </c>
      <c r="B523" s="116">
        <f t="shared" si="50"/>
        <v>1</v>
      </c>
      <c r="C523" s="114">
        <f t="shared" si="51"/>
        <v>0</v>
      </c>
      <c r="D523" s="115">
        <f t="shared" si="52"/>
        <v>0</v>
      </c>
      <c r="E523" s="114">
        <f t="shared" si="48"/>
        <v>0</v>
      </c>
      <c r="F523" s="114">
        <f t="shared" si="53"/>
        <v>1000000</v>
      </c>
      <c r="G523" s="114">
        <f t="shared" si="49"/>
        <v>1000000</v>
      </c>
    </row>
    <row r="524" spans="1:7" x14ac:dyDescent="0.25">
      <c r="A524" s="177">
        <v>44386</v>
      </c>
      <c r="B524" s="116">
        <f t="shared" si="50"/>
        <v>1</v>
      </c>
      <c r="C524" s="114">
        <f t="shared" si="51"/>
        <v>0</v>
      </c>
      <c r="D524" s="115">
        <f t="shared" si="52"/>
        <v>0</v>
      </c>
      <c r="E524" s="114">
        <f t="shared" si="48"/>
        <v>0</v>
      </c>
      <c r="F524" s="114">
        <f t="shared" si="53"/>
        <v>1000000</v>
      </c>
      <c r="G524" s="114">
        <f t="shared" si="49"/>
        <v>1000000</v>
      </c>
    </row>
    <row r="525" spans="1:7" x14ac:dyDescent="0.25">
      <c r="A525" s="177">
        <v>44387</v>
      </c>
      <c r="B525" s="116">
        <f t="shared" si="50"/>
        <v>1</v>
      </c>
      <c r="C525" s="114">
        <f t="shared" si="51"/>
        <v>0</v>
      </c>
      <c r="D525" s="115">
        <f t="shared" si="52"/>
        <v>0</v>
      </c>
      <c r="E525" s="114">
        <f t="shared" si="48"/>
        <v>0</v>
      </c>
      <c r="F525" s="114">
        <f t="shared" si="53"/>
        <v>1000000</v>
      </c>
      <c r="G525" s="114">
        <f t="shared" si="49"/>
        <v>1000000</v>
      </c>
    </row>
    <row r="526" spans="1:7" x14ac:dyDescent="0.25">
      <c r="A526" s="177">
        <v>44388</v>
      </c>
      <c r="B526" s="116">
        <f t="shared" si="50"/>
        <v>1</v>
      </c>
      <c r="C526" s="114">
        <f t="shared" si="51"/>
        <v>0</v>
      </c>
      <c r="D526" s="115">
        <f t="shared" si="52"/>
        <v>0</v>
      </c>
      <c r="E526" s="114">
        <f t="shared" si="48"/>
        <v>0</v>
      </c>
      <c r="F526" s="114">
        <f t="shared" si="53"/>
        <v>1000000</v>
      </c>
      <c r="G526" s="114">
        <f t="shared" si="49"/>
        <v>1000000</v>
      </c>
    </row>
    <row r="527" spans="1:7" x14ac:dyDescent="0.25">
      <c r="A527" s="177">
        <v>44389</v>
      </c>
      <c r="B527" s="116">
        <f t="shared" si="50"/>
        <v>1</v>
      </c>
      <c r="C527" s="114">
        <f t="shared" si="51"/>
        <v>0</v>
      </c>
      <c r="D527" s="115">
        <f t="shared" si="52"/>
        <v>0</v>
      </c>
      <c r="E527" s="114">
        <f t="shared" si="48"/>
        <v>0</v>
      </c>
      <c r="F527" s="114">
        <f t="shared" si="53"/>
        <v>1000000</v>
      </c>
      <c r="G527" s="114">
        <f t="shared" si="49"/>
        <v>1000000</v>
      </c>
    </row>
    <row r="528" spans="1:7" x14ac:dyDescent="0.25">
      <c r="A528" s="177">
        <v>44390</v>
      </c>
      <c r="B528" s="116">
        <f t="shared" si="50"/>
        <v>1</v>
      </c>
      <c r="C528" s="114">
        <f t="shared" si="51"/>
        <v>0</v>
      </c>
      <c r="D528" s="115">
        <f t="shared" si="52"/>
        <v>0</v>
      </c>
      <c r="E528" s="114">
        <f t="shared" si="48"/>
        <v>0</v>
      </c>
      <c r="F528" s="114">
        <f t="shared" si="53"/>
        <v>1000000</v>
      </c>
      <c r="G528" s="114">
        <f t="shared" si="49"/>
        <v>1000000</v>
      </c>
    </row>
    <row r="529" spans="1:7" x14ac:dyDescent="0.25">
      <c r="A529" s="177">
        <v>44391</v>
      </c>
      <c r="B529" s="116">
        <f t="shared" si="50"/>
        <v>1</v>
      </c>
      <c r="C529" s="114">
        <f t="shared" si="51"/>
        <v>0</v>
      </c>
      <c r="D529" s="115">
        <f t="shared" si="52"/>
        <v>0</v>
      </c>
      <c r="E529" s="114">
        <f t="shared" si="48"/>
        <v>0</v>
      </c>
      <c r="F529" s="114">
        <f t="shared" si="53"/>
        <v>1000000</v>
      </c>
      <c r="G529" s="114">
        <f t="shared" si="49"/>
        <v>1000000</v>
      </c>
    </row>
    <row r="530" spans="1:7" x14ac:dyDescent="0.25">
      <c r="A530" s="177">
        <v>44392</v>
      </c>
      <c r="B530" s="116">
        <f t="shared" si="50"/>
        <v>1</v>
      </c>
      <c r="C530" s="114">
        <f t="shared" si="51"/>
        <v>0</v>
      </c>
      <c r="D530" s="115">
        <f t="shared" si="52"/>
        <v>0</v>
      </c>
      <c r="E530" s="114">
        <f t="shared" si="48"/>
        <v>0</v>
      </c>
      <c r="F530" s="114">
        <f t="shared" si="53"/>
        <v>1000000</v>
      </c>
      <c r="G530" s="114">
        <f t="shared" si="49"/>
        <v>1000000</v>
      </c>
    </row>
    <row r="531" spans="1:7" x14ac:dyDescent="0.25">
      <c r="A531" s="177">
        <v>44393</v>
      </c>
      <c r="B531" s="116">
        <f t="shared" si="50"/>
        <v>1</v>
      </c>
      <c r="C531" s="114">
        <f t="shared" si="51"/>
        <v>0</v>
      </c>
      <c r="D531" s="115">
        <f t="shared" si="52"/>
        <v>0</v>
      </c>
      <c r="E531" s="114">
        <f t="shared" si="48"/>
        <v>0</v>
      </c>
      <c r="F531" s="114">
        <f t="shared" si="53"/>
        <v>1000000</v>
      </c>
      <c r="G531" s="114">
        <f t="shared" si="49"/>
        <v>1000000</v>
      </c>
    </row>
    <row r="532" spans="1:7" x14ac:dyDescent="0.25">
      <c r="A532" s="177">
        <v>44394</v>
      </c>
      <c r="B532" s="116">
        <f t="shared" si="50"/>
        <v>1</v>
      </c>
      <c r="C532" s="114">
        <f t="shared" si="51"/>
        <v>0</v>
      </c>
      <c r="D532" s="115">
        <f t="shared" si="52"/>
        <v>0</v>
      </c>
      <c r="E532" s="114">
        <f t="shared" si="48"/>
        <v>0</v>
      </c>
      <c r="F532" s="114">
        <f t="shared" si="53"/>
        <v>1000000</v>
      </c>
      <c r="G532" s="114">
        <f t="shared" si="49"/>
        <v>1000000</v>
      </c>
    </row>
    <row r="533" spans="1:7" x14ac:dyDescent="0.25">
      <c r="A533" s="177">
        <v>44395</v>
      </c>
      <c r="B533" s="116">
        <f t="shared" si="50"/>
        <v>1</v>
      </c>
      <c r="C533" s="114">
        <f t="shared" si="51"/>
        <v>0</v>
      </c>
      <c r="D533" s="115">
        <f t="shared" si="52"/>
        <v>0</v>
      </c>
      <c r="E533" s="114">
        <f t="shared" si="48"/>
        <v>0</v>
      </c>
      <c r="F533" s="114">
        <f t="shared" si="53"/>
        <v>1000000</v>
      </c>
      <c r="G533" s="114">
        <f t="shared" si="49"/>
        <v>1000000</v>
      </c>
    </row>
    <row r="534" spans="1:7" x14ac:dyDescent="0.25">
      <c r="A534" s="177">
        <v>44396</v>
      </c>
      <c r="B534" s="116">
        <f t="shared" si="50"/>
        <v>1</v>
      </c>
      <c r="C534" s="114">
        <f t="shared" si="51"/>
        <v>0</v>
      </c>
      <c r="D534" s="115">
        <f t="shared" si="52"/>
        <v>0</v>
      </c>
      <c r="E534" s="114">
        <f t="shared" si="48"/>
        <v>0</v>
      </c>
      <c r="F534" s="114">
        <f t="shared" si="53"/>
        <v>1000000</v>
      </c>
      <c r="G534" s="114">
        <f t="shared" si="49"/>
        <v>1000000</v>
      </c>
    </row>
    <row r="535" spans="1:7" x14ac:dyDescent="0.25">
      <c r="A535" s="177">
        <v>44397</v>
      </c>
      <c r="B535" s="116">
        <f t="shared" si="50"/>
        <v>1</v>
      </c>
      <c r="C535" s="114">
        <f t="shared" si="51"/>
        <v>0</v>
      </c>
      <c r="D535" s="115">
        <f t="shared" si="52"/>
        <v>0</v>
      </c>
      <c r="E535" s="114">
        <f t="shared" si="48"/>
        <v>0</v>
      </c>
      <c r="F535" s="114">
        <f t="shared" si="53"/>
        <v>1000000</v>
      </c>
      <c r="G535" s="114">
        <f t="shared" si="49"/>
        <v>1000000</v>
      </c>
    </row>
    <row r="536" spans="1:7" x14ac:dyDescent="0.25">
      <c r="A536" s="177">
        <v>44398</v>
      </c>
      <c r="B536" s="116">
        <f t="shared" si="50"/>
        <v>1</v>
      </c>
      <c r="C536" s="114">
        <f t="shared" si="51"/>
        <v>0</v>
      </c>
      <c r="D536" s="115">
        <f t="shared" si="52"/>
        <v>0</v>
      </c>
      <c r="E536" s="114">
        <f t="shared" si="48"/>
        <v>0</v>
      </c>
      <c r="F536" s="114">
        <f t="shared" si="53"/>
        <v>1000000</v>
      </c>
      <c r="G536" s="114">
        <f t="shared" si="49"/>
        <v>1000000</v>
      </c>
    </row>
    <row r="537" spans="1:7" x14ac:dyDescent="0.25">
      <c r="A537" s="177">
        <v>44399</v>
      </c>
      <c r="B537" s="116">
        <f t="shared" si="50"/>
        <v>1</v>
      </c>
      <c r="C537" s="114">
        <f t="shared" si="51"/>
        <v>0</v>
      </c>
      <c r="D537" s="115">
        <f t="shared" si="52"/>
        <v>0</v>
      </c>
      <c r="E537" s="114">
        <f t="shared" si="48"/>
        <v>0</v>
      </c>
      <c r="F537" s="114">
        <f t="shared" si="53"/>
        <v>1000000</v>
      </c>
      <c r="G537" s="114">
        <f t="shared" si="49"/>
        <v>1000000</v>
      </c>
    </row>
    <row r="538" spans="1:7" x14ac:dyDescent="0.25">
      <c r="A538" s="177">
        <v>44400</v>
      </c>
      <c r="B538" s="116">
        <f t="shared" si="50"/>
        <v>1</v>
      </c>
      <c r="C538" s="114">
        <f t="shared" si="51"/>
        <v>0</v>
      </c>
      <c r="D538" s="115">
        <f t="shared" si="52"/>
        <v>0</v>
      </c>
      <c r="E538" s="114">
        <f t="shared" si="48"/>
        <v>0</v>
      </c>
      <c r="F538" s="114">
        <f t="shared" si="53"/>
        <v>1000000</v>
      </c>
      <c r="G538" s="114">
        <f t="shared" si="49"/>
        <v>1000000</v>
      </c>
    </row>
    <row r="539" spans="1:7" x14ac:dyDescent="0.25">
      <c r="A539" s="177">
        <v>44401</v>
      </c>
      <c r="B539" s="116">
        <f t="shared" si="50"/>
        <v>1</v>
      </c>
      <c r="C539" s="114">
        <f t="shared" si="51"/>
        <v>0</v>
      </c>
      <c r="D539" s="115">
        <f t="shared" si="52"/>
        <v>0</v>
      </c>
      <c r="E539" s="114">
        <f t="shared" si="48"/>
        <v>0</v>
      </c>
      <c r="F539" s="114">
        <f t="shared" si="53"/>
        <v>1000000</v>
      </c>
      <c r="G539" s="114">
        <f t="shared" si="49"/>
        <v>1000000</v>
      </c>
    </row>
    <row r="540" spans="1:7" x14ac:dyDescent="0.25">
      <c r="A540" s="177">
        <v>44402</v>
      </c>
      <c r="B540" s="116">
        <f t="shared" si="50"/>
        <v>1</v>
      </c>
      <c r="C540" s="114">
        <f t="shared" si="51"/>
        <v>0</v>
      </c>
      <c r="D540" s="115">
        <f t="shared" si="52"/>
        <v>0</v>
      </c>
      <c r="E540" s="114">
        <f t="shared" si="48"/>
        <v>0</v>
      </c>
      <c r="F540" s="114">
        <f t="shared" si="53"/>
        <v>1000000</v>
      </c>
      <c r="G540" s="114">
        <f t="shared" si="49"/>
        <v>1000000</v>
      </c>
    </row>
    <row r="541" spans="1:7" x14ac:dyDescent="0.25">
      <c r="A541" s="177">
        <v>44403</v>
      </c>
      <c r="B541" s="116">
        <f t="shared" si="50"/>
        <v>1</v>
      </c>
      <c r="C541" s="114">
        <f t="shared" si="51"/>
        <v>0</v>
      </c>
      <c r="D541" s="115">
        <f t="shared" si="52"/>
        <v>0</v>
      </c>
      <c r="E541" s="114">
        <f t="shared" si="48"/>
        <v>0</v>
      </c>
      <c r="F541" s="114">
        <f t="shared" si="53"/>
        <v>1000000</v>
      </c>
      <c r="G541" s="114">
        <f t="shared" si="49"/>
        <v>1000000</v>
      </c>
    </row>
    <row r="542" spans="1:7" x14ac:dyDescent="0.25">
      <c r="A542" s="177">
        <v>44404</v>
      </c>
      <c r="B542" s="116">
        <f t="shared" si="50"/>
        <v>1</v>
      </c>
      <c r="C542" s="114">
        <f t="shared" si="51"/>
        <v>0</v>
      </c>
      <c r="D542" s="115">
        <f t="shared" si="52"/>
        <v>0</v>
      </c>
      <c r="E542" s="114">
        <f t="shared" si="48"/>
        <v>0</v>
      </c>
      <c r="F542" s="114">
        <f t="shared" si="53"/>
        <v>1000000</v>
      </c>
      <c r="G542" s="114">
        <f t="shared" si="49"/>
        <v>1000000</v>
      </c>
    </row>
    <row r="543" spans="1:7" x14ac:dyDescent="0.25">
      <c r="A543" s="177">
        <v>44405</v>
      </c>
      <c r="B543" s="116">
        <f t="shared" si="50"/>
        <v>1</v>
      </c>
      <c r="C543" s="114">
        <f t="shared" si="51"/>
        <v>0</v>
      </c>
      <c r="D543" s="115">
        <f t="shared" si="52"/>
        <v>0</v>
      </c>
      <c r="E543" s="114">
        <f t="shared" si="48"/>
        <v>0</v>
      </c>
      <c r="F543" s="114">
        <f t="shared" si="53"/>
        <v>1000000</v>
      </c>
      <c r="G543" s="114">
        <f t="shared" si="49"/>
        <v>1000000</v>
      </c>
    </row>
    <row r="544" spans="1:7" x14ac:dyDescent="0.25">
      <c r="A544" s="177">
        <v>44406</v>
      </c>
      <c r="B544" s="116">
        <f t="shared" si="50"/>
        <v>1</v>
      </c>
      <c r="C544" s="114">
        <f t="shared" si="51"/>
        <v>0</v>
      </c>
      <c r="D544" s="115">
        <f t="shared" si="52"/>
        <v>0</v>
      </c>
      <c r="E544" s="114">
        <f t="shared" si="48"/>
        <v>0</v>
      </c>
      <c r="F544" s="114">
        <f t="shared" si="53"/>
        <v>1000000</v>
      </c>
      <c r="G544" s="114">
        <f t="shared" si="49"/>
        <v>1000000</v>
      </c>
    </row>
    <row r="545" spans="1:7" x14ac:dyDescent="0.25">
      <c r="A545" s="177">
        <v>44407</v>
      </c>
      <c r="B545" s="116">
        <f t="shared" si="50"/>
        <v>1</v>
      </c>
      <c r="C545" s="114">
        <f t="shared" si="51"/>
        <v>0</v>
      </c>
      <c r="D545" s="115">
        <f t="shared" si="52"/>
        <v>0</v>
      </c>
      <c r="E545" s="114">
        <f t="shared" si="48"/>
        <v>0</v>
      </c>
      <c r="F545" s="114">
        <f t="shared" si="53"/>
        <v>1000000</v>
      </c>
      <c r="G545" s="114">
        <f t="shared" si="49"/>
        <v>1000000</v>
      </c>
    </row>
    <row r="546" spans="1:7" x14ac:dyDescent="0.25">
      <c r="A546" s="177">
        <v>44408</v>
      </c>
      <c r="B546" s="116">
        <f t="shared" si="50"/>
        <v>1</v>
      </c>
      <c r="C546" s="114">
        <f t="shared" si="51"/>
        <v>0</v>
      </c>
      <c r="D546" s="115">
        <f t="shared" si="52"/>
        <v>0</v>
      </c>
      <c r="E546" s="114">
        <f t="shared" si="48"/>
        <v>0</v>
      </c>
      <c r="F546" s="114">
        <f t="shared" si="53"/>
        <v>1000000</v>
      </c>
      <c r="G546" s="114">
        <f t="shared" si="49"/>
        <v>1000000</v>
      </c>
    </row>
    <row r="547" spans="1:7" x14ac:dyDescent="0.25">
      <c r="A547" s="177">
        <v>44409</v>
      </c>
      <c r="B547" s="116">
        <f t="shared" si="50"/>
        <v>1</v>
      </c>
      <c r="C547" s="114">
        <f t="shared" si="51"/>
        <v>0</v>
      </c>
      <c r="D547" s="115">
        <f t="shared" si="52"/>
        <v>0</v>
      </c>
      <c r="E547" s="114">
        <f t="shared" si="48"/>
        <v>0</v>
      </c>
      <c r="F547" s="114">
        <f t="shared" si="53"/>
        <v>1000000</v>
      </c>
      <c r="G547" s="114">
        <f t="shared" si="49"/>
        <v>1000000</v>
      </c>
    </row>
    <row r="548" spans="1:7" x14ac:dyDescent="0.25">
      <c r="A548" s="177">
        <v>44410</v>
      </c>
      <c r="B548" s="116">
        <f t="shared" si="50"/>
        <v>1</v>
      </c>
      <c r="C548" s="114">
        <f t="shared" si="51"/>
        <v>0</v>
      </c>
      <c r="D548" s="115">
        <f t="shared" si="52"/>
        <v>0</v>
      </c>
      <c r="E548" s="114">
        <f t="shared" si="48"/>
        <v>0</v>
      </c>
      <c r="F548" s="114">
        <f t="shared" si="53"/>
        <v>1000000</v>
      </c>
      <c r="G548" s="114">
        <f t="shared" si="49"/>
        <v>1000000</v>
      </c>
    </row>
    <row r="549" spans="1:7" x14ac:dyDescent="0.25">
      <c r="A549" s="177">
        <v>44411</v>
      </c>
      <c r="B549" s="116">
        <f t="shared" si="50"/>
        <v>1</v>
      </c>
      <c r="C549" s="114">
        <f t="shared" si="51"/>
        <v>0</v>
      </c>
      <c r="D549" s="115">
        <f t="shared" si="52"/>
        <v>0</v>
      </c>
      <c r="E549" s="114">
        <f t="shared" si="48"/>
        <v>0</v>
      </c>
      <c r="F549" s="114">
        <f t="shared" si="53"/>
        <v>1000000</v>
      </c>
      <c r="G549" s="114">
        <f t="shared" si="49"/>
        <v>1000000</v>
      </c>
    </row>
    <row r="550" spans="1:7" x14ac:dyDescent="0.25">
      <c r="A550" s="177">
        <v>44412</v>
      </c>
      <c r="B550" s="116">
        <f t="shared" si="50"/>
        <v>1</v>
      </c>
      <c r="C550" s="114">
        <f t="shared" si="51"/>
        <v>0</v>
      </c>
      <c r="D550" s="115">
        <f t="shared" si="52"/>
        <v>0</v>
      </c>
      <c r="E550" s="114">
        <f t="shared" si="48"/>
        <v>0</v>
      </c>
      <c r="F550" s="114">
        <f t="shared" si="53"/>
        <v>1000000</v>
      </c>
      <c r="G550" s="114">
        <f t="shared" si="49"/>
        <v>1000000</v>
      </c>
    </row>
    <row r="551" spans="1:7" x14ac:dyDescent="0.25">
      <c r="A551" s="177">
        <v>44413</v>
      </c>
      <c r="B551" s="116">
        <f t="shared" si="50"/>
        <v>1</v>
      </c>
      <c r="C551" s="114">
        <f t="shared" si="51"/>
        <v>0</v>
      </c>
      <c r="D551" s="115">
        <f t="shared" si="52"/>
        <v>0</v>
      </c>
      <c r="E551" s="114">
        <f t="shared" si="48"/>
        <v>0</v>
      </c>
      <c r="F551" s="114">
        <f t="shared" si="53"/>
        <v>1000000</v>
      </c>
      <c r="G551" s="114">
        <f t="shared" si="49"/>
        <v>1000000</v>
      </c>
    </row>
    <row r="552" spans="1:7" x14ac:dyDescent="0.25">
      <c r="A552" s="177">
        <v>44414</v>
      </c>
      <c r="B552" s="116">
        <f t="shared" si="50"/>
        <v>1</v>
      </c>
      <c r="C552" s="114">
        <f t="shared" si="51"/>
        <v>0</v>
      </c>
      <c r="D552" s="115">
        <f t="shared" si="52"/>
        <v>0</v>
      </c>
      <c r="E552" s="114">
        <f t="shared" si="48"/>
        <v>0</v>
      </c>
      <c r="F552" s="114">
        <f t="shared" si="53"/>
        <v>1000000</v>
      </c>
      <c r="G552" s="114">
        <f t="shared" si="49"/>
        <v>1000000</v>
      </c>
    </row>
    <row r="553" spans="1:7" x14ac:dyDescent="0.25">
      <c r="A553" s="177">
        <v>44415</v>
      </c>
      <c r="B553" s="116">
        <f t="shared" si="50"/>
        <v>1</v>
      </c>
      <c r="C553" s="114">
        <f t="shared" si="51"/>
        <v>0</v>
      </c>
      <c r="D553" s="115">
        <f t="shared" si="52"/>
        <v>0</v>
      </c>
      <c r="E553" s="114">
        <f t="shared" si="48"/>
        <v>0</v>
      </c>
      <c r="F553" s="114">
        <f t="shared" si="53"/>
        <v>1000000</v>
      </c>
      <c r="G553" s="114">
        <f t="shared" si="49"/>
        <v>1000000</v>
      </c>
    </row>
    <row r="554" spans="1:7" x14ac:dyDescent="0.25">
      <c r="A554" s="177">
        <v>44416</v>
      </c>
      <c r="B554" s="116">
        <f t="shared" si="50"/>
        <v>1</v>
      </c>
      <c r="C554" s="114">
        <f t="shared" si="51"/>
        <v>0</v>
      </c>
      <c r="D554" s="115">
        <f t="shared" si="52"/>
        <v>0</v>
      </c>
      <c r="E554" s="114">
        <f t="shared" si="48"/>
        <v>0</v>
      </c>
      <c r="F554" s="114">
        <f t="shared" si="53"/>
        <v>1000000</v>
      </c>
      <c r="G554" s="114">
        <f t="shared" si="49"/>
        <v>1000000</v>
      </c>
    </row>
    <row r="555" spans="1:7" x14ac:dyDescent="0.25">
      <c r="A555" s="177">
        <v>44417</v>
      </c>
      <c r="B555" s="116">
        <f t="shared" si="50"/>
        <v>1</v>
      </c>
      <c r="C555" s="114">
        <f t="shared" si="51"/>
        <v>0</v>
      </c>
      <c r="D555" s="115">
        <f t="shared" si="52"/>
        <v>0</v>
      </c>
      <c r="E555" s="114">
        <f t="shared" si="48"/>
        <v>0</v>
      </c>
      <c r="F555" s="114">
        <f t="shared" si="53"/>
        <v>1000000</v>
      </c>
      <c r="G555" s="114">
        <f t="shared" si="49"/>
        <v>1000000</v>
      </c>
    </row>
    <row r="556" spans="1:7" x14ac:dyDescent="0.25">
      <c r="A556" s="177">
        <v>44418</v>
      </c>
      <c r="B556" s="116">
        <f t="shared" si="50"/>
        <v>1</v>
      </c>
      <c r="C556" s="114">
        <f t="shared" si="51"/>
        <v>0</v>
      </c>
      <c r="D556" s="115">
        <f t="shared" si="52"/>
        <v>0</v>
      </c>
      <c r="E556" s="114">
        <f t="shared" si="48"/>
        <v>0</v>
      </c>
      <c r="F556" s="114">
        <f t="shared" si="53"/>
        <v>1000000</v>
      </c>
      <c r="G556" s="114">
        <f t="shared" si="49"/>
        <v>1000000</v>
      </c>
    </row>
    <row r="557" spans="1:7" x14ac:dyDescent="0.25">
      <c r="A557" s="177">
        <v>44419</v>
      </c>
      <c r="B557" s="116">
        <f t="shared" si="50"/>
        <v>1</v>
      </c>
      <c r="C557" s="114">
        <f t="shared" si="51"/>
        <v>0</v>
      </c>
      <c r="D557" s="115">
        <f t="shared" si="52"/>
        <v>0</v>
      </c>
      <c r="E557" s="114">
        <f t="shared" si="48"/>
        <v>0</v>
      </c>
      <c r="F557" s="114">
        <f t="shared" si="53"/>
        <v>1000000</v>
      </c>
      <c r="G557" s="114">
        <f t="shared" si="49"/>
        <v>1000000</v>
      </c>
    </row>
    <row r="558" spans="1:7" x14ac:dyDescent="0.25">
      <c r="A558" s="177">
        <v>44420</v>
      </c>
      <c r="B558" s="116">
        <f t="shared" si="50"/>
        <v>1</v>
      </c>
      <c r="C558" s="114">
        <f t="shared" si="51"/>
        <v>0</v>
      </c>
      <c r="D558" s="115">
        <f t="shared" si="52"/>
        <v>0</v>
      </c>
      <c r="E558" s="114">
        <f t="shared" si="48"/>
        <v>0</v>
      </c>
      <c r="F558" s="114">
        <f t="shared" si="53"/>
        <v>1000000</v>
      </c>
      <c r="G558" s="114">
        <f t="shared" si="49"/>
        <v>1000000</v>
      </c>
    </row>
    <row r="559" spans="1:7" x14ac:dyDescent="0.25">
      <c r="A559" s="177">
        <v>44421</v>
      </c>
      <c r="B559" s="116">
        <f t="shared" si="50"/>
        <v>1</v>
      </c>
      <c r="C559" s="114">
        <f t="shared" si="51"/>
        <v>0</v>
      </c>
      <c r="D559" s="115">
        <f t="shared" si="52"/>
        <v>0</v>
      </c>
      <c r="E559" s="114">
        <f t="shared" si="48"/>
        <v>0</v>
      </c>
      <c r="F559" s="114">
        <f t="shared" si="53"/>
        <v>1000000</v>
      </c>
      <c r="G559" s="114">
        <f t="shared" si="49"/>
        <v>1000000</v>
      </c>
    </row>
    <row r="560" spans="1:7" x14ac:dyDescent="0.25">
      <c r="A560" s="177">
        <v>44422</v>
      </c>
      <c r="B560" s="116">
        <f t="shared" si="50"/>
        <v>1</v>
      </c>
      <c r="C560" s="114">
        <f t="shared" si="51"/>
        <v>0</v>
      </c>
      <c r="D560" s="115">
        <f t="shared" si="52"/>
        <v>0</v>
      </c>
      <c r="E560" s="114">
        <f t="shared" si="48"/>
        <v>0</v>
      </c>
      <c r="F560" s="114">
        <f t="shared" si="53"/>
        <v>1000000</v>
      </c>
      <c r="G560" s="114">
        <f t="shared" si="49"/>
        <v>1000000</v>
      </c>
    </row>
    <row r="561" spans="1:7" x14ac:dyDescent="0.25">
      <c r="A561" s="177">
        <v>44423</v>
      </c>
      <c r="B561" s="116">
        <f t="shared" si="50"/>
        <v>1</v>
      </c>
      <c r="C561" s="114">
        <f t="shared" si="51"/>
        <v>0</v>
      </c>
      <c r="D561" s="115">
        <f t="shared" si="52"/>
        <v>0</v>
      </c>
      <c r="E561" s="114">
        <f t="shared" si="48"/>
        <v>0</v>
      </c>
      <c r="F561" s="114">
        <f t="shared" si="53"/>
        <v>1000000</v>
      </c>
      <c r="G561" s="114">
        <f t="shared" si="49"/>
        <v>1000000</v>
      </c>
    </row>
    <row r="562" spans="1:7" x14ac:dyDescent="0.25">
      <c r="A562" s="177">
        <v>44424</v>
      </c>
      <c r="B562" s="116">
        <f t="shared" si="50"/>
        <v>1</v>
      </c>
      <c r="C562" s="114">
        <f t="shared" si="51"/>
        <v>0</v>
      </c>
      <c r="D562" s="115">
        <f t="shared" si="52"/>
        <v>0</v>
      </c>
      <c r="E562" s="114">
        <f t="shared" si="48"/>
        <v>0</v>
      </c>
      <c r="F562" s="114">
        <f t="shared" si="53"/>
        <v>1000000</v>
      </c>
      <c r="G562" s="114">
        <f t="shared" si="49"/>
        <v>1000000</v>
      </c>
    </row>
    <row r="563" spans="1:7" x14ac:dyDescent="0.25">
      <c r="A563" s="177">
        <v>44425</v>
      </c>
      <c r="B563" s="116">
        <f t="shared" si="50"/>
        <v>1</v>
      </c>
      <c r="C563" s="114">
        <f t="shared" si="51"/>
        <v>0</v>
      </c>
      <c r="D563" s="115">
        <f t="shared" si="52"/>
        <v>0</v>
      </c>
      <c r="E563" s="114">
        <f t="shared" si="48"/>
        <v>0</v>
      </c>
      <c r="F563" s="114">
        <f t="shared" si="53"/>
        <v>1000000</v>
      </c>
      <c r="G563" s="114">
        <f t="shared" si="49"/>
        <v>1000000</v>
      </c>
    </row>
    <row r="564" spans="1:7" x14ac:dyDescent="0.25">
      <c r="A564" s="177">
        <v>44426</v>
      </c>
      <c r="B564" s="116">
        <f t="shared" si="50"/>
        <v>1</v>
      </c>
      <c r="C564" s="114">
        <f t="shared" si="51"/>
        <v>0</v>
      </c>
      <c r="D564" s="115">
        <f t="shared" si="52"/>
        <v>0</v>
      </c>
      <c r="E564" s="114">
        <f t="shared" si="48"/>
        <v>0</v>
      </c>
      <c r="F564" s="114">
        <f t="shared" si="53"/>
        <v>1000000</v>
      </c>
      <c r="G564" s="114">
        <f t="shared" si="49"/>
        <v>1000000</v>
      </c>
    </row>
    <row r="565" spans="1:7" x14ac:dyDescent="0.25">
      <c r="A565" s="177">
        <v>44427</v>
      </c>
      <c r="B565" s="116">
        <f t="shared" si="50"/>
        <v>1</v>
      </c>
      <c r="C565" s="114">
        <f t="shared" si="51"/>
        <v>0</v>
      </c>
      <c r="D565" s="115">
        <f t="shared" si="52"/>
        <v>0</v>
      </c>
      <c r="E565" s="114">
        <f t="shared" si="48"/>
        <v>0</v>
      </c>
      <c r="F565" s="114">
        <f t="shared" si="53"/>
        <v>1000000</v>
      </c>
      <c r="G565" s="114">
        <f t="shared" si="49"/>
        <v>1000000</v>
      </c>
    </row>
    <row r="566" spans="1:7" x14ac:dyDescent="0.25">
      <c r="A566" s="177">
        <v>44428</v>
      </c>
      <c r="B566" s="116">
        <f t="shared" si="50"/>
        <v>1</v>
      </c>
      <c r="C566" s="114">
        <f t="shared" si="51"/>
        <v>0</v>
      </c>
      <c r="D566" s="115">
        <f t="shared" si="52"/>
        <v>0</v>
      </c>
      <c r="E566" s="114">
        <f t="shared" si="48"/>
        <v>0</v>
      </c>
      <c r="F566" s="114">
        <f t="shared" si="53"/>
        <v>1000000</v>
      </c>
      <c r="G566" s="114">
        <f t="shared" si="49"/>
        <v>1000000</v>
      </c>
    </row>
    <row r="567" spans="1:7" x14ac:dyDescent="0.25">
      <c r="A567" s="177">
        <v>44429</v>
      </c>
      <c r="B567" s="116">
        <f t="shared" si="50"/>
        <v>1</v>
      </c>
      <c r="C567" s="114">
        <f t="shared" si="51"/>
        <v>0</v>
      </c>
      <c r="D567" s="115">
        <f t="shared" si="52"/>
        <v>0</v>
      </c>
      <c r="E567" s="114">
        <f t="shared" si="48"/>
        <v>0</v>
      </c>
      <c r="F567" s="114">
        <f t="shared" si="53"/>
        <v>1000000</v>
      </c>
      <c r="G567" s="114">
        <f t="shared" si="49"/>
        <v>1000000</v>
      </c>
    </row>
    <row r="568" spans="1:7" x14ac:dyDescent="0.25">
      <c r="A568" s="177">
        <v>44430</v>
      </c>
      <c r="B568" s="116">
        <f t="shared" si="50"/>
        <v>1</v>
      </c>
      <c r="C568" s="114">
        <f t="shared" si="51"/>
        <v>0</v>
      </c>
      <c r="D568" s="115">
        <f t="shared" si="52"/>
        <v>0</v>
      </c>
      <c r="E568" s="114">
        <f t="shared" si="48"/>
        <v>0</v>
      </c>
      <c r="F568" s="114">
        <f t="shared" si="53"/>
        <v>1000000</v>
      </c>
      <c r="G568" s="114">
        <f t="shared" si="49"/>
        <v>1000000</v>
      </c>
    </row>
    <row r="569" spans="1:7" x14ac:dyDescent="0.25">
      <c r="A569" s="177">
        <v>44431</v>
      </c>
      <c r="B569" s="116">
        <f t="shared" si="50"/>
        <v>1</v>
      </c>
      <c r="C569" s="114">
        <f t="shared" si="51"/>
        <v>0</v>
      </c>
      <c r="D569" s="115">
        <f t="shared" si="52"/>
        <v>0</v>
      </c>
      <c r="E569" s="114">
        <f t="shared" si="48"/>
        <v>0</v>
      </c>
      <c r="F569" s="114">
        <f t="shared" si="53"/>
        <v>1000000</v>
      </c>
      <c r="G569" s="114">
        <f t="shared" si="49"/>
        <v>1000000</v>
      </c>
    </row>
    <row r="570" spans="1:7" x14ac:dyDescent="0.25">
      <c r="A570" s="177">
        <v>44432</v>
      </c>
      <c r="B570" s="116">
        <f t="shared" si="50"/>
        <v>1</v>
      </c>
      <c r="C570" s="114">
        <f t="shared" si="51"/>
        <v>0</v>
      </c>
      <c r="D570" s="115">
        <f t="shared" si="52"/>
        <v>0</v>
      </c>
      <c r="E570" s="114">
        <f t="shared" si="48"/>
        <v>0</v>
      </c>
      <c r="F570" s="114">
        <f t="shared" si="53"/>
        <v>1000000</v>
      </c>
      <c r="G570" s="114">
        <f t="shared" si="49"/>
        <v>1000000</v>
      </c>
    </row>
    <row r="571" spans="1:7" x14ac:dyDescent="0.25">
      <c r="A571" s="177">
        <v>44433</v>
      </c>
      <c r="B571" s="116">
        <f t="shared" si="50"/>
        <v>1</v>
      </c>
      <c r="C571" s="114">
        <f t="shared" si="51"/>
        <v>0</v>
      </c>
      <c r="D571" s="115">
        <f t="shared" si="52"/>
        <v>0</v>
      </c>
      <c r="E571" s="114">
        <f t="shared" si="48"/>
        <v>0</v>
      </c>
      <c r="F571" s="114">
        <f t="shared" si="53"/>
        <v>1000000</v>
      </c>
      <c r="G571" s="114">
        <f t="shared" si="49"/>
        <v>1000000</v>
      </c>
    </row>
    <row r="572" spans="1:7" x14ac:dyDescent="0.25">
      <c r="A572" s="177">
        <v>44434</v>
      </c>
      <c r="B572" s="116">
        <f t="shared" si="50"/>
        <v>1</v>
      </c>
      <c r="C572" s="114">
        <f t="shared" si="51"/>
        <v>0</v>
      </c>
      <c r="D572" s="115">
        <f t="shared" si="52"/>
        <v>0</v>
      </c>
      <c r="E572" s="114">
        <f t="shared" si="48"/>
        <v>0</v>
      </c>
      <c r="F572" s="114">
        <f t="shared" si="53"/>
        <v>1000000</v>
      </c>
      <c r="G572" s="114">
        <f t="shared" si="49"/>
        <v>1000000</v>
      </c>
    </row>
    <row r="573" spans="1:7" x14ac:dyDescent="0.25">
      <c r="A573" s="177">
        <v>44435</v>
      </c>
      <c r="B573" s="116">
        <f t="shared" si="50"/>
        <v>1</v>
      </c>
      <c r="C573" s="114">
        <f t="shared" si="51"/>
        <v>0</v>
      </c>
      <c r="D573" s="115">
        <f t="shared" si="52"/>
        <v>0</v>
      </c>
      <c r="E573" s="114">
        <f t="shared" si="48"/>
        <v>0</v>
      </c>
      <c r="F573" s="114">
        <f t="shared" si="53"/>
        <v>1000000</v>
      </c>
      <c r="G573" s="114">
        <f t="shared" si="49"/>
        <v>1000000</v>
      </c>
    </row>
    <row r="574" spans="1:7" x14ac:dyDescent="0.25">
      <c r="A574" s="177">
        <v>44436</v>
      </c>
      <c r="B574" s="116">
        <f t="shared" si="50"/>
        <v>1</v>
      </c>
      <c r="C574" s="114">
        <f t="shared" si="51"/>
        <v>0</v>
      </c>
      <c r="D574" s="115">
        <f t="shared" si="52"/>
        <v>0</v>
      </c>
      <c r="E574" s="114">
        <f t="shared" si="48"/>
        <v>0</v>
      </c>
      <c r="F574" s="114">
        <f t="shared" si="53"/>
        <v>1000000</v>
      </c>
      <c r="G574" s="114">
        <f t="shared" si="49"/>
        <v>1000000</v>
      </c>
    </row>
    <row r="575" spans="1:7" x14ac:dyDescent="0.25">
      <c r="A575" s="177">
        <v>44437</v>
      </c>
      <c r="B575" s="116">
        <f t="shared" si="50"/>
        <v>1</v>
      </c>
      <c r="C575" s="114">
        <f t="shared" si="51"/>
        <v>0</v>
      </c>
      <c r="D575" s="115">
        <f t="shared" si="52"/>
        <v>0</v>
      </c>
      <c r="E575" s="114">
        <f t="shared" si="48"/>
        <v>0</v>
      </c>
      <c r="F575" s="114">
        <f t="shared" si="53"/>
        <v>1000000</v>
      </c>
      <c r="G575" s="114">
        <f t="shared" si="49"/>
        <v>1000000</v>
      </c>
    </row>
    <row r="576" spans="1:7" x14ac:dyDescent="0.25">
      <c r="A576" s="177">
        <v>44438</v>
      </c>
      <c r="B576" s="116">
        <f t="shared" si="50"/>
        <v>1</v>
      </c>
      <c r="C576" s="114">
        <f t="shared" si="51"/>
        <v>0</v>
      </c>
      <c r="D576" s="115">
        <f t="shared" si="52"/>
        <v>0</v>
      </c>
      <c r="E576" s="114">
        <f t="shared" si="48"/>
        <v>0</v>
      </c>
      <c r="F576" s="114">
        <f t="shared" si="53"/>
        <v>1000000</v>
      </c>
      <c r="G576" s="114">
        <f t="shared" si="49"/>
        <v>1000000</v>
      </c>
    </row>
    <row r="577" spans="1:7" x14ac:dyDescent="0.25">
      <c r="A577" s="177">
        <v>44439</v>
      </c>
      <c r="B577" s="116">
        <f t="shared" si="50"/>
        <v>1</v>
      </c>
      <c r="C577" s="114">
        <f t="shared" si="51"/>
        <v>0</v>
      </c>
      <c r="D577" s="115">
        <f t="shared" si="52"/>
        <v>0</v>
      </c>
      <c r="E577" s="114">
        <f t="shared" si="48"/>
        <v>0</v>
      </c>
      <c r="F577" s="114">
        <f t="shared" si="53"/>
        <v>1000000</v>
      </c>
      <c r="G577" s="114">
        <f t="shared" si="49"/>
        <v>1000000</v>
      </c>
    </row>
    <row r="578" spans="1:7" x14ac:dyDescent="0.25">
      <c r="A578" s="177">
        <v>44440</v>
      </c>
      <c r="B578" s="116">
        <f t="shared" si="50"/>
        <v>1</v>
      </c>
      <c r="C578" s="114">
        <f t="shared" si="51"/>
        <v>0</v>
      </c>
      <c r="D578" s="115">
        <f t="shared" si="52"/>
        <v>0</v>
      </c>
      <c r="E578" s="114">
        <f t="shared" si="48"/>
        <v>0</v>
      </c>
      <c r="F578" s="114">
        <f t="shared" si="53"/>
        <v>1000000</v>
      </c>
      <c r="G578" s="114">
        <f t="shared" si="49"/>
        <v>1000000</v>
      </c>
    </row>
    <row r="579" spans="1:7" x14ac:dyDescent="0.25">
      <c r="A579" s="177">
        <v>44441</v>
      </c>
      <c r="B579" s="116">
        <f t="shared" si="50"/>
        <v>1</v>
      </c>
      <c r="C579" s="114">
        <f t="shared" si="51"/>
        <v>0</v>
      </c>
      <c r="D579" s="115">
        <f t="shared" si="52"/>
        <v>0</v>
      </c>
      <c r="E579" s="114">
        <f t="shared" si="48"/>
        <v>0</v>
      </c>
      <c r="F579" s="114">
        <f t="shared" si="53"/>
        <v>1000000</v>
      </c>
      <c r="G579" s="114">
        <f t="shared" si="49"/>
        <v>1000000</v>
      </c>
    </row>
    <row r="580" spans="1:7" x14ac:dyDescent="0.25">
      <c r="A580" s="177">
        <v>44442</v>
      </c>
      <c r="B580" s="116">
        <f t="shared" si="50"/>
        <v>1</v>
      </c>
      <c r="C580" s="114">
        <f t="shared" si="51"/>
        <v>0</v>
      </c>
      <c r="D580" s="115">
        <f t="shared" si="52"/>
        <v>0</v>
      </c>
      <c r="E580" s="114">
        <f t="shared" ref="E580:E643" si="54">F580*$B$1681*B580/365</f>
        <v>0</v>
      </c>
      <c r="F580" s="114">
        <f t="shared" si="53"/>
        <v>1000000</v>
      </c>
      <c r="G580" s="114">
        <f t="shared" ref="G580:G643" si="55">F580-D580</f>
        <v>1000000</v>
      </c>
    </row>
    <row r="581" spans="1:7" x14ac:dyDescent="0.25">
      <c r="A581" s="177">
        <v>44443</v>
      </c>
      <c r="B581" s="116">
        <f t="shared" ref="B581:B644" si="56">_xlfn.DAYS(A581,A580)</f>
        <v>1</v>
      </c>
      <c r="C581" s="114">
        <f t="shared" ref="C581:C644" si="57">$B$1682</f>
        <v>0</v>
      </c>
      <c r="D581" s="115">
        <f t="shared" ref="D581:D644" si="58">C581-E581</f>
        <v>0</v>
      </c>
      <c r="E581" s="114">
        <f t="shared" si="54"/>
        <v>0</v>
      </c>
      <c r="F581" s="114">
        <f t="shared" ref="F581:F644" si="59">G580</f>
        <v>1000000</v>
      </c>
      <c r="G581" s="114">
        <f t="shared" si="55"/>
        <v>1000000</v>
      </c>
    </row>
    <row r="582" spans="1:7" x14ac:dyDescent="0.25">
      <c r="A582" s="177">
        <v>44444</v>
      </c>
      <c r="B582" s="116">
        <f t="shared" si="56"/>
        <v>1</v>
      </c>
      <c r="C582" s="114">
        <f t="shared" si="57"/>
        <v>0</v>
      </c>
      <c r="D582" s="115">
        <f t="shared" si="58"/>
        <v>0</v>
      </c>
      <c r="E582" s="114">
        <f t="shared" si="54"/>
        <v>0</v>
      </c>
      <c r="F582" s="114">
        <f t="shared" si="59"/>
        <v>1000000</v>
      </c>
      <c r="G582" s="114">
        <f t="shared" si="55"/>
        <v>1000000</v>
      </c>
    </row>
    <row r="583" spans="1:7" x14ac:dyDescent="0.25">
      <c r="A583" s="177">
        <v>44445</v>
      </c>
      <c r="B583" s="116">
        <f t="shared" si="56"/>
        <v>1</v>
      </c>
      <c r="C583" s="114">
        <f t="shared" si="57"/>
        <v>0</v>
      </c>
      <c r="D583" s="115">
        <f t="shared" si="58"/>
        <v>0</v>
      </c>
      <c r="E583" s="114">
        <f t="shared" si="54"/>
        <v>0</v>
      </c>
      <c r="F583" s="114">
        <f t="shared" si="59"/>
        <v>1000000</v>
      </c>
      <c r="G583" s="114">
        <f t="shared" si="55"/>
        <v>1000000</v>
      </c>
    </row>
    <row r="584" spans="1:7" x14ac:dyDescent="0.25">
      <c r="A584" s="177">
        <v>44446</v>
      </c>
      <c r="B584" s="116">
        <f t="shared" si="56"/>
        <v>1</v>
      </c>
      <c r="C584" s="114">
        <f t="shared" si="57"/>
        <v>0</v>
      </c>
      <c r="D584" s="115">
        <f t="shared" si="58"/>
        <v>0</v>
      </c>
      <c r="E584" s="114">
        <f t="shared" si="54"/>
        <v>0</v>
      </c>
      <c r="F584" s="114">
        <f t="shared" si="59"/>
        <v>1000000</v>
      </c>
      <c r="G584" s="114">
        <f t="shared" si="55"/>
        <v>1000000</v>
      </c>
    </row>
    <row r="585" spans="1:7" x14ac:dyDescent="0.25">
      <c r="A585" s="177">
        <v>44447</v>
      </c>
      <c r="B585" s="116">
        <f t="shared" si="56"/>
        <v>1</v>
      </c>
      <c r="C585" s="114">
        <f t="shared" si="57"/>
        <v>0</v>
      </c>
      <c r="D585" s="115">
        <f t="shared" si="58"/>
        <v>0</v>
      </c>
      <c r="E585" s="114">
        <f t="shared" si="54"/>
        <v>0</v>
      </c>
      <c r="F585" s="114">
        <f t="shared" si="59"/>
        <v>1000000</v>
      </c>
      <c r="G585" s="114">
        <f t="shared" si="55"/>
        <v>1000000</v>
      </c>
    </row>
    <row r="586" spans="1:7" x14ac:dyDescent="0.25">
      <c r="A586" s="177">
        <v>44448</v>
      </c>
      <c r="B586" s="116">
        <f t="shared" si="56"/>
        <v>1</v>
      </c>
      <c r="C586" s="114">
        <f t="shared" si="57"/>
        <v>0</v>
      </c>
      <c r="D586" s="115">
        <f t="shared" si="58"/>
        <v>0</v>
      </c>
      <c r="E586" s="114">
        <f t="shared" si="54"/>
        <v>0</v>
      </c>
      <c r="F586" s="114">
        <f t="shared" si="59"/>
        <v>1000000</v>
      </c>
      <c r="G586" s="114">
        <f t="shared" si="55"/>
        <v>1000000</v>
      </c>
    </row>
    <row r="587" spans="1:7" x14ac:dyDescent="0.25">
      <c r="A587" s="177">
        <v>44449</v>
      </c>
      <c r="B587" s="116">
        <f t="shared" si="56"/>
        <v>1</v>
      </c>
      <c r="C587" s="114">
        <f t="shared" si="57"/>
        <v>0</v>
      </c>
      <c r="D587" s="115">
        <f t="shared" si="58"/>
        <v>0</v>
      </c>
      <c r="E587" s="114">
        <f t="shared" si="54"/>
        <v>0</v>
      </c>
      <c r="F587" s="114">
        <f t="shared" si="59"/>
        <v>1000000</v>
      </c>
      <c r="G587" s="114">
        <f t="shared" si="55"/>
        <v>1000000</v>
      </c>
    </row>
    <row r="588" spans="1:7" x14ac:dyDescent="0.25">
      <c r="A588" s="177">
        <v>44450</v>
      </c>
      <c r="B588" s="116">
        <f t="shared" si="56"/>
        <v>1</v>
      </c>
      <c r="C588" s="114">
        <f t="shared" si="57"/>
        <v>0</v>
      </c>
      <c r="D588" s="115">
        <f t="shared" si="58"/>
        <v>0</v>
      </c>
      <c r="E588" s="114">
        <f t="shared" si="54"/>
        <v>0</v>
      </c>
      <c r="F588" s="114">
        <f t="shared" si="59"/>
        <v>1000000</v>
      </c>
      <c r="G588" s="114">
        <f t="shared" si="55"/>
        <v>1000000</v>
      </c>
    </row>
    <row r="589" spans="1:7" x14ac:dyDescent="0.25">
      <c r="A589" s="177">
        <v>44451</v>
      </c>
      <c r="B589" s="116">
        <f t="shared" si="56"/>
        <v>1</v>
      </c>
      <c r="C589" s="114">
        <f t="shared" si="57"/>
        <v>0</v>
      </c>
      <c r="D589" s="115">
        <f t="shared" si="58"/>
        <v>0</v>
      </c>
      <c r="E589" s="114">
        <f t="shared" si="54"/>
        <v>0</v>
      </c>
      <c r="F589" s="114">
        <f t="shared" si="59"/>
        <v>1000000</v>
      </c>
      <c r="G589" s="114">
        <f t="shared" si="55"/>
        <v>1000000</v>
      </c>
    </row>
    <row r="590" spans="1:7" x14ac:dyDescent="0.25">
      <c r="A590" s="177">
        <v>44452</v>
      </c>
      <c r="B590" s="116">
        <f t="shared" si="56"/>
        <v>1</v>
      </c>
      <c r="C590" s="114">
        <f t="shared" si="57"/>
        <v>0</v>
      </c>
      <c r="D590" s="115">
        <f t="shared" si="58"/>
        <v>0</v>
      </c>
      <c r="E590" s="114">
        <f t="shared" si="54"/>
        <v>0</v>
      </c>
      <c r="F590" s="114">
        <f t="shared" si="59"/>
        <v>1000000</v>
      </c>
      <c r="G590" s="114">
        <f t="shared" si="55"/>
        <v>1000000</v>
      </c>
    </row>
    <row r="591" spans="1:7" x14ac:dyDescent="0.25">
      <c r="A591" s="177">
        <v>44453</v>
      </c>
      <c r="B591" s="116">
        <f t="shared" si="56"/>
        <v>1</v>
      </c>
      <c r="C591" s="114">
        <f t="shared" si="57"/>
        <v>0</v>
      </c>
      <c r="D591" s="115">
        <f t="shared" si="58"/>
        <v>0</v>
      </c>
      <c r="E591" s="114">
        <f t="shared" si="54"/>
        <v>0</v>
      </c>
      <c r="F591" s="114">
        <f t="shared" si="59"/>
        <v>1000000</v>
      </c>
      <c r="G591" s="114">
        <f t="shared" si="55"/>
        <v>1000000</v>
      </c>
    </row>
    <row r="592" spans="1:7" x14ac:dyDescent="0.25">
      <c r="A592" s="177">
        <v>44454</v>
      </c>
      <c r="B592" s="116">
        <f t="shared" si="56"/>
        <v>1</v>
      </c>
      <c r="C592" s="114">
        <f t="shared" si="57"/>
        <v>0</v>
      </c>
      <c r="D592" s="115">
        <f t="shared" si="58"/>
        <v>0</v>
      </c>
      <c r="E592" s="114">
        <f t="shared" si="54"/>
        <v>0</v>
      </c>
      <c r="F592" s="114">
        <f t="shared" si="59"/>
        <v>1000000</v>
      </c>
      <c r="G592" s="114">
        <f t="shared" si="55"/>
        <v>1000000</v>
      </c>
    </row>
    <row r="593" spans="1:7" x14ac:dyDescent="0.25">
      <c r="A593" s="177">
        <v>44455</v>
      </c>
      <c r="B593" s="116">
        <f t="shared" si="56"/>
        <v>1</v>
      </c>
      <c r="C593" s="114">
        <f t="shared" si="57"/>
        <v>0</v>
      </c>
      <c r="D593" s="115">
        <f t="shared" si="58"/>
        <v>0</v>
      </c>
      <c r="E593" s="114">
        <f t="shared" si="54"/>
        <v>0</v>
      </c>
      <c r="F593" s="114">
        <f t="shared" si="59"/>
        <v>1000000</v>
      </c>
      <c r="G593" s="114">
        <f t="shared" si="55"/>
        <v>1000000</v>
      </c>
    </row>
    <row r="594" spans="1:7" x14ac:dyDescent="0.25">
      <c r="A594" s="177">
        <v>44456</v>
      </c>
      <c r="B594" s="116">
        <f t="shared" si="56"/>
        <v>1</v>
      </c>
      <c r="C594" s="114">
        <f t="shared" si="57"/>
        <v>0</v>
      </c>
      <c r="D594" s="115">
        <f t="shared" si="58"/>
        <v>0</v>
      </c>
      <c r="E594" s="114">
        <f t="shared" si="54"/>
        <v>0</v>
      </c>
      <c r="F594" s="114">
        <f t="shared" si="59"/>
        <v>1000000</v>
      </c>
      <c r="G594" s="114">
        <f t="shared" si="55"/>
        <v>1000000</v>
      </c>
    </row>
    <row r="595" spans="1:7" x14ac:dyDescent="0.25">
      <c r="A595" s="177">
        <v>44457</v>
      </c>
      <c r="B595" s="116">
        <f t="shared" si="56"/>
        <v>1</v>
      </c>
      <c r="C595" s="114">
        <f t="shared" si="57"/>
        <v>0</v>
      </c>
      <c r="D595" s="115">
        <f t="shared" si="58"/>
        <v>0</v>
      </c>
      <c r="E595" s="114">
        <f t="shared" si="54"/>
        <v>0</v>
      </c>
      <c r="F595" s="114">
        <f t="shared" si="59"/>
        <v>1000000</v>
      </c>
      <c r="G595" s="114">
        <f t="shared" si="55"/>
        <v>1000000</v>
      </c>
    </row>
    <row r="596" spans="1:7" x14ac:dyDescent="0.25">
      <c r="A596" s="177">
        <v>44458</v>
      </c>
      <c r="B596" s="116">
        <f t="shared" si="56"/>
        <v>1</v>
      </c>
      <c r="C596" s="114">
        <f t="shared" si="57"/>
        <v>0</v>
      </c>
      <c r="D596" s="115">
        <f t="shared" si="58"/>
        <v>0</v>
      </c>
      <c r="E596" s="114">
        <f t="shared" si="54"/>
        <v>0</v>
      </c>
      <c r="F596" s="114">
        <f t="shared" si="59"/>
        <v>1000000</v>
      </c>
      <c r="G596" s="114">
        <f t="shared" si="55"/>
        <v>1000000</v>
      </c>
    </row>
    <row r="597" spans="1:7" x14ac:dyDescent="0.25">
      <c r="A597" s="177">
        <v>44459</v>
      </c>
      <c r="B597" s="116">
        <f t="shared" si="56"/>
        <v>1</v>
      </c>
      <c r="C597" s="114">
        <f t="shared" si="57"/>
        <v>0</v>
      </c>
      <c r="D597" s="115">
        <f t="shared" si="58"/>
        <v>0</v>
      </c>
      <c r="E597" s="114">
        <f t="shared" si="54"/>
        <v>0</v>
      </c>
      <c r="F597" s="114">
        <f t="shared" si="59"/>
        <v>1000000</v>
      </c>
      <c r="G597" s="114">
        <f t="shared" si="55"/>
        <v>1000000</v>
      </c>
    </row>
    <row r="598" spans="1:7" x14ac:dyDescent="0.25">
      <c r="A598" s="177">
        <v>44460</v>
      </c>
      <c r="B598" s="116">
        <f t="shared" si="56"/>
        <v>1</v>
      </c>
      <c r="C598" s="114">
        <f t="shared" si="57"/>
        <v>0</v>
      </c>
      <c r="D598" s="115">
        <f t="shared" si="58"/>
        <v>0</v>
      </c>
      <c r="E598" s="114">
        <f t="shared" si="54"/>
        <v>0</v>
      </c>
      <c r="F598" s="114">
        <f t="shared" si="59"/>
        <v>1000000</v>
      </c>
      <c r="G598" s="114">
        <f t="shared" si="55"/>
        <v>1000000</v>
      </c>
    </row>
    <row r="599" spans="1:7" x14ac:dyDescent="0.25">
      <c r="A599" s="177">
        <v>44461</v>
      </c>
      <c r="B599" s="116">
        <f t="shared" si="56"/>
        <v>1</v>
      </c>
      <c r="C599" s="114">
        <f t="shared" si="57"/>
        <v>0</v>
      </c>
      <c r="D599" s="115">
        <f t="shared" si="58"/>
        <v>0</v>
      </c>
      <c r="E599" s="114">
        <f t="shared" si="54"/>
        <v>0</v>
      </c>
      <c r="F599" s="114">
        <f t="shared" si="59"/>
        <v>1000000</v>
      </c>
      <c r="G599" s="114">
        <f t="shared" si="55"/>
        <v>1000000</v>
      </c>
    </row>
    <row r="600" spans="1:7" x14ac:dyDescent="0.25">
      <c r="A600" s="177">
        <v>44462</v>
      </c>
      <c r="B600" s="116">
        <f t="shared" si="56"/>
        <v>1</v>
      </c>
      <c r="C600" s="114">
        <f t="shared" si="57"/>
        <v>0</v>
      </c>
      <c r="D600" s="115">
        <f t="shared" si="58"/>
        <v>0</v>
      </c>
      <c r="E600" s="114">
        <f t="shared" si="54"/>
        <v>0</v>
      </c>
      <c r="F600" s="114">
        <f t="shared" si="59"/>
        <v>1000000</v>
      </c>
      <c r="G600" s="114">
        <f t="shared" si="55"/>
        <v>1000000</v>
      </c>
    </row>
    <row r="601" spans="1:7" x14ac:dyDescent="0.25">
      <c r="A601" s="177">
        <v>44463</v>
      </c>
      <c r="B601" s="116">
        <f t="shared" si="56"/>
        <v>1</v>
      </c>
      <c r="C601" s="114">
        <f t="shared" si="57"/>
        <v>0</v>
      </c>
      <c r="D601" s="115">
        <f t="shared" si="58"/>
        <v>0</v>
      </c>
      <c r="E601" s="114">
        <f t="shared" si="54"/>
        <v>0</v>
      </c>
      <c r="F601" s="114">
        <f t="shared" si="59"/>
        <v>1000000</v>
      </c>
      <c r="G601" s="114">
        <f t="shared" si="55"/>
        <v>1000000</v>
      </c>
    </row>
    <row r="602" spans="1:7" x14ac:dyDescent="0.25">
      <c r="A602" s="177">
        <v>44464</v>
      </c>
      <c r="B602" s="116">
        <f t="shared" si="56"/>
        <v>1</v>
      </c>
      <c r="C602" s="114">
        <f t="shared" si="57"/>
        <v>0</v>
      </c>
      <c r="D602" s="115">
        <f t="shared" si="58"/>
        <v>0</v>
      </c>
      <c r="E602" s="114">
        <f t="shared" si="54"/>
        <v>0</v>
      </c>
      <c r="F602" s="114">
        <f t="shared" si="59"/>
        <v>1000000</v>
      </c>
      <c r="G602" s="114">
        <f t="shared" si="55"/>
        <v>1000000</v>
      </c>
    </row>
    <row r="603" spans="1:7" x14ac:dyDescent="0.25">
      <c r="A603" s="177">
        <v>44465</v>
      </c>
      <c r="B603" s="116">
        <f t="shared" si="56"/>
        <v>1</v>
      </c>
      <c r="C603" s="114">
        <f t="shared" si="57"/>
        <v>0</v>
      </c>
      <c r="D603" s="115">
        <f t="shared" si="58"/>
        <v>0</v>
      </c>
      <c r="E603" s="114">
        <f t="shared" si="54"/>
        <v>0</v>
      </c>
      <c r="F603" s="114">
        <f t="shared" si="59"/>
        <v>1000000</v>
      </c>
      <c r="G603" s="114">
        <f t="shared" si="55"/>
        <v>1000000</v>
      </c>
    </row>
    <row r="604" spans="1:7" x14ac:dyDescent="0.25">
      <c r="A604" s="177">
        <v>44466</v>
      </c>
      <c r="B604" s="116">
        <f t="shared" si="56"/>
        <v>1</v>
      </c>
      <c r="C604" s="114">
        <f t="shared" si="57"/>
        <v>0</v>
      </c>
      <c r="D604" s="115">
        <f t="shared" si="58"/>
        <v>0</v>
      </c>
      <c r="E604" s="114">
        <f t="shared" si="54"/>
        <v>0</v>
      </c>
      <c r="F604" s="114">
        <f t="shared" si="59"/>
        <v>1000000</v>
      </c>
      <c r="G604" s="114">
        <f t="shared" si="55"/>
        <v>1000000</v>
      </c>
    </row>
    <row r="605" spans="1:7" x14ac:dyDescent="0.25">
      <c r="A605" s="177">
        <v>44467</v>
      </c>
      <c r="B605" s="116">
        <f t="shared" si="56"/>
        <v>1</v>
      </c>
      <c r="C605" s="114">
        <f t="shared" si="57"/>
        <v>0</v>
      </c>
      <c r="D605" s="115">
        <f t="shared" si="58"/>
        <v>0</v>
      </c>
      <c r="E605" s="114">
        <f t="shared" si="54"/>
        <v>0</v>
      </c>
      <c r="F605" s="114">
        <f t="shared" si="59"/>
        <v>1000000</v>
      </c>
      <c r="G605" s="114">
        <f t="shared" si="55"/>
        <v>1000000</v>
      </c>
    </row>
    <row r="606" spans="1:7" x14ac:dyDescent="0.25">
      <c r="A606" s="177">
        <v>44468</v>
      </c>
      <c r="B606" s="116">
        <f t="shared" si="56"/>
        <v>1</v>
      </c>
      <c r="C606" s="114">
        <f t="shared" si="57"/>
        <v>0</v>
      </c>
      <c r="D606" s="115">
        <f t="shared" si="58"/>
        <v>0</v>
      </c>
      <c r="E606" s="114">
        <f t="shared" si="54"/>
        <v>0</v>
      </c>
      <c r="F606" s="114">
        <f t="shared" si="59"/>
        <v>1000000</v>
      </c>
      <c r="G606" s="114">
        <f t="shared" si="55"/>
        <v>1000000</v>
      </c>
    </row>
    <row r="607" spans="1:7" x14ac:dyDescent="0.25">
      <c r="A607" s="177">
        <v>44469</v>
      </c>
      <c r="B607" s="116">
        <f t="shared" si="56"/>
        <v>1</v>
      </c>
      <c r="C607" s="114">
        <f t="shared" si="57"/>
        <v>0</v>
      </c>
      <c r="D607" s="115">
        <f t="shared" si="58"/>
        <v>0</v>
      </c>
      <c r="E607" s="114">
        <f t="shared" si="54"/>
        <v>0</v>
      </c>
      <c r="F607" s="114">
        <f t="shared" si="59"/>
        <v>1000000</v>
      </c>
      <c r="G607" s="114">
        <f t="shared" si="55"/>
        <v>1000000</v>
      </c>
    </row>
    <row r="608" spans="1:7" x14ac:dyDescent="0.25">
      <c r="A608" s="177">
        <v>44470</v>
      </c>
      <c r="B608" s="116">
        <f t="shared" si="56"/>
        <v>1</v>
      </c>
      <c r="C608" s="114">
        <f t="shared" si="57"/>
        <v>0</v>
      </c>
      <c r="D608" s="115">
        <f t="shared" si="58"/>
        <v>0</v>
      </c>
      <c r="E608" s="114">
        <f t="shared" si="54"/>
        <v>0</v>
      </c>
      <c r="F608" s="114">
        <f t="shared" si="59"/>
        <v>1000000</v>
      </c>
      <c r="G608" s="114">
        <f t="shared" si="55"/>
        <v>1000000</v>
      </c>
    </row>
    <row r="609" spans="1:7" x14ac:dyDescent="0.25">
      <c r="A609" s="177">
        <v>44471</v>
      </c>
      <c r="B609" s="116">
        <f t="shared" si="56"/>
        <v>1</v>
      </c>
      <c r="C609" s="114">
        <f t="shared" si="57"/>
        <v>0</v>
      </c>
      <c r="D609" s="115">
        <f t="shared" si="58"/>
        <v>0</v>
      </c>
      <c r="E609" s="114">
        <f t="shared" si="54"/>
        <v>0</v>
      </c>
      <c r="F609" s="114">
        <f t="shared" si="59"/>
        <v>1000000</v>
      </c>
      <c r="G609" s="114">
        <f t="shared" si="55"/>
        <v>1000000</v>
      </c>
    </row>
    <row r="610" spans="1:7" x14ac:dyDescent="0.25">
      <c r="A610" s="177">
        <v>44472</v>
      </c>
      <c r="B610" s="116">
        <f t="shared" si="56"/>
        <v>1</v>
      </c>
      <c r="C610" s="114">
        <f t="shared" si="57"/>
        <v>0</v>
      </c>
      <c r="D610" s="115">
        <f t="shared" si="58"/>
        <v>0</v>
      </c>
      <c r="E610" s="114">
        <f t="shared" si="54"/>
        <v>0</v>
      </c>
      <c r="F610" s="114">
        <f t="shared" si="59"/>
        <v>1000000</v>
      </c>
      <c r="G610" s="114">
        <f t="shared" si="55"/>
        <v>1000000</v>
      </c>
    </row>
    <row r="611" spans="1:7" x14ac:dyDescent="0.25">
      <c r="A611" s="177">
        <v>44473</v>
      </c>
      <c r="B611" s="116">
        <f t="shared" si="56"/>
        <v>1</v>
      </c>
      <c r="C611" s="114">
        <f t="shared" si="57"/>
        <v>0</v>
      </c>
      <c r="D611" s="115">
        <f t="shared" si="58"/>
        <v>0</v>
      </c>
      <c r="E611" s="114">
        <f t="shared" si="54"/>
        <v>0</v>
      </c>
      <c r="F611" s="114">
        <f t="shared" si="59"/>
        <v>1000000</v>
      </c>
      <c r="G611" s="114">
        <f t="shared" si="55"/>
        <v>1000000</v>
      </c>
    </row>
    <row r="612" spans="1:7" x14ac:dyDescent="0.25">
      <c r="A612" s="177">
        <v>44474</v>
      </c>
      <c r="B612" s="116">
        <f t="shared" si="56"/>
        <v>1</v>
      </c>
      <c r="C612" s="114">
        <f t="shared" si="57"/>
        <v>0</v>
      </c>
      <c r="D612" s="115">
        <f t="shared" si="58"/>
        <v>0</v>
      </c>
      <c r="E612" s="114">
        <f t="shared" si="54"/>
        <v>0</v>
      </c>
      <c r="F612" s="114">
        <f t="shared" si="59"/>
        <v>1000000</v>
      </c>
      <c r="G612" s="114">
        <f t="shared" si="55"/>
        <v>1000000</v>
      </c>
    </row>
    <row r="613" spans="1:7" x14ac:dyDescent="0.25">
      <c r="A613" s="177">
        <v>44475</v>
      </c>
      <c r="B613" s="116">
        <f t="shared" si="56"/>
        <v>1</v>
      </c>
      <c r="C613" s="114">
        <f t="shared" si="57"/>
        <v>0</v>
      </c>
      <c r="D613" s="115">
        <f t="shared" si="58"/>
        <v>0</v>
      </c>
      <c r="E613" s="114">
        <f t="shared" si="54"/>
        <v>0</v>
      </c>
      <c r="F613" s="114">
        <f t="shared" si="59"/>
        <v>1000000</v>
      </c>
      <c r="G613" s="114">
        <f t="shared" si="55"/>
        <v>1000000</v>
      </c>
    </row>
    <row r="614" spans="1:7" x14ac:dyDescent="0.25">
      <c r="A614" s="177">
        <v>44476</v>
      </c>
      <c r="B614" s="116">
        <f t="shared" si="56"/>
        <v>1</v>
      </c>
      <c r="C614" s="114">
        <f t="shared" si="57"/>
        <v>0</v>
      </c>
      <c r="D614" s="115">
        <f t="shared" si="58"/>
        <v>0</v>
      </c>
      <c r="E614" s="114">
        <f t="shared" si="54"/>
        <v>0</v>
      </c>
      <c r="F614" s="114">
        <f t="shared" si="59"/>
        <v>1000000</v>
      </c>
      <c r="G614" s="114">
        <f t="shared" si="55"/>
        <v>1000000</v>
      </c>
    </row>
    <row r="615" spans="1:7" x14ac:dyDescent="0.25">
      <c r="A615" s="177">
        <v>44477</v>
      </c>
      <c r="B615" s="116">
        <f t="shared" si="56"/>
        <v>1</v>
      </c>
      <c r="C615" s="114">
        <f t="shared" si="57"/>
        <v>0</v>
      </c>
      <c r="D615" s="115">
        <f t="shared" si="58"/>
        <v>0</v>
      </c>
      <c r="E615" s="114">
        <f t="shared" si="54"/>
        <v>0</v>
      </c>
      <c r="F615" s="114">
        <f t="shared" si="59"/>
        <v>1000000</v>
      </c>
      <c r="G615" s="114">
        <f t="shared" si="55"/>
        <v>1000000</v>
      </c>
    </row>
    <row r="616" spans="1:7" x14ac:dyDescent="0.25">
      <c r="A616" s="177">
        <v>44478</v>
      </c>
      <c r="B616" s="116">
        <f t="shared" si="56"/>
        <v>1</v>
      </c>
      <c r="C616" s="114">
        <f t="shared" si="57"/>
        <v>0</v>
      </c>
      <c r="D616" s="115">
        <f t="shared" si="58"/>
        <v>0</v>
      </c>
      <c r="E616" s="114">
        <f t="shared" si="54"/>
        <v>0</v>
      </c>
      <c r="F616" s="114">
        <f t="shared" si="59"/>
        <v>1000000</v>
      </c>
      <c r="G616" s="114">
        <f t="shared" si="55"/>
        <v>1000000</v>
      </c>
    </row>
    <row r="617" spans="1:7" x14ac:dyDescent="0.25">
      <c r="A617" s="177">
        <v>44479</v>
      </c>
      <c r="B617" s="116">
        <f t="shared" si="56"/>
        <v>1</v>
      </c>
      <c r="C617" s="114">
        <f t="shared" si="57"/>
        <v>0</v>
      </c>
      <c r="D617" s="115">
        <f t="shared" si="58"/>
        <v>0</v>
      </c>
      <c r="E617" s="114">
        <f t="shared" si="54"/>
        <v>0</v>
      </c>
      <c r="F617" s="114">
        <f t="shared" si="59"/>
        <v>1000000</v>
      </c>
      <c r="G617" s="114">
        <f t="shared" si="55"/>
        <v>1000000</v>
      </c>
    </row>
    <row r="618" spans="1:7" x14ac:dyDescent="0.25">
      <c r="A618" s="177">
        <v>44480</v>
      </c>
      <c r="B618" s="116">
        <f t="shared" si="56"/>
        <v>1</v>
      </c>
      <c r="C618" s="114">
        <f t="shared" si="57"/>
        <v>0</v>
      </c>
      <c r="D618" s="115">
        <f t="shared" si="58"/>
        <v>0</v>
      </c>
      <c r="E618" s="114">
        <f t="shared" si="54"/>
        <v>0</v>
      </c>
      <c r="F618" s="114">
        <f t="shared" si="59"/>
        <v>1000000</v>
      </c>
      <c r="G618" s="114">
        <f t="shared" si="55"/>
        <v>1000000</v>
      </c>
    </row>
    <row r="619" spans="1:7" x14ac:dyDescent="0.25">
      <c r="A619" s="177">
        <v>44481</v>
      </c>
      <c r="B619" s="116">
        <f t="shared" si="56"/>
        <v>1</v>
      </c>
      <c r="C619" s="114">
        <f t="shared" si="57"/>
        <v>0</v>
      </c>
      <c r="D619" s="115">
        <f t="shared" si="58"/>
        <v>0</v>
      </c>
      <c r="E619" s="114">
        <f t="shared" si="54"/>
        <v>0</v>
      </c>
      <c r="F619" s="114">
        <f t="shared" si="59"/>
        <v>1000000</v>
      </c>
      <c r="G619" s="114">
        <f t="shared" si="55"/>
        <v>1000000</v>
      </c>
    </row>
    <row r="620" spans="1:7" x14ac:dyDescent="0.25">
      <c r="A620" s="177">
        <v>44482</v>
      </c>
      <c r="B620" s="116">
        <f t="shared" si="56"/>
        <v>1</v>
      </c>
      <c r="C620" s="114">
        <f t="shared" si="57"/>
        <v>0</v>
      </c>
      <c r="D620" s="115">
        <f t="shared" si="58"/>
        <v>0</v>
      </c>
      <c r="E620" s="114">
        <f t="shared" si="54"/>
        <v>0</v>
      </c>
      <c r="F620" s="114">
        <f t="shared" si="59"/>
        <v>1000000</v>
      </c>
      <c r="G620" s="114">
        <f t="shared" si="55"/>
        <v>1000000</v>
      </c>
    </row>
    <row r="621" spans="1:7" x14ac:dyDescent="0.25">
      <c r="A621" s="177">
        <v>44483</v>
      </c>
      <c r="B621" s="116">
        <f t="shared" si="56"/>
        <v>1</v>
      </c>
      <c r="C621" s="114">
        <f t="shared" si="57"/>
        <v>0</v>
      </c>
      <c r="D621" s="115">
        <f t="shared" si="58"/>
        <v>0</v>
      </c>
      <c r="E621" s="114">
        <f t="shared" si="54"/>
        <v>0</v>
      </c>
      <c r="F621" s="114">
        <f t="shared" si="59"/>
        <v>1000000</v>
      </c>
      <c r="G621" s="114">
        <f t="shared" si="55"/>
        <v>1000000</v>
      </c>
    </row>
    <row r="622" spans="1:7" x14ac:dyDescent="0.25">
      <c r="A622" s="177">
        <v>44484</v>
      </c>
      <c r="B622" s="116">
        <f t="shared" si="56"/>
        <v>1</v>
      </c>
      <c r="C622" s="114">
        <f t="shared" si="57"/>
        <v>0</v>
      </c>
      <c r="D622" s="115">
        <f t="shared" si="58"/>
        <v>0</v>
      </c>
      <c r="E622" s="114">
        <f t="shared" si="54"/>
        <v>0</v>
      </c>
      <c r="F622" s="114">
        <f t="shared" si="59"/>
        <v>1000000</v>
      </c>
      <c r="G622" s="114">
        <f t="shared" si="55"/>
        <v>1000000</v>
      </c>
    </row>
    <row r="623" spans="1:7" x14ac:dyDescent="0.25">
      <c r="A623" s="177">
        <v>44485</v>
      </c>
      <c r="B623" s="116">
        <f t="shared" si="56"/>
        <v>1</v>
      </c>
      <c r="C623" s="114">
        <f t="shared" si="57"/>
        <v>0</v>
      </c>
      <c r="D623" s="115">
        <f t="shared" si="58"/>
        <v>0</v>
      </c>
      <c r="E623" s="114">
        <f t="shared" si="54"/>
        <v>0</v>
      </c>
      <c r="F623" s="114">
        <f t="shared" si="59"/>
        <v>1000000</v>
      </c>
      <c r="G623" s="114">
        <f t="shared" si="55"/>
        <v>1000000</v>
      </c>
    </row>
    <row r="624" spans="1:7" x14ac:dyDescent="0.25">
      <c r="A624" s="177">
        <v>44486</v>
      </c>
      <c r="B624" s="116">
        <f t="shared" si="56"/>
        <v>1</v>
      </c>
      <c r="C624" s="114">
        <f t="shared" si="57"/>
        <v>0</v>
      </c>
      <c r="D624" s="115">
        <f t="shared" si="58"/>
        <v>0</v>
      </c>
      <c r="E624" s="114">
        <f t="shared" si="54"/>
        <v>0</v>
      </c>
      <c r="F624" s="114">
        <f t="shared" si="59"/>
        <v>1000000</v>
      </c>
      <c r="G624" s="114">
        <f t="shared" si="55"/>
        <v>1000000</v>
      </c>
    </row>
    <row r="625" spans="1:7" x14ac:dyDescent="0.25">
      <c r="A625" s="177">
        <v>44487</v>
      </c>
      <c r="B625" s="116">
        <f t="shared" si="56"/>
        <v>1</v>
      </c>
      <c r="C625" s="114">
        <f t="shared" si="57"/>
        <v>0</v>
      </c>
      <c r="D625" s="115">
        <f t="shared" si="58"/>
        <v>0</v>
      </c>
      <c r="E625" s="114">
        <f t="shared" si="54"/>
        <v>0</v>
      </c>
      <c r="F625" s="114">
        <f t="shared" si="59"/>
        <v>1000000</v>
      </c>
      <c r="G625" s="114">
        <f t="shared" si="55"/>
        <v>1000000</v>
      </c>
    </row>
    <row r="626" spans="1:7" x14ac:dyDescent="0.25">
      <c r="A626" s="177">
        <v>44488</v>
      </c>
      <c r="B626" s="116">
        <f t="shared" si="56"/>
        <v>1</v>
      </c>
      <c r="C626" s="114">
        <f t="shared" si="57"/>
        <v>0</v>
      </c>
      <c r="D626" s="115">
        <f t="shared" si="58"/>
        <v>0</v>
      </c>
      <c r="E626" s="114">
        <f t="shared" si="54"/>
        <v>0</v>
      </c>
      <c r="F626" s="114">
        <f t="shared" si="59"/>
        <v>1000000</v>
      </c>
      <c r="G626" s="114">
        <f t="shared" si="55"/>
        <v>1000000</v>
      </c>
    </row>
    <row r="627" spans="1:7" x14ac:dyDescent="0.25">
      <c r="A627" s="177">
        <v>44489</v>
      </c>
      <c r="B627" s="116">
        <f t="shared" si="56"/>
        <v>1</v>
      </c>
      <c r="C627" s="114">
        <f t="shared" si="57"/>
        <v>0</v>
      </c>
      <c r="D627" s="115">
        <f t="shared" si="58"/>
        <v>0</v>
      </c>
      <c r="E627" s="114">
        <f t="shared" si="54"/>
        <v>0</v>
      </c>
      <c r="F627" s="114">
        <f t="shared" si="59"/>
        <v>1000000</v>
      </c>
      <c r="G627" s="114">
        <f t="shared" si="55"/>
        <v>1000000</v>
      </c>
    </row>
    <row r="628" spans="1:7" x14ac:dyDescent="0.25">
      <c r="A628" s="177">
        <v>44490</v>
      </c>
      <c r="B628" s="116">
        <f t="shared" si="56"/>
        <v>1</v>
      </c>
      <c r="C628" s="114">
        <f t="shared" si="57"/>
        <v>0</v>
      </c>
      <c r="D628" s="115">
        <f t="shared" si="58"/>
        <v>0</v>
      </c>
      <c r="E628" s="114">
        <f t="shared" si="54"/>
        <v>0</v>
      </c>
      <c r="F628" s="114">
        <f t="shared" si="59"/>
        <v>1000000</v>
      </c>
      <c r="G628" s="114">
        <f t="shared" si="55"/>
        <v>1000000</v>
      </c>
    </row>
    <row r="629" spans="1:7" x14ac:dyDescent="0.25">
      <c r="A629" s="177">
        <v>44491</v>
      </c>
      <c r="B629" s="116">
        <f t="shared" si="56"/>
        <v>1</v>
      </c>
      <c r="C629" s="114">
        <f t="shared" si="57"/>
        <v>0</v>
      </c>
      <c r="D629" s="115">
        <f t="shared" si="58"/>
        <v>0</v>
      </c>
      <c r="E629" s="114">
        <f t="shared" si="54"/>
        <v>0</v>
      </c>
      <c r="F629" s="114">
        <f t="shared" si="59"/>
        <v>1000000</v>
      </c>
      <c r="G629" s="114">
        <f t="shared" si="55"/>
        <v>1000000</v>
      </c>
    </row>
    <row r="630" spans="1:7" x14ac:dyDescent="0.25">
      <c r="A630" s="177">
        <v>44492</v>
      </c>
      <c r="B630" s="116">
        <f t="shared" si="56"/>
        <v>1</v>
      </c>
      <c r="C630" s="114">
        <f t="shared" si="57"/>
        <v>0</v>
      </c>
      <c r="D630" s="115">
        <f t="shared" si="58"/>
        <v>0</v>
      </c>
      <c r="E630" s="114">
        <f t="shared" si="54"/>
        <v>0</v>
      </c>
      <c r="F630" s="114">
        <f t="shared" si="59"/>
        <v>1000000</v>
      </c>
      <c r="G630" s="114">
        <f t="shared" si="55"/>
        <v>1000000</v>
      </c>
    </row>
    <row r="631" spans="1:7" x14ac:dyDescent="0.25">
      <c r="A631" s="177">
        <v>44493</v>
      </c>
      <c r="B631" s="116">
        <f t="shared" si="56"/>
        <v>1</v>
      </c>
      <c r="C631" s="114">
        <f t="shared" si="57"/>
        <v>0</v>
      </c>
      <c r="D631" s="115">
        <f t="shared" si="58"/>
        <v>0</v>
      </c>
      <c r="E631" s="114">
        <f t="shared" si="54"/>
        <v>0</v>
      </c>
      <c r="F631" s="114">
        <f t="shared" si="59"/>
        <v>1000000</v>
      </c>
      <c r="G631" s="114">
        <f t="shared" si="55"/>
        <v>1000000</v>
      </c>
    </row>
    <row r="632" spans="1:7" x14ac:dyDescent="0.25">
      <c r="A632" s="177">
        <v>44494</v>
      </c>
      <c r="B632" s="116">
        <f t="shared" si="56"/>
        <v>1</v>
      </c>
      <c r="C632" s="114">
        <f t="shared" si="57"/>
        <v>0</v>
      </c>
      <c r="D632" s="115">
        <f t="shared" si="58"/>
        <v>0</v>
      </c>
      <c r="E632" s="114">
        <f t="shared" si="54"/>
        <v>0</v>
      </c>
      <c r="F632" s="114">
        <f t="shared" si="59"/>
        <v>1000000</v>
      </c>
      <c r="G632" s="114">
        <f t="shared" si="55"/>
        <v>1000000</v>
      </c>
    </row>
    <row r="633" spans="1:7" x14ac:dyDescent="0.25">
      <c r="A633" s="177">
        <v>44495</v>
      </c>
      <c r="B633" s="116">
        <f t="shared" si="56"/>
        <v>1</v>
      </c>
      <c r="C633" s="114">
        <f t="shared" si="57"/>
        <v>0</v>
      </c>
      <c r="D633" s="115">
        <f t="shared" si="58"/>
        <v>0</v>
      </c>
      <c r="E633" s="114">
        <f t="shared" si="54"/>
        <v>0</v>
      </c>
      <c r="F633" s="114">
        <f t="shared" si="59"/>
        <v>1000000</v>
      </c>
      <c r="G633" s="114">
        <f t="shared" si="55"/>
        <v>1000000</v>
      </c>
    </row>
    <row r="634" spans="1:7" x14ac:dyDescent="0.25">
      <c r="A634" s="177">
        <v>44496</v>
      </c>
      <c r="B634" s="116">
        <f t="shared" si="56"/>
        <v>1</v>
      </c>
      <c r="C634" s="114">
        <f t="shared" si="57"/>
        <v>0</v>
      </c>
      <c r="D634" s="115">
        <f t="shared" si="58"/>
        <v>0</v>
      </c>
      <c r="E634" s="114">
        <f t="shared" si="54"/>
        <v>0</v>
      </c>
      <c r="F634" s="114">
        <f t="shared" si="59"/>
        <v>1000000</v>
      </c>
      <c r="G634" s="114">
        <f t="shared" si="55"/>
        <v>1000000</v>
      </c>
    </row>
    <row r="635" spans="1:7" x14ac:dyDescent="0.25">
      <c r="A635" s="177">
        <v>44497</v>
      </c>
      <c r="B635" s="116">
        <f t="shared" si="56"/>
        <v>1</v>
      </c>
      <c r="C635" s="114">
        <f t="shared" si="57"/>
        <v>0</v>
      </c>
      <c r="D635" s="115">
        <f t="shared" si="58"/>
        <v>0</v>
      </c>
      <c r="E635" s="114">
        <f t="shared" si="54"/>
        <v>0</v>
      </c>
      <c r="F635" s="114">
        <f t="shared" si="59"/>
        <v>1000000</v>
      </c>
      <c r="G635" s="114">
        <f t="shared" si="55"/>
        <v>1000000</v>
      </c>
    </row>
    <row r="636" spans="1:7" x14ac:dyDescent="0.25">
      <c r="A636" s="177">
        <v>44498</v>
      </c>
      <c r="B636" s="116">
        <f t="shared" si="56"/>
        <v>1</v>
      </c>
      <c r="C636" s="114">
        <f t="shared" si="57"/>
        <v>0</v>
      </c>
      <c r="D636" s="115">
        <f t="shared" si="58"/>
        <v>0</v>
      </c>
      <c r="E636" s="114">
        <f t="shared" si="54"/>
        <v>0</v>
      </c>
      <c r="F636" s="114">
        <f t="shared" si="59"/>
        <v>1000000</v>
      </c>
      <c r="G636" s="114">
        <f t="shared" si="55"/>
        <v>1000000</v>
      </c>
    </row>
    <row r="637" spans="1:7" x14ac:dyDescent="0.25">
      <c r="A637" s="177">
        <v>44499</v>
      </c>
      <c r="B637" s="116">
        <f t="shared" si="56"/>
        <v>1</v>
      </c>
      <c r="C637" s="114">
        <f t="shared" si="57"/>
        <v>0</v>
      </c>
      <c r="D637" s="115">
        <f t="shared" si="58"/>
        <v>0</v>
      </c>
      <c r="E637" s="114">
        <f t="shared" si="54"/>
        <v>0</v>
      </c>
      <c r="F637" s="114">
        <f t="shared" si="59"/>
        <v>1000000</v>
      </c>
      <c r="G637" s="114">
        <f t="shared" si="55"/>
        <v>1000000</v>
      </c>
    </row>
    <row r="638" spans="1:7" x14ac:dyDescent="0.25">
      <c r="A638" s="177">
        <v>44500</v>
      </c>
      <c r="B638" s="116">
        <f t="shared" si="56"/>
        <v>1</v>
      </c>
      <c r="C638" s="114">
        <f t="shared" si="57"/>
        <v>0</v>
      </c>
      <c r="D638" s="115">
        <f t="shared" si="58"/>
        <v>0</v>
      </c>
      <c r="E638" s="114">
        <f t="shared" si="54"/>
        <v>0</v>
      </c>
      <c r="F638" s="114">
        <f t="shared" si="59"/>
        <v>1000000</v>
      </c>
      <c r="G638" s="114">
        <f t="shared" si="55"/>
        <v>1000000</v>
      </c>
    </row>
    <row r="639" spans="1:7" x14ac:dyDescent="0.25">
      <c r="A639" s="177">
        <v>44501</v>
      </c>
      <c r="B639" s="116">
        <f t="shared" si="56"/>
        <v>1</v>
      </c>
      <c r="C639" s="114">
        <f t="shared" si="57"/>
        <v>0</v>
      </c>
      <c r="D639" s="115">
        <f t="shared" si="58"/>
        <v>0</v>
      </c>
      <c r="E639" s="114">
        <f t="shared" si="54"/>
        <v>0</v>
      </c>
      <c r="F639" s="114">
        <f t="shared" si="59"/>
        <v>1000000</v>
      </c>
      <c r="G639" s="114">
        <f t="shared" si="55"/>
        <v>1000000</v>
      </c>
    </row>
    <row r="640" spans="1:7" x14ac:dyDescent="0.25">
      <c r="A640" s="177">
        <v>44502</v>
      </c>
      <c r="B640" s="116">
        <f t="shared" si="56"/>
        <v>1</v>
      </c>
      <c r="C640" s="114">
        <f t="shared" si="57"/>
        <v>0</v>
      </c>
      <c r="D640" s="115">
        <f t="shared" si="58"/>
        <v>0</v>
      </c>
      <c r="E640" s="114">
        <f t="shared" si="54"/>
        <v>0</v>
      </c>
      <c r="F640" s="114">
        <f t="shared" si="59"/>
        <v>1000000</v>
      </c>
      <c r="G640" s="114">
        <f t="shared" si="55"/>
        <v>1000000</v>
      </c>
    </row>
    <row r="641" spans="1:7" x14ac:dyDescent="0.25">
      <c r="A641" s="177">
        <v>44503</v>
      </c>
      <c r="B641" s="116">
        <f t="shared" si="56"/>
        <v>1</v>
      </c>
      <c r="C641" s="114">
        <f t="shared" si="57"/>
        <v>0</v>
      </c>
      <c r="D641" s="115">
        <f t="shared" si="58"/>
        <v>0</v>
      </c>
      <c r="E641" s="114">
        <f t="shared" si="54"/>
        <v>0</v>
      </c>
      <c r="F641" s="114">
        <f t="shared" si="59"/>
        <v>1000000</v>
      </c>
      <c r="G641" s="114">
        <f t="shared" si="55"/>
        <v>1000000</v>
      </c>
    </row>
    <row r="642" spans="1:7" x14ac:dyDescent="0.25">
      <c r="A642" s="177">
        <v>44504</v>
      </c>
      <c r="B642" s="116">
        <f t="shared" si="56"/>
        <v>1</v>
      </c>
      <c r="C642" s="114">
        <f t="shared" si="57"/>
        <v>0</v>
      </c>
      <c r="D642" s="115">
        <f t="shared" si="58"/>
        <v>0</v>
      </c>
      <c r="E642" s="114">
        <f t="shared" si="54"/>
        <v>0</v>
      </c>
      <c r="F642" s="114">
        <f t="shared" si="59"/>
        <v>1000000</v>
      </c>
      <c r="G642" s="114">
        <f t="shared" si="55"/>
        <v>1000000</v>
      </c>
    </row>
    <row r="643" spans="1:7" x14ac:dyDescent="0.25">
      <c r="A643" s="177">
        <v>44505</v>
      </c>
      <c r="B643" s="116">
        <f t="shared" si="56"/>
        <v>1</v>
      </c>
      <c r="C643" s="114">
        <f t="shared" si="57"/>
        <v>0</v>
      </c>
      <c r="D643" s="115">
        <f t="shared" si="58"/>
        <v>0</v>
      </c>
      <c r="E643" s="114">
        <f t="shared" si="54"/>
        <v>0</v>
      </c>
      <c r="F643" s="114">
        <f t="shared" si="59"/>
        <v>1000000</v>
      </c>
      <c r="G643" s="114">
        <f t="shared" si="55"/>
        <v>1000000</v>
      </c>
    </row>
    <row r="644" spans="1:7" x14ac:dyDescent="0.25">
      <c r="A644" s="177">
        <v>44506</v>
      </c>
      <c r="B644" s="116">
        <f t="shared" si="56"/>
        <v>1</v>
      </c>
      <c r="C644" s="114">
        <f t="shared" si="57"/>
        <v>0</v>
      </c>
      <c r="D644" s="115">
        <f t="shared" si="58"/>
        <v>0</v>
      </c>
      <c r="E644" s="114">
        <f t="shared" ref="E644:E707" si="60">F644*$B$1681*B644/365</f>
        <v>0</v>
      </c>
      <c r="F644" s="114">
        <f t="shared" si="59"/>
        <v>1000000</v>
      </c>
      <c r="G644" s="114">
        <f t="shared" ref="G644:G707" si="61">F644-D644</f>
        <v>1000000</v>
      </c>
    </row>
    <row r="645" spans="1:7" x14ac:dyDescent="0.25">
      <c r="A645" s="177">
        <v>44507</v>
      </c>
      <c r="B645" s="116">
        <f t="shared" ref="B645:B708" si="62">_xlfn.DAYS(A645,A644)</f>
        <v>1</v>
      </c>
      <c r="C645" s="114">
        <f t="shared" ref="C645:C708" si="63">$B$1682</f>
        <v>0</v>
      </c>
      <c r="D645" s="115">
        <f t="shared" ref="D645:D708" si="64">C645-E645</f>
        <v>0</v>
      </c>
      <c r="E645" s="114">
        <f t="shared" si="60"/>
        <v>0</v>
      </c>
      <c r="F645" s="114">
        <f t="shared" ref="F645:F708" si="65">G644</f>
        <v>1000000</v>
      </c>
      <c r="G645" s="114">
        <f t="shared" si="61"/>
        <v>1000000</v>
      </c>
    </row>
    <row r="646" spans="1:7" x14ac:dyDescent="0.25">
      <c r="A646" s="177">
        <v>44508</v>
      </c>
      <c r="B646" s="116">
        <f t="shared" si="62"/>
        <v>1</v>
      </c>
      <c r="C646" s="114">
        <f t="shared" si="63"/>
        <v>0</v>
      </c>
      <c r="D646" s="115">
        <f t="shared" si="64"/>
        <v>0</v>
      </c>
      <c r="E646" s="114">
        <f t="shared" si="60"/>
        <v>0</v>
      </c>
      <c r="F646" s="114">
        <f t="shared" si="65"/>
        <v>1000000</v>
      </c>
      <c r="G646" s="114">
        <f t="shared" si="61"/>
        <v>1000000</v>
      </c>
    </row>
    <row r="647" spans="1:7" x14ac:dyDescent="0.25">
      <c r="A647" s="177">
        <v>44509</v>
      </c>
      <c r="B647" s="116">
        <f t="shared" si="62"/>
        <v>1</v>
      </c>
      <c r="C647" s="114">
        <f t="shared" si="63"/>
        <v>0</v>
      </c>
      <c r="D647" s="115">
        <f t="shared" si="64"/>
        <v>0</v>
      </c>
      <c r="E647" s="114">
        <f t="shared" si="60"/>
        <v>0</v>
      </c>
      <c r="F647" s="114">
        <f t="shared" si="65"/>
        <v>1000000</v>
      </c>
      <c r="G647" s="114">
        <f t="shared" si="61"/>
        <v>1000000</v>
      </c>
    </row>
    <row r="648" spans="1:7" x14ac:dyDescent="0.25">
      <c r="A648" s="177">
        <v>44510</v>
      </c>
      <c r="B648" s="116">
        <f t="shared" si="62"/>
        <v>1</v>
      </c>
      <c r="C648" s="114">
        <f t="shared" si="63"/>
        <v>0</v>
      </c>
      <c r="D648" s="115">
        <f t="shared" si="64"/>
        <v>0</v>
      </c>
      <c r="E648" s="114">
        <f t="shared" si="60"/>
        <v>0</v>
      </c>
      <c r="F648" s="114">
        <f t="shared" si="65"/>
        <v>1000000</v>
      </c>
      <c r="G648" s="114">
        <f t="shared" si="61"/>
        <v>1000000</v>
      </c>
    </row>
    <row r="649" spans="1:7" x14ac:dyDescent="0.25">
      <c r="A649" s="177">
        <v>44511</v>
      </c>
      <c r="B649" s="116">
        <f t="shared" si="62"/>
        <v>1</v>
      </c>
      <c r="C649" s="114">
        <f t="shared" si="63"/>
        <v>0</v>
      </c>
      <c r="D649" s="115">
        <f t="shared" si="64"/>
        <v>0</v>
      </c>
      <c r="E649" s="114">
        <f t="shared" si="60"/>
        <v>0</v>
      </c>
      <c r="F649" s="114">
        <f t="shared" si="65"/>
        <v>1000000</v>
      </c>
      <c r="G649" s="114">
        <f t="shared" si="61"/>
        <v>1000000</v>
      </c>
    </row>
    <row r="650" spans="1:7" x14ac:dyDescent="0.25">
      <c r="A650" s="177">
        <v>44512</v>
      </c>
      <c r="B650" s="116">
        <f t="shared" si="62"/>
        <v>1</v>
      </c>
      <c r="C650" s="114">
        <f t="shared" si="63"/>
        <v>0</v>
      </c>
      <c r="D650" s="115">
        <f t="shared" si="64"/>
        <v>0</v>
      </c>
      <c r="E650" s="114">
        <f t="shared" si="60"/>
        <v>0</v>
      </c>
      <c r="F650" s="114">
        <f t="shared" si="65"/>
        <v>1000000</v>
      </c>
      <c r="G650" s="114">
        <f t="shared" si="61"/>
        <v>1000000</v>
      </c>
    </row>
    <row r="651" spans="1:7" x14ac:dyDescent="0.25">
      <c r="A651" s="177">
        <v>44513</v>
      </c>
      <c r="B651" s="116">
        <f t="shared" si="62"/>
        <v>1</v>
      </c>
      <c r="C651" s="114">
        <f t="shared" si="63"/>
        <v>0</v>
      </c>
      <c r="D651" s="115">
        <f t="shared" si="64"/>
        <v>0</v>
      </c>
      <c r="E651" s="114">
        <f t="shared" si="60"/>
        <v>0</v>
      </c>
      <c r="F651" s="114">
        <f t="shared" si="65"/>
        <v>1000000</v>
      </c>
      <c r="G651" s="114">
        <f t="shared" si="61"/>
        <v>1000000</v>
      </c>
    </row>
    <row r="652" spans="1:7" x14ac:dyDescent="0.25">
      <c r="A652" s="177">
        <v>44514</v>
      </c>
      <c r="B652" s="116">
        <f t="shared" si="62"/>
        <v>1</v>
      </c>
      <c r="C652" s="114">
        <f t="shared" si="63"/>
        <v>0</v>
      </c>
      <c r="D652" s="115">
        <f t="shared" si="64"/>
        <v>0</v>
      </c>
      <c r="E652" s="114">
        <f t="shared" si="60"/>
        <v>0</v>
      </c>
      <c r="F652" s="114">
        <f t="shared" si="65"/>
        <v>1000000</v>
      </c>
      <c r="G652" s="114">
        <f t="shared" si="61"/>
        <v>1000000</v>
      </c>
    </row>
    <row r="653" spans="1:7" x14ac:dyDescent="0.25">
      <c r="A653" s="177">
        <v>44515</v>
      </c>
      <c r="B653" s="116">
        <f t="shared" si="62"/>
        <v>1</v>
      </c>
      <c r="C653" s="114">
        <f t="shared" si="63"/>
        <v>0</v>
      </c>
      <c r="D653" s="115">
        <f t="shared" si="64"/>
        <v>0</v>
      </c>
      <c r="E653" s="114">
        <f t="shared" si="60"/>
        <v>0</v>
      </c>
      <c r="F653" s="114">
        <f t="shared" si="65"/>
        <v>1000000</v>
      </c>
      <c r="G653" s="114">
        <f t="shared" si="61"/>
        <v>1000000</v>
      </c>
    </row>
    <row r="654" spans="1:7" x14ac:dyDescent="0.25">
      <c r="A654" s="177">
        <v>44516</v>
      </c>
      <c r="B654" s="116">
        <f t="shared" si="62"/>
        <v>1</v>
      </c>
      <c r="C654" s="114">
        <f t="shared" si="63"/>
        <v>0</v>
      </c>
      <c r="D654" s="115">
        <f t="shared" si="64"/>
        <v>0</v>
      </c>
      <c r="E654" s="114">
        <f t="shared" si="60"/>
        <v>0</v>
      </c>
      <c r="F654" s="114">
        <f t="shared" si="65"/>
        <v>1000000</v>
      </c>
      <c r="G654" s="114">
        <f t="shared" si="61"/>
        <v>1000000</v>
      </c>
    </row>
    <row r="655" spans="1:7" x14ac:dyDescent="0.25">
      <c r="A655" s="177">
        <v>44517</v>
      </c>
      <c r="B655" s="116">
        <f t="shared" si="62"/>
        <v>1</v>
      </c>
      <c r="C655" s="114">
        <f t="shared" si="63"/>
        <v>0</v>
      </c>
      <c r="D655" s="115">
        <f t="shared" si="64"/>
        <v>0</v>
      </c>
      <c r="E655" s="114">
        <f t="shared" si="60"/>
        <v>0</v>
      </c>
      <c r="F655" s="114">
        <f t="shared" si="65"/>
        <v>1000000</v>
      </c>
      <c r="G655" s="114">
        <f t="shared" si="61"/>
        <v>1000000</v>
      </c>
    </row>
    <row r="656" spans="1:7" x14ac:dyDescent="0.25">
      <c r="A656" s="177">
        <v>44518</v>
      </c>
      <c r="B656" s="116">
        <f t="shared" si="62"/>
        <v>1</v>
      </c>
      <c r="C656" s="114">
        <f t="shared" si="63"/>
        <v>0</v>
      </c>
      <c r="D656" s="115">
        <f t="shared" si="64"/>
        <v>0</v>
      </c>
      <c r="E656" s="114">
        <f t="shared" si="60"/>
        <v>0</v>
      </c>
      <c r="F656" s="114">
        <f t="shared" si="65"/>
        <v>1000000</v>
      </c>
      <c r="G656" s="114">
        <f t="shared" si="61"/>
        <v>1000000</v>
      </c>
    </row>
    <row r="657" spans="1:7" x14ac:dyDescent="0.25">
      <c r="A657" s="177">
        <v>44519</v>
      </c>
      <c r="B657" s="116">
        <f t="shared" si="62"/>
        <v>1</v>
      </c>
      <c r="C657" s="114">
        <f t="shared" si="63"/>
        <v>0</v>
      </c>
      <c r="D657" s="115">
        <f t="shared" si="64"/>
        <v>0</v>
      </c>
      <c r="E657" s="114">
        <f t="shared" si="60"/>
        <v>0</v>
      </c>
      <c r="F657" s="114">
        <f t="shared" si="65"/>
        <v>1000000</v>
      </c>
      <c r="G657" s="114">
        <f t="shared" si="61"/>
        <v>1000000</v>
      </c>
    </row>
    <row r="658" spans="1:7" x14ac:dyDescent="0.25">
      <c r="A658" s="177">
        <v>44520</v>
      </c>
      <c r="B658" s="116">
        <f t="shared" si="62"/>
        <v>1</v>
      </c>
      <c r="C658" s="114">
        <f t="shared" si="63"/>
        <v>0</v>
      </c>
      <c r="D658" s="115">
        <f t="shared" si="64"/>
        <v>0</v>
      </c>
      <c r="E658" s="114">
        <f t="shared" si="60"/>
        <v>0</v>
      </c>
      <c r="F658" s="114">
        <f t="shared" si="65"/>
        <v>1000000</v>
      </c>
      <c r="G658" s="114">
        <f t="shared" si="61"/>
        <v>1000000</v>
      </c>
    </row>
    <row r="659" spans="1:7" x14ac:dyDescent="0.25">
      <c r="A659" s="177">
        <v>44521</v>
      </c>
      <c r="B659" s="116">
        <f t="shared" si="62"/>
        <v>1</v>
      </c>
      <c r="C659" s="114">
        <f t="shared" si="63"/>
        <v>0</v>
      </c>
      <c r="D659" s="115">
        <f t="shared" si="64"/>
        <v>0</v>
      </c>
      <c r="E659" s="114">
        <f t="shared" si="60"/>
        <v>0</v>
      </c>
      <c r="F659" s="114">
        <f t="shared" si="65"/>
        <v>1000000</v>
      </c>
      <c r="G659" s="114">
        <f t="shared" si="61"/>
        <v>1000000</v>
      </c>
    </row>
    <row r="660" spans="1:7" x14ac:dyDescent="0.25">
      <c r="A660" s="177">
        <v>44522</v>
      </c>
      <c r="B660" s="116">
        <f t="shared" si="62"/>
        <v>1</v>
      </c>
      <c r="C660" s="114">
        <f t="shared" si="63"/>
        <v>0</v>
      </c>
      <c r="D660" s="115">
        <f t="shared" si="64"/>
        <v>0</v>
      </c>
      <c r="E660" s="114">
        <f t="shared" si="60"/>
        <v>0</v>
      </c>
      <c r="F660" s="114">
        <f t="shared" si="65"/>
        <v>1000000</v>
      </c>
      <c r="G660" s="114">
        <f t="shared" si="61"/>
        <v>1000000</v>
      </c>
    </row>
    <row r="661" spans="1:7" x14ac:dyDescent="0.25">
      <c r="A661" s="177">
        <v>44523</v>
      </c>
      <c r="B661" s="116">
        <f t="shared" si="62"/>
        <v>1</v>
      </c>
      <c r="C661" s="114">
        <f t="shared" si="63"/>
        <v>0</v>
      </c>
      <c r="D661" s="115">
        <f t="shared" si="64"/>
        <v>0</v>
      </c>
      <c r="E661" s="114">
        <f t="shared" si="60"/>
        <v>0</v>
      </c>
      <c r="F661" s="114">
        <f t="shared" si="65"/>
        <v>1000000</v>
      </c>
      <c r="G661" s="114">
        <f t="shared" si="61"/>
        <v>1000000</v>
      </c>
    </row>
    <row r="662" spans="1:7" x14ac:dyDescent="0.25">
      <c r="A662" s="177">
        <v>44524</v>
      </c>
      <c r="B662" s="116">
        <f t="shared" si="62"/>
        <v>1</v>
      </c>
      <c r="C662" s="114">
        <f t="shared" si="63"/>
        <v>0</v>
      </c>
      <c r="D662" s="115">
        <f t="shared" si="64"/>
        <v>0</v>
      </c>
      <c r="E662" s="114">
        <f t="shared" si="60"/>
        <v>0</v>
      </c>
      <c r="F662" s="114">
        <f t="shared" si="65"/>
        <v>1000000</v>
      </c>
      <c r="G662" s="114">
        <f t="shared" si="61"/>
        <v>1000000</v>
      </c>
    </row>
    <row r="663" spans="1:7" x14ac:dyDescent="0.25">
      <c r="A663" s="177">
        <v>44525</v>
      </c>
      <c r="B663" s="116">
        <f t="shared" si="62"/>
        <v>1</v>
      </c>
      <c r="C663" s="114">
        <f t="shared" si="63"/>
        <v>0</v>
      </c>
      <c r="D663" s="115">
        <f t="shared" si="64"/>
        <v>0</v>
      </c>
      <c r="E663" s="114">
        <f t="shared" si="60"/>
        <v>0</v>
      </c>
      <c r="F663" s="114">
        <f t="shared" si="65"/>
        <v>1000000</v>
      </c>
      <c r="G663" s="114">
        <f t="shared" si="61"/>
        <v>1000000</v>
      </c>
    </row>
    <row r="664" spans="1:7" x14ac:dyDescent="0.25">
      <c r="A664" s="177">
        <v>44526</v>
      </c>
      <c r="B664" s="116">
        <f t="shared" si="62"/>
        <v>1</v>
      </c>
      <c r="C664" s="114">
        <f t="shared" si="63"/>
        <v>0</v>
      </c>
      <c r="D664" s="115">
        <f t="shared" si="64"/>
        <v>0</v>
      </c>
      <c r="E664" s="114">
        <f t="shared" si="60"/>
        <v>0</v>
      </c>
      <c r="F664" s="114">
        <f t="shared" si="65"/>
        <v>1000000</v>
      </c>
      <c r="G664" s="114">
        <f t="shared" si="61"/>
        <v>1000000</v>
      </c>
    </row>
    <row r="665" spans="1:7" x14ac:dyDescent="0.25">
      <c r="A665" s="177">
        <v>44527</v>
      </c>
      <c r="B665" s="116">
        <f t="shared" si="62"/>
        <v>1</v>
      </c>
      <c r="C665" s="114">
        <f t="shared" si="63"/>
        <v>0</v>
      </c>
      <c r="D665" s="115">
        <f t="shared" si="64"/>
        <v>0</v>
      </c>
      <c r="E665" s="114">
        <f t="shared" si="60"/>
        <v>0</v>
      </c>
      <c r="F665" s="114">
        <f t="shared" si="65"/>
        <v>1000000</v>
      </c>
      <c r="G665" s="114">
        <f t="shared" si="61"/>
        <v>1000000</v>
      </c>
    </row>
    <row r="666" spans="1:7" x14ac:dyDescent="0.25">
      <c r="A666" s="177">
        <v>44528</v>
      </c>
      <c r="B666" s="116">
        <f t="shared" si="62"/>
        <v>1</v>
      </c>
      <c r="C666" s="114">
        <f t="shared" si="63"/>
        <v>0</v>
      </c>
      <c r="D666" s="115">
        <f t="shared" si="64"/>
        <v>0</v>
      </c>
      <c r="E666" s="114">
        <f t="shared" si="60"/>
        <v>0</v>
      </c>
      <c r="F666" s="114">
        <f t="shared" si="65"/>
        <v>1000000</v>
      </c>
      <c r="G666" s="114">
        <f t="shared" si="61"/>
        <v>1000000</v>
      </c>
    </row>
    <row r="667" spans="1:7" x14ac:dyDescent="0.25">
      <c r="A667" s="177">
        <v>44529</v>
      </c>
      <c r="B667" s="116">
        <f t="shared" si="62"/>
        <v>1</v>
      </c>
      <c r="C667" s="114">
        <f t="shared" si="63"/>
        <v>0</v>
      </c>
      <c r="D667" s="115">
        <f t="shared" si="64"/>
        <v>0</v>
      </c>
      <c r="E667" s="114">
        <f t="shared" si="60"/>
        <v>0</v>
      </c>
      <c r="F667" s="114">
        <f t="shared" si="65"/>
        <v>1000000</v>
      </c>
      <c r="G667" s="114">
        <f t="shared" si="61"/>
        <v>1000000</v>
      </c>
    </row>
    <row r="668" spans="1:7" x14ac:dyDescent="0.25">
      <c r="A668" s="177">
        <v>44530</v>
      </c>
      <c r="B668" s="116">
        <f t="shared" si="62"/>
        <v>1</v>
      </c>
      <c r="C668" s="114">
        <f t="shared" si="63"/>
        <v>0</v>
      </c>
      <c r="D668" s="115">
        <f t="shared" si="64"/>
        <v>0</v>
      </c>
      <c r="E668" s="114">
        <f t="shared" si="60"/>
        <v>0</v>
      </c>
      <c r="F668" s="114">
        <f t="shared" si="65"/>
        <v>1000000</v>
      </c>
      <c r="G668" s="114">
        <f t="shared" si="61"/>
        <v>1000000</v>
      </c>
    </row>
    <row r="669" spans="1:7" x14ac:dyDescent="0.25">
      <c r="A669" s="177">
        <v>44531</v>
      </c>
      <c r="B669" s="116">
        <f t="shared" si="62"/>
        <v>1</v>
      </c>
      <c r="C669" s="114">
        <f t="shared" si="63"/>
        <v>0</v>
      </c>
      <c r="D669" s="115">
        <f t="shared" si="64"/>
        <v>0</v>
      </c>
      <c r="E669" s="114">
        <f t="shared" si="60"/>
        <v>0</v>
      </c>
      <c r="F669" s="114">
        <f t="shared" si="65"/>
        <v>1000000</v>
      </c>
      <c r="G669" s="114">
        <f t="shared" si="61"/>
        <v>1000000</v>
      </c>
    </row>
    <row r="670" spans="1:7" x14ac:dyDescent="0.25">
      <c r="A670" s="177">
        <v>44532</v>
      </c>
      <c r="B670" s="116">
        <f t="shared" si="62"/>
        <v>1</v>
      </c>
      <c r="C670" s="114">
        <f t="shared" si="63"/>
        <v>0</v>
      </c>
      <c r="D670" s="115">
        <f t="shared" si="64"/>
        <v>0</v>
      </c>
      <c r="E670" s="114">
        <f t="shared" si="60"/>
        <v>0</v>
      </c>
      <c r="F670" s="114">
        <f t="shared" si="65"/>
        <v>1000000</v>
      </c>
      <c r="G670" s="114">
        <f t="shared" si="61"/>
        <v>1000000</v>
      </c>
    </row>
    <row r="671" spans="1:7" x14ac:dyDescent="0.25">
      <c r="A671" s="177">
        <v>44533</v>
      </c>
      <c r="B671" s="116">
        <f t="shared" si="62"/>
        <v>1</v>
      </c>
      <c r="C671" s="114">
        <f t="shared" si="63"/>
        <v>0</v>
      </c>
      <c r="D671" s="115">
        <f t="shared" si="64"/>
        <v>0</v>
      </c>
      <c r="E671" s="114">
        <f t="shared" si="60"/>
        <v>0</v>
      </c>
      <c r="F671" s="114">
        <f t="shared" si="65"/>
        <v>1000000</v>
      </c>
      <c r="G671" s="114">
        <f t="shared" si="61"/>
        <v>1000000</v>
      </c>
    </row>
    <row r="672" spans="1:7" x14ac:dyDescent="0.25">
      <c r="A672" s="177">
        <v>44534</v>
      </c>
      <c r="B672" s="116">
        <f t="shared" si="62"/>
        <v>1</v>
      </c>
      <c r="C672" s="114">
        <f t="shared" si="63"/>
        <v>0</v>
      </c>
      <c r="D672" s="115">
        <f t="shared" si="64"/>
        <v>0</v>
      </c>
      <c r="E672" s="114">
        <f t="shared" si="60"/>
        <v>0</v>
      </c>
      <c r="F672" s="114">
        <f t="shared" si="65"/>
        <v>1000000</v>
      </c>
      <c r="G672" s="114">
        <f t="shared" si="61"/>
        <v>1000000</v>
      </c>
    </row>
    <row r="673" spans="1:7" x14ac:dyDescent="0.25">
      <c r="A673" s="177">
        <v>44535</v>
      </c>
      <c r="B673" s="116">
        <f t="shared" si="62"/>
        <v>1</v>
      </c>
      <c r="C673" s="114">
        <f t="shared" si="63"/>
        <v>0</v>
      </c>
      <c r="D673" s="115">
        <f t="shared" si="64"/>
        <v>0</v>
      </c>
      <c r="E673" s="114">
        <f t="shared" si="60"/>
        <v>0</v>
      </c>
      <c r="F673" s="114">
        <f t="shared" si="65"/>
        <v>1000000</v>
      </c>
      <c r="G673" s="114">
        <f t="shared" si="61"/>
        <v>1000000</v>
      </c>
    </row>
    <row r="674" spans="1:7" x14ac:dyDescent="0.25">
      <c r="A674" s="177">
        <v>44536</v>
      </c>
      <c r="B674" s="116">
        <f t="shared" si="62"/>
        <v>1</v>
      </c>
      <c r="C674" s="114">
        <f t="shared" si="63"/>
        <v>0</v>
      </c>
      <c r="D674" s="115">
        <f t="shared" si="64"/>
        <v>0</v>
      </c>
      <c r="E674" s="114">
        <f t="shared" si="60"/>
        <v>0</v>
      </c>
      <c r="F674" s="114">
        <f t="shared" si="65"/>
        <v>1000000</v>
      </c>
      <c r="G674" s="114">
        <f t="shared" si="61"/>
        <v>1000000</v>
      </c>
    </row>
    <row r="675" spans="1:7" x14ac:dyDescent="0.25">
      <c r="A675" s="177">
        <v>44537</v>
      </c>
      <c r="B675" s="116">
        <f t="shared" si="62"/>
        <v>1</v>
      </c>
      <c r="C675" s="114">
        <f t="shared" si="63"/>
        <v>0</v>
      </c>
      <c r="D675" s="115">
        <f t="shared" si="64"/>
        <v>0</v>
      </c>
      <c r="E675" s="114">
        <f t="shared" si="60"/>
        <v>0</v>
      </c>
      <c r="F675" s="114">
        <f t="shared" si="65"/>
        <v>1000000</v>
      </c>
      <c r="G675" s="114">
        <f t="shared" si="61"/>
        <v>1000000</v>
      </c>
    </row>
    <row r="676" spans="1:7" x14ac:dyDescent="0.25">
      <c r="A676" s="177">
        <v>44538</v>
      </c>
      <c r="B676" s="116">
        <f t="shared" si="62"/>
        <v>1</v>
      </c>
      <c r="C676" s="114">
        <f t="shared" si="63"/>
        <v>0</v>
      </c>
      <c r="D676" s="115">
        <f t="shared" si="64"/>
        <v>0</v>
      </c>
      <c r="E676" s="114">
        <f t="shared" si="60"/>
        <v>0</v>
      </c>
      <c r="F676" s="114">
        <f t="shared" si="65"/>
        <v>1000000</v>
      </c>
      <c r="G676" s="114">
        <f t="shared" si="61"/>
        <v>1000000</v>
      </c>
    </row>
    <row r="677" spans="1:7" x14ac:dyDescent="0.25">
      <c r="A677" s="177">
        <v>44539</v>
      </c>
      <c r="B677" s="116">
        <f t="shared" si="62"/>
        <v>1</v>
      </c>
      <c r="C677" s="114">
        <f t="shared" si="63"/>
        <v>0</v>
      </c>
      <c r="D677" s="115">
        <f t="shared" si="64"/>
        <v>0</v>
      </c>
      <c r="E677" s="114">
        <f t="shared" si="60"/>
        <v>0</v>
      </c>
      <c r="F677" s="114">
        <f t="shared" si="65"/>
        <v>1000000</v>
      </c>
      <c r="G677" s="114">
        <f t="shared" si="61"/>
        <v>1000000</v>
      </c>
    </row>
    <row r="678" spans="1:7" x14ac:dyDescent="0.25">
      <c r="A678" s="177">
        <v>44540</v>
      </c>
      <c r="B678" s="116">
        <f t="shared" si="62"/>
        <v>1</v>
      </c>
      <c r="C678" s="114">
        <f t="shared" si="63"/>
        <v>0</v>
      </c>
      <c r="D678" s="115">
        <f t="shared" si="64"/>
        <v>0</v>
      </c>
      <c r="E678" s="114">
        <f t="shared" si="60"/>
        <v>0</v>
      </c>
      <c r="F678" s="114">
        <f t="shared" si="65"/>
        <v>1000000</v>
      </c>
      <c r="G678" s="114">
        <f t="shared" si="61"/>
        <v>1000000</v>
      </c>
    </row>
    <row r="679" spans="1:7" x14ac:dyDescent="0.25">
      <c r="A679" s="177">
        <v>44541</v>
      </c>
      <c r="B679" s="116">
        <f t="shared" si="62"/>
        <v>1</v>
      </c>
      <c r="C679" s="114">
        <f t="shared" si="63"/>
        <v>0</v>
      </c>
      <c r="D679" s="115">
        <f t="shared" si="64"/>
        <v>0</v>
      </c>
      <c r="E679" s="114">
        <f t="shared" si="60"/>
        <v>0</v>
      </c>
      <c r="F679" s="114">
        <f t="shared" si="65"/>
        <v>1000000</v>
      </c>
      <c r="G679" s="114">
        <f t="shared" si="61"/>
        <v>1000000</v>
      </c>
    </row>
    <row r="680" spans="1:7" x14ac:dyDescent="0.25">
      <c r="A680" s="177">
        <v>44542</v>
      </c>
      <c r="B680" s="116">
        <f t="shared" si="62"/>
        <v>1</v>
      </c>
      <c r="C680" s="114">
        <f t="shared" si="63"/>
        <v>0</v>
      </c>
      <c r="D680" s="115">
        <f t="shared" si="64"/>
        <v>0</v>
      </c>
      <c r="E680" s="114">
        <f t="shared" si="60"/>
        <v>0</v>
      </c>
      <c r="F680" s="114">
        <f t="shared" si="65"/>
        <v>1000000</v>
      </c>
      <c r="G680" s="114">
        <f t="shared" si="61"/>
        <v>1000000</v>
      </c>
    </row>
    <row r="681" spans="1:7" x14ac:dyDescent="0.25">
      <c r="A681" s="177">
        <v>44543</v>
      </c>
      <c r="B681" s="116">
        <f t="shared" si="62"/>
        <v>1</v>
      </c>
      <c r="C681" s="114">
        <f t="shared" si="63"/>
        <v>0</v>
      </c>
      <c r="D681" s="115">
        <f t="shared" si="64"/>
        <v>0</v>
      </c>
      <c r="E681" s="114">
        <f t="shared" si="60"/>
        <v>0</v>
      </c>
      <c r="F681" s="114">
        <f t="shared" si="65"/>
        <v>1000000</v>
      </c>
      <c r="G681" s="114">
        <f t="shared" si="61"/>
        <v>1000000</v>
      </c>
    </row>
    <row r="682" spans="1:7" x14ac:dyDescent="0.25">
      <c r="A682" s="177">
        <v>44544</v>
      </c>
      <c r="B682" s="116">
        <f t="shared" si="62"/>
        <v>1</v>
      </c>
      <c r="C682" s="114">
        <f t="shared" si="63"/>
        <v>0</v>
      </c>
      <c r="D682" s="115">
        <f t="shared" si="64"/>
        <v>0</v>
      </c>
      <c r="E682" s="114">
        <f t="shared" si="60"/>
        <v>0</v>
      </c>
      <c r="F682" s="114">
        <f t="shared" si="65"/>
        <v>1000000</v>
      </c>
      <c r="G682" s="114">
        <f t="shared" si="61"/>
        <v>1000000</v>
      </c>
    </row>
    <row r="683" spans="1:7" x14ac:dyDescent="0.25">
      <c r="A683" s="177">
        <v>44545</v>
      </c>
      <c r="B683" s="116">
        <f t="shared" si="62"/>
        <v>1</v>
      </c>
      <c r="C683" s="114">
        <f t="shared" si="63"/>
        <v>0</v>
      </c>
      <c r="D683" s="115">
        <f t="shared" si="64"/>
        <v>0</v>
      </c>
      <c r="E683" s="114">
        <f t="shared" si="60"/>
        <v>0</v>
      </c>
      <c r="F683" s="114">
        <f t="shared" si="65"/>
        <v>1000000</v>
      </c>
      <c r="G683" s="114">
        <f t="shared" si="61"/>
        <v>1000000</v>
      </c>
    </row>
    <row r="684" spans="1:7" x14ac:dyDescent="0.25">
      <c r="A684" s="177">
        <v>44546</v>
      </c>
      <c r="B684" s="116">
        <f t="shared" si="62"/>
        <v>1</v>
      </c>
      <c r="C684" s="114">
        <f t="shared" si="63"/>
        <v>0</v>
      </c>
      <c r="D684" s="115">
        <f t="shared" si="64"/>
        <v>0</v>
      </c>
      <c r="E684" s="114">
        <f t="shared" si="60"/>
        <v>0</v>
      </c>
      <c r="F684" s="114">
        <f t="shared" si="65"/>
        <v>1000000</v>
      </c>
      <c r="G684" s="114">
        <f t="shared" si="61"/>
        <v>1000000</v>
      </c>
    </row>
    <row r="685" spans="1:7" x14ac:dyDescent="0.25">
      <c r="A685" s="177">
        <v>44547</v>
      </c>
      <c r="B685" s="116">
        <f t="shared" si="62"/>
        <v>1</v>
      </c>
      <c r="C685" s="114">
        <f t="shared" si="63"/>
        <v>0</v>
      </c>
      <c r="D685" s="115">
        <f t="shared" si="64"/>
        <v>0</v>
      </c>
      <c r="E685" s="114">
        <f t="shared" si="60"/>
        <v>0</v>
      </c>
      <c r="F685" s="114">
        <f t="shared" si="65"/>
        <v>1000000</v>
      </c>
      <c r="G685" s="114">
        <f t="shared" si="61"/>
        <v>1000000</v>
      </c>
    </row>
    <row r="686" spans="1:7" x14ac:dyDescent="0.25">
      <c r="A686" s="177">
        <v>44548</v>
      </c>
      <c r="B686" s="116">
        <f t="shared" si="62"/>
        <v>1</v>
      </c>
      <c r="C686" s="114">
        <f t="shared" si="63"/>
        <v>0</v>
      </c>
      <c r="D686" s="115">
        <f t="shared" si="64"/>
        <v>0</v>
      </c>
      <c r="E686" s="114">
        <f t="shared" si="60"/>
        <v>0</v>
      </c>
      <c r="F686" s="114">
        <f t="shared" si="65"/>
        <v>1000000</v>
      </c>
      <c r="G686" s="114">
        <f t="shared" si="61"/>
        <v>1000000</v>
      </c>
    </row>
    <row r="687" spans="1:7" x14ac:dyDescent="0.25">
      <c r="A687" s="177">
        <v>44549</v>
      </c>
      <c r="B687" s="116">
        <f t="shared" si="62"/>
        <v>1</v>
      </c>
      <c r="C687" s="114">
        <f t="shared" si="63"/>
        <v>0</v>
      </c>
      <c r="D687" s="115">
        <f t="shared" si="64"/>
        <v>0</v>
      </c>
      <c r="E687" s="114">
        <f t="shared" si="60"/>
        <v>0</v>
      </c>
      <c r="F687" s="114">
        <f t="shared" si="65"/>
        <v>1000000</v>
      </c>
      <c r="G687" s="114">
        <f t="shared" si="61"/>
        <v>1000000</v>
      </c>
    </row>
    <row r="688" spans="1:7" x14ac:dyDescent="0.25">
      <c r="A688" s="177">
        <v>44550</v>
      </c>
      <c r="B688" s="116">
        <f t="shared" si="62"/>
        <v>1</v>
      </c>
      <c r="C688" s="114">
        <f t="shared" si="63"/>
        <v>0</v>
      </c>
      <c r="D688" s="115">
        <f t="shared" si="64"/>
        <v>0</v>
      </c>
      <c r="E688" s="114">
        <f t="shared" si="60"/>
        <v>0</v>
      </c>
      <c r="F688" s="114">
        <f t="shared" si="65"/>
        <v>1000000</v>
      </c>
      <c r="G688" s="114">
        <f t="shared" si="61"/>
        <v>1000000</v>
      </c>
    </row>
    <row r="689" spans="1:7" x14ac:dyDescent="0.25">
      <c r="A689" s="177">
        <v>44551</v>
      </c>
      <c r="B689" s="116">
        <f t="shared" si="62"/>
        <v>1</v>
      </c>
      <c r="C689" s="114">
        <f t="shared" si="63"/>
        <v>0</v>
      </c>
      <c r="D689" s="115">
        <f t="shared" si="64"/>
        <v>0</v>
      </c>
      <c r="E689" s="114">
        <f t="shared" si="60"/>
        <v>0</v>
      </c>
      <c r="F689" s="114">
        <f t="shared" si="65"/>
        <v>1000000</v>
      </c>
      <c r="G689" s="114">
        <f t="shared" si="61"/>
        <v>1000000</v>
      </c>
    </row>
    <row r="690" spans="1:7" x14ac:dyDescent="0.25">
      <c r="A690" s="177">
        <v>44552</v>
      </c>
      <c r="B690" s="116">
        <f t="shared" si="62"/>
        <v>1</v>
      </c>
      <c r="C690" s="114">
        <f t="shared" si="63"/>
        <v>0</v>
      </c>
      <c r="D690" s="115">
        <f t="shared" si="64"/>
        <v>0</v>
      </c>
      <c r="E690" s="114">
        <f t="shared" si="60"/>
        <v>0</v>
      </c>
      <c r="F690" s="114">
        <f t="shared" si="65"/>
        <v>1000000</v>
      </c>
      <c r="G690" s="114">
        <f t="shared" si="61"/>
        <v>1000000</v>
      </c>
    </row>
    <row r="691" spans="1:7" x14ac:dyDescent="0.25">
      <c r="A691" s="177">
        <v>44553</v>
      </c>
      <c r="B691" s="116">
        <f t="shared" si="62"/>
        <v>1</v>
      </c>
      <c r="C691" s="114">
        <f t="shared" si="63"/>
        <v>0</v>
      </c>
      <c r="D691" s="115">
        <f t="shared" si="64"/>
        <v>0</v>
      </c>
      <c r="E691" s="114">
        <f t="shared" si="60"/>
        <v>0</v>
      </c>
      <c r="F691" s="114">
        <f t="shared" si="65"/>
        <v>1000000</v>
      </c>
      <c r="G691" s="114">
        <f t="shared" si="61"/>
        <v>1000000</v>
      </c>
    </row>
    <row r="692" spans="1:7" x14ac:dyDescent="0.25">
      <c r="A692" s="177">
        <v>44554</v>
      </c>
      <c r="B692" s="116">
        <f t="shared" si="62"/>
        <v>1</v>
      </c>
      <c r="C692" s="114">
        <f t="shared" si="63"/>
        <v>0</v>
      </c>
      <c r="D692" s="115">
        <f t="shared" si="64"/>
        <v>0</v>
      </c>
      <c r="E692" s="114">
        <f t="shared" si="60"/>
        <v>0</v>
      </c>
      <c r="F692" s="114">
        <f t="shared" si="65"/>
        <v>1000000</v>
      </c>
      <c r="G692" s="114">
        <f t="shared" si="61"/>
        <v>1000000</v>
      </c>
    </row>
    <row r="693" spans="1:7" x14ac:dyDescent="0.25">
      <c r="A693" s="177">
        <v>44555</v>
      </c>
      <c r="B693" s="116">
        <f t="shared" si="62"/>
        <v>1</v>
      </c>
      <c r="C693" s="114">
        <f t="shared" si="63"/>
        <v>0</v>
      </c>
      <c r="D693" s="115">
        <f t="shared" si="64"/>
        <v>0</v>
      </c>
      <c r="E693" s="114">
        <f t="shared" si="60"/>
        <v>0</v>
      </c>
      <c r="F693" s="114">
        <f t="shared" si="65"/>
        <v>1000000</v>
      </c>
      <c r="G693" s="114">
        <f t="shared" si="61"/>
        <v>1000000</v>
      </c>
    </row>
    <row r="694" spans="1:7" x14ac:dyDescent="0.25">
      <c r="A694" s="177">
        <v>44556</v>
      </c>
      <c r="B694" s="116">
        <f t="shared" si="62"/>
        <v>1</v>
      </c>
      <c r="C694" s="114">
        <f t="shared" si="63"/>
        <v>0</v>
      </c>
      <c r="D694" s="115">
        <f t="shared" si="64"/>
        <v>0</v>
      </c>
      <c r="E694" s="114">
        <f t="shared" si="60"/>
        <v>0</v>
      </c>
      <c r="F694" s="114">
        <f t="shared" si="65"/>
        <v>1000000</v>
      </c>
      <c r="G694" s="114">
        <f t="shared" si="61"/>
        <v>1000000</v>
      </c>
    </row>
    <row r="695" spans="1:7" x14ac:dyDescent="0.25">
      <c r="A695" s="177">
        <v>44557</v>
      </c>
      <c r="B695" s="116">
        <f t="shared" si="62"/>
        <v>1</v>
      </c>
      <c r="C695" s="114">
        <f t="shared" si="63"/>
        <v>0</v>
      </c>
      <c r="D695" s="115">
        <f t="shared" si="64"/>
        <v>0</v>
      </c>
      <c r="E695" s="114">
        <f t="shared" si="60"/>
        <v>0</v>
      </c>
      <c r="F695" s="114">
        <f t="shared" si="65"/>
        <v>1000000</v>
      </c>
      <c r="G695" s="114">
        <f t="shared" si="61"/>
        <v>1000000</v>
      </c>
    </row>
    <row r="696" spans="1:7" x14ac:dyDescent="0.25">
      <c r="A696" s="177">
        <v>44558</v>
      </c>
      <c r="B696" s="116">
        <f t="shared" si="62"/>
        <v>1</v>
      </c>
      <c r="C696" s="114">
        <f t="shared" si="63"/>
        <v>0</v>
      </c>
      <c r="D696" s="115">
        <f t="shared" si="64"/>
        <v>0</v>
      </c>
      <c r="E696" s="114">
        <f t="shared" si="60"/>
        <v>0</v>
      </c>
      <c r="F696" s="114">
        <f t="shared" si="65"/>
        <v>1000000</v>
      </c>
      <c r="G696" s="114">
        <f t="shared" si="61"/>
        <v>1000000</v>
      </c>
    </row>
    <row r="697" spans="1:7" x14ac:dyDescent="0.25">
      <c r="A697" s="177">
        <v>44559</v>
      </c>
      <c r="B697" s="116">
        <f t="shared" si="62"/>
        <v>1</v>
      </c>
      <c r="C697" s="114">
        <f t="shared" si="63"/>
        <v>0</v>
      </c>
      <c r="D697" s="115">
        <f t="shared" si="64"/>
        <v>0</v>
      </c>
      <c r="E697" s="114">
        <f t="shared" si="60"/>
        <v>0</v>
      </c>
      <c r="F697" s="114">
        <f t="shared" si="65"/>
        <v>1000000</v>
      </c>
      <c r="G697" s="114">
        <f t="shared" si="61"/>
        <v>1000000</v>
      </c>
    </row>
    <row r="698" spans="1:7" x14ac:dyDescent="0.25">
      <c r="A698" s="177">
        <v>44560</v>
      </c>
      <c r="B698" s="116">
        <f t="shared" si="62"/>
        <v>1</v>
      </c>
      <c r="C698" s="114">
        <f t="shared" si="63"/>
        <v>0</v>
      </c>
      <c r="D698" s="115">
        <f t="shared" si="64"/>
        <v>0</v>
      </c>
      <c r="E698" s="114">
        <f t="shared" si="60"/>
        <v>0</v>
      </c>
      <c r="F698" s="114">
        <f t="shared" si="65"/>
        <v>1000000</v>
      </c>
      <c r="G698" s="114">
        <f t="shared" si="61"/>
        <v>1000000</v>
      </c>
    </row>
    <row r="699" spans="1:7" x14ac:dyDescent="0.25">
      <c r="A699" s="177">
        <v>44561</v>
      </c>
      <c r="B699" s="116">
        <f t="shared" si="62"/>
        <v>1</v>
      </c>
      <c r="C699" s="114">
        <f t="shared" si="63"/>
        <v>0</v>
      </c>
      <c r="D699" s="115">
        <f t="shared" si="64"/>
        <v>0</v>
      </c>
      <c r="E699" s="114">
        <f t="shared" si="60"/>
        <v>0</v>
      </c>
      <c r="F699" s="114">
        <f t="shared" si="65"/>
        <v>1000000</v>
      </c>
      <c r="G699" s="114">
        <f t="shared" si="61"/>
        <v>1000000</v>
      </c>
    </row>
    <row r="700" spans="1:7" x14ac:dyDescent="0.25">
      <c r="A700" s="177">
        <v>44562</v>
      </c>
      <c r="B700" s="116">
        <f t="shared" si="62"/>
        <v>1</v>
      </c>
      <c r="C700" s="114">
        <f t="shared" si="63"/>
        <v>0</v>
      </c>
      <c r="D700" s="115">
        <f t="shared" si="64"/>
        <v>0</v>
      </c>
      <c r="E700" s="114">
        <f t="shared" si="60"/>
        <v>0</v>
      </c>
      <c r="F700" s="114">
        <f t="shared" si="65"/>
        <v>1000000</v>
      </c>
      <c r="G700" s="114">
        <f t="shared" si="61"/>
        <v>1000000</v>
      </c>
    </row>
    <row r="701" spans="1:7" x14ac:dyDescent="0.25">
      <c r="A701" s="177">
        <v>44563</v>
      </c>
      <c r="B701" s="116">
        <f t="shared" si="62"/>
        <v>1</v>
      </c>
      <c r="C701" s="114">
        <f t="shared" si="63"/>
        <v>0</v>
      </c>
      <c r="D701" s="115">
        <f t="shared" si="64"/>
        <v>0</v>
      </c>
      <c r="E701" s="114">
        <f t="shared" si="60"/>
        <v>0</v>
      </c>
      <c r="F701" s="114">
        <f t="shared" si="65"/>
        <v>1000000</v>
      </c>
      <c r="G701" s="114">
        <f t="shared" si="61"/>
        <v>1000000</v>
      </c>
    </row>
    <row r="702" spans="1:7" x14ac:dyDescent="0.25">
      <c r="A702" s="177">
        <v>44564</v>
      </c>
      <c r="B702" s="116">
        <f t="shared" si="62"/>
        <v>1</v>
      </c>
      <c r="C702" s="114">
        <f t="shared" si="63"/>
        <v>0</v>
      </c>
      <c r="D702" s="115">
        <f t="shared" si="64"/>
        <v>0</v>
      </c>
      <c r="E702" s="114">
        <f t="shared" si="60"/>
        <v>0</v>
      </c>
      <c r="F702" s="114">
        <f t="shared" si="65"/>
        <v>1000000</v>
      </c>
      <c r="G702" s="114">
        <f t="shared" si="61"/>
        <v>1000000</v>
      </c>
    </row>
    <row r="703" spans="1:7" x14ac:dyDescent="0.25">
      <c r="A703" s="177">
        <v>44565</v>
      </c>
      <c r="B703" s="116">
        <f t="shared" si="62"/>
        <v>1</v>
      </c>
      <c r="C703" s="114">
        <f t="shared" si="63"/>
        <v>0</v>
      </c>
      <c r="D703" s="115">
        <f t="shared" si="64"/>
        <v>0</v>
      </c>
      <c r="E703" s="114">
        <f t="shared" si="60"/>
        <v>0</v>
      </c>
      <c r="F703" s="114">
        <f t="shared" si="65"/>
        <v>1000000</v>
      </c>
      <c r="G703" s="114">
        <f t="shared" si="61"/>
        <v>1000000</v>
      </c>
    </row>
    <row r="704" spans="1:7" x14ac:dyDescent="0.25">
      <c r="A704" s="177">
        <v>44566</v>
      </c>
      <c r="B704" s="116">
        <f t="shared" si="62"/>
        <v>1</v>
      </c>
      <c r="C704" s="114">
        <f t="shared" si="63"/>
        <v>0</v>
      </c>
      <c r="D704" s="115">
        <f t="shared" si="64"/>
        <v>0</v>
      </c>
      <c r="E704" s="114">
        <f t="shared" si="60"/>
        <v>0</v>
      </c>
      <c r="F704" s="114">
        <f t="shared" si="65"/>
        <v>1000000</v>
      </c>
      <c r="G704" s="114">
        <f t="shared" si="61"/>
        <v>1000000</v>
      </c>
    </row>
    <row r="705" spans="1:7" x14ac:dyDescent="0.25">
      <c r="A705" s="177">
        <v>44567</v>
      </c>
      <c r="B705" s="116">
        <f t="shared" si="62"/>
        <v>1</v>
      </c>
      <c r="C705" s="114">
        <f t="shared" si="63"/>
        <v>0</v>
      </c>
      <c r="D705" s="115">
        <f t="shared" si="64"/>
        <v>0</v>
      </c>
      <c r="E705" s="114">
        <f t="shared" si="60"/>
        <v>0</v>
      </c>
      <c r="F705" s="114">
        <f t="shared" si="65"/>
        <v>1000000</v>
      </c>
      <c r="G705" s="114">
        <f t="shared" si="61"/>
        <v>1000000</v>
      </c>
    </row>
    <row r="706" spans="1:7" x14ac:dyDescent="0.25">
      <c r="A706" s="177">
        <v>44568</v>
      </c>
      <c r="B706" s="116">
        <f t="shared" si="62"/>
        <v>1</v>
      </c>
      <c r="C706" s="114">
        <f t="shared" si="63"/>
        <v>0</v>
      </c>
      <c r="D706" s="115">
        <f t="shared" si="64"/>
        <v>0</v>
      </c>
      <c r="E706" s="114">
        <f t="shared" si="60"/>
        <v>0</v>
      </c>
      <c r="F706" s="114">
        <f t="shared" si="65"/>
        <v>1000000</v>
      </c>
      <c r="G706" s="114">
        <f t="shared" si="61"/>
        <v>1000000</v>
      </c>
    </row>
    <row r="707" spans="1:7" x14ac:dyDescent="0.25">
      <c r="A707" s="177">
        <v>44569</v>
      </c>
      <c r="B707" s="116">
        <f t="shared" si="62"/>
        <v>1</v>
      </c>
      <c r="C707" s="114">
        <f t="shared" si="63"/>
        <v>0</v>
      </c>
      <c r="D707" s="115">
        <f t="shared" si="64"/>
        <v>0</v>
      </c>
      <c r="E707" s="114">
        <f t="shared" si="60"/>
        <v>0</v>
      </c>
      <c r="F707" s="114">
        <f t="shared" si="65"/>
        <v>1000000</v>
      </c>
      <c r="G707" s="114">
        <f t="shared" si="61"/>
        <v>1000000</v>
      </c>
    </row>
    <row r="708" spans="1:7" x14ac:dyDescent="0.25">
      <c r="A708" s="177">
        <v>44570</v>
      </c>
      <c r="B708" s="116">
        <f t="shared" si="62"/>
        <v>1</v>
      </c>
      <c r="C708" s="114">
        <f t="shared" si="63"/>
        <v>0</v>
      </c>
      <c r="D708" s="115">
        <f t="shared" si="64"/>
        <v>0</v>
      </c>
      <c r="E708" s="114">
        <f t="shared" ref="E708:E759" si="66">F708*$B$1681*B708/365</f>
        <v>0</v>
      </c>
      <c r="F708" s="114">
        <f t="shared" si="65"/>
        <v>1000000</v>
      </c>
      <c r="G708" s="114">
        <f t="shared" ref="G708:G760" si="67">F708-D708</f>
        <v>1000000</v>
      </c>
    </row>
    <row r="709" spans="1:7" x14ac:dyDescent="0.25">
      <c r="A709" s="177">
        <v>44571</v>
      </c>
      <c r="B709" s="116">
        <f t="shared" ref="B709:B760" si="68">_xlfn.DAYS(A709,A708)</f>
        <v>1</v>
      </c>
      <c r="C709" s="114">
        <f t="shared" ref="C709:C760" si="69">$B$1682</f>
        <v>0</v>
      </c>
      <c r="D709" s="115">
        <f t="shared" ref="D709:D760" si="70">C709-E709</f>
        <v>0</v>
      </c>
      <c r="E709" s="114">
        <f t="shared" si="66"/>
        <v>0</v>
      </c>
      <c r="F709" s="114">
        <f t="shared" ref="F709:F760" si="71">G708</f>
        <v>1000000</v>
      </c>
      <c r="G709" s="114">
        <f t="shared" si="67"/>
        <v>1000000</v>
      </c>
    </row>
    <row r="710" spans="1:7" x14ac:dyDescent="0.25">
      <c r="A710" s="177">
        <v>44572</v>
      </c>
      <c r="B710" s="116">
        <f t="shared" si="68"/>
        <v>1</v>
      </c>
      <c r="C710" s="114">
        <f t="shared" si="69"/>
        <v>0</v>
      </c>
      <c r="D710" s="115">
        <f t="shared" si="70"/>
        <v>0</v>
      </c>
      <c r="E710" s="114">
        <f t="shared" si="66"/>
        <v>0</v>
      </c>
      <c r="F710" s="114">
        <f t="shared" si="71"/>
        <v>1000000</v>
      </c>
      <c r="G710" s="114">
        <f t="shared" si="67"/>
        <v>1000000</v>
      </c>
    </row>
    <row r="711" spans="1:7" x14ac:dyDescent="0.25">
      <c r="A711" s="177">
        <v>44573</v>
      </c>
      <c r="B711" s="116">
        <f t="shared" si="68"/>
        <v>1</v>
      </c>
      <c r="C711" s="114">
        <f t="shared" si="69"/>
        <v>0</v>
      </c>
      <c r="D711" s="115">
        <f t="shared" si="70"/>
        <v>0</v>
      </c>
      <c r="E711" s="114">
        <f t="shared" si="66"/>
        <v>0</v>
      </c>
      <c r="F711" s="114">
        <f t="shared" si="71"/>
        <v>1000000</v>
      </c>
      <c r="G711" s="114">
        <f t="shared" si="67"/>
        <v>1000000</v>
      </c>
    </row>
    <row r="712" spans="1:7" x14ac:dyDescent="0.25">
      <c r="A712" s="177">
        <v>44574</v>
      </c>
      <c r="B712" s="116">
        <f t="shared" si="68"/>
        <v>1</v>
      </c>
      <c r="C712" s="114">
        <f t="shared" si="69"/>
        <v>0</v>
      </c>
      <c r="D712" s="115">
        <f t="shared" si="70"/>
        <v>0</v>
      </c>
      <c r="E712" s="114">
        <f t="shared" si="66"/>
        <v>0</v>
      </c>
      <c r="F712" s="114">
        <f t="shared" si="71"/>
        <v>1000000</v>
      </c>
      <c r="G712" s="114">
        <f t="shared" si="67"/>
        <v>1000000</v>
      </c>
    </row>
    <row r="713" spans="1:7" x14ac:dyDescent="0.25">
      <c r="A713" s="177">
        <v>44575</v>
      </c>
      <c r="B713" s="116">
        <f t="shared" si="68"/>
        <v>1</v>
      </c>
      <c r="C713" s="114">
        <f t="shared" si="69"/>
        <v>0</v>
      </c>
      <c r="D713" s="115">
        <f t="shared" si="70"/>
        <v>0</v>
      </c>
      <c r="E713" s="114">
        <f t="shared" si="66"/>
        <v>0</v>
      </c>
      <c r="F713" s="114">
        <f t="shared" si="71"/>
        <v>1000000</v>
      </c>
      <c r="G713" s="114">
        <f t="shared" si="67"/>
        <v>1000000</v>
      </c>
    </row>
    <row r="714" spans="1:7" x14ac:dyDescent="0.25">
      <c r="A714" s="177">
        <v>44576</v>
      </c>
      <c r="B714" s="116">
        <f t="shared" si="68"/>
        <v>1</v>
      </c>
      <c r="C714" s="114">
        <f t="shared" si="69"/>
        <v>0</v>
      </c>
      <c r="D714" s="115">
        <f t="shared" si="70"/>
        <v>0</v>
      </c>
      <c r="E714" s="114">
        <f t="shared" si="66"/>
        <v>0</v>
      </c>
      <c r="F714" s="114">
        <f t="shared" si="71"/>
        <v>1000000</v>
      </c>
      <c r="G714" s="114">
        <f t="shared" si="67"/>
        <v>1000000</v>
      </c>
    </row>
    <row r="715" spans="1:7" x14ac:dyDescent="0.25">
      <c r="A715" s="177">
        <v>44577</v>
      </c>
      <c r="B715" s="116">
        <f t="shared" si="68"/>
        <v>1</v>
      </c>
      <c r="C715" s="114">
        <f t="shared" si="69"/>
        <v>0</v>
      </c>
      <c r="D715" s="115">
        <f t="shared" si="70"/>
        <v>0</v>
      </c>
      <c r="E715" s="114">
        <f t="shared" si="66"/>
        <v>0</v>
      </c>
      <c r="F715" s="114">
        <f t="shared" si="71"/>
        <v>1000000</v>
      </c>
      <c r="G715" s="114">
        <f t="shared" si="67"/>
        <v>1000000</v>
      </c>
    </row>
    <row r="716" spans="1:7" x14ac:dyDescent="0.25">
      <c r="A716" s="177">
        <v>44578</v>
      </c>
      <c r="B716" s="116">
        <f t="shared" si="68"/>
        <v>1</v>
      </c>
      <c r="C716" s="114">
        <f t="shared" si="69"/>
        <v>0</v>
      </c>
      <c r="D716" s="115">
        <f t="shared" si="70"/>
        <v>0</v>
      </c>
      <c r="E716" s="114">
        <f t="shared" si="66"/>
        <v>0</v>
      </c>
      <c r="F716" s="114">
        <f t="shared" si="71"/>
        <v>1000000</v>
      </c>
      <c r="G716" s="114">
        <f t="shared" si="67"/>
        <v>1000000</v>
      </c>
    </row>
    <row r="717" spans="1:7" x14ac:dyDescent="0.25">
      <c r="A717" s="177">
        <v>44579</v>
      </c>
      <c r="B717" s="116">
        <f t="shared" si="68"/>
        <v>1</v>
      </c>
      <c r="C717" s="114">
        <f t="shared" si="69"/>
        <v>0</v>
      </c>
      <c r="D717" s="115">
        <f t="shared" si="70"/>
        <v>0</v>
      </c>
      <c r="E717" s="114">
        <f t="shared" si="66"/>
        <v>0</v>
      </c>
      <c r="F717" s="114">
        <f t="shared" si="71"/>
        <v>1000000</v>
      </c>
      <c r="G717" s="114">
        <f t="shared" si="67"/>
        <v>1000000</v>
      </c>
    </row>
    <row r="718" spans="1:7" x14ac:dyDescent="0.25">
      <c r="A718" s="177">
        <v>44580</v>
      </c>
      <c r="B718" s="116">
        <f t="shared" si="68"/>
        <v>1</v>
      </c>
      <c r="C718" s="114">
        <f t="shared" si="69"/>
        <v>0</v>
      </c>
      <c r="D718" s="115">
        <f t="shared" si="70"/>
        <v>0</v>
      </c>
      <c r="E718" s="114">
        <f t="shared" si="66"/>
        <v>0</v>
      </c>
      <c r="F718" s="114">
        <f t="shared" si="71"/>
        <v>1000000</v>
      </c>
      <c r="G718" s="114">
        <f t="shared" si="67"/>
        <v>1000000</v>
      </c>
    </row>
    <row r="719" spans="1:7" x14ac:dyDescent="0.25">
      <c r="A719" s="177">
        <v>44581</v>
      </c>
      <c r="B719" s="116">
        <f t="shared" si="68"/>
        <v>1</v>
      </c>
      <c r="C719" s="114">
        <f t="shared" si="69"/>
        <v>0</v>
      </c>
      <c r="D719" s="115">
        <f t="shared" si="70"/>
        <v>0</v>
      </c>
      <c r="E719" s="114">
        <f t="shared" si="66"/>
        <v>0</v>
      </c>
      <c r="F719" s="114">
        <f t="shared" si="71"/>
        <v>1000000</v>
      </c>
      <c r="G719" s="114">
        <f t="shared" si="67"/>
        <v>1000000</v>
      </c>
    </row>
    <row r="720" spans="1:7" x14ac:dyDescent="0.25">
      <c r="A720" s="177">
        <v>44582</v>
      </c>
      <c r="B720" s="116">
        <f t="shared" si="68"/>
        <v>1</v>
      </c>
      <c r="C720" s="114">
        <f t="shared" si="69"/>
        <v>0</v>
      </c>
      <c r="D720" s="115">
        <f t="shared" si="70"/>
        <v>0</v>
      </c>
      <c r="E720" s="114">
        <f t="shared" si="66"/>
        <v>0</v>
      </c>
      <c r="F720" s="114">
        <f t="shared" si="71"/>
        <v>1000000</v>
      </c>
      <c r="G720" s="114">
        <f t="shared" si="67"/>
        <v>1000000</v>
      </c>
    </row>
    <row r="721" spans="1:7" x14ac:dyDescent="0.25">
      <c r="A721" s="177">
        <v>44583</v>
      </c>
      <c r="B721" s="116">
        <f t="shared" si="68"/>
        <v>1</v>
      </c>
      <c r="C721" s="114">
        <f t="shared" si="69"/>
        <v>0</v>
      </c>
      <c r="D721" s="115">
        <f t="shared" si="70"/>
        <v>0</v>
      </c>
      <c r="E721" s="114">
        <f t="shared" si="66"/>
        <v>0</v>
      </c>
      <c r="F721" s="114">
        <f t="shared" si="71"/>
        <v>1000000</v>
      </c>
      <c r="G721" s="114">
        <f t="shared" si="67"/>
        <v>1000000</v>
      </c>
    </row>
    <row r="722" spans="1:7" x14ac:dyDescent="0.25">
      <c r="A722" s="177">
        <v>44584</v>
      </c>
      <c r="B722" s="116">
        <f t="shared" si="68"/>
        <v>1</v>
      </c>
      <c r="C722" s="114">
        <f t="shared" si="69"/>
        <v>0</v>
      </c>
      <c r="D722" s="115">
        <f t="shared" si="70"/>
        <v>0</v>
      </c>
      <c r="E722" s="114">
        <f t="shared" si="66"/>
        <v>0</v>
      </c>
      <c r="F722" s="114">
        <f t="shared" si="71"/>
        <v>1000000</v>
      </c>
      <c r="G722" s="114">
        <f t="shared" si="67"/>
        <v>1000000</v>
      </c>
    </row>
    <row r="723" spans="1:7" x14ac:dyDescent="0.25">
      <c r="A723" s="177">
        <v>44585</v>
      </c>
      <c r="B723" s="116">
        <f t="shared" si="68"/>
        <v>1</v>
      </c>
      <c r="C723" s="114">
        <f t="shared" si="69"/>
        <v>0</v>
      </c>
      <c r="D723" s="115">
        <f t="shared" si="70"/>
        <v>0</v>
      </c>
      <c r="E723" s="114">
        <f t="shared" si="66"/>
        <v>0</v>
      </c>
      <c r="F723" s="114">
        <f t="shared" si="71"/>
        <v>1000000</v>
      </c>
      <c r="G723" s="114">
        <f t="shared" si="67"/>
        <v>1000000</v>
      </c>
    </row>
    <row r="724" spans="1:7" x14ac:dyDescent="0.25">
      <c r="A724" s="177">
        <v>44586</v>
      </c>
      <c r="B724" s="116">
        <f t="shared" si="68"/>
        <v>1</v>
      </c>
      <c r="C724" s="114">
        <f t="shared" si="69"/>
        <v>0</v>
      </c>
      <c r="D724" s="115">
        <f t="shared" si="70"/>
        <v>0</v>
      </c>
      <c r="E724" s="114">
        <f t="shared" si="66"/>
        <v>0</v>
      </c>
      <c r="F724" s="114">
        <f t="shared" si="71"/>
        <v>1000000</v>
      </c>
      <c r="G724" s="114">
        <f t="shared" si="67"/>
        <v>1000000</v>
      </c>
    </row>
    <row r="725" spans="1:7" x14ac:dyDescent="0.25">
      <c r="A725" s="177">
        <v>44587</v>
      </c>
      <c r="B725" s="116">
        <f t="shared" si="68"/>
        <v>1</v>
      </c>
      <c r="C725" s="114">
        <f t="shared" si="69"/>
        <v>0</v>
      </c>
      <c r="D725" s="115">
        <f t="shared" si="70"/>
        <v>0</v>
      </c>
      <c r="E725" s="114">
        <f t="shared" si="66"/>
        <v>0</v>
      </c>
      <c r="F725" s="114">
        <f t="shared" si="71"/>
        <v>1000000</v>
      </c>
      <c r="G725" s="114">
        <f t="shared" si="67"/>
        <v>1000000</v>
      </c>
    </row>
    <row r="726" spans="1:7" x14ac:dyDescent="0.25">
      <c r="A726" s="177">
        <v>44588</v>
      </c>
      <c r="B726" s="116">
        <f t="shared" si="68"/>
        <v>1</v>
      </c>
      <c r="C726" s="114">
        <f t="shared" si="69"/>
        <v>0</v>
      </c>
      <c r="D726" s="115">
        <f t="shared" si="70"/>
        <v>0</v>
      </c>
      <c r="E726" s="114">
        <f t="shared" si="66"/>
        <v>0</v>
      </c>
      <c r="F726" s="114">
        <f t="shared" si="71"/>
        <v>1000000</v>
      </c>
      <c r="G726" s="114">
        <f t="shared" si="67"/>
        <v>1000000</v>
      </c>
    </row>
    <row r="727" spans="1:7" x14ac:dyDescent="0.25">
      <c r="A727" s="177">
        <v>44589</v>
      </c>
      <c r="B727" s="116">
        <f t="shared" si="68"/>
        <v>1</v>
      </c>
      <c r="C727" s="114">
        <f t="shared" si="69"/>
        <v>0</v>
      </c>
      <c r="D727" s="115">
        <f t="shared" si="70"/>
        <v>0</v>
      </c>
      <c r="E727" s="114">
        <f t="shared" si="66"/>
        <v>0</v>
      </c>
      <c r="F727" s="114">
        <f t="shared" si="71"/>
        <v>1000000</v>
      </c>
      <c r="G727" s="114">
        <f t="shared" si="67"/>
        <v>1000000</v>
      </c>
    </row>
    <row r="728" spans="1:7" x14ac:dyDescent="0.25">
      <c r="A728" s="177">
        <v>44590</v>
      </c>
      <c r="B728" s="116">
        <f t="shared" si="68"/>
        <v>1</v>
      </c>
      <c r="C728" s="114">
        <f t="shared" si="69"/>
        <v>0</v>
      </c>
      <c r="D728" s="115">
        <f t="shared" si="70"/>
        <v>0</v>
      </c>
      <c r="E728" s="114">
        <f t="shared" si="66"/>
        <v>0</v>
      </c>
      <c r="F728" s="114">
        <f t="shared" si="71"/>
        <v>1000000</v>
      </c>
      <c r="G728" s="114">
        <f t="shared" si="67"/>
        <v>1000000</v>
      </c>
    </row>
    <row r="729" spans="1:7" x14ac:dyDescent="0.25">
      <c r="A729" s="177">
        <v>44591</v>
      </c>
      <c r="B729" s="116">
        <f t="shared" si="68"/>
        <v>1</v>
      </c>
      <c r="C729" s="114">
        <f t="shared" si="69"/>
        <v>0</v>
      </c>
      <c r="D729" s="115">
        <f t="shared" si="70"/>
        <v>0</v>
      </c>
      <c r="E729" s="114">
        <f t="shared" si="66"/>
        <v>0</v>
      </c>
      <c r="F729" s="114">
        <f t="shared" si="71"/>
        <v>1000000</v>
      </c>
      <c r="G729" s="114">
        <f t="shared" si="67"/>
        <v>1000000</v>
      </c>
    </row>
    <row r="730" spans="1:7" x14ac:dyDescent="0.25">
      <c r="A730" s="177">
        <v>44592</v>
      </c>
      <c r="B730" s="116">
        <f t="shared" si="68"/>
        <v>1</v>
      </c>
      <c r="C730" s="114">
        <f t="shared" si="69"/>
        <v>0</v>
      </c>
      <c r="D730" s="115">
        <f t="shared" si="70"/>
        <v>0</v>
      </c>
      <c r="E730" s="114">
        <f t="shared" si="66"/>
        <v>0</v>
      </c>
      <c r="F730" s="114">
        <f t="shared" si="71"/>
        <v>1000000</v>
      </c>
      <c r="G730" s="114">
        <f t="shared" si="67"/>
        <v>1000000</v>
      </c>
    </row>
    <row r="731" spans="1:7" x14ac:dyDescent="0.25">
      <c r="A731" s="177">
        <v>44593</v>
      </c>
      <c r="B731" s="116">
        <f t="shared" si="68"/>
        <v>1</v>
      </c>
      <c r="C731" s="114">
        <f t="shared" si="69"/>
        <v>0</v>
      </c>
      <c r="D731" s="115">
        <f t="shared" si="70"/>
        <v>0</v>
      </c>
      <c r="E731" s="114">
        <f t="shared" si="66"/>
        <v>0</v>
      </c>
      <c r="F731" s="114">
        <f t="shared" si="71"/>
        <v>1000000</v>
      </c>
      <c r="G731" s="114">
        <f t="shared" si="67"/>
        <v>1000000</v>
      </c>
    </row>
    <row r="732" spans="1:7" x14ac:dyDescent="0.25">
      <c r="A732" s="177">
        <v>44594</v>
      </c>
      <c r="B732" s="116">
        <f t="shared" si="68"/>
        <v>1</v>
      </c>
      <c r="C732" s="114">
        <f t="shared" si="69"/>
        <v>0</v>
      </c>
      <c r="D732" s="115">
        <f t="shared" si="70"/>
        <v>0</v>
      </c>
      <c r="E732" s="114">
        <f t="shared" si="66"/>
        <v>0</v>
      </c>
      <c r="F732" s="114">
        <f t="shared" si="71"/>
        <v>1000000</v>
      </c>
      <c r="G732" s="114">
        <f t="shared" si="67"/>
        <v>1000000</v>
      </c>
    </row>
    <row r="733" spans="1:7" x14ac:dyDescent="0.25">
      <c r="A733" s="177">
        <v>44595</v>
      </c>
      <c r="B733" s="116">
        <f t="shared" si="68"/>
        <v>1</v>
      </c>
      <c r="C733" s="114">
        <f t="shared" si="69"/>
        <v>0</v>
      </c>
      <c r="D733" s="115">
        <f t="shared" si="70"/>
        <v>0</v>
      </c>
      <c r="E733" s="114">
        <f t="shared" si="66"/>
        <v>0</v>
      </c>
      <c r="F733" s="114">
        <f t="shared" si="71"/>
        <v>1000000</v>
      </c>
      <c r="G733" s="114">
        <f t="shared" si="67"/>
        <v>1000000</v>
      </c>
    </row>
    <row r="734" spans="1:7" x14ac:dyDescent="0.25">
      <c r="A734" s="177">
        <v>44596</v>
      </c>
      <c r="B734" s="116">
        <f t="shared" si="68"/>
        <v>1</v>
      </c>
      <c r="C734" s="114">
        <f t="shared" si="69"/>
        <v>0</v>
      </c>
      <c r="D734" s="115">
        <f t="shared" si="70"/>
        <v>0</v>
      </c>
      <c r="E734" s="114">
        <f t="shared" si="66"/>
        <v>0</v>
      </c>
      <c r="F734" s="114">
        <f t="shared" si="71"/>
        <v>1000000</v>
      </c>
      <c r="G734" s="114">
        <f t="shared" si="67"/>
        <v>1000000</v>
      </c>
    </row>
    <row r="735" spans="1:7" x14ac:dyDescent="0.25">
      <c r="A735" s="177">
        <v>44597</v>
      </c>
      <c r="B735" s="116">
        <f t="shared" si="68"/>
        <v>1</v>
      </c>
      <c r="C735" s="114">
        <f t="shared" si="69"/>
        <v>0</v>
      </c>
      <c r="D735" s="115">
        <f t="shared" si="70"/>
        <v>0</v>
      </c>
      <c r="E735" s="114">
        <f t="shared" si="66"/>
        <v>0</v>
      </c>
      <c r="F735" s="114">
        <f t="shared" si="71"/>
        <v>1000000</v>
      </c>
      <c r="G735" s="114">
        <f t="shared" si="67"/>
        <v>1000000</v>
      </c>
    </row>
    <row r="736" spans="1:7" x14ac:dyDescent="0.25">
      <c r="A736" s="177">
        <v>44598</v>
      </c>
      <c r="B736" s="116">
        <f t="shared" si="68"/>
        <v>1</v>
      </c>
      <c r="C736" s="114">
        <f t="shared" si="69"/>
        <v>0</v>
      </c>
      <c r="D736" s="115">
        <f t="shared" si="70"/>
        <v>0</v>
      </c>
      <c r="E736" s="114">
        <f t="shared" si="66"/>
        <v>0</v>
      </c>
      <c r="F736" s="114">
        <f t="shared" si="71"/>
        <v>1000000</v>
      </c>
      <c r="G736" s="114">
        <f t="shared" si="67"/>
        <v>1000000</v>
      </c>
    </row>
    <row r="737" spans="1:7" x14ac:dyDescent="0.25">
      <c r="A737" s="177">
        <v>44599</v>
      </c>
      <c r="B737" s="116">
        <f t="shared" si="68"/>
        <v>1</v>
      </c>
      <c r="C737" s="114">
        <f t="shared" si="69"/>
        <v>0</v>
      </c>
      <c r="D737" s="115">
        <f t="shared" si="70"/>
        <v>0</v>
      </c>
      <c r="E737" s="114">
        <f t="shared" si="66"/>
        <v>0</v>
      </c>
      <c r="F737" s="114">
        <f t="shared" si="71"/>
        <v>1000000</v>
      </c>
      <c r="G737" s="114">
        <f t="shared" si="67"/>
        <v>1000000</v>
      </c>
    </row>
    <row r="738" spans="1:7" x14ac:dyDescent="0.25">
      <c r="A738" s="177">
        <v>44600</v>
      </c>
      <c r="B738" s="116">
        <f t="shared" si="68"/>
        <v>1</v>
      </c>
      <c r="C738" s="114">
        <f t="shared" si="69"/>
        <v>0</v>
      </c>
      <c r="D738" s="115">
        <f t="shared" si="70"/>
        <v>0</v>
      </c>
      <c r="E738" s="114">
        <f t="shared" si="66"/>
        <v>0</v>
      </c>
      <c r="F738" s="114">
        <f t="shared" si="71"/>
        <v>1000000</v>
      </c>
      <c r="G738" s="114">
        <f t="shared" si="67"/>
        <v>1000000</v>
      </c>
    </row>
    <row r="739" spans="1:7" x14ac:dyDescent="0.25">
      <c r="A739" s="177">
        <v>44601</v>
      </c>
      <c r="B739" s="116">
        <f t="shared" si="68"/>
        <v>1</v>
      </c>
      <c r="C739" s="114">
        <f t="shared" si="69"/>
        <v>0</v>
      </c>
      <c r="D739" s="115">
        <f t="shared" si="70"/>
        <v>0</v>
      </c>
      <c r="E739" s="114">
        <f t="shared" si="66"/>
        <v>0</v>
      </c>
      <c r="F739" s="114">
        <f t="shared" si="71"/>
        <v>1000000</v>
      </c>
      <c r="G739" s="114">
        <f t="shared" si="67"/>
        <v>1000000</v>
      </c>
    </row>
    <row r="740" spans="1:7" x14ac:dyDescent="0.25">
      <c r="A740" s="177">
        <v>44602</v>
      </c>
      <c r="B740" s="116">
        <f t="shared" si="68"/>
        <v>1</v>
      </c>
      <c r="C740" s="114">
        <f t="shared" si="69"/>
        <v>0</v>
      </c>
      <c r="D740" s="115">
        <f t="shared" si="70"/>
        <v>0</v>
      </c>
      <c r="E740" s="114">
        <f t="shared" si="66"/>
        <v>0</v>
      </c>
      <c r="F740" s="114">
        <f t="shared" si="71"/>
        <v>1000000</v>
      </c>
      <c r="G740" s="114">
        <f t="shared" si="67"/>
        <v>1000000</v>
      </c>
    </row>
    <row r="741" spans="1:7" x14ac:dyDescent="0.25">
      <c r="A741" s="177">
        <v>44603</v>
      </c>
      <c r="B741" s="116">
        <f t="shared" si="68"/>
        <v>1</v>
      </c>
      <c r="C741" s="114">
        <f t="shared" si="69"/>
        <v>0</v>
      </c>
      <c r="D741" s="115">
        <f t="shared" si="70"/>
        <v>0</v>
      </c>
      <c r="E741" s="114">
        <f t="shared" si="66"/>
        <v>0</v>
      </c>
      <c r="F741" s="114">
        <f t="shared" si="71"/>
        <v>1000000</v>
      </c>
      <c r="G741" s="114">
        <f t="shared" si="67"/>
        <v>1000000</v>
      </c>
    </row>
    <row r="742" spans="1:7" x14ac:dyDescent="0.25">
      <c r="A742" s="177">
        <v>44604</v>
      </c>
      <c r="B742" s="116">
        <f t="shared" si="68"/>
        <v>1</v>
      </c>
      <c r="C742" s="114">
        <f t="shared" si="69"/>
        <v>0</v>
      </c>
      <c r="D742" s="115">
        <f t="shared" si="70"/>
        <v>0</v>
      </c>
      <c r="E742" s="114">
        <f t="shared" si="66"/>
        <v>0</v>
      </c>
      <c r="F742" s="114">
        <f t="shared" si="71"/>
        <v>1000000</v>
      </c>
      <c r="G742" s="114">
        <f t="shared" si="67"/>
        <v>1000000</v>
      </c>
    </row>
    <row r="743" spans="1:7" x14ac:dyDescent="0.25">
      <c r="A743" s="177">
        <v>44605</v>
      </c>
      <c r="B743" s="116">
        <f t="shared" si="68"/>
        <v>1</v>
      </c>
      <c r="C743" s="114">
        <f t="shared" si="69"/>
        <v>0</v>
      </c>
      <c r="D743" s="115">
        <f t="shared" si="70"/>
        <v>0</v>
      </c>
      <c r="E743" s="114">
        <f t="shared" si="66"/>
        <v>0</v>
      </c>
      <c r="F743" s="114">
        <f t="shared" si="71"/>
        <v>1000000</v>
      </c>
      <c r="G743" s="114">
        <f t="shared" si="67"/>
        <v>1000000</v>
      </c>
    </row>
    <row r="744" spans="1:7" x14ac:dyDescent="0.25">
      <c r="A744" s="177">
        <v>44606</v>
      </c>
      <c r="B744" s="116">
        <f t="shared" si="68"/>
        <v>1</v>
      </c>
      <c r="C744" s="114">
        <f t="shared" si="69"/>
        <v>0</v>
      </c>
      <c r="D744" s="115">
        <f t="shared" si="70"/>
        <v>0</v>
      </c>
      <c r="E744" s="114">
        <f t="shared" si="66"/>
        <v>0</v>
      </c>
      <c r="F744" s="114">
        <f t="shared" si="71"/>
        <v>1000000</v>
      </c>
      <c r="G744" s="114">
        <f t="shared" si="67"/>
        <v>1000000</v>
      </c>
    </row>
    <row r="745" spans="1:7" x14ac:dyDescent="0.25">
      <c r="A745" s="177">
        <v>44607</v>
      </c>
      <c r="B745" s="116">
        <f t="shared" si="68"/>
        <v>1</v>
      </c>
      <c r="C745" s="114">
        <f t="shared" si="69"/>
        <v>0</v>
      </c>
      <c r="D745" s="115">
        <f t="shared" si="70"/>
        <v>0</v>
      </c>
      <c r="E745" s="114">
        <f t="shared" si="66"/>
        <v>0</v>
      </c>
      <c r="F745" s="114">
        <f t="shared" si="71"/>
        <v>1000000</v>
      </c>
      <c r="G745" s="114">
        <f t="shared" si="67"/>
        <v>1000000</v>
      </c>
    </row>
    <row r="746" spans="1:7" x14ac:dyDescent="0.25">
      <c r="A746" s="177">
        <v>44608</v>
      </c>
      <c r="B746" s="116">
        <f t="shared" si="68"/>
        <v>1</v>
      </c>
      <c r="C746" s="114">
        <f t="shared" si="69"/>
        <v>0</v>
      </c>
      <c r="D746" s="115">
        <f t="shared" si="70"/>
        <v>0</v>
      </c>
      <c r="E746" s="114">
        <f t="shared" si="66"/>
        <v>0</v>
      </c>
      <c r="F746" s="114">
        <f t="shared" si="71"/>
        <v>1000000</v>
      </c>
      <c r="G746" s="114">
        <f t="shared" si="67"/>
        <v>1000000</v>
      </c>
    </row>
    <row r="747" spans="1:7" x14ac:dyDescent="0.25">
      <c r="A747" s="177">
        <v>44609</v>
      </c>
      <c r="B747" s="116">
        <f t="shared" si="68"/>
        <v>1</v>
      </c>
      <c r="C747" s="114">
        <f t="shared" si="69"/>
        <v>0</v>
      </c>
      <c r="D747" s="115">
        <f t="shared" si="70"/>
        <v>0</v>
      </c>
      <c r="E747" s="114">
        <f t="shared" si="66"/>
        <v>0</v>
      </c>
      <c r="F747" s="114">
        <f t="shared" si="71"/>
        <v>1000000</v>
      </c>
      <c r="G747" s="114">
        <f t="shared" si="67"/>
        <v>1000000</v>
      </c>
    </row>
    <row r="748" spans="1:7" x14ac:dyDescent="0.25">
      <c r="A748" s="177">
        <v>44610</v>
      </c>
      <c r="B748" s="116">
        <f t="shared" si="68"/>
        <v>1</v>
      </c>
      <c r="C748" s="114">
        <f t="shared" si="69"/>
        <v>0</v>
      </c>
      <c r="D748" s="115">
        <f t="shared" si="70"/>
        <v>0</v>
      </c>
      <c r="E748" s="114">
        <f t="shared" si="66"/>
        <v>0</v>
      </c>
      <c r="F748" s="114">
        <f t="shared" si="71"/>
        <v>1000000</v>
      </c>
      <c r="G748" s="114">
        <f t="shared" si="67"/>
        <v>1000000</v>
      </c>
    </row>
    <row r="749" spans="1:7" x14ac:dyDescent="0.25">
      <c r="A749" s="177">
        <v>44611</v>
      </c>
      <c r="B749" s="116">
        <f t="shared" si="68"/>
        <v>1</v>
      </c>
      <c r="C749" s="114">
        <f t="shared" si="69"/>
        <v>0</v>
      </c>
      <c r="D749" s="115">
        <f t="shared" si="70"/>
        <v>0</v>
      </c>
      <c r="E749" s="114">
        <f t="shared" si="66"/>
        <v>0</v>
      </c>
      <c r="F749" s="114">
        <f t="shared" si="71"/>
        <v>1000000</v>
      </c>
      <c r="G749" s="114">
        <f t="shared" si="67"/>
        <v>1000000</v>
      </c>
    </row>
    <row r="750" spans="1:7" x14ac:dyDescent="0.25">
      <c r="A750" s="177">
        <v>44612</v>
      </c>
      <c r="B750" s="116">
        <f t="shared" si="68"/>
        <v>1</v>
      </c>
      <c r="C750" s="114">
        <f t="shared" si="69"/>
        <v>0</v>
      </c>
      <c r="D750" s="115">
        <f t="shared" si="70"/>
        <v>0</v>
      </c>
      <c r="E750" s="114">
        <f t="shared" si="66"/>
        <v>0</v>
      </c>
      <c r="F750" s="114">
        <f t="shared" si="71"/>
        <v>1000000</v>
      </c>
      <c r="G750" s="114">
        <f t="shared" si="67"/>
        <v>1000000</v>
      </c>
    </row>
    <row r="751" spans="1:7" x14ac:dyDescent="0.25">
      <c r="A751" s="177">
        <v>44613</v>
      </c>
      <c r="B751" s="116">
        <f t="shared" si="68"/>
        <v>1</v>
      </c>
      <c r="C751" s="114">
        <f t="shared" si="69"/>
        <v>0</v>
      </c>
      <c r="D751" s="115">
        <f t="shared" si="70"/>
        <v>0</v>
      </c>
      <c r="E751" s="114">
        <f t="shared" si="66"/>
        <v>0</v>
      </c>
      <c r="F751" s="114">
        <f t="shared" si="71"/>
        <v>1000000</v>
      </c>
      <c r="G751" s="114">
        <f t="shared" si="67"/>
        <v>1000000</v>
      </c>
    </row>
    <row r="752" spans="1:7" x14ac:dyDescent="0.25">
      <c r="A752" s="177">
        <v>44614</v>
      </c>
      <c r="B752" s="116">
        <f t="shared" si="68"/>
        <v>1</v>
      </c>
      <c r="C752" s="114">
        <f t="shared" si="69"/>
        <v>0</v>
      </c>
      <c r="D752" s="115">
        <f t="shared" si="70"/>
        <v>0</v>
      </c>
      <c r="E752" s="114">
        <f t="shared" si="66"/>
        <v>0</v>
      </c>
      <c r="F752" s="114">
        <f t="shared" si="71"/>
        <v>1000000</v>
      </c>
      <c r="G752" s="114">
        <f t="shared" si="67"/>
        <v>1000000</v>
      </c>
    </row>
    <row r="753" spans="1:7" x14ac:dyDescent="0.25">
      <c r="A753" s="177">
        <v>44615</v>
      </c>
      <c r="B753" s="116">
        <f t="shared" si="68"/>
        <v>1</v>
      </c>
      <c r="C753" s="114">
        <f t="shared" si="69"/>
        <v>0</v>
      </c>
      <c r="D753" s="115">
        <f t="shared" si="70"/>
        <v>0</v>
      </c>
      <c r="E753" s="114">
        <f t="shared" si="66"/>
        <v>0</v>
      </c>
      <c r="F753" s="114">
        <f t="shared" si="71"/>
        <v>1000000</v>
      </c>
      <c r="G753" s="114">
        <f t="shared" si="67"/>
        <v>1000000</v>
      </c>
    </row>
    <row r="754" spans="1:7" x14ac:dyDescent="0.25">
      <c r="A754" s="177">
        <v>44616</v>
      </c>
      <c r="B754" s="116">
        <f t="shared" si="68"/>
        <v>1</v>
      </c>
      <c r="C754" s="114">
        <f t="shared" si="69"/>
        <v>0</v>
      </c>
      <c r="D754" s="115">
        <f t="shared" si="70"/>
        <v>0</v>
      </c>
      <c r="E754" s="114">
        <f t="shared" si="66"/>
        <v>0</v>
      </c>
      <c r="F754" s="114">
        <f t="shared" si="71"/>
        <v>1000000</v>
      </c>
      <c r="G754" s="114">
        <f t="shared" si="67"/>
        <v>1000000</v>
      </c>
    </row>
    <row r="755" spans="1:7" x14ac:dyDescent="0.25">
      <c r="A755" s="177">
        <v>44617</v>
      </c>
      <c r="B755" s="116">
        <f t="shared" si="68"/>
        <v>1</v>
      </c>
      <c r="C755" s="114">
        <f t="shared" si="69"/>
        <v>0</v>
      </c>
      <c r="D755" s="115">
        <f t="shared" si="70"/>
        <v>0</v>
      </c>
      <c r="E755" s="114">
        <f t="shared" si="66"/>
        <v>0</v>
      </c>
      <c r="F755" s="114">
        <f t="shared" si="71"/>
        <v>1000000</v>
      </c>
      <c r="G755" s="114">
        <f t="shared" si="67"/>
        <v>1000000</v>
      </c>
    </row>
    <row r="756" spans="1:7" x14ac:dyDescent="0.25">
      <c r="A756" s="177">
        <v>44618</v>
      </c>
      <c r="B756" s="116">
        <f t="shared" si="68"/>
        <v>1</v>
      </c>
      <c r="C756" s="114">
        <f t="shared" si="69"/>
        <v>0</v>
      </c>
      <c r="D756" s="115">
        <f t="shared" si="70"/>
        <v>0</v>
      </c>
      <c r="E756" s="114">
        <f t="shared" si="66"/>
        <v>0</v>
      </c>
      <c r="F756" s="114">
        <f t="shared" si="71"/>
        <v>1000000</v>
      </c>
      <c r="G756" s="114">
        <f t="shared" si="67"/>
        <v>1000000</v>
      </c>
    </row>
    <row r="757" spans="1:7" x14ac:dyDescent="0.25">
      <c r="A757" s="177">
        <v>44619</v>
      </c>
      <c r="B757" s="116">
        <f t="shared" si="68"/>
        <v>1</v>
      </c>
      <c r="C757" s="114">
        <f t="shared" si="69"/>
        <v>0</v>
      </c>
      <c r="D757" s="115">
        <f t="shared" si="70"/>
        <v>0</v>
      </c>
      <c r="E757" s="114">
        <f t="shared" si="66"/>
        <v>0</v>
      </c>
      <c r="F757" s="114">
        <f t="shared" si="71"/>
        <v>1000000</v>
      </c>
      <c r="G757" s="114">
        <f t="shared" si="67"/>
        <v>1000000</v>
      </c>
    </row>
    <row r="758" spans="1:7" x14ac:dyDescent="0.25">
      <c r="A758" s="177">
        <v>44620</v>
      </c>
      <c r="B758" s="116">
        <f t="shared" si="68"/>
        <v>1</v>
      </c>
      <c r="C758" s="114">
        <f t="shared" si="69"/>
        <v>0</v>
      </c>
      <c r="D758" s="115">
        <f t="shared" si="70"/>
        <v>0</v>
      </c>
      <c r="E758" s="114">
        <f t="shared" si="66"/>
        <v>0</v>
      </c>
      <c r="F758" s="114">
        <f t="shared" si="71"/>
        <v>1000000</v>
      </c>
      <c r="G758" s="114">
        <f t="shared" si="67"/>
        <v>1000000</v>
      </c>
    </row>
    <row r="759" spans="1:7" x14ac:dyDescent="0.25">
      <c r="A759" s="177">
        <v>44621</v>
      </c>
      <c r="B759" s="116">
        <f t="shared" si="68"/>
        <v>1</v>
      </c>
      <c r="C759" s="114">
        <f t="shared" si="69"/>
        <v>0</v>
      </c>
      <c r="D759" s="178">
        <f t="shared" si="70"/>
        <v>0</v>
      </c>
      <c r="E759" s="114">
        <f t="shared" si="66"/>
        <v>0</v>
      </c>
      <c r="F759" s="114">
        <f t="shared" si="71"/>
        <v>1000000</v>
      </c>
      <c r="G759" s="114">
        <f t="shared" si="67"/>
        <v>1000000</v>
      </c>
    </row>
    <row r="760" spans="1:7" x14ac:dyDescent="0.25">
      <c r="A760" s="177">
        <v>44622</v>
      </c>
      <c r="B760" s="116">
        <f t="shared" si="68"/>
        <v>1</v>
      </c>
      <c r="C760" s="114">
        <f t="shared" si="69"/>
        <v>0</v>
      </c>
      <c r="D760" s="115">
        <f t="shared" si="70"/>
        <v>-777.51</v>
      </c>
      <c r="E760" s="114">
        <f>777.51</f>
        <v>777.51</v>
      </c>
      <c r="F760" s="114">
        <f t="shared" si="71"/>
        <v>1000000</v>
      </c>
      <c r="G760" s="114">
        <f t="shared" si="67"/>
        <v>1000777.51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2E253-C6DC-4708-8620-CE487ABA2549}">
  <dimension ref="A1:I760"/>
  <sheetViews>
    <sheetView workbookViewId="0"/>
  </sheetViews>
  <sheetFormatPr defaultRowHeight="15" x14ac:dyDescent="0.25"/>
  <cols>
    <col min="1" max="1" width="24.140625" bestFit="1" customWidth="1"/>
    <col min="2" max="2" width="12.28515625" bestFit="1" customWidth="1"/>
    <col min="3" max="3" width="14.5703125" bestFit="1" customWidth="1"/>
    <col min="4" max="4" width="13.7109375" bestFit="1" customWidth="1"/>
    <col min="5" max="5" width="9.42578125" bestFit="1" customWidth="1"/>
    <col min="6" max="6" width="14.5703125" bestFit="1" customWidth="1"/>
    <col min="7" max="8" width="13.5703125" bestFit="1" customWidth="1"/>
  </cols>
  <sheetData>
    <row r="1" spans="1:9" x14ac:dyDescent="0.25">
      <c r="A1" s="37" t="s">
        <v>267</v>
      </c>
      <c r="B1" s="46">
        <v>43863</v>
      </c>
      <c r="C1" s="83">
        <v>1000000</v>
      </c>
      <c r="D1" s="185" t="s">
        <v>810</v>
      </c>
      <c r="E1" s="181">
        <v>36</v>
      </c>
      <c r="F1" s="184" t="s">
        <v>653</v>
      </c>
      <c r="G1" s="183">
        <f>21*E1</f>
        <v>756</v>
      </c>
      <c r="H1" s="165" t="s">
        <v>381</v>
      </c>
      <c r="I1" s="117">
        <f>ROUNDUP(1539.45820541927,0)</f>
        <v>1540</v>
      </c>
    </row>
    <row r="2" spans="1:9" x14ac:dyDescent="0.25">
      <c r="A2" s="37" t="s">
        <v>268</v>
      </c>
      <c r="B2" s="147">
        <v>0.15</v>
      </c>
      <c r="C2" s="83" t="s">
        <v>652</v>
      </c>
      <c r="D2" s="182" t="s">
        <v>651</v>
      </c>
      <c r="E2" s="180">
        <v>44106</v>
      </c>
      <c r="F2" s="102"/>
      <c r="G2" s="102"/>
      <c r="H2" s="163"/>
    </row>
    <row r="3" spans="1:9" x14ac:dyDescent="0.25">
      <c r="A3" s="179" t="s">
        <v>650</v>
      </c>
      <c r="B3" s="179" t="s">
        <v>649</v>
      </c>
      <c r="C3" s="179" t="s">
        <v>15</v>
      </c>
      <c r="D3" s="179" t="s">
        <v>648</v>
      </c>
      <c r="E3" s="179" t="s">
        <v>647</v>
      </c>
      <c r="F3" s="179" t="s">
        <v>646</v>
      </c>
      <c r="G3" s="179" t="s">
        <v>645</v>
      </c>
    </row>
    <row r="4" spans="1:9" x14ac:dyDescent="0.25">
      <c r="A4" s="161">
        <v>43866</v>
      </c>
      <c r="B4" s="116">
        <f>DAYS360(B1,A4,TRUE)</f>
        <v>3</v>
      </c>
      <c r="C4" s="114">
        <v>0</v>
      </c>
      <c r="D4" s="115">
        <v>0</v>
      </c>
      <c r="E4" s="114">
        <f t="shared" ref="E4:E67" si="0">F4*$B$2499*B4/360</f>
        <v>0</v>
      </c>
      <c r="F4" s="114">
        <f>C1</f>
        <v>1000000</v>
      </c>
      <c r="G4" s="114">
        <f t="shared" ref="G4:G67" si="1">F4-D4</f>
        <v>1000000</v>
      </c>
    </row>
    <row r="5" spans="1:9" x14ac:dyDescent="0.25">
      <c r="A5" s="177">
        <v>43867</v>
      </c>
      <c r="B5" s="116">
        <f t="shared" ref="B5:B68" si="2">DAYS360(A4,A5,TRUE)</f>
        <v>1</v>
      </c>
      <c r="C5" s="114">
        <f t="shared" ref="C5:C68" si="3">$B$2500</f>
        <v>0</v>
      </c>
      <c r="D5" s="115">
        <f t="shared" ref="D5:D68" si="4">C5-E5</f>
        <v>0</v>
      </c>
      <c r="E5" s="114">
        <f t="shared" si="0"/>
        <v>0</v>
      </c>
      <c r="F5" s="114">
        <f t="shared" ref="F5:F68" si="5">G4</f>
        <v>1000000</v>
      </c>
      <c r="G5" s="114">
        <f t="shared" si="1"/>
        <v>1000000</v>
      </c>
    </row>
    <row r="6" spans="1:9" x14ac:dyDescent="0.25">
      <c r="A6" s="177">
        <v>43868</v>
      </c>
      <c r="B6" s="116">
        <f t="shared" si="2"/>
        <v>1</v>
      </c>
      <c r="C6" s="114">
        <f t="shared" si="3"/>
        <v>0</v>
      </c>
      <c r="D6" s="115">
        <f t="shared" si="4"/>
        <v>0</v>
      </c>
      <c r="E6" s="114">
        <f t="shared" si="0"/>
        <v>0</v>
      </c>
      <c r="F6" s="114">
        <f t="shared" si="5"/>
        <v>1000000</v>
      </c>
      <c r="G6" s="114">
        <f t="shared" si="1"/>
        <v>1000000</v>
      </c>
    </row>
    <row r="7" spans="1:9" x14ac:dyDescent="0.25">
      <c r="A7" s="177">
        <v>43869</v>
      </c>
      <c r="B7" s="116">
        <f t="shared" si="2"/>
        <v>1</v>
      </c>
      <c r="C7" s="114">
        <f t="shared" si="3"/>
        <v>0</v>
      </c>
      <c r="D7" s="115">
        <f t="shared" si="4"/>
        <v>0</v>
      </c>
      <c r="E7" s="114">
        <f t="shared" si="0"/>
        <v>0</v>
      </c>
      <c r="F7" s="114">
        <f t="shared" si="5"/>
        <v>1000000</v>
      </c>
      <c r="G7" s="114">
        <f t="shared" si="1"/>
        <v>1000000</v>
      </c>
    </row>
    <row r="8" spans="1:9" x14ac:dyDescent="0.25">
      <c r="A8" s="177">
        <v>43870</v>
      </c>
      <c r="B8" s="116">
        <f t="shared" si="2"/>
        <v>1</v>
      </c>
      <c r="C8" s="114">
        <f t="shared" si="3"/>
        <v>0</v>
      </c>
      <c r="D8" s="115">
        <f t="shared" si="4"/>
        <v>0</v>
      </c>
      <c r="E8" s="114">
        <f t="shared" si="0"/>
        <v>0</v>
      </c>
      <c r="F8" s="114">
        <f t="shared" si="5"/>
        <v>1000000</v>
      </c>
      <c r="G8" s="114">
        <f t="shared" si="1"/>
        <v>1000000</v>
      </c>
    </row>
    <row r="9" spans="1:9" x14ac:dyDescent="0.25">
      <c r="A9" s="177">
        <v>43871</v>
      </c>
      <c r="B9" s="116">
        <f t="shared" si="2"/>
        <v>1</v>
      </c>
      <c r="C9" s="114">
        <f t="shared" si="3"/>
        <v>0</v>
      </c>
      <c r="D9" s="115">
        <f t="shared" si="4"/>
        <v>0</v>
      </c>
      <c r="E9" s="114">
        <f t="shared" si="0"/>
        <v>0</v>
      </c>
      <c r="F9" s="114">
        <f t="shared" si="5"/>
        <v>1000000</v>
      </c>
      <c r="G9" s="114">
        <f t="shared" si="1"/>
        <v>1000000</v>
      </c>
    </row>
    <row r="10" spans="1:9" x14ac:dyDescent="0.25">
      <c r="A10" s="177">
        <v>43872</v>
      </c>
      <c r="B10" s="116">
        <f t="shared" si="2"/>
        <v>1</v>
      </c>
      <c r="C10" s="114">
        <f t="shared" si="3"/>
        <v>0</v>
      </c>
      <c r="D10" s="115">
        <f t="shared" si="4"/>
        <v>0</v>
      </c>
      <c r="E10" s="114">
        <f t="shared" si="0"/>
        <v>0</v>
      </c>
      <c r="F10" s="114">
        <f t="shared" si="5"/>
        <v>1000000</v>
      </c>
      <c r="G10" s="114">
        <f t="shared" si="1"/>
        <v>1000000</v>
      </c>
    </row>
    <row r="11" spans="1:9" x14ac:dyDescent="0.25">
      <c r="A11" s="177">
        <v>43873</v>
      </c>
      <c r="B11" s="116">
        <f t="shared" si="2"/>
        <v>1</v>
      </c>
      <c r="C11" s="114">
        <f t="shared" si="3"/>
        <v>0</v>
      </c>
      <c r="D11" s="115">
        <f t="shared" si="4"/>
        <v>0</v>
      </c>
      <c r="E11" s="114">
        <f t="shared" si="0"/>
        <v>0</v>
      </c>
      <c r="F11" s="114">
        <f t="shared" si="5"/>
        <v>1000000</v>
      </c>
      <c r="G11" s="114">
        <f t="shared" si="1"/>
        <v>1000000</v>
      </c>
    </row>
    <row r="12" spans="1:9" x14ac:dyDescent="0.25">
      <c r="A12" s="177">
        <v>43874</v>
      </c>
      <c r="B12" s="116">
        <f t="shared" si="2"/>
        <v>1</v>
      </c>
      <c r="C12" s="114">
        <f t="shared" si="3"/>
        <v>0</v>
      </c>
      <c r="D12" s="115">
        <f t="shared" si="4"/>
        <v>0</v>
      </c>
      <c r="E12" s="114">
        <f t="shared" si="0"/>
        <v>0</v>
      </c>
      <c r="F12" s="114">
        <f t="shared" si="5"/>
        <v>1000000</v>
      </c>
      <c r="G12" s="114">
        <f t="shared" si="1"/>
        <v>1000000</v>
      </c>
    </row>
    <row r="13" spans="1:9" x14ac:dyDescent="0.25">
      <c r="A13" s="177">
        <v>43875</v>
      </c>
      <c r="B13" s="116">
        <f t="shared" si="2"/>
        <v>1</v>
      </c>
      <c r="C13" s="114">
        <f t="shared" si="3"/>
        <v>0</v>
      </c>
      <c r="D13" s="115">
        <f t="shared" si="4"/>
        <v>0</v>
      </c>
      <c r="E13" s="114">
        <f t="shared" si="0"/>
        <v>0</v>
      </c>
      <c r="F13" s="114">
        <f t="shared" si="5"/>
        <v>1000000</v>
      </c>
      <c r="G13" s="114">
        <f t="shared" si="1"/>
        <v>1000000</v>
      </c>
    </row>
    <row r="14" spans="1:9" x14ac:dyDescent="0.25">
      <c r="A14" s="177">
        <v>43876</v>
      </c>
      <c r="B14" s="116">
        <f t="shared" si="2"/>
        <v>1</v>
      </c>
      <c r="C14" s="114">
        <f t="shared" si="3"/>
        <v>0</v>
      </c>
      <c r="D14" s="115">
        <f t="shared" si="4"/>
        <v>0</v>
      </c>
      <c r="E14" s="114">
        <f t="shared" si="0"/>
        <v>0</v>
      </c>
      <c r="F14" s="114">
        <f t="shared" si="5"/>
        <v>1000000</v>
      </c>
      <c r="G14" s="114">
        <f t="shared" si="1"/>
        <v>1000000</v>
      </c>
    </row>
    <row r="15" spans="1:9" x14ac:dyDescent="0.25">
      <c r="A15" s="177">
        <v>43877</v>
      </c>
      <c r="B15" s="116">
        <f t="shared" si="2"/>
        <v>1</v>
      </c>
      <c r="C15" s="114">
        <f t="shared" si="3"/>
        <v>0</v>
      </c>
      <c r="D15" s="115">
        <f t="shared" si="4"/>
        <v>0</v>
      </c>
      <c r="E15" s="114">
        <f t="shared" si="0"/>
        <v>0</v>
      </c>
      <c r="F15" s="114">
        <f t="shared" si="5"/>
        <v>1000000</v>
      </c>
      <c r="G15" s="114">
        <f t="shared" si="1"/>
        <v>1000000</v>
      </c>
    </row>
    <row r="16" spans="1:9" x14ac:dyDescent="0.25">
      <c r="A16" s="177">
        <v>43878</v>
      </c>
      <c r="B16" s="116">
        <f t="shared" si="2"/>
        <v>1</v>
      </c>
      <c r="C16" s="114">
        <f t="shared" si="3"/>
        <v>0</v>
      </c>
      <c r="D16" s="115">
        <f t="shared" si="4"/>
        <v>0</v>
      </c>
      <c r="E16" s="114">
        <f t="shared" si="0"/>
        <v>0</v>
      </c>
      <c r="F16" s="114">
        <f t="shared" si="5"/>
        <v>1000000</v>
      </c>
      <c r="G16" s="114">
        <f t="shared" si="1"/>
        <v>1000000</v>
      </c>
    </row>
    <row r="17" spans="1:7" x14ac:dyDescent="0.25">
      <c r="A17" s="177">
        <v>43879</v>
      </c>
      <c r="B17" s="116">
        <f t="shared" si="2"/>
        <v>1</v>
      </c>
      <c r="C17" s="114">
        <f t="shared" si="3"/>
        <v>0</v>
      </c>
      <c r="D17" s="115">
        <f t="shared" si="4"/>
        <v>0</v>
      </c>
      <c r="E17" s="114">
        <f t="shared" si="0"/>
        <v>0</v>
      </c>
      <c r="F17" s="114">
        <f t="shared" si="5"/>
        <v>1000000</v>
      </c>
      <c r="G17" s="114">
        <f t="shared" si="1"/>
        <v>1000000</v>
      </c>
    </row>
    <row r="18" spans="1:7" x14ac:dyDescent="0.25">
      <c r="A18" s="177">
        <v>43880</v>
      </c>
      <c r="B18" s="116">
        <f t="shared" si="2"/>
        <v>1</v>
      </c>
      <c r="C18" s="114">
        <f t="shared" si="3"/>
        <v>0</v>
      </c>
      <c r="D18" s="115">
        <f t="shared" si="4"/>
        <v>0</v>
      </c>
      <c r="E18" s="114">
        <f t="shared" si="0"/>
        <v>0</v>
      </c>
      <c r="F18" s="114">
        <f t="shared" si="5"/>
        <v>1000000</v>
      </c>
      <c r="G18" s="114">
        <f t="shared" si="1"/>
        <v>1000000</v>
      </c>
    </row>
    <row r="19" spans="1:7" x14ac:dyDescent="0.25">
      <c r="A19" s="177">
        <v>43881</v>
      </c>
      <c r="B19" s="116">
        <f t="shared" si="2"/>
        <v>1</v>
      </c>
      <c r="C19" s="114">
        <f t="shared" si="3"/>
        <v>0</v>
      </c>
      <c r="D19" s="115">
        <f t="shared" si="4"/>
        <v>0</v>
      </c>
      <c r="E19" s="114">
        <f t="shared" si="0"/>
        <v>0</v>
      </c>
      <c r="F19" s="114">
        <f t="shared" si="5"/>
        <v>1000000</v>
      </c>
      <c r="G19" s="114">
        <f t="shared" si="1"/>
        <v>1000000</v>
      </c>
    </row>
    <row r="20" spans="1:7" x14ac:dyDescent="0.25">
      <c r="A20" s="177">
        <v>43882</v>
      </c>
      <c r="B20" s="116">
        <f t="shared" si="2"/>
        <v>1</v>
      </c>
      <c r="C20" s="114">
        <f t="shared" si="3"/>
        <v>0</v>
      </c>
      <c r="D20" s="115">
        <f t="shared" si="4"/>
        <v>0</v>
      </c>
      <c r="E20" s="114">
        <f t="shared" si="0"/>
        <v>0</v>
      </c>
      <c r="F20" s="114">
        <f t="shared" si="5"/>
        <v>1000000</v>
      </c>
      <c r="G20" s="114">
        <f t="shared" si="1"/>
        <v>1000000</v>
      </c>
    </row>
    <row r="21" spans="1:7" x14ac:dyDescent="0.25">
      <c r="A21" s="177">
        <v>43883</v>
      </c>
      <c r="B21" s="116">
        <f t="shared" si="2"/>
        <v>1</v>
      </c>
      <c r="C21" s="114">
        <f t="shared" si="3"/>
        <v>0</v>
      </c>
      <c r="D21" s="115">
        <f t="shared" si="4"/>
        <v>0</v>
      </c>
      <c r="E21" s="114">
        <f t="shared" si="0"/>
        <v>0</v>
      </c>
      <c r="F21" s="114">
        <f t="shared" si="5"/>
        <v>1000000</v>
      </c>
      <c r="G21" s="114">
        <f t="shared" si="1"/>
        <v>1000000</v>
      </c>
    </row>
    <row r="22" spans="1:7" x14ac:dyDescent="0.25">
      <c r="A22" s="177">
        <v>43884</v>
      </c>
      <c r="B22" s="116">
        <f t="shared" si="2"/>
        <v>1</v>
      </c>
      <c r="C22" s="114">
        <f t="shared" si="3"/>
        <v>0</v>
      </c>
      <c r="D22" s="115">
        <f t="shared" si="4"/>
        <v>0</v>
      </c>
      <c r="E22" s="114">
        <f t="shared" si="0"/>
        <v>0</v>
      </c>
      <c r="F22" s="114">
        <f t="shared" si="5"/>
        <v>1000000</v>
      </c>
      <c r="G22" s="114">
        <f t="shared" si="1"/>
        <v>1000000</v>
      </c>
    </row>
    <row r="23" spans="1:7" x14ac:dyDescent="0.25">
      <c r="A23" s="177">
        <v>43885</v>
      </c>
      <c r="B23" s="116">
        <f t="shared" si="2"/>
        <v>1</v>
      </c>
      <c r="C23" s="114">
        <f t="shared" si="3"/>
        <v>0</v>
      </c>
      <c r="D23" s="115">
        <f t="shared" si="4"/>
        <v>0</v>
      </c>
      <c r="E23" s="114">
        <f t="shared" si="0"/>
        <v>0</v>
      </c>
      <c r="F23" s="114">
        <f t="shared" si="5"/>
        <v>1000000</v>
      </c>
      <c r="G23" s="114">
        <f t="shared" si="1"/>
        <v>1000000</v>
      </c>
    </row>
    <row r="24" spans="1:7" x14ac:dyDescent="0.25">
      <c r="A24" s="177">
        <v>43886</v>
      </c>
      <c r="B24" s="116">
        <f t="shared" si="2"/>
        <v>1</v>
      </c>
      <c r="C24" s="114">
        <f t="shared" si="3"/>
        <v>0</v>
      </c>
      <c r="D24" s="115">
        <f t="shared" si="4"/>
        <v>0</v>
      </c>
      <c r="E24" s="114">
        <f t="shared" si="0"/>
        <v>0</v>
      </c>
      <c r="F24" s="114">
        <f t="shared" si="5"/>
        <v>1000000</v>
      </c>
      <c r="G24" s="114">
        <f t="shared" si="1"/>
        <v>1000000</v>
      </c>
    </row>
    <row r="25" spans="1:7" x14ac:dyDescent="0.25">
      <c r="A25" s="177">
        <v>43887</v>
      </c>
      <c r="B25" s="116">
        <f t="shared" si="2"/>
        <v>1</v>
      </c>
      <c r="C25" s="114">
        <f t="shared" si="3"/>
        <v>0</v>
      </c>
      <c r="D25" s="115">
        <f t="shared" si="4"/>
        <v>0</v>
      </c>
      <c r="E25" s="114">
        <f t="shared" si="0"/>
        <v>0</v>
      </c>
      <c r="F25" s="114">
        <f t="shared" si="5"/>
        <v>1000000</v>
      </c>
      <c r="G25" s="114">
        <f t="shared" si="1"/>
        <v>1000000</v>
      </c>
    </row>
    <row r="26" spans="1:7" x14ac:dyDescent="0.25">
      <c r="A26" s="177">
        <v>43888</v>
      </c>
      <c r="B26" s="116">
        <f t="shared" si="2"/>
        <v>1</v>
      </c>
      <c r="C26" s="114">
        <f t="shared" si="3"/>
        <v>0</v>
      </c>
      <c r="D26" s="115">
        <f t="shared" si="4"/>
        <v>0</v>
      </c>
      <c r="E26" s="114">
        <f t="shared" si="0"/>
        <v>0</v>
      </c>
      <c r="F26" s="114">
        <f t="shared" si="5"/>
        <v>1000000</v>
      </c>
      <c r="G26" s="114">
        <f t="shared" si="1"/>
        <v>1000000</v>
      </c>
    </row>
    <row r="27" spans="1:7" x14ac:dyDescent="0.25">
      <c r="A27" s="177">
        <v>43889</v>
      </c>
      <c r="B27" s="116">
        <f t="shared" si="2"/>
        <v>1</v>
      </c>
      <c r="C27" s="114">
        <f t="shared" si="3"/>
        <v>0</v>
      </c>
      <c r="D27" s="115">
        <f t="shared" si="4"/>
        <v>0</v>
      </c>
      <c r="E27" s="114">
        <f t="shared" si="0"/>
        <v>0</v>
      </c>
      <c r="F27" s="114">
        <f t="shared" si="5"/>
        <v>1000000</v>
      </c>
      <c r="G27" s="114">
        <f t="shared" si="1"/>
        <v>1000000</v>
      </c>
    </row>
    <row r="28" spans="1:7" x14ac:dyDescent="0.25">
      <c r="A28" s="177">
        <v>43890</v>
      </c>
      <c r="B28" s="116">
        <f t="shared" si="2"/>
        <v>1</v>
      </c>
      <c r="C28" s="114">
        <f t="shared" si="3"/>
        <v>0</v>
      </c>
      <c r="D28" s="115">
        <f t="shared" si="4"/>
        <v>0</v>
      </c>
      <c r="E28" s="114">
        <f t="shared" si="0"/>
        <v>0</v>
      </c>
      <c r="F28" s="114">
        <f t="shared" si="5"/>
        <v>1000000</v>
      </c>
      <c r="G28" s="114">
        <f t="shared" si="1"/>
        <v>1000000</v>
      </c>
    </row>
    <row r="29" spans="1:7" x14ac:dyDescent="0.25">
      <c r="A29" s="177">
        <v>43891</v>
      </c>
      <c r="B29" s="116">
        <f t="shared" si="2"/>
        <v>2</v>
      </c>
      <c r="C29" s="114">
        <f t="shared" si="3"/>
        <v>0</v>
      </c>
      <c r="D29" s="115">
        <f t="shared" si="4"/>
        <v>0</v>
      </c>
      <c r="E29" s="114">
        <f t="shared" si="0"/>
        <v>0</v>
      </c>
      <c r="F29" s="114">
        <f t="shared" si="5"/>
        <v>1000000</v>
      </c>
      <c r="G29" s="114">
        <f t="shared" si="1"/>
        <v>1000000</v>
      </c>
    </row>
    <row r="30" spans="1:7" x14ac:dyDescent="0.25">
      <c r="A30" s="177">
        <v>43892</v>
      </c>
      <c r="B30" s="116">
        <f t="shared" si="2"/>
        <v>1</v>
      </c>
      <c r="C30" s="114">
        <f t="shared" si="3"/>
        <v>0</v>
      </c>
      <c r="D30" s="115">
        <f t="shared" si="4"/>
        <v>0</v>
      </c>
      <c r="E30" s="114">
        <f t="shared" si="0"/>
        <v>0</v>
      </c>
      <c r="F30" s="114">
        <f t="shared" si="5"/>
        <v>1000000</v>
      </c>
      <c r="G30" s="114">
        <f t="shared" si="1"/>
        <v>1000000</v>
      </c>
    </row>
    <row r="31" spans="1:7" x14ac:dyDescent="0.25">
      <c r="A31" s="177">
        <v>43893</v>
      </c>
      <c r="B31" s="116">
        <f t="shared" si="2"/>
        <v>1</v>
      </c>
      <c r="C31" s="114">
        <f t="shared" si="3"/>
        <v>0</v>
      </c>
      <c r="D31" s="115">
        <f t="shared" si="4"/>
        <v>0</v>
      </c>
      <c r="E31" s="114">
        <f t="shared" si="0"/>
        <v>0</v>
      </c>
      <c r="F31" s="114">
        <f t="shared" si="5"/>
        <v>1000000</v>
      </c>
      <c r="G31" s="114">
        <f t="shared" si="1"/>
        <v>1000000</v>
      </c>
    </row>
    <row r="32" spans="1:7" x14ac:dyDescent="0.25">
      <c r="A32" s="177">
        <v>43894</v>
      </c>
      <c r="B32" s="116">
        <f t="shared" si="2"/>
        <v>1</v>
      </c>
      <c r="C32" s="114">
        <f t="shared" si="3"/>
        <v>0</v>
      </c>
      <c r="D32" s="115">
        <f t="shared" si="4"/>
        <v>0</v>
      </c>
      <c r="E32" s="114">
        <f t="shared" si="0"/>
        <v>0</v>
      </c>
      <c r="F32" s="114">
        <f t="shared" si="5"/>
        <v>1000000</v>
      </c>
      <c r="G32" s="114">
        <f t="shared" si="1"/>
        <v>1000000</v>
      </c>
    </row>
    <row r="33" spans="1:7" x14ac:dyDescent="0.25">
      <c r="A33" s="177">
        <v>43895</v>
      </c>
      <c r="B33" s="116">
        <f t="shared" si="2"/>
        <v>1</v>
      </c>
      <c r="C33" s="114">
        <f t="shared" si="3"/>
        <v>0</v>
      </c>
      <c r="D33" s="115">
        <f t="shared" si="4"/>
        <v>0</v>
      </c>
      <c r="E33" s="114">
        <f t="shared" si="0"/>
        <v>0</v>
      </c>
      <c r="F33" s="114">
        <f t="shared" si="5"/>
        <v>1000000</v>
      </c>
      <c r="G33" s="114">
        <f t="shared" si="1"/>
        <v>1000000</v>
      </c>
    </row>
    <row r="34" spans="1:7" x14ac:dyDescent="0.25">
      <c r="A34" s="177">
        <v>43896</v>
      </c>
      <c r="B34" s="116">
        <f t="shared" si="2"/>
        <v>1</v>
      </c>
      <c r="C34" s="114">
        <f t="shared" si="3"/>
        <v>0</v>
      </c>
      <c r="D34" s="115">
        <f t="shared" si="4"/>
        <v>0</v>
      </c>
      <c r="E34" s="114">
        <f t="shared" si="0"/>
        <v>0</v>
      </c>
      <c r="F34" s="114">
        <f t="shared" si="5"/>
        <v>1000000</v>
      </c>
      <c r="G34" s="114">
        <f t="shared" si="1"/>
        <v>1000000</v>
      </c>
    </row>
    <row r="35" spans="1:7" x14ac:dyDescent="0.25">
      <c r="A35" s="177">
        <v>43897</v>
      </c>
      <c r="B35" s="116">
        <f t="shared" si="2"/>
        <v>1</v>
      </c>
      <c r="C35" s="114">
        <f t="shared" si="3"/>
        <v>0</v>
      </c>
      <c r="D35" s="115">
        <f t="shared" si="4"/>
        <v>0</v>
      </c>
      <c r="E35" s="114">
        <f t="shared" si="0"/>
        <v>0</v>
      </c>
      <c r="F35" s="114">
        <f t="shared" si="5"/>
        <v>1000000</v>
      </c>
      <c r="G35" s="114">
        <f t="shared" si="1"/>
        <v>1000000</v>
      </c>
    </row>
    <row r="36" spans="1:7" x14ac:dyDescent="0.25">
      <c r="A36" s="177">
        <v>43898</v>
      </c>
      <c r="B36" s="116">
        <f t="shared" si="2"/>
        <v>1</v>
      </c>
      <c r="C36" s="114">
        <f t="shared" si="3"/>
        <v>0</v>
      </c>
      <c r="D36" s="115">
        <f t="shared" si="4"/>
        <v>0</v>
      </c>
      <c r="E36" s="114">
        <f t="shared" si="0"/>
        <v>0</v>
      </c>
      <c r="F36" s="114">
        <f t="shared" si="5"/>
        <v>1000000</v>
      </c>
      <c r="G36" s="114">
        <f t="shared" si="1"/>
        <v>1000000</v>
      </c>
    </row>
    <row r="37" spans="1:7" x14ac:dyDescent="0.25">
      <c r="A37" s="177">
        <v>43899</v>
      </c>
      <c r="B37" s="116">
        <f t="shared" si="2"/>
        <v>1</v>
      </c>
      <c r="C37" s="114">
        <f t="shared" si="3"/>
        <v>0</v>
      </c>
      <c r="D37" s="115">
        <f t="shared" si="4"/>
        <v>0</v>
      </c>
      <c r="E37" s="114">
        <f t="shared" si="0"/>
        <v>0</v>
      </c>
      <c r="F37" s="114">
        <f t="shared" si="5"/>
        <v>1000000</v>
      </c>
      <c r="G37" s="114">
        <f t="shared" si="1"/>
        <v>1000000</v>
      </c>
    </row>
    <row r="38" spans="1:7" x14ac:dyDescent="0.25">
      <c r="A38" s="177">
        <v>43900</v>
      </c>
      <c r="B38" s="116">
        <f t="shared" si="2"/>
        <v>1</v>
      </c>
      <c r="C38" s="114">
        <f t="shared" si="3"/>
        <v>0</v>
      </c>
      <c r="D38" s="115">
        <f t="shared" si="4"/>
        <v>0</v>
      </c>
      <c r="E38" s="114">
        <f t="shared" si="0"/>
        <v>0</v>
      </c>
      <c r="F38" s="114">
        <f t="shared" si="5"/>
        <v>1000000</v>
      </c>
      <c r="G38" s="114">
        <f t="shared" si="1"/>
        <v>1000000</v>
      </c>
    </row>
    <row r="39" spans="1:7" x14ac:dyDescent="0.25">
      <c r="A39" s="177">
        <v>43901</v>
      </c>
      <c r="B39" s="116">
        <f t="shared" si="2"/>
        <v>1</v>
      </c>
      <c r="C39" s="114">
        <f t="shared" si="3"/>
        <v>0</v>
      </c>
      <c r="D39" s="115">
        <f t="shared" si="4"/>
        <v>0</v>
      </c>
      <c r="E39" s="114">
        <f t="shared" si="0"/>
        <v>0</v>
      </c>
      <c r="F39" s="114">
        <f t="shared" si="5"/>
        <v>1000000</v>
      </c>
      <c r="G39" s="114">
        <f t="shared" si="1"/>
        <v>1000000</v>
      </c>
    </row>
    <row r="40" spans="1:7" x14ac:dyDescent="0.25">
      <c r="A40" s="177">
        <v>43902</v>
      </c>
      <c r="B40" s="116">
        <f t="shared" si="2"/>
        <v>1</v>
      </c>
      <c r="C40" s="114">
        <f t="shared" si="3"/>
        <v>0</v>
      </c>
      <c r="D40" s="115">
        <f t="shared" si="4"/>
        <v>0</v>
      </c>
      <c r="E40" s="114">
        <f t="shared" si="0"/>
        <v>0</v>
      </c>
      <c r="F40" s="114">
        <f t="shared" si="5"/>
        <v>1000000</v>
      </c>
      <c r="G40" s="114">
        <f t="shared" si="1"/>
        <v>1000000</v>
      </c>
    </row>
    <row r="41" spans="1:7" x14ac:dyDescent="0.25">
      <c r="A41" s="177">
        <v>43903</v>
      </c>
      <c r="B41" s="116">
        <f t="shared" si="2"/>
        <v>1</v>
      </c>
      <c r="C41" s="114">
        <f t="shared" si="3"/>
        <v>0</v>
      </c>
      <c r="D41" s="115">
        <f t="shared" si="4"/>
        <v>0</v>
      </c>
      <c r="E41" s="114">
        <f t="shared" si="0"/>
        <v>0</v>
      </c>
      <c r="F41" s="114">
        <f t="shared" si="5"/>
        <v>1000000</v>
      </c>
      <c r="G41" s="114">
        <f t="shared" si="1"/>
        <v>1000000</v>
      </c>
    </row>
    <row r="42" spans="1:7" x14ac:dyDescent="0.25">
      <c r="A42" s="177">
        <v>43904</v>
      </c>
      <c r="B42" s="116">
        <f t="shared" si="2"/>
        <v>1</v>
      </c>
      <c r="C42" s="114">
        <f t="shared" si="3"/>
        <v>0</v>
      </c>
      <c r="D42" s="115">
        <f t="shared" si="4"/>
        <v>0</v>
      </c>
      <c r="E42" s="114">
        <f t="shared" si="0"/>
        <v>0</v>
      </c>
      <c r="F42" s="114">
        <f t="shared" si="5"/>
        <v>1000000</v>
      </c>
      <c r="G42" s="114">
        <f t="shared" si="1"/>
        <v>1000000</v>
      </c>
    </row>
    <row r="43" spans="1:7" x14ac:dyDescent="0.25">
      <c r="A43" s="177">
        <v>43905</v>
      </c>
      <c r="B43" s="116">
        <f t="shared" si="2"/>
        <v>1</v>
      </c>
      <c r="C43" s="114">
        <f t="shared" si="3"/>
        <v>0</v>
      </c>
      <c r="D43" s="115">
        <f t="shared" si="4"/>
        <v>0</v>
      </c>
      <c r="E43" s="114">
        <f t="shared" si="0"/>
        <v>0</v>
      </c>
      <c r="F43" s="114">
        <f t="shared" si="5"/>
        <v>1000000</v>
      </c>
      <c r="G43" s="114">
        <f t="shared" si="1"/>
        <v>1000000</v>
      </c>
    </row>
    <row r="44" spans="1:7" x14ac:dyDescent="0.25">
      <c r="A44" s="177">
        <v>43906</v>
      </c>
      <c r="B44" s="116">
        <f t="shared" si="2"/>
        <v>1</v>
      </c>
      <c r="C44" s="114">
        <f t="shared" si="3"/>
        <v>0</v>
      </c>
      <c r="D44" s="115">
        <f t="shared" si="4"/>
        <v>0</v>
      </c>
      <c r="E44" s="114">
        <f t="shared" si="0"/>
        <v>0</v>
      </c>
      <c r="F44" s="114">
        <f t="shared" si="5"/>
        <v>1000000</v>
      </c>
      <c r="G44" s="114">
        <f t="shared" si="1"/>
        <v>1000000</v>
      </c>
    </row>
    <row r="45" spans="1:7" x14ac:dyDescent="0.25">
      <c r="A45" s="177">
        <v>43907</v>
      </c>
      <c r="B45" s="116">
        <f t="shared" si="2"/>
        <v>1</v>
      </c>
      <c r="C45" s="114">
        <f t="shared" si="3"/>
        <v>0</v>
      </c>
      <c r="D45" s="115">
        <f t="shared" si="4"/>
        <v>0</v>
      </c>
      <c r="E45" s="114">
        <f t="shared" si="0"/>
        <v>0</v>
      </c>
      <c r="F45" s="114">
        <f t="shared" si="5"/>
        <v>1000000</v>
      </c>
      <c r="G45" s="114">
        <f t="shared" si="1"/>
        <v>1000000</v>
      </c>
    </row>
    <row r="46" spans="1:7" x14ac:dyDescent="0.25">
      <c r="A46" s="177">
        <v>43908</v>
      </c>
      <c r="B46" s="116">
        <f t="shared" si="2"/>
        <v>1</v>
      </c>
      <c r="C46" s="114">
        <f t="shared" si="3"/>
        <v>0</v>
      </c>
      <c r="D46" s="115">
        <f t="shared" si="4"/>
        <v>0</v>
      </c>
      <c r="E46" s="114">
        <f t="shared" si="0"/>
        <v>0</v>
      </c>
      <c r="F46" s="114">
        <f t="shared" si="5"/>
        <v>1000000</v>
      </c>
      <c r="G46" s="114">
        <f t="shared" si="1"/>
        <v>1000000</v>
      </c>
    </row>
    <row r="47" spans="1:7" x14ac:dyDescent="0.25">
      <c r="A47" s="177">
        <v>43909</v>
      </c>
      <c r="B47" s="116">
        <f t="shared" si="2"/>
        <v>1</v>
      </c>
      <c r="C47" s="114">
        <f t="shared" si="3"/>
        <v>0</v>
      </c>
      <c r="D47" s="115">
        <f t="shared" si="4"/>
        <v>0</v>
      </c>
      <c r="E47" s="114">
        <f t="shared" si="0"/>
        <v>0</v>
      </c>
      <c r="F47" s="114">
        <f t="shared" si="5"/>
        <v>1000000</v>
      </c>
      <c r="G47" s="114">
        <f t="shared" si="1"/>
        <v>1000000</v>
      </c>
    </row>
    <row r="48" spans="1:7" x14ac:dyDescent="0.25">
      <c r="A48" s="177">
        <v>43910</v>
      </c>
      <c r="B48" s="116">
        <f t="shared" si="2"/>
        <v>1</v>
      </c>
      <c r="C48" s="114">
        <f t="shared" si="3"/>
        <v>0</v>
      </c>
      <c r="D48" s="115">
        <f t="shared" si="4"/>
        <v>0</v>
      </c>
      <c r="E48" s="114">
        <f t="shared" si="0"/>
        <v>0</v>
      </c>
      <c r="F48" s="114">
        <f t="shared" si="5"/>
        <v>1000000</v>
      </c>
      <c r="G48" s="114">
        <f t="shared" si="1"/>
        <v>1000000</v>
      </c>
    </row>
    <row r="49" spans="1:7" x14ac:dyDescent="0.25">
      <c r="A49" s="177">
        <v>43911</v>
      </c>
      <c r="B49" s="116">
        <f t="shared" si="2"/>
        <v>1</v>
      </c>
      <c r="C49" s="114">
        <f t="shared" si="3"/>
        <v>0</v>
      </c>
      <c r="D49" s="115">
        <f t="shared" si="4"/>
        <v>0</v>
      </c>
      <c r="E49" s="114">
        <f t="shared" si="0"/>
        <v>0</v>
      </c>
      <c r="F49" s="114">
        <f t="shared" si="5"/>
        <v>1000000</v>
      </c>
      <c r="G49" s="114">
        <f t="shared" si="1"/>
        <v>1000000</v>
      </c>
    </row>
    <row r="50" spans="1:7" x14ac:dyDescent="0.25">
      <c r="A50" s="177">
        <v>43912</v>
      </c>
      <c r="B50" s="116">
        <f t="shared" si="2"/>
        <v>1</v>
      </c>
      <c r="C50" s="114">
        <f t="shared" si="3"/>
        <v>0</v>
      </c>
      <c r="D50" s="115">
        <f t="shared" si="4"/>
        <v>0</v>
      </c>
      <c r="E50" s="114">
        <f t="shared" si="0"/>
        <v>0</v>
      </c>
      <c r="F50" s="114">
        <f t="shared" si="5"/>
        <v>1000000</v>
      </c>
      <c r="G50" s="114">
        <f t="shared" si="1"/>
        <v>1000000</v>
      </c>
    </row>
    <row r="51" spans="1:7" x14ac:dyDescent="0.25">
      <c r="A51" s="177">
        <v>43913</v>
      </c>
      <c r="B51" s="116">
        <f t="shared" si="2"/>
        <v>1</v>
      </c>
      <c r="C51" s="114">
        <f t="shared" si="3"/>
        <v>0</v>
      </c>
      <c r="D51" s="115">
        <f t="shared" si="4"/>
        <v>0</v>
      </c>
      <c r="E51" s="114">
        <f t="shared" si="0"/>
        <v>0</v>
      </c>
      <c r="F51" s="114">
        <f t="shared" si="5"/>
        <v>1000000</v>
      </c>
      <c r="G51" s="114">
        <f t="shared" si="1"/>
        <v>1000000</v>
      </c>
    </row>
    <row r="52" spans="1:7" x14ac:dyDescent="0.25">
      <c r="A52" s="177">
        <v>43914</v>
      </c>
      <c r="B52" s="116">
        <f t="shared" si="2"/>
        <v>1</v>
      </c>
      <c r="C52" s="114">
        <f t="shared" si="3"/>
        <v>0</v>
      </c>
      <c r="D52" s="115">
        <f t="shared" si="4"/>
        <v>0</v>
      </c>
      <c r="E52" s="114">
        <f t="shared" si="0"/>
        <v>0</v>
      </c>
      <c r="F52" s="114">
        <f t="shared" si="5"/>
        <v>1000000</v>
      </c>
      <c r="G52" s="114">
        <f t="shared" si="1"/>
        <v>1000000</v>
      </c>
    </row>
    <row r="53" spans="1:7" x14ac:dyDescent="0.25">
      <c r="A53" s="177">
        <v>43915</v>
      </c>
      <c r="B53" s="116">
        <f t="shared" si="2"/>
        <v>1</v>
      </c>
      <c r="C53" s="114">
        <f t="shared" si="3"/>
        <v>0</v>
      </c>
      <c r="D53" s="115">
        <f t="shared" si="4"/>
        <v>0</v>
      </c>
      <c r="E53" s="114">
        <f t="shared" si="0"/>
        <v>0</v>
      </c>
      <c r="F53" s="114">
        <f t="shared" si="5"/>
        <v>1000000</v>
      </c>
      <c r="G53" s="114">
        <f t="shared" si="1"/>
        <v>1000000</v>
      </c>
    </row>
    <row r="54" spans="1:7" x14ac:dyDescent="0.25">
      <c r="A54" s="177">
        <v>43916</v>
      </c>
      <c r="B54" s="116">
        <f t="shared" si="2"/>
        <v>1</v>
      </c>
      <c r="C54" s="114">
        <f t="shared" si="3"/>
        <v>0</v>
      </c>
      <c r="D54" s="115">
        <f t="shared" si="4"/>
        <v>0</v>
      </c>
      <c r="E54" s="114">
        <f t="shared" si="0"/>
        <v>0</v>
      </c>
      <c r="F54" s="114">
        <f t="shared" si="5"/>
        <v>1000000</v>
      </c>
      <c r="G54" s="114">
        <f t="shared" si="1"/>
        <v>1000000</v>
      </c>
    </row>
    <row r="55" spans="1:7" x14ac:dyDescent="0.25">
      <c r="A55" s="177">
        <v>43917</v>
      </c>
      <c r="B55" s="116">
        <f t="shared" si="2"/>
        <v>1</v>
      </c>
      <c r="C55" s="114">
        <f t="shared" si="3"/>
        <v>0</v>
      </c>
      <c r="D55" s="115">
        <f t="shared" si="4"/>
        <v>0</v>
      </c>
      <c r="E55" s="114">
        <f t="shared" si="0"/>
        <v>0</v>
      </c>
      <c r="F55" s="114">
        <f t="shared" si="5"/>
        <v>1000000</v>
      </c>
      <c r="G55" s="114">
        <f t="shared" si="1"/>
        <v>1000000</v>
      </c>
    </row>
    <row r="56" spans="1:7" x14ac:dyDescent="0.25">
      <c r="A56" s="177">
        <v>43918</v>
      </c>
      <c r="B56" s="116">
        <f t="shared" si="2"/>
        <v>1</v>
      </c>
      <c r="C56" s="114">
        <f t="shared" si="3"/>
        <v>0</v>
      </c>
      <c r="D56" s="115">
        <f t="shared" si="4"/>
        <v>0</v>
      </c>
      <c r="E56" s="114">
        <f t="shared" si="0"/>
        <v>0</v>
      </c>
      <c r="F56" s="114">
        <f t="shared" si="5"/>
        <v>1000000</v>
      </c>
      <c r="G56" s="114">
        <f t="shared" si="1"/>
        <v>1000000</v>
      </c>
    </row>
    <row r="57" spans="1:7" x14ac:dyDescent="0.25">
      <c r="A57" s="177">
        <v>43919</v>
      </c>
      <c r="B57" s="116">
        <f t="shared" si="2"/>
        <v>1</v>
      </c>
      <c r="C57" s="114">
        <f t="shared" si="3"/>
        <v>0</v>
      </c>
      <c r="D57" s="115">
        <f t="shared" si="4"/>
        <v>0</v>
      </c>
      <c r="E57" s="114">
        <f t="shared" si="0"/>
        <v>0</v>
      </c>
      <c r="F57" s="114">
        <f t="shared" si="5"/>
        <v>1000000</v>
      </c>
      <c r="G57" s="114">
        <f t="shared" si="1"/>
        <v>1000000</v>
      </c>
    </row>
    <row r="58" spans="1:7" x14ac:dyDescent="0.25">
      <c r="A58" s="177">
        <v>43920</v>
      </c>
      <c r="B58" s="116">
        <f t="shared" si="2"/>
        <v>1</v>
      </c>
      <c r="C58" s="114">
        <f t="shared" si="3"/>
        <v>0</v>
      </c>
      <c r="D58" s="115">
        <f t="shared" si="4"/>
        <v>0</v>
      </c>
      <c r="E58" s="114">
        <f t="shared" si="0"/>
        <v>0</v>
      </c>
      <c r="F58" s="114">
        <f t="shared" si="5"/>
        <v>1000000</v>
      </c>
      <c r="G58" s="114">
        <f t="shared" si="1"/>
        <v>1000000</v>
      </c>
    </row>
    <row r="59" spans="1:7" x14ac:dyDescent="0.25">
      <c r="A59" s="177">
        <v>43921</v>
      </c>
      <c r="B59" s="116">
        <f t="shared" si="2"/>
        <v>0</v>
      </c>
      <c r="C59" s="114">
        <f t="shared" si="3"/>
        <v>0</v>
      </c>
      <c r="D59" s="115">
        <f t="shared" si="4"/>
        <v>0</v>
      </c>
      <c r="E59" s="114">
        <f t="shared" si="0"/>
        <v>0</v>
      </c>
      <c r="F59" s="114">
        <f t="shared" si="5"/>
        <v>1000000</v>
      </c>
      <c r="G59" s="114">
        <f t="shared" si="1"/>
        <v>1000000</v>
      </c>
    </row>
    <row r="60" spans="1:7" x14ac:dyDescent="0.25">
      <c r="A60" s="177">
        <v>43922</v>
      </c>
      <c r="B60" s="116">
        <f t="shared" si="2"/>
        <v>1</v>
      </c>
      <c r="C60" s="114">
        <f t="shared" si="3"/>
        <v>0</v>
      </c>
      <c r="D60" s="115">
        <f t="shared" si="4"/>
        <v>0</v>
      </c>
      <c r="E60" s="114">
        <f t="shared" si="0"/>
        <v>0</v>
      </c>
      <c r="F60" s="114">
        <f t="shared" si="5"/>
        <v>1000000</v>
      </c>
      <c r="G60" s="114">
        <f t="shared" si="1"/>
        <v>1000000</v>
      </c>
    </row>
    <row r="61" spans="1:7" x14ac:dyDescent="0.25">
      <c r="A61" s="177">
        <v>43923</v>
      </c>
      <c r="B61" s="116">
        <f t="shared" si="2"/>
        <v>1</v>
      </c>
      <c r="C61" s="114">
        <f t="shared" si="3"/>
        <v>0</v>
      </c>
      <c r="D61" s="115">
        <f t="shared" si="4"/>
        <v>0</v>
      </c>
      <c r="E61" s="114">
        <f t="shared" si="0"/>
        <v>0</v>
      </c>
      <c r="F61" s="114">
        <f t="shared" si="5"/>
        <v>1000000</v>
      </c>
      <c r="G61" s="114">
        <f t="shared" si="1"/>
        <v>1000000</v>
      </c>
    </row>
    <row r="62" spans="1:7" x14ac:dyDescent="0.25">
      <c r="A62" s="177">
        <v>43924</v>
      </c>
      <c r="B62" s="116">
        <f t="shared" si="2"/>
        <v>1</v>
      </c>
      <c r="C62" s="114">
        <f t="shared" si="3"/>
        <v>0</v>
      </c>
      <c r="D62" s="115">
        <f t="shared" si="4"/>
        <v>0</v>
      </c>
      <c r="E62" s="114">
        <f t="shared" si="0"/>
        <v>0</v>
      </c>
      <c r="F62" s="114">
        <f t="shared" si="5"/>
        <v>1000000</v>
      </c>
      <c r="G62" s="114">
        <f t="shared" si="1"/>
        <v>1000000</v>
      </c>
    </row>
    <row r="63" spans="1:7" x14ac:dyDescent="0.25">
      <c r="A63" s="177">
        <v>43925</v>
      </c>
      <c r="B63" s="116">
        <f t="shared" si="2"/>
        <v>1</v>
      </c>
      <c r="C63" s="114">
        <f t="shared" si="3"/>
        <v>0</v>
      </c>
      <c r="D63" s="115">
        <f t="shared" si="4"/>
        <v>0</v>
      </c>
      <c r="E63" s="114">
        <f t="shared" si="0"/>
        <v>0</v>
      </c>
      <c r="F63" s="114">
        <f t="shared" si="5"/>
        <v>1000000</v>
      </c>
      <c r="G63" s="114">
        <f t="shared" si="1"/>
        <v>1000000</v>
      </c>
    </row>
    <row r="64" spans="1:7" x14ac:dyDescent="0.25">
      <c r="A64" s="177">
        <v>43926</v>
      </c>
      <c r="B64" s="116">
        <f t="shared" si="2"/>
        <v>1</v>
      </c>
      <c r="C64" s="114">
        <f t="shared" si="3"/>
        <v>0</v>
      </c>
      <c r="D64" s="115">
        <f t="shared" si="4"/>
        <v>0</v>
      </c>
      <c r="E64" s="114">
        <f t="shared" si="0"/>
        <v>0</v>
      </c>
      <c r="F64" s="114">
        <f t="shared" si="5"/>
        <v>1000000</v>
      </c>
      <c r="G64" s="114">
        <f t="shared" si="1"/>
        <v>1000000</v>
      </c>
    </row>
    <row r="65" spans="1:7" x14ac:dyDescent="0.25">
      <c r="A65" s="177">
        <v>43927</v>
      </c>
      <c r="B65" s="116">
        <f t="shared" si="2"/>
        <v>1</v>
      </c>
      <c r="C65" s="114">
        <f t="shared" si="3"/>
        <v>0</v>
      </c>
      <c r="D65" s="115">
        <f t="shared" si="4"/>
        <v>0</v>
      </c>
      <c r="E65" s="114">
        <f t="shared" si="0"/>
        <v>0</v>
      </c>
      <c r="F65" s="114">
        <f t="shared" si="5"/>
        <v>1000000</v>
      </c>
      <c r="G65" s="114">
        <f t="shared" si="1"/>
        <v>1000000</v>
      </c>
    </row>
    <row r="66" spans="1:7" x14ac:dyDescent="0.25">
      <c r="A66" s="177">
        <v>43928</v>
      </c>
      <c r="B66" s="116">
        <f t="shared" si="2"/>
        <v>1</v>
      </c>
      <c r="C66" s="114">
        <f t="shared" si="3"/>
        <v>0</v>
      </c>
      <c r="D66" s="115">
        <f t="shared" si="4"/>
        <v>0</v>
      </c>
      <c r="E66" s="114">
        <f t="shared" si="0"/>
        <v>0</v>
      </c>
      <c r="F66" s="114">
        <f t="shared" si="5"/>
        <v>1000000</v>
      </c>
      <c r="G66" s="114">
        <f t="shared" si="1"/>
        <v>1000000</v>
      </c>
    </row>
    <row r="67" spans="1:7" x14ac:dyDescent="0.25">
      <c r="A67" s="177">
        <v>43929</v>
      </c>
      <c r="B67" s="116">
        <f t="shared" si="2"/>
        <v>1</v>
      </c>
      <c r="C67" s="114">
        <f t="shared" si="3"/>
        <v>0</v>
      </c>
      <c r="D67" s="115">
        <f t="shared" si="4"/>
        <v>0</v>
      </c>
      <c r="E67" s="114">
        <f t="shared" si="0"/>
        <v>0</v>
      </c>
      <c r="F67" s="114">
        <f t="shared" si="5"/>
        <v>1000000</v>
      </c>
      <c r="G67" s="114">
        <f t="shared" si="1"/>
        <v>1000000</v>
      </c>
    </row>
    <row r="68" spans="1:7" x14ac:dyDescent="0.25">
      <c r="A68" s="177">
        <v>43930</v>
      </c>
      <c r="B68" s="116">
        <f t="shared" si="2"/>
        <v>1</v>
      </c>
      <c r="C68" s="114">
        <f t="shared" si="3"/>
        <v>0</v>
      </c>
      <c r="D68" s="115">
        <f t="shared" si="4"/>
        <v>0</v>
      </c>
      <c r="E68" s="114">
        <f t="shared" ref="E68:E131" si="6">F68*$B$2499*B68/360</f>
        <v>0</v>
      </c>
      <c r="F68" s="114">
        <f t="shared" si="5"/>
        <v>1000000</v>
      </c>
      <c r="G68" s="114">
        <f t="shared" ref="G68:G131" si="7">F68-D68</f>
        <v>1000000</v>
      </c>
    </row>
    <row r="69" spans="1:7" x14ac:dyDescent="0.25">
      <c r="A69" s="177">
        <v>43931</v>
      </c>
      <c r="B69" s="116">
        <f t="shared" ref="B69:B132" si="8">DAYS360(A68,A69,TRUE)</f>
        <v>1</v>
      </c>
      <c r="C69" s="114">
        <f t="shared" ref="C69:C132" si="9">$B$2500</f>
        <v>0</v>
      </c>
      <c r="D69" s="115">
        <f t="shared" ref="D69:D132" si="10">C69-E69</f>
        <v>0</v>
      </c>
      <c r="E69" s="114">
        <f t="shared" si="6"/>
        <v>0</v>
      </c>
      <c r="F69" s="114">
        <f t="shared" ref="F69:F132" si="11">G68</f>
        <v>1000000</v>
      </c>
      <c r="G69" s="114">
        <f t="shared" si="7"/>
        <v>1000000</v>
      </c>
    </row>
    <row r="70" spans="1:7" x14ac:dyDescent="0.25">
      <c r="A70" s="177">
        <v>43932</v>
      </c>
      <c r="B70" s="116">
        <f t="shared" si="8"/>
        <v>1</v>
      </c>
      <c r="C70" s="114">
        <f t="shared" si="9"/>
        <v>0</v>
      </c>
      <c r="D70" s="115">
        <f t="shared" si="10"/>
        <v>0</v>
      </c>
      <c r="E70" s="114">
        <f t="shared" si="6"/>
        <v>0</v>
      </c>
      <c r="F70" s="114">
        <f t="shared" si="11"/>
        <v>1000000</v>
      </c>
      <c r="G70" s="114">
        <f t="shared" si="7"/>
        <v>1000000</v>
      </c>
    </row>
    <row r="71" spans="1:7" x14ac:dyDescent="0.25">
      <c r="A71" s="177">
        <v>43933</v>
      </c>
      <c r="B71" s="116">
        <f t="shared" si="8"/>
        <v>1</v>
      </c>
      <c r="C71" s="114">
        <f t="shared" si="9"/>
        <v>0</v>
      </c>
      <c r="D71" s="115">
        <f t="shared" si="10"/>
        <v>0</v>
      </c>
      <c r="E71" s="114">
        <f t="shared" si="6"/>
        <v>0</v>
      </c>
      <c r="F71" s="114">
        <f t="shared" si="11"/>
        <v>1000000</v>
      </c>
      <c r="G71" s="114">
        <f t="shared" si="7"/>
        <v>1000000</v>
      </c>
    </row>
    <row r="72" spans="1:7" x14ac:dyDescent="0.25">
      <c r="A72" s="177">
        <v>43934</v>
      </c>
      <c r="B72" s="116">
        <f t="shared" si="8"/>
        <v>1</v>
      </c>
      <c r="C72" s="114">
        <f t="shared" si="9"/>
        <v>0</v>
      </c>
      <c r="D72" s="115">
        <f t="shared" si="10"/>
        <v>0</v>
      </c>
      <c r="E72" s="114">
        <f t="shared" si="6"/>
        <v>0</v>
      </c>
      <c r="F72" s="114">
        <f t="shared" si="11"/>
        <v>1000000</v>
      </c>
      <c r="G72" s="114">
        <f t="shared" si="7"/>
        <v>1000000</v>
      </c>
    </row>
    <row r="73" spans="1:7" x14ac:dyDescent="0.25">
      <c r="A73" s="177">
        <v>43935</v>
      </c>
      <c r="B73" s="116">
        <f t="shared" si="8"/>
        <v>1</v>
      </c>
      <c r="C73" s="114">
        <f t="shared" si="9"/>
        <v>0</v>
      </c>
      <c r="D73" s="115">
        <f t="shared" si="10"/>
        <v>0</v>
      </c>
      <c r="E73" s="114">
        <f t="shared" si="6"/>
        <v>0</v>
      </c>
      <c r="F73" s="114">
        <f t="shared" si="11"/>
        <v>1000000</v>
      </c>
      <c r="G73" s="114">
        <f t="shared" si="7"/>
        <v>1000000</v>
      </c>
    </row>
    <row r="74" spans="1:7" x14ac:dyDescent="0.25">
      <c r="A74" s="177">
        <v>43936</v>
      </c>
      <c r="B74" s="116">
        <f t="shared" si="8"/>
        <v>1</v>
      </c>
      <c r="C74" s="114">
        <f t="shared" si="9"/>
        <v>0</v>
      </c>
      <c r="D74" s="115">
        <f t="shared" si="10"/>
        <v>0</v>
      </c>
      <c r="E74" s="114">
        <f t="shared" si="6"/>
        <v>0</v>
      </c>
      <c r="F74" s="114">
        <f t="shared" si="11"/>
        <v>1000000</v>
      </c>
      <c r="G74" s="114">
        <f t="shared" si="7"/>
        <v>1000000</v>
      </c>
    </row>
    <row r="75" spans="1:7" x14ac:dyDescent="0.25">
      <c r="A75" s="177">
        <v>43937</v>
      </c>
      <c r="B75" s="116">
        <f t="shared" si="8"/>
        <v>1</v>
      </c>
      <c r="C75" s="114">
        <f t="shared" si="9"/>
        <v>0</v>
      </c>
      <c r="D75" s="115">
        <f t="shared" si="10"/>
        <v>0</v>
      </c>
      <c r="E75" s="114">
        <f t="shared" si="6"/>
        <v>0</v>
      </c>
      <c r="F75" s="114">
        <f t="shared" si="11"/>
        <v>1000000</v>
      </c>
      <c r="G75" s="114">
        <f t="shared" si="7"/>
        <v>1000000</v>
      </c>
    </row>
    <row r="76" spans="1:7" x14ac:dyDescent="0.25">
      <c r="A76" s="177">
        <v>43938</v>
      </c>
      <c r="B76" s="116">
        <f t="shared" si="8"/>
        <v>1</v>
      </c>
      <c r="C76" s="114">
        <f t="shared" si="9"/>
        <v>0</v>
      </c>
      <c r="D76" s="115">
        <f t="shared" si="10"/>
        <v>0</v>
      </c>
      <c r="E76" s="114">
        <f t="shared" si="6"/>
        <v>0</v>
      </c>
      <c r="F76" s="114">
        <f t="shared" si="11"/>
        <v>1000000</v>
      </c>
      <c r="G76" s="114">
        <f t="shared" si="7"/>
        <v>1000000</v>
      </c>
    </row>
    <row r="77" spans="1:7" x14ac:dyDescent="0.25">
      <c r="A77" s="177">
        <v>43939</v>
      </c>
      <c r="B77" s="116">
        <f t="shared" si="8"/>
        <v>1</v>
      </c>
      <c r="C77" s="114">
        <f t="shared" si="9"/>
        <v>0</v>
      </c>
      <c r="D77" s="115">
        <f t="shared" si="10"/>
        <v>0</v>
      </c>
      <c r="E77" s="114">
        <f t="shared" si="6"/>
        <v>0</v>
      </c>
      <c r="F77" s="114">
        <f t="shared" si="11"/>
        <v>1000000</v>
      </c>
      <c r="G77" s="114">
        <f t="shared" si="7"/>
        <v>1000000</v>
      </c>
    </row>
    <row r="78" spans="1:7" x14ac:dyDescent="0.25">
      <c r="A78" s="177">
        <v>43940</v>
      </c>
      <c r="B78" s="116">
        <f t="shared" si="8"/>
        <v>1</v>
      </c>
      <c r="C78" s="114">
        <f t="shared" si="9"/>
        <v>0</v>
      </c>
      <c r="D78" s="115">
        <f t="shared" si="10"/>
        <v>0</v>
      </c>
      <c r="E78" s="114">
        <f t="shared" si="6"/>
        <v>0</v>
      </c>
      <c r="F78" s="114">
        <f t="shared" si="11"/>
        <v>1000000</v>
      </c>
      <c r="G78" s="114">
        <f t="shared" si="7"/>
        <v>1000000</v>
      </c>
    </row>
    <row r="79" spans="1:7" x14ac:dyDescent="0.25">
      <c r="A79" s="177">
        <v>43941</v>
      </c>
      <c r="B79" s="116">
        <f t="shared" si="8"/>
        <v>1</v>
      </c>
      <c r="C79" s="114">
        <f t="shared" si="9"/>
        <v>0</v>
      </c>
      <c r="D79" s="115">
        <f t="shared" si="10"/>
        <v>0</v>
      </c>
      <c r="E79" s="114">
        <f t="shared" si="6"/>
        <v>0</v>
      </c>
      <c r="F79" s="114">
        <f t="shared" si="11"/>
        <v>1000000</v>
      </c>
      <c r="G79" s="114">
        <f t="shared" si="7"/>
        <v>1000000</v>
      </c>
    </row>
    <row r="80" spans="1:7" x14ac:dyDescent="0.25">
      <c r="A80" s="177">
        <v>43942</v>
      </c>
      <c r="B80" s="116">
        <f t="shared" si="8"/>
        <v>1</v>
      </c>
      <c r="C80" s="114">
        <f t="shared" si="9"/>
        <v>0</v>
      </c>
      <c r="D80" s="115">
        <f t="shared" si="10"/>
        <v>0</v>
      </c>
      <c r="E80" s="114">
        <f t="shared" si="6"/>
        <v>0</v>
      </c>
      <c r="F80" s="114">
        <f t="shared" si="11"/>
        <v>1000000</v>
      </c>
      <c r="G80" s="114">
        <f t="shared" si="7"/>
        <v>1000000</v>
      </c>
    </row>
    <row r="81" spans="1:7" x14ac:dyDescent="0.25">
      <c r="A81" s="177">
        <v>43943</v>
      </c>
      <c r="B81" s="116">
        <f t="shared" si="8"/>
        <v>1</v>
      </c>
      <c r="C81" s="114">
        <f t="shared" si="9"/>
        <v>0</v>
      </c>
      <c r="D81" s="115">
        <f t="shared" si="10"/>
        <v>0</v>
      </c>
      <c r="E81" s="114">
        <f t="shared" si="6"/>
        <v>0</v>
      </c>
      <c r="F81" s="114">
        <f t="shared" si="11"/>
        <v>1000000</v>
      </c>
      <c r="G81" s="114">
        <f t="shared" si="7"/>
        <v>1000000</v>
      </c>
    </row>
    <row r="82" spans="1:7" x14ac:dyDescent="0.25">
      <c r="A82" s="177">
        <v>43944</v>
      </c>
      <c r="B82" s="116">
        <f t="shared" si="8"/>
        <v>1</v>
      </c>
      <c r="C82" s="114">
        <f t="shared" si="9"/>
        <v>0</v>
      </c>
      <c r="D82" s="115">
        <f t="shared" si="10"/>
        <v>0</v>
      </c>
      <c r="E82" s="114">
        <f t="shared" si="6"/>
        <v>0</v>
      </c>
      <c r="F82" s="114">
        <f t="shared" si="11"/>
        <v>1000000</v>
      </c>
      <c r="G82" s="114">
        <f t="shared" si="7"/>
        <v>1000000</v>
      </c>
    </row>
    <row r="83" spans="1:7" x14ac:dyDescent="0.25">
      <c r="A83" s="177">
        <v>43945</v>
      </c>
      <c r="B83" s="116">
        <f t="shared" si="8"/>
        <v>1</v>
      </c>
      <c r="C83" s="114">
        <f t="shared" si="9"/>
        <v>0</v>
      </c>
      <c r="D83" s="115">
        <f t="shared" si="10"/>
        <v>0</v>
      </c>
      <c r="E83" s="114">
        <f t="shared" si="6"/>
        <v>0</v>
      </c>
      <c r="F83" s="114">
        <f t="shared" si="11"/>
        <v>1000000</v>
      </c>
      <c r="G83" s="114">
        <f t="shared" si="7"/>
        <v>1000000</v>
      </c>
    </row>
    <row r="84" spans="1:7" x14ac:dyDescent="0.25">
      <c r="A84" s="177">
        <v>43946</v>
      </c>
      <c r="B84" s="116">
        <f t="shared" si="8"/>
        <v>1</v>
      </c>
      <c r="C84" s="114">
        <f t="shared" si="9"/>
        <v>0</v>
      </c>
      <c r="D84" s="115">
        <f t="shared" si="10"/>
        <v>0</v>
      </c>
      <c r="E84" s="114">
        <f t="shared" si="6"/>
        <v>0</v>
      </c>
      <c r="F84" s="114">
        <f t="shared" si="11"/>
        <v>1000000</v>
      </c>
      <c r="G84" s="114">
        <f t="shared" si="7"/>
        <v>1000000</v>
      </c>
    </row>
    <row r="85" spans="1:7" x14ac:dyDescent="0.25">
      <c r="A85" s="177">
        <v>43947</v>
      </c>
      <c r="B85" s="116">
        <f t="shared" si="8"/>
        <v>1</v>
      </c>
      <c r="C85" s="114">
        <f t="shared" si="9"/>
        <v>0</v>
      </c>
      <c r="D85" s="115">
        <f t="shared" si="10"/>
        <v>0</v>
      </c>
      <c r="E85" s="114">
        <f t="shared" si="6"/>
        <v>0</v>
      </c>
      <c r="F85" s="114">
        <f t="shared" si="11"/>
        <v>1000000</v>
      </c>
      <c r="G85" s="114">
        <f t="shared" si="7"/>
        <v>1000000</v>
      </c>
    </row>
    <row r="86" spans="1:7" x14ac:dyDescent="0.25">
      <c r="A86" s="177">
        <v>43948</v>
      </c>
      <c r="B86" s="116">
        <f t="shared" si="8"/>
        <v>1</v>
      </c>
      <c r="C86" s="114">
        <f t="shared" si="9"/>
        <v>0</v>
      </c>
      <c r="D86" s="115">
        <f t="shared" si="10"/>
        <v>0</v>
      </c>
      <c r="E86" s="114">
        <f t="shared" si="6"/>
        <v>0</v>
      </c>
      <c r="F86" s="114">
        <f t="shared" si="11"/>
        <v>1000000</v>
      </c>
      <c r="G86" s="114">
        <f t="shared" si="7"/>
        <v>1000000</v>
      </c>
    </row>
    <row r="87" spans="1:7" x14ac:dyDescent="0.25">
      <c r="A87" s="177">
        <v>43949</v>
      </c>
      <c r="B87" s="116">
        <f t="shared" si="8"/>
        <v>1</v>
      </c>
      <c r="C87" s="114">
        <f t="shared" si="9"/>
        <v>0</v>
      </c>
      <c r="D87" s="115">
        <f t="shared" si="10"/>
        <v>0</v>
      </c>
      <c r="E87" s="114">
        <f t="shared" si="6"/>
        <v>0</v>
      </c>
      <c r="F87" s="114">
        <f t="shared" si="11"/>
        <v>1000000</v>
      </c>
      <c r="G87" s="114">
        <f t="shared" si="7"/>
        <v>1000000</v>
      </c>
    </row>
    <row r="88" spans="1:7" x14ac:dyDescent="0.25">
      <c r="A88" s="177">
        <v>43950</v>
      </c>
      <c r="B88" s="116">
        <f t="shared" si="8"/>
        <v>1</v>
      </c>
      <c r="C88" s="114">
        <f t="shared" si="9"/>
        <v>0</v>
      </c>
      <c r="D88" s="115">
        <f t="shared" si="10"/>
        <v>0</v>
      </c>
      <c r="E88" s="114">
        <f t="shared" si="6"/>
        <v>0</v>
      </c>
      <c r="F88" s="114">
        <f t="shared" si="11"/>
        <v>1000000</v>
      </c>
      <c r="G88" s="114">
        <f t="shared" si="7"/>
        <v>1000000</v>
      </c>
    </row>
    <row r="89" spans="1:7" x14ac:dyDescent="0.25">
      <c r="A89" s="177">
        <v>43951</v>
      </c>
      <c r="B89" s="116">
        <f t="shared" si="8"/>
        <v>1</v>
      </c>
      <c r="C89" s="114">
        <f t="shared" si="9"/>
        <v>0</v>
      </c>
      <c r="D89" s="115">
        <f t="shared" si="10"/>
        <v>0</v>
      </c>
      <c r="E89" s="114">
        <f t="shared" si="6"/>
        <v>0</v>
      </c>
      <c r="F89" s="114">
        <f t="shared" si="11"/>
        <v>1000000</v>
      </c>
      <c r="G89" s="114">
        <f t="shared" si="7"/>
        <v>1000000</v>
      </c>
    </row>
    <row r="90" spans="1:7" x14ac:dyDescent="0.25">
      <c r="A90" s="177">
        <v>43952</v>
      </c>
      <c r="B90" s="116">
        <f t="shared" si="8"/>
        <v>1</v>
      </c>
      <c r="C90" s="114">
        <f t="shared" si="9"/>
        <v>0</v>
      </c>
      <c r="D90" s="115">
        <f t="shared" si="10"/>
        <v>0</v>
      </c>
      <c r="E90" s="114">
        <f t="shared" si="6"/>
        <v>0</v>
      </c>
      <c r="F90" s="114">
        <f t="shared" si="11"/>
        <v>1000000</v>
      </c>
      <c r="G90" s="114">
        <f t="shared" si="7"/>
        <v>1000000</v>
      </c>
    </row>
    <row r="91" spans="1:7" x14ac:dyDescent="0.25">
      <c r="A91" s="177">
        <v>43953</v>
      </c>
      <c r="B91" s="116">
        <f t="shared" si="8"/>
        <v>1</v>
      </c>
      <c r="C91" s="114">
        <f t="shared" si="9"/>
        <v>0</v>
      </c>
      <c r="D91" s="115">
        <f t="shared" si="10"/>
        <v>0</v>
      </c>
      <c r="E91" s="114">
        <f t="shared" si="6"/>
        <v>0</v>
      </c>
      <c r="F91" s="114">
        <f t="shared" si="11"/>
        <v>1000000</v>
      </c>
      <c r="G91" s="114">
        <f t="shared" si="7"/>
        <v>1000000</v>
      </c>
    </row>
    <row r="92" spans="1:7" x14ac:dyDescent="0.25">
      <c r="A92" s="177">
        <v>43954</v>
      </c>
      <c r="B92" s="116">
        <f t="shared" si="8"/>
        <v>1</v>
      </c>
      <c r="C92" s="114">
        <f t="shared" si="9"/>
        <v>0</v>
      </c>
      <c r="D92" s="115">
        <f t="shared" si="10"/>
        <v>0</v>
      </c>
      <c r="E92" s="114">
        <f t="shared" si="6"/>
        <v>0</v>
      </c>
      <c r="F92" s="114">
        <f t="shared" si="11"/>
        <v>1000000</v>
      </c>
      <c r="G92" s="114">
        <f t="shared" si="7"/>
        <v>1000000</v>
      </c>
    </row>
    <row r="93" spans="1:7" x14ac:dyDescent="0.25">
      <c r="A93" s="177">
        <v>43955</v>
      </c>
      <c r="B93" s="116">
        <f t="shared" si="8"/>
        <v>1</v>
      </c>
      <c r="C93" s="114">
        <f t="shared" si="9"/>
        <v>0</v>
      </c>
      <c r="D93" s="115">
        <f t="shared" si="10"/>
        <v>0</v>
      </c>
      <c r="E93" s="114">
        <f t="shared" si="6"/>
        <v>0</v>
      </c>
      <c r="F93" s="114">
        <f t="shared" si="11"/>
        <v>1000000</v>
      </c>
      <c r="G93" s="114">
        <f t="shared" si="7"/>
        <v>1000000</v>
      </c>
    </row>
    <row r="94" spans="1:7" x14ac:dyDescent="0.25">
      <c r="A94" s="177">
        <v>43956</v>
      </c>
      <c r="B94" s="116">
        <f t="shared" si="8"/>
        <v>1</v>
      </c>
      <c r="C94" s="114">
        <f t="shared" si="9"/>
        <v>0</v>
      </c>
      <c r="D94" s="115">
        <f t="shared" si="10"/>
        <v>0</v>
      </c>
      <c r="E94" s="114">
        <f t="shared" si="6"/>
        <v>0</v>
      </c>
      <c r="F94" s="114">
        <f t="shared" si="11"/>
        <v>1000000</v>
      </c>
      <c r="G94" s="114">
        <f t="shared" si="7"/>
        <v>1000000</v>
      </c>
    </row>
    <row r="95" spans="1:7" x14ac:dyDescent="0.25">
      <c r="A95" s="177">
        <v>43957</v>
      </c>
      <c r="B95" s="116">
        <f t="shared" si="8"/>
        <v>1</v>
      </c>
      <c r="C95" s="114">
        <f t="shared" si="9"/>
        <v>0</v>
      </c>
      <c r="D95" s="115">
        <f t="shared" si="10"/>
        <v>0</v>
      </c>
      <c r="E95" s="114">
        <f t="shared" si="6"/>
        <v>0</v>
      </c>
      <c r="F95" s="114">
        <f t="shared" si="11"/>
        <v>1000000</v>
      </c>
      <c r="G95" s="114">
        <f t="shared" si="7"/>
        <v>1000000</v>
      </c>
    </row>
    <row r="96" spans="1:7" x14ac:dyDescent="0.25">
      <c r="A96" s="177">
        <v>43958</v>
      </c>
      <c r="B96" s="116">
        <f t="shared" si="8"/>
        <v>1</v>
      </c>
      <c r="C96" s="114">
        <f t="shared" si="9"/>
        <v>0</v>
      </c>
      <c r="D96" s="115">
        <f t="shared" si="10"/>
        <v>0</v>
      </c>
      <c r="E96" s="114">
        <f t="shared" si="6"/>
        <v>0</v>
      </c>
      <c r="F96" s="114">
        <f t="shared" si="11"/>
        <v>1000000</v>
      </c>
      <c r="G96" s="114">
        <f t="shared" si="7"/>
        <v>1000000</v>
      </c>
    </row>
    <row r="97" spans="1:7" x14ac:dyDescent="0.25">
      <c r="A97" s="177">
        <v>43959</v>
      </c>
      <c r="B97" s="116">
        <f t="shared" si="8"/>
        <v>1</v>
      </c>
      <c r="C97" s="114">
        <f t="shared" si="9"/>
        <v>0</v>
      </c>
      <c r="D97" s="115">
        <f t="shared" si="10"/>
        <v>0</v>
      </c>
      <c r="E97" s="114">
        <f t="shared" si="6"/>
        <v>0</v>
      </c>
      <c r="F97" s="114">
        <f t="shared" si="11"/>
        <v>1000000</v>
      </c>
      <c r="G97" s="114">
        <f t="shared" si="7"/>
        <v>1000000</v>
      </c>
    </row>
    <row r="98" spans="1:7" x14ac:dyDescent="0.25">
      <c r="A98" s="177">
        <v>43960</v>
      </c>
      <c r="B98" s="116">
        <f t="shared" si="8"/>
        <v>1</v>
      </c>
      <c r="C98" s="114">
        <f t="shared" si="9"/>
        <v>0</v>
      </c>
      <c r="D98" s="115">
        <f t="shared" si="10"/>
        <v>0</v>
      </c>
      <c r="E98" s="114">
        <f t="shared" si="6"/>
        <v>0</v>
      </c>
      <c r="F98" s="114">
        <f t="shared" si="11"/>
        <v>1000000</v>
      </c>
      <c r="G98" s="114">
        <f t="shared" si="7"/>
        <v>1000000</v>
      </c>
    </row>
    <row r="99" spans="1:7" x14ac:dyDescent="0.25">
      <c r="A99" s="177">
        <v>43961</v>
      </c>
      <c r="B99" s="116">
        <f t="shared" si="8"/>
        <v>1</v>
      </c>
      <c r="C99" s="114">
        <f t="shared" si="9"/>
        <v>0</v>
      </c>
      <c r="D99" s="115">
        <f t="shared" si="10"/>
        <v>0</v>
      </c>
      <c r="E99" s="114">
        <f t="shared" si="6"/>
        <v>0</v>
      </c>
      <c r="F99" s="114">
        <f t="shared" si="11"/>
        <v>1000000</v>
      </c>
      <c r="G99" s="114">
        <f t="shared" si="7"/>
        <v>1000000</v>
      </c>
    </row>
    <row r="100" spans="1:7" x14ac:dyDescent="0.25">
      <c r="A100" s="177">
        <v>43962</v>
      </c>
      <c r="B100" s="116">
        <f t="shared" si="8"/>
        <v>1</v>
      </c>
      <c r="C100" s="114">
        <f t="shared" si="9"/>
        <v>0</v>
      </c>
      <c r="D100" s="115">
        <f t="shared" si="10"/>
        <v>0</v>
      </c>
      <c r="E100" s="114">
        <f t="shared" si="6"/>
        <v>0</v>
      </c>
      <c r="F100" s="114">
        <f t="shared" si="11"/>
        <v>1000000</v>
      </c>
      <c r="G100" s="114">
        <f t="shared" si="7"/>
        <v>1000000</v>
      </c>
    </row>
    <row r="101" spans="1:7" x14ac:dyDescent="0.25">
      <c r="A101" s="177">
        <v>43963</v>
      </c>
      <c r="B101" s="116">
        <f t="shared" si="8"/>
        <v>1</v>
      </c>
      <c r="C101" s="114">
        <f t="shared" si="9"/>
        <v>0</v>
      </c>
      <c r="D101" s="115">
        <f t="shared" si="10"/>
        <v>0</v>
      </c>
      <c r="E101" s="114">
        <f t="shared" si="6"/>
        <v>0</v>
      </c>
      <c r="F101" s="114">
        <f t="shared" si="11"/>
        <v>1000000</v>
      </c>
      <c r="G101" s="114">
        <f t="shared" si="7"/>
        <v>1000000</v>
      </c>
    </row>
    <row r="102" spans="1:7" x14ac:dyDescent="0.25">
      <c r="A102" s="177">
        <v>43964</v>
      </c>
      <c r="B102" s="116">
        <f t="shared" si="8"/>
        <v>1</v>
      </c>
      <c r="C102" s="114">
        <f t="shared" si="9"/>
        <v>0</v>
      </c>
      <c r="D102" s="115">
        <f t="shared" si="10"/>
        <v>0</v>
      </c>
      <c r="E102" s="114">
        <f t="shared" si="6"/>
        <v>0</v>
      </c>
      <c r="F102" s="114">
        <f t="shared" si="11"/>
        <v>1000000</v>
      </c>
      <c r="G102" s="114">
        <f t="shared" si="7"/>
        <v>1000000</v>
      </c>
    </row>
    <row r="103" spans="1:7" x14ac:dyDescent="0.25">
      <c r="A103" s="177">
        <v>43965</v>
      </c>
      <c r="B103" s="116">
        <f t="shared" si="8"/>
        <v>1</v>
      </c>
      <c r="C103" s="114">
        <f t="shared" si="9"/>
        <v>0</v>
      </c>
      <c r="D103" s="115">
        <f t="shared" si="10"/>
        <v>0</v>
      </c>
      <c r="E103" s="114">
        <f t="shared" si="6"/>
        <v>0</v>
      </c>
      <c r="F103" s="114">
        <f t="shared" si="11"/>
        <v>1000000</v>
      </c>
      <c r="G103" s="114">
        <f t="shared" si="7"/>
        <v>1000000</v>
      </c>
    </row>
    <row r="104" spans="1:7" x14ac:dyDescent="0.25">
      <c r="A104" s="177">
        <v>43966</v>
      </c>
      <c r="B104" s="116">
        <f t="shared" si="8"/>
        <v>1</v>
      </c>
      <c r="C104" s="114">
        <f t="shared" si="9"/>
        <v>0</v>
      </c>
      <c r="D104" s="115">
        <f t="shared" si="10"/>
        <v>0</v>
      </c>
      <c r="E104" s="114">
        <f t="shared" si="6"/>
        <v>0</v>
      </c>
      <c r="F104" s="114">
        <f t="shared" si="11"/>
        <v>1000000</v>
      </c>
      <c r="G104" s="114">
        <f t="shared" si="7"/>
        <v>1000000</v>
      </c>
    </row>
    <row r="105" spans="1:7" x14ac:dyDescent="0.25">
      <c r="A105" s="177">
        <v>43967</v>
      </c>
      <c r="B105" s="116">
        <f t="shared" si="8"/>
        <v>1</v>
      </c>
      <c r="C105" s="114">
        <f t="shared" si="9"/>
        <v>0</v>
      </c>
      <c r="D105" s="115">
        <f t="shared" si="10"/>
        <v>0</v>
      </c>
      <c r="E105" s="114">
        <f t="shared" si="6"/>
        <v>0</v>
      </c>
      <c r="F105" s="114">
        <f t="shared" si="11"/>
        <v>1000000</v>
      </c>
      <c r="G105" s="114">
        <f t="shared" si="7"/>
        <v>1000000</v>
      </c>
    </row>
    <row r="106" spans="1:7" x14ac:dyDescent="0.25">
      <c r="A106" s="177">
        <v>43968</v>
      </c>
      <c r="B106" s="116">
        <f t="shared" si="8"/>
        <v>1</v>
      </c>
      <c r="C106" s="114">
        <f t="shared" si="9"/>
        <v>0</v>
      </c>
      <c r="D106" s="115">
        <f t="shared" si="10"/>
        <v>0</v>
      </c>
      <c r="E106" s="114">
        <f t="shared" si="6"/>
        <v>0</v>
      </c>
      <c r="F106" s="114">
        <f t="shared" si="11"/>
        <v>1000000</v>
      </c>
      <c r="G106" s="114">
        <f t="shared" si="7"/>
        <v>1000000</v>
      </c>
    </row>
    <row r="107" spans="1:7" x14ac:dyDescent="0.25">
      <c r="A107" s="177">
        <v>43969</v>
      </c>
      <c r="B107" s="116">
        <f t="shared" si="8"/>
        <v>1</v>
      </c>
      <c r="C107" s="114">
        <f t="shared" si="9"/>
        <v>0</v>
      </c>
      <c r="D107" s="115">
        <f t="shared" si="10"/>
        <v>0</v>
      </c>
      <c r="E107" s="114">
        <f t="shared" si="6"/>
        <v>0</v>
      </c>
      <c r="F107" s="114">
        <f t="shared" si="11"/>
        <v>1000000</v>
      </c>
      <c r="G107" s="114">
        <f t="shared" si="7"/>
        <v>1000000</v>
      </c>
    </row>
    <row r="108" spans="1:7" x14ac:dyDescent="0.25">
      <c r="A108" s="177">
        <v>43970</v>
      </c>
      <c r="B108" s="116">
        <f t="shared" si="8"/>
        <v>1</v>
      </c>
      <c r="C108" s="114">
        <f t="shared" si="9"/>
        <v>0</v>
      </c>
      <c r="D108" s="115">
        <f t="shared" si="10"/>
        <v>0</v>
      </c>
      <c r="E108" s="114">
        <f t="shared" si="6"/>
        <v>0</v>
      </c>
      <c r="F108" s="114">
        <f t="shared" si="11"/>
        <v>1000000</v>
      </c>
      <c r="G108" s="114">
        <f t="shared" si="7"/>
        <v>1000000</v>
      </c>
    </row>
    <row r="109" spans="1:7" x14ac:dyDescent="0.25">
      <c r="A109" s="177">
        <v>43971</v>
      </c>
      <c r="B109" s="116">
        <f t="shared" si="8"/>
        <v>1</v>
      </c>
      <c r="C109" s="114">
        <f t="shared" si="9"/>
        <v>0</v>
      </c>
      <c r="D109" s="115">
        <f t="shared" si="10"/>
        <v>0</v>
      </c>
      <c r="E109" s="114">
        <f t="shared" si="6"/>
        <v>0</v>
      </c>
      <c r="F109" s="114">
        <f t="shared" si="11"/>
        <v>1000000</v>
      </c>
      <c r="G109" s="114">
        <f t="shared" si="7"/>
        <v>1000000</v>
      </c>
    </row>
    <row r="110" spans="1:7" x14ac:dyDescent="0.25">
      <c r="A110" s="177">
        <v>43972</v>
      </c>
      <c r="B110" s="116">
        <f t="shared" si="8"/>
        <v>1</v>
      </c>
      <c r="C110" s="114">
        <f t="shared" si="9"/>
        <v>0</v>
      </c>
      <c r="D110" s="115">
        <f t="shared" si="10"/>
        <v>0</v>
      </c>
      <c r="E110" s="114">
        <f t="shared" si="6"/>
        <v>0</v>
      </c>
      <c r="F110" s="114">
        <f t="shared" si="11"/>
        <v>1000000</v>
      </c>
      <c r="G110" s="114">
        <f t="shared" si="7"/>
        <v>1000000</v>
      </c>
    </row>
    <row r="111" spans="1:7" x14ac:dyDescent="0.25">
      <c r="A111" s="177">
        <v>43973</v>
      </c>
      <c r="B111" s="116">
        <f t="shared" si="8"/>
        <v>1</v>
      </c>
      <c r="C111" s="114">
        <f t="shared" si="9"/>
        <v>0</v>
      </c>
      <c r="D111" s="115">
        <f t="shared" si="10"/>
        <v>0</v>
      </c>
      <c r="E111" s="114">
        <f t="shared" si="6"/>
        <v>0</v>
      </c>
      <c r="F111" s="114">
        <f t="shared" si="11"/>
        <v>1000000</v>
      </c>
      <c r="G111" s="114">
        <f t="shared" si="7"/>
        <v>1000000</v>
      </c>
    </row>
    <row r="112" spans="1:7" x14ac:dyDescent="0.25">
      <c r="A112" s="177">
        <v>43974</v>
      </c>
      <c r="B112" s="116">
        <f t="shared" si="8"/>
        <v>1</v>
      </c>
      <c r="C112" s="114">
        <f t="shared" si="9"/>
        <v>0</v>
      </c>
      <c r="D112" s="115">
        <f t="shared" si="10"/>
        <v>0</v>
      </c>
      <c r="E112" s="114">
        <f t="shared" si="6"/>
        <v>0</v>
      </c>
      <c r="F112" s="114">
        <f t="shared" si="11"/>
        <v>1000000</v>
      </c>
      <c r="G112" s="114">
        <f t="shared" si="7"/>
        <v>1000000</v>
      </c>
    </row>
    <row r="113" spans="1:7" x14ac:dyDescent="0.25">
      <c r="A113" s="177">
        <v>43975</v>
      </c>
      <c r="B113" s="116">
        <f t="shared" si="8"/>
        <v>1</v>
      </c>
      <c r="C113" s="114">
        <f t="shared" si="9"/>
        <v>0</v>
      </c>
      <c r="D113" s="115">
        <f t="shared" si="10"/>
        <v>0</v>
      </c>
      <c r="E113" s="114">
        <f t="shared" si="6"/>
        <v>0</v>
      </c>
      <c r="F113" s="114">
        <f t="shared" si="11"/>
        <v>1000000</v>
      </c>
      <c r="G113" s="114">
        <f t="shared" si="7"/>
        <v>1000000</v>
      </c>
    </row>
    <row r="114" spans="1:7" x14ac:dyDescent="0.25">
      <c r="A114" s="177">
        <v>43976</v>
      </c>
      <c r="B114" s="116">
        <f t="shared" si="8"/>
        <v>1</v>
      </c>
      <c r="C114" s="114">
        <f t="shared" si="9"/>
        <v>0</v>
      </c>
      <c r="D114" s="115">
        <f t="shared" si="10"/>
        <v>0</v>
      </c>
      <c r="E114" s="114">
        <f t="shared" si="6"/>
        <v>0</v>
      </c>
      <c r="F114" s="114">
        <f t="shared" si="11"/>
        <v>1000000</v>
      </c>
      <c r="G114" s="114">
        <f t="shared" si="7"/>
        <v>1000000</v>
      </c>
    </row>
    <row r="115" spans="1:7" x14ac:dyDescent="0.25">
      <c r="A115" s="177">
        <v>43977</v>
      </c>
      <c r="B115" s="116">
        <f t="shared" si="8"/>
        <v>1</v>
      </c>
      <c r="C115" s="114">
        <f t="shared" si="9"/>
        <v>0</v>
      </c>
      <c r="D115" s="115">
        <f t="shared" si="10"/>
        <v>0</v>
      </c>
      <c r="E115" s="114">
        <f t="shared" si="6"/>
        <v>0</v>
      </c>
      <c r="F115" s="114">
        <f t="shared" si="11"/>
        <v>1000000</v>
      </c>
      <c r="G115" s="114">
        <f t="shared" si="7"/>
        <v>1000000</v>
      </c>
    </row>
    <row r="116" spans="1:7" x14ac:dyDescent="0.25">
      <c r="A116" s="177">
        <v>43978</v>
      </c>
      <c r="B116" s="116">
        <f t="shared" si="8"/>
        <v>1</v>
      </c>
      <c r="C116" s="114">
        <f t="shared" si="9"/>
        <v>0</v>
      </c>
      <c r="D116" s="115">
        <f t="shared" si="10"/>
        <v>0</v>
      </c>
      <c r="E116" s="114">
        <f t="shared" si="6"/>
        <v>0</v>
      </c>
      <c r="F116" s="114">
        <f t="shared" si="11"/>
        <v>1000000</v>
      </c>
      <c r="G116" s="114">
        <f t="shared" si="7"/>
        <v>1000000</v>
      </c>
    </row>
    <row r="117" spans="1:7" x14ac:dyDescent="0.25">
      <c r="A117" s="177">
        <v>43979</v>
      </c>
      <c r="B117" s="116">
        <f t="shared" si="8"/>
        <v>1</v>
      </c>
      <c r="C117" s="114">
        <f t="shared" si="9"/>
        <v>0</v>
      </c>
      <c r="D117" s="115">
        <f t="shared" si="10"/>
        <v>0</v>
      </c>
      <c r="E117" s="114">
        <f t="shared" si="6"/>
        <v>0</v>
      </c>
      <c r="F117" s="114">
        <f t="shared" si="11"/>
        <v>1000000</v>
      </c>
      <c r="G117" s="114">
        <f t="shared" si="7"/>
        <v>1000000</v>
      </c>
    </row>
    <row r="118" spans="1:7" x14ac:dyDescent="0.25">
      <c r="A118" s="177">
        <v>43980</v>
      </c>
      <c r="B118" s="116">
        <f t="shared" si="8"/>
        <v>1</v>
      </c>
      <c r="C118" s="114">
        <f t="shared" si="9"/>
        <v>0</v>
      </c>
      <c r="D118" s="115">
        <f t="shared" si="10"/>
        <v>0</v>
      </c>
      <c r="E118" s="114">
        <f t="shared" si="6"/>
        <v>0</v>
      </c>
      <c r="F118" s="114">
        <f t="shared" si="11"/>
        <v>1000000</v>
      </c>
      <c r="G118" s="114">
        <f t="shared" si="7"/>
        <v>1000000</v>
      </c>
    </row>
    <row r="119" spans="1:7" x14ac:dyDescent="0.25">
      <c r="A119" s="177">
        <v>43981</v>
      </c>
      <c r="B119" s="116">
        <f t="shared" si="8"/>
        <v>1</v>
      </c>
      <c r="C119" s="114">
        <f t="shared" si="9"/>
        <v>0</v>
      </c>
      <c r="D119" s="115">
        <f t="shared" si="10"/>
        <v>0</v>
      </c>
      <c r="E119" s="114">
        <f t="shared" si="6"/>
        <v>0</v>
      </c>
      <c r="F119" s="114">
        <f t="shared" si="11"/>
        <v>1000000</v>
      </c>
      <c r="G119" s="114">
        <f t="shared" si="7"/>
        <v>1000000</v>
      </c>
    </row>
    <row r="120" spans="1:7" x14ac:dyDescent="0.25">
      <c r="A120" s="177">
        <v>43982</v>
      </c>
      <c r="B120" s="116">
        <f t="shared" si="8"/>
        <v>0</v>
      </c>
      <c r="C120" s="114">
        <f t="shared" si="9"/>
        <v>0</v>
      </c>
      <c r="D120" s="115">
        <f t="shared" si="10"/>
        <v>0</v>
      </c>
      <c r="E120" s="114">
        <f t="shared" si="6"/>
        <v>0</v>
      </c>
      <c r="F120" s="114">
        <f t="shared" si="11"/>
        <v>1000000</v>
      </c>
      <c r="G120" s="114">
        <f t="shared" si="7"/>
        <v>1000000</v>
      </c>
    </row>
    <row r="121" spans="1:7" x14ac:dyDescent="0.25">
      <c r="A121" s="177">
        <v>43983</v>
      </c>
      <c r="B121" s="116">
        <f t="shared" si="8"/>
        <v>1</v>
      </c>
      <c r="C121" s="114">
        <f t="shared" si="9"/>
        <v>0</v>
      </c>
      <c r="D121" s="115">
        <f t="shared" si="10"/>
        <v>0</v>
      </c>
      <c r="E121" s="114">
        <f t="shared" si="6"/>
        <v>0</v>
      </c>
      <c r="F121" s="114">
        <f t="shared" si="11"/>
        <v>1000000</v>
      </c>
      <c r="G121" s="114">
        <f t="shared" si="7"/>
        <v>1000000</v>
      </c>
    </row>
    <row r="122" spans="1:7" x14ac:dyDescent="0.25">
      <c r="A122" s="177">
        <v>43984</v>
      </c>
      <c r="B122" s="116">
        <f t="shared" si="8"/>
        <v>1</v>
      </c>
      <c r="C122" s="114">
        <f t="shared" si="9"/>
        <v>0</v>
      </c>
      <c r="D122" s="115">
        <f t="shared" si="10"/>
        <v>0</v>
      </c>
      <c r="E122" s="114">
        <f t="shared" si="6"/>
        <v>0</v>
      </c>
      <c r="F122" s="114">
        <f t="shared" si="11"/>
        <v>1000000</v>
      </c>
      <c r="G122" s="114">
        <f t="shared" si="7"/>
        <v>1000000</v>
      </c>
    </row>
    <row r="123" spans="1:7" x14ac:dyDescent="0.25">
      <c r="A123" s="177">
        <v>43985</v>
      </c>
      <c r="B123" s="116">
        <f t="shared" si="8"/>
        <v>1</v>
      </c>
      <c r="C123" s="114">
        <f t="shared" si="9"/>
        <v>0</v>
      </c>
      <c r="D123" s="115">
        <f t="shared" si="10"/>
        <v>0</v>
      </c>
      <c r="E123" s="114">
        <f t="shared" si="6"/>
        <v>0</v>
      </c>
      <c r="F123" s="114">
        <f t="shared" si="11"/>
        <v>1000000</v>
      </c>
      <c r="G123" s="114">
        <f t="shared" si="7"/>
        <v>1000000</v>
      </c>
    </row>
    <row r="124" spans="1:7" x14ac:dyDescent="0.25">
      <c r="A124" s="177">
        <v>43986</v>
      </c>
      <c r="B124" s="116">
        <f t="shared" si="8"/>
        <v>1</v>
      </c>
      <c r="C124" s="114">
        <f t="shared" si="9"/>
        <v>0</v>
      </c>
      <c r="D124" s="115">
        <f t="shared" si="10"/>
        <v>0</v>
      </c>
      <c r="E124" s="114">
        <f t="shared" si="6"/>
        <v>0</v>
      </c>
      <c r="F124" s="114">
        <f t="shared" si="11"/>
        <v>1000000</v>
      </c>
      <c r="G124" s="114">
        <f t="shared" si="7"/>
        <v>1000000</v>
      </c>
    </row>
    <row r="125" spans="1:7" x14ac:dyDescent="0.25">
      <c r="A125" s="177">
        <v>43987</v>
      </c>
      <c r="B125" s="116">
        <f t="shared" si="8"/>
        <v>1</v>
      </c>
      <c r="C125" s="114">
        <f t="shared" si="9"/>
        <v>0</v>
      </c>
      <c r="D125" s="115">
        <f t="shared" si="10"/>
        <v>0</v>
      </c>
      <c r="E125" s="114">
        <f t="shared" si="6"/>
        <v>0</v>
      </c>
      <c r="F125" s="114">
        <f t="shared" si="11"/>
        <v>1000000</v>
      </c>
      <c r="G125" s="114">
        <f t="shared" si="7"/>
        <v>1000000</v>
      </c>
    </row>
    <row r="126" spans="1:7" x14ac:dyDescent="0.25">
      <c r="A126" s="177">
        <v>43988</v>
      </c>
      <c r="B126" s="116">
        <f t="shared" si="8"/>
        <v>1</v>
      </c>
      <c r="C126" s="114">
        <f t="shared" si="9"/>
        <v>0</v>
      </c>
      <c r="D126" s="115">
        <f t="shared" si="10"/>
        <v>0</v>
      </c>
      <c r="E126" s="114">
        <f t="shared" si="6"/>
        <v>0</v>
      </c>
      <c r="F126" s="114">
        <f t="shared" si="11"/>
        <v>1000000</v>
      </c>
      <c r="G126" s="114">
        <f t="shared" si="7"/>
        <v>1000000</v>
      </c>
    </row>
    <row r="127" spans="1:7" x14ac:dyDescent="0.25">
      <c r="A127" s="177">
        <v>43989</v>
      </c>
      <c r="B127" s="116">
        <f t="shared" si="8"/>
        <v>1</v>
      </c>
      <c r="C127" s="114">
        <f t="shared" si="9"/>
        <v>0</v>
      </c>
      <c r="D127" s="115">
        <f t="shared" si="10"/>
        <v>0</v>
      </c>
      <c r="E127" s="114">
        <f t="shared" si="6"/>
        <v>0</v>
      </c>
      <c r="F127" s="114">
        <f t="shared" si="11"/>
        <v>1000000</v>
      </c>
      <c r="G127" s="114">
        <f t="shared" si="7"/>
        <v>1000000</v>
      </c>
    </row>
    <row r="128" spans="1:7" x14ac:dyDescent="0.25">
      <c r="A128" s="177">
        <v>43990</v>
      </c>
      <c r="B128" s="116">
        <f t="shared" si="8"/>
        <v>1</v>
      </c>
      <c r="C128" s="114">
        <f t="shared" si="9"/>
        <v>0</v>
      </c>
      <c r="D128" s="115">
        <f t="shared" si="10"/>
        <v>0</v>
      </c>
      <c r="E128" s="114">
        <f t="shared" si="6"/>
        <v>0</v>
      </c>
      <c r="F128" s="114">
        <f t="shared" si="11"/>
        <v>1000000</v>
      </c>
      <c r="G128" s="114">
        <f t="shared" si="7"/>
        <v>1000000</v>
      </c>
    </row>
    <row r="129" spans="1:7" x14ac:dyDescent="0.25">
      <c r="A129" s="177">
        <v>43991</v>
      </c>
      <c r="B129" s="116">
        <f t="shared" si="8"/>
        <v>1</v>
      </c>
      <c r="C129" s="114">
        <f t="shared" si="9"/>
        <v>0</v>
      </c>
      <c r="D129" s="115">
        <f t="shared" si="10"/>
        <v>0</v>
      </c>
      <c r="E129" s="114">
        <f t="shared" si="6"/>
        <v>0</v>
      </c>
      <c r="F129" s="114">
        <f t="shared" si="11"/>
        <v>1000000</v>
      </c>
      <c r="G129" s="114">
        <f t="shared" si="7"/>
        <v>1000000</v>
      </c>
    </row>
    <row r="130" spans="1:7" x14ac:dyDescent="0.25">
      <c r="A130" s="177">
        <v>43992</v>
      </c>
      <c r="B130" s="116">
        <f t="shared" si="8"/>
        <v>1</v>
      </c>
      <c r="C130" s="114">
        <f t="shared" si="9"/>
        <v>0</v>
      </c>
      <c r="D130" s="115">
        <f t="shared" si="10"/>
        <v>0</v>
      </c>
      <c r="E130" s="114">
        <f t="shared" si="6"/>
        <v>0</v>
      </c>
      <c r="F130" s="114">
        <f t="shared" si="11"/>
        <v>1000000</v>
      </c>
      <c r="G130" s="114">
        <f t="shared" si="7"/>
        <v>1000000</v>
      </c>
    </row>
    <row r="131" spans="1:7" x14ac:dyDescent="0.25">
      <c r="A131" s="177">
        <v>43993</v>
      </c>
      <c r="B131" s="116">
        <f t="shared" si="8"/>
        <v>1</v>
      </c>
      <c r="C131" s="114">
        <f t="shared" si="9"/>
        <v>0</v>
      </c>
      <c r="D131" s="115">
        <f t="shared" si="10"/>
        <v>0</v>
      </c>
      <c r="E131" s="114">
        <f t="shared" si="6"/>
        <v>0</v>
      </c>
      <c r="F131" s="114">
        <f t="shared" si="11"/>
        <v>1000000</v>
      </c>
      <c r="G131" s="114">
        <f t="shared" si="7"/>
        <v>1000000</v>
      </c>
    </row>
    <row r="132" spans="1:7" x14ac:dyDescent="0.25">
      <c r="A132" s="177">
        <v>43994</v>
      </c>
      <c r="B132" s="116">
        <f t="shared" si="8"/>
        <v>1</v>
      </c>
      <c r="C132" s="114">
        <f t="shared" si="9"/>
        <v>0</v>
      </c>
      <c r="D132" s="115">
        <f t="shared" si="10"/>
        <v>0</v>
      </c>
      <c r="E132" s="114">
        <f t="shared" ref="E132:E195" si="12">F132*$B$2499*B132/360</f>
        <v>0</v>
      </c>
      <c r="F132" s="114">
        <f t="shared" si="11"/>
        <v>1000000</v>
      </c>
      <c r="G132" s="114">
        <f t="shared" ref="G132:G195" si="13">F132-D132</f>
        <v>1000000</v>
      </c>
    </row>
    <row r="133" spans="1:7" x14ac:dyDescent="0.25">
      <c r="A133" s="177">
        <v>43995</v>
      </c>
      <c r="B133" s="116">
        <f t="shared" ref="B133:B196" si="14">DAYS360(A132,A133,TRUE)</f>
        <v>1</v>
      </c>
      <c r="C133" s="114">
        <f t="shared" ref="C133:C196" si="15">$B$2500</f>
        <v>0</v>
      </c>
      <c r="D133" s="115">
        <f t="shared" ref="D133:D196" si="16">C133-E133</f>
        <v>0</v>
      </c>
      <c r="E133" s="114">
        <f t="shared" si="12"/>
        <v>0</v>
      </c>
      <c r="F133" s="114">
        <f t="shared" ref="F133:F196" si="17">G132</f>
        <v>1000000</v>
      </c>
      <c r="G133" s="114">
        <f t="shared" si="13"/>
        <v>1000000</v>
      </c>
    </row>
    <row r="134" spans="1:7" x14ac:dyDescent="0.25">
      <c r="A134" s="177">
        <v>43996</v>
      </c>
      <c r="B134" s="116">
        <f t="shared" si="14"/>
        <v>1</v>
      </c>
      <c r="C134" s="114">
        <f t="shared" si="15"/>
        <v>0</v>
      </c>
      <c r="D134" s="115">
        <f t="shared" si="16"/>
        <v>0</v>
      </c>
      <c r="E134" s="114">
        <f t="shared" si="12"/>
        <v>0</v>
      </c>
      <c r="F134" s="114">
        <f t="shared" si="17"/>
        <v>1000000</v>
      </c>
      <c r="G134" s="114">
        <f t="shared" si="13"/>
        <v>1000000</v>
      </c>
    </row>
    <row r="135" spans="1:7" x14ac:dyDescent="0.25">
      <c r="A135" s="177">
        <v>43997</v>
      </c>
      <c r="B135" s="116">
        <f t="shared" si="14"/>
        <v>1</v>
      </c>
      <c r="C135" s="114">
        <f t="shared" si="15"/>
        <v>0</v>
      </c>
      <c r="D135" s="115">
        <f t="shared" si="16"/>
        <v>0</v>
      </c>
      <c r="E135" s="114">
        <f t="shared" si="12"/>
        <v>0</v>
      </c>
      <c r="F135" s="114">
        <f t="shared" si="17"/>
        <v>1000000</v>
      </c>
      <c r="G135" s="114">
        <f t="shared" si="13"/>
        <v>1000000</v>
      </c>
    </row>
    <row r="136" spans="1:7" x14ac:dyDescent="0.25">
      <c r="A136" s="177">
        <v>43998</v>
      </c>
      <c r="B136" s="116">
        <f t="shared" si="14"/>
        <v>1</v>
      </c>
      <c r="C136" s="114">
        <f t="shared" si="15"/>
        <v>0</v>
      </c>
      <c r="D136" s="115">
        <f t="shared" si="16"/>
        <v>0</v>
      </c>
      <c r="E136" s="114">
        <f t="shared" si="12"/>
        <v>0</v>
      </c>
      <c r="F136" s="114">
        <f t="shared" si="17"/>
        <v>1000000</v>
      </c>
      <c r="G136" s="114">
        <f t="shared" si="13"/>
        <v>1000000</v>
      </c>
    </row>
    <row r="137" spans="1:7" x14ac:dyDescent="0.25">
      <c r="A137" s="177">
        <v>43999</v>
      </c>
      <c r="B137" s="116">
        <f t="shared" si="14"/>
        <v>1</v>
      </c>
      <c r="C137" s="114">
        <f t="shared" si="15"/>
        <v>0</v>
      </c>
      <c r="D137" s="115">
        <f t="shared" si="16"/>
        <v>0</v>
      </c>
      <c r="E137" s="114">
        <f t="shared" si="12"/>
        <v>0</v>
      </c>
      <c r="F137" s="114">
        <f t="shared" si="17"/>
        <v>1000000</v>
      </c>
      <c r="G137" s="114">
        <f t="shared" si="13"/>
        <v>1000000</v>
      </c>
    </row>
    <row r="138" spans="1:7" x14ac:dyDescent="0.25">
      <c r="A138" s="177">
        <v>44000</v>
      </c>
      <c r="B138" s="116">
        <f t="shared" si="14"/>
        <v>1</v>
      </c>
      <c r="C138" s="114">
        <f t="shared" si="15"/>
        <v>0</v>
      </c>
      <c r="D138" s="115">
        <f t="shared" si="16"/>
        <v>0</v>
      </c>
      <c r="E138" s="114">
        <f t="shared" si="12"/>
        <v>0</v>
      </c>
      <c r="F138" s="114">
        <f t="shared" si="17"/>
        <v>1000000</v>
      </c>
      <c r="G138" s="114">
        <f t="shared" si="13"/>
        <v>1000000</v>
      </c>
    </row>
    <row r="139" spans="1:7" x14ac:dyDescent="0.25">
      <c r="A139" s="177">
        <v>44001</v>
      </c>
      <c r="B139" s="116">
        <f t="shared" si="14"/>
        <v>1</v>
      </c>
      <c r="C139" s="114">
        <f t="shared" si="15"/>
        <v>0</v>
      </c>
      <c r="D139" s="115">
        <f t="shared" si="16"/>
        <v>0</v>
      </c>
      <c r="E139" s="114">
        <f t="shared" si="12"/>
        <v>0</v>
      </c>
      <c r="F139" s="114">
        <f t="shared" si="17"/>
        <v>1000000</v>
      </c>
      <c r="G139" s="114">
        <f t="shared" si="13"/>
        <v>1000000</v>
      </c>
    </row>
    <row r="140" spans="1:7" x14ac:dyDescent="0.25">
      <c r="A140" s="177">
        <v>44002</v>
      </c>
      <c r="B140" s="116">
        <f t="shared" si="14"/>
        <v>1</v>
      </c>
      <c r="C140" s="114">
        <f t="shared" si="15"/>
        <v>0</v>
      </c>
      <c r="D140" s="115">
        <f t="shared" si="16"/>
        <v>0</v>
      </c>
      <c r="E140" s="114">
        <f t="shared" si="12"/>
        <v>0</v>
      </c>
      <c r="F140" s="114">
        <f t="shared" si="17"/>
        <v>1000000</v>
      </c>
      <c r="G140" s="114">
        <f t="shared" si="13"/>
        <v>1000000</v>
      </c>
    </row>
    <row r="141" spans="1:7" x14ac:dyDescent="0.25">
      <c r="A141" s="177">
        <v>44003</v>
      </c>
      <c r="B141" s="116">
        <f t="shared" si="14"/>
        <v>1</v>
      </c>
      <c r="C141" s="114">
        <f t="shared" si="15"/>
        <v>0</v>
      </c>
      <c r="D141" s="115">
        <f t="shared" si="16"/>
        <v>0</v>
      </c>
      <c r="E141" s="114">
        <f t="shared" si="12"/>
        <v>0</v>
      </c>
      <c r="F141" s="114">
        <f t="shared" si="17"/>
        <v>1000000</v>
      </c>
      <c r="G141" s="114">
        <f t="shared" si="13"/>
        <v>1000000</v>
      </c>
    </row>
    <row r="142" spans="1:7" x14ac:dyDescent="0.25">
      <c r="A142" s="177">
        <v>44004</v>
      </c>
      <c r="B142" s="116">
        <f t="shared" si="14"/>
        <v>1</v>
      </c>
      <c r="C142" s="114">
        <f t="shared" si="15"/>
        <v>0</v>
      </c>
      <c r="D142" s="115">
        <f t="shared" si="16"/>
        <v>0</v>
      </c>
      <c r="E142" s="114">
        <f t="shared" si="12"/>
        <v>0</v>
      </c>
      <c r="F142" s="114">
        <f t="shared" si="17"/>
        <v>1000000</v>
      </c>
      <c r="G142" s="114">
        <f t="shared" si="13"/>
        <v>1000000</v>
      </c>
    </row>
    <row r="143" spans="1:7" x14ac:dyDescent="0.25">
      <c r="A143" s="177">
        <v>44005</v>
      </c>
      <c r="B143" s="116">
        <f t="shared" si="14"/>
        <v>1</v>
      </c>
      <c r="C143" s="114">
        <f t="shared" si="15"/>
        <v>0</v>
      </c>
      <c r="D143" s="115">
        <f t="shared" si="16"/>
        <v>0</v>
      </c>
      <c r="E143" s="114">
        <f t="shared" si="12"/>
        <v>0</v>
      </c>
      <c r="F143" s="114">
        <f t="shared" si="17"/>
        <v>1000000</v>
      </c>
      <c r="G143" s="114">
        <f t="shared" si="13"/>
        <v>1000000</v>
      </c>
    </row>
    <row r="144" spans="1:7" x14ac:dyDescent="0.25">
      <c r="A144" s="177">
        <v>44006</v>
      </c>
      <c r="B144" s="116">
        <f t="shared" si="14"/>
        <v>1</v>
      </c>
      <c r="C144" s="114">
        <f t="shared" si="15"/>
        <v>0</v>
      </c>
      <c r="D144" s="115">
        <f t="shared" si="16"/>
        <v>0</v>
      </c>
      <c r="E144" s="114">
        <f t="shared" si="12"/>
        <v>0</v>
      </c>
      <c r="F144" s="114">
        <f t="shared" si="17"/>
        <v>1000000</v>
      </c>
      <c r="G144" s="114">
        <f t="shared" si="13"/>
        <v>1000000</v>
      </c>
    </row>
    <row r="145" spans="1:7" x14ac:dyDescent="0.25">
      <c r="A145" s="177">
        <v>44007</v>
      </c>
      <c r="B145" s="116">
        <f t="shared" si="14"/>
        <v>1</v>
      </c>
      <c r="C145" s="114">
        <f t="shared" si="15"/>
        <v>0</v>
      </c>
      <c r="D145" s="115">
        <f t="shared" si="16"/>
        <v>0</v>
      </c>
      <c r="E145" s="114">
        <f t="shared" si="12"/>
        <v>0</v>
      </c>
      <c r="F145" s="114">
        <f t="shared" si="17"/>
        <v>1000000</v>
      </c>
      <c r="G145" s="114">
        <f t="shared" si="13"/>
        <v>1000000</v>
      </c>
    </row>
    <row r="146" spans="1:7" x14ac:dyDescent="0.25">
      <c r="A146" s="177">
        <v>44008</v>
      </c>
      <c r="B146" s="116">
        <f t="shared" si="14"/>
        <v>1</v>
      </c>
      <c r="C146" s="114">
        <f t="shared" si="15"/>
        <v>0</v>
      </c>
      <c r="D146" s="115">
        <f t="shared" si="16"/>
        <v>0</v>
      </c>
      <c r="E146" s="114">
        <f t="shared" si="12"/>
        <v>0</v>
      </c>
      <c r="F146" s="114">
        <f t="shared" si="17"/>
        <v>1000000</v>
      </c>
      <c r="G146" s="114">
        <f t="shared" si="13"/>
        <v>1000000</v>
      </c>
    </row>
    <row r="147" spans="1:7" x14ac:dyDescent="0.25">
      <c r="A147" s="177">
        <v>44009</v>
      </c>
      <c r="B147" s="116">
        <f t="shared" si="14"/>
        <v>1</v>
      </c>
      <c r="C147" s="114">
        <f t="shared" si="15"/>
        <v>0</v>
      </c>
      <c r="D147" s="115">
        <f t="shared" si="16"/>
        <v>0</v>
      </c>
      <c r="E147" s="114">
        <f t="shared" si="12"/>
        <v>0</v>
      </c>
      <c r="F147" s="114">
        <f t="shared" si="17"/>
        <v>1000000</v>
      </c>
      <c r="G147" s="114">
        <f t="shared" si="13"/>
        <v>1000000</v>
      </c>
    </row>
    <row r="148" spans="1:7" x14ac:dyDescent="0.25">
      <c r="A148" s="177">
        <v>44010</v>
      </c>
      <c r="B148" s="116">
        <f t="shared" si="14"/>
        <v>1</v>
      </c>
      <c r="C148" s="114">
        <f t="shared" si="15"/>
        <v>0</v>
      </c>
      <c r="D148" s="115">
        <f t="shared" si="16"/>
        <v>0</v>
      </c>
      <c r="E148" s="114">
        <f t="shared" si="12"/>
        <v>0</v>
      </c>
      <c r="F148" s="114">
        <f t="shared" si="17"/>
        <v>1000000</v>
      </c>
      <c r="G148" s="114">
        <f t="shared" si="13"/>
        <v>1000000</v>
      </c>
    </row>
    <row r="149" spans="1:7" x14ac:dyDescent="0.25">
      <c r="A149" s="177">
        <v>44011</v>
      </c>
      <c r="B149" s="116">
        <f t="shared" si="14"/>
        <v>1</v>
      </c>
      <c r="C149" s="114">
        <f t="shared" si="15"/>
        <v>0</v>
      </c>
      <c r="D149" s="115">
        <f t="shared" si="16"/>
        <v>0</v>
      </c>
      <c r="E149" s="114">
        <f t="shared" si="12"/>
        <v>0</v>
      </c>
      <c r="F149" s="114">
        <f t="shared" si="17"/>
        <v>1000000</v>
      </c>
      <c r="G149" s="114">
        <f t="shared" si="13"/>
        <v>1000000</v>
      </c>
    </row>
    <row r="150" spans="1:7" x14ac:dyDescent="0.25">
      <c r="A150" s="177">
        <v>44012</v>
      </c>
      <c r="B150" s="116">
        <f t="shared" si="14"/>
        <v>1</v>
      </c>
      <c r="C150" s="114">
        <f t="shared" si="15"/>
        <v>0</v>
      </c>
      <c r="D150" s="115">
        <f t="shared" si="16"/>
        <v>0</v>
      </c>
      <c r="E150" s="114">
        <f t="shared" si="12"/>
        <v>0</v>
      </c>
      <c r="F150" s="114">
        <f t="shared" si="17"/>
        <v>1000000</v>
      </c>
      <c r="G150" s="114">
        <f t="shared" si="13"/>
        <v>1000000</v>
      </c>
    </row>
    <row r="151" spans="1:7" x14ac:dyDescent="0.25">
      <c r="A151" s="177">
        <v>44013</v>
      </c>
      <c r="B151" s="116">
        <f t="shared" si="14"/>
        <v>1</v>
      </c>
      <c r="C151" s="114">
        <f t="shared" si="15"/>
        <v>0</v>
      </c>
      <c r="D151" s="115">
        <f t="shared" si="16"/>
        <v>0</v>
      </c>
      <c r="E151" s="114">
        <f t="shared" si="12"/>
        <v>0</v>
      </c>
      <c r="F151" s="114">
        <f t="shared" si="17"/>
        <v>1000000</v>
      </c>
      <c r="G151" s="114">
        <f t="shared" si="13"/>
        <v>1000000</v>
      </c>
    </row>
    <row r="152" spans="1:7" x14ac:dyDescent="0.25">
      <c r="A152" s="177">
        <v>44014</v>
      </c>
      <c r="B152" s="116">
        <f t="shared" si="14"/>
        <v>1</v>
      </c>
      <c r="C152" s="114">
        <f t="shared" si="15"/>
        <v>0</v>
      </c>
      <c r="D152" s="115">
        <f t="shared" si="16"/>
        <v>0</v>
      </c>
      <c r="E152" s="114">
        <f t="shared" si="12"/>
        <v>0</v>
      </c>
      <c r="F152" s="114">
        <f t="shared" si="17"/>
        <v>1000000</v>
      </c>
      <c r="G152" s="114">
        <f t="shared" si="13"/>
        <v>1000000</v>
      </c>
    </row>
    <row r="153" spans="1:7" x14ac:dyDescent="0.25">
      <c r="A153" s="177">
        <v>44015</v>
      </c>
      <c r="B153" s="116">
        <f t="shared" si="14"/>
        <v>1</v>
      </c>
      <c r="C153" s="114">
        <f t="shared" si="15"/>
        <v>0</v>
      </c>
      <c r="D153" s="115">
        <f t="shared" si="16"/>
        <v>0</v>
      </c>
      <c r="E153" s="114">
        <f t="shared" si="12"/>
        <v>0</v>
      </c>
      <c r="F153" s="114">
        <f t="shared" si="17"/>
        <v>1000000</v>
      </c>
      <c r="G153" s="114">
        <f t="shared" si="13"/>
        <v>1000000</v>
      </c>
    </row>
    <row r="154" spans="1:7" x14ac:dyDescent="0.25">
      <c r="A154" s="177">
        <v>44016</v>
      </c>
      <c r="B154" s="116">
        <f t="shared" si="14"/>
        <v>1</v>
      </c>
      <c r="C154" s="114">
        <f t="shared" si="15"/>
        <v>0</v>
      </c>
      <c r="D154" s="115">
        <f t="shared" si="16"/>
        <v>0</v>
      </c>
      <c r="E154" s="114">
        <f t="shared" si="12"/>
        <v>0</v>
      </c>
      <c r="F154" s="114">
        <f t="shared" si="17"/>
        <v>1000000</v>
      </c>
      <c r="G154" s="114">
        <f t="shared" si="13"/>
        <v>1000000</v>
      </c>
    </row>
    <row r="155" spans="1:7" x14ac:dyDescent="0.25">
      <c r="A155" s="177">
        <v>44017</v>
      </c>
      <c r="B155" s="116">
        <f t="shared" si="14"/>
        <v>1</v>
      </c>
      <c r="C155" s="114">
        <f t="shared" si="15"/>
        <v>0</v>
      </c>
      <c r="D155" s="115">
        <f t="shared" si="16"/>
        <v>0</v>
      </c>
      <c r="E155" s="114">
        <f t="shared" si="12"/>
        <v>0</v>
      </c>
      <c r="F155" s="114">
        <f t="shared" si="17"/>
        <v>1000000</v>
      </c>
      <c r="G155" s="114">
        <f t="shared" si="13"/>
        <v>1000000</v>
      </c>
    </row>
    <row r="156" spans="1:7" x14ac:dyDescent="0.25">
      <c r="A156" s="177">
        <v>44018</v>
      </c>
      <c r="B156" s="116">
        <f t="shared" si="14"/>
        <v>1</v>
      </c>
      <c r="C156" s="114">
        <f t="shared" si="15"/>
        <v>0</v>
      </c>
      <c r="D156" s="115">
        <f t="shared" si="16"/>
        <v>0</v>
      </c>
      <c r="E156" s="114">
        <f t="shared" si="12"/>
        <v>0</v>
      </c>
      <c r="F156" s="114">
        <f t="shared" si="17"/>
        <v>1000000</v>
      </c>
      <c r="G156" s="114">
        <f t="shared" si="13"/>
        <v>1000000</v>
      </c>
    </row>
    <row r="157" spans="1:7" x14ac:dyDescent="0.25">
      <c r="A157" s="177">
        <v>44019</v>
      </c>
      <c r="B157" s="116">
        <f t="shared" si="14"/>
        <v>1</v>
      </c>
      <c r="C157" s="114">
        <f t="shared" si="15"/>
        <v>0</v>
      </c>
      <c r="D157" s="115">
        <f t="shared" si="16"/>
        <v>0</v>
      </c>
      <c r="E157" s="114">
        <f t="shared" si="12"/>
        <v>0</v>
      </c>
      <c r="F157" s="114">
        <f t="shared" si="17"/>
        <v>1000000</v>
      </c>
      <c r="G157" s="114">
        <f t="shared" si="13"/>
        <v>1000000</v>
      </c>
    </row>
    <row r="158" spans="1:7" x14ac:dyDescent="0.25">
      <c r="A158" s="177">
        <v>44020</v>
      </c>
      <c r="B158" s="116">
        <f t="shared" si="14"/>
        <v>1</v>
      </c>
      <c r="C158" s="114">
        <f t="shared" si="15"/>
        <v>0</v>
      </c>
      <c r="D158" s="115">
        <f t="shared" si="16"/>
        <v>0</v>
      </c>
      <c r="E158" s="114">
        <f t="shared" si="12"/>
        <v>0</v>
      </c>
      <c r="F158" s="114">
        <f t="shared" si="17"/>
        <v>1000000</v>
      </c>
      <c r="G158" s="114">
        <f t="shared" si="13"/>
        <v>1000000</v>
      </c>
    </row>
    <row r="159" spans="1:7" x14ac:dyDescent="0.25">
      <c r="A159" s="177">
        <v>44021</v>
      </c>
      <c r="B159" s="116">
        <f t="shared" si="14"/>
        <v>1</v>
      </c>
      <c r="C159" s="114">
        <f t="shared" si="15"/>
        <v>0</v>
      </c>
      <c r="D159" s="115">
        <f t="shared" si="16"/>
        <v>0</v>
      </c>
      <c r="E159" s="114">
        <f t="shared" si="12"/>
        <v>0</v>
      </c>
      <c r="F159" s="114">
        <f t="shared" si="17"/>
        <v>1000000</v>
      </c>
      <c r="G159" s="114">
        <f t="shared" si="13"/>
        <v>1000000</v>
      </c>
    </row>
    <row r="160" spans="1:7" x14ac:dyDescent="0.25">
      <c r="A160" s="177">
        <v>44022</v>
      </c>
      <c r="B160" s="116">
        <f t="shared" si="14"/>
        <v>1</v>
      </c>
      <c r="C160" s="114">
        <f t="shared" si="15"/>
        <v>0</v>
      </c>
      <c r="D160" s="115">
        <f t="shared" si="16"/>
        <v>0</v>
      </c>
      <c r="E160" s="114">
        <f t="shared" si="12"/>
        <v>0</v>
      </c>
      <c r="F160" s="114">
        <f t="shared" si="17"/>
        <v>1000000</v>
      </c>
      <c r="G160" s="114">
        <f t="shared" si="13"/>
        <v>1000000</v>
      </c>
    </row>
    <row r="161" spans="1:7" x14ac:dyDescent="0.25">
      <c r="A161" s="177">
        <v>44023</v>
      </c>
      <c r="B161" s="116">
        <f t="shared" si="14"/>
        <v>1</v>
      </c>
      <c r="C161" s="114">
        <f t="shared" si="15"/>
        <v>0</v>
      </c>
      <c r="D161" s="115">
        <f t="shared" si="16"/>
        <v>0</v>
      </c>
      <c r="E161" s="114">
        <f t="shared" si="12"/>
        <v>0</v>
      </c>
      <c r="F161" s="114">
        <f t="shared" si="17"/>
        <v>1000000</v>
      </c>
      <c r="G161" s="114">
        <f t="shared" si="13"/>
        <v>1000000</v>
      </c>
    </row>
    <row r="162" spans="1:7" x14ac:dyDescent="0.25">
      <c r="A162" s="177">
        <v>44024</v>
      </c>
      <c r="B162" s="116">
        <f t="shared" si="14"/>
        <v>1</v>
      </c>
      <c r="C162" s="114">
        <f t="shared" si="15"/>
        <v>0</v>
      </c>
      <c r="D162" s="115">
        <f t="shared" si="16"/>
        <v>0</v>
      </c>
      <c r="E162" s="114">
        <f t="shared" si="12"/>
        <v>0</v>
      </c>
      <c r="F162" s="114">
        <f t="shared" si="17"/>
        <v>1000000</v>
      </c>
      <c r="G162" s="114">
        <f t="shared" si="13"/>
        <v>1000000</v>
      </c>
    </row>
    <row r="163" spans="1:7" x14ac:dyDescent="0.25">
      <c r="A163" s="177">
        <v>44025</v>
      </c>
      <c r="B163" s="116">
        <f t="shared" si="14"/>
        <v>1</v>
      </c>
      <c r="C163" s="114">
        <f t="shared" si="15"/>
        <v>0</v>
      </c>
      <c r="D163" s="115">
        <f t="shared" si="16"/>
        <v>0</v>
      </c>
      <c r="E163" s="114">
        <f t="shared" si="12"/>
        <v>0</v>
      </c>
      <c r="F163" s="114">
        <f t="shared" si="17"/>
        <v>1000000</v>
      </c>
      <c r="G163" s="114">
        <f t="shared" si="13"/>
        <v>1000000</v>
      </c>
    </row>
    <row r="164" spans="1:7" x14ac:dyDescent="0.25">
      <c r="A164" s="177">
        <v>44026</v>
      </c>
      <c r="B164" s="116">
        <f t="shared" si="14"/>
        <v>1</v>
      </c>
      <c r="C164" s="114">
        <f t="shared" si="15"/>
        <v>0</v>
      </c>
      <c r="D164" s="115">
        <f t="shared" si="16"/>
        <v>0</v>
      </c>
      <c r="E164" s="114">
        <f t="shared" si="12"/>
        <v>0</v>
      </c>
      <c r="F164" s="114">
        <f t="shared" si="17"/>
        <v>1000000</v>
      </c>
      <c r="G164" s="114">
        <f t="shared" si="13"/>
        <v>1000000</v>
      </c>
    </row>
    <row r="165" spans="1:7" x14ac:dyDescent="0.25">
      <c r="A165" s="177">
        <v>44027</v>
      </c>
      <c r="B165" s="116">
        <f t="shared" si="14"/>
        <v>1</v>
      </c>
      <c r="C165" s="114">
        <f t="shared" si="15"/>
        <v>0</v>
      </c>
      <c r="D165" s="115">
        <f t="shared" si="16"/>
        <v>0</v>
      </c>
      <c r="E165" s="114">
        <f t="shared" si="12"/>
        <v>0</v>
      </c>
      <c r="F165" s="114">
        <f t="shared" si="17"/>
        <v>1000000</v>
      </c>
      <c r="G165" s="114">
        <f t="shared" si="13"/>
        <v>1000000</v>
      </c>
    </row>
    <row r="166" spans="1:7" x14ac:dyDescent="0.25">
      <c r="A166" s="177">
        <v>44028</v>
      </c>
      <c r="B166" s="116">
        <f t="shared" si="14"/>
        <v>1</v>
      </c>
      <c r="C166" s="114">
        <f t="shared" si="15"/>
        <v>0</v>
      </c>
      <c r="D166" s="115">
        <f t="shared" si="16"/>
        <v>0</v>
      </c>
      <c r="E166" s="114">
        <f t="shared" si="12"/>
        <v>0</v>
      </c>
      <c r="F166" s="114">
        <f t="shared" si="17"/>
        <v>1000000</v>
      </c>
      <c r="G166" s="114">
        <f t="shared" si="13"/>
        <v>1000000</v>
      </c>
    </row>
    <row r="167" spans="1:7" x14ac:dyDescent="0.25">
      <c r="A167" s="177">
        <v>44029</v>
      </c>
      <c r="B167" s="116">
        <f t="shared" si="14"/>
        <v>1</v>
      </c>
      <c r="C167" s="114">
        <f t="shared" si="15"/>
        <v>0</v>
      </c>
      <c r="D167" s="115">
        <f t="shared" si="16"/>
        <v>0</v>
      </c>
      <c r="E167" s="114">
        <f t="shared" si="12"/>
        <v>0</v>
      </c>
      <c r="F167" s="114">
        <f t="shared" si="17"/>
        <v>1000000</v>
      </c>
      <c r="G167" s="114">
        <f t="shared" si="13"/>
        <v>1000000</v>
      </c>
    </row>
    <row r="168" spans="1:7" x14ac:dyDescent="0.25">
      <c r="A168" s="177">
        <v>44030</v>
      </c>
      <c r="B168" s="116">
        <f t="shared" si="14"/>
        <v>1</v>
      </c>
      <c r="C168" s="114">
        <f t="shared" si="15"/>
        <v>0</v>
      </c>
      <c r="D168" s="115">
        <f t="shared" si="16"/>
        <v>0</v>
      </c>
      <c r="E168" s="114">
        <f t="shared" si="12"/>
        <v>0</v>
      </c>
      <c r="F168" s="114">
        <f t="shared" si="17"/>
        <v>1000000</v>
      </c>
      <c r="G168" s="114">
        <f t="shared" si="13"/>
        <v>1000000</v>
      </c>
    </row>
    <row r="169" spans="1:7" x14ac:dyDescent="0.25">
      <c r="A169" s="177">
        <v>44031</v>
      </c>
      <c r="B169" s="116">
        <f t="shared" si="14"/>
        <v>1</v>
      </c>
      <c r="C169" s="114">
        <f t="shared" si="15"/>
        <v>0</v>
      </c>
      <c r="D169" s="115">
        <f t="shared" si="16"/>
        <v>0</v>
      </c>
      <c r="E169" s="114">
        <f t="shared" si="12"/>
        <v>0</v>
      </c>
      <c r="F169" s="114">
        <f t="shared" si="17"/>
        <v>1000000</v>
      </c>
      <c r="G169" s="114">
        <f t="shared" si="13"/>
        <v>1000000</v>
      </c>
    </row>
    <row r="170" spans="1:7" x14ac:dyDescent="0.25">
      <c r="A170" s="177">
        <v>44032</v>
      </c>
      <c r="B170" s="116">
        <f t="shared" si="14"/>
        <v>1</v>
      </c>
      <c r="C170" s="114">
        <f t="shared" si="15"/>
        <v>0</v>
      </c>
      <c r="D170" s="115">
        <f t="shared" si="16"/>
        <v>0</v>
      </c>
      <c r="E170" s="114">
        <f t="shared" si="12"/>
        <v>0</v>
      </c>
      <c r="F170" s="114">
        <f t="shared" si="17"/>
        <v>1000000</v>
      </c>
      <c r="G170" s="114">
        <f t="shared" si="13"/>
        <v>1000000</v>
      </c>
    </row>
    <row r="171" spans="1:7" x14ac:dyDescent="0.25">
      <c r="A171" s="177">
        <v>44033</v>
      </c>
      <c r="B171" s="116">
        <f t="shared" si="14"/>
        <v>1</v>
      </c>
      <c r="C171" s="114">
        <f t="shared" si="15"/>
        <v>0</v>
      </c>
      <c r="D171" s="115">
        <f t="shared" si="16"/>
        <v>0</v>
      </c>
      <c r="E171" s="114">
        <f t="shared" si="12"/>
        <v>0</v>
      </c>
      <c r="F171" s="114">
        <f t="shared" si="17"/>
        <v>1000000</v>
      </c>
      <c r="G171" s="114">
        <f t="shared" si="13"/>
        <v>1000000</v>
      </c>
    </row>
    <row r="172" spans="1:7" x14ac:dyDescent="0.25">
      <c r="A172" s="177">
        <v>44034</v>
      </c>
      <c r="B172" s="116">
        <f t="shared" si="14"/>
        <v>1</v>
      </c>
      <c r="C172" s="114">
        <f t="shared" si="15"/>
        <v>0</v>
      </c>
      <c r="D172" s="115">
        <f t="shared" si="16"/>
        <v>0</v>
      </c>
      <c r="E172" s="114">
        <f t="shared" si="12"/>
        <v>0</v>
      </c>
      <c r="F172" s="114">
        <f t="shared" si="17"/>
        <v>1000000</v>
      </c>
      <c r="G172" s="114">
        <f t="shared" si="13"/>
        <v>1000000</v>
      </c>
    </row>
    <row r="173" spans="1:7" x14ac:dyDescent="0.25">
      <c r="A173" s="177">
        <v>44035</v>
      </c>
      <c r="B173" s="116">
        <f t="shared" si="14"/>
        <v>1</v>
      </c>
      <c r="C173" s="114">
        <f t="shared" si="15"/>
        <v>0</v>
      </c>
      <c r="D173" s="115">
        <f t="shared" si="16"/>
        <v>0</v>
      </c>
      <c r="E173" s="114">
        <f t="shared" si="12"/>
        <v>0</v>
      </c>
      <c r="F173" s="114">
        <f t="shared" si="17"/>
        <v>1000000</v>
      </c>
      <c r="G173" s="114">
        <f t="shared" si="13"/>
        <v>1000000</v>
      </c>
    </row>
    <row r="174" spans="1:7" x14ac:dyDescent="0.25">
      <c r="A174" s="177">
        <v>44036</v>
      </c>
      <c r="B174" s="116">
        <f t="shared" si="14"/>
        <v>1</v>
      </c>
      <c r="C174" s="114">
        <f t="shared" si="15"/>
        <v>0</v>
      </c>
      <c r="D174" s="115">
        <f t="shared" si="16"/>
        <v>0</v>
      </c>
      <c r="E174" s="114">
        <f t="shared" si="12"/>
        <v>0</v>
      </c>
      <c r="F174" s="114">
        <f t="shared" si="17"/>
        <v>1000000</v>
      </c>
      <c r="G174" s="114">
        <f t="shared" si="13"/>
        <v>1000000</v>
      </c>
    </row>
    <row r="175" spans="1:7" x14ac:dyDescent="0.25">
      <c r="A175" s="177">
        <v>44037</v>
      </c>
      <c r="B175" s="116">
        <f t="shared" si="14"/>
        <v>1</v>
      </c>
      <c r="C175" s="114">
        <f t="shared" si="15"/>
        <v>0</v>
      </c>
      <c r="D175" s="115">
        <f t="shared" si="16"/>
        <v>0</v>
      </c>
      <c r="E175" s="114">
        <f t="shared" si="12"/>
        <v>0</v>
      </c>
      <c r="F175" s="114">
        <f t="shared" si="17"/>
        <v>1000000</v>
      </c>
      <c r="G175" s="114">
        <f t="shared" si="13"/>
        <v>1000000</v>
      </c>
    </row>
    <row r="176" spans="1:7" x14ac:dyDescent="0.25">
      <c r="A176" s="177">
        <v>44038</v>
      </c>
      <c r="B176" s="116">
        <f t="shared" si="14"/>
        <v>1</v>
      </c>
      <c r="C176" s="114">
        <f t="shared" si="15"/>
        <v>0</v>
      </c>
      <c r="D176" s="115">
        <f t="shared" si="16"/>
        <v>0</v>
      </c>
      <c r="E176" s="114">
        <f t="shared" si="12"/>
        <v>0</v>
      </c>
      <c r="F176" s="114">
        <f t="shared" si="17"/>
        <v>1000000</v>
      </c>
      <c r="G176" s="114">
        <f t="shared" si="13"/>
        <v>1000000</v>
      </c>
    </row>
    <row r="177" spans="1:7" x14ac:dyDescent="0.25">
      <c r="A177" s="177">
        <v>44039</v>
      </c>
      <c r="B177" s="116">
        <f t="shared" si="14"/>
        <v>1</v>
      </c>
      <c r="C177" s="114">
        <f t="shared" si="15"/>
        <v>0</v>
      </c>
      <c r="D177" s="115">
        <f t="shared" si="16"/>
        <v>0</v>
      </c>
      <c r="E177" s="114">
        <f t="shared" si="12"/>
        <v>0</v>
      </c>
      <c r="F177" s="114">
        <f t="shared" si="17"/>
        <v>1000000</v>
      </c>
      <c r="G177" s="114">
        <f t="shared" si="13"/>
        <v>1000000</v>
      </c>
    </row>
    <row r="178" spans="1:7" x14ac:dyDescent="0.25">
      <c r="A178" s="177">
        <v>44040</v>
      </c>
      <c r="B178" s="116">
        <f t="shared" si="14"/>
        <v>1</v>
      </c>
      <c r="C178" s="114">
        <f t="shared" si="15"/>
        <v>0</v>
      </c>
      <c r="D178" s="115">
        <f t="shared" si="16"/>
        <v>0</v>
      </c>
      <c r="E178" s="114">
        <f t="shared" si="12"/>
        <v>0</v>
      </c>
      <c r="F178" s="114">
        <f t="shared" si="17"/>
        <v>1000000</v>
      </c>
      <c r="G178" s="114">
        <f t="shared" si="13"/>
        <v>1000000</v>
      </c>
    </row>
    <row r="179" spans="1:7" x14ac:dyDescent="0.25">
      <c r="A179" s="177">
        <v>44041</v>
      </c>
      <c r="B179" s="116">
        <f t="shared" si="14"/>
        <v>1</v>
      </c>
      <c r="C179" s="114">
        <f t="shared" si="15"/>
        <v>0</v>
      </c>
      <c r="D179" s="115">
        <f t="shared" si="16"/>
        <v>0</v>
      </c>
      <c r="E179" s="114">
        <f t="shared" si="12"/>
        <v>0</v>
      </c>
      <c r="F179" s="114">
        <f t="shared" si="17"/>
        <v>1000000</v>
      </c>
      <c r="G179" s="114">
        <f t="shared" si="13"/>
        <v>1000000</v>
      </c>
    </row>
    <row r="180" spans="1:7" x14ac:dyDescent="0.25">
      <c r="A180" s="177">
        <v>44042</v>
      </c>
      <c r="B180" s="116">
        <f t="shared" si="14"/>
        <v>1</v>
      </c>
      <c r="C180" s="114">
        <f t="shared" si="15"/>
        <v>0</v>
      </c>
      <c r="D180" s="115">
        <f t="shared" si="16"/>
        <v>0</v>
      </c>
      <c r="E180" s="114">
        <f t="shared" si="12"/>
        <v>0</v>
      </c>
      <c r="F180" s="114">
        <f t="shared" si="17"/>
        <v>1000000</v>
      </c>
      <c r="G180" s="114">
        <f t="shared" si="13"/>
        <v>1000000</v>
      </c>
    </row>
    <row r="181" spans="1:7" x14ac:dyDescent="0.25">
      <c r="A181" s="177">
        <v>44043</v>
      </c>
      <c r="B181" s="116">
        <f t="shared" si="14"/>
        <v>0</v>
      </c>
      <c r="C181" s="114">
        <f t="shared" si="15"/>
        <v>0</v>
      </c>
      <c r="D181" s="115">
        <f t="shared" si="16"/>
        <v>0</v>
      </c>
      <c r="E181" s="114">
        <f t="shared" si="12"/>
        <v>0</v>
      </c>
      <c r="F181" s="114">
        <f t="shared" si="17"/>
        <v>1000000</v>
      </c>
      <c r="G181" s="114">
        <f t="shared" si="13"/>
        <v>1000000</v>
      </c>
    </row>
    <row r="182" spans="1:7" x14ac:dyDescent="0.25">
      <c r="A182" s="177">
        <v>44044</v>
      </c>
      <c r="B182" s="116">
        <f t="shared" si="14"/>
        <v>1</v>
      </c>
      <c r="C182" s="114">
        <f t="shared" si="15"/>
        <v>0</v>
      </c>
      <c r="D182" s="115">
        <f t="shared" si="16"/>
        <v>0</v>
      </c>
      <c r="E182" s="114">
        <f t="shared" si="12"/>
        <v>0</v>
      </c>
      <c r="F182" s="114">
        <f t="shared" si="17"/>
        <v>1000000</v>
      </c>
      <c r="G182" s="114">
        <f t="shared" si="13"/>
        <v>1000000</v>
      </c>
    </row>
    <row r="183" spans="1:7" x14ac:dyDescent="0.25">
      <c r="A183" s="177">
        <v>44045</v>
      </c>
      <c r="B183" s="116">
        <f t="shared" si="14"/>
        <v>1</v>
      </c>
      <c r="C183" s="114">
        <f t="shared" si="15"/>
        <v>0</v>
      </c>
      <c r="D183" s="115">
        <f t="shared" si="16"/>
        <v>0</v>
      </c>
      <c r="E183" s="114">
        <f t="shared" si="12"/>
        <v>0</v>
      </c>
      <c r="F183" s="114">
        <f t="shared" si="17"/>
        <v>1000000</v>
      </c>
      <c r="G183" s="114">
        <f t="shared" si="13"/>
        <v>1000000</v>
      </c>
    </row>
    <row r="184" spans="1:7" x14ac:dyDescent="0.25">
      <c r="A184" s="177">
        <v>44046</v>
      </c>
      <c r="B184" s="116">
        <f t="shared" si="14"/>
        <v>1</v>
      </c>
      <c r="C184" s="114">
        <f t="shared" si="15"/>
        <v>0</v>
      </c>
      <c r="D184" s="115">
        <f t="shared" si="16"/>
        <v>0</v>
      </c>
      <c r="E184" s="114">
        <f t="shared" si="12"/>
        <v>0</v>
      </c>
      <c r="F184" s="114">
        <f t="shared" si="17"/>
        <v>1000000</v>
      </c>
      <c r="G184" s="114">
        <f t="shared" si="13"/>
        <v>1000000</v>
      </c>
    </row>
    <row r="185" spans="1:7" x14ac:dyDescent="0.25">
      <c r="A185" s="177">
        <v>44047</v>
      </c>
      <c r="B185" s="116">
        <f t="shared" si="14"/>
        <v>1</v>
      </c>
      <c r="C185" s="114">
        <f t="shared" si="15"/>
        <v>0</v>
      </c>
      <c r="D185" s="115">
        <f t="shared" si="16"/>
        <v>0</v>
      </c>
      <c r="E185" s="114">
        <f t="shared" si="12"/>
        <v>0</v>
      </c>
      <c r="F185" s="114">
        <f t="shared" si="17"/>
        <v>1000000</v>
      </c>
      <c r="G185" s="114">
        <f t="shared" si="13"/>
        <v>1000000</v>
      </c>
    </row>
    <row r="186" spans="1:7" x14ac:dyDescent="0.25">
      <c r="A186" s="177">
        <v>44048</v>
      </c>
      <c r="B186" s="116">
        <f t="shared" si="14"/>
        <v>1</v>
      </c>
      <c r="C186" s="114">
        <f t="shared" si="15"/>
        <v>0</v>
      </c>
      <c r="D186" s="115">
        <f t="shared" si="16"/>
        <v>0</v>
      </c>
      <c r="E186" s="114">
        <f t="shared" si="12"/>
        <v>0</v>
      </c>
      <c r="F186" s="114">
        <f t="shared" si="17"/>
        <v>1000000</v>
      </c>
      <c r="G186" s="114">
        <f t="shared" si="13"/>
        <v>1000000</v>
      </c>
    </row>
    <row r="187" spans="1:7" x14ac:dyDescent="0.25">
      <c r="A187" s="177">
        <v>44049</v>
      </c>
      <c r="B187" s="116">
        <f t="shared" si="14"/>
        <v>1</v>
      </c>
      <c r="C187" s="114">
        <f t="shared" si="15"/>
        <v>0</v>
      </c>
      <c r="D187" s="115">
        <f t="shared" si="16"/>
        <v>0</v>
      </c>
      <c r="E187" s="114">
        <f t="shared" si="12"/>
        <v>0</v>
      </c>
      <c r="F187" s="114">
        <f t="shared" si="17"/>
        <v>1000000</v>
      </c>
      <c r="G187" s="114">
        <f t="shared" si="13"/>
        <v>1000000</v>
      </c>
    </row>
    <row r="188" spans="1:7" x14ac:dyDescent="0.25">
      <c r="A188" s="177">
        <v>44050</v>
      </c>
      <c r="B188" s="116">
        <f t="shared" si="14"/>
        <v>1</v>
      </c>
      <c r="C188" s="114">
        <f t="shared" si="15"/>
        <v>0</v>
      </c>
      <c r="D188" s="115">
        <f t="shared" si="16"/>
        <v>0</v>
      </c>
      <c r="E188" s="114">
        <f t="shared" si="12"/>
        <v>0</v>
      </c>
      <c r="F188" s="114">
        <f t="shared" si="17"/>
        <v>1000000</v>
      </c>
      <c r="G188" s="114">
        <f t="shared" si="13"/>
        <v>1000000</v>
      </c>
    </row>
    <row r="189" spans="1:7" x14ac:dyDescent="0.25">
      <c r="A189" s="177">
        <v>44051</v>
      </c>
      <c r="B189" s="116">
        <f t="shared" si="14"/>
        <v>1</v>
      </c>
      <c r="C189" s="114">
        <f t="shared" si="15"/>
        <v>0</v>
      </c>
      <c r="D189" s="115">
        <f t="shared" si="16"/>
        <v>0</v>
      </c>
      <c r="E189" s="114">
        <f t="shared" si="12"/>
        <v>0</v>
      </c>
      <c r="F189" s="114">
        <f t="shared" si="17"/>
        <v>1000000</v>
      </c>
      <c r="G189" s="114">
        <f t="shared" si="13"/>
        <v>1000000</v>
      </c>
    </row>
    <row r="190" spans="1:7" x14ac:dyDescent="0.25">
      <c r="A190" s="177">
        <v>44052</v>
      </c>
      <c r="B190" s="116">
        <f t="shared" si="14"/>
        <v>1</v>
      </c>
      <c r="C190" s="114">
        <f t="shared" si="15"/>
        <v>0</v>
      </c>
      <c r="D190" s="115">
        <f t="shared" si="16"/>
        <v>0</v>
      </c>
      <c r="E190" s="114">
        <f t="shared" si="12"/>
        <v>0</v>
      </c>
      <c r="F190" s="114">
        <f t="shared" si="17"/>
        <v>1000000</v>
      </c>
      <c r="G190" s="114">
        <f t="shared" si="13"/>
        <v>1000000</v>
      </c>
    </row>
    <row r="191" spans="1:7" x14ac:dyDescent="0.25">
      <c r="A191" s="177">
        <v>44053</v>
      </c>
      <c r="B191" s="116">
        <f t="shared" si="14"/>
        <v>1</v>
      </c>
      <c r="C191" s="114">
        <f t="shared" si="15"/>
        <v>0</v>
      </c>
      <c r="D191" s="115">
        <f t="shared" si="16"/>
        <v>0</v>
      </c>
      <c r="E191" s="114">
        <f t="shared" si="12"/>
        <v>0</v>
      </c>
      <c r="F191" s="114">
        <f t="shared" si="17"/>
        <v>1000000</v>
      </c>
      <c r="G191" s="114">
        <f t="shared" si="13"/>
        <v>1000000</v>
      </c>
    </row>
    <row r="192" spans="1:7" x14ac:dyDescent="0.25">
      <c r="A192" s="177">
        <v>44054</v>
      </c>
      <c r="B192" s="116">
        <f t="shared" si="14"/>
        <v>1</v>
      </c>
      <c r="C192" s="114">
        <f t="shared" si="15"/>
        <v>0</v>
      </c>
      <c r="D192" s="115">
        <f t="shared" si="16"/>
        <v>0</v>
      </c>
      <c r="E192" s="114">
        <f t="shared" si="12"/>
        <v>0</v>
      </c>
      <c r="F192" s="114">
        <f t="shared" si="17"/>
        <v>1000000</v>
      </c>
      <c r="G192" s="114">
        <f t="shared" si="13"/>
        <v>1000000</v>
      </c>
    </row>
    <row r="193" spans="1:7" x14ac:dyDescent="0.25">
      <c r="A193" s="177">
        <v>44055</v>
      </c>
      <c r="B193" s="116">
        <f t="shared" si="14"/>
        <v>1</v>
      </c>
      <c r="C193" s="114">
        <f t="shared" si="15"/>
        <v>0</v>
      </c>
      <c r="D193" s="115">
        <f t="shared" si="16"/>
        <v>0</v>
      </c>
      <c r="E193" s="114">
        <f t="shared" si="12"/>
        <v>0</v>
      </c>
      <c r="F193" s="114">
        <f t="shared" si="17"/>
        <v>1000000</v>
      </c>
      <c r="G193" s="114">
        <f t="shared" si="13"/>
        <v>1000000</v>
      </c>
    </row>
    <row r="194" spans="1:7" x14ac:dyDescent="0.25">
      <c r="A194" s="177">
        <v>44056</v>
      </c>
      <c r="B194" s="116">
        <f t="shared" si="14"/>
        <v>1</v>
      </c>
      <c r="C194" s="114">
        <f t="shared" si="15"/>
        <v>0</v>
      </c>
      <c r="D194" s="115">
        <f t="shared" si="16"/>
        <v>0</v>
      </c>
      <c r="E194" s="114">
        <f t="shared" si="12"/>
        <v>0</v>
      </c>
      <c r="F194" s="114">
        <f t="shared" si="17"/>
        <v>1000000</v>
      </c>
      <c r="G194" s="114">
        <f t="shared" si="13"/>
        <v>1000000</v>
      </c>
    </row>
    <row r="195" spans="1:7" x14ac:dyDescent="0.25">
      <c r="A195" s="177">
        <v>44057</v>
      </c>
      <c r="B195" s="116">
        <f t="shared" si="14"/>
        <v>1</v>
      </c>
      <c r="C195" s="114">
        <f t="shared" si="15"/>
        <v>0</v>
      </c>
      <c r="D195" s="115">
        <f t="shared" si="16"/>
        <v>0</v>
      </c>
      <c r="E195" s="114">
        <f t="shared" si="12"/>
        <v>0</v>
      </c>
      <c r="F195" s="114">
        <f t="shared" si="17"/>
        <v>1000000</v>
      </c>
      <c r="G195" s="114">
        <f t="shared" si="13"/>
        <v>1000000</v>
      </c>
    </row>
    <row r="196" spans="1:7" x14ac:dyDescent="0.25">
      <c r="A196" s="177">
        <v>44058</v>
      </c>
      <c r="B196" s="116">
        <f t="shared" si="14"/>
        <v>1</v>
      </c>
      <c r="C196" s="114">
        <f t="shared" si="15"/>
        <v>0</v>
      </c>
      <c r="D196" s="115">
        <f t="shared" si="16"/>
        <v>0</v>
      </c>
      <c r="E196" s="114">
        <f t="shared" ref="E196:E259" si="18">F196*$B$2499*B196/360</f>
        <v>0</v>
      </c>
      <c r="F196" s="114">
        <f t="shared" si="17"/>
        <v>1000000</v>
      </c>
      <c r="G196" s="114">
        <f t="shared" ref="G196:G259" si="19">F196-D196</f>
        <v>1000000</v>
      </c>
    </row>
    <row r="197" spans="1:7" x14ac:dyDescent="0.25">
      <c r="A197" s="177">
        <v>44059</v>
      </c>
      <c r="B197" s="116">
        <f t="shared" ref="B197:B260" si="20">DAYS360(A196,A197,TRUE)</f>
        <v>1</v>
      </c>
      <c r="C197" s="114">
        <f t="shared" ref="C197:C260" si="21">$B$2500</f>
        <v>0</v>
      </c>
      <c r="D197" s="115">
        <f t="shared" ref="D197:D260" si="22">C197-E197</f>
        <v>0</v>
      </c>
      <c r="E197" s="114">
        <f t="shared" si="18"/>
        <v>0</v>
      </c>
      <c r="F197" s="114">
        <f t="shared" ref="F197:F260" si="23">G196</f>
        <v>1000000</v>
      </c>
      <c r="G197" s="114">
        <f t="shared" si="19"/>
        <v>1000000</v>
      </c>
    </row>
    <row r="198" spans="1:7" x14ac:dyDescent="0.25">
      <c r="A198" s="177">
        <v>44060</v>
      </c>
      <c r="B198" s="116">
        <f t="shared" si="20"/>
        <v>1</v>
      </c>
      <c r="C198" s="114">
        <f t="shared" si="21"/>
        <v>0</v>
      </c>
      <c r="D198" s="115">
        <f t="shared" si="22"/>
        <v>0</v>
      </c>
      <c r="E198" s="114">
        <f t="shared" si="18"/>
        <v>0</v>
      </c>
      <c r="F198" s="114">
        <f t="shared" si="23"/>
        <v>1000000</v>
      </c>
      <c r="G198" s="114">
        <f t="shared" si="19"/>
        <v>1000000</v>
      </c>
    </row>
    <row r="199" spans="1:7" x14ac:dyDescent="0.25">
      <c r="A199" s="177">
        <v>44061</v>
      </c>
      <c r="B199" s="116">
        <f t="shared" si="20"/>
        <v>1</v>
      </c>
      <c r="C199" s="114">
        <f t="shared" si="21"/>
        <v>0</v>
      </c>
      <c r="D199" s="115">
        <f t="shared" si="22"/>
        <v>0</v>
      </c>
      <c r="E199" s="114">
        <f t="shared" si="18"/>
        <v>0</v>
      </c>
      <c r="F199" s="114">
        <f t="shared" si="23"/>
        <v>1000000</v>
      </c>
      <c r="G199" s="114">
        <f t="shared" si="19"/>
        <v>1000000</v>
      </c>
    </row>
    <row r="200" spans="1:7" x14ac:dyDescent="0.25">
      <c r="A200" s="177">
        <v>44062</v>
      </c>
      <c r="B200" s="116">
        <f t="shared" si="20"/>
        <v>1</v>
      </c>
      <c r="C200" s="114">
        <f t="shared" si="21"/>
        <v>0</v>
      </c>
      <c r="D200" s="115">
        <f t="shared" si="22"/>
        <v>0</v>
      </c>
      <c r="E200" s="114">
        <f t="shared" si="18"/>
        <v>0</v>
      </c>
      <c r="F200" s="114">
        <f t="shared" si="23"/>
        <v>1000000</v>
      </c>
      <c r="G200" s="114">
        <f t="shared" si="19"/>
        <v>1000000</v>
      </c>
    </row>
    <row r="201" spans="1:7" x14ac:dyDescent="0.25">
      <c r="A201" s="177">
        <v>44063</v>
      </c>
      <c r="B201" s="116">
        <f t="shared" si="20"/>
        <v>1</v>
      </c>
      <c r="C201" s="114">
        <f t="shared" si="21"/>
        <v>0</v>
      </c>
      <c r="D201" s="115">
        <f t="shared" si="22"/>
        <v>0</v>
      </c>
      <c r="E201" s="114">
        <f t="shared" si="18"/>
        <v>0</v>
      </c>
      <c r="F201" s="114">
        <f t="shared" si="23"/>
        <v>1000000</v>
      </c>
      <c r="G201" s="114">
        <f t="shared" si="19"/>
        <v>1000000</v>
      </c>
    </row>
    <row r="202" spans="1:7" x14ac:dyDescent="0.25">
      <c r="A202" s="177">
        <v>44064</v>
      </c>
      <c r="B202" s="116">
        <f t="shared" si="20"/>
        <v>1</v>
      </c>
      <c r="C202" s="114">
        <f t="shared" si="21"/>
        <v>0</v>
      </c>
      <c r="D202" s="115">
        <f t="shared" si="22"/>
        <v>0</v>
      </c>
      <c r="E202" s="114">
        <f t="shared" si="18"/>
        <v>0</v>
      </c>
      <c r="F202" s="114">
        <f t="shared" si="23"/>
        <v>1000000</v>
      </c>
      <c r="G202" s="114">
        <f t="shared" si="19"/>
        <v>1000000</v>
      </c>
    </row>
    <row r="203" spans="1:7" x14ac:dyDescent="0.25">
      <c r="A203" s="177">
        <v>44065</v>
      </c>
      <c r="B203" s="116">
        <f t="shared" si="20"/>
        <v>1</v>
      </c>
      <c r="C203" s="114">
        <f t="shared" si="21"/>
        <v>0</v>
      </c>
      <c r="D203" s="115">
        <f t="shared" si="22"/>
        <v>0</v>
      </c>
      <c r="E203" s="114">
        <f t="shared" si="18"/>
        <v>0</v>
      </c>
      <c r="F203" s="114">
        <f t="shared" si="23"/>
        <v>1000000</v>
      </c>
      <c r="G203" s="114">
        <f t="shared" si="19"/>
        <v>1000000</v>
      </c>
    </row>
    <row r="204" spans="1:7" x14ac:dyDescent="0.25">
      <c r="A204" s="177">
        <v>44066</v>
      </c>
      <c r="B204" s="116">
        <f t="shared" si="20"/>
        <v>1</v>
      </c>
      <c r="C204" s="114">
        <f t="shared" si="21"/>
        <v>0</v>
      </c>
      <c r="D204" s="115">
        <f t="shared" si="22"/>
        <v>0</v>
      </c>
      <c r="E204" s="114">
        <f t="shared" si="18"/>
        <v>0</v>
      </c>
      <c r="F204" s="114">
        <f t="shared" si="23"/>
        <v>1000000</v>
      </c>
      <c r="G204" s="114">
        <f t="shared" si="19"/>
        <v>1000000</v>
      </c>
    </row>
    <row r="205" spans="1:7" x14ac:dyDescent="0.25">
      <c r="A205" s="177">
        <v>44067</v>
      </c>
      <c r="B205" s="116">
        <f t="shared" si="20"/>
        <v>1</v>
      </c>
      <c r="C205" s="114">
        <f t="shared" si="21"/>
        <v>0</v>
      </c>
      <c r="D205" s="115">
        <f t="shared" si="22"/>
        <v>0</v>
      </c>
      <c r="E205" s="114">
        <f t="shared" si="18"/>
        <v>0</v>
      </c>
      <c r="F205" s="114">
        <f t="shared" si="23"/>
        <v>1000000</v>
      </c>
      <c r="G205" s="114">
        <f t="shared" si="19"/>
        <v>1000000</v>
      </c>
    </row>
    <row r="206" spans="1:7" x14ac:dyDescent="0.25">
      <c r="A206" s="177">
        <v>44068</v>
      </c>
      <c r="B206" s="116">
        <f t="shared" si="20"/>
        <v>1</v>
      </c>
      <c r="C206" s="114">
        <f t="shared" si="21"/>
        <v>0</v>
      </c>
      <c r="D206" s="115">
        <f t="shared" si="22"/>
        <v>0</v>
      </c>
      <c r="E206" s="114">
        <f t="shared" si="18"/>
        <v>0</v>
      </c>
      <c r="F206" s="114">
        <f t="shared" si="23"/>
        <v>1000000</v>
      </c>
      <c r="G206" s="114">
        <f t="shared" si="19"/>
        <v>1000000</v>
      </c>
    </row>
    <row r="207" spans="1:7" x14ac:dyDescent="0.25">
      <c r="A207" s="177">
        <v>44069</v>
      </c>
      <c r="B207" s="116">
        <f t="shared" si="20"/>
        <v>1</v>
      </c>
      <c r="C207" s="114">
        <f t="shared" si="21"/>
        <v>0</v>
      </c>
      <c r="D207" s="115">
        <f t="shared" si="22"/>
        <v>0</v>
      </c>
      <c r="E207" s="114">
        <f t="shared" si="18"/>
        <v>0</v>
      </c>
      <c r="F207" s="114">
        <f t="shared" si="23"/>
        <v>1000000</v>
      </c>
      <c r="G207" s="114">
        <f t="shared" si="19"/>
        <v>1000000</v>
      </c>
    </row>
    <row r="208" spans="1:7" x14ac:dyDescent="0.25">
      <c r="A208" s="177">
        <v>44070</v>
      </c>
      <c r="B208" s="116">
        <f t="shared" si="20"/>
        <v>1</v>
      </c>
      <c r="C208" s="114">
        <f t="shared" si="21"/>
        <v>0</v>
      </c>
      <c r="D208" s="115">
        <f t="shared" si="22"/>
        <v>0</v>
      </c>
      <c r="E208" s="114">
        <f t="shared" si="18"/>
        <v>0</v>
      </c>
      <c r="F208" s="114">
        <f t="shared" si="23"/>
        <v>1000000</v>
      </c>
      <c r="G208" s="114">
        <f t="shared" si="19"/>
        <v>1000000</v>
      </c>
    </row>
    <row r="209" spans="1:7" x14ac:dyDescent="0.25">
      <c r="A209" s="177">
        <v>44071</v>
      </c>
      <c r="B209" s="116">
        <f t="shared" si="20"/>
        <v>1</v>
      </c>
      <c r="C209" s="114">
        <f t="shared" si="21"/>
        <v>0</v>
      </c>
      <c r="D209" s="115">
        <f t="shared" si="22"/>
        <v>0</v>
      </c>
      <c r="E209" s="114">
        <f t="shared" si="18"/>
        <v>0</v>
      </c>
      <c r="F209" s="114">
        <f t="shared" si="23"/>
        <v>1000000</v>
      </c>
      <c r="G209" s="114">
        <f t="shared" si="19"/>
        <v>1000000</v>
      </c>
    </row>
    <row r="210" spans="1:7" x14ac:dyDescent="0.25">
      <c r="A210" s="177">
        <v>44072</v>
      </c>
      <c r="B210" s="116">
        <f t="shared" si="20"/>
        <v>1</v>
      </c>
      <c r="C210" s="114">
        <f t="shared" si="21"/>
        <v>0</v>
      </c>
      <c r="D210" s="115">
        <f t="shared" si="22"/>
        <v>0</v>
      </c>
      <c r="E210" s="114">
        <f t="shared" si="18"/>
        <v>0</v>
      </c>
      <c r="F210" s="114">
        <f t="shared" si="23"/>
        <v>1000000</v>
      </c>
      <c r="G210" s="114">
        <f t="shared" si="19"/>
        <v>1000000</v>
      </c>
    </row>
    <row r="211" spans="1:7" x14ac:dyDescent="0.25">
      <c r="A211" s="177">
        <v>44073</v>
      </c>
      <c r="B211" s="116">
        <f t="shared" si="20"/>
        <v>1</v>
      </c>
      <c r="C211" s="114">
        <f t="shared" si="21"/>
        <v>0</v>
      </c>
      <c r="D211" s="115">
        <f t="shared" si="22"/>
        <v>0</v>
      </c>
      <c r="E211" s="114">
        <f t="shared" si="18"/>
        <v>0</v>
      </c>
      <c r="F211" s="114">
        <f t="shared" si="23"/>
        <v>1000000</v>
      </c>
      <c r="G211" s="114">
        <f t="shared" si="19"/>
        <v>1000000</v>
      </c>
    </row>
    <row r="212" spans="1:7" x14ac:dyDescent="0.25">
      <c r="A212" s="177">
        <v>44074</v>
      </c>
      <c r="B212" s="116">
        <f t="shared" si="20"/>
        <v>0</v>
      </c>
      <c r="C212" s="114">
        <f t="shared" si="21"/>
        <v>0</v>
      </c>
      <c r="D212" s="115">
        <f t="shared" si="22"/>
        <v>0</v>
      </c>
      <c r="E212" s="114">
        <f t="shared" si="18"/>
        <v>0</v>
      </c>
      <c r="F212" s="114">
        <f t="shared" si="23"/>
        <v>1000000</v>
      </c>
      <c r="G212" s="114">
        <f t="shared" si="19"/>
        <v>1000000</v>
      </c>
    </row>
    <row r="213" spans="1:7" x14ac:dyDescent="0.25">
      <c r="A213" s="177">
        <v>44075</v>
      </c>
      <c r="B213" s="116">
        <f t="shared" si="20"/>
        <v>1</v>
      </c>
      <c r="C213" s="114">
        <f t="shared" si="21"/>
        <v>0</v>
      </c>
      <c r="D213" s="115">
        <f t="shared" si="22"/>
        <v>0</v>
      </c>
      <c r="E213" s="114">
        <f t="shared" si="18"/>
        <v>0</v>
      </c>
      <c r="F213" s="114">
        <f t="shared" si="23"/>
        <v>1000000</v>
      </c>
      <c r="G213" s="114">
        <f t="shared" si="19"/>
        <v>1000000</v>
      </c>
    </row>
    <row r="214" spans="1:7" x14ac:dyDescent="0.25">
      <c r="A214" s="177">
        <v>44076</v>
      </c>
      <c r="B214" s="116">
        <f t="shared" si="20"/>
        <v>1</v>
      </c>
      <c r="C214" s="114">
        <f t="shared" si="21"/>
        <v>0</v>
      </c>
      <c r="D214" s="115">
        <f t="shared" si="22"/>
        <v>0</v>
      </c>
      <c r="E214" s="114">
        <f t="shared" si="18"/>
        <v>0</v>
      </c>
      <c r="F214" s="114">
        <f t="shared" si="23"/>
        <v>1000000</v>
      </c>
      <c r="G214" s="114">
        <f t="shared" si="19"/>
        <v>1000000</v>
      </c>
    </row>
    <row r="215" spans="1:7" x14ac:dyDescent="0.25">
      <c r="A215" s="177">
        <v>44077</v>
      </c>
      <c r="B215" s="116">
        <f t="shared" si="20"/>
        <v>1</v>
      </c>
      <c r="C215" s="114">
        <f t="shared" si="21"/>
        <v>0</v>
      </c>
      <c r="D215" s="115">
        <f t="shared" si="22"/>
        <v>0</v>
      </c>
      <c r="E215" s="114">
        <f t="shared" si="18"/>
        <v>0</v>
      </c>
      <c r="F215" s="114">
        <f t="shared" si="23"/>
        <v>1000000</v>
      </c>
      <c r="G215" s="114">
        <f t="shared" si="19"/>
        <v>1000000</v>
      </c>
    </row>
    <row r="216" spans="1:7" x14ac:dyDescent="0.25">
      <c r="A216" s="177">
        <v>44078</v>
      </c>
      <c r="B216" s="116">
        <f t="shared" si="20"/>
        <v>1</v>
      </c>
      <c r="C216" s="114">
        <f t="shared" si="21"/>
        <v>0</v>
      </c>
      <c r="D216" s="115">
        <f t="shared" si="22"/>
        <v>0</v>
      </c>
      <c r="E216" s="114">
        <f t="shared" si="18"/>
        <v>0</v>
      </c>
      <c r="F216" s="114">
        <f t="shared" si="23"/>
        <v>1000000</v>
      </c>
      <c r="G216" s="114">
        <f t="shared" si="19"/>
        <v>1000000</v>
      </c>
    </row>
    <row r="217" spans="1:7" x14ac:dyDescent="0.25">
      <c r="A217" s="177">
        <v>44079</v>
      </c>
      <c r="B217" s="116">
        <f t="shared" si="20"/>
        <v>1</v>
      </c>
      <c r="C217" s="114">
        <f t="shared" si="21"/>
        <v>0</v>
      </c>
      <c r="D217" s="115">
        <f t="shared" si="22"/>
        <v>0</v>
      </c>
      <c r="E217" s="114">
        <f t="shared" si="18"/>
        <v>0</v>
      </c>
      <c r="F217" s="114">
        <f t="shared" si="23"/>
        <v>1000000</v>
      </c>
      <c r="G217" s="114">
        <f t="shared" si="19"/>
        <v>1000000</v>
      </c>
    </row>
    <row r="218" spans="1:7" x14ac:dyDescent="0.25">
      <c r="A218" s="177">
        <v>44080</v>
      </c>
      <c r="B218" s="116">
        <f t="shared" si="20"/>
        <v>1</v>
      </c>
      <c r="C218" s="114">
        <f t="shared" si="21"/>
        <v>0</v>
      </c>
      <c r="D218" s="115">
        <f t="shared" si="22"/>
        <v>0</v>
      </c>
      <c r="E218" s="114">
        <f t="shared" si="18"/>
        <v>0</v>
      </c>
      <c r="F218" s="114">
        <f t="shared" si="23"/>
        <v>1000000</v>
      </c>
      <c r="G218" s="114">
        <f t="shared" si="19"/>
        <v>1000000</v>
      </c>
    </row>
    <row r="219" spans="1:7" x14ac:dyDescent="0.25">
      <c r="A219" s="177">
        <v>44081</v>
      </c>
      <c r="B219" s="116">
        <f t="shared" si="20"/>
        <v>1</v>
      </c>
      <c r="C219" s="114">
        <f t="shared" si="21"/>
        <v>0</v>
      </c>
      <c r="D219" s="115">
        <f t="shared" si="22"/>
        <v>0</v>
      </c>
      <c r="E219" s="114">
        <f t="shared" si="18"/>
        <v>0</v>
      </c>
      <c r="F219" s="114">
        <f t="shared" si="23"/>
        <v>1000000</v>
      </c>
      <c r="G219" s="114">
        <f t="shared" si="19"/>
        <v>1000000</v>
      </c>
    </row>
    <row r="220" spans="1:7" x14ac:dyDescent="0.25">
      <c r="A220" s="177">
        <v>44082</v>
      </c>
      <c r="B220" s="116">
        <f t="shared" si="20"/>
        <v>1</v>
      </c>
      <c r="C220" s="114">
        <f t="shared" si="21"/>
        <v>0</v>
      </c>
      <c r="D220" s="115">
        <f t="shared" si="22"/>
        <v>0</v>
      </c>
      <c r="E220" s="114">
        <f t="shared" si="18"/>
        <v>0</v>
      </c>
      <c r="F220" s="114">
        <f t="shared" si="23"/>
        <v>1000000</v>
      </c>
      <c r="G220" s="114">
        <f t="shared" si="19"/>
        <v>1000000</v>
      </c>
    </row>
    <row r="221" spans="1:7" x14ac:dyDescent="0.25">
      <c r="A221" s="177">
        <v>44083</v>
      </c>
      <c r="B221" s="116">
        <f t="shared" si="20"/>
        <v>1</v>
      </c>
      <c r="C221" s="114">
        <f t="shared" si="21"/>
        <v>0</v>
      </c>
      <c r="D221" s="115">
        <f t="shared" si="22"/>
        <v>0</v>
      </c>
      <c r="E221" s="114">
        <f t="shared" si="18"/>
        <v>0</v>
      </c>
      <c r="F221" s="114">
        <f t="shared" si="23"/>
        <v>1000000</v>
      </c>
      <c r="G221" s="114">
        <f t="shared" si="19"/>
        <v>1000000</v>
      </c>
    </row>
    <row r="222" spans="1:7" x14ac:dyDescent="0.25">
      <c r="A222" s="177">
        <v>44084</v>
      </c>
      <c r="B222" s="116">
        <f t="shared" si="20"/>
        <v>1</v>
      </c>
      <c r="C222" s="114">
        <f t="shared" si="21"/>
        <v>0</v>
      </c>
      <c r="D222" s="115">
        <f t="shared" si="22"/>
        <v>0</v>
      </c>
      <c r="E222" s="114">
        <f t="shared" si="18"/>
        <v>0</v>
      </c>
      <c r="F222" s="114">
        <f t="shared" si="23"/>
        <v>1000000</v>
      </c>
      <c r="G222" s="114">
        <f t="shared" si="19"/>
        <v>1000000</v>
      </c>
    </row>
    <row r="223" spans="1:7" x14ac:dyDescent="0.25">
      <c r="A223" s="177">
        <v>44085</v>
      </c>
      <c r="B223" s="116">
        <f t="shared" si="20"/>
        <v>1</v>
      </c>
      <c r="C223" s="114">
        <f t="shared" si="21"/>
        <v>0</v>
      </c>
      <c r="D223" s="115">
        <f t="shared" si="22"/>
        <v>0</v>
      </c>
      <c r="E223" s="114">
        <f t="shared" si="18"/>
        <v>0</v>
      </c>
      <c r="F223" s="114">
        <f t="shared" si="23"/>
        <v>1000000</v>
      </c>
      <c r="G223" s="114">
        <f t="shared" si="19"/>
        <v>1000000</v>
      </c>
    </row>
    <row r="224" spans="1:7" x14ac:dyDescent="0.25">
      <c r="A224" s="177">
        <v>44086</v>
      </c>
      <c r="B224" s="116">
        <f t="shared" si="20"/>
        <v>1</v>
      </c>
      <c r="C224" s="114">
        <f t="shared" si="21"/>
        <v>0</v>
      </c>
      <c r="D224" s="115">
        <f t="shared" si="22"/>
        <v>0</v>
      </c>
      <c r="E224" s="114">
        <f t="shared" si="18"/>
        <v>0</v>
      </c>
      <c r="F224" s="114">
        <f t="shared" si="23"/>
        <v>1000000</v>
      </c>
      <c r="G224" s="114">
        <f t="shared" si="19"/>
        <v>1000000</v>
      </c>
    </row>
    <row r="225" spans="1:7" x14ac:dyDescent="0.25">
      <c r="A225" s="177">
        <v>44087</v>
      </c>
      <c r="B225" s="116">
        <f t="shared" si="20"/>
        <v>1</v>
      </c>
      <c r="C225" s="114">
        <f t="shared" si="21"/>
        <v>0</v>
      </c>
      <c r="D225" s="115">
        <f t="shared" si="22"/>
        <v>0</v>
      </c>
      <c r="E225" s="114">
        <f t="shared" si="18"/>
        <v>0</v>
      </c>
      <c r="F225" s="114">
        <f t="shared" si="23"/>
        <v>1000000</v>
      </c>
      <c r="G225" s="114">
        <f t="shared" si="19"/>
        <v>1000000</v>
      </c>
    </row>
    <row r="226" spans="1:7" x14ac:dyDescent="0.25">
      <c r="A226" s="177">
        <v>44088</v>
      </c>
      <c r="B226" s="116">
        <f t="shared" si="20"/>
        <v>1</v>
      </c>
      <c r="C226" s="114">
        <f t="shared" si="21"/>
        <v>0</v>
      </c>
      <c r="D226" s="115">
        <f t="shared" si="22"/>
        <v>0</v>
      </c>
      <c r="E226" s="114">
        <f t="shared" si="18"/>
        <v>0</v>
      </c>
      <c r="F226" s="114">
        <f t="shared" si="23"/>
        <v>1000000</v>
      </c>
      <c r="G226" s="114">
        <f t="shared" si="19"/>
        <v>1000000</v>
      </c>
    </row>
    <row r="227" spans="1:7" x14ac:dyDescent="0.25">
      <c r="A227" s="177">
        <v>44089</v>
      </c>
      <c r="B227" s="116">
        <f t="shared" si="20"/>
        <v>1</v>
      </c>
      <c r="C227" s="114">
        <f t="shared" si="21"/>
        <v>0</v>
      </c>
      <c r="D227" s="115">
        <f t="shared" si="22"/>
        <v>0</v>
      </c>
      <c r="E227" s="114">
        <f t="shared" si="18"/>
        <v>0</v>
      </c>
      <c r="F227" s="114">
        <f t="shared" si="23"/>
        <v>1000000</v>
      </c>
      <c r="G227" s="114">
        <f t="shared" si="19"/>
        <v>1000000</v>
      </c>
    </row>
    <row r="228" spans="1:7" x14ac:dyDescent="0.25">
      <c r="A228" s="177">
        <v>44090</v>
      </c>
      <c r="B228" s="116">
        <f t="shared" si="20"/>
        <v>1</v>
      </c>
      <c r="C228" s="114">
        <f t="shared" si="21"/>
        <v>0</v>
      </c>
      <c r="D228" s="115">
        <f t="shared" si="22"/>
        <v>0</v>
      </c>
      <c r="E228" s="114">
        <f t="shared" si="18"/>
        <v>0</v>
      </c>
      <c r="F228" s="114">
        <f t="shared" si="23"/>
        <v>1000000</v>
      </c>
      <c r="G228" s="114">
        <f t="shared" si="19"/>
        <v>1000000</v>
      </c>
    </row>
    <row r="229" spans="1:7" x14ac:dyDescent="0.25">
      <c r="A229" s="177">
        <v>44091</v>
      </c>
      <c r="B229" s="116">
        <f t="shared" si="20"/>
        <v>1</v>
      </c>
      <c r="C229" s="114">
        <f t="shared" si="21"/>
        <v>0</v>
      </c>
      <c r="D229" s="115">
        <f t="shared" si="22"/>
        <v>0</v>
      </c>
      <c r="E229" s="114">
        <f t="shared" si="18"/>
        <v>0</v>
      </c>
      <c r="F229" s="114">
        <f t="shared" si="23"/>
        <v>1000000</v>
      </c>
      <c r="G229" s="114">
        <f t="shared" si="19"/>
        <v>1000000</v>
      </c>
    </row>
    <row r="230" spans="1:7" x14ac:dyDescent="0.25">
      <c r="A230" s="177">
        <v>44092</v>
      </c>
      <c r="B230" s="116">
        <f t="shared" si="20"/>
        <v>1</v>
      </c>
      <c r="C230" s="114">
        <f t="shared" si="21"/>
        <v>0</v>
      </c>
      <c r="D230" s="115">
        <f t="shared" si="22"/>
        <v>0</v>
      </c>
      <c r="E230" s="114">
        <f t="shared" si="18"/>
        <v>0</v>
      </c>
      <c r="F230" s="114">
        <f t="shared" si="23"/>
        <v>1000000</v>
      </c>
      <c r="G230" s="114">
        <f t="shared" si="19"/>
        <v>1000000</v>
      </c>
    </row>
    <row r="231" spans="1:7" x14ac:dyDescent="0.25">
      <c r="A231" s="177">
        <v>44093</v>
      </c>
      <c r="B231" s="116">
        <f t="shared" si="20"/>
        <v>1</v>
      </c>
      <c r="C231" s="114">
        <f t="shared" si="21"/>
        <v>0</v>
      </c>
      <c r="D231" s="115">
        <f t="shared" si="22"/>
        <v>0</v>
      </c>
      <c r="E231" s="114">
        <f t="shared" si="18"/>
        <v>0</v>
      </c>
      <c r="F231" s="114">
        <f t="shared" si="23"/>
        <v>1000000</v>
      </c>
      <c r="G231" s="114">
        <f t="shared" si="19"/>
        <v>1000000</v>
      </c>
    </row>
    <row r="232" spans="1:7" x14ac:dyDescent="0.25">
      <c r="A232" s="177">
        <v>44094</v>
      </c>
      <c r="B232" s="116">
        <f t="shared" si="20"/>
        <v>1</v>
      </c>
      <c r="C232" s="114">
        <f t="shared" si="21"/>
        <v>0</v>
      </c>
      <c r="D232" s="115">
        <f t="shared" si="22"/>
        <v>0</v>
      </c>
      <c r="E232" s="114">
        <f t="shared" si="18"/>
        <v>0</v>
      </c>
      <c r="F232" s="114">
        <f t="shared" si="23"/>
        <v>1000000</v>
      </c>
      <c r="G232" s="114">
        <f t="shared" si="19"/>
        <v>1000000</v>
      </c>
    </row>
    <row r="233" spans="1:7" x14ac:dyDescent="0.25">
      <c r="A233" s="177">
        <v>44095</v>
      </c>
      <c r="B233" s="116">
        <f t="shared" si="20"/>
        <v>1</v>
      </c>
      <c r="C233" s="114">
        <f t="shared" si="21"/>
        <v>0</v>
      </c>
      <c r="D233" s="115">
        <f t="shared" si="22"/>
        <v>0</v>
      </c>
      <c r="E233" s="114">
        <f t="shared" si="18"/>
        <v>0</v>
      </c>
      <c r="F233" s="114">
        <f t="shared" si="23"/>
        <v>1000000</v>
      </c>
      <c r="G233" s="114">
        <f t="shared" si="19"/>
        <v>1000000</v>
      </c>
    </row>
    <row r="234" spans="1:7" x14ac:dyDescent="0.25">
      <c r="A234" s="177">
        <v>44096</v>
      </c>
      <c r="B234" s="116">
        <f t="shared" si="20"/>
        <v>1</v>
      </c>
      <c r="C234" s="114">
        <f t="shared" si="21"/>
        <v>0</v>
      </c>
      <c r="D234" s="115">
        <f t="shared" si="22"/>
        <v>0</v>
      </c>
      <c r="E234" s="114">
        <f t="shared" si="18"/>
        <v>0</v>
      </c>
      <c r="F234" s="114">
        <f t="shared" si="23"/>
        <v>1000000</v>
      </c>
      <c r="G234" s="114">
        <f t="shared" si="19"/>
        <v>1000000</v>
      </c>
    </row>
    <row r="235" spans="1:7" x14ac:dyDescent="0.25">
      <c r="A235" s="177">
        <v>44097</v>
      </c>
      <c r="B235" s="116">
        <f t="shared" si="20"/>
        <v>1</v>
      </c>
      <c r="C235" s="114">
        <f t="shared" si="21"/>
        <v>0</v>
      </c>
      <c r="D235" s="115">
        <f t="shared" si="22"/>
        <v>0</v>
      </c>
      <c r="E235" s="114">
        <f t="shared" si="18"/>
        <v>0</v>
      </c>
      <c r="F235" s="114">
        <f t="shared" si="23"/>
        <v>1000000</v>
      </c>
      <c r="G235" s="114">
        <f t="shared" si="19"/>
        <v>1000000</v>
      </c>
    </row>
    <row r="236" spans="1:7" x14ac:dyDescent="0.25">
      <c r="A236" s="177">
        <v>44098</v>
      </c>
      <c r="B236" s="116">
        <f t="shared" si="20"/>
        <v>1</v>
      </c>
      <c r="C236" s="114">
        <f t="shared" si="21"/>
        <v>0</v>
      </c>
      <c r="D236" s="115">
        <f t="shared" si="22"/>
        <v>0</v>
      </c>
      <c r="E236" s="114">
        <f t="shared" si="18"/>
        <v>0</v>
      </c>
      <c r="F236" s="114">
        <f t="shared" si="23"/>
        <v>1000000</v>
      </c>
      <c r="G236" s="114">
        <f t="shared" si="19"/>
        <v>1000000</v>
      </c>
    </row>
    <row r="237" spans="1:7" x14ac:dyDescent="0.25">
      <c r="A237" s="177">
        <v>44099</v>
      </c>
      <c r="B237" s="116">
        <f t="shared" si="20"/>
        <v>1</v>
      </c>
      <c r="C237" s="114">
        <f t="shared" si="21"/>
        <v>0</v>
      </c>
      <c r="D237" s="115">
        <f t="shared" si="22"/>
        <v>0</v>
      </c>
      <c r="E237" s="114">
        <f t="shared" si="18"/>
        <v>0</v>
      </c>
      <c r="F237" s="114">
        <f t="shared" si="23"/>
        <v>1000000</v>
      </c>
      <c r="G237" s="114">
        <f t="shared" si="19"/>
        <v>1000000</v>
      </c>
    </row>
    <row r="238" spans="1:7" x14ac:dyDescent="0.25">
      <c r="A238" s="177">
        <v>44100</v>
      </c>
      <c r="B238" s="116">
        <f t="shared" si="20"/>
        <v>1</v>
      </c>
      <c r="C238" s="114">
        <f t="shared" si="21"/>
        <v>0</v>
      </c>
      <c r="D238" s="115">
        <f t="shared" si="22"/>
        <v>0</v>
      </c>
      <c r="E238" s="114">
        <f t="shared" si="18"/>
        <v>0</v>
      </c>
      <c r="F238" s="114">
        <f t="shared" si="23"/>
        <v>1000000</v>
      </c>
      <c r="G238" s="114">
        <f t="shared" si="19"/>
        <v>1000000</v>
      </c>
    </row>
    <row r="239" spans="1:7" x14ac:dyDescent="0.25">
      <c r="A239" s="177">
        <v>44101</v>
      </c>
      <c r="B239" s="116">
        <f t="shared" si="20"/>
        <v>1</v>
      </c>
      <c r="C239" s="114">
        <f t="shared" si="21"/>
        <v>0</v>
      </c>
      <c r="D239" s="115">
        <f t="shared" si="22"/>
        <v>0</v>
      </c>
      <c r="E239" s="114">
        <f t="shared" si="18"/>
        <v>0</v>
      </c>
      <c r="F239" s="114">
        <f t="shared" si="23"/>
        <v>1000000</v>
      </c>
      <c r="G239" s="114">
        <f t="shared" si="19"/>
        <v>1000000</v>
      </c>
    </row>
    <row r="240" spans="1:7" x14ac:dyDescent="0.25">
      <c r="A240" s="177">
        <v>44102</v>
      </c>
      <c r="B240" s="116">
        <f t="shared" si="20"/>
        <v>1</v>
      </c>
      <c r="C240" s="114">
        <f t="shared" si="21"/>
        <v>0</v>
      </c>
      <c r="D240" s="115">
        <f t="shared" si="22"/>
        <v>0</v>
      </c>
      <c r="E240" s="114">
        <f t="shared" si="18"/>
        <v>0</v>
      </c>
      <c r="F240" s="114">
        <f t="shared" si="23"/>
        <v>1000000</v>
      </c>
      <c r="G240" s="114">
        <f t="shared" si="19"/>
        <v>1000000</v>
      </c>
    </row>
    <row r="241" spans="1:7" x14ac:dyDescent="0.25">
      <c r="A241" s="177">
        <v>44103</v>
      </c>
      <c r="B241" s="116">
        <f t="shared" si="20"/>
        <v>1</v>
      </c>
      <c r="C241" s="114">
        <f t="shared" si="21"/>
        <v>0</v>
      </c>
      <c r="D241" s="115">
        <f t="shared" si="22"/>
        <v>0</v>
      </c>
      <c r="E241" s="114">
        <f t="shared" si="18"/>
        <v>0</v>
      </c>
      <c r="F241" s="114">
        <f t="shared" si="23"/>
        <v>1000000</v>
      </c>
      <c r="G241" s="114">
        <f t="shared" si="19"/>
        <v>1000000</v>
      </c>
    </row>
    <row r="242" spans="1:7" x14ac:dyDescent="0.25">
      <c r="A242" s="177">
        <v>44104</v>
      </c>
      <c r="B242" s="116">
        <f t="shared" si="20"/>
        <v>1</v>
      </c>
      <c r="C242" s="114">
        <f t="shared" si="21"/>
        <v>0</v>
      </c>
      <c r="D242" s="115">
        <f t="shared" si="22"/>
        <v>0</v>
      </c>
      <c r="E242" s="114">
        <f t="shared" si="18"/>
        <v>0</v>
      </c>
      <c r="F242" s="114">
        <f t="shared" si="23"/>
        <v>1000000</v>
      </c>
      <c r="G242" s="114">
        <f t="shared" si="19"/>
        <v>1000000</v>
      </c>
    </row>
    <row r="243" spans="1:7" x14ac:dyDescent="0.25">
      <c r="A243" s="177">
        <v>44105</v>
      </c>
      <c r="B243" s="116">
        <f t="shared" si="20"/>
        <v>1</v>
      </c>
      <c r="C243" s="114">
        <f t="shared" si="21"/>
        <v>0</v>
      </c>
      <c r="D243" s="115">
        <f t="shared" si="22"/>
        <v>0</v>
      </c>
      <c r="E243" s="114">
        <f t="shared" si="18"/>
        <v>0</v>
      </c>
      <c r="F243" s="114">
        <f t="shared" si="23"/>
        <v>1000000</v>
      </c>
      <c r="G243" s="114">
        <f t="shared" si="19"/>
        <v>1000000</v>
      </c>
    </row>
    <row r="244" spans="1:7" x14ac:dyDescent="0.25">
      <c r="A244" s="177">
        <v>44106</v>
      </c>
      <c r="B244" s="116">
        <f t="shared" si="20"/>
        <v>1</v>
      </c>
      <c r="C244" s="114">
        <f t="shared" si="21"/>
        <v>0</v>
      </c>
      <c r="D244" s="115">
        <f t="shared" si="22"/>
        <v>0</v>
      </c>
      <c r="E244" s="114">
        <f t="shared" si="18"/>
        <v>0</v>
      </c>
      <c r="F244" s="114">
        <f t="shared" si="23"/>
        <v>1000000</v>
      </c>
      <c r="G244" s="114">
        <f t="shared" si="19"/>
        <v>1000000</v>
      </c>
    </row>
    <row r="245" spans="1:7" x14ac:dyDescent="0.25">
      <c r="A245" s="177">
        <v>44107</v>
      </c>
      <c r="B245" s="116">
        <f t="shared" si="20"/>
        <v>1</v>
      </c>
      <c r="C245" s="114">
        <f t="shared" si="21"/>
        <v>0</v>
      </c>
      <c r="D245" s="115">
        <f t="shared" si="22"/>
        <v>0</v>
      </c>
      <c r="E245" s="114">
        <f t="shared" si="18"/>
        <v>0</v>
      </c>
      <c r="F245" s="114">
        <f t="shared" si="23"/>
        <v>1000000</v>
      </c>
      <c r="G245" s="114">
        <f t="shared" si="19"/>
        <v>1000000</v>
      </c>
    </row>
    <row r="246" spans="1:7" x14ac:dyDescent="0.25">
      <c r="A246" s="177">
        <v>44108</v>
      </c>
      <c r="B246" s="116">
        <f t="shared" si="20"/>
        <v>1</v>
      </c>
      <c r="C246" s="114">
        <f t="shared" si="21"/>
        <v>0</v>
      </c>
      <c r="D246" s="115">
        <f t="shared" si="22"/>
        <v>0</v>
      </c>
      <c r="E246" s="114">
        <f t="shared" si="18"/>
        <v>0</v>
      </c>
      <c r="F246" s="114">
        <f t="shared" si="23"/>
        <v>1000000</v>
      </c>
      <c r="G246" s="114">
        <f t="shared" si="19"/>
        <v>1000000</v>
      </c>
    </row>
    <row r="247" spans="1:7" x14ac:dyDescent="0.25">
      <c r="A247" s="177">
        <v>44109</v>
      </c>
      <c r="B247" s="116">
        <f t="shared" si="20"/>
        <v>1</v>
      </c>
      <c r="C247" s="114">
        <f t="shared" si="21"/>
        <v>0</v>
      </c>
      <c r="D247" s="115">
        <f t="shared" si="22"/>
        <v>0</v>
      </c>
      <c r="E247" s="114">
        <f t="shared" si="18"/>
        <v>0</v>
      </c>
      <c r="F247" s="114">
        <f t="shared" si="23"/>
        <v>1000000</v>
      </c>
      <c r="G247" s="114">
        <f t="shared" si="19"/>
        <v>1000000</v>
      </c>
    </row>
    <row r="248" spans="1:7" x14ac:dyDescent="0.25">
      <c r="A248" s="177">
        <v>44110</v>
      </c>
      <c r="B248" s="116">
        <f t="shared" si="20"/>
        <v>1</v>
      </c>
      <c r="C248" s="114">
        <f t="shared" si="21"/>
        <v>0</v>
      </c>
      <c r="D248" s="115">
        <f t="shared" si="22"/>
        <v>0</v>
      </c>
      <c r="E248" s="114">
        <f t="shared" si="18"/>
        <v>0</v>
      </c>
      <c r="F248" s="114">
        <f t="shared" si="23"/>
        <v>1000000</v>
      </c>
      <c r="G248" s="114">
        <f t="shared" si="19"/>
        <v>1000000</v>
      </c>
    </row>
    <row r="249" spans="1:7" x14ac:dyDescent="0.25">
      <c r="A249" s="177">
        <v>44111</v>
      </c>
      <c r="B249" s="116">
        <f t="shared" si="20"/>
        <v>1</v>
      </c>
      <c r="C249" s="114">
        <f t="shared" si="21"/>
        <v>0</v>
      </c>
      <c r="D249" s="115">
        <f t="shared" si="22"/>
        <v>0</v>
      </c>
      <c r="E249" s="114">
        <f t="shared" si="18"/>
        <v>0</v>
      </c>
      <c r="F249" s="114">
        <f t="shared" si="23"/>
        <v>1000000</v>
      </c>
      <c r="G249" s="114">
        <f t="shared" si="19"/>
        <v>1000000</v>
      </c>
    </row>
    <row r="250" spans="1:7" x14ac:dyDescent="0.25">
      <c r="A250" s="177">
        <v>44112</v>
      </c>
      <c r="B250" s="116">
        <f t="shared" si="20"/>
        <v>1</v>
      </c>
      <c r="C250" s="114">
        <f t="shared" si="21"/>
        <v>0</v>
      </c>
      <c r="D250" s="115">
        <f t="shared" si="22"/>
        <v>0</v>
      </c>
      <c r="E250" s="114">
        <f t="shared" si="18"/>
        <v>0</v>
      </c>
      <c r="F250" s="114">
        <f t="shared" si="23"/>
        <v>1000000</v>
      </c>
      <c r="G250" s="114">
        <f t="shared" si="19"/>
        <v>1000000</v>
      </c>
    </row>
    <row r="251" spans="1:7" x14ac:dyDescent="0.25">
      <c r="A251" s="177">
        <v>44113</v>
      </c>
      <c r="B251" s="116">
        <f t="shared" si="20"/>
        <v>1</v>
      </c>
      <c r="C251" s="114">
        <f t="shared" si="21"/>
        <v>0</v>
      </c>
      <c r="D251" s="115">
        <f t="shared" si="22"/>
        <v>0</v>
      </c>
      <c r="E251" s="114">
        <f t="shared" si="18"/>
        <v>0</v>
      </c>
      <c r="F251" s="114">
        <f t="shared" si="23"/>
        <v>1000000</v>
      </c>
      <c r="G251" s="114">
        <f t="shared" si="19"/>
        <v>1000000</v>
      </c>
    </row>
    <row r="252" spans="1:7" x14ac:dyDescent="0.25">
      <c r="A252" s="177">
        <v>44114</v>
      </c>
      <c r="B252" s="116">
        <f t="shared" si="20"/>
        <v>1</v>
      </c>
      <c r="C252" s="114">
        <f t="shared" si="21"/>
        <v>0</v>
      </c>
      <c r="D252" s="115">
        <f t="shared" si="22"/>
        <v>0</v>
      </c>
      <c r="E252" s="114">
        <f t="shared" si="18"/>
        <v>0</v>
      </c>
      <c r="F252" s="114">
        <f t="shared" si="23"/>
        <v>1000000</v>
      </c>
      <c r="G252" s="114">
        <f t="shared" si="19"/>
        <v>1000000</v>
      </c>
    </row>
    <row r="253" spans="1:7" x14ac:dyDescent="0.25">
      <c r="A253" s="177">
        <v>44115</v>
      </c>
      <c r="B253" s="116">
        <f t="shared" si="20"/>
        <v>1</v>
      </c>
      <c r="C253" s="114">
        <f t="shared" si="21"/>
        <v>0</v>
      </c>
      <c r="D253" s="115">
        <f t="shared" si="22"/>
        <v>0</v>
      </c>
      <c r="E253" s="114">
        <f t="shared" si="18"/>
        <v>0</v>
      </c>
      <c r="F253" s="114">
        <f t="shared" si="23"/>
        <v>1000000</v>
      </c>
      <c r="G253" s="114">
        <f t="shared" si="19"/>
        <v>1000000</v>
      </c>
    </row>
    <row r="254" spans="1:7" x14ac:dyDescent="0.25">
      <c r="A254" s="177">
        <v>44116</v>
      </c>
      <c r="B254" s="116">
        <f t="shared" si="20"/>
        <v>1</v>
      </c>
      <c r="C254" s="114">
        <f t="shared" si="21"/>
        <v>0</v>
      </c>
      <c r="D254" s="115">
        <f t="shared" si="22"/>
        <v>0</v>
      </c>
      <c r="E254" s="114">
        <f t="shared" si="18"/>
        <v>0</v>
      </c>
      <c r="F254" s="114">
        <f t="shared" si="23"/>
        <v>1000000</v>
      </c>
      <c r="G254" s="114">
        <f t="shared" si="19"/>
        <v>1000000</v>
      </c>
    </row>
    <row r="255" spans="1:7" x14ac:dyDescent="0.25">
      <c r="A255" s="177">
        <v>44117</v>
      </c>
      <c r="B255" s="116">
        <f t="shared" si="20"/>
        <v>1</v>
      </c>
      <c r="C255" s="114">
        <f t="shared" si="21"/>
        <v>0</v>
      </c>
      <c r="D255" s="115">
        <f t="shared" si="22"/>
        <v>0</v>
      </c>
      <c r="E255" s="114">
        <f t="shared" si="18"/>
        <v>0</v>
      </c>
      <c r="F255" s="114">
        <f t="shared" si="23"/>
        <v>1000000</v>
      </c>
      <c r="G255" s="114">
        <f t="shared" si="19"/>
        <v>1000000</v>
      </c>
    </row>
    <row r="256" spans="1:7" x14ac:dyDescent="0.25">
      <c r="A256" s="177">
        <v>44118</v>
      </c>
      <c r="B256" s="116">
        <f t="shared" si="20"/>
        <v>1</v>
      </c>
      <c r="C256" s="114">
        <f t="shared" si="21"/>
        <v>0</v>
      </c>
      <c r="D256" s="115">
        <f t="shared" si="22"/>
        <v>0</v>
      </c>
      <c r="E256" s="114">
        <f t="shared" si="18"/>
        <v>0</v>
      </c>
      <c r="F256" s="114">
        <f t="shared" si="23"/>
        <v>1000000</v>
      </c>
      <c r="G256" s="114">
        <f t="shared" si="19"/>
        <v>1000000</v>
      </c>
    </row>
    <row r="257" spans="1:7" x14ac:dyDescent="0.25">
      <c r="A257" s="177">
        <v>44119</v>
      </c>
      <c r="B257" s="116">
        <f t="shared" si="20"/>
        <v>1</v>
      </c>
      <c r="C257" s="114">
        <f t="shared" si="21"/>
        <v>0</v>
      </c>
      <c r="D257" s="115">
        <f t="shared" si="22"/>
        <v>0</v>
      </c>
      <c r="E257" s="114">
        <f t="shared" si="18"/>
        <v>0</v>
      </c>
      <c r="F257" s="114">
        <f t="shared" si="23"/>
        <v>1000000</v>
      </c>
      <c r="G257" s="114">
        <f t="shared" si="19"/>
        <v>1000000</v>
      </c>
    </row>
    <row r="258" spans="1:7" x14ac:dyDescent="0.25">
      <c r="A258" s="177">
        <v>44120</v>
      </c>
      <c r="B258" s="116">
        <f t="shared" si="20"/>
        <v>1</v>
      </c>
      <c r="C258" s="114">
        <f t="shared" si="21"/>
        <v>0</v>
      </c>
      <c r="D258" s="115">
        <f t="shared" si="22"/>
        <v>0</v>
      </c>
      <c r="E258" s="114">
        <f t="shared" si="18"/>
        <v>0</v>
      </c>
      <c r="F258" s="114">
        <f t="shared" si="23"/>
        <v>1000000</v>
      </c>
      <c r="G258" s="114">
        <f t="shared" si="19"/>
        <v>1000000</v>
      </c>
    </row>
    <row r="259" spans="1:7" x14ac:dyDescent="0.25">
      <c r="A259" s="177">
        <v>44121</v>
      </c>
      <c r="B259" s="116">
        <f t="shared" si="20"/>
        <v>1</v>
      </c>
      <c r="C259" s="114">
        <f t="shared" si="21"/>
        <v>0</v>
      </c>
      <c r="D259" s="115">
        <f t="shared" si="22"/>
        <v>0</v>
      </c>
      <c r="E259" s="114">
        <f t="shared" si="18"/>
        <v>0</v>
      </c>
      <c r="F259" s="114">
        <f t="shared" si="23"/>
        <v>1000000</v>
      </c>
      <c r="G259" s="114">
        <f t="shared" si="19"/>
        <v>1000000</v>
      </c>
    </row>
    <row r="260" spans="1:7" x14ac:dyDescent="0.25">
      <c r="A260" s="177">
        <v>44122</v>
      </c>
      <c r="B260" s="116">
        <f t="shared" si="20"/>
        <v>1</v>
      </c>
      <c r="C260" s="114">
        <f t="shared" si="21"/>
        <v>0</v>
      </c>
      <c r="D260" s="115">
        <f t="shared" si="22"/>
        <v>0</v>
      </c>
      <c r="E260" s="114">
        <f t="shared" ref="E260:E323" si="24">F260*$B$2499*B260/360</f>
        <v>0</v>
      </c>
      <c r="F260" s="114">
        <f t="shared" si="23"/>
        <v>1000000</v>
      </c>
      <c r="G260" s="114">
        <f t="shared" ref="G260:G323" si="25">F260-D260</f>
        <v>1000000</v>
      </c>
    </row>
    <row r="261" spans="1:7" x14ac:dyDescent="0.25">
      <c r="A261" s="177">
        <v>44123</v>
      </c>
      <c r="B261" s="116">
        <f t="shared" ref="B261:B324" si="26">DAYS360(A260,A261,TRUE)</f>
        <v>1</v>
      </c>
      <c r="C261" s="114">
        <f t="shared" ref="C261:C324" si="27">$B$2500</f>
        <v>0</v>
      </c>
      <c r="D261" s="115">
        <f t="shared" ref="D261:D324" si="28">C261-E261</f>
        <v>0</v>
      </c>
      <c r="E261" s="114">
        <f t="shared" si="24"/>
        <v>0</v>
      </c>
      <c r="F261" s="114">
        <f t="shared" ref="F261:F324" si="29">G260</f>
        <v>1000000</v>
      </c>
      <c r="G261" s="114">
        <f t="shared" si="25"/>
        <v>1000000</v>
      </c>
    </row>
    <row r="262" spans="1:7" x14ac:dyDescent="0.25">
      <c r="A262" s="177">
        <v>44124</v>
      </c>
      <c r="B262" s="116">
        <f t="shared" si="26"/>
        <v>1</v>
      </c>
      <c r="C262" s="114">
        <f t="shared" si="27"/>
        <v>0</v>
      </c>
      <c r="D262" s="115">
        <f t="shared" si="28"/>
        <v>0</v>
      </c>
      <c r="E262" s="114">
        <f t="shared" si="24"/>
        <v>0</v>
      </c>
      <c r="F262" s="114">
        <f t="shared" si="29"/>
        <v>1000000</v>
      </c>
      <c r="G262" s="114">
        <f t="shared" si="25"/>
        <v>1000000</v>
      </c>
    </row>
    <row r="263" spans="1:7" x14ac:dyDescent="0.25">
      <c r="A263" s="177">
        <v>44125</v>
      </c>
      <c r="B263" s="116">
        <f t="shared" si="26"/>
        <v>1</v>
      </c>
      <c r="C263" s="114">
        <f t="shared" si="27"/>
        <v>0</v>
      </c>
      <c r="D263" s="115">
        <f t="shared" si="28"/>
        <v>0</v>
      </c>
      <c r="E263" s="114">
        <f t="shared" si="24"/>
        <v>0</v>
      </c>
      <c r="F263" s="114">
        <f t="shared" si="29"/>
        <v>1000000</v>
      </c>
      <c r="G263" s="114">
        <f t="shared" si="25"/>
        <v>1000000</v>
      </c>
    </row>
    <row r="264" spans="1:7" x14ac:dyDescent="0.25">
      <c r="A264" s="177">
        <v>44126</v>
      </c>
      <c r="B264" s="116">
        <f t="shared" si="26"/>
        <v>1</v>
      </c>
      <c r="C264" s="114">
        <f t="shared" si="27"/>
        <v>0</v>
      </c>
      <c r="D264" s="115">
        <f t="shared" si="28"/>
        <v>0</v>
      </c>
      <c r="E264" s="114">
        <f t="shared" si="24"/>
        <v>0</v>
      </c>
      <c r="F264" s="114">
        <f t="shared" si="29"/>
        <v>1000000</v>
      </c>
      <c r="G264" s="114">
        <f t="shared" si="25"/>
        <v>1000000</v>
      </c>
    </row>
    <row r="265" spans="1:7" x14ac:dyDescent="0.25">
      <c r="A265" s="177">
        <v>44127</v>
      </c>
      <c r="B265" s="116">
        <f t="shared" si="26"/>
        <v>1</v>
      </c>
      <c r="C265" s="114">
        <f t="shared" si="27"/>
        <v>0</v>
      </c>
      <c r="D265" s="115">
        <f t="shared" si="28"/>
        <v>0</v>
      </c>
      <c r="E265" s="114">
        <f t="shared" si="24"/>
        <v>0</v>
      </c>
      <c r="F265" s="114">
        <f t="shared" si="29"/>
        <v>1000000</v>
      </c>
      <c r="G265" s="114">
        <f t="shared" si="25"/>
        <v>1000000</v>
      </c>
    </row>
    <row r="266" spans="1:7" x14ac:dyDescent="0.25">
      <c r="A266" s="177">
        <v>44128</v>
      </c>
      <c r="B266" s="116">
        <f t="shared" si="26"/>
        <v>1</v>
      </c>
      <c r="C266" s="114">
        <f t="shared" si="27"/>
        <v>0</v>
      </c>
      <c r="D266" s="115">
        <f t="shared" si="28"/>
        <v>0</v>
      </c>
      <c r="E266" s="114">
        <f t="shared" si="24"/>
        <v>0</v>
      </c>
      <c r="F266" s="114">
        <f t="shared" si="29"/>
        <v>1000000</v>
      </c>
      <c r="G266" s="114">
        <f t="shared" si="25"/>
        <v>1000000</v>
      </c>
    </row>
    <row r="267" spans="1:7" x14ac:dyDescent="0.25">
      <c r="A267" s="177">
        <v>44129</v>
      </c>
      <c r="B267" s="116">
        <f t="shared" si="26"/>
        <v>1</v>
      </c>
      <c r="C267" s="114">
        <f t="shared" si="27"/>
        <v>0</v>
      </c>
      <c r="D267" s="115">
        <f t="shared" si="28"/>
        <v>0</v>
      </c>
      <c r="E267" s="114">
        <f t="shared" si="24"/>
        <v>0</v>
      </c>
      <c r="F267" s="114">
        <f t="shared" si="29"/>
        <v>1000000</v>
      </c>
      <c r="G267" s="114">
        <f t="shared" si="25"/>
        <v>1000000</v>
      </c>
    </row>
    <row r="268" spans="1:7" x14ac:dyDescent="0.25">
      <c r="A268" s="177">
        <v>44130</v>
      </c>
      <c r="B268" s="116">
        <f t="shared" si="26"/>
        <v>1</v>
      </c>
      <c r="C268" s="114">
        <f t="shared" si="27"/>
        <v>0</v>
      </c>
      <c r="D268" s="115">
        <f t="shared" si="28"/>
        <v>0</v>
      </c>
      <c r="E268" s="114">
        <f t="shared" si="24"/>
        <v>0</v>
      </c>
      <c r="F268" s="114">
        <f t="shared" si="29"/>
        <v>1000000</v>
      </c>
      <c r="G268" s="114">
        <f t="shared" si="25"/>
        <v>1000000</v>
      </c>
    </row>
    <row r="269" spans="1:7" x14ac:dyDescent="0.25">
      <c r="A269" s="177">
        <v>44131</v>
      </c>
      <c r="B269" s="116">
        <f t="shared" si="26"/>
        <v>1</v>
      </c>
      <c r="C269" s="114">
        <f t="shared" si="27"/>
        <v>0</v>
      </c>
      <c r="D269" s="115">
        <f t="shared" si="28"/>
        <v>0</v>
      </c>
      <c r="E269" s="114">
        <f t="shared" si="24"/>
        <v>0</v>
      </c>
      <c r="F269" s="114">
        <f t="shared" si="29"/>
        <v>1000000</v>
      </c>
      <c r="G269" s="114">
        <f t="shared" si="25"/>
        <v>1000000</v>
      </c>
    </row>
    <row r="270" spans="1:7" x14ac:dyDescent="0.25">
      <c r="A270" s="177">
        <v>44132</v>
      </c>
      <c r="B270" s="116">
        <f t="shared" si="26"/>
        <v>1</v>
      </c>
      <c r="C270" s="114">
        <f t="shared" si="27"/>
        <v>0</v>
      </c>
      <c r="D270" s="115">
        <f t="shared" si="28"/>
        <v>0</v>
      </c>
      <c r="E270" s="114">
        <f t="shared" si="24"/>
        <v>0</v>
      </c>
      <c r="F270" s="114">
        <f t="shared" si="29"/>
        <v>1000000</v>
      </c>
      <c r="G270" s="114">
        <f t="shared" si="25"/>
        <v>1000000</v>
      </c>
    </row>
    <row r="271" spans="1:7" x14ac:dyDescent="0.25">
      <c r="A271" s="177">
        <v>44133</v>
      </c>
      <c r="B271" s="116">
        <f t="shared" si="26"/>
        <v>1</v>
      </c>
      <c r="C271" s="114">
        <f t="shared" si="27"/>
        <v>0</v>
      </c>
      <c r="D271" s="115">
        <f t="shared" si="28"/>
        <v>0</v>
      </c>
      <c r="E271" s="114">
        <f t="shared" si="24"/>
        <v>0</v>
      </c>
      <c r="F271" s="114">
        <f t="shared" si="29"/>
        <v>1000000</v>
      </c>
      <c r="G271" s="114">
        <f t="shared" si="25"/>
        <v>1000000</v>
      </c>
    </row>
    <row r="272" spans="1:7" x14ac:dyDescent="0.25">
      <c r="A272" s="177">
        <v>44134</v>
      </c>
      <c r="B272" s="116">
        <f t="shared" si="26"/>
        <v>1</v>
      </c>
      <c r="C272" s="114">
        <f t="shared" si="27"/>
        <v>0</v>
      </c>
      <c r="D272" s="115">
        <f t="shared" si="28"/>
        <v>0</v>
      </c>
      <c r="E272" s="114">
        <f t="shared" si="24"/>
        <v>0</v>
      </c>
      <c r="F272" s="114">
        <f t="shared" si="29"/>
        <v>1000000</v>
      </c>
      <c r="G272" s="114">
        <f t="shared" si="25"/>
        <v>1000000</v>
      </c>
    </row>
    <row r="273" spans="1:7" x14ac:dyDescent="0.25">
      <c r="A273" s="177">
        <v>44135</v>
      </c>
      <c r="B273" s="116">
        <f t="shared" si="26"/>
        <v>0</v>
      </c>
      <c r="C273" s="114">
        <f t="shared" si="27"/>
        <v>0</v>
      </c>
      <c r="D273" s="115">
        <f t="shared" si="28"/>
        <v>0</v>
      </c>
      <c r="E273" s="114">
        <f t="shared" si="24"/>
        <v>0</v>
      </c>
      <c r="F273" s="114">
        <f t="shared" si="29"/>
        <v>1000000</v>
      </c>
      <c r="G273" s="114">
        <f t="shared" si="25"/>
        <v>1000000</v>
      </c>
    </row>
    <row r="274" spans="1:7" x14ac:dyDescent="0.25">
      <c r="A274" s="177">
        <v>44136</v>
      </c>
      <c r="B274" s="116">
        <f t="shared" si="26"/>
        <v>1</v>
      </c>
      <c r="C274" s="114">
        <f t="shared" si="27"/>
        <v>0</v>
      </c>
      <c r="D274" s="115">
        <f t="shared" si="28"/>
        <v>0</v>
      </c>
      <c r="E274" s="114">
        <f t="shared" si="24"/>
        <v>0</v>
      </c>
      <c r="F274" s="114">
        <f t="shared" si="29"/>
        <v>1000000</v>
      </c>
      <c r="G274" s="114">
        <f t="shared" si="25"/>
        <v>1000000</v>
      </c>
    </row>
    <row r="275" spans="1:7" x14ac:dyDescent="0.25">
      <c r="A275" s="177">
        <v>44137</v>
      </c>
      <c r="B275" s="116">
        <f t="shared" si="26"/>
        <v>1</v>
      </c>
      <c r="C275" s="114">
        <f t="shared" si="27"/>
        <v>0</v>
      </c>
      <c r="D275" s="115">
        <f t="shared" si="28"/>
        <v>0</v>
      </c>
      <c r="E275" s="114">
        <f t="shared" si="24"/>
        <v>0</v>
      </c>
      <c r="F275" s="114">
        <f t="shared" si="29"/>
        <v>1000000</v>
      </c>
      <c r="G275" s="114">
        <f t="shared" si="25"/>
        <v>1000000</v>
      </c>
    </row>
    <row r="276" spans="1:7" x14ac:dyDescent="0.25">
      <c r="A276" s="177">
        <v>44138</v>
      </c>
      <c r="B276" s="116">
        <f t="shared" si="26"/>
        <v>1</v>
      </c>
      <c r="C276" s="114">
        <f t="shared" si="27"/>
        <v>0</v>
      </c>
      <c r="D276" s="115">
        <f t="shared" si="28"/>
        <v>0</v>
      </c>
      <c r="E276" s="114">
        <f t="shared" si="24"/>
        <v>0</v>
      </c>
      <c r="F276" s="114">
        <f t="shared" si="29"/>
        <v>1000000</v>
      </c>
      <c r="G276" s="114">
        <f t="shared" si="25"/>
        <v>1000000</v>
      </c>
    </row>
    <row r="277" spans="1:7" x14ac:dyDescent="0.25">
      <c r="A277" s="177">
        <v>44139</v>
      </c>
      <c r="B277" s="116">
        <f t="shared" si="26"/>
        <v>1</v>
      </c>
      <c r="C277" s="114">
        <f t="shared" si="27"/>
        <v>0</v>
      </c>
      <c r="D277" s="115">
        <f t="shared" si="28"/>
        <v>0</v>
      </c>
      <c r="E277" s="114">
        <f t="shared" si="24"/>
        <v>0</v>
      </c>
      <c r="F277" s="114">
        <f t="shared" si="29"/>
        <v>1000000</v>
      </c>
      <c r="G277" s="114">
        <f t="shared" si="25"/>
        <v>1000000</v>
      </c>
    </row>
    <row r="278" spans="1:7" x14ac:dyDescent="0.25">
      <c r="A278" s="177">
        <v>44140</v>
      </c>
      <c r="B278" s="116">
        <f t="shared" si="26"/>
        <v>1</v>
      </c>
      <c r="C278" s="114">
        <f t="shared" si="27"/>
        <v>0</v>
      </c>
      <c r="D278" s="115">
        <f t="shared" si="28"/>
        <v>0</v>
      </c>
      <c r="E278" s="114">
        <f t="shared" si="24"/>
        <v>0</v>
      </c>
      <c r="F278" s="114">
        <f t="shared" si="29"/>
        <v>1000000</v>
      </c>
      <c r="G278" s="114">
        <f t="shared" si="25"/>
        <v>1000000</v>
      </c>
    </row>
    <row r="279" spans="1:7" x14ac:dyDescent="0.25">
      <c r="A279" s="177">
        <v>44141</v>
      </c>
      <c r="B279" s="116">
        <f t="shared" si="26"/>
        <v>1</v>
      </c>
      <c r="C279" s="114">
        <f t="shared" si="27"/>
        <v>0</v>
      </c>
      <c r="D279" s="115">
        <f t="shared" si="28"/>
        <v>0</v>
      </c>
      <c r="E279" s="114">
        <f t="shared" si="24"/>
        <v>0</v>
      </c>
      <c r="F279" s="114">
        <f t="shared" si="29"/>
        <v>1000000</v>
      </c>
      <c r="G279" s="114">
        <f t="shared" si="25"/>
        <v>1000000</v>
      </c>
    </row>
    <row r="280" spans="1:7" x14ac:dyDescent="0.25">
      <c r="A280" s="177">
        <v>44142</v>
      </c>
      <c r="B280" s="116">
        <f t="shared" si="26"/>
        <v>1</v>
      </c>
      <c r="C280" s="114">
        <f t="shared" si="27"/>
        <v>0</v>
      </c>
      <c r="D280" s="115">
        <f t="shared" si="28"/>
        <v>0</v>
      </c>
      <c r="E280" s="114">
        <f t="shared" si="24"/>
        <v>0</v>
      </c>
      <c r="F280" s="114">
        <f t="shared" si="29"/>
        <v>1000000</v>
      </c>
      <c r="G280" s="114">
        <f t="shared" si="25"/>
        <v>1000000</v>
      </c>
    </row>
    <row r="281" spans="1:7" x14ac:dyDescent="0.25">
      <c r="A281" s="177">
        <v>44143</v>
      </c>
      <c r="B281" s="116">
        <f t="shared" si="26"/>
        <v>1</v>
      </c>
      <c r="C281" s="114">
        <f t="shared" si="27"/>
        <v>0</v>
      </c>
      <c r="D281" s="115">
        <f t="shared" si="28"/>
        <v>0</v>
      </c>
      <c r="E281" s="114">
        <f t="shared" si="24"/>
        <v>0</v>
      </c>
      <c r="F281" s="114">
        <f t="shared" si="29"/>
        <v>1000000</v>
      </c>
      <c r="G281" s="114">
        <f t="shared" si="25"/>
        <v>1000000</v>
      </c>
    </row>
    <row r="282" spans="1:7" x14ac:dyDescent="0.25">
      <c r="A282" s="177">
        <v>44144</v>
      </c>
      <c r="B282" s="116">
        <f t="shared" si="26"/>
        <v>1</v>
      </c>
      <c r="C282" s="114">
        <f t="shared" si="27"/>
        <v>0</v>
      </c>
      <c r="D282" s="115">
        <f t="shared" si="28"/>
        <v>0</v>
      </c>
      <c r="E282" s="114">
        <f t="shared" si="24"/>
        <v>0</v>
      </c>
      <c r="F282" s="114">
        <f t="shared" si="29"/>
        <v>1000000</v>
      </c>
      <c r="G282" s="114">
        <f t="shared" si="25"/>
        <v>1000000</v>
      </c>
    </row>
    <row r="283" spans="1:7" x14ac:dyDescent="0.25">
      <c r="A283" s="177">
        <v>44145</v>
      </c>
      <c r="B283" s="116">
        <f t="shared" si="26"/>
        <v>1</v>
      </c>
      <c r="C283" s="114">
        <f t="shared" si="27"/>
        <v>0</v>
      </c>
      <c r="D283" s="115">
        <f t="shared" si="28"/>
        <v>0</v>
      </c>
      <c r="E283" s="114">
        <f t="shared" si="24"/>
        <v>0</v>
      </c>
      <c r="F283" s="114">
        <f t="shared" si="29"/>
        <v>1000000</v>
      </c>
      <c r="G283" s="114">
        <f t="shared" si="25"/>
        <v>1000000</v>
      </c>
    </row>
    <row r="284" spans="1:7" x14ac:dyDescent="0.25">
      <c r="A284" s="177">
        <v>44146</v>
      </c>
      <c r="B284" s="116">
        <f t="shared" si="26"/>
        <v>1</v>
      </c>
      <c r="C284" s="114">
        <f t="shared" si="27"/>
        <v>0</v>
      </c>
      <c r="D284" s="115">
        <f t="shared" si="28"/>
        <v>0</v>
      </c>
      <c r="E284" s="114">
        <f t="shared" si="24"/>
        <v>0</v>
      </c>
      <c r="F284" s="114">
        <f t="shared" si="29"/>
        <v>1000000</v>
      </c>
      <c r="G284" s="114">
        <f t="shared" si="25"/>
        <v>1000000</v>
      </c>
    </row>
    <row r="285" spans="1:7" x14ac:dyDescent="0.25">
      <c r="A285" s="177">
        <v>44147</v>
      </c>
      <c r="B285" s="116">
        <f t="shared" si="26"/>
        <v>1</v>
      </c>
      <c r="C285" s="114">
        <f t="shared" si="27"/>
        <v>0</v>
      </c>
      <c r="D285" s="115">
        <f t="shared" si="28"/>
        <v>0</v>
      </c>
      <c r="E285" s="114">
        <f t="shared" si="24"/>
        <v>0</v>
      </c>
      <c r="F285" s="114">
        <f t="shared" si="29"/>
        <v>1000000</v>
      </c>
      <c r="G285" s="114">
        <f t="shared" si="25"/>
        <v>1000000</v>
      </c>
    </row>
    <row r="286" spans="1:7" x14ac:dyDescent="0.25">
      <c r="A286" s="177">
        <v>44148</v>
      </c>
      <c r="B286" s="116">
        <f t="shared" si="26"/>
        <v>1</v>
      </c>
      <c r="C286" s="114">
        <f t="shared" si="27"/>
        <v>0</v>
      </c>
      <c r="D286" s="115">
        <f t="shared" si="28"/>
        <v>0</v>
      </c>
      <c r="E286" s="114">
        <f t="shared" si="24"/>
        <v>0</v>
      </c>
      <c r="F286" s="114">
        <f t="shared" si="29"/>
        <v>1000000</v>
      </c>
      <c r="G286" s="114">
        <f t="shared" si="25"/>
        <v>1000000</v>
      </c>
    </row>
    <row r="287" spans="1:7" x14ac:dyDescent="0.25">
      <c r="A287" s="177">
        <v>44149</v>
      </c>
      <c r="B287" s="116">
        <f t="shared" si="26"/>
        <v>1</v>
      </c>
      <c r="C287" s="114">
        <f t="shared" si="27"/>
        <v>0</v>
      </c>
      <c r="D287" s="115">
        <f t="shared" si="28"/>
        <v>0</v>
      </c>
      <c r="E287" s="114">
        <f t="shared" si="24"/>
        <v>0</v>
      </c>
      <c r="F287" s="114">
        <f t="shared" si="29"/>
        <v>1000000</v>
      </c>
      <c r="G287" s="114">
        <f t="shared" si="25"/>
        <v>1000000</v>
      </c>
    </row>
    <row r="288" spans="1:7" x14ac:dyDescent="0.25">
      <c r="A288" s="177">
        <v>44150</v>
      </c>
      <c r="B288" s="116">
        <f t="shared" si="26"/>
        <v>1</v>
      </c>
      <c r="C288" s="114">
        <f t="shared" si="27"/>
        <v>0</v>
      </c>
      <c r="D288" s="115">
        <f t="shared" si="28"/>
        <v>0</v>
      </c>
      <c r="E288" s="114">
        <f t="shared" si="24"/>
        <v>0</v>
      </c>
      <c r="F288" s="114">
        <f t="shared" si="29"/>
        <v>1000000</v>
      </c>
      <c r="G288" s="114">
        <f t="shared" si="25"/>
        <v>1000000</v>
      </c>
    </row>
    <row r="289" spans="1:7" x14ac:dyDescent="0.25">
      <c r="A289" s="177">
        <v>44151</v>
      </c>
      <c r="B289" s="116">
        <f t="shared" si="26"/>
        <v>1</v>
      </c>
      <c r="C289" s="114">
        <f t="shared" si="27"/>
        <v>0</v>
      </c>
      <c r="D289" s="115">
        <f t="shared" si="28"/>
        <v>0</v>
      </c>
      <c r="E289" s="114">
        <f t="shared" si="24"/>
        <v>0</v>
      </c>
      <c r="F289" s="114">
        <f t="shared" si="29"/>
        <v>1000000</v>
      </c>
      <c r="G289" s="114">
        <f t="shared" si="25"/>
        <v>1000000</v>
      </c>
    </row>
    <row r="290" spans="1:7" x14ac:dyDescent="0.25">
      <c r="A290" s="177">
        <v>44152</v>
      </c>
      <c r="B290" s="116">
        <f t="shared" si="26"/>
        <v>1</v>
      </c>
      <c r="C290" s="114">
        <f t="shared" si="27"/>
        <v>0</v>
      </c>
      <c r="D290" s="115">
        <f t="shared" si="28"/>
        <v>0</v>
      </c>
      <c r="E290" s="114">
        <f t="shared" si="24"/>
        <v>0</v>
      </c>
      <c r="F290" s="114">
        <f t="shared" si="29"/>
        <v>1000000</v>
      </c>
      <c r="G290" s="114">
        <f t="shared" si="25"/>
        <v>1000000</v>
      </c>
    </row>
    <row r="291" spans="1:7" x14ac:dyDescent="0.25">
      <c r="A291" s="177">
        <v>44153</v>
      </c>
      <c r="B291" s="116">
        <f t="shared" si="26"/>
        <v>1</v>
      </c>
      <c r="C291" s="114">
        <f t="shared" si="27"/>
        <v>0</v>
      </c>
      <c r="D291" s="115">
        <f t="shared" si="28"/>
        <v>0</v>
      </c>
      <c r="E291" s="114">
        <f t="shared" si="24"/>
        <v>0</v>
      </c>
      <c r="F291" s="114">
        <f t="shared" si="29"/>
        <v>1000000</v>
      </c>
      <c r="G291" s="114">
        <f t="shared" si="25"/>
        <v>1000000</v>
      </c>
    </row>
    <row r="292" spans="1:7" x14ac:dyDescent="0.25">
      <c r="A292" s="177">
        <v>44154</v>
      </c>
      <c r="B292" s="116">
        <f t="shared" si="26"/>
        <v>1</v>
      </c>
      <c r="C292" s="114">
        <f t="shared" si="27"/>
        <v>0</v>
      </c>
      <c r="D292" s="115">
        <f t="shared" si="28"/>
        <v>0</v>
      </c>
      <c r="E292" s="114">
        <f t="shared" si="24"/>
        <v>0</v>
      </c>
      <c r="F292" s="114">
        <f t="shared" si="29"/>
        <v>1000000</v>
      </c>
      <c r="G292" s="114">
        <f t="shared" si="25"/>
        <v>1000000</v>
      </c>
    </row>
    <row r="293" spans="1:7" x14ac:dyDescent="0.25">
      <c r="A293" s="177">
        <v>44155</v>
      </c>
      <c r="B293" s="116">
        <f t="shared" si="26"/>
        <v>1</v>
      </c>
      <c r="C293" s="114">
        <f t="shared" si="27"/>
        <v>0</v>
      </c>
      <c r="D293" s="115">
        <f t="shared" si="28"/>
        <v>0</v>
      </c>
      <c r="E293" s="114">
        <f t="shared" si="24"/>
        <v>0</v>
      </c>
      <c r="F293" s="114">
        <f t="shared" si="29"/>
        <v>1000000</v>
      </c>
      <c r="G293" s="114">
        <f t="shared" si="25"/>
        <v>1000000</v>
      </c>
    </row>
    <row r="294" spans="1:7" x14ac:dyDescent="0.25">
      <c r="A294" s="177">
        <v>44156</v>
      </c>
      <c r="B294" s="116">
        <f t="shared" si="26"/>
        <v>1</v>
      </c>
      <c r="C294" s="114">
        <f t="shared" si="27"/>
        <v>0</v>
      </c>
      <c r="D294" s="115">
        <f t="shared" si="28"/>
        <v>0</v>
      </c>
      <c r="E294" s="114">
        <f t="shared" si="24"/>
        <v>0</v>
      </c>
      <c r="F294" s="114">
        <f t="shared" si="29"/>
        <v>1000000</v>
      </c>
      <c r="G294" s="114">
        <f t="shared" si="25"/>
        <v>1000000</v>
      </c>
    </row>
    <row r="295" spans="1:7" x14ac:dyDescent="0.25">
      <c r="A295" s="177">
        <v>44157</v>
      </c>
      <c r="B295" s="116">
        <f t="shared" si="26"/>
        <v>1</v>
      </c>
      <c r="C295" s="114">
        <f t="shared" si="27"/>
        <v>0</v>
      </c>
      <c r="D295" s="115">
        <f t="shared" si="28"/>
        <v>0</v>
      </c>
      <c r="E295" s="114">
        <f t="shared" si="24"/>
        <v>0</v>
      </c>
      <c r="F295" s="114">
        <f t="shared" si="29"/>
        <v>1000000</v>
      </c>
      <c r="G295" s="114">
        <f t="shared" si="25"/>
        <v>1000000</v>
      </c>
    </row>
    <row r="296" spans="1:7" x14ac:dyDescent="0.25">
      <c r="A296" s="177">
        <v>44158</v>
      </c>
      <c r="B296" s="116">
        <f t="shared" si="26"/>
        <v>1</v>
      </c>
      <c r="C296" s="114">
        <f t="shared" si="27"/>
        <v>0</v>
      </c>
      <c r="D296" s="115">
        <f t="shared" si="28"/>
        <v>0</v>
      </c>
      <c r="E296" s="114">
        <f t="shared" si="24"/>
        <v>0</v>
      </c>
      <c r="F296" s="114">
        <f t="shared" si="29"/>
        <v>1000000</v>
      </c>
      <c r="G296" s="114">
        <f t="shared" si="25"/>
        <v>1000000</v>
      </c>
    </row>
    <row r="297" spans="1:7" x14ac:dyDescent="0.25">
      <c r="A297" s="177">
        <v>44159</v>
      </c>
      <c r="B297" s="116">
        <f t="shared" si="26"/>
        <v>1</v>
      </c>
      <c r="C297" s="114">
        <f t="shared" si="27"/>
        <v>0</v>
      </c>
      <c r="D297" s="115">
        <f t="shared" si="28"/>
        <v>0</v>
      </c>
      <c r="E297" s="114">
        <f t="shared" si="24"/>
        <v>0</v>
      </c>
      <c r="F297" s="114">
        <f t="shared" si="29"/>
        <v>1000000</v>
      </c>
      <c r="G297" s="114">
        <f t="shared" si="25"/>
        <v>1000000</v>
      </c>
    </row>
    <row r="298" spans="1:7" x14ac:dyDescent="0.25">
      <c r="A298" s="177">
        <v>44160</v>
      </c>
      <c r="B298" s="116">
        <f t="shared" si="26"/>
        <v>1</v>
      </c>
      <c r="C298" s="114">
        <f t="shared" si="27"/>
        <v>0</v>
      </c>
      <c r="D298" s="115">
        <f t="shared" si="28"/>
        <v>0</v>
      </c>
      <c r="E298" s="114">
        <f t="shared" si="24"/>
        <v>0</v>
      </c>
      <c r="F298" s="114">
        <f t="shared" si="29"/>
        <v>1000000</v>
      </c>
      <c r="G298" s="114">
        <f t="shared" si="25"/>
        <v>1000000</v>
      </c>
    </row>
    <row r="299" spans="1:7" x14ac:dyDescent="0.25">
      <c r="A299" s="177">
        <v>44161</v>
      </c>
      <c r="B299" s="116">
        <f t="shared" si="26"/>
        <v>1</v>
      </c>
      <c r="C299" s="114">
        <f t="shared" si="27"/>
        <v>0</v>
      </c>
      <c r="D299" s="115">
        <f t="shared" si="28"/>
        <v>0</v>
      </c>
      <c r="E299" s="114">
        <f t="shared" si="24"/>
        <v>0</v>
      </c>
      <c r="F299" s="114">
        <f t="shared" si="29"/>
        <v>1000000</v>
      </c>
      <c r="G299" s="114">
        <f t="shared" si="25"/>
        <v>1000000</v>
      </c>
    </row>
    <row r="300" spans="1:7" x14ac:dyDescent="0.25">
      <c r="A300" s="177">
        <v>44162</v>
      </c>
      <c r="B300" s="116">
        <f t="shared" si="26"/>
        <v>1</v>
      </c>
      <c r="C300" s="114">
        <f t="shared" si="27"/>
        <v>0</v>
      </c>
      <c r="D300" s="115">
        <f t="shared" si="28"/>
        <v>0</v>
      </c>
      <c r="E300" s="114">
        <f t="shared" si="24"/>
        <v>0</v>
      </c>
      <c r="F300" s="114">
        <f t="shared" si="29"/>
        <v>1000000</v>
      </c>
      <c r="G300" s="114">
        <f t="shared" si="25"/>
        <v>1000000</v>
      </c>
    </row>
    <row r="301" spans="1:7" x14ac:dyDescent="0.25">
      <c r="A301" s="177">
        <v>44163</v>
      </c>
      <c r="B301" s="116">
        <f t="shared" si="26"/>
        <v>1</v>
      </c>
      <c r="C301" s="114">
        <f t="shared" si="27"/>
        <v>0</v>
      </c>
      <c r="D301" s="115">
        <f t="shared" si="28"/>
        <v>0</v>
      </c>
      <c r="E301" s="114">
        <f t="shared" si="24"/>
        <v>0</v>
      </c>
      <c r="F301" s="114">
        <f t="shared" si="29"/>
        <v>1000000</v>
      </c>
      <c r="G301" s="114">
        <f t="shared" si="25"/>
        <v>1000000</v>
      </c>
    </row>
    <row r="302" spans="1:7" x14ac:dyDescent="0.25">
      <c r="A302" s="177">
        <v>44164</v>
      </c>
      <c r="B302" s="116">
        <f t="shared" si="26"/>
        <v>1</v>
      </c>
      <c r="C302" s="114">
        <f t="shared" si="27"/>
        <v>0</v>
      </c>
      <c r="D302" s="115">
        <f t="shared" si="28"/>
        <v>0</v>
      </c>
      <c r="E302" s="114">
        <f t="shared" si="24"/>
        <v>0</v>
      </c>
      <c r="F302" s="114">
        <f t="shared" si="29"/>
        <v>1000000</v>
      </c>
      <c r="G302" s="114">
        <f t="shared" si="25"/>
        <v>1000000</v>
      </c>
    </row>
    <row r="303" spans="1:7" x14ac:dyDescent="0.25">
      <c r="A303" s="177">
        <v>44165</v>
      </c>
      <c r="B303" s="116">
        <f t="shared" si="26"/>
        <v>1</v>
      </c>
      <c r="C303" s="114">
        <f t="shared" si="27"/>
        <v>0</v>
      </c>
      <c r="D303" s="115">
        <f t="shared" si="28"/>
        <v>0</v>
      </c>
      <c r="E303" s="114">
        <f t="shared" si="24"/>
        <v>0</v>
      </c>
      <c r="F303" s="114">
        <f t="shared" si="29"/>
        <v>1000000</v>
      </c>
      <c r="G303" s="114">
        <f t="shared" si="25"/>
        <v>1000000</v>
      </c>
    </row>
    <row r="304" spans="1:7" x14ac:dyDescent="0.25">
      <c r="A304" s="177">
        <v>44166</v>
      </c>
      <c r="B304" s="116">
        <f t="shared" si="26"/>
        <v>1</v>
      </c>
      <c r="C304" s="114">
        <f t="shared" si="27"/>
        <v>0</v>
      </c>
      <c r="D304" s="115">
        <f t="shared" si="28"/>
        <v>0</v>
      </c>
      <c r="E304" s="114">
        <f t="shared" si="24"/>
        <v>0</v>
      </c>
      <c r="F304" s="114">
        <f t="shared" si="29"/>
        <v>1000000</v>
      </c>
      <c r="G304" s="114">
        <f t="shared" si="25"/>
        <v>1000000</v>
      </c>
    </row>
    <row r="305" spans="1:7" x14ac:dyDescent="0.25">
      <c r="A305" s="177">
        <v>44167</v>
      </c>
      <c r="B305" s="116">
        <f t="shared" si="26"/>
        <v>1</v>
      </c>
      <c r="C305" s="114">
        <f t="shared" si="27"/>
        <v>0</v>
      </c>
      <c r="D305" s="115">
        <f t="shared" si="28"/>
        <v>0</v>
      </c>
      <c r="E305" s="114">
        <f t="shared" si="24"/>
        <v>0</v>
      </c>
      <c r="F305" s="114">
        <f t="shared" si="29"/>
        <v>1000000</v>
      </c>
      <c r="G305" s="114">
        <f t="shared" si="25"/>
        <v>1000000</v>
      </c>
    </row>
    <row r="306" spans="1:7" x14ac:dyDescent="0.25">
      <c r="A306" s="177">
        <v>44168</v>
      </c>
      <c r="B306" s="116">
        <f t="shared" si="26"/>
        <v>1</v>
      </c>
      <c r="C306" s="114">
        <f t="shared" si="27"/>
        <v>0</v>
      </c>
      <c r="D306" s="115">
        <f t="shared" si="28"/>
        <v>0</v>
      </c>
      <c r="E306" s="114">
        <f t="shared" si="24"/>
        <v>0</v>
      </c>
      <c r="F306" s="114">
        <f t="shared" si="29"/>
        <v>1000000</v>
      </c>
      <c r="G306" s="114">
        <f t="shared" si="25"/>
        <v>1000000</v>
      </c>
    </row>
    <row r="307" spans="1:7" x14ac:dyDescent="0.25">
      <c r="A307" s="177">
        <v>44169</v>
      </c>
      <c r="B307" s="116">
        <f t="shared" si="26"/>
        <v>1</v>
      </c>
      <c r="C307" s="114">
        <f t="shared" si="27"/>
        <v>0</v>
      </c>
      <c r="D307" s="115">
        <f t="shared" si="28"/>
        <v>0</v>
      </c>
      <c r="E307" s="114">
        <f t="shared" si="24"/>
        <v>0</v>
      </c>
      <c r="F307" s="114">
        <f t="shared" si="29"/>
        <v>1000000</v>
      </c>
      <c r="G307" s="114">
        <f t="shared" si="25"/>
        <v>1000000</v>
      </c>
    </row>
    <row r="308" spans="1:7" x14ac:dyDescent="0.25">
      <c r="A308" s="177">
        <v>44170</v>
      </c>
      <c r="B308" s="116">
        <f t="shared" si="26"/>
        <v>1</v>
      </c>
      <c r="C308" s="114">
        <f t="shared" si="27"/>
        <v>0</v>
      </c>
      <c r="D308" s="115">
        <f t="shared" si="28"/>
        <v>0</v>
      </c>
      <c r="E308" s="114">
        <f t="shared" si="24"/>
        <v>0</v>
      </c>
      <c r="F308" s="114">
        <f t="shared" si="29"/>
        <v>1000000</v>
      </c>
      <c r="G308" s="114">
        <f t="shared" si="25"/>
        <v>1000000</v>
      </c>
    </row>
    <row r="309" spans="1:7" x14ac:dyDescent="0.25">
      <c r="A309" s="177">
        <v>44171</v>
      </c>
      <c r="B309" s="116">
        <f t="shared" si="26"/>
        <v>1</v>
      </c>
      <c r="C309" s="114">
        <f t="shared" si="27"/>
        <v>0</v>
      </c>
      <c r="D309" s="115">
        <f t="shared" si="28"/>
        <v>0</v>
      </c>
      <c r="E309" s="114">
        <f t="shared" si="24"/>
        <v>0</v>
      </c>
      <c r="F309" s="114">
        <f t="shared" si="29"/>
        <v>1000000</v>
      </c>
      <c r="G309" s="114">
        <f t="shared" si="25"/>
        <v>1000000</v>
      </c>
    </row>
    <row r="310" spans="1:7" x14ac:dyDescent="0.25">
      <c r="A310" s="177">
        <v>44172</v>
      </c>
      <c r="B310" s="116">
        <f t="shared" si="26"/>
        <v>1</v>
      </c>
      <c r="C310" s="114">
        <f t="shared" si="27"/>
        <v>0</v>
      </c>
      <c r="D310" s="115">
        <f t="shared" si="28"/>
        <v>0</v>
      </c>
      <c r="E310" s="114">
        <f t="shared" si="24"/>
        <v>0</v>
      </c>
      <c r="F310" s="114">
        <f t="shared" si="29"/>
        <v>1000000</v>
      </c>
      <c r="G310" s="114">
        <f t="shared" si="25"/>
        <v>1000000</v>
      </c>
    </row>
    <row r="311" spans="1:7" x14ac:dyDescent="0.25">
      <c r="A311" s="177">
        <v>44173</v>
      </c>
      <c r="B311" s="116">
        <f t="shared" si="26"/>
        <v>1</v>
      </c>
      <c r="C311" s="114">
        <f t="shared" si="27"/>
        <v>0</v>
      </c>
      <c r="D311" s="115">
        <f t="shared" si="28"/>
        <v>0</v>
      </c>
      <c r="E311" s="114">
        <f t="shared" si="24"/>
        <v>0</v>
      </c>
      <c r="F311" s="114">
        <f t="shared" si="29"/>
        <v>1000000</v>
      </c>
      <c r="G311" s="114">
        <f t="shared" si="25"/>
        <v>1000000</v>
      </c>
    </row>
    <row r="312" spans="1:7" x14ac:dyDescent="0.25">
      <c r="A312" s="177">
        <v>44174</v>
      </c>
      <c r="B312" s="116">
        <f t="shared" si="26"/>
        <v>1</v>
      </c>
      <c r="C312" s="114">
        <f t="shared" si="27"/>
        <v>0</v>
      </c>
      <c r="D312" s="115">
        <f t="shared" si="28"/>
        <v>0</v>
      </c>
      <c r="E312" s="114">
        <f t="shared" si="24"/>
        <v>0</v>
      </c>
      <c r="F312" s="114">
        <f t="shared" si="29"/>
        <v>1000000</v>
      </c>
      <c r="G312" s="114">
        <f t="shared" si="25"/>
        <v>1000000</v>
      </c>
    </row>
    <row r="313" spans="1:7" x14ac:dyDescent="0.25">
      <c r="A313" s="177">
        <v>44175</v>
      </c>
      <c r="B313" s="116">
        <f t="shared" si="26"/>
        <v>1</v>
      </c>
      <c r="C313" s="114">
        <f t="shared" si="27"/>
        <v>0</v>
      </c>
      <c r="D313" s="115">
        <f t="shared" si="28"/>
        <v>0</v>
      </c>
      <c r="E313" s="114">
        <f t="shared" si="24"/>
        <v>0</v>
      </c>
      <c r="F313" s="114">
        <f t="shared" si="29"/>
        <v>1000000</v>
      </c>
      <c r="G313" s="114">
        <f t="shared" si="25"/>
        <v>1000000</v>
      </c>
    </row>
    <row r="314" spans="1:7" x14ac:dyDescent="0.25">
      <c r="A314" s="177">
        <v>44176</v>
      </c>
      <c r="B314" s="116">
        <f t="shared" si="26"/>
        <v>1</v>
      </c>
      <c r="C314" s="114">
        <f t="shared" si="27"/>
        <v>0</v>
      </c>
      <c r="D314" s="115">
        <f t="shared" si="28"/>
        <v>0</v>
      </c>
      <c r="E314" s="114">
        <f t="shared" si="24"/>
        <v>0</v>
      </c>
      <c r="F314" s="114">
        <f t="shared" si="29"/>
        <v>1000000</v>
      </c>
      <c r="G314" s="114">
        <f t="shared" si="25"/>
        <v>1000000</v>
      </c>
    </row>
    <row r="315" spans="1:7" x14ac:dyDescent="0.25">
      <c r="A315" s="177">
        <v>44177</v>
      </c>
      <c r="B315" s="116">
        <f t="shared" si="26"/>
        <v>1</v>
      </c>
      <c r="C315" s="114">
        <f t="shared" si="27"/>
        <v>0</v>
      </c>
      <c r="D315" s="115">
        <f t="shared" si="28"/>
        <v>0</v>
      </c>
      <c r="E315" s="114">
        <f t="shared" si="24"/>
        <v>0</v>
      </c>
      <c r="F315" s="114">
        <f t="shared" si="29"/>
        <v>1000000</v>
      </c>
      <c r="G315" s="114">
        <f t="shared" si="25"/>
        <v>1000000</v>
      </c>
    </row>
    <row r="316" spans="1:7" x14ac:dyDescent="0.25">
      <c r="A316" s="177">
        <v>44178</v>
      </c>
      <c r="B316" s="116">
        <f t="shared" si="26"/>
        <v>1</v>
      </c>
      <c r="C316" s="114">
        <f t="shared" si="27"/>
        <v>0</v>
      </c>
      <c r="D316" s="115">
        <f t="shared" si="28"/>
        <v>0</v>
      </c>
      <c r="E316" s="114">
        <f t="shared" si="24"/>
        <v>0</v>
      </c>
      <c r="F316" s="114">
        <f t="shared" si="29"/>
        <v>1000000</v>
      </c>
      <c r="G316" s="114">
        <f t="shared" si="25"/>
        <v>1000000</v>
      </c>
    </row>
    <row r="317" spans="1:7" x14ac:dyDescent="0.25">
      <c r="A317" s="177">
        <v>44179</v>
      </c>
      <c r="B317" s="116">
        <f t="shared" si="26"/>
        <v>1</v>
      </c>
      <c r="C317" s="114">
        <f t="shared" si="27"/>
        <v>0</v>
      </c>
      <c r="D317" s="115">
        <f t="shared" si="28"/>
        <v>0</v>
      </c>
      <c r="E317" s="114">
        <f t="shared" si="24"/>
        <v>0</v>
      </c>
      <c r="F317" s="114">
        <f t="shared" si="29"/>
        <v>1000000</v>
      </c>
      <c r="G317" s="114">
        <f t="shared" si="25"/>
        <v>1000000</v>
      </c>
    </row>
    <row r="318" spans="1:7" x14ac:dyDescent="0.25">
      <c r="A318" s="177">
        <v>44180</v>
      </c>
      <c r="B318" s="116">
        <f t="shared" si="26"/>
        <v>1</v>
      </c>
      <c r="C318" s="114">
        <f t="shared" si="27"/>
        <v>0</v>
      </c>
      <c r="D318" s="115">
        <f t="shared" si="28"/>
        <v>0</v>
      </c>
      <c r="E318" s="114">
        <f t="shared" si="24"/>
        <v>0</v>
      </c>
      <c r="F318" s="114">
        <f t="shared" si="29"/>
        <v>1000000</v>
      </c>
      <c r="G318" s="114">
        <f t="shared" si="25"/>
        <v>1000000</v>
      </c>
    </row>
    <row r="319" spans="1:7" x14ac:dyDescent="0.25">
      <c r="A319" s="177">
        <v>44181</v>
      </c>
      <c r="B319" s="116">
        <f t="shared" si="26"/>
        <v>1</v>
      </c>
      <c r="C319" s="114">
        <f t="shared" si="27"/>
        <v>0</v>
      </c>
      <c r="D319" s="115">
        <f t="shared" si="28"/>
        <v>0</v>
      </c>
      <c r="E319" s="114">
        <f t="shared" si="24"/>
        <v>0</v>
      </c>
      <c r="F319" s="114">
        <f t="shared" si="29"/>
        <v>1000000</v>
      </c>
      <c r="G319" s="114">
        <f t="shared" si="25"/>
        <v>1000000</v>
      </c>
    </row>
    <row r="320" spans="1:7" x14ac:dyDescent="0.25">
      <c r="A320" s="177">
        <v>44182</v>
      </c>
      <c r="B320" s="116">
        <f t="shared" si="26"/>
        <v>1</v>
      </c>
      <c r="C320" s="114">
        <f t="shared" si="27"/>
        <v>0</v>
      </c>
      <c r="D320" s="115">
        <f t="shared" si="28"/>
        <v>0</v>
      </c>
      <c r="E320" s="114">
        <f t="shared" si="24"/>
        <v>0</v>
      </c>
      <c r="F320" s="114">
        <f t="shared" si="29"/>
        <v>1000000</v>
      </c>
      <c r="G320" s="114">
        <f t="shared" si="25"/>
        <v>1000000</v>
      </c>
    </row>
    <row r="321" spans="1:7" x14ac:dyDescent="0.25">
      <c r="A321" s="177">
        <v>44183</v>
      </c>
      <c r="B321" s="116">
        <f t="shared" si="26"/>
        <v>1</v>
      </c>
      <c r="C321" s="114">
        <f t="shared" si="27"/>
        <v>0</v>
      </c>
      <c r="D321" s="115">
        <f t="shared" si="28"/>
        <v>0</v>
      </c>
      <c r="E321" s="114">
        <f t="shared" si="24"/>
        <v>0</v>
      </c>
      <c r="F321" s="114">
        <f t="shared" si="29"/>
        <v>1000000</v>
      </c>
      <c r="G321" s="114">
        <f t="shared" si="25"/>
        <v>1000000</v>
      </c>
    </row>
    <row r="322" spans="1:7" x14ac:dyDescent="0.25">
      <c r="A322" s="177">
        <v>44184</v>
      </c>
      <c r="B322" s="116">
        <f t="shared" si="26"/>
        <v>1</v>
      </c>
      <c r="C322" s="114">
        <f t="shared" si="27"/>
        <v>0</v>
      </c>
      <c r="D322" s="115">
        <f t="shared" si="28"/>
        <v>0</v>
      </c>
      <c r="E322" s="114">
        <f t="shared" si="24"/>
        <v>0</v>
      </c>
      <c r="F322" s="114">
        <f t="shared" si="29"/>
        <v>1000000</v>
      </c>
      <c r="G322" s="114">
        <f t="shared" si="25"/>
        <v>1000000</v>
      </c>
    </row>
    <row r="323" spans="1:7" x14ac:dyDescent="0.25">
      <c r="A323" s="177">
        <v>44185</v>
      </c>
      <c r="B323" s="116">
        <f t="shared" si="26"/>
        <v>1</v>
      </c>
      <c r="C323" s="114">
        <f t="shared" si="27"/>
        <v>0</v>
      </c>
      <c r="D323" s="115">
        <f t="shared" si="28"/>
        <v>0</v>
      </c>
      <c r="E323" s="114">
        <f t="shared" si="24"/>
        <v>0</v>
      </c>
      <c r="F323" s="114">
        <f t="shared" si="29"/>
        <v>1000000</v>
      </c>
      <c r="G323" s="114">
        <f t="shared" si="25"/>
        <v>1000000</v>
      </c>
    </row>
    <row r="324" spans="1:7" x14ac:dyDescent="0.25">
      <c r="A324" s="177">
        <v>44186</v>
      </c>
      <c r="B324" s="116">
        <f t="shared" si="26"/>
        <v>1</v>
      </c>
      <c r="C324" s="114">
        <f t="shared" si="27"/>
        <v>0</v>
      </c>
      <c r="D324" s="115">
        <f t="shared" si="28"/>
        <v>0</v>
      </c>
      <c r="E324" s="114">
        <f t="shared" ref="E324:E387" si="30">F324*$B$2499*B324/360</f>
        <v>0</v>
      </c>
      <c r="F324" s="114">
        <f t="shared" si="29"/>
        <v>1000000</v>
      </c>
      <c r="G324" s="114">
        <f t="shared" ref="G324:G387" si="31">F324-D324</f>
        <v>1000000</v>
      </c>
    </row>
    <row r="325" spans="1:7" x14ac:dyDescent="0.25">
      <c r="A325" s="177">
        <v>44187</v>
      </c>
      <c r="B325" s="116">
        <f t="shared" ref="B325:B388" si="32">DAYS360(A324,A325,TRUE)</f>
        <v>1</v>
      </c>
      <c r="C325" s="114">
        <f t="shared" ref="C325:C388" si="33">$B$2500</f>
        <v>0</v>
      </c>
      <c r="D325" s="115">
        <f t="shared" ref="D325:D388" si="34">C325-E325</f>
        <v>0</v>
      </c>
      <c r="E325" s="114">
        <f t="shared" si="30"/>
        <v>0</v>
      </c>
      <c r="F325" s="114">
        <f t="shared" ref="F325:F388" si="35">G324</f>
        <v>1000000</v>
      </c>
      <c r="G325" s="114">
        <f t="shared" si="31"/>
        <v>1000000</v>
      </c>
    </row>
    <row r="326" spans="1:7" x14ac:dyDescent="0.25">
      <c r="A326" s="177">
        <v>44188</v>
      </c>
      <c r="B326" s="116">
        <f t="shared" si="32"/>
        <v>1</v>
      </c>
      <c r="C326" s="114">
        <f t="shared" si="33"/>
        <v>0</v>
      </c>
      <c r="D326" s="115">
        <f t="shared" si="34"/>
        <v>0</v>
      </c>
      <c r="E326" s="114">
        <f t="shared" si="30"/>
        <v>0</v>
      </c>
      <c r="F326" s="114">
        <f t="shared" si="35"/>
        <v>1000000</v>
      </c>
      <c r="G326" s="114">
        <f t="shared" si="31"/>
        <v>1000000</v>
      </c>
    </row>
    <row r="327" spans="1:7" x14ac:dyDescent="0.25">
      <c r="A327" s="177">
        <v>44189</v>
      </c>
      <c r="B327" s="116">
        <f t="shared" si="32"/>
        <v>1</v>
      </c>
      <c r="C327" s="114">
        <f t="shared" si="33"/>
        <v>0</v>
      </c>
      <c r="D327" s="115">
        <f t="shared" si="34"/>
        <v>0</v>
      </c>
      <c r="E327" s="114">
        <f t="shared" si="30"/>
        <v>0</v>
      </c>
      <c r="F327" s="114">
        <f t="shared" si="35"/>
        <v>1000000</v>
      </c>
      <c r="G327" s="114">
        <f t="shared" si="31"/>
        <v>1000000</v>
      </c>
    </row>
    <row r="328" spans="1:7" x14ac:dyDescent="0.25">
      <c r="A328" s="177">
        <v>44190</v>
      </c>
      <c r="B328" s="116">
        <f t="shared" si="32"/>
        <v>1</v>
      </c>
      <c r="C328" s="114">
        <f t="shared" si="33"/>
        <v>0</v>
      </c>
      <c r="D328" s="115">
        <f t="shared" si="34"/>
        <v>0</v>
      </c>
      <c r="E328" s="114">
        <f t="shared" si="30"/>
        <v>0</v>
      </c>
      <c r="F328" s="114">
        <f t="shared" si="35"/>
        <v>1000000</v>
      </c>
      <c r="G328" s="114">
        <f t="shared" si="31"/>
        <v>1000000</v>
      </c>
    </row>
    <row r="329" spans="1:7" x14ac:dyDescent="0.25">
      <c r="A329" s="177">
        <v>44191</v>
      </c>
      <c r="B329" s="116">
        <f t="shared" si="32"/>
        <v>1</v>
      </c>
      <c r="C329" s="114">
        <f t="shared" si="33"/>
        <v>0</v>
      </c>
      <c r="D329" s="115">
        <f t="shared" si="34"/>
        <v>0</v>
      </c>
      <c r="E329" s="114">
        <f t="shared" si="30"/>
        <v>0</v>
      </c>
      <c r="F329" s="114">
        <f t="shared" si="35"/>
        <v>1000000</v>
      </c>
      <c r="G329" s="114">
        <f t="shared" si="31"/>
        <v>1000000</v>
      </c>
    </row>
    <row r="330" spans="1:7" x14ac:dyDescent="0.25">
      <c r="A330" s="177">
        <v>44192</v>
      </c>
      <c r="B330" s="116">
        <f t="shared" si="32"/>
        <v>1</v>
      </c>
      <c r="C330" s="114">
        <f t="shared" si="33"/>
        <v>0</v>
      </c>
      <c r="D330" s="115">
        <f t="shared" si="34"/>
        <v>0</v>
      </c>
      <c r="E330" s="114">
        <f t="shared" si="30"/>
        <v>0</v>
      </c>
      <c r="F330" s="114">
        <f t="shared" si="35"/>
        <v>1000000</v>
      </c>
      <c r="G330" s="114">
        <f t="shared" si="31"/>
        <v>1000000</v>
      </c>
    </row>
    <row r="331" spans="1:7" x14ac:dyDescent="0.25">
      <c r="A331" s="177">
        <v>44193</v>
      </c>
      <c r="B331" s="116">
        <f t="shared" si="32"/>
        <v>1</v>
      </c>
      <c r="C331" s="114">
        <f t="shared" si="33"/>
        <v>0</v>
      </c>
      <c r="D331" s="115">
        <f t="shared" si="34"/>
        <v>0</v>
      </c>
      <c r="E331" s="114">
        <f t="shared" si="30"/>
        <v>0</v>
      </c>
      <c r="F331" s="114">
        <f t="shared" si="35"/>
        <v>1000000</v>
      </c>
      <c r="G331" s="114">
        <f t="shared" si="31"/>
        <v>1000000</v>
      </c>
    </row>
    <row r="332" spans="1:7" x14ac:dyDescent="0.25">
      <c r="A332" s="177">
        <v>44194</v>
      </c>
      <c r="B332" s="116">
        <f t="shared" si="32"/>
        <v>1</v>
      </c>
      <c r="C332" s="114">
        <f t="shared" si="33"/>
        <v>0</v>
      </c>
      <c r="D332" s="115">
        <f t="shared" si="34"/>
        <v>0</v>
      </c>
      <c r="E332" s="114">
        <f t="shared" si="30"/>
        <v>0</v>
      </c>
      <c r="F332" s="114">
        <f t="shared" si="35"/>
        <v>1000000</v>
      </c>
      <c r="G332" s="114">
        <f t="shared" si="31"/>
        <v>1000000</v>
      </c>
    </row>
    <row r="333" spans="1:7" x14ac:dyDescent="0.25">
      <c r="A333" s="177">
        <v>44195</v>
      </c>
      <c r="B333" s="116">
        <f t="shared" si="32"/>
        <v>1</v>
      </c>
      <c r="C333" s="114">
        <f t="shared" si="33"/>
        <v>0</v>
      </c>
      <c r="D333" s="115">
        <f t="shared" si="34"/>
        <v>0</v>
      </c>
      <c r="E333" s="114">
        <f t="shared" si="30"/>
        <v>0</v>
      </c>
      <c r="F333" s="114">
        <f t="shared" si="35"/>
        <v>1000000</v>
      </c>
      <c r="G333" s="114">
        <f t="shared" si="31"/>
        <v>1000000</v>
      </c>
    </row>
    <row r="334" spans="1:7" x14ac:dyDescent="0.25">
      <c r="A334" s="177">
        <v>44196</v>
      </c>
      <c r="B334" s="116">
        <f t="shared" si="32"/>
        <v>0</v>
      </c>
      <c r="C334" s="114">
        <f t="shared" si="33"/>
        <v>0</v>
      </c>
      <c r="D334" s="115">
        <f t="shared" si="34"/>
        <v>0</v>
      </c>
      <c r="E334" s="114">
        <f t="shared" si="30"/>
        <v>0</v>
      </c>
      <c r="F334" s="114">
        <f t="shared" si="35"/>
        <v>1000000</v>
      </c>
      <c r="G334" s="114">
        <f t="shared" si="31"/>
        <v>1000000</v>
      </c>
    </row>
    <row r="335" spans="1:7" x14ac:dyDescent="0.25">
      <c r="A335" s="177">
        <v>44197</v>
      </c>
      <c r="B335" s="116">
        <f t="shared" si="32"/>
        <v>1</v>
      </c>
      <c r="C335" s="114">
        <f t="shared" si="33"/>
        <v>0</v>
      </c>
      <c r="D335" s="115">
        <f t="shared" si="34"/>
        <v>0</v>
      </c>
      <c r="E335" s="114">
        <f t="shared" si="30"/>
        <v>0</v>
      </c>
      <c r="F335" s="114">
        <f t="shared" si="35"/>
        <v>1000000</v>
      </c>
      <c r="G335" s="114">
        <f t="shared" si="31"/>
        <v>1000000</v>
      </c>
    </row>
    <row r="336" spans="1:7" x14ac:dyDescent="0.25">
      <c r="A336" s="177">
        <v>44198</v>
      </c>
      <c r="B336" s="116">
        <f t="shared" si="32"/>
        <v>1</v>
      </c>
      <c r="C336" s="114">
        <f t="shared" si="33"/>
        <v>0</v>
      </c>
      <c r="D336" s="115">
        <f t="shared" si="34"/>
        <v>0</v>
      </c>
      <c r="E336" s="114">
        <f t="shared" si="30"/>
        <v>0</v>
      </c>
      <c r="F336" s="114">
        <f t="shared" si="35"/>
        <v>1000000</v>
      </c>
      <c r="G336" s="114">
        <f t="shared" si="31"/>
        <v>1000000</v>
      </c>
    </row>
    <row r="337" spans="1:7" x14ac:dyDescent="0.25">
      <c r="A337" s="177">
        <v>44199</v>
      </c>
      <c r="B337" s="116">
        <f t="shared" si="32"/>
        <v>1</v>
      </c>
      <c r="C337" s="114">
        <f t="shared" si="33"/>
        <v>0</v>
      </c>
      <c r="D337" s="115">
        <f t="shared" si="34"/>
        <v>0</v>
      </c>
      <c r="E337" s="114">
        <f t="shared" si="30"/>
        <v>0</v>
      </c>
      <c r="F337" s="114">
        <f t="shared" si="35"/>
        <v>1000000</v>
      </c>
      <c r="G337" s="114">
        <f t="shared" si="31"/>
        <v>1000000</v>
      </c>
    </row>
    <row r="338" spans="1:7" x14ac:dyDescent="0.25">
      <c r="A338" s="177">
        <v>44200</v>
      </c>
      <c r="B338" s="116">
        <f t="shared" si="32"/>
        <v>1</v>
      </c>
      <c r="C338" s="114">
        <f t="shared" si="33"/>
        <v>0</v>
      </c>
      <c r="D338" s="115">
        <f t="shared" si="34"/>
        <v>0</v>
      </c>
      <c r="E338" s="114">
        <f t="shared" si="30"/>
        <v>0</v>
      </c>
      <c r="F338" s="114">
        <f t="shared" si="35"/>
        <v>1000000</v>
      </c>
      <c r="G338" s="114">
        <f t="shared" si="31"/>
        <v>1000000</v>
      </c>
    </row>
    <row r="339" spans="1:7" x14ac:dyDescent="0.25">
      <c r="A339" s="177">
        <v>44201</v>
      </c>
      <c r="B339" s="116">
        <f t="shared" si="32"/>
        <v>1</v>
      </c>
      <c r="C339" s="114">
        <f t="shared" si="33"/>
        <v>0</v>
      </c>
      <c r="D339" s="115">
        <f t="shared" si="34"/>
        <v>0</v>
      </c>
      <c r="E339" s="114">
        <f t="shared" si="30"/>
        <v>0</v>
      </c>
      <c r="F339" s="114">
        <f t="shared" si="35"/>
        <v>1000000</v>
      </c>
      <c r="G339" s="114">
        <f t="shared" si="31"/>
        <v>1000000</v>
      </c>
    </row>
    <row r="340" spans="1:7" x14ac:dyDescent="0.25">
      <c r="A340" s="177">
        <v>44202</v>
      </c>
      <c r="B340" s="116">
        <f t="shared" si="32"/>
        <v>1</v>
      </c>
      <c r="C340" s="114">
        <f t="shared" si="33"/>
        <v>0</v>
      </c>
      <c r="D340" s="115">
        <f t="shared" si="34"/>
        <v>0</v>
      </c>
      <c r="E340" s="114">
        <f t="shared" si="30"/>
        <v>0</v>
      </c>
      <c r="F340" s="114">
        <f t="shared" si="35"/>
        <v>1000000</v>
      </c>
      <c r="G340" s="114">
        <f t="shared" si="31"/>
        <v>1000000</v>
      </c>
    </row>
    <row r="341" spans="1:7" x14ac:dyDescent="0.25">
      <c r="A341" s="177">
        <v>44203</v>
      </c>
      <c r="B341" s="116">
        <f t="shared" si="32"/>
        <v>1</v>
      </c>
      <c r="C341" s="114">
        <f t="shared" si="33"/>
        <v>0</v>
      </c>
      <c r="D341" s="115">
        <f t="shared" si="34"/>
        <v>0</v>
      </c>
      <c r="E341" s="114">
        <f t="shared" si="30"/>
        <v>0</v>
      </c>
      <c r="F341" s="114">
        <f t="shared" si="35"/>
        <v>1000000</v>
      </c>
      <c r="G341" s="114">
        <f t="shared" si="31"/>
        <v>1000000</v>
      </c>
    </row>
    <row r="342" spans="1:7" x14ac:dyDescent="0.25">
      <c r="A342" s="177">
        <v>44204</v>
      </c>
      <c r="B342" s="116">
        <f t="shared" si="32"/>
        <v>1</v>
      </c>
      <c r="C342" s="114">
        <f t="shared" si="33"/>
        <v>0</v>
      </c>
      <c r="D342" s="115">
        <f t="shared" si="34"/>
        <v>0</v>
      </c>
      <c r="E342" s="114">
        <f t="shared" si="30"/>
        <v>0</v>
      </c>
      <c r="F342" s="114">
        <f t="shared" si="35"/>
        <v>1000000</v>
      </c>
      <c r="G342" s="114">
        <f t="shared" si="31"/>
        <v>1000000</v>
      </c>
    </row>
    <row r="343" spans="1:7" x14ac:dyDescent="0.25">
      <c r="A343" s="177">
        <v>44205</v>
      </c>
      <c r="B343" s="116">
        <f t="shared" si="32"/>
        <v>1</v>
      </c>
      <c r="C343" s="114">
        <f t="shared" si="33"/>
        <v>0</v>
      </c>
      <c r="D343" s="115">
        <f t="shared" si="34"/>
        <v>0</v>
      </c>
      <c r="E343" s="114">
        <f t="shared" si="30"/>
        <v>0</v>
      </c>
      <c r="F343" s="114">
        <f t="shared" si="35"/>
        <v>1000000</v>
      </c>
      <c r="G343" s="114">
        <f t="shared" si="31"/>
        <v>1000000</v>
      </c>
    </row>
    <row r="344" spans="1:7" x14ac:dyDescent="0.25">
      <c r="A344" s="177">
        <v>44206</v>
      </c>
      <c r="B344" s="116">
        <f t="shared" si="32"/>
        <v>1</v>
      </c>
      <c r="C344" s="114">
        <f t="shared" si="33"/>
        <v>0</v>
      </c>
      <c r="D344" s="115">
        <f t="shared" si="34"/>
        <v>0</v>
      </c>
      <c r="E344" s="114">
        <f t="shared" si="30"/>
        <v>0</v>
      </c>
      <c r="F344" s="114">
        <f t="shared" si="35"/>
        <v>1000000</v>
      </c>
      <c r="G344" s="114">
        <f t="shared" si="31"/>
        <v>1000000</v>
      </c>
    </row>
    <row r="345" spans="1:7" x14ac:dyDescent="0.25">
      <c r="A345" s="177">
        <v>44207</v>
      </c>
      <c r="B345" s="116">
        <f t="shared" si="32"/>
        <v>1</v>
      </c>
      <c r="C345" s="114">
        <f t="shared" si="33"/>
        <v>0</v>
      </c>
      <c r="D345" s="115">
        <f t="shared" si="34"/>
        <v>0</v>
      </c>
      <c r="E345" s="114">
        <f t="shared" si="30"/>
        <v>0</v>
      </c>
      <c r="F345" s="114">
        <f t="shared" si="35"/>
        <v>1000000</v>
      </c>
      <c r="G345" s="114">
        <f t="shared" si="31"/>
        <v>1000000</v>
      </c>
    </row>
    <row r="346" spans="1:7" x14ac:dyDescent="0.25">
      <c r="A346" s="177">
        <v>44208</v>
      </c>
      <c r="B346" s="116">
        <f t="shared" si="32"/>
        <v>1</v>
      </c>
      <c r="C346" s="114">
        <f t="shared" si="33"/>
        <v>0</v>
      </c>
      <c r="D346" s="115">
        <f t="shared" si="34"/>
        <v>0</v>
      </c>
      <c r="E346" s="114">
        <f t="shared" si="30"/>
        <v>0</v>
      </c>
      <c r="F346" s="114">
        <f t="shared" si="35"/>
        <v>1000000</v>
      </c>
      <c r="G346" s="114">
        <f t="shared" si="31"/>
        <v>1000000</v>
      </c>
    </row>
    <row r="347" spans="1:7" x14ac:dyDescent="0.25">
      <c r="A347" s="177">
        <v>44209</v>
      </c>
      <c r="B347" s="116">
        <f t="shared" si="32"/>
        <v>1</v>
      </c>
      <c r="C347" s="114">
        <f t="shared" si="33"/>
        <v>0</v>
      </c>
      <c r="D347" s="115">
        <f t="shared" si="34"/>
        <v>0</v>
      </c>
      <c r="E347" s="114">
        <f t="shared" si="30"/>
        <v>0</v>
      </c>
      <c r="F347" s="114">
        <f t="shared" si="35"/>
        <v>1000000</v>
      </c>
      <c r="G347" s="114">
        <f t="shared" si="31"/>
        <v>1000000</v>
      </c>
    </row>
    <row r="348" spans="1:7" x14ac:dyDescent="0.25">
      <c r="A348" s="177">
        <v>44210</v>
      </c>
      <c r="B348" s="116">
        <f t="shared" si="32"/>
        <v>1</v>
      </c>
      <c r="C348" s="114">
        <f t="shared" si="33"/>
        <v>0</v>
      </c>
      <c r="D348" s="115">
        <f t="shared" si="34"/>
        <v>0</v>
      </c>
      <c r="E348" s="114">
        <f t="shared" si="30"/>
        <v>0</v>
      </c>
      <c r="F348" s="114">
        <f t="shared" si="35"/>
        <v>1000000</v>
      </c>
      <c r="G348" s="114">
        <f t="shared" si="31"/>
        <v>1000000</v>
      </c>
    </row>
    <row r="349" spans="1:7" x14ac:dyDescent="0.25">
      <c r="A349" s="177">
        <v>44211</v>
      </c>
      <c r="B349" s="116">
        <f t="shared" si="32"/>
        <v>1</v>
      </c>
      <c r="C349" s="114">
        <f t="shared" si="33"/>
        <v>0</v>
      </c>
      <c r="D349" s="115">
        <f t="shared" si="34"/>
        <v>0</v>
      </c>
      <c r="E349" s="114">
        <f t="shared" si="30"/>
        <v>0</v>
      </c>
      <c r="F349" s="114">
        <f t="shared" si="35"/>
        <v>1000000</v>
      </c>
      <c r="G349" s="114">
        <f t="shared" si="31"/>
        <v>1000000</v>
      </c>
    </row>
    <row r="350" spans="1:7" x14ac:dyDescent="0.25">
      <c r="A350" s="177">
        <v>44212</v>
      </c>
      <c r="B350" s="116">
        <f t="shared" si="32"/>
        <v>1</v>
      </c>
      <c r="C350" s="114">
        <f t="shared" si="33"/>
        <v>0</v>
      </c>
      <c r="D350" s="115">
        <f t="shared" si="34"/>
        <v>0</v>
      </c>
      <c r="E350" s="114">
        <f t="shared" si="30"/>
        <v>0</v>
      </c>
      <c r="F350" s="114">
        <f t="shared" si="35"/>
        <v>1000000</v>
      </c>
      <c r="G350" s="114">
        <f t="shared" si="31"/>
        <v>1000000</v>
      </c>
    </row>
    <row r="351" spans="1:7" x14ac:dyDescent="0.25">
      <c r="A351" s="177">
        <v>44213</v>
      </c>
      <c r="B351" s="116">
        <f t="shared" si="32"/>
        <v>1</v>
      </c>
      <c r="C351" s="114">
        <f t="shared" si="33"/>
        <v>0</v>
      </c>
      <c r="D351" s="115">
        <f t="shared" si="34"/>
        <v>0</v>
      </c>
      <c r="E351" s="114">
        <f t="shared" si="30"/>
        <v>0</v>
      </c>
      <c r="F351" s="114">
        <f t="shared" si="35"/>
        <v>1000000</v>
      </c>
      <c r="G351" s="114">
        <f t="shared" si="31"/>
        <v>1000000</v>
      </c>
    </row>
    <row r="352" spans="1:7" x14ac:dyDescent="0.25">
      <c r="A352" s="177">
        <v>44214</v>
      </c>
      <c r="B352" s="116">
        <f t="shared" si="32"/>
        <v>1</v>
      </c>
      <c r="C352" s="114">
        <f t="shared" si="33"/>
        <v>0</v>
      </c>
      <c r="D352" s="115">
        <f t="shared" si="34"/>
        <v>0</v>
      </c>
      <c r="E352" s="114">
        <f t="shared" si="30"/>
        <v>0</v>
      </c>
      <c r="F352" s="114">
        <f t="shared" si="35"/>
        <v>1000000</v>
      </c>
      <c r="G352" s="114">
        <f t="shared" si="31"/>
        <v>1000000</v>
      </c>
    </row>
    <row r="353" spans="1:7" x14ac:dyDescent="0.25">
      <c r="A353" s="177">
        <v>44215</v>
      </c>
      <c r="B353" s="116">
        <f t="shared" si="32"/>
        <v>1</v>
      </c>
      <c r="C353" s="114">
        <f t="shared" si="33"/>
        <v>0</v>
      </c>
      <c r="D353" s="115">
        <f t="shared" si="34"/>
        <v>0</v>
      </c>
      <c r="E353" s="114">
        <f t="shared" si="30"/>
        <v>0</v>
      </c>
      <c r="F353" s="114">
        <f t="shared" si="35"/>
        <v>1000000</v>
      </c>
      <c r="G353" s="114">
        <f t="shared" si="31"/>
        <v>1000000</v>
      </c>
    </row>
    <row r="354" spans="1:7" x14ac:dyDescent="0.25">
      <c r="A354" s="177">
        <v>44216</v>
      </c>
      <c r="B354" s="116">
        <f t="shared" si="32"/>
        <v>1</v>
      </c>
      <c r="C354" s="114">
        <f t="shared" si="33"/>
        <v>0</v>
      </c>
      <c r="D354" s="115">
        <f t="shared" si="34"/>
        <v>0</v>
      </c>
      <c r="E354" s="114">
        <f t="shared" si="30"/>
        <v>0</v>
      </c>
      <c r="F354" s="114">
        <f t="shared" si="35"/>
        <v>1000000</v>
      </c>
      <c r="G354" s="114">
        <f t="shared" si="31"/>
        <v>1000000</v>
      </c>
    </row>
    <row r="355" spans="1:7" x14ac:dyDescent="0.25">
      <c r="A355" s="177">
        <v>44217</v>
      </c>
      <c r="B355" s="116">
        <f t="shared" si="32"/>
        <v>1</v>
      </c>
      <c r="C355" s="114">
        <f t="shared" si="33"/>
        <v>0</v>
      </c>
      <c r="D355" s="115">
        <f t="shared" si="34"/>
        <v>0</v>
      </c>
      <c r="E355" s="114">
        <f t="shared" si="30"/>
        <v>0</v>
      </c>
      <c r="F355" s="114">
        <f t="shared" si="35"/>
        <v>1000000</v>
      </c>
      <c r="G355" s="114">
        <f t="shared" si="31"/>
        <v>1000000</v>
      </c>
    </row>
    <row r="356" spans="1:7" x14ac:dyDescent="0.25">
      <c r="A356" s="177">
        <v>44218</v>
      </c>
      <c r="B356" s="116">
        <f t="shared" si="32"/>
        <v>1</v>
      </c>
      <c r="C356" s="114">
        <f t="shared" si="33"/>
        <v>0</v>
      </c>
      <c r="D356" s="115">
        <f t="shared" si="34"/>
        <v>0</v>
      </c>
      <c r="E356" s="114">
        <f t="shared" si="30"/>
        <v>0</v>
      </c>
      <c r="F356" s="114">
        <f t="shared" si="35"/>
        <v>1000000</v>
      </c>
      <c r="G356" s="114">
        <f t="shared" si="31"/>
        <v>1000000</v>
      </c>
    </row>
    <row r="357" spans="1:7" x14ac:dyDescent="0.25">
      <c r="A357" s="177">
        <v>44219</v>
      </c>
      <c r="B357" s="116">
        <f t="shared" si="32"/>
        <v>1</v>
      </c>
      <c r="C357" s="114">
        <f t="shared" si="33"/>
        <v>0</v>
      </c>
      <c r="D357" s="115">
        <f t="shared" si="34"/>
        <v>0</v>
      </c>
      <c r="E357" s="114">
        <f t="shared" si="30"/>
        <v>0</v>
      </c>
      <c r="F357" s="114">
        <f t="shared" si="35"/>
        <v>1000000</v>
      </c>
      <c r="G357" s="114">
        <f t="shared" si="31"/>
        <v>1000000</v>
      </c>
    </row>
    <row r="358" spans="1:7" x14ac:dyDescent="0.25">
      <c r="A358" s="177">
        <v>44220</v>
      </c>
      <c r="B358" s="116">
        <f t="shared" si="32"/>
        <v>1</v>
      </c>
      <c r="C358" s="114">
        <f t="shared" si="33"/>
        <v>0</v>
      </c>
      <c r="D358" s="115">
        <f t="shared" si="34"/>
        <v>0</v>
      </c>
      <c r="E358" s="114">
        <f t="shared" si="30"/>
        <v>0</v>
      </c>
      <c r="F358" s="114">
        <f t="shared" si="35"/>
        <v>1000000</v>
      </c>
      <c r="G358" s="114">
        <f t="shared" si="31"/>
        <v>1000000</v>
      </c>
    </row>
    <row r="359" spans="1:7" x14ac:dyDescent="0.25">
      <c r="A359" s="177">
        <v>44221</v>
      </c>
      <c r="B359" s="116">
        <f t="shared" si="32"/>
        <v>1</v>
      </c>
      <c r="C359" s="114">
        <f t="shared" si="33"/>
        <v>0</v>
      </c>
      <c r="D359" s="115">
        <f t="shared" si="34"/>
        <v>0</v>
      </c>
      <c r="E359" s="114">
        <f t="shared" si="30"/>
        <v>0</v>
      </c>
      <c r="F359" s="114">
        <f t="shared" si="35"/>
        <v>1000000</v>
      </c>
      <c r="G359" s="114">
        <f t="shared" si="31"/>
        <v>1000000</v>
      </c>
    </row>
    <row r="360" spans="1:7" x14ac:dyDescent="0.25">
      <c r="A360" s="177">
        <v>44222</v>
      </c>
      <c r="B360" s="116">
        <f t="shared" si="32"/>
        <v>1</v>
      </c>
      <c r="C360" s="114">
        <f t="shared" si="33"/>
        <v>0</v>
      </c>
      <c r="D360" s="115">
        <f t="shared" si="34"/>
        <v>0</v>
      </c>
      <c r="E360" s="114">
        <f t="shared" si="30"/>
        <v>0</v>
      </c>
      <c r="F360" s="114">
        <f t="shared" si="35"/>
        <v>1000000</v>
      </c>
      <c r="G360" s="114">
        <f t="shared" si="31"/>
        <v>1000000</v>
      </c>
    </row>
    <row r="361" spans="1:7" x14ac:dyDescent="0.25">
      <c r="A361" s="177">
        <v>44223</v>
      </c>
      <c r="B361" s="116">
        <f t="shared" si="32"/>
        <v>1</v>
      </c>
      <c r="C361" s="114">
        <f t="shared" si="33"/>
        <v>0</v>
      </c>
      <c r="D361" s="115">
        <f t="shared" si="34"/>
        <v>0</v>
      </c>
      <c r="E361" s="114">
        <f t="shared" si="30"/>
        <v>0</v>
      </c>
      <c r="F361" s="114">
        <f t="shared" si="35"/>
        <v>1000000</v>
      </c>
      <c r="G361" s="114">
        <f t="shared" si="31"/>
        <v>1000000</v>
      </c>
    </row>
    <row r="362" spans="1:7" x14ac:dyDescent="0.25">
      <c r="A362" s="177">
        <v>44224</v>
      </c>
      <c r="B362" s="116">
        <f t="shared" si="32"/>
        <v>1</v>
      </c>
      <c r="C362" s="114">
        <f t="shared" si="33"/>
        <v>0</v>
      </c>
      <c r="D362" s="115">
        <f t="shared" si="34"/>
        <v>0</v>
      </c>
      <c r="E362" s="114">
        <f t="shared" si="30"/>
        <v>0</v>
      </c>
      <c r="F362" s="114">
        <f t="shared" si="35"/>
        <v>1000000</v>
      </c>
      <c r="G362" s="114">
        <f t="shared" si="31"/>
        <v>1000000</v>
      </c>
    </row>
    <row r="363" spans="1:7" x14ac:dyDescent="0.25">
      <c r="A363" s="177">
        <v>44225</v>
      </c>
      <c r="B363" s="116">
        <f t="shared" si="32"/>
        <v>1</v>
      </c>
      <c r="C363" s="114">
        <f t="shared" si="33"/>
        <v>0</v>
      </c>
      <c r="D363" s="115">
        <f t="shared" si="34"/>
        <v>0</v>
      </c>
      <c r="E363" s="114">
        <f t="shared" si="30"/>
        <v>0</v>
      </c>
      <c r="F363" s="114">
        <f t="shared" si="35"/>
        <v>1000000</v>
      </c>
      <c r="G363" s="114">
        <f t="shared" si="31"/>
        <v>1000000</v>
      </c>
    </row>
    <row r="364" spans="1:7" x14ac:dyDescent="0.25">
      <c r="A364" s="177">
        <v>44226</v>
      </c>
      <c r="B364" s="116">
        <f t="shared" si="32"/>
        <v>1</v>
      </c>
      <c r="C364" s="114">
        <f t="shared" si="33"/>
        <v>0</v>
      </c>
      <c r="D364" s="115">
        <f t="shared" si="34"/>
        <v>0</v>
      </c>
      <c r="E364" s="114">
        <f t="shared" si="30"/>
        <v>0</v>
      </c>
      <c r="F364" s="114">
        <f t="shared" si="35"/>
        <v>1000000</v>
      </c>
      <c r="G364" s="114">
        <f t="shared" si="31"/>
        <v>1000000</v>
      </c>
    </row>
    <row r="365" spans="1:7" x14ac:dyDescent="0.25">
      <c r="A365" s="177">
        <v>44227</v>
      </c>
      <c r="B365" s="116">
        <f t="shared" si="32"/>
        <v>0</v>
      </c>
      <c r="C365" s="114">
        <f t="shared" si="33"/>
        <v>0</v>
      </c>
      <c r="D365" s="115">
        <f t="shared" si="34"/>
        <v>0</v>
      </c>
      <c r="E365" s="114">
        <f t="shared" si="30"/>
        <v>0</v>
      </c>
      <c r="F365" s="114">
        <f t="shared" si="35"/>
        <v>1000000</v>
      </c>
      <c r="G365" s="114">
        <f t="shared" si="31"/>
        <v>1000000</v>
      </c>
    </row>
    <row r="366" spans="1:7" x14ac:dyDescent="0.25">
      <c r="A366" s="177">
        <v>44228</v>
      </c>
      <c r="B366" s="116">
        <f t="shared" si="32"/>
        <v>1</v>
      </c>
      <c r="C366" s="114">
        <f t="shared" si="33"/>
        <v>0</v>
      </c>
      <c r="D366" s="115">
        <f t="shared" si="34"/>
        <v>0</v>
      </c>
      <c r="E366" s="114">
        <f t="shared" si="30"/>
        <v>0</v>
      </c>
      <c r="F366" s="114">
        <f t="shared" si="35"/>
        <v>1000000</v>
      </c>
      <c r="G366" s="114">
        <f t="shared" si="31"/>
        <v>1000000</v>
      </c>
    </row>
    <row r="367" spans="1:7" x14ac:dyDescent="0.25">
      <c r="A367" s="177">
        <v>44229</v>
      </c>
      <c r="B367" s="116">
        <f t="shared" si="32"/>
        <v>1</v>
      </c>
      <c r="C367" s="114">
        <f t="shared" si="33"/>
        <v>0</v>
      </c>
      <c r="D367" s="115">
        <f t="shared" si="34"/>
        <v>0</v>
      </c>
      <c r="E367" s="114">
        <f t="shared" si="30"/>
        <v>0</v>
      </c>
      <c r="F367" s="114">
        <f t="shared" si="35"/>
        <v>1000000</v>
      </c>
      <c r="G367" s="114">
        <f t="shared" si="31"/>
        <v>1000000</v>
      </c>
    </row>
    <row r="368" spans="1:7" x14ac:dyDescent="0.25">
      <c r="A368" s="177">
        <v>44230</v>
      </c>
      <c r="B368" s="116">
        <f t="shared" si="32"/>
        <v>1</v>
      </c>
      <c r="C368" s="114">
        <f t="shared" si="33"/>
        <v>0</v>
      </c>
      <c r="D368" s="115">
        <f t="shared" si="34"/>
        <v>0</v>
      </c>
      <c r="E368" s="114">
        <f t="shared" si="30"/>
        <v>0</v>
      </c>
      <c r="F368" s="114">
        <f t="shared" si="35"/>
        <v>1000000</v>
      </c>
      <c r="G368" s="114">
        <f t="shared" si="31"/>
        <v>1000000</v>
      </c>
    </row>
    <row r="369" spans="1:7" x14ac:dyDescent="0.25">
      <c r="A369" s="177">
        <v>44231</v>
      </c>
      <c r="B369" s="116">
        <f t="shared" si="32"/>
        <v>1</v>
      </c>
      <c r="C369" s="114">
        <f t="shared" si="33"/>
        <v>0</v>
      </c>
      <c r="D369" s="115">
        <f t="shared" si="34"/>
        <v>0</v>
      </c>
      <c r="E369" s="114">
        <f t="shared" si="30"/>
        <v>0</v>
      </c>
      <c r="F369" s="114">
        <f t="shared" si="35"/>
        <v>1000000</v>
      </c>
      <c r="G369" s="114">
        <f t="shared" si="31"/>
        <v>1000000</v>
      </c>
    </row>
    <row r="370" spans="1:7" x14ac:dyDescent="0.25">
      <c r="A370" s="177">
        <v>44232</v>
      </c>
      <c r="B370" s="116">
        <f t="shared" si="32"/>
        <v>1</v>
      </c>
      <c r="C370" s="114">
        <f t="shared" si="33"/>
        <v>0</v>
      </c>
      <c r="D370" s="115">
        <f t="shared" si="34"/>
        <v>0</v>
      </c>
      <c r="E370" s="114">
        <f t="shared" si="30"/>
        <v>0</v>
      </c>
      <c r="F370" s="114">
        <f t="shared" si="35"/>
        <v>1000000</v>
      </c>
      <c r="G370" s="114">
        <f t="shared" si="31"/>
        <v>1000000</v>
      </c>
    </row>
    <row r="371" spans="1:7" x14ac:dyDescent="0.25">
      <c r="A371" s="177">
        <v>44233</v>
      </c>
      <c r="B371" s="116">
        <f t="shared" si="32"/>
        <v>1</v>
      </c>
      <c r="C371" s="114">
        <f t="shared" si="33"/>
        <v>0</v>
      </c>
      <c r="D371" s="115">
        <f t="shared" si="34"/>
        <v>0</v>
      </c>
      <c r="E371" s="114">
        <f t="shared" si="30"/>
        <v>0</v>
      </c>
      <c r="F371" s="114">
        <f t="shared" si="35"/>
        <v>1000000</v>
      </c>
      <c r="G371" s="114">
        <f t="shared" si="31"/>
        <v>1000000</v>
      </c>
    </row>
    <row r="372" spans="1:7" x14ac:dyDescent="0.25">
      <c r="A372" s="177">
        <v>44234</v>
      </c>
      <c r="B372" s="116">
        <f t="shared" si="32"/>
        <v>1</v>
      </c>
      <c r="C372" s="114">
        <f t="shared" si="33"/>
        <v>0</v>
      </c>
      <c r="D372" s="115">
        <f t="shared" si="34"/>
        <v>0</v>
      </c>
      <c r="E372" s="114">
        <f t="shared" si="30"/>
        <v>0</v>
      </c>
      <c r="F372" s="114">
        <f t="shared" si="35"/>
        <v>1000000</v>
      </c>
      <c r="G372" s="114">
        <f t="shared" si="31"/>
        <v>1000000</v>
      </c>
    </row>
    <row r="373" spans="1:7" x14ac:dyDescent="0.25">
      <c r="A373" s="177">
        <v>44235</v>
      </c>
      <c r="B373" s="116">
        <f t="shared" si="32"/>
        <v>1</v>
      </c>
      <c r="C373" s="114">
        <f t="shared" si="33"/>
        <v>0</v>
      </c>
      <c r="D373" s="115">
        <f t="shared" si="34"/>
        <v>0</v>
      </c>
      <c r="E373" s="114">
        <f t="shared" si="30"/>
        <v>0</v>
      </c>
      <c r="F373" s="114">
        <f t="shared" si="35"/>
        <v>1000000</v>
      </c>
      <c r="G373" s="114">
        <f t="shared" si="31"/>
        <v>1000000</v>
      </c>
    </row>
    <row r="374" spans="1:7" x14ac:dyDescent="0.25">
      <c r="A374" s="177">
        <v>44236</v>
      </c>
      <c r="B374" s="116">
        <f t="shared" si="32"/>
        <v>1</v>
      </c>
      <c r="C374" s="114">
        <f t="shared" si="33"/>
        <v>0</v>
      </c>
      <c r="D374" s="115">
        <f t="shared" si="34"/>
        <v>0</v>
      </c>
      <c r="E374" s="114">
        <f t="shared" si="30"/>
        <v>0</v>
      </c>
      <c r="F374" s="114">
        <f t="shared" si="35"/>
        <v>1000000</v>
      </c>
      <c r="G374" s="114">
        <f t="shared" si="31"/>
        <v>1000000</v>
      </c>
    </row>
    <row r="375" spans="1:7" x14ac:dyDescent="0.25">
      <c r="A375" s="177">
        <v>44237</v>
      </c>
      <c r="B375" s="116">
        <f t="shared" si="32"/>
        <v>1</v>
      </c>
      <c r="C375" s="114">
        <f t="shared" si="33"/>
        <v>0</v>
      </c>
      <c r="D375" s="115">
        <f t="shared" si="34"/>
        <v>0</v>
      </c>
      <c r="E375" s="114">
        <f t="shared" si="30"/>
        <v>0</v>
      </c>
      <c r="F375" s="114">
        <f t="shared" si="35"/>
        <v>1000000</v>
      </c>
      <c r="G375" s="114">
        <f t="shared" si="31"/>
        <v>1000000</v>
      </c>
    </row>
    <row r="376" spans="1:7" x14ac:dyDescent="0.25">
      <c r="A376" s="177">
        <v>44238</v>
      </c>
      <c r="B376" s="116">
        <f t="shared" si="32"/>
        <v>1</v>
      </c>
      <c r="C376" s="114">
        <f t="shared" si="33"/>
        <v>0</v>
      </c>
      <c r="D376" s="115">
        <f t="shared" si="34"/>
        <v>0</v>
      </c>
      <c r="E376" s="114">
        <f t="shared" si="30"/>
        <v>0</v>
      </c>
      <c r="F376" s="114">
        <f t="shared" si="35"/>
        <v>1000000</v>
      </c>
      <c r="G376" s="114">
        <f t="shared" si="31"/>
        <v>1000000</v>
      </c>
    </row>
    <row r="377" spans="1:7" x14ac:dyDescent="0.25">
      <c r="A377" s="177">
        <v>44239</v>
      </c>
      <c r="B377" s="116">
        <f t="shared" si="32"/>
        <v>1</v>
      </c>
      <c r="C377" s="114">
        <f t="shared" si="33"/>
        <v>0</v>
      </c>
      <c r="D377" s="115">
        <f t="shared" si="34"/>
        <v>0</v>
      </c>
      <c r="E377" s="114">
        <f t="shared" si="30"/>
        <v>0</v>
      </c>
      <c r="F377" s="114">
        <f t="shared" si="35"/>
        <v>1000000</v>
      </c>
      <c r="G377" s="114">
        <f t="shared" si="31"/>
        <v>1000000</v>
      </c>
    </row>
    <row r="378" spans="1:7" x14ac:dyDescent="0.25">
      <c r="A378" s="177">
        <v>44240</v>
      </c>
      <c r="B378" s="116">
        <f t="shared" si="32"/>
        <v>1</v>
      </c>
      <c r="C378" s="114">
        <f t="shared" si="33"/>
        <v>0</v>
      </c>
      <c r="D378" s="115">
        <f t="shared" si="34"/>
        <v>0</v>
      </c>
      <c r="E378" s="114">
        <f t="shared" si="30"/>
        <v>0</v>
      </c>
      <c r="F378" s="114">
        <f t="shared" si="35"/>
        <v>1000000</v>
      </c>
      <c r="G378" s="114">
        <f t="shared" si="31"/>
        <v>1000000</v>
      </c>
    </row>
    <row r="379" spans="1:7" x14ac:dyDescent="0.25">
      <c r="A379" s="177">
        <v>44241</v>
      </c>
      <c r="B379" s="116">
        <f t="shared" si="32"/>
        <v>1</v>
      </c>
      <c r="C379" s="114">
        <f t="shared" si="33"/>
        <v>0</v>
      </c>
      <c r="D379" s="115">
        <f t="shared" si="34"/>
        <v>0</v>
      </c>
      <c r="E379" s="114">
        <f t="shared" si="30"/>
        <v>0</v>
      </c>
      <c r="F379" s="114">
        <f t="shared" si="35"/>
        <v>1000000</v>
      </c>
      <c r="G379" s="114">
        <f t="shared" si="31"/>
        <v>1000000</v>
      </c>
    </row>
    <row r="380" spans="1:7" x14ac:dyDescent="0.25">
      <c r="A380" s="177">
        <v>44242</v>
      </c>
      <c r="B380" s="116">
        <f t="shared" si="32"/>
        <v>1</v>
      </c>
      <c r="C380" s="114">
        <f t="shared" si="33"/>
        <v>0</v>
      </c>
      <c r="D380" s="115">
        <f t="shared" si="34"/>
        <v>0</v>
      </c>
      <c r="E380" s="114">
        <f t="shared" si="30"/>
        <v>0</v>
      </c>
      <c r="F380" s="114">
        <f t="shared" si="35"/>
        <v>1000000</v>
      </c>
      <c r="G380" s="114">
        <f t="shared" si="31"/>
        <v>1000000</v>
      </c>
    </row>
    <row r="381" spans="1:7" x14ac:dyDescent="0.25">
      <c r="A381" s="177">
        <v>44243</v>
      </c>
      <c r="B381" s="116">
        <f t="shared" si="32"/>
        <v>1</v>
      </c>
      <c r="C381" s="114">
        <f t="shared" si="33"/>
        <v>0</v>
      </c>
      <c r="D381" s="115">
        <f t="shared" si="34"/>
        <v>0</v>
      </c>
      <c r="E381" s="114">
        <f t="shared" si="30"/>
        <v>0</v>
      </c>
      <c r="F381" s="114">
        <f t="shared" si="35"/>
        <v>1000000</v>
      </c>
      <c r="G381" s="114">
        <f t="shared" si="31"/>
        <v>1000000</v>
      </c>
    </row>
    <row r="382" spans="1:7" x14ac:dyDescent="0.25">
      <c r="A382" s="177">
        <v>44244</v>
      </c>
      <c r="B382" s="116">
        <f t="shared" si="32"/>
        <v>1</v>
      </c>
      <c r="C382" s="114">
        <f t="shared" si="33"/>
        <v>0</v>
      </c>
      <c r="D382" s="115">
        <f t="shared" si="34"/>
        <v>0</v>
      </c>
      <c r="E382" s="114">
        <f t="shared" si="30"/>
        <v>0</v>
      </c>
      <c r="F382" s="114">
        <f t="shared" si="35"/>
        <v>1000000</v>
      </c>
      <c r="G382" s="114">
        <f t="shared" si="31"/>
        <v>1000000</v>
      </c>
    </row>
    <row r="383" spans="1:7" x14ac:dyDescent="0.25">
      <c r="A383" s="177">
        <v>44245</v>
      </c>
      <c r="B383" s="116">
        <f t="shared" si="32"/>
        <v>1</v>
      </c>
      <c r="C383" s="114">
        <f t="shared" si="33"/>
        <v>0</v>
      </c>
      <c r="D383" s="115">
        <f t="shared" si="34"/>
        <v>0</v>
      </c>
      <c r="E383" s="114">
        <f t="shared" si="30"/>
        <v>0</v>
      </c>
      <c r="F383" s="114">
        <f t="shared" si="35"/>
        <v>1000000</v>
      </c>
      <c r="G383" s="114">
        <f t="shared" si="31"/>
        <v>1000000</v>
      </c>
    </row>
    <row r="384" spans="1:7" x14ac:dyDescent="0.25">
      <c r="A384" s="177">
        <v>44246</v>
      </c>
      <c r="B384" s="116">
        <f t="shared" si="32"/>
        <v>1</v>
      </c>
      <c r="C384" s="114">
        <f t="shared" si="33"/>
        <v>0</v>
      </c>
      <c r="D384" s="115">
        <f t="shared" si="34"/>
        <v>0</v>
      </c>
      <c r="E384" s="114">
        <f t="shared" si="30"/>
        <v>0</v>
      </c>
      <c r="F384" s="114">
        <f t="shared" si="35"/>
        <v>1000000</v>
      </c>
      <c r="G384" s="114">
        <f t="shared" si="31"/>
        <v>1000000</v>
      </c>
    </row>
    <row r="385" spans="1:7" x14ac:dyDescent="0.25">
      <c r="A385" s="177">
        <v>44247</v>
      </c>
      <c r="B385" s="116">
        <f t="shared" si="32"/>
        <v>1</v>
      </c>
      <c r="C385" s="114">
        <f t="shared" si="33"/>
        <v>0</v>
      </c>
      <c r="D385" s="115">
        <f t="shared" si="34"/>
        <v>0</v>
      </c>
      <c r="E385" s="114">
        <f t="shared" si="30"/>
        <v>0</v>
      </c>
      <c r="F385" s="114">
        <f t="shared" si="35"/>
        <v>1000000</v>
      </c>
      <c r="G385" s="114">
        <f t="shared" si="31"/>
        <v>1000000</v>
      </c>
    </row>
    <row r="386" spans="1:7" x14ac:dyDescent="0.25">
      <c r="A386" s="177">
        <v>44248</v>
      </c>
      <c r="B386" s="116">
        <f t="shared" si="32"/>
        <v>1</v>
      </c>
      <c r="C386" s="114">
        <f t="shared" si="33"/>
        <v>0</v>
      </c>
      <c r="D386" s="115">
        <f t="shared" si="34"/>
        <v>0</v>
      </c>
      <c r="E386" s="114">
        <f t="shared" si="30"/>
        <v>0</v>
      </c>
      <c r="F386" s="114">
        <f t="shared" si="35"/>
        <v>1000000</v>
      </c>
      <c r="G386" s="114">
        <f t="shared" si="31"/>
        <v>1000000</v>
      </c>
    </row>
    <row r="387" spans="1:7" x14ac:dyDescent="0.25">
      <c r="A387" s="177">
        <v>44249</v>
      </c>
      <c r="B387" s="116">
        <f t="shared" si="32"/>
        <v>1</v>
      </c>
      <c r="C387" s="114">
        <f t="shared" si="33"/>
        <v>0</v>
      </c>
      <c r="D387" s="115">
        <f t="shared" si="34"/>
        <v>0</v>
      </c>
      <c r="E387" s="114">
        <f t="shared" si="30"/>
        <v>0</v>
      </c>
      <c r="F387" s="114">
        <f t="shared" si="35"/>
        <v>1000000</v>
      </c>
      <c r="G387" s="114">
        <f t="shared" si="31"/>
        <v>1000000</v>
      </c>
    </row>
    <row r="388" spans="1:7" x14ac:dyDescent="0.25">
      <c r="A388" s="177">
        <v>44250</v>
      </c>
      <c r="B388" s="116">
        <f t="shared" si="32"/>
        <v>1</v>
      </c>
      <c r="C388" s="114">
        <f t="shared" si="33"/>
        <v>0</v>
      </c>
      <c r="D388" s="115">
        <f t="shared" si="34"/>
        <v>0</v>
      </c>
      <c r="E388" s="114">
        <f t="shared" ref="E388:E451" si="36">F388*$B$2499*B388/360</f>
        <v>0</v>
      </c>
      <c r="F388" s="114">
        <f t="shared" si="35"/>
        <v>1000000</v>
      </c>
      <c r="G388" s="114">
        <f t="shared" ref="G388:G451" si="37">F388-D388</f>
        <v>1000000</v>
      </c>
    </row>
    <row r="389" spans="1:7" x14ac:dyDescent="0.25">
      <c r="A389" s="177">
        <v>44251</v>
      </c>
      <c r="B389" s="116">
        <f t="shared" ref="B389:B452" si="38">DAYS360(A388,A389,TRUE)</f>
        <v>1</v>
      </c>
      <c r="C389" s="114">
        <f t="shared" ref="C389:C452" si="39">$B$2500</f>
        <v>0</v>
      </c>
      <c r="D389" s="115">
        <f t="shared" ref="D389:D452" si="40">C389-E389</f>
        <v>0</v>
      </c>
      <c r="E389" s="114">
        <f t="shared" si="36"/>
        <v>0</v>
      </c>
      <c r="F389" s="114">
        <f t="shared" ref="F389:F452" si="41">G388</f>
        <v>1000000</v>
      </c>
      <c r="G389" s="114">
        <f t="shared" si="37"/>
        <v>1000000</v>
      </c>
    </row>
    <row r="390" spans="1:7" x14ac:dyDescent="0.25">
      <c r="A390" s="177">
        <v>44252</v>
      </c>
      <c r="B390" s="116">
        <f t="shared" si="38"/>
        <v>1</v>
      </c>
      <c r="C390" s="114">
        <f t="shared" si="39"/>
        <v>0</v>
      </c>
      <c r="D390" s="115">
        <f t="shared" si="40"/>
        <v>0</v>
      </c>
      <c r="E390" s="114">
        <f t="shared" si="36"/>
        <v>0</v>
      </c>
      <c r="F390" s="114">
        <f t="shared" si="41"/>
        <v>1000000</v>
      </c>
      <c r="G390" s="114">
        <f t="shared" si="37"/>
        <v>1000000</v>
      </c>
    </row>
    <row r="391" spans="1:7" x14ac:dyDescent="0.25">
      <c r="A391" s="177">
        <v>44253</v>
      </c>
      <c r="B391" s="116">
        <f t="shared" si="38"/>
        <v>1</v>
      </c>
      <c r="C391" s="114">
        <f t="shared" si="39"/>
        <v>0</v>
      </c>
      <c r="D391" s="115">
        <f t="shared" si="40"/>
        <v>0</v>
      </c>
      <c r="E391" s="114">
        <f t="shared" si="36"/>
        <v>0</v>
      </c>
      <c r="F391" s="114">
        <f t="shared" si="41"/>
        <v>1000000</v>
      </c>
      <c r="G391" s="114">
        <f t="shared" si="37"/>
        <v>1000000</v>
      </c>
    </row>
    <row r="392" spans="1:7" x14ac:dyDescent="0.25">
      <c r="A392" s="177">
        <v>44254</v>
      </c>
      <c r="B392" s="116">
        <f t="shared" si="38"/>
        <v>1</v>
      </c>
      <c r="C392" s="114">
        <f t="shared" si="39"/>
        <v>0</v>
      </c>
      <c r="D392" s="115">
        <f t="shared" si="40"/>
        <v>0</v>
      </c>
      <c r="E392" s="114">
        <f t="shared" si="36"/>
        <v>0</v>
      </c>
      <c r="F392" s="114">
        <f t="shared" si="41"/>
        <v>1000000</v>
      </c>
      <c r="G392" s="114">
        <f t="shared" si="37"/>
        <v>1000000</v>
      </c>
    </row>
    <row r="393" spans="1:7" x14ac:dyDescent="0.25">
      <c r="A393" s="177">
        <v>44255</v>
      </c>
      <c r="B393" s="116">
        <f t="shared" si="38"/>
        <v>1</v>
      </c>
      <c r="C393" s="114">
        <f t="shared" si="39"/>
        <v>0</v>
      </c>
      <c r="D393" s="115">
        <f t="shared" si="40"/>
        <v>0</v>
      </c>
      <c r="E393" s="114">
        <f t="shared" si="36"/>
        <v>0</v>
      </c>
      <c r="F393" s="114">
        <f t="shared" si="41"/>
        <v>1000000</v>
      </c>
      <c r="G393" s="114">
        <f t="shared" si="37"/>
        <v>1000000</v>
      </c>
    </row>
    <row r="394" spans="1:7" x14ac:dyDescent="0.25">
      <c r="A394" s="177">
        <v>44256</v>
      </c>
      <c r="B394" s="116">
        <f t="shared" si="38"/>
        <v>3</v>
      </c>
      <c r="C394" s="114">
        <f t="shared" si="39"/>
        <v>0</v>
      </c>
      <c r="D394" s="115">
        <f t="shared" si="40"/>
        <v>0</v>
      </c>
      <c r="E394" s="114">
        <f t="shared" si="36"/>
        <v>0</v>
      </c>
      <c r="F394" s="114">
        <f t="shared" si="41"/>
        <v>1000000</v>
      </c>
      <c r="G394" s="114">
        <f t="shared" si="37"/>
        <v>1000000</v>
      </c>
    </row>
    <row r="395" spans="1:7" x14ac:dyDescent="0.25">
      <c r="A395" s="177">
        <v>44257</v>
      </c>
      <c r="B395" s="116">
        <f t="shared" si="38"/>
        <v>1</v>
      </c>
      <c r="C395" s="114">
        <f t="shared" si="39"/>
        <v>0</v>
      </c>
      <c r="D395" s="115">
        <f t="shared" si="40"/>
        <v>0</v>
      </c>
      <c r="E395" s="114">
        <f t="shared" si="36"/>
        <v>0</v>
      </c>
      <c r="F395" s="114">
        <f t="shared" si="41"/>
        <v>1000000</v>
      </c>
      <c r="G395" s="114">
        <f t="shared" si="37"/>
        <v>1000000</v>
      </c>
    </row>
    <row r="396" spans="1:7" x14ac:dyDescent="0.25">
      <c r="A396" s="177">
        <v>44258</v>
      </c>
      <c r="B396" s="116">
        <f t="shared" si="38"/>
        <v>1</v>
      </c>
      <c r="C396" s="114">
        <f t="shared" si="39"/>
        <v>0</v>
      </c>
      <c r="D396" s="115">
        <f t="shared" si="40"/>
        <v>0</v>
      </c>
      <c r="E396" s="114">
        <f t="shared" si="36"/>
        <v>0</v>
      </c>
      <c r="F396" s="114">
        <f t="shared" si="41"/>
        <v>1000000</v>
      </c>
      <c r="G396" s="114">
        <f t="shared" si="37"/>
        <v>1000000</v>
      </c>
    </row>
    <row r="397" spans="1:7" x14ac:dyDescent="0.25">
      <c r="A397" s="177">
        <v>44259</v>
      </c>
      <c r="B397" s="116">
        <f t="shared" si="38"/>
        <v>1</v>
      </c>
      <c r="C397" s="114">
        <f t="shared" si="39"/>
        <v>0</v>
      </c>
      <c r="D397" s="115">
        <f t="shared" si="40"/>
        <v>0</v>
      </c>
      <c r="E397" s="114">
        <f t="shared" si="36"/>
        <v>0</v>
      </c>
      <c r="F397" s="114">
        <f t="shared" si="41"/>
        <v>1000000</v>
      </c>
      <c r="G397" s="114">
        <f t="shared" si="37"/>
        <v>1000000</v>
      </c>
    </row>
    <row r="398" spans="1:7" x14ac:dyDescent="0.25">
      <c r="A398" s="177">
        <v>44260</v>
      </c>
      <c r="B398" s="116">
        <f t="shared" si="38"/>
        <v>1</v>
      </c>
      <c r="C398" s="114">
        <f t="shared" si="39"/>
        <v>0</v>
      </c>
      <c r="D398" s="115">
        <f t="shared" si="40"/>
        <v>0</v>
      </c>
      <c r="E398" s="114">
        <f t="shared" si="36"/>
        <v>0</v>
      </c>
      <c r="F398" s="114">
        <f t="shared" si="41"/>
        <v>1000000</v>
      </c>
      <c r="G398" s="114">
        <f t="shared" si="37"/>
        <v>1000000</v>
      </c>
    </row>
    <row r="399" spans="1:7" x14ac:dyDescent="0.25">
      <c r="A399" s="177">
        <v>44261</v>
      </c>
      <c r="B399" s="116">
        <f t="shared" si="38"/>
        <v>1</v>
      </c>
      <c r="C399" s="114">
        <f t="shared" si="39"/>
        <v>0</v>
      </c>
      <c r="D399" s="115">
        <f t="shared" si="40"/>
        <v>0</v>
      </c>
      <c r="E399" s="114">
        <f t="shared" si="36"/>
        <v>0</v>
      </c>
      <c r="F399" s="114">
        <f t="shared" si="41"/>
        <v>1000000</v>
      </c>
      <c r="G399" s="114">
        <f t="shared" si="37"/>
        <v>1000000</v>
      </c>
    </row>
    <row r="400" spans="1:7" x14ac:dyDescent="0.25">
      <c r="A400" s="177">
        <v>44262</v>
      </c>
      <c r="B400" s="116">
        <f t="shared" si="38"/>
        <v>1</v>
      </c>
      <c r="C400" s="114">
        <f t="shared" si="39"/>
        <v>0</v>
      </c>
      <c r="D400" s="115">
        <f t="shared" si="40"/>
        <v>0</v>
      </c>
      <c r="E400" s="114">
        <f t="shared" si="36"/>
        <v>0</v>
      </c>
      <c r="F400" s="114">
        <f t="shared" si="41"/>
        <v>1000000</v>
      </c>
      <c r="G400" s="114">
        <f t="shared" si="37"/>
        <v>1000000</v>
      </c>
    </row>
    <row r="401" spans="1:7" x14ac:dyDescent="0.25">
      <c r="A401" s="177">
        <v>44263</v>
      </c>
      <c r="B401" s="116">
        <f t="shared" si="38"/>
        <v>1</v>
      </c>
      <c r="C401" s="114">
        <f t="shared" si="39"/>
        <v>0</v>
      </c>
      <c r="D401" s="115">
        <f t="shared" si="40"/>
        <v>0</v>
      </c>
      <c r="E401" s="114">
        <f t="shared" si="36"/>
        <v>0</v>
      </c>
      <c r="F401" s="114">
        <f t="shared" si="41"/>
        <v>1000000</v>
      </c>
      <c r="G401" s="114">
        <f t="shared" si="37"/>
        <v>1000000</v>
      </c>
    </row>
    <row r="402" spans="1:7" x14ac:dyDescent="0.25">
      <c r="A402" s="177">
        <v>44264</v>
      </c>
      <c r="B402" s="116">
        <f t="shared" si="38"/>
        <v>1</v>
      </c>
      <c r="C402" s="114">
        <f t="shared" si="39"/>
        <v>0</v>
      </c>
      <c r="D402" s="115">
        <f t="shared" si="40"/>
        <v>0</v>
      </c>
      <c r="E402" s="114">
        <f t="shared" si="36"/>
        <v>0</v>
      </c>
      <c r="F402" s="114">
        <f t="shared" si="41"/>
        <v>1000000</v>
      </c>
      <c r="G402" s="114">
        <f t="shared" si="37"/>
        <v>1000000</v>
      </c>
    </row>
    <row r="403" spans="1:7" x14ac:dyDescent="0.25">
      <c r="A403" s="177">
        <v>44265</v>
      </c>
      <c r="B403" s="116">
        <f t="shared" si="38"/>
        <v>1</v>
      </c>
      <c r="C403" s="114">
        <f t="shared" si="39"/>
        <v>0</v>
      </c>
      <c r="D403" s="115">
        <f t="shared" si="40"/>
        <v>0</v>
      </c>
      <c r="E403" s="114">
        <f t="shared" si="36"/>
        <v>0</v>
      </c>
      <c r="F403" s="114">
        <f t="shared" si="41"/>
        <v>1000000</v>
      </c>
      <c r="G403" s="114">
        <f t="shared" si="37"/>
        <v>1000000</v>
      </c>
    </row>
    <row r="404" spans="1:7" x14ac:dyDescent="0.25">
      <c r="A404" s="177">
        <v>44266</v>
      </c>
      <c r="B404" s="116">
        <f t="shared" si="38"/>
        <v>1</v>
      </c>
      <c r="C404" s="114">
        <f t="shared" si="39"/>
        <v>0</v>
      </c>
      <c r="D404" s="115">
        <f t="shared" si="40"/>
        <v>0</v>
      </c>
      <c r="E404" s="114">
        <f t="shared" si="36"/>
        <v>0</v>
      </c>
      <c r="F404" s="114">
        <f t="shared" si="41"/>
        <v>1000000</v>
      </c>
      <c r="G404" s="114">
        <f t="shared" si="37"/>
        <v>1000000</v>
      </c>
    </row>
    <row r="405" spans="1:7" x14ac:dyDescent="0.25">
      <c r="A405" s="177">
        <v>44267</v>
      </c>
      <c r="B405" s="116">
        <f t="shared" si="38"/>
        <v>1</v>
      </c>
      <c r="C405" s="114">
        <f t="shared" si="39"/>
        <v>0</v>
      </c>
      <c r="D405" s="115">
        <f t="shared" si="40"/>
        <v>0</v>
      </c>
      <c r="E405" s="114">
        <f t="shared" si="36"/>
        <v>0</v>
      </c>
      <c r="F405" s="114">
        <f t="shared" si="41"/>
        <v>1000000</v>
      </c>
      <c r="G405" s="114">
        <f t="shared" si="37"/>
        <v>1000000</v>
      </c>
    </row>
    <row r="406" spans="1:7" x14ac:dyDescent="0.25">
      <c r="A406" s="177">
        <v>44268</v>
      </c>
      <c r="B406" s="116">
        <f t="shared" si="38"/>
        <v>1</v>
      </c>
      <c r="C406" s="114">
        <f t="shared" si="39"/>
        <v>0</v>
      </c>
      <c r="D406" s="115">
        <f t="shared" si="40"/>
        <v>0</v>
      </c>
      <c r="E406" s="114">
        <f t="shared" si="36"/>
        <v>0</v>
      </c>
      <c r="F406" s="114">
        <f t="shared" si="41"/>
        <v>1000000</v>
      </c>
      <c r="G406" s="114">
        <f t="shared" si="37"/>
        <v>1000000</v>
      </c>
    </row>
    <row r="407" spans="1:7" x14ac:dyDescent="0.25">
      <c r="A407" s="177">
        <v>44269</v>
      </c>
      <c r="B407" s="116">
        <f t="shared" si="38"/>
        <v>1</v>
      </c>
      <c r="C407" s="114">
        <f t="shared" si="39"/>
        <v>0</v>
      </c>
      <c r="D407" s="115">
        <f t="shared" si="40"/>
        <v>0</v>
      </c>
      <c r="E407" s="114">
        <f t="shared" si="36"/>
        <v>0</v>
      </c>
      <c r="F407" s="114">
        <f t="shared" si="41"/>
        <v>1000000</v>
      </c>
      <c r="G407" s="114">
        <f t="shared" si="37"/>
        <v>1000000</v>
      </c>
    </row>
    <row r="408" spans="1:7" x14ac:dyDescent="0.25">
      <c r="A408" s="177">
        <v>44270</v>
      </c>
      <c r="B408" s="116">
        <f t="shared" si="38"/>
        <v>1</v>
      </c>
      <c r="C408" s="114">
        <f t="shared" si="39"/>
        <v>0</v>
      </c>
      <c r="D408" s="115">
        <f t="shared" si="40"/>
        <v>0</v>
      </c>
      <c r="E408" s="114">
        <f t="shared" si="36"/>
        <v>0</v>
      </c>
      <c r="F408" s="114">
        <f t="shared" si="41"/>
        <v>1000000</v>
      </c>
      <c r="G408" s="114">
        <f t="shared" si="37"/>
        <v>1000000</v>
      </c>
    </row>
    <row r="409" spans="1:7" x14ac:dyDescent="0.25">
      <c r="A409" s="177">
        <v>44271</v>
      </c>
      <c r="B409" s="116">
        <f t="shared" si="38"/>
        <v>1</v>
      </c>
      <c r="C409" s="114">
        <f t="shared" si="39"/>
        <v>0</v>
      </c>
      <c r="D409" s="115">
        <f t="shared" si="40"/>
        <v>0</v>
      </c>
      <c r="E409" s="114">
        <f t="shared" si="36"/>
        <v>0</v>
      </c>
      <c r="F409" s="114">
        <f t="shared" si="41"/>
        <v>1000000</v>
      </c>
      <c r="G409" s="114">
        <f t="shared" si="37"/>
        <v>1000000</v>
      </c>
    </row>
    <row r="410" spans="1:7" x14ac:dyDescent="0.25">
      <c r="A410" s="177">
        <v>44272</v>
      </c>
      <c r="B410" s="116">
        <f t="shared" si="38"/>
        <v>1</v>
      </c>
      <c r="C410" s="114">
        <f t="shared" si="39"/>
        <v>0</v>
      </c>
      <c r="D410" s="115">
        <f t="shared" si="40"/>
        <v>0</v>
      </c>
      <c r="E410" s="114">
        <f t="shared" si="36"/>
        <v>0</v>
      </c>
      <c r="F410" s="114">
        <f t="shared" si="41"/>
        <v>1000000</v>
      </c>
      <c r="G410" s="114">
        <f t="shared" si="37"/>
        <v>1000000</v>
      </c>
    </row>
    <row r="411" spans="1:7" x14ac:dyDescent="0.25">
      <c r="A411" s="177">
        <v>44273</v>
      </c>
      <c r="B411" s="116">
        <f t="shared" si="38"/>
        <v>1</v>
      </c>
      <c r="C411" s="114">
        <f t="shared" si="39"/>
        <v>0</v>
      </c>
      <c r="D411" s="115">
        <f t="shared" si="40"/>
        <v>0</v>
      </c>
      <c r="E411" s="114">
        <f t="shared" si="36"/>
        <v>0</v>
      </c>
      <c r="F411" s="114">
        <f t="shared" si="41"/>
        <v>1000000</v>
      </c>
      <c r="G411" s="114">
        <f t="shared" si="37"/>
        <v>1000000</v>
      </c>
    </row>
    <row r="412" spans="1:7" x14ac:dyDescent="0.25">
      <c r="A412" s="177">
        <v>44274</v>
      </c>
      <c r="B412" s="116">
        <f t="shared" si="38"/>
        <v>1</v>
      </c>
      <c r="C412" s="114">
        <f t="shared" si="39"/>
        <v>0</v>
      </c>
      <c r="D412" s="115">
        <f t="shared" si="40"/>
        <v>0</v>
      </c>
      <c r="E412" s="114">
        <f t="shared" si="36"/>
        <v>0</v>
      </c>
      <c r="F412" s="114">
        <f t="shared" si="41"/>
        <v>1000000</v>
      </c>
      <c r="G412" s="114">
        <f t="shared" si="37"/>
        <v>1000000</v>
      </c>
    </row>
    <row r="413" spans="1:7" x14ac:dyDescent="0.25">
      <c r="A413" s="177">
        <v>44275</v>
      </c>
      <c r="B413" s="116">
        <f t="shared" si="38"/>
        <v>1</v>
      </c>
      <c r="C413" s="114">
        <f t="shared" si="39"/>
        <v>0</v>
      </c>
      <c r="D413" s="115">
        <f t="shared" si="40"/>
        <v>0</v>
      </c>
      <c r="E413" s="114">
        <f t="shared" si="36"/>
        <v>0</v>
      </c>
      <c r="F413" s="114">
        <f t="shared" si="41"/>
        <v>1000000</v>
      </c>
      <c r="G413" s="114">
        <f t="shared" si="37"/>
        <v>1000000</v>
      </c>
    </row>
    <row r="414" spans="1:7" x14ac:dyDescent="0.25">
      <c r="A414" s="177">
        <v>44276</v>
      </c>
      <c r="B414" s="116">
        <f t="shared" si="38"/>
        <v>1</v>
      </c>
      <c r="C414" s="114">
        <f t="shared" si="39"/>
        <v>0</v>
      </c>
      <c r="D414" s="115">
        <f t="shared" si="40"/>
        <v>0</v>
      </c>
      <c r="E414" s="114">
        <f t="shared" si="36"/>
        <v>0</v>
      </c>
      <c r="F414" s="114">
        <f t="shared" si="41"/>
        <v>1000000</v>
      </c>
      <c r="G414" s="114">
        <f t="shared" si="37"/>
        <v>1000000</v>
      </c>
    </row>
    <row r="415" spans="1:7" x14ac:dyDescent="0.25">
      <c r="A415" s="177">
        <v>44277</v>
      </c>
      <c r="B415" s="116">
        <f t="shared" si="38"/>
        <v>1</v>
      </c>
      <c r="C415" s="114">
        <f t="shared" si="39"/>
        <v>0</v>
      </c>
      <c r="D415" s="115">
        <f t="shared" si="40"/>
        <v>0</v>
      </c>
      <c r="E415" s="114">
        <f t="shared" si="36"/>
        <v>0</v>
      </c>
      <c r="F415" s="114">
        <f t="shared" si="41"/>
        <v>1000000</v>
      </c>
      <c r="G415" s="114">
        <f t="shared" si="37"/>
        <v>1000000</v>
      </c>
    </row>
    <row r="416" spans="1:7" x14ac:dyDescent="0.25">
      <c r="A416" s="177">
        <v>44278</v>
      </c>
      <c r="B416" s="116">
        <f t="shared" si="38"/>
        <v>1</v>
      </c>
      <c r="C416" s="114">
        <f t="shared" si="39"/>
        <v>0</v>
      </c>
      <c r="D416" s="115">
        <f t="shared" si="40"/>
        <v>0</v>
      </c>
      <c r="E416" s="114">
        <f t="shared" si="36"/>
        <v>0</v>
      </c>
      <c r="F416" s="114">
        <f t="shared" si="41"/>
        <v>1000000</v>
      </c>
      <c r="G416" s="114">
        <f t="shared" si="37"/>
        <v>1000000</v>
      </c>
    </row>
    <row r="417" spans="1:7" x14ac:dyDescent="0.25">
      <c r="A417" s="177">
        <v>44279</v>
      </c>
      <c r="B417" s="116">
        <f t="shared" si="38"/>
        <v>1</v>
      </c>
      <c r="C417" s="114">
        <f t="shared" si="39"/>
        <v>0</v>
      </c>
      <c r="D417" s="115">
        <f t="shared" si="40"/>
        <v>0</v>
      </c>
      <c r="E417" s="114">
        <f t="shared" si="36"/>
        <v>0</v>
      </c>
      <c r="F417" s="114">
        <f t="shared" si="41"/>
        <v>1000000</v>
      </c>
      <c r="G417" s="114">
        <f t="shared" si="37"/>
        <v>1000000</v>
      </c>
    </row>
    <row r="418" spans="1:7" x14ac:dyDescent="0.25">
      <c r="A418" s="177">
        <v>44280</v>
      </c>
      <c r="B418" s="116">
        <f t="shared" si="38"/>
        <v>1</v>
      </c>
      <c r="C418" s="114">
        <f t="shared" si="39"/>
        <v>0</v>
      </c>
      <c r="D418" s="115">
        <f t="shared" si="40"/>
        <v>0</v>
      </c>
      <c r="E418" s="114">
        <f t="shared" si="36"/>
        <v>0</v>
      </c>
      <c r="F418" s="114">
        <f t="shared" si="41"/>
        <v>1000000</v>
      </c>
      <c r="G418" s="114">
        <f t="shared" si="37"/>
        <v>1000000</v>
      </c>
    </row>
    <row r="419" spans="1:7" x14ac:dyDescent="0.25">
      <c r="A419" s="177">
        <v>44281</v>
      </c>
      <c r="B419" s="116">
        <f t="shared" si="38"/>
        <v>1</v>
      </c>
      <c r="C419" s="114">
        <f t="shared" si="39"/>
        <v>0</v>
      </c>
      <c r="D419" s="115">
        <f t="shared" si="40"/>
        <v>0</v>
      </c>
      <c r="E419" s="114">
        <f t="shared" si="36"/>
        <v>0</v>
      </c>
      <c r="F419" s="114">
        <f t="shared" si="41"/>
        <v>1000000</v>
      </c>
      <c r="G419" s="114">
        <f t="shared" si="37"/>
        <v>1000000</v>
      </c>
    </row>
    <row r="420" spans="1:7" x14ac:dyDescent="0.25">
      <c r="A420" s="177">
        <v>44282</v>
      </c>
      <c r="B420" s="116">
        <f t="shared" si="38"/>
        <v>1</v>
      </c>
      <c r="C420" s="114">
        <f t="shared" si="39"/>
        <v>0</v>
      </c>
      <c r="D420" s="115">
        <f t="shared" si="40"/>
        <v>0</v>
      </c>
      <c r="E420" s="114">
        <f t="shared" si="36"/>
        <v>0</v>
      </c>
      <c r="F420" s="114">
        <f t="shared" si="41"/>
        <v>1000000</v>
      </c>
      <c r="G420" s="114">
        <f t="shared" si="37"/>
        <v>1000000</v>
      </c>
    </row>
    <row r="421" spans="1:7" x14ac:dyDescent="0.25">
      <c r="A421" s="177">
        <v>44283</v>
      </c>
      <c r="B421" s="116">
        <f t="shared" si="38"/>
        <v>1</v>
      </c>
      <c r="C421" s="114">
        <f t="shared" si="39"/>
        <v>0</v>
      </c>
      <c r="D421" s="115">
        <f t="shared" si="40"/>
        <v>0</v>
      </c>
      <c r="E421" s="114">
        <f t="shared" si="36"/>
        <v>0</v>
      </c>
      <c r="F421" s="114">
        <f t="shared" si="41"/>
        <v>1000000</v>
      </c>
      <c r="G421" s="114">
        <f t="shared" si="37"/>
        <v>1000000</v>
      </c>
    </row>
    <row r="422" spans="1:7" x14ac:dyDescent="0.25">
      <c r="A422" s="177">
        <v>44284</v>
      </c>
      <c r="B422" s="116">
        <f t="shared" si="38"/>
        <v>1</v>
      </c>
      <c r="C422" s="114">
        <f t="shared" si="39"/>
        <v>0</v>
      </c>
      <c r="D422" s="115">
        <f t="shared" si="40"/>
        <v>0</v>
      </c>
      <c r="E422" s="114">
        <f t="shared" si="36"/>
        <v>0</v>
      </c>
      <c r="F422" s="114">
        <f t="shared" si="41"/>
        <v>1000000</v>
      </c>
      <c r="G422" s="114">
        <f t="shared" si="37"/>
        <v>1000000</v>
      </c>
    </row>
    <row r="423" spans="1:7" x14ac:dyDescent="0.25">
      <c r="A423" s="177">
        <v>44285</v>
      </c>
      <c r="B423" s="116">
        <f t="shared" si="38"/>
        <v>1</v>
      </c>
      <c r="C423" s="114">
        <f t="shared" si="39"/>
        <v>0</v>
      </c>
      <c r="D423" s="115">
        <f t="shared" si="40"/>
        <v>0</v>
      </c>
      <c r="E423" s="114">
        <f t="shared" si="36"/>
        <v>0</v>
      </c>
      <c r="F423" s="114">
        <f t="shared" si="41"/>
        <v>1000000</v>
      </c>
      <c r="G423" s="114">
        <f t="shared" si="37"/>
        <v>1000000</v>
      </c>
    </row>
    <row r="424" spans="1:7" x14ac:dyDescent="0.25">
      <c r="A424" s="177">
        <v>44286</v>
      </c>
      <c r="B424" s="116">
        <f t="shared" si="38"/>
        <v>0</v>
      </c>
      <c r="C424" s="114">
        <f t="shared" si="39"/>
        <v>0</v>
      </c>
      <c r="D424" s="115">
        <f t="shared" si="40"/>
        <v>0</v>
      </c>
      <c r="E424" s="114">
        <f t="shared" si="36"/>
        <v>0</v>
      </c>
      <c r="F424" s="114">
        <f t="shared" si="41"/>
        <v>1000000</v>
      </c>
      <c r="G424" s="114">
        <f t="shared" si="37"/>
        <v>1000000</v>
      </c>
    </row>
    <row r="425" spans="1:7" x14ac:dyDescent="0.25">
      <c r="A425" s="177">
        <v>44287</v>
      </c>
      <c r="B425" s="116">
        <f t="shared" si="38"/>
        <v>1</v>
      </c>
      <c r="C425" s="114">
        <f t="shared" si="39"/>
        <v>0</v>
      </c>
      <c r="D425" s="115">
        <f t="shared" si="40"/>
        <v>0</v>
      </c>
      <c r="E425" s="114">
        <f t="shared" si="36"/>
        <v>0</v>
      </c>
      <c r="F425" s="114">
        <f t="shared" si="41"/>
        <v>1000000</v>
      </c>
      <c r="G425" s="114">
        <f t="shared" si="37"/>
        <v>1000000</v>
      </c>
    </row>
    <row r="426" spans="1:7" x14ac:dyDescent="0.25">
      <c r="A426" s="177">
        <v>44288</v>
      </c>
      <c r="B426" s="116">
        <f t="shared" si="38"/>
        <v>1</v>
      </c>
      <c r="C426" s="114">
        <f t="shared" si="39"/>
        <v>0</v>
      </c>
      <c r="D426" s="115">
        <f t="shared" si="40"/>
        <v>0</v>
      </c>
      <c r="E426" s="114">
        <f t="shared" si="36"/>
        <v>0</v>
      </c>
      <c r="F426" s="114">
        <f t="shared" si="41"/>
        <v>1000000</v>
      </c>
      <c r="G426" s="114">
        <f t="shared" si="37"/>
        <v>1000000</v>
      </c>
    </row>
    <row r="427" spans="1:7" x14ac:dyDescent="0.25">
      <c r="A427" s="177">
        <v>44289</v>
      </c>
      <c r="B427" s="116">
        <f t="shared" si="38"/>
        <v>1</v>
      </c>
      <c r="C427" s="114">
        <f t="shared" si="39"/>
        <v>0</v>
      </c>
      <c r="D427" s="115">
        <f t="shared" si="40"/>
        <v>0</v>
      </c>
      <c r="E427" s="114">
        <f t="shared" si="36"/>
        <v>0</v>
      </c>
      <c r="F427" s="114">
        <f t="shared" si="41"/>
        <v>1000000</v>
      </c>
      <c r="G427" s="114">
        <f t="shared" si="37"/>
        <v>1000000</v>
      </c>
    </row>
    <row r="428" spans="1:7" x14ac:dyDescent="0.25">
      <c r="A428" s="177">
        <v>44290</v>
      </c>
      <c r="B428" s="116">
        <f t="shared" si="38"/>
        <v>1</v>
      </c>
      <c r="C428" s="114">
        <f t="shared" si="39"/>
        <v>0</v>
      </c>
      <c r="D428" s="115">
        <f t="shared" si="40"/>
        <v>0</v>
      </c>
      <c r="E428" s="114">
        <f t="shared" si="36"/>
        <v>0</v>
      </c>
      <c r="F428" s="114">
        <f t="shared" si="41"/>
        <v>1000000</v>
      </c>
      <c r="G428" s="114">
        <f t="shared" si="37"/>
        <v>1000000</v>
      </c>
    </row>
    <row r="429" spans="1:7" x14ac:dyDescent="0.25">
      <c r="A429" s="177">
        <v>44291</v>
      </c>
      <c r="B429" s="116">
        <f t="shared" si="38"/>
        <v>1</v>
      </c>
      <c r="C429" s="114">
        <f t="shared" si="39"/>
        <v>0</v>
      </c>
      <c r="D429" s="115">
        <f t="shared" si="40"/>
        <v>0</v>
      </c>
      <c r="E429" s="114">
        <f t="shared" si="36"/>
        <v>0</v>
      </c>
      <c r="F429" s="114">
        <f t="shared" si="41"/>
        <v>1000000</v>
      </c>
      <c r="G429" s="114">
        <f t="shared" si="37"/>
        <v>1000000</v>
      </c>
    </row>
    <row r="430" spans="1:7" x14ac:dyDescent="0.25">
      <c r="A430" s="177">
        <v>44292</v>
      </c>
      <c r="B430" s="116">
        <f t="shared" si="38"/>
        <v>1</v>
      </c>
      <c r="C430" s="114">
        <f t="shared" si="39"/>
        <v>0</v>
      </c>
      <c r="D430" s="115">
        <f t="shared" si="40"/>
        <v>0</v>
      </c>
      <c r="E430" s="114">
        <f t="shared" si="36"/>
        <v>0</v>
      </c>
      <c r="F430" s="114">
        <f t="shared" si="41"/>
        <v>1000000</v>
      </c>
      <c r="G430" s="114">
        <f t="shared" si="37"/>
        <v>1000000</v>
      </c>
    </row>
    <row r="431" spans="1:7" x14ac:dyDescent="0.25">
      <c r="A431" s="177">
        <v>44293</v>
      </c>
      <c r="B431" s="116">
        <f t="shared" si="38"/>
        <v>1</v>
      </c>
      <c r="C431" s="114">
        <f t="shared" si="39"/>
        <v>0</v>
      </c>
      <c r="D431" s="115">
        <f t="shared" si="40"/>
        <v>0</v>
      </c>
      <c r="E431" s="114">
        <f t="shared" si="36"/>
        <v>0</v>
      </c>
      <c r="F431" s="114">
        <f t="shared" si="41"/>
        <v>1000000</v>
      </c>
      <c r="G431" s="114">
        <f t="shared" si="37"/>
        <v>1000000</v>
      </c>
    </row>
    <row r="432" spans="1:7" x14ac:dyDescent="0.25">
      <c r="A432" s="177">
        <v>44294</v>
      </c>
      <c r="B432" s="116">
        <f t="shared" si="38"/>
        <v>1</v>
      </c>
      <c r="C432" s="114">
        <f t="shared" si="39"/>
        <v>0</v>
      </c>
      <c r="D432" s="115">
        <f t="shared" si="40"/>
        <v>0</v>
      </c>
      <c r="E432" s="114">
        <f t="shared" si="36"/>
        <v>0</v>
      </c>
      <c r="F432" s="114">
        <f t="shared" si="41"/>
        <v>1000000</v>
      </c>
      <c r="G432" s="114">
        <f t="shared" si="37"/>
        <v>1000000</v>
      </c>
    </row>
    <row r="433" spans="1:7" x14ac:dyDescent="0.25">
      <c r="A433" s="177">
        <v>44295</v>
      </c>
      <c r="B433" s="116">
        <f t="shared" si="38"/>
        <v>1</v>
      </c>
      <c r="C433" s="114">
        <f t="shared" si="39"/>
        <v>0</v>
      </c>
      <c r="D433" s="115">
        <f t="shared" si="40"/>
        <v>0</v>
      </c>
      <c r="E433" s="114">
        <f t="shared" si="36"/>
        <v>0</v>
      </c>
      <c r="F433" s="114">
        <f t="shared" si="41"/>
        <v>1000000</v>
      </c>
      <c r="G433" s="114">
        <f t="shared" si="37"/>
        <v>1000000</v>
      </c>
    </row>
    <row r="434" spans="1:7" x14ac:dyDescent="0.25">
      <c r="A434" s="177">
        <v>44296</v>
      </c>
      <c r="B434" s="116">
        <f t="shared" si="38"/>
        <v>1</v>
      </c>
      <c r="C434" s="114">
        <f t="shared" si="39"/>
        <v>0</v>
      </c>
      <c r="D434" s="115">
        <f t="shared" si="40"/>
        <v>0</v>
      </c>
      <c r="E434" s="114">
        <f t="shared" si="36"/>
        <v>0</v>
      </c>
      <c r="F434" s="114">
        <f t="shared" si="41"/>
        <v>1000000</v>
      </c>
      <c r="G434" s="114">
        <f t="shared" si="37"/>
        <v>1000000</v>
      </c>
    </row>
    <row r="435" spans="1:7" x14ac:dyDescent="0.25">
      <c r="A435" s="177">
        <v>44297</v>
      </c>
      <c r="B435" s="116">
        <f t="shared" si="38"/>
        <v>1</v>
      </c>
      <c r="C435" s="114">
        <f t="shared" si="39"/>
        <v>0</v>
      </c>
      <c r="D435" s="115">
        <f t="shared" si="40"/>
        <v>0</v>
      </c>
      <c r="E435" s="114">
        <f t="shared" si="36"/>
        <v>0</v>
      </c>
      <c r="F435" s="114">
        <f t="shared" si="41"/>
        <v>1000000</v>
      </c>
      <c r="G435" s="114">
        <f t="shared" si="37"/>
        <v>1000000</v>
      </c>
    </row>
    <row r="436" spans="1:7" x14ac:dyDescent="0.25">
      <c r="A436" s="177">
        <v>44298</v>
      </c>
      <c r="B436" s="116">
        <f t="shared" si="38"/>
        <v>1</v>
      </c>
      <c r="C436" s="114">
        <f t="shared" si="39"/>
        <v>0</v>
      </c>
      <c r="D436" s="115">
        <f t="shared" si="40"/>
        <v>0</v>
      </c>
      <c r="E436" s="114">
        <f t="shared" si="36"/>
        <v>0</v>
      </c>
      <c r="F436" s="114">
        <f t="shared" si="41"/>
        <v>1000000</v>
      </c>
      <c r="G436" s="114">
        <f t="shared" si="37"/>
        <v>1000000</v>
      </c>
    </row>
    <row r="437" spans="1:7" x14ac:dyDescent="0.25">
      <c r="A437" s="177">
        <v>44299</v>
      </c>
      <c r="B437" s="116">
        <f t="shared" si="38"/>
        <v>1</v>
      </c>
      <c r="C437" s="114">
        <f t="shared" si="39"/>
        <v>0</v>
      </c>
      <c r="D437" s="115">
        <f t="shared" si="40"/>
        <v>0</v>
      </c>
      <c r="E437" s="114">
        <f t="shared" si="36"/>
        <v>0</v>
      </c>
      <c r="F437" s="114">
        <f t="shared" si="41"/>
        <v>1000000</v>
      </c>
      <c r="G437" s="114">
        <f t="shared" si="37"/>
        <v>1000000</v>
      </c>
    </row>
    <row r="438" spans="1:7" x14ac:dyDescent="0.25">
      <c r="A438" s="177">
        <v>44300</v>
      </c>
      <c r="B438" s="116">
        <f t="shared" si="38"/>
        <v>1</v>
      </c>
      <c r="C438" s="114">
        <f t="shared" si="39"/>
        <v>0</v>
      </c>
      <c r="D438" s="115">
        <f t="shared" si="40"/>
        <v>0</v>
      </c>
      <c r="E438" s="114">
        <f t="shared" si="36"/>
        <v>0</v>
      </c>
      <c r="F438" s="114">
        <f t="shared" si="41"/>
        <v>1000000</v>
      </c>
      <c r="G438" s="114">
        <f t="shared" si="37"/>
        <v>1000000</v>
      </c>
    </row>
    <row r="439" spans="1:7" x14ac:dyDescent="0.25">
      <c r="A439" s="177">
        <v>44301</v>
      </c>
      <c r="B439" s="116">
        <f t="shared" si="38"/>
        <v>1</v>
      </c>
      <c r="C439" s="114">
        <f t="shared" si="39"/>
        <v>0</v>
      </c>
      <c r="D439" s="115">
        <f t="shared" si="40"/>
        <v>0</v>
      </c>
      <c r="E439" s="114">
        <f t="shared" si="36"/>
        <v>0</v>
      </c>
      <c r="F439" s="114">
        <f t="shared" si="41"/>
        <v>1000000</v>
      </c>
      <c r="G439" s="114">
        <f t="shared" si="37"/>
        <v>1000000</v>
      </c>
    </row>
    <row r="440" spans="1:7" x14ac:dyDescent="0.25">
      <c r="A440" s="177">
        <v>44302</v>
      </c>
      <c r="B440" s="116">
        <f t="shared" si="38"/>
        <v>1</v>
      </c>
      <c r="C440" s="114">
        <f t="shared" si="39"/>
        <v>0</v>
      </c>
      <c r="D440" s="115">
        <f t="shared" si="40"/>
        <v>0</v>
      </c>
      <c r="E440" s="114">
        <f t="shared" si="36"/>
        <v>0</v>
      </c>
      <c r="F440" s="114">
        <f t="shared" si="41"/>
        <v>1000000</v>
      </c>
      <c r="G440" s="114">
        <f t="shared" si="37"/>
        <v>1000000</v>
      </c>
    </row>
    <row r="441" spans="1:7" x14ac:dyDescent="0.25">
      <c r="A441" s="177">
        <v>44303</v>
      </c>
      <c r="B441" s="116">
        <f t="shared" si="38"/>
        <v>1</v>
      </c>
      <c r="C441" s="114">
        <f t="shared" si="39"/>
        <v>0</v>
      </c>
      <c r="D441" s="115">
        <f t="shared" si="40"/>
        <v>0</v>
      </c>
      <c r="E441" s="114">
        <f t="shared" si="36"/>
        <v>0</v>
      </c>
      <c r="F441" s="114">
        <f t="shared" si="41"/>
        <v>1000000</v>
      </c>
      <c r="G441" s="114">
        <f t="shared" si="37"/>
        <v>1000000</v>
      </c>
    </row>
    <row r="442" spans="1:7" x14ac:dyDescent="0.25">
      <c r="A442" s="177">
        <v>44304</v>
      </c>
      <c r="B442" s="116">
        <f t="shared" si="38"/>
        <v>1</v>
      </c>
      <c r="C442" s="114">
        <f t="shared" si="39"/>
        <v>0</v>
      </c>
      <c r="D442" s="115">
        <f t="shared" si="40"/>
        <v>0</v>
      </c>
      <c r="E442" s="114">
        <f t="shared" si="36"/>
        <v>0</v>
      </c>
      <c r="F442" s="114">
        <f t="shared" si="41"/>
        <v>1000000</v>
      </c>
      <c r="G442" s="114">
        <f t="shared" si="37"/>
        <v>1000000</v>
      </c>
    </row>
    <row r="443" spans="1:7" x14ac:dyDescent="0.25">
      <c r="A443" s="177">
        <v>44305</v>
      </c>
      <c r="B443" s="116">
        <f t="shared" si="38"/>
        <v>1</v>
      </c>
      <c r="C443" s="114">
        <f t="shared" si="39"/>
        <v>0</v>
      </c>
      <c r="D443" s="115">
        <f t="shared" si="40"/>
        <v>0</v>
      </c>
      <c r="E443" s="114">
        <f t="shared" si="36"/>
        <v>0</v>
      </c>
      <c r="F443" s="114">
        <f t="shared" si="41"/>
        <v>1000000</v>
      </c>
      <c r="G443" s="114">
        <f t="shared" si="37"/>
        <v>1000000</v>
      </c>
    </row>
    <row r="444" spans="1:7" x14ac:dyDescent="0.25">
      <c r="A444" s="177">
        <v>44306</v>
      </c>
      <c r="B444" s="116">
        <f t="shared" si="38"/>
        <v>1</v>
      </c>
      <c r="C444" s="114">
        <f t="shared" si="39"/>
        <v>0</v>
      </c>
      <c r="D444" s="115">
        <f t="shared" si="40"/>
        <v>0</v>
      </c>
      <c r="E444" s="114">
        <f t="shared" si="36"/>
        <v>0</v>
      </c>
      <c r="F444" s="114">
        <f t="shared" si="41"/>
        <v>1000000</v>
      </c>
      <c r="G444" s="114">
        <f t="shared" si="37"/>
        <v>1000000</v>
      </c>
    </row>
    <row r="445" spans="1:7" x14ac:dyDescent="0.25">
      <c r="A445" s="177">
        <v>44307</v>
      </c>
      <c r="B445" s="116">
        <f t="shared" si="38"/>
        <v>1</v>
      </c>
      <c r="C445" s="114">
        <f t="shared" si="39"/>
        <v>0</v>
      </c>
      <c r="D445" s="115">
        <f t="shared" si="40"/>
        <v>0</v>
      </c>
      <c r="E445" s="114">
        <f t="shared" si="36"/>
        <v>0</v>
      </c>
      <c r="F445" s="114">
        <f t="shared" si="41"/>
        <v>1000000</v>
      </c>
      <c r="G445" s="114">
        <f t="shared" si="37"/>
        <v>1000000</v>
      </c>
    </row>
    <row r="446" spans="1:7" x14ac:dyDescent="0.25">
      <c r="A446" s="177">
        <v>44308</v>
      </c>
      <c r="B446" s="116">
        <f t="shared" si="38"/>
        <v>1</v>
      </c>
      <c r="C446" s="114">
        <f t="shared" si="39"/>
        <v>0</v>
      </c>
      <c r="D446" s="115">
        <f t="shared" si="40"/>
        <v>0</v>
      </c>
      <c r="E446" s="114">
        <f t="shared" si="36"/>
        <v>0</v>
      </c>
      <c r="F446" s="114">
        <f t="shared" si="41"/>
        <v>1000000</v>
      </c>
      <c r="G446" s="114">
        <f t="shared" si="37"/>
        <v>1000000</v>
      </c>
    </row>
    <row r="447" spans="1:7" x14ac:dyDescent="0.25">
      <c r="A447" s="177">
        <v>44309</v>
      </c>
      <c r="B447" s="116">
        <f t="shared" si="38"/>
        <v>1</v>
      </c>
      <c r="C447" s="114">
        <f t="shared" si="39"/>
        <v>0</v>
      </c>
      <c r="D447" s="115">
        <f t="shared" si="40"/>
        <v>0</v>
      </c>
      <c r="E447" s="114">
        <f t="shared" si="36"/>
        <v>0</v>
      </c>
      <c r="F447" s="114">
        <f t="shared" si="41"/>
        <v>1000000</v>
      </c>
      <c r="G447" s="114">
        <f t="shared" si="37"/>
        <v>1000000</v>
      </c>
    </row>
    <row r="448" spans="1:7" x14ac:dyDescent="0.25">
      <c r="A448" s="177">
        <v>44310</v>
      </c>
      <c r="B448" s="116">
        <f t="shared" si="38"/>
        <v>1</v>
      </c>
      <c r="C448" s="114">
        <f t="shared" si="39"/>
        <v>0</v>
      </c>
      <c r="D448" s="115">
        <f t="shared" si="40"/>
        <v>0</v>
      </c>
      <c r="E448" s="114">
        <f t="shared" si="36"/>
        <v>0</v>
      </c>
      <c r="F448" s="114">
        <f t="shared" si="41"/>
        <v>1000000</v>
      </c>
      <c r="G448" s="114">
        <f t="shared" si="37"/>
        <v>1000000</v>
      </c>
    </row>
    <row r="449" spans="1:7" x14ac:dyDescent="0.25">
      <c r="A449" s="177">
        <v>44311</v>
      </c>
      <c r="B449" s="116">
        <f t="shared" si="38"/>
        <v>1</v>
      </c>
      <c r="C449" s="114">
        <f t="shared" si="39"/>
        <v>0</v>
      </c>
      <c r="D449" s="115">
        <f t="shared" si="40"/>
        <v>0</v>
      </c>
      <c r="E449" s="114">
        <f t="shared" si="36"/>
        <v>0</v>
      </c>
      <c r="F449" s="114">
        <f t="shared" si="41"/>
        <v>1000000</v>
      </c>
      <c r="G449" s="114">
        <f t="shared" si="37"/>
        <v>1000000</v>
      </c>
    </row>
    <row r="450" spans="1:7" x14ac:dyDescent="0.25">
      <c r="A450" s="177">
        <v>44312</v>
      </c>
      <c r="B450" s="116">
        <f t="shared" si="38"/>
        <v>1</v>
      </c>
      <c r="C450" s="114">
        <f t="shared" si="39"/>
        <v>0</v>
      </c>
      <c r="D450" s="115">
        <f t="shared" si="40"/>
        <v>0</v>
      </c>
      <c r="E450" s="114">
        <f t="shared" si="36"/>
        <v>0</v>
      </c>
      <c r="F450" s="114">
        <f t="shared" si="41"/>
        <v>1000000</v>
      </c>
      <c r="G450" s="114">
        <f t="shared" si="37"/>
        <v>1000000</v>
      </c>
    </row>
    <row r="451" spans="1:7" x14ac:dyDescent="0.25">
      <c r="A451" s="177">
        <v>44313</v>
      </c>
      <c r="B451" s="116">
        <f t="shared" si="38"/>
        <v>1</v>
      </c>
      <c r="C451" s="114">
        <f t="shared" si="39"/>
        <v>0</v>
      </c>
      <c r="D451" s="115">
        <f t="shared" si="40"/>
        <v>0</v>
      </c>
      <c r="E451" s="114">
        <f t="shared" si="36"/>
        <v>0</v>
      </c>
      <c r="F451" s="114">
        <f t="shared" si="41"/>
        <v>1000000</v>
      </c>
      <c r="G451" s="114">
        <f t="shared" si="37"/>
        <v>1000000</v>
      </c>
    </row>
    <row r="452" spans="1:7" x14ac:dyDescent="0.25">
      <c r="A452" s="177">
        <v>44314</v>
      </c>
      <c r="B452" s="116">
        <f t="shared" si="38"/>
        <v>1</v>
      </c>
      <c r="C452" s="114">
        <f t="shared" si="39"/>
        <v>0</v>
      </c>
      <c r="D452" s="115">
        <f t="shared" si="40"/>
        <v>0</v>
      </c>
      <c r="E452" s="114">
        <f t="shared" ref="E452:E515" si="42">F452*$B$2499*B452/360</f>
        <v>0</v>
      </c>
      <c r="F452" s="114">
        <f t="shared" si="41"/>
        <v>1000000</v>
      </c>
      <c r="G452" s="114">
        <f t="shared" ref="G452:G515" si="43">F452-D452</f>
        <v>1000000</v>
      </c>
    </row>
    <row r="453" spans="1:7" x14ac:dyDescent="0.25">
      <c r="A453" s="177">
        <v>44315</v>
      </c>
      <c r="B453" s="116">
        <f t="shared" ref="B453:B516" si="44">DAYS360(A452,A453,TRUE)</f>
        <v>1</v>
      </c>
      <c r="C453" s="114">
        <f t="shared" ref="C453:C516" si="45">$B$2500</f>
        <v>0</v>
      </c>
      <c r="D453" s="115">
        <f t="shared" ref="D453:D516" si="46">C453-E453</f>
        <v>0</v>
      </c>
      <c r="E453" s="114">
        <f t="shared" si="42"/>
        <v>0</v>
      </c>
      <c r="F453" s="114">
        <f t="shared" ref="F453:F516" si="47">G452</f>
        <v>1000000</v>
      </c>
      <c r="G453" s="114">
        <f t="shared" si="43"/>
        <v>1000000</v>
      </c>
    </row>
    <row r="454" spans="1:7" x14ac:dyDescent="0.25">
      <c r="A454" s="177">
        <v>44316</v>
      </c>
      <c r="B454" s="116">
        <f t="shared" si="44"/>
        <v>1</v>
      </c>
      <c r="C454" s="114">
        <f t="shared" si="45"/>
        <v>0</v>
      </c>
      <c r="D454" s="115">
        <f t="shared" si="46"/>
        <v>0</v>
      </c>
      <c r="E454" s="114">
        <f t="shared" si="42"/>
        <v>0</v>
      </c>
      <c r="F454" s="114">
        <f t="shared" si="47"/>
        <v>1000000</v>
      </c>
      <c r="G454" s="114">
        <f t="shared" si="43"/>
        <v>1000000</v>
      </c>
    </row>
    <row r="455" spans="1:7" x14ac:dyDescent="0.25">
      <c r="A455" s="177">
        <v>44317</v>
      </c>
      <c r="B455" s="116">
        <f t="shared" si="44"/>
        <v>1</v>
      </c>
      <c r="C455" s="114">
        <f t="shared" si="45"/>
        <v>0</v>
      </c>
      <c r="D455" s="115">
        <f t="shared" si="46"/>
        <v>0</v>
      </c>
      <c r="E455" s="114">
        <f t="shared" si="42"/>
        <v>0</v>
      </c>
      <c r="F455" s="114">
        <f t="shared" si="47"/>
        <v>1000000</v>
      </c>
      <c r="G455" s="114">
        <f t="shared" si="43"/>
        <v>1000000</v>
      </c>
    </row>
    <row r="456" spans="1:7" x14ac:dyDescent="0.25">
      <c r="A456" s="177">
        <v>44318</v>
      </c>
      <c r="B456" s="116">
        <f t="shared" si="44"/>
        <v>1</v>
      </c>
      <c r="C456" s="114">
        <f t="shared" si="45"/>
        <v>0</v>
      </c>
      <c r="D456" s="115">
        <f t="shared" si="46"/>
        <v>0</v>
      </c>
      <c r="E456" s="114">
        <f t="shared" si="42"/>
        <v>0</v>
      </c>
      <c r="F456" s="114">
        <f t="shared" si="47"/>
        <v>1000000</v>
      </c>
      <c r="G456" s="114">
        <f t="shared" si="43"/>
        <v>1000000</v>
      </c>
    </row>
    <row r="457" spans="1:7" x14ac:dyDescent="0.25">
      <c r="A457" s="177">
        <v>44319</v>
      </c>
      <c r="B457" s="116">
        <f t="shared" si="44"/>
        <v>1</v>
      </c>
      <c r="C457" s="114">
        <f t="shared" si="45"/>
        <v>0</v>
      </c>
      <c r="D457" s="115">
        <f t="shared" si="46"/>
        <v>0</v>
      </c>
      <c r="E457" s="114">
        <f t="shared" si="42"/>
        <v>0</v>
      </c>
      <c r="F457" s="114">
        <f t="shared" si="47"/>
        <v>1000000</v>
      </c>
      <c r="G457" s="114">
        <f t="shared" si="43"/>
        <v>1000000</v>
      </c>
    </row>
    <row r="458" spans="1:7" x14ac:dyDescent="0.25">
      <c r="A458" s="177">
        <v>44320</v>
      </c>
      <c r="B458" s="116">
        <f t="shared" si="44"/>
        <v>1</v>
      </c>
      <c r="C458" s="114">
        <f t="shared" si="45"/>
        <v>0</v>
      </c>
      <c r="D458" s="115">
        <f t="shared" si="46"/>
        <v>0</v>
      </c>
      <c r="E458" s="114">
        <f t="shared" si="42"/>
        <v>0</v>
      </c>
      <c r="F458" s="114">
        <f t="shared" si="47"/>
        <v>1000000</v>
      </c>
      <c r="G458" s="114">
        <f t="shared" si="43"/>
        <v>1000000</v>
      </c>
    </row>
    <row r="459" spans="1:7" x14ac:dyDescent="0.25">
      <c r="A459" s="177">
        <v>44321</v>
      </c>
      <c r="B459" s="116">
        <f t="shared" si="44"/>
        <v>1</v>
      </c>
      <c r="C459" s="114">
        <f t="shared" si="45"/>
        <v>0</v>
      </c>
      <c r="D459" s="115">
        <f t="shared" si="46"/>
        <v>0</v>
      </c>
      <c r="E459" s="114">
        <f t="shared" si="42"/>
        <v>0</v>
      </c>
      <c r="F459" s="114">
        <f t="shared" si="47"/>
        <v>1000000</v>
      </c>
      <c r="G459" s="114">
        <f t="shared" si="43"/>
        <v>1000000</v>
      </c>
    </row>
    <row r="460" spans="1:7" x14ac:dyDescent="0.25">
      <c r="A460" s="177">
        <v>44322</v>
      </c>
      <c r="B460" s="116">
        <f t="shared" si="44"/>
        <v>1</v>
      </c>
      <c r="C460" s="114">
        <f t="shared" si="45"/>
        <v>0</v>
      </c>
      <c r="D460" s="115">
        <f t="shared" si="46"/>
        <v>0</v>
      </c>
      <c r="E460" s="114">
        <f t="shared" si="42"/>
        <v>0</v>
      </c>
      <c r="F460" s="114">
        <f t="shared" si="47"/>
        <v>1000000</v>
      </c>
      <c r="G460" s="114">
        <f t="shared" si="43"/>
        <v>1000000</v>
      </c>
    </row>
    <row r="461" spans="1:7" x14ac:dyDescent="0.25">
      <c r="A461" s="177">
        <v>44323</v>
      </c>
      <c r="B461" s="116">
        <f t="shared" si="44"/>
        <v>1</v>
      </c>
      <c r="C461" s="114">
        <f t="shared" si="45"/>
        <v>0</v>
      </c>
      <c r="D461" s="115">
        <f t="shared" si="46"/>
        <v>0</v>
      </c>
      <c r="E461" s="114">
        <f t="shared" si="42"/>
        <v>0</v>
      </c>
      <c r="F461" s="114">
        <f t="shared" si="47"/>
        <v>1000000</v>
      </c>
      <c r="G461" s="114">
        <f t="shared" si="43"/>
        <v>1000000</v>
      </c>
    </row>
    <row r="462" spans="1:7" x14ac:dyDescent="0.25">
      <c r="A462" s="177">
        <v>44324</v>
      </c>
      <c r="B462" s="116">
        <f t="shared" si="44"/>
        <v>1</v>
      </c>
      <c r="C462" s="114">
        <f t="shared" si="45"/>
        <v>0</v>
      </c>
      <c r="D462" s="115">
        <f t="shared" si="46"/>
        <v>0</v>
      </c>
      <c r="E462" s="114">
        <f t="shared" si="42"/>
        <v>0</v>
      </c>
      <c r="F462" s="114">
        <f t="shared" si="47"/>
        <v>1000000</v>
      </c>
      <c r="G462" s="114">
        <f t="shared" si="43"/>
        <v>1000000</v>
      </c>
    </row>
    <row r="463" spans="1:7" x14ac:dyDescent="0.25">
      <c r="A463" s="177">
        <v>44325</v>
      </c>
      <c r="B463" s="116">
        <f t="shared" si="44"/>
        <v>1</v>
      </c>
      <c r="C463" s="114">
        <f t="shared" si="45"/>
        <v>0</v>
      </c>
      <c r="D463" s="115">
        <f t="shared" si="46"/>
        <v>0</v>
      </c>
      <c r="E463" s="114">
        <f t="shared" si="42"/>
        <v>0</v>
      </c>
      <c r="F463" s="114">
        <f t="shared" si="47"/>
        <v>1000000</v>
      </c>
      <c r="G463" s="114">
        <f t="shared" si="43"/>
        <v>1000000</v>
      </c>
    </row>
    <row r="464" spans="1:7" x14ac:dyDescent="0.25">
      <c r="A464" s="177">
        <v>44326</v>
      </c>
      <c r="B464" s="116">
        <f t="shared" si="44"/>
        <v>1</v>
      </c>
      <c r="C464" s="114">
        <f t="shared" si="45"/>
        <v>0</v>
      </c>
      <c r="D464" s="115">
        <f t="shared" si="46"/>
        <v>0</v>
      </c>
      <c r="E464" s="114">
        <f t="shared" si="42"/>
        <v>0</v>
      </c>
      <c r="F464" s="114">
        <f t="shared" si="47"/>
        <v>1000000</v>
      </c>
      <c r="G464" s="114">
        <f t="shared" si="43"/>
        <v>1000000</v>
      </c>
    </row>
    <row r="465" spans="1:7" x14ac:dyDescent="0.25">
      <c r="A465" s="177">
        <v>44327</v>
      </c>
      <c r="B465" s="116">
        <f t="shared" si="44"/>
        <v>1</v>
      </c>
      <c r="C465" s="114">
        <f t="shared" si="45"/>
        <v>0</v>
      </c>
      <c r="D465" s="115">
        <f t="shared" si="46"/>
        <v>0</v>
      </c>
      <c r="E465" s="114">
        <f t="shared" si="42"/>
        <v>0</v>
      </c>
      <c r="F465" s="114">
        <f t="shared" si="47"/>
        <v>1000000</v>
      </c>
      <c r="G465" s="114">
        <f t="shared" si="43"/>
        <v>1000000</v>
      </c>
    </row>
    <row r="466" spans="1:7" x14ac:dyDescent="0.25">
      <c r="A466" s="177">
        <v>44328</v>
      </c>
      <c r="B466" s="116">
        <f t="shared" si="44"/>
        <v>1</v>
      </c>
      <c r="C466" s="114">
        <f t="shared" si="45"/>
        <v>0</v>
      </c>
      <c r="D466" s="115">
        <f t="shared" si="46"/>
        <v>0</v>
      </c>
      <c r="E466" s="114">
        <f t="shared" si="42"/>
        <v>0</v>
      </c>
      <c r="F466" s="114">
        <f t="shared" si="47"/>
        <v>1000000</v>
      </c>
      <c r="G466" s="114">
        <f t="shared" si="43"/>
        <v>1000000</v>
      </c>
    </row>
    <row r="467" spans="1:7" x14ac:dyDescent="0.25">
      <c r="A467" s="177">
        <v>44329</v>
      </c>
      <c r="B467" s="116">
        <f t="shared" si="44"/>
        <v>1</v>
      </c>
      <c r="C467" s="114">
        <f t="shared" si="45"/>
        <v>0</v>
      </c>
      <c r="D467" s="115">
        <f t="shared" si="46"/>
        <v>0</v>
      </c>
      <c r="E467" s="114">
        <f t="shared" si="42"/>
        <v>0</v>
      </c>
      <c r="F467" s="114">
        <f t="shared" si="47"/>
        <v>1000000</v>
      </c>
      <c r="G467" s="114">
        <f t="shared" si="43"/>
        <v>1000000</v>
      </c>
    </row>
    <row r="468" spans="1:7" x14ac:dyDescent="0.25">
      <c r="A468" s="177">
        <v>44330</v>
      </c>
      <c r="B468" s="116">
        <f t="shared" si="44"/>
        <v>1</v>
      </c>
      <c r="C468" s="114">
        <f t="shared" si="45"/>
        <v>0</v>
      </c>
      <c r="D468" s="115">
        <f t="shared" si="46"/>
        <v>0</v>
      </c>
      <c r="E468" s="114">
        <f t="shared" si="42"/>
        <v>0</v>
      </c>
      <c r="F468" s="114">
        <f t="shared" si="47"/>
        <v>1000000</v>
      </c>
      <c r="G468" s="114">
        <f t="shared" si="43"/>
        <v>1000000</v>
      </c>
    </row>
    <row r="469" spans="1:7" x14ac:dyDescent="0.25">
      <c r="A469" s="177">
        <v>44331</v>
      </c>
      <c r="B469" s="116">
        <f t="shared" si="44"/>
        <v>1</v>
      </c>
      <c r="C469" s="114">
        <f t="shared" si="45"/>
        <v>0</v>
      </c>
      <c r="D469" s="115">
        <f t="shared" si="46"/>
        <v>0</v>
      </c>
      <c r="E469" s="114">
        <f t="shared" si="42"/>
        <v>0</v>
      </c>
      <c r="F469" s="114">
        <f t="shared" si="47"/>
        <v>1000000</v>
      </c>
      <c r="G469" s="114">
        <f t="shared" si="43"/>
        <v>1000000</v>
      </c>
    </row>
    <row r="470" spans="1:7" x14ac:dyDescent="0.25">
      <c r="A470" s="177">
        <v>44332</v>
      </c>
      <c r="B470" s="116">
        <f t="shared" si="44"/>
        <v>1</v>
      </c>
      <c r="C470" s="114">
        <f t="shared" si="45"/>
        <v>0</v>
      </c>
      <c r="D470" s="115">
        <f t="shared" si="46"/>
        <v>0</v>
      </c>
      <c r="E470" s="114">
        <f t="shared" si="42"/>
        <v>0</v>
      </c>
      <c r="F470" s="114">
        <f t="shared" si="47"/>
        <v>1000000</v>
      </c>
      <c r="G470" s="114">
        <f t="shared" si="43"/>
        <v>1000000</v>
      </c>
    </row>
    <row r="471" spans="1:7" x14ac:dyDescent="0.25">
      <c r="A471" s="177">
        <v>44333</v>
      </c>
      <c r="B471" s="116">
        <f t="shared" si="44"/>
        <v>1</v>
      </c>
      <c r="C471" s="114">
        <f t="shared" si="45"/>
        <v>0</v>
      </c>
      <c r="D471" s="115">
        <f t="shared" si="46"/>
        <v>0</v>
      </c>
      <c r="E471" s="114">
        <f t="shared" si="42"/>
        <v>0</v>
      </c>
      <c r="F471" s="114">
        <f t="shared" si="47"/>
        <v>1000000</v>
      </c>
      <c r="G471" s="114">
        <f t="shared" si="43"/>
        <v>1000000</v>
      </c>
    </row>
    <row r="472" spans="1:7" x14ac:dyDescent="0.25">
      <c r="A472" s="177">
        <v>44334</v>
      </c>
      <c r="B472" s="116">
        <f t="shared" si="44"/>
        <v>1</v>
      </c>
      <c r="C472" s="114">
        <f t="shared" si="45"/>
        <v>0</v>
      </c>
      <c r="D472" s="115">
        <f t="shared" si="46"/>
        <v>0</v>
      </c>
      <c r="E472" s="114">
        <f t="shared" si="42"/>
        <v>0</v>
      </c>
      <c r="F472" s="114">
        <f t="shared" si="47"/>
        <v>1000000</v>
      </c>
      <c r="G472" s="114">
        <f t="shared" si="43"/>
        <v>1000000</v>
      </c>
    </row>
    <row r="473" spans="1:7" x14ac:dyDescent="0.25">
      <c r="A473" s="177">
        <v>44335</v>
      </c>
      <c r="B473" s="116">
        <f t="shared" si="44"/>
        <v>1</v>
      </c>
      <c r="C473" s="114">
        <f t="shared" si="45"/>
        <v>0</v>
      </c>
      <c r="D473" s="115">
        <f t="shared" si="46"/>
        <v>0</v>
      </c>
      <c r="E473" s="114">
        <f t="shared" si="42"/>
        <v>0</v>
      </c>
      <c r="F473" s="114">
        <f t="shared" si="47"/>
        <v>1000000</v>
      </c>
      <c r="G473" s="114">
        <f t="shared" si="43"/>
        <v>1000000</v>
      </c>
    </row>
    <row r="474" spans="1:7" x14ac:dyDescent="0.25">
      <c r="A474" s="177">
        <v>44336</v>
      </c>
      <c r="B474" s="116">
        <f t="shared" si="44"/>
        <v>1</v>
      </c>
      <c r="C474" s="114">
        <f t="shared" si="45"/>
        <v>0</v>
      </c>
      <c r="D474" s="115">
        <f t="shared" si="46"/>
        <v>0</v>
      </c>
      <c r="E474" s="114">
        <f t="shared" si="42"/>
        <v>0</v>
      </c>
      <c r="F474" s="114">
        <f t="shared" si="47"/>
        <v>1000000</v>
      </c>
      <c r="G474" s="114">
        <f t="shared" si="43"/>
        <v>1000000</v>
      </c>
    </row>
    <row r="475" spans="1:7" x14ac:dyDescent="0.25">
      <c r="A475" s="177">
        <v>44337</v>
      </c>
      <c r="B475" s="116">
        <f t="shared" si="44"/>
        <v>1</v>
      </c>
      <c r="C475" s="114">
        <f t="shared" si="45"/>
        <v>0</v>
      </c>
      <c r="D475" s="115">
        <f t="shared" si="46"/>
        <v>0</v>
      </c>
      <c r="E475" s="114">
        <f t="shared" si="42"/>
        <v>0</v>
      </c>
      <c r="F475" s="114">
        <f t="shared" si="47"/>
        <v>1000000</v>
      </c>
      <c r="G475" s="114">
        <f t="shared" si="43"/>
        <v>1000000</v>
      </c>
    </row>
    <row r="476" spans="1:7" x14ac:dyDescent="0.25">
      <c r="A476" s="177">
        <v>44338</v>
      </c>
      <c r="B476" s="116">
        <f t="shared" si="44"/>
        <v>1</v>
      </c>
      <c r="C476" s="114">
        <f t="shared" si="45"/>
        <v>0</v>
      </c>
      <c r="D476" s="115">
        <f t="shared" si="46"/>
        <v>0</v>
      </c>
      <c r="E476" s="114">
        <f t="shared" si="42"/>
        <v>0</v>
      </c>
      <c r="F476" s="114">
        <f t="shared" si="47"/>
        <v>1000000</v>
      </c>
      <c r="G476" s="114">
        <f t="shared" si="43"/>
        <v>1000000</v>
      </c>
    </row>
    <row r="477" spans="1:7" x14ac:dyDescent="0.25">
      <c r="A477" s="177">
        <v>44339</v>
      </c>
      <c r="B477" s="116">
        <f t="shared" si="44"/>
        <v>1</v>
      </c>
      <c r="C477" s="114">
        <f t="shared" si="45"/>
        <v>0</v>
      </c>
      <c r="D477" s="115">
        <f t="shared" si="46"/>
        <v>0</v>
      </c>
      <c r="E477" s="114">
        <f t="shared" si="42"/>
        <v>0</v>
      </c>
      <c r="F477" s="114">
        <f t="shared" si="47"/>
        <v>1000000</v>
      </c>
      <c r="G477" s="114">
        <f t="shared" si="43"/>
        <v>1000000</v>
      </c>
    </row>
    <row r="478" spans="1:7" x14ac:dyDescent="0.25">
      <c r="A478" s="177">
        <v>44340</v>
      </c>
      <c r="B478" s="116">
        <f t="shared" si="44"/>
        <v>1</v>
      </c>
      <c r="C478" s="114">
        <f t="shared" si="45"/>
        <v>0</v>
      </c>
      <c r="D478" s="115">
        <f t="shared" si="46"/>
        <v>0</v>
      </c>
      <c r="E478" s="114">
        <f t="shared" si="42"/>
        <v>0</v>
      </c>
      <c r="F478" s="114">
        <f t="shared" si="47"/>
        <v>1000000</v>
      </c>
      <c r="G478" s="114">
        <f t="shared" si="43"/>
        <v>1000000</v>
      </c>
    </row>
    <row r="479" spans="1:7" x14ac:dyDescent="0.25">
      <c r="A479" s="177">
        <v>44341</v>
      </c>
      <c r="B479" s="116">
        <f t="shared" si="44"/>
        <v>1</v>
      </c>
      <c r="C479" s="114">
        <f t="shared" si="45"/>
        <v>0</v>
      </c>
      <c r="D479" s="115">
        <f t="shared" si="46"/>
        <v>0</v>
      </c>
      <c r="E479" s="114">
        <f t="shared" si="42"/>
        <v>0</v>
      </c>
      <c r="F479" s="114">
        <f t="shared" si="47"/>
        <v>1000000</v>
      </c>
      <c r="G479" s="114">
        <f t="shared" si="43"/>
        <v>1000000</v>
      </c>
    </row>
    <row r="480" spans="1:7" x14ac:dyDescent="0.25">
      <c r="A480" s="177">
        <v>44342</v>
      </c>
      <c r="B480" s="116">
        <f t="shared" si="44"/>
        <v>1</v>
      </c>
      <c r="C480" s="114">
        <f t="shared" si="45"/>
        <v>0</v>
      </c>
      <c r="D480" s="115">
        <f t="shared" si="46"/>
        <v>0</v>
      </c>
      <c r="E480" s="114">
        <f t="shared" si="42"/>
        <v>0</v>
      </c>
      <c r="F480" s="114">
        <f t="shared" si="47"/>
        <v>1000000</v>
      </c>
      <c r="G480" s="114">
        <f t="shared" si="43"/>
        <v>1000000</v>
      </c>
    </row>
    <row r="481" spans="1:7" x14ac:dyDescent="0.25">
      <c r="A481" s="177">
        <v>44343</v>
      </c>
      <c r="B481" s="116">
        <f t="shared" si="44"/>
        <v>1</v>
      </c>
      <c r="C481" s="114">
        <f t="shared" si="45"/>
        <v>0</v>
      </c>
      <c r="D481" s="115">
        <f t="shared" si="46"/>
        <v>0</v>
      </c>
      <c r="E481" s="114">
        <f t="shared" si="42"/>
        <v>0</v>
      </c>
      <c r="F481" s="114">
        <f t="shared" si="47"/>
        <v>1000000</v>
      </c>
      <c r="G481" s="114">
        <f t="shared" si="43"/>
        <v>1000000</v>
      </c>
    </row>
    <row r="482" spans="1:7" x14ac:dyDescent="0.25">
      <c r="A482" s="177">
        <v>44344</v>
      </c>
      <c r="B482" s="116">
        <f t="shared" si="44"/>
        <v>1</v>
      </c>
      <c r="C482" s="114">
        <f t="shared" si="45"/>
        <v>0</v>
      </c>
      <c r="D482" s="115">
        <f t="shared" si="46"/>
        <v>0</v>
      </c>
      <c r="E482" s="114">
        <f t="shared" si="42"/>
        <v>0</v>
      </c>
      <c r="F482" s="114">
        <f t="shared" si="47"/>
        <v>1000000</v>
      </c>
      <c r="G482" s="114">
        <f t="shared" si="43"/>
        <v>1000000</v>
      </c>
    </row>
    <row r="483" spans="1:7" x14ac:dyDescent="0.25">
      <c r="A483" s="177">
        <v>44345</v>
      </c>
      <c r="B483" s="116">
        <f t="shared" si="44"/>
        <v>1</v>
      </c>
      <c r="C483" s="114">
        <f t="shared" si="45"/>
        <v>0</v>
      </c>
      <c r="D483" s="115">
        <f t="shared" si="46"/>
        <v>0</v>
      </c>
      <c r="E483" s="114">
        <f t="shared" si="42"/>
        <v>0</v>
      </c>
      <c r="F483" s="114">
        <f t="shared" si="47"/>
        <v>1000000</v>
      </c>
      <c r="G483" s="114">
        <f t="shared" si="43"/>
        <v>1000000</v>
      </c>
    </row>
    <row r="484" spans="1:7" x14ac:dyDescent="0.25">
      <c r="A484" s="177">
        <v>44346</v>
      </c>
      <c r="B484" s="116">
        <f t="shared" si="44"/>
        <v>1</v>
      </c>
      <c r="C484" s="114">
        <f t="shared" si="45"/>
        <v>0</v>
      </c>
      <c r="D484" s="115">
        <f t="shared" si="46"/>
        <v>0</v>
      </c>
      <c r="E484" s="114">
        <f t="shared" si="42"/>
        <v>0</v>
      </c>
      <c r="F484" s="114">
        <f t="shared" si="47"/>
        <v>1000000</v>
      </c>
      <c r="G484" s="114">
        <f t="shared" si="43"/>
        <v>1000000</v>
      </c>
    </row>
    <row r="485" spans="1:7" x14ac:dyDescent="0.25">
      <c r="A485" s="177">
        <v>44347</v>
      </c>
      <c r="B485" s="116">
        <f t="shared" si="44"/>
        <v>0</v>
      </c>
      <c r="C485" s="114">
        <f t="shared" si="45"/>
        <v>0</v>
      </c>
      <c r="D485" s="115">
        <f t="shared" si="46"/>
        <v>0</v>
      </c>
      <c r="E485" s="114">
        <f t="shared" si="42"/>
        <v>0</v>
      </c>
      <c r="F485" s="114">
        <f t="shared" si="47"/>
        <v>1000000</v>
      </c>
      <c r="G485" s="114">
        <f t="shared" si="43"/>
        <v>1000000</v>
      </c>
    </row>
    <row r="486" spans="1:7" x14ac:dyDescent="0.25">
      <c r="A486" s="177">
        <v>44348</v>
      </c>
      <c r="B486" s="116">
        <f t="shared" si="44"/>
        <v>1</v>
      </c>
      <c r="C486" s="114">
        <f t="shared" si="45"/>
        <v>0</v>
      </c>
      <c r="D486" s="115">
        <f t="shared" si="46"/>
        <v>0</v>
      </c>
      <c r="E486" s="114">
        <f t="shared" si="42"/>
        <v>0</v>
      </c>
      <c r="F486" s="114">
        <f t="shared" si="47"/>
        <v>1000000</v>
      </c>
      <c r="G486" s="114">
        <f t="shared" si="43"/>
        <v>1000000</v>
      </c>
    </row>
    <row r="487" spans="1:7" x14ac:dyDescent="0.25">
      <c r="A487" s="177">
        <v>44349</v>
      </c>
      <c r="B487" s="116">
        <f t="shared" si="44"/>
        <v>1</v>
      </c>
      <c r="C487" s="114">
        <f t="shared" si="45"/>
        <v>0</v>
      </c>
      <c r="D487" s="115">
        <f t="shared" si="46"/>
        <v>0</v>
      </c>
      <c r="E487" s="114">
        <f t="shared" si="42"/>
        <v>0</v>
      </c>
      <c r="F487" s="114">
        <f t="shared" si="47"/>
        <v>1000000</v>
      </c>
      <c r="G487" s="114">
        <f t="shared" si="43"/>
        <v>1000000</v>
      </c>
    </row>
    <row r="488" spans="1:7" x14ac:dyDescent="0.25">
      <c r="A488" s="177">
        <v>44350</v>
      </c>
      <c r="B488" s="116">
        <f t="shared" si="44"/>
        <v>1</v>
      </c>
      <c r="C488" s="114">
        <f t="shared" si="45"/>
        <v>0</v>
      </c>
      <c r="D488" s="115">
        <f t="shared" si="46"/>
        <v>0</v>
      </c>
      <c r="E488" s="114">
        <f t="shared" si="42"/>
        <v>0</v>
      </c>
      <c r="F488" s="114">
        <f t="shared" si="47"/>
        <v>1000000</v>
      </c>
      <c r="G488" s="114">
        <f t="shared" si="43"/>
        <v>1000000</v>
      </c>
    </row>
    <row r="489" spans="1:7" x14ac:dyDescent="0.25">
      <c r="A489" s="177">
        <v>44351</v>
      </c>
      <c r="B489" s="116">
        <f t="shared" si="44"/>
        <v>1</v>
      </c>
      <c r="C489" s="114">
        <f t="shared" si="45"/>
        <v>0</v>
      </c>
      <c r="D489" s="115">
        <f t="shared" si="46"/>
        <v>0</v>
      </c>
      <c r="E489" s="114">
        <f t="shared" si="42"/>
        <v>0</v>
      </c>
      <c r="F489" s="114">
        <f t="shared" si="47"/>
        <v>1000000</v>
      </c>
      <c r="G489" s="114">
        <f t="shared" si="43"/>
        <v>1000000</v>
      </c>
    </row>
    <row r="490" spans="1:7" x14ac:dyDescent="0.25">
      <c r="A490" s="177">
        <v>44352</v>
      </c>
      <c r="B490" s="116">
        <f t="shared" si="44"/>
        <v>1</v>
      </c>
      <c r="C490" s="114">
        <f t="shared" si="45"/>
        <v>0</v>
      </c>
      <c r="D490" s="115">
        <f t="shared" si="46"/>
        <v>0</v>
      </c>
      <c r="E490" s="114">
        <f t="shared" si="42"/>
        <v>0</v>
      </c>
      <c r="F490" s="114">
        <f t="shared" si="47"/>
        <v>1000000</v>
      </c>
      <c r="G490" s="114">
        <f t="shared" si="43"/>
        <v>1000000</v>
      </c>
    </row>
    <row r="491" spans="1:7" x14ac:dyDescent="0.25">
      <c r="A491" s="177">
        <v>44353</v>
      </c>
      <c r="B491" s="116">
        <f t="shared" si="44"/>
        <v>1</v>
      </c>
      <c r="C491" s="114">
        <f t="shared" si="45"/>
        <v>0</v>
      </c>
      <c r="D491" s="115">
        <f t="shared" si="46"/>
        <v>0</v>
      </c>
      <c r="E491" s="114">
        <f t="shared" si="42"/>
        <v>0</v>
      </c>
      <c r="F491" s="114">
        <f t="shared" si="47"/>
        <v>1000000</v>
      </c>
      <c r="G491" s="114">
        <f t="shared" si="43"/>
        <v>1000000</v>
      </c>
    </row>
    <row r="492" spans="1:7" x14ac:dyDescent="0.25">
      <c r="A492" s="177">
        <v>44354</v>
      </c>
      <c r="B492" s="116">
        <f t="shared" si="44"/>
        <v>1</v>
      </c>
      <c r="C492" s="114">
        <f t="shared" si="45"/>
        <v>0</v>
      </c>
      <c r="D492" s="115">
        <f t="shared" si="46"/>
        <v>0</v>
      </c>
      <c r="E492" s="114">
        <f t="shared" si="42"/>
        <v>0</v>
      </c>
      <c r="F492" s="114">
        <f t="shared" si="47"/>
        <v>1000000</v>
      </c>
      <c r="G492" s="114">
        <f t="shared" si="43"/>
        <v>1000000</v>
      </c>
    </row>
    <row r="493" spans="1:7" x14ac:dyDescent="0.25">
      <c r="A493" s="177">
        <v>44355</v>
      </c>
      <c r="B493" s="116">
        <f t="shared" si="44"/>
        <v>1</v>
      </c>
      <c r="C493" s="114">
        <f t="shared" si="45"/>
        <v>0</v>
      </c>
      <c r="D493" s="115">
        <f t="shared" si="46"/>
        <v>0</v>
      </c>
      <c r="E493" s="114">
        <f t="shared" si="42"/>
        <v>0</v>
      </c>
      <c r="F493" s="114">
        <f t="shared" si="47"/>
        <v>1000000</v>
      </c>
      <c r="G493" s="114">
        <f t="shared" si="43"/>
        <v>1000000</v>
      </c>
    </row>
    <row r="494" spans="1:7" x14ac:dyDescent="0.25">
      <c r="A494" s="177">
        <v>44356</v>
      </c>
      <c r="B494" s="116">
        <f t="shared" si="44"/>
        <v>1</v>
      </c>
      <c r="C494" s="114">
        <f t="shared" si="45"/>
        <v>0</v>
      </c>
      <c r="D494" s="115">
        <f t="shared" si="46"/>
        <v>0</v>
      </c>
      <c r="E494" s="114">
        <f t="shared" si="42"/>
        <v>0</v>
      </c>
      <c r="F494" s="114">
        <f t="shared" si="47"/>
        <v>1000000</v>
      </c>
      <c r="G494" s="114">
        <f t="shared" si="43"/>
        <v>1000000</v>
      </c>
    </row>
    <row r="495" spans="1:7" x14ac:dyDescent="0.25">
      <c r="A495" s="177">
        <v>44357</v>
      </c>
      <c r="B495" s="116">
        <f t="shared" si="44"/>
        <v>1</v>
      </c>
      <c r="C495" s="114">
        <f t="shared" si="45"/>
        <v>0</v>
      </c>
      <c r="D495" s="115">
        <f t="shared" si="46"/>
        <v>0</v>
      </c>
      <c r="E495" s="114">
        <f t="shared" si="42"/>
        <v>0</v>
      </c>
      <c r="F495" s="114">
        <f t="shared" si="47"/>
        <v>1000000</v>
      </c>
      <c r="G495" s="114">
        <f t="shared" si="43"/>
        <v>1000000</v>
      </c>
    </row>
    <row r="496" spans="1:7" x14ac:dyDescent="0.25">
      <c r="A496" s="177">
        <v>44358</v>
      </c>
      <c r="B496" s="116">
        <f t="shared" si="44"/>
        <v>1</v>
      </c>
      <c r="C496" s="114">
        <f t="shared" si="45"/>
        <v>0</v>
      </c>
      <c r="D496" s="115">
        <f t="shared" si="46"/>
        <v>0</v>
      </c>
      <c r="E496" s="114">
        <f t="shared" si="42"/>
        <v>0</v>
      </c>
      <c r="F496" s="114">
        <f t="shared" si="47"/>
        <v>1000000</v>
      </c>
      <c r="G496" s="114">
        <f t="shared" si="43"/>
        <v>1000000</v>
      </c>
    </row>
    <row r="497" spans="1:7" x14ac:dyDescent="0.25">
      <c r="A497" s="177">
        <v>44359</v>
      </c>
      <c r="B497" s="116">
        <f t="shared" si="44"/>
        <v>1</v>
      </c>
      <c r="C497" s="114">
        <f t="shared" si="45"/>
        <v>0</v>
      </c>
      <c r="D497" s="115">
        <f t="shared" si="46"/>
        <v>0</v>
      </c>
      <c r="E497" s="114">
        <f t="shared" si="42"/>
        <v>0</v>
      </c>
      <c r="F497" s="114">
        <f t="shared" si="47"/>
        <v>1000000</v>
      </c>
      <c r="G497" s="114">
        <f t="shared" si="43"/>
        <v>1000000</v>
      </c>
    </row>
    <row r="498" spans="1:7" x14ac:dyDescent="0.25">
      <c r="A498" s="177">
        <v>44360</v>
      </c>
      <c r="B498" s="116">
        <f t="shared" si="44"/>
        <v>1</v>
      </c>
      <c r="C498" s="114">
        <f t="shared" si="45"/>
        <v>0</v>
      </c>
      <c r="D498" s="115">
        <f t="shared" si="46"/>
        <v>0</v>
      </c>
      <c r="E498" s="114">
        <f t="shared" si="42"/>
        <v>0</v>
      </c>
      <c r="F498" s="114">
        <f t="shared" si="47"/>
        <v>1000000</v>
      </c>
      <c r="G498" s="114">
        <f t="shared" si="43"/>
        <v>1000000</v>
      </c>
    </row>
    <row r="499" spans="1:7" x14ac:dyDescent="0.25">
      <c r="A499" s="177">
        <v>44361</v>
      </c>
      <c r="B499" s="116">
        <f t="shared" si="44"/>
        <v>1</v>
      </c>
      <c r="C499" s="114">
        <f t="shared" si="45"/>
        <v>0</v>
      </c>
      <c r="D499" s="115">
        <f t="shared" si="46"/>
        <v>0</v>
      </c>
      <c r="E499" s="114">
        <f t="shared" si="42"/>
        <v>0</v>
      </c>
      <c r="F499" s="114">
        <f t="shared" si="47"/>
        <v>1000000</v>
      </c>
      <c r="G499" s="114">
        <f t="shared" si="43"/>
        <v>1000000</v>
      </c>
    </row>
    <row r="500" spans="1:7" x14ac:dyDescent="0.25">
      <c r="A500" s="177">
        <v>44362</v>
      </c>
      <c r="B500" s="116">
        <f t="shared" si="44"/>
        <v>1</v>
      </c>
      <c r="C500" s="114">
        <f t="shared" si="45"/>
        <v>0</v>
      </c>
      <c r="D500" s="115">
        <f t="shared" si="46"/>
        <v>0</v>
      </c>
      <c r="E500" s="114">
        <f t="shared" si="42"/>
        <v>0</v>
      </c>
      <c r="F500" s="114">
        <f t="shared" si="47"/>
        <v>1000000</v>
      </c>
      <c r="G500" s="114">
        <f t="shared" si="43"/>
        <v>1000000</v>
      </c>
    </row>
    <row r="501" spans="1:7" x14ac:dyDescent="0.25">
      <c r="A501" s="177">
        <v>44363</v>
      </c>
      <c r="B501" s="116">
        <f t="shared" si="44"/>
        <v>1</v>
      </c>
      <c r="C501" s="114">
        <f t="shared" si="45"/>
        <v>0</v>
      </c>
      <c r="D501" s="115">
        <f t="shared" si="46"/>
        <v>0</v>
      </c>
      <c r="E501" s="114">
        <f t="shared" si="42"/>
        <v>0</v>
      </c>
      <c r="F501" s="114">
        <f t="shared" si="47"/>
        <v>1000000</v>
      </c>
      <c r="G501" s="114">
        <f t="shared" si="43"/>
        <v>1000000</v>
      </c>
    </row>
    <row r="502" spans="1:7" x14ac:dyDescent="0.25">
      <c r="A502" s="177">
        <v>44364</v>
      </c>
      <c r="B502" s="116">
        <f t="shared" si="44"/>
        <v>1</v>
      </c>
      <c r="C502" s="114">
        <f t="shared" si="45"/>
        <v>0</v>
      </c>
      <c r="D502" s="115">
        <f t="shared" si="46"/>
        <v>0</v>
      </c>
      <c r="E502" s="114">
        <f t="shared" si="42"/>
        <v>0</v>
      </c>
      <c r="F502" s="114">
        <f t="shared" si="47"/>
        <v>1000000</v>
      </c>
      <c r="G502" s="114">
        <f t="shared" si="43"/>
        <v>1000000</v>
      </c>
    </row>
    <row r="503" spans="1:7" x14ac:dyDescent="0.25">
      <c r="A503" s="177">
        <v>44365</v>
      </c>
      <c r="B503" s="116">
        <f t="shared" si="44"/>
        <v>1</v>
      </c>
      <c r="C503" s="114">
        <f t="shared" si="45"/>
        <v>0</v>
      </c>
      <c r="D503" s="115">
        <f t="shared" si="46"/>
        <v>0</v>
      </c>
      <c r="E503" s="114">
        <f t="shared" si="42"/>
        <v>0</v>
      </c>
      <c r="F503" s="114">
        <f t="shared" si="47"/>
        <v>1000000</v>
      </c>
      <c r="G503" s="114">
        <f t="shared" si="43"/>
        <v>1000000</v>
      </c>
    </row>
    <row r="504" spans="1:7" x14ac:dyDescent="0.25">
      <c r="A504" s="177">
        <v>44366</v>
      </c>
      <c r="B504" s="116">
        <f t="shared" si="44"/>
        <v>1</v>
      </c>
      <c r="C504" s="114">
        <f t="shared" si="45"/>
        <v>0</v>
      </c>
      <c r="D504" s="115">
        <f t="shared" si="46"/>
        <v>0</v>
      </c>
      <c r="E504" s="114">
        <f t="shared" si="42"/>
        <v>0</v>
      </c>
      <c r="F504" s="114">
        <f t="shared" si="47"/>
        <v>1000000</v>
      </c>
      <c r="G504" s="114">
        <f t="shared" si="43"/>
        <v>1000000</v>
      </c>
    </row>
    <row r="505" spans="1:7" x14ac:dyDescent="0.25">
      <c r="A505" s="177">
        <v>44367</v>
      </c>
      <c r="B505" s="116">
        <f t="shared" si="44"/>
        <v>1</v>
      </c>
      <c r="C505" s="114">
        <f t="shared" si="45"/>
        <v>0</v>
      </c>
      <c r="D505" s="115">
        <f t="shared" si="46"/>
        <v>0</v>
      </c>
      <c r="E505" s="114">
        <f t="shared" si="42"/>
        <v>0</v>
      </c>
      <c r="F505" s="114">
        <f t="shared" si="47"/>
        <v>1000000</v>
      </c>
      <c r="G505" s="114">
        <f t="shared" si="43"/>
        <v>1000000</v>
      </c>
    </row>
    <row r="506" spans="1:7" x14ac:dyDescent="0.25">
      <c r="A506" s="177">
        <v>44368</v>
      </c>
      <c r="B506" s="116">
        <f t="shared" si="44"/>
        <v>1</v>
      </c>
      <c r="C506" s="114">
        <f t="shared" si="45"/>
        <v>0</v>
      </c>
      <c r="D506" s="115">
        <f t="shared" si="46"/>
        <v>0</v>
      </c>
      <c r="E506" s="114">
        <f t="shared" si="42"/>
        <v>0</v>
      </c>
      <c r="F506" s="114">
        <f t="shared" si="47"/>
        <v>1000000</v>
      </c>
      <c r="G506" s="114">
        <f t="shared" si="43"/>
        <v>1000000</v>
      </c>
    </row>
    <row r="507" spans="1:7" x14ac:dyDescent="0.25">
      <c r="A507" s="177">
        <v>44369</v>
      </c>
      <c r="B507" s="116">
        <f t="shared" si="44"/>
        <v>1</v>
      </c>
      <c r="C507" s="114">
        <f t="shared" si="45"/>
        <v>0</v>
      </c>
      <c r="D507" s="115">
        <f t="shared" si="46"/>
        <v>0</v>
      </c>
      <c r="E507" s="114">
        <f t="shared" si="42"/>
        <v>0</v>
      </c>
      <c r="F507" s="114">
        <f t="shared" si="47"/>
        <v>1000000</v>
      </c>
      <c r="G507" s="114">
        <f t="shared" si="43"/>
        <v>1000000</v>
      </c>
    </row>
    <row r="508" spans="1:7" x14ac:dyDescent="0.25">
      <c r="A508" s="177">
        <v>44370</v>
      </c>
      <c r="B508" s="116">
        <f t="shared" si="44"/>
        <v>1</v>
      </c>
      <c r="C508" s="114">
        <f t="shared" si="45"/>
        <v>0</v>
      </c>
      <c r="D508" s="115">
        <f t="shared" si="46"/>
        <v>0</v>
      </c>
      <c r="E508" s="114">
        <f t="shared" si="42"/>
        <v>0</v>
      </c>
      <c r="F508" s="114">
        <f t="shared" si="47"/>
        <v>1000000</v>
      </c>
      <c r="G508" s="114">
        <f t="shared" si="43"/>
        <v>1000000</v>
      </c>
    </row>
    <row r="509" spans="1:7" x14ac:dyDescent="0.25">
      <c r="A509" s="177">
        <v>44371</v>
      </c>
      <c r="B509" s="116">
        <f t="shared" si="44"/>
        <v>1</v>
      </c>
      <c r="C509" s="114">
        <f t="shared" si="45"/>
        <v>0</v>
      </c>
      <c r="D509" s="115">
        <f t="shared" si="46"/>
        <v>0</v>
      </c>
      <c r="E509" s="114">
        <f t="shared" si="42"/>
        <v>0</v>
      </c>
      <c r="F509" s="114">
        <f t="shared" si="47"/>
        <v>1000000</v>
      </c>
      <c r="G509" s="114">
        <f t="shared" si="43"/>
        <v>1000000</v>
      </c>
    </row>
    <row r="510" spans="1:7" x14ac:dyDescent="0.25">
      <c r="A510" s="177">
        <v>44372</v>
      </c>
      <c r="B510" s="116">
        <f t="shared" si="44"/>
        <v>1</v>
      </c>
      <c r="C510" s="114">
        <f t="shared" si="45"/>
        <v>0</v>
      </c>
      <c r="D510" s="115">
        <f t="shared" si="46"/>
        <v>0</v>
      </c>
      <c r="E510" s="114">
        <f t="shared" si="42"/>
        <v>0</v>
      </c>
      <c r="F510" s="114">
        <f t="shared" si="47"/>
        <v>1000000</v>
      </c>
      <c r="G510" s="114">
        <f t="shared" si="43"/>
        <v>1000000</v>
      </c>
    </row>
    <row r="511" spans="1:7" x14ac:dyDescent="0.25">
      <c r="A511" s="177">
        <v>44373</v>
      </c>
      <c r="B511" s="116">
        <f t="shared" si="44"/>
        <v>1</v>
      </c>
      <c r="C511" s="114">
        <f t="shared" si="45"/>
        <v>0</v>
      </c>
      <c r="D511" s="115">
        <f t="shared" si="46"/>
        <v>0</v>
      </c>
      <c r="E511" s="114">
        <f t="shared" si="42"/>
        <v>0</v>
      </c>
      <c r="F511" s="114">
        <f t="shared" si="47"/>
        <v>1000000</v>
      </c>
      <c r="G511" s="114">
        <f t="shared" si="43"/>
        <v>1000000</v>
      </c>
    </row>
    <row r="512" spans="1:7" x14ac:dyDescent="0.25">
      <c r="A512" s="177">
        <v>44374</v>
      </c>
      <c r="B512" s="116">
        <f t="shared" si="44"/>
        <v>1</v>
      </c>
      <c r="C512" s="114">
        <f t="shared" si="45"/>
        <v>0</v>
      </c>
      <c r="D512" s="115">
        <f t="shared" si="46"/>
        <v>0</v>
      </c>
      <c r="E512" s="114">
        <f t="shared" si="42"/>
        <v>0</v>
      </c>
      <c r="F512" s="114">
        <f t="shared" si="47"/>
        <v>1000000</v>
      </c>
      <c r="G512" s="114">
        <f t="shared" si="43"/>
        <v>1000000</v>
      </c>
    </row>
    <row r="513" spans="1:7" x14ac:dyDescent="0.25">
      <c r="A513" s="177">
        <v>44375</v>
      </c>
      <c r="B513" s="116">
        <f t="shared" si="44"/>
        <v>1</v>
      </c>
      <c r="C513" s="114">
        <f t="shared" si="45"/>
        <v>0</v>
      </c>
      <c r="D513" s="115">
        <f t="shared" si="46"/>
        <v>0</v>
      </c>
      <c r="E513" s="114">
        <f t="shared" si="42"/>
        <v>0</v>
      </c>
      <c r="F513" s="114">
        <f t="shared" si="47"/>
        <v>1000000</v>
      </c>
      <c r="G513" s="114">
        <f t="shared" si="43"/>
        <v>1000000</v>
      </c>
    </row>
    <row r="514" spans="1:7" x14ac:dyDescent="0.25">
      <c r="A514" s="177">
        <v>44376</v>
      </c>
      <c r="B514" s="116">
        <f t="shared" si="44"/>
        <v>1</v>
      </c>
      <c r="C514" s="114">
        <f t="shared" si="45"/>
        <v>0</v>
      </c>
      <c r="D514" s="115">
        <f t="shared" si="46"/>
        <v>0</v>
      </c>
      <c r="E514" s="114">
        <f t="shared" si="42"/>
        <v>0</v>
      </c>
      <c r="F514" s="114">
        <f t="shared" si="47"/>
        <v>1000000</v>
      </c>
      <c r="G514" s="114">
        <f t="shared" si="43"/>
        <v>1000000</v>
      </c>
    </row>
    <row r="515" spans="1:7" x14ac:dyDescent="0.25">
      <c r="A515" s="177">
        <v>44377</v>
      </c>
      <c r="B515" s="116">
        <f t="shared" si="44"/>
        <v>1</v>
      </c>
      <c r="C515" s="114">
        <f t="shared" si="45"/>
        <v>0</v>
      </c>
      <c r="D515" s="115">
        <f t="shared" si="46"/>
        <v>0</v>
      </c>
      <c r="E515" s="114">
        <f t="shared" si="42"/>
        <v>0</v>
      </c>
      <c r="F515" s="114">
        <f t="shared" si="47"/>
        <v>1000000</v>
      </c>
      <c r="G515" s="114">
        <f t="shared" si="43"/>
        <v>1000000</v>
      </c>
    </row>
    <row r="516" spans="1:7" x14ac:dyDescent="0.25">
      <c r="A516" s="177">
        <v>44378</v>
      </c>
      <c r="B516" s="116">
        <f t="shared" si="44"/>
        <v>1</v>
      </c>
      <c r="C516" s="114">
        <f t="shared" si="45"/>
        <v>0</v>
      </c>
      <c r="D516" s="115">
        <f t="shared" si="46"/>
        <v>0</v>
      </c>
      <c r="E516" s="114">
        <f t="shared" ref="E516:E579" si="48">F516*$B$2499*B516/360</f>
        <v>0</v>
      </c>
      <c r="F516" s="114">
        <f t="shared" si="47"/>
        <v>1000000</v>
      </c>
      <c r="G516" s="114">
        <f t="shared" ref="G516:G579" si="49">F516-D516</f>
        <v>1000000</v>
      </c>
    </row>
    <row r="517" spans="1:7" x14ac:dyDescent="0.25">
      <c r="A517" s="177">
        <v>44379</v>
      </c>
      <c r="B517" s="116">
        <f t="shared" ref="B517:B580" si="50">DAYS360(A516,A517,TRUE)</f>
        <v>1</v>
      </c>
      <c r="C517" s="114">
        <f t="shared" ref="C517:C580" si="51">$B$2500</f>
        <v>0</v>
      </c>
      <c r="D517" s="115">
        <f t="shared" ref="D517:D580" si="52">C517-E517</f>
        <v>0</v>
      </c>
      <c r="E517" s="114">
        <f t="shared" si="48"/>
        <v>0</v>
      </c>
      <c r="F517" s="114">
        <f t="shared" ref="F517:F580" si="53">G516</f>
        <v>1000000</v>
      </c>
      <c r="G517" s="114">
        <f t="shared" si="49"/>
        <v>1000000</v>
      </c>
    </row>
    <row r="518" spans="1:7" x14ac:dyDescent="0.25">
      <c r="A518" s="177">
        <v>44380</v>
      </c>
      <c r="B518" s="116">
        <f t="shared" si="50"/>
        <v>1</v>
      </c>
      <c r="C518" s="114">
        <f t="shared" si="51"/>
        <v>0</v>
      </c>
      <c r="D518" s="115">
        <f t="shared" si="52"/>
        <v>0</v>
      </c>
      <c r="E518" s="114">
        <f t="shared" si="48"/>
        <v>0</v>
      </c>
      <c r="F518" s="114">
        <f t="shared" si="53"/>
        <v>1000000</v>
      </c>
      <c r="G518" s="114">
        <f t="shared" si="49"/>
        <v>1000000</v>
      </c>
    </row>
    <row r="519" spans="1:7" x14ac:dyDescent="0.25">
      <c r="A519" s="177">
        <v>44381</v>
      </c>
      <c r="B519" s="116">
        <f t="shared" si="50"/>
        <v>1</v>
      </c>
      <c r="C519" s="114">
        <f t="shared" si="51"/>
        <v>0</v>
      </c>
      <c r="D519" s="115">
        <f t="shared" si="52"/>
        <v>0</v>
      </c>
      <c r="E519" s="114">
        <f t="shared" si="48"/>
        <v>0</v>
      </c>
      <c r="F519" s="114">
        <f t="shared" si="53"/>
        <v>1000000</v>
      </c>
      <c r="G519" s="114">
        <f t="shared" si="49"/>
        <v>1000000</v>
      </c>
    </row>
    <row r="520" spans="1:7" x14ac:dyDescent="0.25">
      <c r="A520" s="177">
        <v>44382</v>
      </c>
      <c r="B520" s="116">
        <f t="shared" si="50"/>
        <v>1</v>
      </c>
      <c r="C520" s="114">
        <f t="shared" si="51"/>
        <v>0</v>
      </c>
      <c r="D520" s="115">
        <f t="shared" si="52"/>
        <v>0</v>
      </c>
      <c r="E520" s="114">
        <f t="shared" si="48"/>
        <v>0</v>
      </c>
      <c r="F520" s="114">
        <f t="shared" si="53"/>
        <v>1000000</v>
      </c>
      <c r="G520" s="114">
        <f t="shared" si="49"/>
        <v>1000000</v>
      </c>
    </row>
    <row r="521" spans="1:7" x14ac:dyDescent="0.25">
      <c r="A521" s="177">
        <v>44383</v>
      </c>
      <c r="B521" s="116">
        <f t="shared" si="50"/>
        <v>1</v>
      </c>
      <c r="C521" s="114">
        <f t="shared" si="51"/>
        <v>0</v>
      </c>
      <c r="D521" s="115">
        <f t="shared" si="52"/>
        <v>0</v>
      </c>
      <c r="E521" s="114">
        <f t="shared" si="48"/>
        <v>0</v>
      </c>
      <c r="F521" s="114">
        <f t="shared" si="53"/>
        <v>1000000</v>
      </c>
      <c r="G521" s="114">
        <f t="shared" si="49"/>
        <v>1000000</v>
      </c>
    </row>
    <row r="522" spans="1:7" x14ac:dyDescent="0.25">
      <c r="A522" s="177">
        <v>44384</v>
      </c>
      <c r="B522" s="116">
        <f t="shared" si="50"/>
        <v>1</v>
      </c>
      <c r="C522" s="114">
        <f t="shared" si="51"/>
        <v>0</v>
      </c>
      <c r="D522" s="115">
        <f t="shared" si="52"/>
        <v>0</v>
      </c>
      <c r="E522" s="114">
        <f t="shared" si="48"/>
        <v>0</v>
      </c>
      <c r="F522" s="114">
        <f t="shared" si="53"/>
        <v>1000000</v>
      </c>
      <c r="G522" s="114">
        <f t="shared" si="49"/>
        <v>1000000</v>
      </c>
    </row>
    <row r="523" spans="1:7" x14ac:dyDescent="0.25">
      <c r="A523" s="177">
        <v>44385</v>
      </c>
      <c r="B523" s="116">
        <f t="shared" si="50"/>
        <v>1</v>
      </c>
      <c r="C523" s="114">
        <f t="shared" si="51"/>
        <v>0</v>
      </c>
      <c r="D523" s="115">
        <f t="shared" si="52"/>
        <v>0</v>
      </c>
      <c r="E523" s="114">
        <f t="shared" si="48"/>
        <v>0</v>
      </c>
      <c r="F523" s="114">
        <f t="shared" si="53"/>
        <v>1000000</v>
      </c>
      <c r="G523" s="114">
        <f t="shared" si="49"/>
        <v>1000000</v>
      </c>
    </row>
    <row r="524" spans="1:7" x14ac:dyDescent="0.25">
      <c r="A524" s="177">
        <v>44386</v>
      </c>
      <c r="B524" s="116">
        <f t="shared" si="50"/>
        <v>1</v>
      </c>
      <c r="C524" s="114">
        <f t="shared" si="51"/>
        <v>0</v>
      </c>
      <c r="D524" s="115">
        <f t="shared" si="52"/>
        <v>0</v>
      </c>
      <c r="E524" s="114">
        <f t="shared" si="48"/>
        <v>0</v>
      </c>
      <c r="F524" s="114">
        <f t="shared" si="53"/>
        <v>1000000</v>
      </c>
      <c r="G524" s="114">
        <f t="shared" si="49"/>
        <v>1000000</v>
      </c>
    </row>
    <row r="525" spans="1:7" x14ac:dyDescent="0.25">
      <c r="A525" s="177">
        <v>44387</v>
      </c>
      <c r="B525" s="116">
        <f t="shared" si="50"/>
        <v>1</v>
      </c>
      <c r="C525" s="114">
        <f t="shared" si="51"/>
        <v>0</v>
      </c>
      <c r="D525" s="115">
        <f t="shared" si="52"/>
        <v>0</v>
      </c>
      <c r="E525" s="114">
        <f t="shared" si="48"/>
        <v>0</v>
      </c>
      <c r="F525" s="114">
        <f t="shared" si="53"/>
        <v>1000000</v>
      </c>
      <c r="G525" s="114">
        <f t="shared" si="49"/>
        <v>1000000</v>
      </c>
    </row>
    <row r="526" spans="1:7" x14ac:dyDescent="0.25">
      <c r="A526" s="177">
        <v>44388</v>
      </c>
      <c r="B526" s="116">
        <f t="shared" si="50"/>
        <v>1</v>
      </c>
      <c r="C526" s="114">
        <f t="shared" si="51"/>
        <v>0</v>
      </c>
      <c r="D526" s="115">
        <f t="shared" si="52"/>
        <v>0</v>
      </c>
      <c r="E526" s="114">
        <f t="shared" si="48"/>
        <v>0</v>
      </c>
      <c r="F526" s="114">
        <f t="shared" si="53"/>
        <v>1000000</v>
      </c>
      <c r="G526" s="114">
        <f t="shared" si="49"/>
        <v>1000000</v>
      </c>
    </row>
    <row r="527" spans="1:7" x14ac:dyDescent="0.25">
      <c r="A527" s="177">
        <v>44389</v>
      </c>
      <c r="B527" s="116">
        <f t="shared" si="50"/>
        <v>1</v>
      </c>
      <c r="C527" s="114">
        <f t="shared" si="51"/>
        <v>0</v>
      </c>
      <c r="D527" s="115">
        <f t="shared" si="52"/>
        <v>0</v>
      </c>
      <c r="E527" s="114">
        <f t="shared" si="48"/>
        <v>0</v>
      </c>
      <c r="F527" s="114">
        <f t="shared" si="53"/>
        <v>1000000</v>
      </c>
      <c r="G527" s="114">
        <f t="shared" si="49"/>
        <v>1000000</v>
      </c>
    </row>
    <row r="528" spans="1:7" x14ac:dyDescent="0.25">
      <c r="A528" s="177">
        <v>44390</v>
      </c>
      <c r="B528" s="116">
        <f t="shared" si="50"/>
        <v>1</v>
      </c>
      <c r="C528" s="114">
        <f t="shared" si="51"/>
        <v>0</v>
      </c>
      <c r="D528" s="115">
        <f t="shared" si="52"/>
        <v>0</v>
      </c>
      <c r="E528" s="114">
        <f t="shared" si="48"/>
        <v>0</v>
      </c>
      <c r="F528" s="114">
        <f t="shared" si="53"/>
        <v>1000000</v>
      </c>
      <c r="G528" s="114">
        <f t="shared" si="49"/>
        <v>1000000</v>
      </c>
    </row>
    <row r="529" spans="1:7" x14ac:dyDescent="0.25">
      <c r="A529" s="177">
        <v>44391</v>
      </c>
      <c r="B529" s="116">
        <f t="shared" si="50"/>
        <v>1</v>
      </c>
      <c r="C529" s="114">
        <f t="shared" si="51"/>
        <v>0</v>
      </c>
      <c r="D529" s="115">
        <f t="shared" si="52"/>
        <v>0</v>
      </c>
      <c r="E529" s="114">
        <f t="shared" si="48"/>
        <v>0</v>
      </c>
      <c r="F529" s="114">
        <f t="shared" si="53"/>
        <v>1000000</v>
      </c>
      <c r="G529" s="114">
        <f t="shared" si="49"/>
        <v>1000000</v>
      </c>
    </row>
    <row r="530" spans="1:7" x14ac:dyDescent="0.25">
      <c r="A530" s="177">
        <v>44392</v>
      </c>
      <c r="B530" s="116">
        <f t="shared" si="50"/>
        <v>1</v>
      </c>
      <c r="C530" s="114">
        <f t="shared" si="51"/>
        <v>0</v>
      </c>
      <c r="D530" s="115">
        <f t="shared" si="52"/>
        <v>0</v>
      </c>
      <c r="E530" s="114">
        <f t="shared" si="48"/>
        <v>0</v>
      </c>
      <c r="F530" s="114">
        <f t="shared" si="53"/>
        <v>1000000</v>
      </c>
      <c r="G530" s="114">
        <f t="shared" si="49"/>
        <v>1000000</v>
      </c>
    </row>
    <row r="531" spans="1:7" x14ac:dyDescent="0.25">
      <c r="A531" s="177">
        <v>44393</v>
      </c>
      <c r="B531" s="116">
        <f t="shared" si="50"/>
        <v>1</v>
      </c>
      <c r="C531" s="114">
        <f t="shared" si="51"/>
        <v>0</v>
      </c>
      <c r="D531" s="115">
        <f t="shared" si="52"/>
        <v>0</v>
      </c>
      <c r="E531" s="114">
        <f t="shared" si="48"/>
        <v>0</v>
      </c>
      <c r="F531" s="114">
        <f t="shared" si="53"/>
        <v>1000000</v>
      </c>
      <c r="G531" s="114">
        <f t="shared" si="49"/>
        <v>1000000</v>
      </c>
    </row>
    <row r="532" spans="1:7" x14ac:dyDescent="0.25">
      <c r="A532" s="177">
        <v>44394</v>
      </c>
      <c r="B532" s="116">
        <f t="shared" si="50"/>
        <v>1</v>
      </c>
      <c r="C532" s="114">
        <f t="shared" si="51"/>
        <v>0</v>
      </c>
      <c r="D532" s="115">
        <f t="shared" si="52"/>
        <v>0</v>
      </c>
      <c r="E532" s="114">
        <f t="shared" si="48"/>
        <v>0</v>
      </c>
      <c r="F532" s="114">
        <f t="shared" si="53"/>
        <v>1000000</v>
      </c>
      <c r="G532" s="114">
        <f t="shared" si="49"/>
        <v>1000000</v>
      </c>
    </row>
    <row r="533" spans="1:7" x14ac:dyDescent="0.25">
      <c r="A533" s="177">
        <v>44395</v>
      </c>
      <c r="B533" s="116">
        <f t="shared" si="50"/>
        <v>1</v>
      </c>
      <c r="C533" s="114">
        <f t="shared" si="51"/>
        <v>0</v>
      </c>
      <c r="D533" s="115">
        <f t="shared" si="52"/>
        <v>0</v>
      </c>
      <c r="E533" s="114">
        <f t="shared" si="48"/>
        <v>0</v>
      </c>
      <c r="F533" s="114">
        <f t="shared" si="53"/>
        <v>1000000</v>
      </c>
      <c r="G533" s="114">
        <f t="shared" si="49"/>
        <v>1000000</v>
      </c>
    </row>
    <row r="534" spans="1:7" x14ac:dyDescent="0.25">
      <c r="A534" s="177">
        <v>44396</v>
      </c>
      <c r="B534" s="116">
        <f t="shared" si="50"/>
        <v>1</v>
      </c>
      <c r="C534" s="114">
        <f t="shared" si="51"/>
        <v>0</v>
      </c>
      <c r="D534" s="115">
        <f t="shared" si="52"/>
        <v>0</v>
      </c>
      <c r="E534" s="114">
        <f t="shared" si="48"/>
        <v>0</v>
      </c>
      <c r="F534" s="114">
        <f t="shared" si="53"/>
        <v>1000000</v>
      </c>
      <c r="G534" s="114">
        <f t="shared" si="49"/>
        <v>1000000</v>
      </c>
    </row>
    <row r="535" spans="1:7" x14ac:dyDescent="0.25">
      <c r="A535" s="177">
        <v>44397</v>
      </c>
      <c r="B535" s="116">
        <f t="shared" si="50"/>
        <v>1</v>
      </c>
      <c r="C535" s="114">
        <f t="shared" si="51"/>
        <v>0</v>
      </c>
      <c r="D535" s="115">
        <f t="shared" si="52"/>
        <v>0</v>
      </c>
      <c r="E535" s="114">
        <f t="shared" si="48"/>
        <v>0</v>
      </c>
      <c r="F535" s="114">
        <f t="shared" si="53"/>
        <v>1000000</v>
      </c>
      <c r="G535" s="114">
        <f t="shared" si="49"/>
        <v>1000000</v>
      </c>
    </row>
    <row r="536" spans="1:7" x14ac:dyDescent="0.25">
      <c r="A536" s="177">
        <v>44398</v>
      </c>
      <c r="B536" s="116">
        <f t="shared" si="50"/>
        <v>1</v>
      </c>
      <c r="C536" s="114">
        <f t="shared" si="51"/>
        <v>0</v>
      </c>
      <c r="D536" s="115">
        <f t="shared" si="52"/>
        <v>0</v>
      </c>
      <c r="E536" s="114">
        <f t="shared" si="48"/>
        <v>0</v>
      </c>
      <c r="F536" s="114">
        <f t="shared" si="53"/>
        <v>1000000</v>
      </c>
      <c r="G536" s="114">
        <f t="shared" si="49"/>
        <v>1000000</v>
      </c>
    </row>
    <row r="537" spans="1:7" x14ac:dyDescent="0.25">
      <c r="A537" s="177">
        <v>44399</v>
      </c>
      <c r="B537" s="116">
        <f t="shared" si="50"/>
        <v>1</v>
      </c>
      <c r="C537" s="114">
        <f t="shared" si="51"/>
        <v>0</v>
      </c>
      <c r="D537" s="115">
        <f t="shared" si="52"/>
        <v>0</v>
      </c>
      <c r="E537" s="114">
        <f t="shared" si="48"/>
        <v>0</v>
      </c>
      <c r="F537" s="114">
        <f t="shared" si="53"/>
        <v>1000000</v>
      </c>
      <c r="G537" s="114">
        <f t="shared" si="49"/>
        <v>1000000</v>
      </c>
    </row>
    <row r="538" spans="1:7" x14ac:dyDescent="0.25">
      <c r="A538" s="177">
        <v>44400</v>
      </c>
      <c r="B538" s="116">
        <f t="shared" si="50"/>
        <v>1</v>
      </c>
      <c r="C538" s="114">
        <f t="shared" si="51"/>
        <v>0</v>
      </c>
      <c r="D538" s="115">
        <f t="shared" si="52"/>
        <v>0</v>
      </c>
      <c r="E538" s="114">
        <f t="shared" si="48"/>
        <v>0</v>
      </c>
      <c r="F538" s="114">
        <f t="shared" si="53"/>
        <v>1000000</v>
      </c>
      <c r="G538" s="114">
        <f t="shared" si="49"/>
        <v>1000000</v>
      </c>
    </row>
    <row r="539" spans="1:7" x14ac:dyDescent="0.25">
      <c r="A539" s="177">
        <v>44401</v>
      </c>
      <c r="B539" s="116">
        <f t="shared" si="50"/>
        <v>1</v>
      </c>
      <c r="C539" s="114">
        <f t="shared" si="51"/>
        <v>0</v>
      </c>
      <c r="D539" s="115">
        <f t="shared" si="52"/>
        <v>0</v>
      </c>
      <c r="E539" s="114">
        <f t="shared" si="48"/>
        <v>0</v>
      </c>
      <c r="F539" s="114">
        <f t="shared" si="53"/>
        <v>1000000</v>
      </c>
      <c r="G539" s="114">
        <f t="shared" si="49"/>
        <v>1000000</v>
      </c>
    </row>
    <row r="540" spans="1:7" x14ac:dyDescent="0.25">
      <c r="A540" s="177">
        <v>44402</v>
      </c>
      <c r="B540" s="116">
        <f t="shared" si="50"/>
        <v>1</v>
      </c>
      <c r="C540" s="114">
        <f t="shared" si="51"/>
        <v>0</v>
      </c>
      <c r="D540" s="115">
        <f t="shared" si="52"/>
        <v>0</v>
      </c>
      <c r="E540" s="114">
        <f t="shared" si="48"/>
        <v>0</v>
      </c>
      <c r="F540" s="114">
        <f t="shared" si="53"/>
        <v>1000000</v>
      </c>
      <c r="G540" s="114">
        <f t="shared" si="49"/>
        <v>1000000</v>
      </c>
    </row>
    <row r="541" spans="1:7" x14ac:dyDescent="0.25">
      <c r="A541" s="177">
        <v>44403</v>
      </c>
      <c r="B541" s="116">
        <f t="shared" si="50"/>
        <v>1</v>
      </c>
      <c r="C541" s="114">
        <f t="shared" si="51"/>
        <v>0</v>
      </c>
      <c r="D541" s="115">
        <f t="shared" si="52"/>
        <v>0</v>
      </c>
      <c r="E541" s="114">
        <f t="shared" si="48"/>
        <v>0</v>
      </c>
      <c r="F541" s="114">
        <f t="shared" si="53"/>
        <v>1000000</v>
      </c>
      <c r="G541" s="114">
        <f t="shared" si="49"/>
        <v>1000000</v>
      </c>
    </row>
    <row r="542" spans="1:7" x14ac:dyDescent="0.25">
      <c r="A542" s="177">
        <v>44404</v>
      </c>
      <c r="B542" s="116">
        <f t="shared" si="50"/>
        <v>1</v>
      </c>
      <c r="C542" s="114">
        <f t="shared" si="51"/>
        <v>0</v>
      </c>
      <c r="D542" s="115">
        <f t="shared" si="52"/>
        <v>0</v>
      </c>
      <c r="E542" s="114">
        <f t="shared" si="48"/>
        <v>0</v>
      </c>
      <c r="F542" s="114">
        <f t="shared" si="53"/>
        <v>1000000</v>
      </c>
      <c r="G542" s="114">
        <f t="shared" si="49"/>
        <v>1000000</v>
      </c>
    </row>
    <row r="543" spans="1:7" x14ac:dyDescent="0.25">
      <c r="A543" s="177">
        <v>44405</v>
      </c>
      <c r="B543" s="116">
        <f t="shared" si="50"/>
        <v>1</v>
      </c>
      <c r="C543" s="114">
        <f t="shared" si="51"/>
        <v>0</v>
      </c>
      <c r="D543" s="115">
        <f t="shared" si="52"/>
        <v>0</v>
      </c>
      <c r="E543" s="114">
        <f t="shared" si="48"/>
        <v>0</v>
      </c>
      <c r="F543" s="114">
        <f t="shared" si="53"/>
        <v>1000000</v>
      </c>
      <c r="G543" s="114">
        <f t="shared" si="49"/>
        <v>1000000</v>
      </c>
    </row>
    <row r="544" spans="1:7" x14ac:dyDescent="0.25">
      <c r="A544" s="177">
        <v>44406</v>
      </c>
      <c r="B544" s="116">
        <f t="shared" si="50"/>
        <v>1</v>
      </c>
      <c r="C544" s="114">
        <f t="shared" si="51"/>
        <v>0</v>
      </c>
      <c r="D544" s="115">
        <f t="shared" si="52"/>
        <v>0</v>
      </c>
      <c r="E544" s="114">
        <f t="shared" si="48"/>
        <v>0</v>
      </c>
      <c r="F544" s="114">
        <f t="shared" si="53"/>
        <v>1000000</v>
      </c>
      <c r="G544" s="114">
        <f t="shared" si="49"/>
        <v>1000000</v>
      </c>
    </row>
    <row r="545" spans="1:7" x14ac:dyDescent="0.25">
      <c r="A545" s="177">
        <v>44407</v>
      </c>
      <c r="B545" s="116">
        <f t="shared" si="50"/>
        <v>1</v>
      </c>
      <c r="C545" s="114">
        <f t="shared" si="51"/>
        <v>0</v>
      </c>
      <c r="D545" s="115">
        <f t="shared" si="52"/>
        <v>0</v>
      </c>
      <c r="E545" s="114">
        <f t="shared" si="48"/>
        <v>0</v>
      </c>
      <c r="F545" s="114">
        <f t="shared" si="53"/>
        <v>1000000</v>
      </c>
      <c r="G545" s="114">
        <f t="shared" si="49"/>
        <v>1000000</v>
      </c>
    </row>
    <row r="546" spans="1:7" x14ac:dyDescent="0.25">
      <c r="A546" s="177">
        <v>44408</v>
      </c>
      <c r="B546" s="116">
        <f t="shared" si="50"/>
        <v>0</v>
      </c>
      <c r="C546" s="114">
        <f t="shared" si="51"/>
        <v>0</v>
      </c>
      <c r="D546" s="115">
        <f t="shared" si="52"/>
        <v>0</v>
      </c>
      <c r="E546" s="114">
        <f t="shared" si="48"/>
        <v>0</v>
      </c>
      <c r="F546" s="114">
        <f t="shared" si="53"/>
        <v>1000000</v>
      </c>
      <c r="G546" s="114">
        <f t="shared" si="49"/>
        <v>1000000</v>
      </c>
    </row>
    <row r="547" spans="1:7" x14ac:dyDescent="0.25">
      <c r="A547" s="177">
        <v>44409</v>
      </c>
      <c r="B547" s="116">
        <f t="shared" si="50"/>
        <v>1</v>
      </c>
      <c r="C547" s="114">
        <f t="shared" si="51"/>
        <v>0</v>
      </c>
      <c r="D547" s="115">
        <f t="shared" si="52"/>
        <v>0</v>
      </c>
      <c r="E547" s="114">
        <f t="shared" si="48"/>
        <v>0</v>
      </c>
      <c r="F547" s="114">
        <f t="shared" si="53"/>
        <v>1000000</v>
      </c>
      <c r="G547" s="114">
        <f t="shared" si="49"/>
        <v>1000000</v>
      </c>
    </row>
    <row r="548" spans="1:7" x14ac:dyDescent="0.25">
      <c r="A548" s="177">
        <v>44410</v>
      </c>
      <c r="B548" s="116">
        <f t="shared" si="50"/>
        <v>1</v>
      </c>
      <c r="C548" s="114">
        <f t="shared" si="51"/>
        <v>0</v>
      </c>
      <c r="D548" s="115">
        <f t="shared" si="52"/>
        <v>0</v>
      </c>
      <c r="E548" s="114">
        <f t="shared" si="48"/>
        <v>0</v>
      </c>
      <c r="F548" s="114">
        <f t="shared" si="53"/>
        <v>1000000</v>
      </c>
      <c r="G548" s="114">
        <f t="shared" si="49"/>
        <v>1000000</v>
      </c>
    </row>
    <row r="549" spans="1:7" x14ac:dyDescent="0.25">
      <c r="A549" s="177">
        <v>44411</v>
      </c>
      <c r="B549" s="116">
        <f t="shared" si="50"/>
        <v>1</v>
      </c>
      <c r="C549" s="114">
        <f t="shared" si="51"/>
        <v>0</v>
      </c>
      <c r="D549" s="115">
        <f t="shared" si="52"/>
        <v>0</v>
      </c>
      <c r="E549" s="114">
        <f t="shared" si="48"/>
        <v>0</v>
      </c>
      <c r="F549" s="114">
        <f t="shared" si="53"/>
        <v>1000000</v>
      </c>
      <c r="G549" s="114">
        <f t="shared" si="49"/>
        <v>1000000</v>
      </c>
    </row>
    <row r="550" spans="1:7" x14ac:dyDescent="0.25">
      <c r="A550" s="177">
        <v>44412</v>
      </c>
      <c r="B550" s="116">
        <f t="shared" si="50"/>
        <v>1</v>
      </c>
      <c r="C550" s="114">
        <f t="shared" si="51"/>
        <v>0</v>
      </c>
      <c r="D550" s="115">
        <f t="shared" si="52"/>
        <v>0</v>
      </c>
      <c r="E550" s="114">
        <f t="shared" si="48"/>
        <v>0</v>
      </c>
      <c r="F550" s="114">
        <f t="shared" si="53"/>
        <v>1000000</v>
      </c>
      <c r="G550" s="114">
        <f t="shared" si="49"/>
        <v>1000000</v>
      </c>
    </row>
    <row r="551" spans="1:7" x14ac:dyDescent="0.25">
      <c r="A551" s="177">
        <v>44413</v>
      </c>
      <c r="B551" s="116">
        <f t="shared" si="50"/>
        <v>1</v>
      </c>
      <c r="C551" s="114">
        <f t="shared" si="51"/>
        <v>0</v>
      </c>
      <c r="D551" s="115">
        <f t="shared" si="52"/>
        <v>0</v>
      </c>
      <c r="E551" s="114">
        <f t="shared" si="48"/>
        <v>0</v>
      </c>
      <c r="F551" s="114">
        <f t="shared" si="53"/>
        <v>1000000</v>
      </c>
      <c r="G551" s="114">
        <f t="shared" si="49"/>
        <v>1000000</v>
      </c>
    </row>
    <row r="552" spans="1:7" x14ac:dyDescent="0.25">
      <c r="A552" s="177">
        <v>44414</v>
      </c>
      <c r="B552" s="116">
        <f t="shared" si="50"/>
        <v>1</v>
      </c>
      <c r="C552" s="114">
        <f t="shared" si="51"/>
        <v>0</v>
      </c>
      <c r="D552" s="115">
        <f t="shared" si="52"/>
        <v>0</v>
      </c>
      <c r="E552" s="114">
        <f t="shared" si="48"/>
        <v>0</v>
      </c>
      <c r="F552" s="114">
        <f t="shared" si="53"/>
        <v>1000000</v>
      </c>
      <c r="G552" s="114">
        <f t="shared" si="49"/>
        <v>1000000</v>
      </c>
    </row>
    <row r="553" spans="1:7" x14ac:dyDescent="0.25">
      <c r="A553" s="177">
        <v>44415</v>
      </c>
      <c r="B553" s="116">
        <f t="shared" si="50"/>
        <v>1</v>
      </c>
      <c r="C553" s="114">
        <f t="shared" si="51"/>
        <v>0</v>
      </c>
      <c r="D553" s="115">
        <f t="shared" si="52"/>
        <v>0</v>
      </c>
      <c r="E553" s="114">
        <f t="shared" si="48"/>
        <v>0</v>
      </c>
      <c r="F553" s="114">
        <f t="shared" si="53"/>
        <v>1000000</v>
      </c>
      <c r="G553" s="114">
        <f t="shared" si="49"/>
        <v>1000000</v>
      </c>
    </row>
    <row r="554" spans="1:7" x14ac:dyDescent="0.25">
      <c r="A554" s="177">
        <v>44416</v>
      </c>
      <c r="B554" s="116">
        <f t="shared" si="50"/>
        <v>1</v>
      </c>
      <c r="C554" s="114">
        <f t="shared" si="51"/>
        <v>0</v>
      </c>
      <c r="D554" s="115">
        <f t="shared" si="52"/>
        <v>0</v>
      </c>
      <c r="E554" s="114">
        <f t="shared" si="48"/>
        <v>0</v>
      </c>
      <c r="F554" s="114">
        <f t="shared" si="53"/>
        <v>1000000</v>
      </c>
      <c r="G554" s="114">
        <f t="shared" si="49"/>
        <v>1000000</v>
      </c>
    </row>
    <row r="555" spans="1:7" x14ac:dyDescent="0.25">
      <c r="A555" s="177">
        <v>44417</v>
      </c>
      <c r="B555" s="116">
        <f t="shared" si="50"/>
        <v>1</v>
      </c>
      <c r="C555" s="114">
        <f t="shared" si="51"/>
        <v>0</v>
      </c>
      <c r="D555" s="115">
        <f t="shared" si="52"/>
        <v>0</v>
      </c>
      <c r="E555" s="114">
        <f t="shared" si="48"/>
        <v>0</v>
      </c>
      <c r="F555" s="114">
        <f t="shared" si="53"/>
        <v>1000000</v>
      </c>
      <c r="G555" s="114">
        <f t="shared" si="49"/>
        <v>1000000</v>
      </c>
    </row>
    <row r="556" spans="1:7" x14ac:dyDescent="0.25">
      <c r="A556" s="177">
        <v>44418</v>
      </c>
      <c r="B556" s="116">
        <f t="shared" si="50"/>
        <v>1</v>
      </c>
      <c r="C556" s="114">
        <f t="shared" si="51"/>
        <v>0</v>
      </c>
      <c r="D556" s="115">
        <f t="shared" si="52"/>
        <v>0</v>
      </c>
      <c r="E556" s="114">
        <f t="shared" si="48"/>
        <v>0</v>
      </c>
      <c r="F556" s="114">
        <f t="shared" si="53"/>
        <v>1000000</v>
      </c>
      <c r="G556" s="114">
        <f t="shared" si="49"/>
        <v>1000000</v>
      </c>
    </row>
    <row r="557" spans="1:7" x14ac:dyDescent="0.25">
      <c r="A557" s="177">
        <v>44419</v>
      </c>
      <c r="B557" s="116">
        <f t="shared" si="50"/>
        <v>1</v>
      </c>
      <c r="C557" s="114">
        <f t="shared" si="51"/>
        <v>0</v>
      </c>
      <c r="D557" s="115">
        <f t="shared" si="52"/>
        <v>0</v>
      </c>
      <c r="E557" s="114">
        <f t="shared" si="48"/>
        <v>0</v>
      </c>
      <c r="F557" s="114">
        <f t="shared" si="53"/>
        <v>1000000</v>
      </c>
      <c r="G557" s="114">
        <f t="shared" si="49"/>
        <v>1000000</v>
      </c>
    </row>
    <row r="558" spans="1:7" x14ac:dyDescent="0.25">
      <c r="A558" s="177">
        <v>44420</v>
      </c>
      <c r="B558" s="116">
        <f t="shared" si="50"/>
        <v>1</v>
      </c>
      <c r="C558" s="114">
        <f t="shared" si="51"/>
        <v>0</v>
      </c>
      <c r="D558" s="115">
        <f t="shared" si="52"/>
        <v>0</v>
      </c>
      <c r="E558" s="114">
        <f t="shared" si="48"/>
        <v>0</v>
      </c>
      <c r="F558" s="114">
        <f t="shared" si="53"/>
        <v>1000000</v>
      </c>
      <c r="G558" s="114">
        <f t="shared" si="49"/>
        <v>1000000</v>
      </c>
    </row>
    <row r="559" spans="1:7" x14ac:dyDescent="0.25">
      <c r="A559" s="177">
        <v>44421</v>
      </c>
      <c r="B559" s="116">
        <f t="shared" si="50"/>
        <v>1</v>
      </c>
      <c r="C559" s="114">
        <f t="shared" si="51"/>
        <v>0</v>
      </c>
      <c r="D559" s="115">
        <f t="shared" si="52"/>
        <v>0</v>
      </c>
      <c r="E559" s="114">
        <f t="shared" si="48"/>
        <v>0</v>
      </c>
      <c r="F559" s="114">
        <f t="shared" si="53"/>
        <v>1000000</v>
      </c>
      <c r="G559" s="114">
        <f t="shared" si="49"/>
        <v>1000000</v>
      </c>
    </row>
    <row r="560" spans="1:7" x14ac:dyDescent="0.25">
      <c r="A560" s="177">
        <v>44422</v>
      </c>
      <c r="B560" s="116">
        <f t="shared" si="50"/>
        <v>1</v>
      </c>
      <c r="C560" s="114">
        <f t="shared" si="51"/>
        <v>0</v>
      </c>
      <c r="D560" s="115">
        <f t="shared" si="52"/>
        <v>0</v>
      </c>
      <c r="E560" s="114">
        <f t="shared" si="48"/>
        <v>0</v>
      </c>
      <c r="F560" s="114">
        <f t="shared" si="53"/>
        <v>1000000</v>
      </c>
      <c r="G560" s="114">
        <f t="shared" si="49"/>
        <v>1000000</v>
      </c>
    </row>
    <row r="561" spans="1:7" x14ac:dyDescent="0.25">
      <c r="A561" s="177">
        <v>44423</v>
      </c>
      <c r="B561" s="116">
        <f t="shared" si="50"/>
        <v>1</v>
      </c>
      <c r="C561" s="114">
        <f t="shared" si="51"/>
        <v>0</v>
      </c>
      <c r="D561" s="115">
        <f t="shared" si="52"/>
        <v>0</v>
      </c>
      <c r="E561" s="114">
        <f t="shared" si="48"/>
        <v>0</v>
      </c>
      <c r="F561" s="114">
        <f t="shared" si="53"/>
        <v>1000000</v>
      </c>
      <c r="G561" s="114">
        <f t="shared" si="49"/>
        <v>1000000</v>
      </c>
    </row>
    <row r="562" spans="1:7" x14ac:dyDescent="0.25">
      <c r="A562" s="177">
        <v>44424</v>
      </c>
      <c r="B562" s="116">
        <f t="shared" si="50"/>
        <v>1</v>
      </c>
      <c r="C562" s="114">
        <f t="shared" si="51"/>
        <v>0</v>
      </c>
      <c r="D562" s="115">
        <f t="shared" si="52"/>
        <v>0</v>
      </c>
      <c r="E562" s="114">
        <f t="shared" si="48"/>
        <v>0</v>
      </c>
      <c r="F562" s="114">
        <f t="shared" si="53"/>
        <v>1000000</v>
      </c>
      <c r="G562" s="114">
        <f t="shared" si="49"/>
        <v>1000000</v>
      </c>
    </row>
    <row r="563" spans="1:7" x14ac:dyDescent="0.25">
      <c r="A563" s="177">
        <v>44425</v>
      </c>
      <c r="B563" s="116">
        <f t="shared" si="50"/>
        <v>1</v>
      </c>
      <c r="C563" s="114">
        <f t="shared" si="51"/>
        <v>0</v>
      </c>
      <c r="D563" s="115">
        <f t="shared" si="52"/>
        <v>0</v>
      </c>
      <c r="E563" s="114">
        <f t="shared" si="48"/>
        <v>0</v>
      </c>
      <c r="F563" s="114">
        <f t="shared" si="53"/>
        <v>1000000</v>
      </c>
      <c r="G563" s="114">
        <f t="shared" si="49"/>
        <v>1000000</v>
      </c>
    </row>
    <row r="564" spans="1:7" x14ac:dyDescent="0.25">
      <c r="A564" s="177">
        <v>44426</v>
      </c>
      <c r="B564" s="116">
        <f t="shared" si="50"/>
        <v>1</v>
      </c>
      <c r="C564" s="114">
        <f t="shared" si="51"/>
        <v>0</v>
      </c>
      <c r="D564" s="115">
        <f t="shared" si="52"/>
        <v>0</v>
      </c>
      <c r="E564" s="114">
        <f t="shared" si="48"/>
        <v>0</v>
      </c>
      <c r="F564" s="114">
        <f t="shared" si="53"/>
        <v>1000000</v>
      </c>
      <c r="G564" s="114">
        <f t="shared" si="49"/>
        <v>1000000</v>
      </c>
    </row>
    <row r="565" spans="1:7" x14ac:dyDescent="0.25">
      <c r="A565" s="177">
        <v>44427</v>
      </c>
      <c r="B565" s="116">
        <f t="shared" si="50"/>
        <v>1</v>
      </c>
      <c r="C565" s="114">
        <f t="shared" si="51"/>
        <v>0</v>
      </c>
      <c r="D565" s="115">
        <f t="shared" si="52"/>
        <v>0</v>
      </c>
      <c r="E565" s="114">
        <f t="shared" si="48"/>
        <v>0</v>
      </c>
      <c r="F565" s="114">
        <f t="shared" si="53"/>
        <v>1000000</v>
      </c>
      <c r="G565" s="114">
        <f t="shared" si="49"/>
        <v>1000000</v>
      </c>
    </row>
    <row r="566" spans="1:7" x14ac:dyDescent="0.25">
      <c r="A566" s="177">
        <v>44428</v>
      </c>
      <c r="B566" s="116">
        <f t="shared" si="50"/>
        <v>1</v>
      </c>
      <c r="C566" s="114">
        <f t="shared" si="51"/>
        <v>0</v>
      </c>
      <c r="D566" s="115">
        <f t="shared" si="52"/>
        <v>0</v>
      </c>
      <c r="E566" s="114">
        <f t="shared" si="48"/>
        <v>0</v>
      </c>
      <c r="F566" s="114">
        <f t="shared" si="53"/>
        <v>1000000</v>
      </c>
      <c r="G566" s="114">
        <f t="shared" si="49"/>
        <v>1000000</v>
      </c>
    </row>
    <row r="567" spans="1:7" x14ac:dyDescent="0.25">
      <c r="A567" s="177">
        <v>44429</v>
      </c>
      <c r="B567" s="116">
        <f t="shared" si="50"/>
        <v>1</v>
      </c>
      <c r="C567" s="114">
        <f t="shared" si="51"/>
        <v>0</v>
      </c>
      <c r="D567" s="115">
        <f t="shared" si="52"/>
        <v>0</v>
      </c>
      <c r="E567" s="114">
        <f t="shared" si="48"/>
        <v>0</v>
      </c>
      <c r="F567" s="114">
        <f t="shared" si="53"/>
        <v>1000000</v>
      </c>
      <c r="G567" s="114">
        <f t="shared" si="49"/>
        <v>1000000</v>
      </c>
    </row>
    <row r="568" spans="1:7" x14ac:dyDescent="0.25">
      <c r="A568" s="177">
        <v>44430</v>
      </c>
      <c r="B568" s="116">
        <f t="shared" si="50"/>
        <v>1</v>
      </c>
      <c r="C568" s="114">
        <f t="shared" si="51"/>
        <v>0</v>
      </c>
      <c r="D568" s="115">
        <f t="shared" si="52"/>
        <v>0</v>
      </c>
      <c r="E568" s="114">
        <f t="shared" si="48"/>
        <v>0</v>
      </c>
      <c r="F568" s="114">
        <f t="shared" si="53"/>
        <v>1000000</v>
      </c>
      <c r="G568" s="114">
        <f t="shared" si="49"/>
        <v>1000000</v>
      </c>
    </row>
    <row r="569" spans="1:7" x14ac:dyDescent="0.25">
      <c r="A569" s="177">
        <v>44431</v>
      </c>
      <c r="B569" s="116">
        <f t="shared" si="50"/>
        <v>1</v>
      </c>
      <c r="C569" s="114">
        <f t="shared" si="51"/>
        <v>0</v>
      </c>
      <c r="D569" s="115">
        <f t="shared" si="52"/>
        <v>0</v>
      </c>
      <c r="E569" s="114">
        <f t="shared" si="48"/>
        <v>0</v>
      </c>
      <c r="F569" s="114">
        <f t="shared" si="53"/>
        <v>1000000</v>
      </c>
      <c r="G569" s="114">
        <f t="shared" si="49"/>
        <v>1000000</v>
      </c>
    </row>
    <row r="570" spans="1:7" x14ac:dyDescent="0.25">
      <c r="A570" s="177">
        <v>44432</v>
      </c>
      <c r="B570" s="116">
        <f t="shared" si="50"/>
        <v>1</v>
      </c>
      <c r="C570" s="114">
        <f t="shared" si="51"/>
        <v>0</v>
      </c>
      <c r="D570" s="115">
        <f t="shared" si="52"/>
        <v>0</v>
      </c>
      <c r="E570" s="114">
        <f t="shared" si="48"/>
        <v>0</v>
      </c>
      <c r="F570" s="114">
        <f t="shared" si="53"/>
        <v>1000000</v>
      </c>
      <c r="G570" s="114">
        <f t="shared" si="49"/>
        <v>1000000</v>
      </c>
    </row>
    <row r="571" spans="1:7" x14ac:dyDescent="0.25">
      <c r="A571" s="177">
        <v>44433</v>
      </c>
      <c r="B571" s="116">
        <f t="shared" si="50"/>
        <v>1</v>
      </c>
      <c r="C571" s="114">
        <f t="shared" si="51"/>
        <v>0</v>
      </c>
      <c r="D571" s="115">
        <f t="shared" si="52"/>
        <v>0</v>
      </c>
      <c r="E571" s="114">
        <f t="shared" si="48"/>
        <v>0</v>
      </c>
      <c r="F571" s="114">
        <f t="shared" si="53"/>
        <v>1000000</v>
      </c>
      <c r="G571" s="114">
        <f t="shared" si="49"/>
        <v>1000000</v>
      </c>
    </row>
    <row r="572" spans="1:7" x14ac:dyDescent="0.25">
      <c r="A572" s="177">
        <v>44434</v>
      </c>
      <c r="B572" s="116">
        <f t="shared" si="50"/>
        <v>1</v>
      </c>
      <c r="C572" s="114">
        <f t="shared" si="51"/>
        <v>0</v>
      </c>
      <c r="D572" s="115">
        <f t="shared" si="52"/>
        <v>0</v>
      </c>
      <c r="E572" s="114">
        <f t="shared" si="48"/>
        <v>0</v>
      </c>
      <c r="F572" s="114">
        <f t="shared" si="53"/>
        <v>1000000</v>
      </c>
      <c r="G572" s="114">
        <f t="shared" si="49"/>
        <v>1000000</v>
      </c>
    </row>
    <row r="573" spans="1:7" x14ac:dyDescent="0.25">
      <c r="A573" s="177">
        <v>44435</v>
      </c>
      <c r="B573" s="116">
        <f t="shared" si="50"/>
        <v>1</v>
      </c>
      <c r="C573" s="114">
        <f t="shared" si="51"/>
        <v>0</v>
      </c>
      <c r="D573" s="115">
        <f t="shared" si="52"/>
        <v>0</v>
      </c>
      <c r="E573" s="114">
        <f t="shared" si="48"/>
        <v>0</v>
      </c>
      <c r="F573" s="114">
        <f t="shared" si="53"/>
        <v>1000000</v>
      </c>
      <c r="G573" s="114">
        <f t="shared" si="49"/>
        <v>1000000</v>
      </c>
    </row>
    <row r="574" spans="1:7" x14ac:dyDescent="0.25">
      <c r="A574" s="177">
        <v>44436</v>
      </c>
      <c r="B574" s="116">
        <f t="shared" si="50"/>
        <v>1</v>
      </c>
      <c r="C574" s="114">
        <f t="shared" si="51"/>
        <v>0</v>
      </c>
      <c r="D574" s="115">
        <f t="shared" si="52"/>
        <v>0</v>
      </c>
      <c r="E574" s="114">
        <f t="shared" si="48"/>
        <v>0</v>
      </c>
      <c r="F574" s="114">
        <f t="shared" si="53"/>
        <v>1000000</v>
      </c>
      <c r="G574" s="114">
        <f t="shared" si="49"/>
        <v>1000000</v>
      </c>
    </row>
    <row r="575" spans="1:7" x14ac:dyDescent="0.25">
      <c r="A575" s="177">
        <v>44437</v>
      </c>
      <c r="B575" s="116">
        <f t="shared" si="50"/>
        <v>1</v>
      </c>
      <c r="C575" s="114">
        <f t="shared" si="51"/>
        <v>0</v>
      </c>
      <c r="D575" s="115">
        <f t="shared" si="52"/>
        <v>0</v>
      </c>
      <c r="E575" s="114">
        <f t="shared" si="48"/>
        <v>0</v>
      </c>
      <c r="F575" s="114">
        <f t="shared" si="53"/>
        <v>1000000</v>
      </c>
      <c r="G575" s="114">
        <f t="shared" si="49"/>
        <v>1000000</v>
      </c>
    </row>
    <row r="576" spans="1:7" x14ac:dyDescent="0.25">
      <c r="A576" s="177">
        <v>44438</v>
      </c>
      <c r="B576" s="116">
        <f t="shared" si="50"/>
        <v>1</v>
      </c>
      <c r="C576" s="114">
        <f t="shared" si="51"/>
        <v>0</v>
      </c>
      <c r="D576" s="115">
        <f t="shared" si="52"/>
        <v>0</v>
      </c>
      <c r="E576" s="114">
        <f t="shared" si="48"/>
        <v>0</v>
      </c>
      <c r="F576" s="114">
        <f t="shared" si="53"/>
        <v>1000000</v>
      </c>
      <c r="G576" s="114">
        <f t="shared" si="49"/>
        <v>1000000</v>
      </c>
    </row>
    <row r="577" spans="1:7" x14ac:dyDescent="0.25">
      <c r="A577" s="177">
        <v>44439</v>
      </c>
      <c r="B577" s="116">
        <f t="shared" si="50"/>
        <v>0</v>
      </c>
      <c r="C577" s="114">
        <f t="shared" si="51"/>
        <v>0</v>
      </c>
      <c r="D577" s="115">
        <f t="shared" si="52"/>
        <v>0</v>
      </c>
      <c r="E577" s="114">
        <f t="shared" si="48"/>
        <v>0</v>
      </c>
      <c r="F577" s="114">
        <f t="shared" si="53"/>
        <v>1000000</v>
      </c>
      <c r="G577" s="114">
        <f t="shared" si="49"/>
        <v>1000000</v>
      </c>
    </row>
    <row r="578" spans="1:7" x14ac:dyDescent="0.25">
      <c r="A578" s="177">
        <v>44440</v>
      </c>
      <c r="B578" s="116">
        <f t="shared" si="50"/>
        <v>1</v>
      </c>
      <c r="C578" s="114">
        <f t="shared" si="51"/>
        <v>0</v>
      </c>
      <c r="D578" s="115">
        <f t="shared" si="52"/>
        <v>0</v>
      </c>
      <c r="E578" s="114">
        <f t="shared" si="48"/>
        <v>0</v>
      </c>
      <c r="F578" s="114">
        <f t="shared" si="53"/>
        <v>1000000</v>
      </c>
      <c r="G578" s="114">
        <f t="shared" si="49"/>
        <v>1000000</v>
      </c>
    </row>
    <row r="579" spans="1:7" x14ac:dyDescent="0.25">
      <c r="A579" s="177">
        <v>44441</v>
      </c>
      <c r="B579" s="116">
        <f t="shared" si="50"/>
        <v>1</v>
      </c>
      <c r="C579" s="114">
        <f t="shared" si="51"/>
        <v>0</v>
      </c>
      <c r="D579" s="115">
        <f t="shared" si="52"/>
        <v>0</v>
      </c>
      <c r="E579" s="114">
        <f t="shared" si="48"/>
        <v>0</v>
      </c>
      <c r="F579" s="114">
        <f t="shared" si="53"/>
        <v>1000000</v>
      </c>
      <c r="G579" s="114">
        <f t="shared" si="49"/>
        <v>1000000</v>
      </c>
    </row>
    <row r="580" spans="1:7" x14ac:dyDescent="0.25">
      <c r="A580" s="177">
        <v>44442</v>
      </c>
      <c r="B580" s="116">
        <f t="shared" si="50"/>
        <v>1</v>
      </c>
      <c r="C580" s="114">
        <f t="shared" si="51"/>
        <v>0</v>
      </c>
      <c r="D580" s="115">
        <f t="shared" si="52"/>
        <v>0</v>
      </c>
      <c r="E580" s="114">
        <f t="shared" ref="E580:E643" si="54">F580*$B$2499*B580/360</f>
        <v>0</v>
      </c>
      <c r="F580" s="114">
        <f t="shared" si="53"/>
        <v>1000000</v>
      </c>
      <c r="G580" s="114">
        <f t="shared" ref="G580:G643" si="55">F580-D580</f>
        <v>1000000</v>
      </c>
    </row>
    <row r="581" spans="1:7" x14ac:dyDescent="0.25">
      <c r="A581" s="177">
        <v>44443</v>
      </c>
      <c r="B581" s="116">
        <f t="shared" ref="B581:B644" si="56">DAYS360(A580,A581,TRUE)</f>
        <v>1</v>
      </c>
      <c r="C581" s="114">
        <f t="shared" ref="C581:C644" si="57">$B$2500</f>
        <v>0</v>
      </c>
      <c r="D581" s="115">
        <f t="shared" ref="D581:D644" si="58">C581-E581</f>
        <v>0</v>
      </c>
      <c r="E581" s="114">
        <f t="shared" si="54"/>
        <v>0</v>
      </c>
      <c r="F581" s="114">
        <f t="shared" ref="F581:F644" si="59">G580</f>
        <v>1000000</v>
      </c>
      <c r="G581" s="114">
        <f t="shared" si="55"/>
        <v>1000000</v>
      </c>
    </row>
    <row r="582" spans="1:7" x14ac:dyDescent="0.25">
      <c r="A582" s="177">
        <v>44444</v>
      </c>
      <c r="B582" s="116">
        <f t="shared" si="56"/>
        <v>1</v>
      </c>
      <c r="C582" s="114">
        <f t="shared" si="57"/>
        <v>0</v>
      </c>
      <c r="D582" s="115">
        <f t="shared" si="58"/>
        <v>0</v>
      </c>
      <c r="E582" s="114">
        <f t="shared" si="54"/>
        <v>0</v>
      </c>
      <c r="F582" s="114">
        <f t="shared" si="59"/>
        <v>1000000</v>
      </c>
      <c r="G582" s="114">
        <f t="shared" si="55"/>
        <v>1000000</v>
      </c>
    </row>
    <row r="583" spans="1:7" x14ac:dyDescent="0.25">
      <c r="A583" s="177">
        <v>44445</v>
      </c>
      <c r="B583" s="116">
        <f t="shared" si="56"/>
        <v>1</v>
      </c>
      <c r="C583" s="114">
        <f t="shared" si="57"/>
        <v>0</v>
      </c>
      <c r="D583" s="115">
        <f t="shared" si="58"/>
        <v>0</v>
      </c>
      <c r="E583" s="114">
        <f t="shared" si="54"/>
        <v>0</v>
      </c>
      <c r="F583" s="114">
        <f t="shared" si="59"/>
        <v>1000000</v>
      </c>
      <c r="G583" s="114">
        <f t="shared" si="55"/>
        <v>1000000</v>
      </c>
    </row>
    <row r="584" spans="1:7" x14ac:dyDescent="0.25">
      <c r="A584" s="177">
        <v>44446</v>
      </c>
      <c r="B584" s="116">
        <f t="shared" si="56"/>
        <v>1</v>
      </c>
      <c r="C584" s="114">
        <f t="shared" si="57"/>
        <v>0</v>
      </c>
      <c r="D584" s="115">
        <f t="shared" si="58"/>
        <v>0</v>
      </c>
      <c r="E584" s="114">
        <f t="shared" si="54"/>
        <v>0</v>
      </c>
      <c r="F584" s="114">
        <f t="shared" si="59"/>
        <v>1000000</v>
      </c>
      <c r="G584" s="114">
        <f t="shared" si="55"/>
        <v>1000000</v>
      </c>
    </row>
    <row r="585" spans="1:7" x14ac:dyDescent="0.25">
      <c r="A585" s="177">
        <v>44447</v>
      </c>
      <c r="B585" s="116">
        <f t="shared" si="56"/>
        <v>1</v>
      </c>
      <c r="C585" s="114">
        <f t="shared" si="57"/>
        <v>0</v>
      </c>
      <c r="D585" s="115">
        <f t="shared" si="58"/>
        <v>0</v>
      </c>
      <c r="E585" s="114">
        <f t="shared" si="54"/>
        <v>0</v>
      </c>
      <c r="F585" s="114">
        <f t="shared" si="59"/>
        <v>1000000</v>
      </c>
      <c r="G585" s="114">
        <f t="shared" si="55"/>
        <v>1000000</v>
      </c>
    </row>
    <row r="586" spans="1:7" x14ac:dyDescent="0.25">
      <c r="A586" s="177">
        <v>44448</v>
      </c>
      <c r="B586" s="116">
        <f t="shared" si="56"/>
        <v>1</v>
      </c>
      <c r="C586" s="114">
        <f t="shared" si="57"/>
        <v>0</v>
      </c>
      <c r="D586" s="115">
        <f t="shared" si="58"/>
        <v>0</v>
      </c>
      <c r="E586" s="114">
        <f t="shared" si="54"/>
        <v>0</v>
      </c>
      <c r="F586" s="114">
        <f t="shared" si="59"/>
        <v>1000000</v>
      </c>
      <c r="G586" s="114">
        <f t="shared" si="55"/>
        <v>1000000</v>
      </c>
    </row>
    <row r="587" spans="1:7" x14ac:dyDescent="0.25">
      <c r="A587" s="177">
        <v>44449</v>
      </c>
      <c r="B587" s="116">
        <f t="shared" si="56"/>
        <v>1</v>
      </c>
      <c r="C587" s="114">
        <f t="shared" si="57"/>
        <v>0</v>
      </c>
      <c r="D587" s="115">
        <f t="shared" si="58"/>
        <v>0</v>
      </c>
      <c r="E587" s="114">
        <f t="shared" si="54"/>
        <v>0</v>
      </c>
      <c r="F587" s="114">
        <f t="shared" si="59"/>
        <v>1000000</v>
      </c>
      <c r="G587" s="114">
        <f t="shared" si="55"/>
        <v>1000000</v>
      </c>
    </row>
    <row r="588" spans="1:7" x14ac:dyDescent="0.25">
      <c r="A588" s="177">
        <v>44450</v>
      </c>
      <c r="B588" s="116">
        <f t="shared" si="56"/>
        <v>1</v>
      </c>
      <c r="C588" s="114">
        <f t="shared" si="57"/>
        <v>0</v>
      </c>
      <c r="D588" s="115">
        <f t="shared" si="58"/>
        <v>0</v>
      </c>
      <c r="E588" s="114">
        <f t="shared" si="54"/>
        <v>0</v>
      </c>
      <c r="F588" s="114">
        <f t="shared" si="59"/>
        <v>1000000</v>
      </c>
      <c r="G588" s="114">
        <f t="shared" si="55"/>
        <v>1000000</v>
      </c>
    </row>
    <row r="589" spans="1:7" x14ac:dyDescent="0.25">
      <c r="A589" s="177">
        <v>44451</v>
      </c>
      <c r="B589" s="116">
        <f t="shared" si="56"/>
        <v>1</v>
      </c>
      <c r="C589" s="114">
        <f t="shared" si="57"/>
        <v>0</v>
      </c>
      <c r="D589" s="115">
        <f t="shared" si="58"/>
        <v>0</v>
      </c>
      <c r="E589" s="114">
        <f t="shared" si="54"/>
        <v>0</v>
      </c>
      <c r="F589" s="114">
        <f t="shared" si="59"/>
        <v>1000000</v>
      </c>
      <c r="G589" s="114">
        <f t="shared" si="55"/>
        <v>1000000</v>
      </c>
    </row>
    <row r="590" spans="1:7" x14ac:dyDescent="0.25">
      <c r="A590" s="177">
        <v>44452</v>
      </c>
      <c r="B590" s="116">
        <f t="shared" si="56"/>
        <v>1</v>
      </c>
      <c r="C590" s="114">
        <f t="shared" si="57"/>
        <v>0</v>
      </c>
      <c r="D590" s="115">
        <f t="shared" si="58"/>
        <v>0</v>
      </c>
      <c r="E590" s="114">
        <f t="shared" si="54"/>
        <v>0</v>
      </c>
      <c r="F590" s="114">
        <f t="shared" si="59"/>
        <v>1000000</v>
      </c>
      <c r="G590" s="114">
        <f t="shared" si="55"/>
        <v>1000000</v>
      </c>
    </row>
    <row r="591" spans="1:7" x14ac:dyDescent="0.25">
      <c r="A591" s="177">
        <v>44453</v>
      </c>
      <c r="B591" s="116">
        <f t="shared" si="56"/>
        <v>1</v>
      </c>
      <c r="C591" s="114">
        <f t="shared" si="57"/>
        <v>0</v>
      </c>
      <c r="D591" s="115">
        <f t="shared" si="58"/>
        <v>0</v>
      </c>
      <c r="E591" s="114">
        <f t="shared" si="54"/>
        <v>0</v>
      </c>
      <c r="F591" s="114">
        <f t="shared" si="59"/>
        <v>1000000</v>
      </c>
      <c r="G591" s="114">
        <f t="shared" si="55"/>
        <v>1000000</v>
      </c>
    </row>
    <row r="592" spans="1:7" x14ac:dyDescent="0.25">
      <c r="A592" s="177">
        <v>44454</v>
      </c>
      <c r="B592" s="116">
        <f t="shared" si="56"/>
        <v>1</v>
      </c>
      <c r="C592" s="114">
        <f t="shared" si="57"/>
        <v>0</v>
      </c>
      <c r="D592" s="115">
        <f t="shared" si="58"/>
        <v>0</v>
      </c>
      <c r="E592" s="114">
        <f t="shared" si="54"/>
        <v>0</v>
      </c>
      <c r="F592" s="114">
        <f t="shared" si="59"/>
        <v>1000000</v>
      </c>
      <c r="G592" s="114">
        <f t="shared" si="55"/>
        <v>1000000</v>
      </c>
    </row>
    <row r="593" spans="1:7" x14ac:dyDescent="0.25">
      <c r="A593" s="177">
        <v>44455</v>
      </c>
      <c r="B593" s="116">
        <f t="shared" si="56"/>
        <v>1</v>
      </c>
      <c r="C593" s="114">
        <f t="shared" si="57"/>
        <v>0</v>
      </c>
      <c r="D593" s="115">
        <f t="shared" si="58"/>
        <v>0</v>
      </c>
      <c r="E593" s="114">
        <f t="shared" si="54"/>
        <v>0</v>
      </c>
      <c r="F593" s="114">
        <f t="shared" si="59"/>
        <v>1000000</v>
      </c>
      <c r="G593" s="114">
        <f t="shared" si="55"/>
        <v>1000000</v>
      </c>
    </row>
    <row r="594" spans="1:7" x14ac:dyDescent="0.25">
      <c r="A594" s="177">
        <v>44456</v>
      </c>
      <c r="B594" s="116">
        <f t="shared" si="56"/>
        <v>1</v>
      </c>
      <c r="C594" s="114">
        <f t="shared" si="57"/>
        <v>0</v>
      </c>
      <c r="D594" s="115">
        <f t="shared" si="58"/>
        <v>0</v>
      </c>
      <c r="E594" s="114">
        <f t="shared" si="54"/>
        <v>0</v>
      </c>
      <c r="F594" s="114">
        <f t="shared" si="59"/>
        <v>1000000</v>
      </c>
      <c r="G594" s="114">
        <f t="shared" si="55"/>
        <v>1000000</v>
      </c>
    </row>
    <row r="595" spans="1:7" x14ac:dyDescent="0.25">
      <c r="A595" s="177">
        <v>44457</v>
      </c>
      <c r="B595" s="116">
        <f t="shared" si="56"/>
        <v>1</v>
      </c>
      <c r="C595" s="114">
        <f t="shared" si="57"/>
        <v>0</v>
      </c>
      <c r="D595" s="115">
        <f t="shared" si="58"/>
        <v>0</v>
      </c>
      <c r="E595" s="114">
        <f t="shared" si="54"/>
        <v>0</v>
      </c>
      <c r="F595" s="114">
        <f t="shared" si="59"/>
        <v>1000000</v>
      </c>
      <c r="G595" s="114">
        <f t="shared" si="55"/>
        <v>1000000</v>
      </c>
    </row>
    <row r="596" spans="1:7" x14ac:dyDescent="0.25">
      <c r="A596" s="177">
        <v>44458</v>
      </c>
      <c r="B596" s="116">
        <f t="shared" si="56"/>
        <v>1</v>
      </c>
      <c r="C596" s="114">
        <f t="shared" si="57"/>
        <v>0</v>
      </c>
      <c r="D596" s="115">
        <f t="shared" si="58"/>
        <v>0</v>
      </c>
      <c r="E596" s="114">
        <f t="shared" si="54"/>
        <v>0</v>
      </c>
      <c r="F596" s="114">
        <f t="shared" si="59"/>
        <v>1000000</v>
      </c>
      <c r="G596" s="114">
        <f t="shared" si="55"/>
        <v>1000000</v>
      </c>
    </row>
    <row r="597" spans="1:7" x14ac:dyDescent="0.25">
      <c r="A597" s="177">
        <v>44459</v>
      </c>
      <c r="B597" s="116">
        <f t="shared" si="56"/>
        <v>1</v>
      </c>
      <c r="C597" s="114">
        <f t="shared" si="57"/>
        <v>0</v>
      </c>
      <c r="D597" s="115">
        <f t="shared" si="58"/>
        <v>0</v>
      </c>
      <c r="E597" s="114">
        <f t="shared" si="54"/>
        <v>0</v>
      </c>
      <c r="F597" s="114">
        <f t="shared" si="59"/>
        <v>1000000</v>
      </c>
      <c r="G597" s="114">
        <f t="shared" si="55"/>
        <v>1000000</v>
      </c>
    </row>
    <row r="598" spans="1:7" x14ac:dyDescent="0.25">
      <c r="A598" s="177">
        <v>44460</v>
      </c>
      <c r="B598" s="116">
        <f t="shared" si="56"/>
        <v>1</v>
      </c>
      <c r="C598" s="114">
        <f t="shared" si="57"/>
        <v>0</v>
      </c>
      <c r="D598" s="115">
        <f t="shared" si="58"/>
        <v>0</v>
      </c>
      <c r="E598" s="114">
        <f t="shared" si="54"/>
        <v>0</v>
      </c>
      <c r="F598" s="114">
        <f t="shared" si="59"/>
        <v>1000000</v>
      </c>
      <c r="G598" s="114">
        <f t="shared" si="55"/>
        <v>1000000</v>
      </c>
    </row>
    <row r="599" spans="1:7" x14ac:dyDescent="0.25">
      <c r="A599" s="177">
        <v>44461</v>
      </c>
      <c r="B599" s="116">
        <f t="shared" si="56"/>
        <v>1</v>
      </c>
      <c r="C599" s="114">
        <f t="shared" si="57"/>
        <v>0</v>
      </c>
      <c r="D599" s="115">
        <f t="shared" si="58"/>
        <v>0</v>
      </c>
      <c r="E599" s="114">
        <f t="shared" si="54"/>
        <v>0</v>
      </c>
      <c r="F599" s="114">
        <f t="shared" si="59"/>
        <v>1000000</v>
      </c>
      <c r="G599" s="114">
        <f t="shared" si="55"/>
        <v>1000000</v>
      </c>
    </row>
    <row r="600" spans="1:7" x14ac:dyDescent="0.25">
      <c r="A600" s="177">
        <v>44462</v>
      </c>
      <c r="B600" s="116">
        <f t="shared" si="56"/>
        <v>1</v>
      </c>
      <c r="C600" s="114">
        <f t="shared" si="57"/>
        <v>0</v>
      </c>
      <c r="D600" s="115">
        <f t="shared" si="58"/>
        <v>0</v>
      </c>
      <c r="E600" s="114">
        <f t="shared" si="54"/>
        <v>0</v>
      </c>
      <c r="F600" s="114">
        <f t="shared" si="59"/>
        <v>1000000</v>
      </c>
      <c r="G600" s="114">
        <f t="shared" si="55"/>
        <v>1000000</v>
      </c>
    </row>
    <row r="601" spans="1:7" x14ac:dyDescent="0.25">
      <c r="A601" s="177">
        <v>44463</v>
      </c>
      <c r="B601" s="116">
        <f t="shared" si="56"/>
        <v>1</v>
      </c>
      <c r="C601" s="114">
        <f t="shared" si="57"/>
        <v>0</v>
      </c>
      <c r="D601" s="115">
        <f t="shared" si="58"/>
        <v>0</v>
      </c>
      <c r="E601" s="114">
        <f t="shared" si="54"/>
        <v>0</v>
      </c>
      <c r="F601" s="114">
        <f t="shared" si="59"/>
        <v>1000000</v>
      </c>
      <c r="G601" s="114">
        <f t="shared" si="55"/>
        <v>1000000</v>
      </c>
    </row>
    <row r="602" spans="1:7" x14ac:dyDescent="0.25">
      <c r="A602" s="177">
        <v>44464</v>
      </c>
      <c r="B602" s="116">
        <f t="shared" si="56"/>
        <v>1</v>
      </c>
      <c r="C602" s="114">
        <f t="shared" si="57"/>
        <v>0</v>
      </c>
      <c r="D602" s="115">
        <f t="shared" si="58"/>
        <v>0</v>
      </c>
      <c r="E602" s="114">
        <f t="shared" si="54"/>
        <v>0</v>
      </c>
      <c r="F602" s="114">
        <f t="shared" si="59"/>
        <v>1000000</v>
      </c>
      <c r="G602" s="114">
        <f t="shared" si="55"/>
        <v>1000000</v>
      </c>
    </row>
    <row r="603" spans="1:7" x14ac:dyDescent="0.25">
      <c r="A603" s="177">
        <v>44465</v>
      </c>
      <c r="B603" s="116">
        <f t="shared" si="56"/>
        <v>1</v>
      </c>
      <c r="C603" s="114">
        <f t="shared" si="57"/>
        <v>0</v>
      </c>
      <c r="D603" s="115">
        <f t="shared" si="58"/>
        <v>0</v>
      </c>
      <c r="E603" s="114">
        <f t="shared" si="54"/>
        <v>0</v>
      </c>
      <c r="F603" s="114">
        <f t="shared" si="59"/>
        <v>1000000</v>
      </c>
      <c r="G603" s="114">
        <f t="shared" si="55"/>
        <v>1000000</v>
      </c>
    </row>
    <row r="604" spans="1:7" x14ac:dyDescent="0.25">
      <c r="A604" s="177">
        <v>44466</v>
      </c>
      <c r="B604" s="116">
        <f t="shared" si="56"/>
        <v>1</v>
      </c>
      <c r="C604" s="114">
        <f t="shared" si="57"/>
        <v>0</v>
      </c>
      <c r="D604" s="115">
        <f t="shared" si="58"/>
        <v>0</v>
      </c>
      <c r="E604" s="114">
        <f t="shared" si="54"/>
        <v>0</v>
      </c>
      <c r="F604" s="114">
        <f t="shared" si="59"/>
        <v>1000000</v>
      </c>
      <c r="G604" s="114">
        <f t="shared" si="55"/>
        <v>1000000</v>
      </c>
    </row>
    <row r="605" spans="1:7" x14ac:dyDescent="0.25">
      <c r="A605" s="177">
        <v>44467</v>
      </c>
      <c r="B605" s="116">
        <f t="shared" si="56"/>
        <v>1</v>
      </c>
      <c r="C605" s="114">
        <f t="shared" si="57"/>
        <v>0</v>
      </c>
      <c r="D605" s="115">
        <f t="shared" si="58"/>
        <v>0</v>
      </c>
      <c r="E605" s="114">
        <f t="shared" si="54"/>
        <v>0</v>
      </c>
      <c r="F605" s="114">
        <f t="shared" si="59"/>
        <v>1000000</v>
      </c>
      <c r="G605" s="114">
        <f t="shared" si="55"/>
        <v>1000000</v>
      </c>
    </row>
    <row r="606" spans="1:7" x14ac:dyDescent="0.25">
      <c r="A606" s="177">
        <v>44468</v>
      </c>
      <c r="B606" s="116">
        <f t="shared" si="56"/>
        <v>1</v>
      </c>
      <c r="C606" s="114">
        <f t="shared" si="57"/>
        <v>0</v>
      </c>
      <c r="D606" s="115">
        <f t="shared" si="58"/>
        <v>0</v>
      </c>
      <c r="E606" s="114">
        <f t="shared" si="54"/>
        <v>0</v>
      </c>
      <c r="F606" s="114">
        <f t="shared" si="59"/>
        <v>1000000</v>
      </c>
      <c r="G606" s="114">
        <f t="shared" si="55"/>
        <v>1000000</v>
      </c>
    </row>
    <row r="607" spans="1:7" x14ac:dyDescent="0.25">
      <c r="A607" s="177">
        <v>44469</v>
      </c>
      <c r="B607" s="116">
        <f t="shared" si="56"/>
        <v>1</v>
      </c>
      <c r="C607" s="114">
        <f t="shared" si="57"/>
        <v>0</v>
      </c>
      <c r="D607" s="115">
        <f t="shared" si="58"/>
        <v>0</v>
      </c>
      <c r="E607" s="114">
        <f t="shared" si="54"/>
        <v>0</v>
      </c>
      <c r="F607" s="114">
        <f t="shared" si="59"/>
        <v>1000000</v>
      </c>
      <c r="G607" s="114">
        <f t="shared" si="55"/>
        <v>1000000</v>
      </c>
    </row>
    <row r="608" spans="1:7" x14ac:dyDescent="0.25">
      <c r="A608" s="177">
        <v>44470</v>
      </c>
      <c r="B608" s="116">
        <f t="shared" si="56"/>
        <v>1</v>
      </c>
      <c r="C608" s="114">
        <f t="shared" si="57"/>
        <v>0</v>
      </c>
      <c r="D608" s="115">
        <f t="shared" si="58"/>
        <v>0</v>
      </c>
      <c r="E608" s="114">
        <f t="shared" si="54"/>
        <v>0</v>
      </c>
      <c r="F608" s="114">
        <f t="shared" si="59"/>
        <v>1000000</v>
      </c>
      <c r="G608" s="114">
        <f t="shared" si="55"/>
        <v>1000000</v>
      </c>
    </row>
    <row r="609" spans="1:7" x14ac:dyDescent="0.25">
      <c r="A609" s="177">
        <v>44471</v>
      </c>
      <c r="B609" s="116">
        <f t="shared" si="56"/>
        <v>1</v>
      </c>
      <c r="C609" s="114">
        <f t="shared" si="57"/>
        <v>0</v>
      </c>
      <c r="D609" s="115">
        <f t="shared" si="58"/>
        <v>0</v>
      </c>
      <c r="E609" s="114">
        <f t="shared" si="54"/>
        <v>0</v>
      </c>
      <c r="F609" s="114">
        <f t="shared" si="59"/>
        <v>1000000</v>
      </c>
      <c r="G609" s="114">
        <f t="shared" si="55"/>
        <v>1000000</v>
      </c>
    </row>
    <row r="610" spans="1:7" x14ac:dyDescent="0.25">
      <c r="A610" s="177">
        <v>44472</v>
      </c>
      <c r="B610" s="116">
        <f t="shared" si="56"/>
        <v>1</v>
      </c>
      <c r="C610" s="114">
        <f t="shared" si="57"/>
        <v>0</v>
      </c>
      <c r="D610" s="115">
        <f t="shared" si="58"/>
        <v>0</v>
      </c>
      <c r="E610" s="114">
        <f t="shared" si="54"/>
        <v>0</v>
      </c>
      <c r="F610" s="114">
        <f t="shared" si="59"/>
        <v>1000000</v>
      </c>
      <c r="G610" s="114">
        <f t="shared" si="55"/>
        <v>1000000</v>
      </c>
    </row>
    <row r="611" spans="1:7" x14ac:dyDescent="0.25">
      <c r="A611" s="177">
        <v>44473</v>
      </c>
      <c r="B611" s="116">
        <f t="shared" si="56"/>
        <v>1</v>
      </c>
      <c r="C611" s="114">
        <f t="shared" si="57"/>
        <v>0</v>
      </c>
      <c r="D611" s="115">
        <f t="shared" si="58"/>
        <v>0</v>
      </c>
      <c r="E611" s="114">
        <f t="shared" si="54"/>
        <v>0</v>
      </c>
      <c r="F611" s="114">
        <f t="shared" si="59"/>
        <v>1000000</v>
      </c>
      <c r="G611" s="114">
        <f t="shared" si="55"/>
        <v>1000000</v>
      </c>
    </row>
    <row r="612" spans="1:7" x14ac:dyDescent="0.25">
      <c r="A612" s="177">
        <v>44474</v>
      </c>
      <c r="B612" s="116">
        <f t="shared" si="56"/>
        <v>1</v>
      </c>
      <c r="C612" s="114">
        <f t="shared" si="57"/>
        <v>0</v>
      </c>
      <c r="D612" s="115">
        <f t="shared" si="58"/>
        <v>0</v>
      </c>
      <c r="E612" s="114">
        <f t="shared" si="54"/>
        <v>0</v>
      </c>
      <c r="F612" s="114">
        <f t="shared" si="59"/>
        <v>1000000</v>
      </c>
      <c r="G612" s="114">
        <f t="shared" si="55"/>
        <v>1000000</v>
      </c>
    </row>
    <row r="613" spans="1:7" x14ac:dyDescent="0.25">
      <c r="A613" s="177">
        <v>44475</v>
      </c>
      <c r="B613" s="116">
        <f t="shared" si="56"/>
        <v>1</v>
      </c>
      <c r="C613" s="114">
        <f t="shared" si="57"/>
        <v>0</v>
      </c>
      <c r="D613" s="115">
        <f t="shared" si="58"/>
        <v>0</v>
      </c>
      <c r="E613" s="114">
        <f t="shared" si="54"/>
        <v>0</v>
      </c>
      <c r="F613" s="114">
        <f t="shared" si="59"/>
        <v>1000000</v>
      </c>
      <c r="G613" s="114">
        <f t="shared" si="55"/>
        <v>1000000</v>
      </c>
    </row>
    <row r="614" spans="1:7" x14ac:dyDescent="0.25">
      <c r="A614" s="177">
        <v>44476</v>
      </c>
      <c r="B614" s="116">
        <f t="shared" si="56"/>
        <v>1</v>
      </c>
      <c r="C614" s="114">
        <f t="shared" si="57"/>
        <v>0</v>
      </c>
      <c r="D614" s="115">
        <f t="shared" si="58"/>
        <v>0</v>
      </c>
      <c r="E614" s="114">
        <f t="shared" si="54"/>
        <v>0</v>
      </c>
      <c r="F614" s="114">
        <f t="shared" si="59"/>
        <v>1000000</v>
      </c>
      <c r="G614" s="114">
        <f t="shared" si="55"/>
        <v>1000000</v>
      </c>
    </row>
    <row r="615" spans="1:7" x14ac:dyDescent="0.25">
      <c r="A615" s="177">
        <v>44477</v>
      </c>
      <c r="B615" s="116">
        <f t="shared" si="56"/>
        <v>1</v>
      </c>
      <c r="C615" s="114">
        <f t="shared" si="57"/>
        <v>0</v>
      </c>
      <c r="D615" s="115">
        <f t="shared" si="58"/>
        <v>0</v>
      </c>
      <c r="E615" s="114">
        <f t="shared" si="54"/>
        <v>0</v>
      </c>
      <c r="F615" s="114">
        <f t="shared" si="59"/>
        <v>1000000</v>
      </c>
      <c r="G615" s="114">
        <f t="shared" si="55"/>
        <v>1000000</v>
      </c>
    </row>
    <row r="616" spans="1:7" x14ac:dyDescent="0.25">
      <c r="A616" s="177">
        <v>44478</v>
      </c>
      <c r="B616" s="116">
        <f t="shared" si="56"/>
        <v>1</v>
      </c>
      <c r="C616" s="114">
        <f t="shared" si="57"/>
        <v>0</v>
      </c>
      <c r="D616" s="115">
        <f t="shared" si="58"/>
        <v>0</v>
      </c>
      <c r="E616" s="114">
        <f t="shared" si="54"/>
        <v>0</v>
      </c>
      <c r="F616" s="114">
        <f t="shared" si="59"/>
        <v>1000000</v>
      </c>
      <c r="G616" s="114">
        <f t="shared" si="55"/>
        <v>1000000</v>
      </c>
    </row>
    <row r="617" spans="1:7" x14ac:dyDescent="0.25">
      <c r="A617" s="177">
        <v>44479</v>
      </c>
      <c r="B617" s="116">
        <f t="shared" si="56"/>
        <v>1</v>
      </c>
      <c r="C617" s="114">
        <f t="shared" si="57"/>
        <v>0</v>
      </c>
      <c r="D617" s="115">
        <f t="shared" si="58"/>
        <v>0</v>
      </c>
      <c r="E617" s="114">
        <f t="shared" si="54"/>
        <v>0</v>
      </c>
      <c r="F617" s="114">
        <f t="shared" si="59"/>
        <v>1000000</v>
      </c>
      <c r="G617" s="114">
        <f t="shared" si="55"/>
        <v>1000000</v>
      </c>
    </row>
    <row r="618" spans="1:7" x14ac:dyDescent="0.25">
      <c r="A618" s="177">
        <v>44480</v>
      </c>
      <c r="B618" s="116">
        <f t="shared" si="56"/>
        <v>1</v>
      </c>
      <c r="C618" s="114">
        <f t="shared" si="57"/>
        <v>0</v>
      </c>
      <c r="D618" s="115">
        <f t="shared" si="58"/>
        <v>0</v>
      </c>
      <c r="E618" s="114">
        <f t="shared" si="54"/>
        <v>0</v>
      </c>
      <c r="F618" s="114">
        <f t="shared" si="59"/>
        <v>1000000</v>
      </c>
      <c r="G618" s="114">
        <f t="shared" si="55"/>
        <v>1000000</v>
      </c>
    </row>
    <row r="619" spans="1:7" x14ac:dyDescent="0.25">
      <c r="A619" s="177">
        <v>44481</v>
      </c>
      <c r="B619" s="116">
        <f t="shared" si="56"/>
        <v>1</v>
      </c>
      <c r="C619" s="114">
        <f t="shared" si="57"/>
        <v>0</v>
      </c>
      <c r="D619" s="115">
        <f t="shared" si="58"/>
        <v>0</v>
      </c>
      <c r="E619" s="114">
        <f t="shared" si="54"/>
        <v>0</v>
      </c>
      <c r="F619" s="114">
        <f t="shared" si="59"/>
        <v>1000000</v>
      </c>
      <c r="G619" s="114">
        <f t="shared" si="55"/>
        <v>1000000</v>
      </c>
    </row>
    <row r="620" spans="1:7" x14ac:dyDescent="0.25">
      <c r="A620" s="177">
        <v>44482</v>
      </c>
      <c r="B620" s="116">
        <f t="shared" si="56"/>
        <v>1</v>
      </c>
      <c r="C620" s="114">
        <f t="shared" si="57"/>
        <v>0</v>
      </c>
      <c r="D620" s="115">
        <f t="shared" si="58"/>
        <v>0</v>
      </c>
      <c r="E620" s="114">
        <f t="shared" si="54"/>
        <v>0</v>
      </c>
      <c r="F620" s="114">
        <f t="shared" si="59"/>
        <v>1000000</v>
      </c>
      <c r="G620" s="114">
        <f t="shared" si="55"/>
        <v>1000000</v>
      </c>
    </row>
    <row r="621" spans="1:7" x14ac:dyDescent="0.25">
      <c r="A621" s="177">
        <v>44483</v>
      </c>
      <c r="B621" s="116">
        <f t="shared" si="56"/>
        <v>1</v>
      </c>
      <c r="C621" s="114">
        <f t="shared" si="57"/>
        <v>0</v>
      </c>
      <c r="D621" s="115">
        <f t="shared" si="58"/>
        <v>0</v>
      </c>
      <c r="E621" s="114">
        <f t="shared" si="54"/>
        <v>0</v>
      </c>
      <c r="F621" s="114">
        <f t="shared" si="59"/>
        <v>1000000</v>
      </c>
      <c r="G621" s="114">
        <f t="shared" si="55"/>
        <v>1000000</v>
      </c>
    </row>
    <row r="622" spans="1:7" x14ac:dyDescent="0.25">
      <c r="A622" s="177">
        <v>44484</v>
      </c>
      <c r="B622" s="116">
        <f t="shared" si="56"/>
        <v>1</v>
      </c>
      <c r="C622" s="114">
        <f t="shared" si="57"/>
        <v>0</v>
      </c>
      <c r="D622" s="115">
        <f t="shared" si="58"/>
        <v>0</v>
      </c>
      <c r="E622" s="114">
        <f t="shared" si="54"/>
        <v>0</v>
      </c>
      <c r="F622" s="114">
        <f t="shared" si="59"/>
        <v>1000000</v>
      </c>
      <c r="G622" s="114">
        <f t="shared" si="55"/>
        <v>1000000</v>
      </c>
    </row>
    <row r="623" spans="1:7" x14ac:dyDescent="0.25">
      <c r="A623" s="177">
        <v>44485</v>
      </c>
      <c r="B623" s="116">
        <f t="shared" si="56"/>
        <v>1</v>
      </c>
      <c r="C623" s="114">
        <f t="shared" si="57"/>
        <v>0</v>
      </c>
      <c r="D623" s="115">
        <f t="shared" si="58"/>
        <v>0</v>
      </c>
      <c r="E623" s="114">
        <f t="shared" si="54"/>
        <v>0</v>
      </c>
      <c r="F623" s="114">
        <f t="shared" si="59"/>
        <v>1000000</v>
      </c>
      <c r="G623" s="114">
        <f t="shared" si="55"/>
        <v>1000000</v>
      </c>
    </row>
    <row r="624" spans="1:7" x14ac:dyDescent="0.25">
      <c r="A624" s="177">
        <v>44486</v>
      </c>
      <c r="B624" s="116">
        <f t="shared" si="56"/>
        <v>1</v>
      </c>
      <c r="C624" s="114">
        <f t="shared" si="57"/>
        <v>0</v>
      </c>
      <c r="D624" s="115">
        <f t="shared" si="58"/>
        <v>0</v>
      </c>
      <c r="E624" s="114">
        <f t="shared" si="54"/>
        <v>0</v>
      </c>
      <c r="F624" s="114">
        <f t="shared" si="59"/>
        <v>1000000</v>
      </c>
      <c r="G624" s="114">
        <f t="shared" si="55"/>
        <v>1000000</v>
      </c>
    </row>
    <row r="625" spans="1:7" x14ac:dyDescent="0.25">
      <c r="A625" s="177">
        <v>44487</v>
      </c>
      <c r="B625" s="116">
        <f t="shared" si="56"/>
        <v>1</v>
      </c>
      <c r="C625" s="114">
        <f t="shared" si="57"/>
        <v>0</v>
      </c>
      <c r="D625" s="115">
        <f t="shared" si="58"/>
        <v>0</v>
      </c>
      <c r="E625" s="114">
        <f t="shared" si="54"/>
        <v>0</v>
      </c>
      <c r="F625" s="114">
        <f t="shared" si="59"/>
        <v>1000000</v>
      </c>
      <c r="G625" s="114">
        <f t="shared" si="55"/>
        <v>1000000</v>
      </c>
    </row>
    <row r="626" spans="1:7" x14ac:dyDescent="0.25">
      <c r="A626" s="177">
        <v>44488</v>
      </c>
      <c r="B626" s="116">
        <f t="shared" si="56"/>
        <v>1</v>
      </c>
      <c r="C626" s="114">
        <f t="shared" si="57"/>
        <v>0</v>
      </c>
      <c r="D626" s="115">
        <f t="shared" si="58"/>
        <v>0</v>
      </c>
      <c r="E626" s="114">
        <f t="shared" si="54"/>
        <v>0</v>
      </c>
      <c r="F626" s="114">
        <f t="shared" si="59"/>
        <v>1000000</v>
      </c>
      <c r="G626" s="114">
        <f t="shared" si="55"/>
        <v>1000000</v>
      </c>
    </row>
    <row r="627" spans="1:7" x14ac:dyDescent="0.25">
      <c r="A627" s="177">
        <v>44489</v>
      </c>
      <c r="B627" s="116">
        <f t="shared" si="56"/>
        <v>1</v>
      </c>
      <c r="C627" s="114">
        <f t="shared" si="57"/>
        <v>0</v>
      </c>
      <c r="D627" s="115">
        <f t="shared" si="58"/>
        <v>0</v>
      </c>
      <c r="E627" s="114">
        <f t="shared" si="54"/>
        <v>0</v>
      </c>
      <c r="F627" s="114">
        <f t="shared" si="59"/>
        <v>1000000</v>
      </c>
      <c r="G627" s="114">
        <f t="shared" si="55"/>
        <v>1000000</v>
      </c>
    </row>
    <row r="628" spans="1:7" x14ac:dyDescent="0.25">
      <c r="A628" s="177">
        <v>44490</v>
      </c>
      <c r="B628" s="116">
        <f t="shared" si="56"/>
        <v>1</v>
      </c>
      <c r="C628" s="114">
        <f t="shared" si="57"/>
        <v>0</v>
      </c>
      <c r="D628" s="115">
        <f t="shared" si="58"/>
        <v>0</v>
      </c>
      <c r="E628" s="114">
        <f t="shared" si="54"/>
        <v>0</v>
      </c>
      <c r="F628" s="114">
        <f t="shared" si="59"/>
        <v>1000000</v>
      </c>
      <c r="G628" s="114">
        <f t="shared" si="55"/>
        <v>1000000</v>
      </c>
    </row>
    <row r="629" spans="1:7" x14ac:dyDescent="0.25">
      <c r="A629" s="177">
        <v>44491</v>
      </c>
      <c r="B629" s="116">
        <f t="shared" si="56"/>
        <v>1</v>
      </c>
      <c r="C629" s="114">
        <f t="shared" si="57"/>
        <v>0</v>
      </c>
      <c r="D629" s="115">
        <f t="shared" si="58"/>
        <v>0</v>
      </c>
      <c r="E629" s="114">
        <f t="shared" si="54"/>
        <v>0</v>
      </c>
      <c r="F629" s="114">
        <f t="shared" si="59"/>
        <v>1000000</v>
      </c>
      <c r="G629" s="114">
        <f t="shared" si="55"/>
        <v>1000000</v>
      </c>
    </row>
    <row r="630" spans="1:7" x14ac:dyDescent="0.25">
      <c r="A630" s="177">
        <v>44492</v>
      </c>
      <c r="B630" s="116">
        <f t="shared" si="56"/>
        <v>1</v>
      </c>
      <c r="C630" s="114">
        <f t="shared" si="57"/>
        <v>0</v>
      </c>
      <c r="D630" s="115">
        <f t="shared" si="58"/>
        <v>0</v>
      </c>
      <c r="E630" s="114">
        <f t="shared" si="54"/>
        <v>0</v>
      </c>
      <c r="F630" s="114">
        <f t="shared" si="59"/>
        <v>1000000</v>
      </c>
      <c r="G630" s="114">
        <f t="shared" si="55"/>
        <v>1000000</v>
      </c>
    </row>
    <row r="631" spans="1:7" x14ac:dyDescent="0.25">
      <c r="A631" s="177">
        <v>44493</v>
      </c>
      <c r="B631" s="116">
        <f t="shared" si="56"/>
        <v>1</v>
      </c>
      <c r="C631" s="114">
        <f t="shared" si="57"/>
        <v>0</v>
      </c>
      <c r="D631" s="115">
        <f t="shared" si="58"/>
        <v>0</v>
      </c>
      <c r="E631" s="114">
        <f t="shared" si="54"/>
        <v>0</v>
      </c>
      <c r="F631" s="114">
        <f t="shared" si="59"/>
        <v>1000000</v>
      </c>
      <c r="G631" s="114">
        <f t="shared" si="55"/>
        <v>1000000</v>
      </c>
    </row>
    <row r="632" spans="1:7" x14ac:dyDescent="0.25">
      <c r="A632" s="177">
        <v>44494</v>
      </c>
      <c r="B632" s="116">
        <f t="shared" si="56"/>
        <v>1</v>
      </c>
      <c r="C632" s="114">
        <f t="shared" si="57"/>
        <v>0</v>
      </c>
      <c r="D632" s="115">
        <f t="shared" si="58"/>
        <v>0</v>
      </c>
      <c r="E632" s="114">
        <f t="shared" si="54"/>
        <v>0</v>
      </c>
      <c r="F632" s="114">
        <f t="shared" si="59"/>
        <v>1000000</v>
      </c>
      <c r="G632" s="114">
        <f t="shared" si="55"/>
        <v>1000000</v>
      </c>
    </row>
    <row r="633" spans="1:7" x14ac:dyDescent="0.25">
      <c r="A633" s="177">
        <v>44495</v>
      </c>
      <c r="B633" s="116">
        <f t="shared" si="56"/>
        <v>1</v>
      </c>
      <c r="C633" s="114">
        <f t="shared" si="57"/>
        <v>0</v>
      </c>
      <c r="D633" s="115">
        <f t="shared" si="58"/>
        <v>0</v>
      </c>
      <c r="E633" s="114">
        <f t="shared" si="54"/>
        <v>0</v>
      </c>
      <c r="F633" s="114">
        <f t="shared" si="59"/>
        <v>1000000</v>
      </c>
      <c r="G633" s="114">
        <f t="shared" si="55"/>
        <v>1000000</v>
      </c>
    </row>
    <row r="634" spans="1:7" x14ac:dyDescent="0.25">
      <c r="A634" s="177">
        <v>44496</v>
      </c>
      <c r="B634" s="116">
        <f t="shared" si="56"/>
        <v>1</v>
      </c>
      <c r="C634" s="114">
        <f t="shared" si="57"/>
        <v>0</v>
      </c>
      <c r="D634" s="115">
        <f t="shared" si="58"/>
        <v>0</v>
      </c>
      <c r="E634" s="114">
        <f t="shared" si="54"/>
        <v>0</v>
      </c>
      <c r="F634" s="114">
        <f t="shared" si="59"/>
        <v>1000000</v>
      </c>
      <c r="G634" s="114">
        <f t="shared" si="55"/>
        <v>1000000</v>
      </c>
    </row>
    <row r="635" spans="1:7" x14ac:dyDescent="0.25">
      <c r="A635" s="177">
        <v>44497</v>
      </c>
      <c r="B635" s="116">
        <f t="shared" si="56"/>
        <v>1</v>
      </c>
      <c r="C635" s="114">
        <f t="shared" si="57"/>
        <v>0</v>
      </c>
      <c r="D635" s="115">
        <f t="shared" si="58"/>
        <v>0</v>
      </c>
      <c r="E635" s="114">
        <f t="shared" si="54"/>
        <v>0</v>
      </c>
      <c r="F635" s="114">
        <f t="shared" si="59"/>
        <v>1000000</v>
      </c>
      <c r="G635" s="114">
        <f t="shared" si="55"/>
        <v>1000000</v>
      </c>
    </row>
    <row r="636" spans="1:7" x14ac:dyDescent="0.25">
      <c r="A636" s="177">
        <v>44498</v>
      </c>
      <c r="B636" s="116">
        <f t="shared" si="56"/>
        <v>1</v>
      </c>
      <c r="C636" s="114">
        <f t="shared" si="57"/>
        <v>0</v>
      </c>
      <c r="D636" s="115">
        <f t="shared" si="58"/>
        <v>0</v>
      </c>
      <c r="E636" s="114">
        <f t="shared" si="54"/>
        <v>0</v>
      </c>
      <c r="F636" s="114">
        <f t="shared" si="59"/>
        <v>1000000</v>
      </c>
      <c r="G636" s="114">
        <f t="shared" si="55"/>
        <v>1000000</v>
      </c>
    </row>
    <row r="637" spans="1:7" x14ac:dyDescent="0.25">
      <c r="A637" s="177">
        <v>44499</v>
      </c>
      <c r="B637" s="116">
        <f t="shared" si="56"/>
        <v>1</v>
      </c>
      <c r="C637" s="114">
        <f t="shared" si="57"/>
        <v>0</v>
      </c>
      <c r="D637" s="115">
        <f t="shared" si="58"/>
        <v>0</v>
      </c>
      <c r="E637" s="114">
        <f t="shared" si="54"/>
        <v>0</v>
      </c>
      <c r="F637" s="114">
        <f t="shared" si="59"/>
        <v>1000000</v>
      </c>
      <c r="G637" s="114">
        <f t="shared" si="55"/>
        <v>1000000</v>
      </c>
    </row>
    <row r="638" spans="1:7" x14ac:dyDescent="0.25">
      <c r="A638" s="177">
        <v>44500</v>
      </c>
      <c r="B638" s="116">
        <f t="shared" si="56"/>
        <v>0</v>
      </c>
      <c r="C638" s="114">
        <f t="shared" si="57"/>
        <v>0</v>
      </c>
      <c r="D638" s="115">
        <f t="shared" si="58"/>
        <v>0</v>
      </c>
      <c r="E638" s="114">
        <f t="shared" si="54"/>
        <v>0</v>
      </c>
      <c r="F638" s="114">
        <f t="shared" si="59"/>
        <v>1000000</v>
      </c>
      <c r="G638" s="114">
        <f t="shared" si="55"/>
        <v>1000000</v>
      </c>
    </row>
    <row r="639" spans="1:7" x14ac:dyDescent="0.25">
      <c r="A639" s="177">
        <v>44501</v>
      </c>
      <c r="B639" s="116">
        <f t="shared" si="56"/>
        <v>1</v>
      </c>
      <c r="C639" s="114">
        <f t="shared" si="57"/>
        <v>0</v>
      </c>
      <c r="D639" s="115">
        <f t="shared" si="58"/>
        <v>0</v>
      </c>
      <c r="E639" s="114">
        <f t="shared" si="54"/>
        <v>0</v>
      </c>
      <c r="F639" s="114">
        <f t="shared" si="59"/>
        <v>1000000</v>
      </c>
      <c r="G639" s="114">
        <f t="shared" si="55"/>
        <v>1000000</v>
      </c>
    </row>
    <row r="640" spans="1:7" x14ac:dyDescent="0.25">
      <c r="A640" s="177">
        <v>44502</v>
      </c>
      <c r="B640" s="116">
        <f t="shared" si="56"/>
        <v>1</v>
      </c>
      <c r="C640" s="114">
        <f t="shared" si="57"/>
        <v>0</v>
      </c>
      <c r="D640" s="115">
        <f t="shared" si="58"/>
        <v>0</v>
      </c>
      <c r="E640" s="114">
        <f t="shared" si="54"/>
        <v>0</v>
      </c>
      <c r="F640" s="114">
        <f t="shared" si="59"/>
        <v>1000000</v>
      </c>
      <c r="G640" s="114">
        <f t="shared" si="55"/>
        <v>1000000</v>
      </c>
    </row>
    <row r="641" spans="1:7" x14ac:dyDescent="0.25">
      <c r="A641" s="177">
        <v>44503</v>
      </c>
      <c r="B641" s="116">
        <f t="shared" si="56"/>
        <v>1</v>
      </c>
      <c r="C641" s="114">
        <f t="shared" si="57"/>
        <v>0</v>
      </c>
      <c r="D641" s="115">
        <f t="shared" si="58"/>
        <v>0</v>
      </c>
      <c r="E641" s="114">
        <f t="shared" si="54"/>
        <v>0</v>
      </c>
      <c r="F641" s="114">
        <f t="shared" si="59"/>
        <v>1000000</v>
      </c>
      <c r="G641" s="114">
        <f t="shared" si="55"/>
        <v>1000000</v>
      </c>
    </row>
    <row r="642" spans="1:7" x14ac:dyDescent="0.25">
      <c r="A642" s="177">
        <v>44504</v>
      </c>
      <c r="B642" s="116">
        <f t="shared" si="56"/>
        <v>1</v>
      </c>
      <c r="C642" s="114">
        <f t="shared" si="57"/>
        <v>0</v>
      </c>
      <c r="D642" s="115">
        <f t="shared" si="58"/>
        <v>0</v>
      </c>
      <c r="E642" s="114">
        <f t="shared" si="54"/>
        <v>0</v>
      </c>
      <c r="F642" s="114">
        <f t="shared" si="59"/>
        <v>1000000</v>
      </c>
      <c r="G642" s="114">
        <f t="shared" si="55"/>
        <v>1000000</v>
      </c>
    </row>
    <row r="643" spans="1:7" x14ac:dyDescent="0.25">
      <c r="A643" s="177">
        <v>44505</v>
      </c>
      <c r="B643" s="116">
        <f t="shared" si="56"/>
        <v>1</v>
      </c>
      <c r="C643" s="114">
        <f t="shared" si="57"/>
        <v>0</v>
      </c>
      <c r="D643" s="115">
        <f t="shared" si="58"/>
        <v>0</v>
      </c>
      <c r="E643" s="114">
        <f t="shared" si="54"/>
        <v>0</v>
      </c>
      <c r="F643" s="114">
        <f t="shared" si="59"/>
        <v>1000000</v>
      </c>
      <c r="G643" s="114">
        <f t="shared" si="55"/>
        <v>1000000</v>
      </c>
    </row>
    <row r="644" spans="1:7" x14ac:dyDescent="0.25">
      <c r="A644" s="177">
        <v>44506</v>
      </c>
      <c r="B644" s="116">
        <f t="shared" si="56"/>
        <v>1</v>
      </c>
      <c r="C644" s="114">
        <f t="shared" si="57"/>
        <v>0</v>
      </c>
      <c r="D644" s="115">
        <f t="shared" si="58"/>
        <v>0</v>
      </c>
      <c r="E644" s="114">
        <f t="shared" ref="E644:E707" si="60">F644*$B$2499*B644/360</f>
        <v>0</v>
      </c>
      <c r="F644" s="114">
        <f t="shared" si="59"/>
        <v>1000000</v>
      </c>
      <c r="G644" s="114">
        <f t="shared" ref="G644:G707" si="61">F644-D644</f>
        <v>1000000</v>
      </c>
    </row>
    <row r="645" spans="1:7" x14ac:dyDescent="0.25">
      <c r="A645" s="177">
        <v>44507</v>
      </c>
      <c r="B645" s="116">
        <f t="shared" ref="B645:B708" si="62">DAYS360(A644,A645,TRUE)</f>
        <v>1</v>
      </c>
      <c r="C645" s="114">
        <f t="shared" ref="C645:C708" si="63">$B$2500</f>
        <v>0</v>
      </c>
      <c r="D645" s="115">
        <f t="shared" ref="D645:D708" si="64">C645-E645</f>
        <v>0</v>
      </c>
      <c r="E645" s="114">
        <f t="shared" si="60"/>
        <v>0</v>
      </c>
      <c r="F645" s="114">
        <f t="shared" ref="F645:F708" si="65">G644</f>
        <v>1000000</v>
      </c>
      <c r="G645" s="114">
        <f t="shared" si="61"/>
        <v>1000000</v>
      </c>
    </row>
    <row r="646" spans="1:7" x14ac:dyDescent="0.25">
      <c r="A646" s="177">
        <v>44508</v>
      </c>
      <c r="B646" s="116">
        <f t="shared" si="62"/>
        <v>1</v>
      </c>
      <c r="C646" s="114">
        <f t="shared" si="63"/>
        <v>0</v>
      </c>
      <c r="D646" s="115">
        <f t="shared" si="64"/>
        <v>0</v>
      </c>
      <c r="E646" s="114">
        <f t="shared" si="60"/>
        <v>0</v>
      </c>
      <c r="F646" s="114">
        <f t="shared" si="65"/>
        <v>1000000</v>
      </c>
      <c r="G646" s="114">
        <f t="shared" si="61"/>
        <v>1000000</v>
      </c>
    </row>
    <row r="647" spans="1:7" x14ac:dyDescent="0.25">
      <c r="A647" s="177">
        <v>44509</v>
      </c>
      <c r="B647" s="116">
        <f t="shared" si="62"/>
        <v>1</v>
      </c>
      <c r="C647" s="114">
        <f t="shared" si="63"/>
        <v>0</v>
      </c>
      <c r="D647" s="115">
        <f t="shared" si="64"/>
        <v>0</v>
      </c>
      <c r="E647" s="114">
        <f t="shared" si="60"/>
        <v>0</v>
      </c>
      <c r="F647" s="114">
        <f t="shared" si="65"/>
        <v>1000000</v>
      </c>
      <c r="G647" s="114">
        <f t="shared" si="61"/>
        <v>1000000</v>
      </c>
    </row>
    <row r="648" spans="1:7" x14ac:dyDescent="0.25">
      <c r="A648" s="177">
        <v>44510</v>
      </c>
      <c r="B648" s="116">
        <f t="shared" si="62"/>
        <v>1</v>
      </c>
      <c r="C648" s="114">
        <f t="shared" si="63"/>
        <v>0</v>
      </c>
      <c r="D648" s="115">
        <f t="shared" si="64"/>
        <v>0</v>
      </c>
      <c r="E648" s="114">
        <f t="shared" si="60"/>
        <v>0</v>
      </c>
      <c r="F648" s="114">
        <f t="shared" si="65"/>
        <v>1000000</v>
      </c>
      <c r="G648" s="114">
        <f t="shared" si="61"/>
        <v>1000000</v>
      </c>
    </row>
    <row r="649" spans="1:7" x14ac:dyDescent="0.25">
      <c r="A649" s="177">
        <v>44511</v>
      </c>
      <c r="B649" s="116">
        <f t="shared" si="62"/>
        <v>1</v>
      </c>
      <c r="C649" s="114">
        <f t="shared" si="63"/>
        <v>0</v>
      </c>
      <c r="D649" s="115">
        <f t="shared" si="64"/>
        <v>0</v>
      </c>
      <c r="E649" s="114">
        <f t="shared" si="60"/>
        <v>0</v>
      </c>
      <c r="F649" s="114">
        <f t="shared" si="65"/>
        <v>1000000</v>
      </c>
      <c r="G649" s="114">
        <f t="shared" si="61"/>
        <v>1000000</v>
      </c>
    </row>
    <row r="650" spans="1:7" x14ac:dyDescent="0.25">
      <c r="A650" s="177">
        <v>44512</v>
      </c>
      <c r="B650" s="116">
        <f t="shared" si="62"/>
        <v>1</v>
      </c>
      <c r="C650" s="114">
        <f t="shared" si="63"/>
        <v>0</v>
      </c>
      <c r="D650" s="115">
        <f t="shared" si="64"/>
        <v>0</v>
      </c>
      <c r="E650" s="114">
        <f t="shared" si="60"/>
        <v>0</v>
      </c>
      <c r="F650" s="114">
        <f t="shared" si="65"/>
        <v>1000000</v>
      </c>
      <c r="G650" s="114">
        <f t="shared" si="61"/>
        <v>1000000</v>
      </c>
    </row>
    <row r="651" spans="1:7" x14ac:dyDescent="0.25">
      <c r="A651" s="177">
        <v>44513</v>
      </c>
      <c r="B651" s="116">
        <f t="shared" si="62"/>
        <v>1</v>
      </c>
      <c r="C651" s="114">
        <f t="shared" si="63"/>
        <v>0</v>
      </c>
      <c r="D651" s="115">
        <f t="shared" si="64"/>
        <v>0</v>
      </c>
      <c r="E651" s="114">
        <f t="shared" si="60"/>
        <v>0</v>
      </c>
      <c r="F651" s="114">
        <f t="shared" si="65"/>
        <v>1000000</v>
      </c>
      <c r="G651" s="114">
        <f t="shared" si="61"/>
        <v>1000000</v>
      </c>
    </row>
    <row r="652" spans="1:7" x14ac:dyDescent="0.25">
      <c r="A652" s="177">
        <v>44514</v>
      </c>
      <c r="B652" s="116">
        <f t="shared" si="62"/>
        <v>1</v>
      </c>
      <c r="C652" s="114">
        <f t="shared" si="63"/>
        <v>0</v>
      </c>
      <c r="D652" s="115">
        <f t="shared" si="64"/>
        <v>0</v>
      </c>
      <c r="E652" s="114">
        <f t="shared" si="60"/>
        <v>0</v>
      </c>
      <c r="F652" s="114">
        <f t="shared" si="65"/>
        <v>1000000</v>
      </c>
      <c r="G652" s="114">
        <f t="shared" si="61"/>
        <v>1000000</v>
      </c>
    </row>
    <row r="653" spans="1:7" x14ac:dyDescent="0.25">
      <c r="A653" s="177">
        <v>44515</v>
      </c>
      <c r="B653" s="116">
        <f t="shared" si="62"/>
        <v>1</v>
      </c>
      <c r="C653" s="114">
        <f t="shared" si="63"/>
        <v>0</v>
      </c>
      <c r="D653" s="115">
        <f t="shared" si="64"/>
        <v>0</v>
      </c>
      <c r="E653" s="114">
        <f t="shared" si="60"/>
        <v>0</v>
      </c>
      <c r="F653" s="114">
        <f t="shared" si="65"/>
        <v>1000000</v>
      </c>
      <c r="G653" s="114">
        <f t="shared" si="61"/>
        <v>1000000</v>
      </c>
    </row>
    <row r="654" spans="1:7" x14ac:dyDescent="0.25">
      <c r="A654" s="177">
        <v>44516</v>
      </c>
      <c r="B654" s="116">
        <f t="shared" si="62"/>
        <v>1</v>
      </c>
      <c r="C654" s="114">
        <f t="shared" si="63"/>
        <v>0</v>
      </c>
      <c r="D654" s="115">
        <f t="shared" si="64"/>
        <v>0</v>
      </c>
      <c r="E654" s="114">
        <f t="shared" si="60"/>
        <v>0</v>
      </c>
      <c r="F654" s="114">
        <f t="shared" si="65"/>
        <v>1000000</v>
      </c>
      <c r="G654" s="114">
        <f t="shared" si="61"/>
        <v>1000000</v>
      </c>
    </row>
    <row r="655" spans="1:7" x14ac:dyDescent="0.25">
      <c r="A655" s="177">
        <v>44517</v>
      </c>
      <c r="B655" s="116">
        <f t="shared" si="62"/>
        <v>1</v>
      </c>
      <c r="C655" s="114">
        <f t="shared" si="63"/>
        <v>0</v>
      </c>
      <c r="D655" s="115">
        <f t="shared" si="64"/>
        <v>0</v>
      </c>
      <c r="E655" s="114">
        <f t="shared" si="60"/>
        <v>0</v>
      </c>
      <c r="F655" s="114">
        <f t="shared" si="65"/>
        <v>1000000</v>
      </c>
      <c r="G655" s="114">
        <f t="shared" si="61"/>
        <v>1000000</v>
      </c>
    </row>
    <row r="656" spans="1:7" x14ac:dyDescent="0.25">
      <c r="A656" s="177">
        <v>44518</v>
      </c>
      <c r="B656" s="116">
        <f t="shared" si="62"/>
        <v>1</v>
      </c>
      <c r="C656" s="114">
        <f t="shared" si="63"/>
        <v>0</v>
      </c>
      <c r="D656" s="115">
        <f t="shared" si="64"/>
        <v>0</v>
      </c>
      <c r="E656" s="114">
        <f t="shared" si="60"/>
        <v>0</v>
      </c>
      <c r="F656" s="114">
        <f t="shared" si="65"/>
        <v>1000000</v>
      </c>
      <c r="G656" s="114">
        <f t="shared" si="61"/>
        <v>1000000</v>
      </c>
    </row>
    <row r="657" spans="1:7" x14ac:dyDescent="0.25">
      <c r="A657" s="177">
        <v>44519</v>
      </c>
      <c r="B657" s="116">
        <f t="shared" si="62"/>
        <v>1</v>
      </c>
      <c r="C657" s="114">
        <f t="shared" si="63"/>
        <v>0</v>
      </c>
      <c r="D657" s="115">
        <f t="shared" si="64"/>
        <v>0</v>
      </c>
      <c r="E657" s="114">
        <f t="shared" si="60"/>
        <v>0</v>
      </c>
      <c r="F657" s="114">
        <f t="shared" si="65"/>
        <v>1000000</v>
      </c>
      <c r="G657" s="114">
        <f t="shared" si="61"/>
        <v>1000000</v>
      </c>
    </row>
    <row r="658" spans="1:7" x14ac:dyDescent="0.25">
      <c r="A658" s="177">
        <v>44520</v>
      </c>
      <c r="B658" s="116">
        <f t="shared" si="62"/>
        <v>1</v>
      </c>
      <c r="C658" s="114">
        <f t="shared" si="63"/>
        <v>0</v>
      </c>
      <c r="D658" s="115">
        <f t="shared" si="64"/>
        <v>0</v>
      </c>
      <c r="E658" s="114">
        <f t="shared" si="60"/>
        <v>0</v>
      </c>
      <c r="F658" s="114">
        <f t="shared" si="65"/>
        <v>1000000</v>
      </c>
      <c r="G658" s="114">
        <f t="shared" si="61"/>
        <v>1000000</v>
      </c>
    </row>
    <row r="659" spans="1:7" x14ac:dyDescent="0.25">
      <c r="A659" s="177">
        <v>44521</v>
      </c>
      <c r="B659" s="116">
        <f t="shared" si="62"/>
        <v>1</v>
      </c>
      <c r="C659" s="114">
        <f t="shared" si="63"/>
        <v>0</v>
      </c>
      <c r="D659" s="115">
        <f t="shared" si="64"/>
        <v>0</v>
      </c>
      <c r="E659" s="114">
        <f t="shared" si="60"/>
        <v>0</v>
      </c>
      <c r="F659" s="114">
        <f t="shared" si="65"/>
        <v>1000000</v>
      </c>
      <c r="G659" s="114">
        <f t="shared" si="61"/>
        <v>1000000</v>
      </c>
    </row>
    <row r="660" spans="1:7" x14ac:dyDescent="0.25">
      <c r="A660" s="177">
        <v>44522</v>
      </c>
      <c r="B660" s="116">
        <f t="shared" si="62"/>
        <v>1</v>
      </c>
      <c r="C660" s="114">
        <f t="shared" si="63"/>
        <v>0</v>
      </c>
      <c r="D660" s="115">
        <f t="shared" si="64"/>
        <v>0</v>
      </c>
      <c r="E660" s="114">
        <f t="shared" si="60"/>
        <v>0</v>
      </c>
      <c r="F660" s="114">
        <f t="shared" si="65"/>
        <v>1000000</v>
      </c>
      <c r="G660" s="114">
        <f t="shared" si="61"/>
        <v>1000000</v>
      </c>
    </row>
    <row r="661" spans="1:7" x14ac:dyDescent="0.25">
      <c r="A661" s="177">
        <v>44523</v>
      </c>
      <c r="B661" s="116">
        <f t="shared" si="62"/>
        <v>1</v>
      </c>
      <c r="C661" s="114">
        <f t="shared" si="63"/>
        <v>0</v>
      </c>
      <c r="D661" s="115">
        <f t="shared" si="64"/>
        <v>0</v>
      </c>
      <c r="E661" s="114">
        <f t="shared" si="60"/>
        <v>0</v>
      </c>
      <c r="F661" s="114">
        <f t="shared" si="65"/>
        <v>1000000</v>
      </c>
      <c r="G661" s="114">
        <f t="shared" si="61"/>
        <v>1000000</v>
      </c>
    </row>
    <row r="662" spans="1:7" x14ac:dyDescent="0.25">
      <c r="A662" s="177">
        <v>44524</v>
      </c>
      <c r="B662" s="116">
        <f t="shared" si="62"/>
        <v>1</v>
      </c>
      <c r="C662" s="114">
        <f t="shared" si="63"/>
        <v>0</v>
      </c>
      <c r="D662" s="115">
        <f t="shared" si="64"/>
        <v>0</v>
      </c>
      <c r="E662" s="114">
        <f t="shared" si="60"/>
        <v>0</v>
      </c>
      <c r="F662" s="114">
        <f t="shared" si="65"/>
        <v>1000000</v>
      </c>
      <c r="G662" s="114">
        <f t="shared" si="61"/>
        <v>1000000</v>
      </c>
    </row>
    <row r="663" spans="1:7" x14ac:dyDescent="0.25">
      <c r="A663" s="177">
        <v>44525</v>
      </c>
      <c r="B663" s="116">
        <f t="shared" si="62"/>
        <v>1</v>
      </c>
      <c r="C663" s="114">
        <f t="shared" si="63"/>
        <v>0</v>
      </c>
      <c r="D663" s="115">
        <f t="shared" si="64"/>
        <v>0</v>
      </c>
      <c r="E663" s="114">
        <f t="shared" si="60"/>
        <v>0</v>
      </c>
      <c r="F663" s="114">
        <f t="shared" si="65"/>
        <v>1000000</v>
      </c>
      <c r="G663" s="114">
        <f t="shared" si="61"/>
        <v>1000000</v>
      </c>
    </row>
    <row r="664" spans="1:7" x14ac:dyDescent="0.25">
      <c r="A664" s="177">
        <v>44526</v>
      </c>
      <c r="B664" s="116">
        <f t="shared" si="62"/>
        <v>1</v>
      </c>
      <c r="C664" s="114">
        <f t="shared" si="63"/>
        <v>0</v>
      </c>
      <c r="D664" s="115">
        <f t="shared" si="64"/>
        <v>0</v>
      </c>
      <c r="E664" s="114">
        <f t="shared" si="60"/>
        <v>0</v>
      </c>
      <c r="F664" s="114">
        <f t="shared" si="65"/>
        <v>1000000</v>
      </c>
      <c r="G664" s="114">
        <f t="shared" si="61"/>
        <v>1000000</v>
      </c>
    </row>
    <row r="665" spans="1:7" x14ac:dyDescent="0.25">
      <c r="A665" s="177">
        <v>44527</v>
      </c>
      <c r="B665" s="116">
        <f t="shared" si="62"/>
        <v>1</v>
      </c>
      <c r="C665" s="114">
        <f t="shared" si="63"/>
        <v>0</v>
      </c>
      <c r="D665" s="115">
        <f t="shared" si="64"/>
        <v>0</v>
      </c>
      <c r="E665" s="114">
        <f t="shared" si="60"/>
        <v>0</v>
      </c>
      <c r="F665" s="114">
        <f t="shared" si="65"/>
        <v>1000000</v>
      </c>
      <c r="G665" s="114">
        <f t="shared" si="61"/>
        <v>1000000</v>
      </c>
    </row>
    <row r="666" spans="1:7" x14ac:dyDescent="0.25">
      <c r="A666" s="177">
        <v>44528</v>
      </c>
      <c r="B666" s="116">
        <f t="shared" si="62"/>
        <v>1</v>
      </c>
      <c r="C666" s="114">
        <f t="shared" si="63"/>
        <v>0</v>
      </c>
      <c r="D666" s="115">
        <f t="shared" si="64"/>
        <v>0</v>
      </c>
      <c r="E666" s="114">
        <f t="shared" si="60"/>
        <v>0</v>
      </c>
      <c r="F666" s="114">
        <f t="shared" si="65"/>
        <v>1000000</v>
      </c>
      <c r="G666" s="114">
        <f t="shared" si="61"/>
        <v>1000000</v>
      </c>
    </row>
    <row r="667" spans="1:7" x14ac:dyDescent="0.25">
      <c r="A667" s="177">
        <v>44529</v>
      </c>
      <c r="B667" s="116">
        <f t="shared" si="62"/>
        <v>1</v>
      </c>
      <c r="C667" s="114">
        <f t="shared" si="63"/>
        <v>0</v>
      </c>
      <c r="D667" s="115">
        <f t="shared" si="64"/>
        <v>0</v>
      </c>
      <c r="E667" s="114">
        <f t="shared" si="60"/>
        <v>0</v>
      </c>
      <c r="F667" s="114">
        <f t="shared" si="65"/>
        <v>1000000</v>
      </c>
      <c r="G667" s="114">
        <f t="shared" si="61"/>
        <v>1000000</v>
      </c>
    </row>
    <row r="668" spans="1:7" x14ac:dyDescent="0.25">
      <c r="A668" s="177">
        <v>44530</v>
      </c>
      <c r="B668" s="116">
        <f t="shared" si="62"/>
        <v>1</v>
      </c>
      <c r="C668" s="114">
        <f t="shared" si="63"/>
        <v>0</v>
      </c>
      <c r="D668" s="115">
        <f t="shared" si="64"/>
        <v>0</v>
      </c>
      <c r="E668" s="114">
        <f t="shared" si="60"/>
        <v>0</v>
      </c>
      <c r="F668" s="114">
        <f t="shared" si="65"/>
        <v>1000000</v>
      </c>
      <c r="G668" s="114">
        <f t="shared" si="61"/>
        <v>1000000</v>
      </c>
    </row>
    <row r="669" spans="1:7" x14ac:dyDescent="0.25">
      <c r="A669" s="177">
        <v>44531</v>
      </c>
      <c r="B669" s="116">
        <f t="shared" si="62"/>
        <v>1</v>
      </c>
      <c r="C669" s="114">
        <f t="shared" si="63"/>
        <v>0</v>
      </c>
      <c r="D669" s="115">
        <f t="shared" si="64"/>
        <v>0</v>
      </c>
      <c r="E669" s="114">
        <f t="shared" si="60"/>
        <v>0</v>
      </c>
      <c r="F669" s="114">
        <f t="shared" si="65"/>
        <v>1000000</v>
      </c>
      <c r="G669" s="114">
        <f t="shared" si="61"/>
        <v>1000000</v>
      </c>
    </row>
    <row r="670" spans="1:7" x14ac:dyDescent="0.25">
      <c r="A670" s="177">
        <v>44532</v>
      </c>
      <c r="B670" s="116">
        <f t="shared" si="62"/>
        <v>1</v>
      </c>
      <c r="C670" s="114">
        <f t="shared" si="63"/>
        <v>0</v>
      </c>
      <c r="D670" s="115">
        <f t="shared" si="64"/>
        <v>0</v>
      </c>
      <c r="E670" s="114">
        <f t="shared" si="60"/>
        <v>0</v>
      </c>
      <c r="F670" s="114">
        <f t="shared" si="65"/>
        <v>1000000</v>
      </c>
      <c r="G670" s="114">
        <f t="shared" si="61"/>
        <v>1000000</v>
      </c>
    </row>
    <row r="671" spans="1:7" x14ac:dyDescent="0.25">
      <c r="A671" s="177">
        <v>44533</v>
      </c>
      <c r="B671" s="116">
        <f t="shared" si="62"/>
        <v>1</v>
      </c>
      <c r="C671" s="114">
        <f t="shared" si="63"/>
        <v>0</v>
      </c>
      <c r="D671" s="115">
        <f t="shared" si="64"/>
        <v>0</v>
      </c>
      <c r="E671" s="114">
        <f t="shared" si="60"/>
        <v>0</v>
      </c>
      <c r="F671" s="114">
        <f t="shared" si="65"/>
        <v>1000000</v>
      </c>
      <c r="G671" s="114">
        <f t="shared" si="61"/>
        <v>1000000</v>
      </c>
    </row>
    <row r="672" spans="1:7" x14ac:dyDescent="0.25">
      <c r="A672" s="177">
        <v>44534</v>
      </c>
      <c r="B672" s="116">
        <f t="shared" si="62"/>
        <v>1</v>
      </c>
      <c r="C672" s="114">
        <f t="shared" si="63"/>
        <v>0</v>
      </c>
      <c r="D672" s="115">
        <f t="shared" si="64"/>
        <v>0</v>
      </c>
      <c r="E672" s="114">
        <f t="shared" si="60"/>
        <v>0</v>
      </c>
      <c r="F672" s="114">
        <f t="shared" si="65"/>
        <v>1000000</v>
      </c>
      <c r="G672" s="114">
        <f t="shared" si="61"/>
        <v>1000000</v>
      </c>
    </row>
    <row r="673" spans="1:7" x14ac:dyDescent="0.25">
      <c r="A673" s="177">
        <v>44535</v>
      </c>
      <c r="B673" s="116">
        <f t="shared" si="62"/>
        <v>1</v>
      </c>
      <c r="C673" s="114">
        <f t="shared" si="63"/>
        <v>0</v>
      </c>
      <c r="D673" s="115">
        <f t="shared" si="64"/>
        <v>0</v>
      </c>
      <c r="E673" s="114">
        <f t="shared" si="60"/>
        <v>0</v>
      </c>
      <c r="F673" s="114">
        <f t="shared" si="65"/>
        <v>1000000</v>
      </c>
      <c r="G673" s="114">
        <f t="shared" si="61"/>
        <v>1000000</v>
      </c>
    </row>
    <row r="674" spans="1:7" x14ac:dyDescent="0.25">
      <c r="A674" s="177">
        <v>44536</v>
      </c>
      <c r="B674" s="116">
        <f t="shared" si="62"/>
        <v>1</v>
      </c>
      <c r="C674" s="114">
        <f t="shared" si="63"/>
        <v>0</v>
      </c>
      <c r="D674" s="115">
        <f t="shared" si="64"/>
        <v>0</v>
      </c>
      <c r="E674" s="114">
        <f t="shared" si="60"/>
        <v>0</v>
      </c>
      <c r="F674" s="114">
        <f t="shared" si="65"/>
        <v>1000000</v>
      </c>
      <c r="G674" s="114">
        <f t="shared" si="61"/>
        <v>1000000</v>
      </c>
    </row>
    <row r="675" spans="1:7" x14ac:dyDescent="0.25">
      <c r="A675" s="177">
        <v>44537</v>
      </c>
      <c r="B675" s="116">
        <f t="shared" si="62"/>
        <v>1</v>
      </c>
      <c r="C675" s="114">
        <f t="shared" si="63"/>
        <v>0</v>
      </c>
      <c r="D675" s="115">
        <f t="shared" si="64"/>
        <v>0</v>
      </c>
      <c r="E675" s="114">
        <f t="shared" si="60"/>
        <v>0</v>
      </c>
      <c r="F675" s="114">
        <f t="shared" si="65"/>
        <v>1000000</v>
      </c>
      <c r="G675" s="114">
        <f t="shared" si="61"/>
        <v>1000000</v>
      </c>
    </row>
    <row r="676" spans="1:7" x14ac:dyDescent="0.25">
      <c r="A676" s="177">
        <v>44538</v>
      </c>
      <c r="B676" s="116">
        <f t="shared" si="62"/>
        <v>1</v>
      </c>
      <c r="C676" s="114">
        <f t="shared" si="63"/>
        <v>0</v>
      </c>
      <c r="D676" s="115">
        <f t="shared" si="64"/>
        <v>0</v>
      </c>
      <c r="E676" s="114">
        <f t="shared" si="60"/>
        <v>0</v>
      </c>
      <c r="F676" s="114">
        <f t="shared" si="65"/>
        <v>1000000</v>
      </c>
      <c r="G676" s="114">
        <f t="shared" si="61"/>
        <v>1000000</v>
      </c>
    </row>
    <row r="677" spans="1:7" x14ac:dyDescent="0.25">
      <c r="A677" s="177">
        <v>44539</v>
      </c>
      <c r="B677" s="116">
        <f t="shared" si="62"/>
        <v>1</v>
      </c>
      <c r="C677" s="114">
        <f t="shared" si="63"/>
        <v>0</v>
      </c>
      <c r="D677" s="115">
        <f t="shared" si="64"/>
        <v>0</v>
      </c>
      <c r="E677" s="114">
        <f t="shared" si="60"/>
        <v>0</v>
      </c>
      <c r="F677" s="114">
        <f t="shared" si="65"/>
        <v>1000000</v>
      </c>
      <c r="G677" s="114">
        <f t="shared" si="61"/>
        <v>1000000</v>
      </c>
    </row>
    <row r="678" spans="1:7" x14ac:dyDescent="0.25">
      <c r="A678" s="177">
        <v>44540</v>
      </c>
      <c r="B678" s="116">
        <f t="shared" si="62"/>
        <v>1</v>
      </c>
      <c r="C678" s="114">
        <f t="shared" si="63"/>
        <v>0</v>
      </c>
      <c r="D678" s="115">
        <f t="shared" si="64"/>
        <v>0</v>
      </c>
      <c r="E678" s="114">
        <f t="shared" si="60"/>
        <v>0</v>
      </c>
      <c r="F678" s="114">
        <f t="shared" si="65"/>
        <v>1000000</v>
      </c>
      <c r="G678" s="114">
        <f t="shared" si="61"/>
        <v>1000000</v>
      </c>
    </row>
    <row r="679" spans="1:7" x14ac:dyDescent="0.25">
      <c r="A679" s="177">
        <v>44541</v>
      </c>
      <c r="B679" s="116">
        <f t="shared" si="62"/>
        <v>1</v>
      </c>
      <c r="C679" s="114">
        <f t="shared" si="63"/>
        <v>0</v>
      </c>
      <c r="D679" s="115">
        <f t="shared" si="64"/>
        <v>0</v>
      </c>
      <c r="E679" s="114">
        <f t="shared" si="60"/>
        <v>0</v>
      </c>
      <c r="F679" s="114">
        <f t="shared" si="65"/>
        <v>1000000</v>
      </c>
      <c r="G679" s="114">
        <f t="shared" si="61"/>
        <v>1000000</v>
      </c>
    </row>
    <row r="680" spans="1:7" x14ac:dyDescent="0.25">
      <c r="A680" s="177">
        <v>44542</v>
      </c>
      <c r="B680" s="116">
        <f t="shared" si="62"/>
        <v>1</v>
      </c>
      <c r="C680" s="114">
        <f t="shared" si="63"/>
        <v>0</v>
      </c>
      <c r="D680" s="115">
        <f t="shared" si="64"/>
        <v>0</v>
      </c>
      <c r="E680" s="114">
        <f t="shared" si="60"/>
        <v>0</v>
      </c>
      <c r="F680" s="114">
        <f t="shared" si="65"/>
        <v>1000000</v>
      </c>
      <c r="G680" s="114">
        <f t="shared" si="61"/>
        <v>1000000</v>
      </c>
    </row>
    <row r="681" spans="1:7" x14ac:dyDescent="0.25">
      <c r="A681" s="177">
        <v>44543</v>
      </c>
      <c r="B681" s="116">
        <f t="shared" si="62"/>
        <v>1</v>
      </c>
      <c r="C681" s="114">
        <f t="shared" si="63"/>
        <v>0</v>
      </c>
      <c r="D681" s="115">
        <f t="shared" si="64"/>
        <v>0</v>
      </c>
      <c r="E681" s="114">
        <f t="shared" si="60"/>
        <v>0</v>
      </c>
      <c r="F681" s="114">
        <f t="shared" si="65"/>
        <v>1000000</v>
      </c>
      <c r="G681" s="114">
        <f t="shared" si="61"/>
        <v>1000000</v>
      </c>
    </row>
    <row r="682" spans="1:7" x14ac:dyDescent="0.25">
      <c r="A682" s="177">
        <v>44544</v>
      </c>
      <c r="B682" s="116">
        <f t="shared" si="62"/>
        <v>1</v>
      </c>
      <c r="C682" s="114">
        <f t="shared" si="63"/>
        <v>0</v>
      </c>
      <c r="D682" s="115">
        <f t="shared" si="64"/>
        <v>0</v>
      </c>
      <c r="E682" s="114">
        <f t="shared" si="60"/>
        <v>0</v>
      </c>
      <c r="F682" s="114">
        <f t="shared" si="65"/>
        <v>1000000</v>
      </c>
      <c r="G682" s="114">
        <f t="shared" si="61"/>
        <v>1000000</v>
      </c>
    </row>
    <row r="683" spans="1:7" x14ac:dyDescent="0.25">
      <c r="A683" s="177">
        <v>44545</v>
      </c>
      <c r="B683" s="116">
        <f t="shared" si="62"/>
        <v>1</v>
      </c>
      <c r="C683" s="114">
        <f t="shared" si="63"/>
        <v>0</v>
      </c>
      <c r="D683" s="115">
        <f t="shared" si="64"/>
        <v>0</v>
      </c>
      <c r="E683" s="114">
        <f t="shared" si="60"/>
        <v>0</v>
      </c>
      <c r="F683" s="114">
        <f t="shared" si="65"/>
        <v>1000000</v>
      </c>
      <c r="G683" s="114">
        <f t="shared" si="61"/>
        <v>1000000</v>
      </c>
    </row>
    <row r="684" spans="1:7" x14ac:dyDescent="0.25">
      <c r="A684" s="177">
        <v>44546</v>
      </c>
      <c r="B684" s="116">
        <f t="shared" si="62"/>
        <v>1</v>
      </c>
      <c r="C684" s="114">
        <f t="shared" si="63"/>
        <v>0</v>
      </c>
      <c r="D684" s="115">
        <f t="shared" si="64"/>
        <v>0</v>
      </c>
      <c r="E684" s="114">
        <f t="shared" si="60"/>
        <v>0</v>
      </c>
      <c r="F684" s="114">
        <f t="shared" si="65"/>
        <v>1000000</v>
      </c>
      <c r="G684" s="114">
        <f t="shared" si="61"/>
        <v>1000000</v>
      </c>
    </row>
    <row r="685" spans="1:7" x14ac:dyDescent="0.25">
      <c r="A685" s="177">
        <v>44547</v>
      </c>
      <c r="B685" s="116">
        <f t="shared" si="62"/>
        <v>1</v>
      </c>
      <c r="C685" s="114">
        <f t="shared" si="63"/>
        <v>0</v>
      </c>
      <c r="D685" s="115">
        <f t="shared" si="64"/>
        <v>0</v>
      </c>
      <c r="E685" s="114">
        <f t="shared" si="60"/>
        <v>0</v>
      </c>
      <c r="F685" s="114">
        <f t="shared" si="65"/>
        <v>1000000</v>
      </c>
      <c r="G685" s="114">
        <f t="shared" si="61"/>
        <v>1000000</v>
      </c>
    </row>
    <row r="686" spans="1:7" x14ac:dyDescent="0.25">
      <c r="A686" s="177">
        <v>44548</v>
      </c>
      <c r="B686" s="116">
        <f t="shared" si="62"/>
        <v>1</v>
      </c>
      <c r="C686" s="114">
        <f t="shared" si="63"/>
        <v>0</v>
      </c>
      <c r="D686" s="115">
        <f t="shared" si="64"/>
        <v>0</v>
      </c>
      <c r="E686" s="114">
        <f t="shared" si="60"/>
        <v>0</v>
      </c>
      <c r="F686" s="114">
        <f t="shared" si="65"/>
        <v>1000000</v>
      </c>
      <c r="G686" s="114">
        <f t="shared" si="61"/>
        <v>1000000</v>
      </c>
    </row>
    <row r="687" spans="1:7" x14ac:dyDescent="0.25">
      <c r="A687" s="177">
        <v>44549</v>
      </c>
      <c r="B687" s="116">
        <f t="shared" si="62"/>
        <v>1</v>
      </c>
      <c r="C687" s="114">
        <f t="shared" si="63"/>
        <v>0</v>
      </c>
      <c r="D687" s="115">
        <f t="shared" si="64"/>
        <v>0</v>
      </c>
      <c r="E687" s="114">
        <f t="shared" si="60"/>
        <v>0</v>
      </c>
      <c r="F687" s="114">
        <f t="shared" si="65"/>
        <v>1000000</v>
      </c>
      <c r="G687" s="114">
        <f t="shared" si="61"/>
        <v>1000000</v>
      </c>
    </row>
    <row r="688" spans="1:7" x14ac:dyDescent="0.25">
      <c r="A688" s="177">
        <v>44550</v>
      </c>
      <c r="B688" s="116">
        <f t="shared" si="62"/>
        <v>1</v>
      </c>
      <c r="C688" s="114">
        <f t="shared" si="63"/>
        <v>0</v>
      </c>
      <c r="D688" s="115">
        <f t="shared" si="64"/>
        <v>0</v>
      </c>
      <c r="E688" s="114">
        <f t="shared" si="60"/>
        <v>0</v>
      </c>
      <c r="F688" s="114">
        <f t="shared" si="65"/>
        <v>1000000</v>
      </c>
      <c r="G688" s="114">
        <f t="shared" si="61"/>
        <v>1000000</v>
      </c>
    </row>
    <row r="689" spans="1:7" x14ac:dyDescent="0.25">
      <c r="A689" s="177">
        <v>44551</v>
      </c>
      <c r="B689" s="116">
        <f t="shared" si="62"/>
        <v>1</v>
      </c>
      <c r="C689" s="114">
        <f t="shared" si="63"/>
        <v>0</v>
      </c>
      <c r="D689" s="115">
        <f t="shared" si="64"/>
        <v>0</v>
      </c>
      <c r="E689" s="114">
        <f t="shared" si="60"/>
        <v>0</v>
      </c>
      <c r="F689" s="114">
        <f t="shared" si="65"/>
        <v>1000000</v>
      </c>
      <c r="G689" s="114">
        <f t="shared" si="61"/>
        <v>1000000</v>
      </c>
    </row>
    <row r="690" spans="1:7" x14ac:dyDescent="0.25">
      <c r="A690" s="177">
        <v>44552</v>
      </c>
      <c r="B690" s="116">
        <f t="shared" si="62"/>
        <v>1</v>
      </c>
      <c r="C690" s="114">
        <f t="shared" si="63"/>
        <v>0</v>
      </c>
      <c r="D690" s="115">
        <f t="shared" si="64"/>
        <v>0</v>
      </c>
      <c r="E690" s="114">
        <f t="shared" si="60"/>
        <v>0</v>
      </c>
      <c r="F690" s="114">
        <f t="shared" si="65"/>
        <v>1000000</v>
      </c>
      <c r="G690" s="114">
        <f t="shared" si="61"/>
        <v>1000000</v>
      </c>
    </row>
    <row r="691" spans="1:7" x14ac:dyDescent="0.25">
      <c r="A691" s="177">
        <v>44553</v>
      </c>
      <c r="B691" s="116">
        <f t="shared" si="62"/>
        <v>1</v>
      </c>
      <c r="C691" s="114">
        <f t="shared" si="63"/>
        <v>0</v>
      </c>
      <c r="D691" s="115">
        <f t="shared" si="64"/>
        <v>0</v>
      </c>
      <c r="E691" s="114">
        <f t="shared" si="60"/>
        <v>0</v>
      </c>
      <c r="F691" s="114">
        <f t="shared" si="65"/>
        <v>1000000</v>
      </c>
      <c r="G691" s="114">
        <f t="shared" si="61"/>
        <v>1000000</v>
      </c>
    </row>
    <row r="692" spans="1:7" x14ac:dyDescent="0.25">
      <c r="A692" s="177">
        <v>44554</v>
      </c>
      <c r="B692" s="116">
        <f t="shared" si="62"/>
        <v>1</v>
      </c>
      <c r="C692" s="114">
        <f t="shared" si="63"/>
        <v>0</v>
      </c>
      <c r="D692" s="115">
        <f t="shared" si="64"/>
        <v>0</v>
      </c>
      <c r="E692" s="114">
        <f t="shared" si="60"/>
        <v>0</v>
      </c>
      <c r="F692" s="114">
        <f t="shared" si="65"/>
        <v>1000000</v>
      </c>
      <c r="G692" s="114">
        <f t="shared" si="61"/>
        <v>1000000</v>
      </c>
    </row>
    <row r="693" spans="1:7" x14ac:dyDescent="0.25">
      <c r="A693" s="177">
        <v>44555</v>
      </c>
      <c r="B693" s="116">
        <f t="shared" si="62"/>
        <v>1</v>
      </c>
      <c r="C693" s="114">
        <f t="shared" si="63"/>
        <v>0</v>
      </c>
      <c r="D693" s="115">
        <f t="shared" si="64"/>
        <v>0</v>
      </c>
      <c r="E693" s="114">
        <f t="shared" si="60"/>
        <v>0</v>
      </c>
      <c r="F693" s="114">
        <f t="shared" si="65"/>
        <v>1000000</v>
      </c>
      <c r="G693" s="114">
        <f t="shared" si="61"/>
        <v>1000000</v>
      </c>
    </row>
    <row r="694" spans="1:7" x14ac:dyDescent="0.25">
      <c r="A694" s="177">
        <v>44556</v>
      </c>
      <c r="B694" s="116">
        <f t="shared" si="62"/>
        <v>1</v>
      </c>
      <c r="C694" s="114">
        <f t="shared" si="63"/>
        <v>0</v>
      </c>
      <c r="D694" s="115">
        <f t="shared" si="64"/>
        <v>0</v>
      </c>
      <c r="E694" s="114">
        <f t="shared" si="60"/>
        <v>0</v>
      </c>
      <c r="F694" s="114">
        <f t="shared" si="65"/>
        <v>1000000</v>
      </c>
      <c r="G694" s="114">
        <f t="shared" si="61"/>
        <v>1000000</v>
      </c>
    </row>
    <row r="695" spans="1:7" x14ac:dyDescent="0.25">
      <c r="A695" s="177">
        <v>44557</v>
      </c>
      <c r="B695" s="116">
        <f t="shared" si="62"/>
        <v>1</v>
      </c>
      <c r="C695" s="114">
        <f t="shared" si="63"/>
        <v>0</v>
      </c>
      <c r="D695" s="115">
        <f t="shared" si="64"/>
        <v>0</v>
      </c>
      <c r="E695" s="114">
        <f t="shared" si="60"/>
        <v>0</v>
      </c>
      <c r="F695" s="114">
        <f t="shared" si="65"/>
        <v>1000000</v>
      </c>
      <c r="G695" s="114">
        <f t="shared" si="61"/>
        <v>1000000</v>
      </c>
    </row>
    <row r="696" spans="1:7" x14ac:dyDescent="0.25">
      <c r="A696" s="177">
        <v>44558</v>
      </c>
      <c r="B696" s="116">
        <f t="shared" si="62"/>
        <v>1</v>
      </c>
      <c r="C696" s="114">
        <f t="shared" si="63"/>
        <v>0</v>
      </c>
      <c r="D696" s="115">
        <f t="shared" si="64"/>
        <v>0</v>
      </c>
      <c r="E696" s="114">
        <f t="shared" si="60"/>
        <v>0</v>
      </c>
      <c r="F696" s="114">
        <f t="shared" si="65"/>
        <v>1000000</v>
      </c>
      <c r="G696" s="114">
        <f t="shared" si="61"/>
        <v>1000000</v>
      </c>
    </row>
    <row r="697" spans="1:7" x14ac:dyDescent="0.25">
      <c r="A697" s="177">
        <v>44559</v>
      </c>
      <c r="B697" s="116">
        <f t="shared" si="62"/>
        <v>1</v>
      </c>
      <c r="C697" s="114">
        <f t="shared" si="63"/>
        <v>0</v>
      </c>
      <c r="D697" s="115">
        <f t="shared" si="64"/>
        <v>0</v>
      </c>
      <c r="E697" s="114">
        <f t="shared" si="60"/>
        <v>0</v>
      </c>
      <c r="F697" s="114">
        <f t="shared" si="65"/>
        <v>1000000</v>
      </c>
      <c r="G697" s="114">
        <f t="shared" si="61"/>
        <v>1000000</v>
      </c>
    </row>
    <row r="698" spans="1:7" x14ac:dyDescent="0.25">
      <c r="A698" s="177">
        <v>44560</v>
      </c>
      <c r="B698" s="116">
        <f t="shared" si="62"/>
        <v>1</v>
      </c>
      <c r="C698" s="114">
        <f t="shared" si="63"/>
        <v>0</v>
      </c>
      <c r="D698" s="115">
        <f t="shared" si="64"/>
        <v>0</v>
      </c>
      <c r="E698" s="114">
        <f t="shared" si="60"/>
        <v>0</v>
      </c>
      <c r="F698" s="114">
        <f t="shared" si="65"/>
        <v>1000000</v>
      </c>
      <c r="G698" s="114">
        <f t="shared" si="61"/>
        <v>1000000</v>
      </c>
    </row>
    <row r="699" spans="1:7" x14ac:dyDescent="0.25">
      <c r="A699" s="177">
        <v>44561</v>
      </c>
      <c r="B699" s="116">
        <f t="shared" si="62"/>
        <v>0</v>
      </c>
      <c r="C699" s="114">
        <f t="shared" si="63"/>
        <v>0</v>
      </c>
      <c r="D699" s="115">
        <f t="shared" si="64"/>
        <v>0</v>
      </c>
      <c r="E699" s="114">
        <f t="shared" si="60"/>
        <v>0</v>
      </c>
      <c r="F699" s="114">
        <f t="shared" si="65"/>
        <v>1000000</v>
      </c>
      <c r="G699" s="114">
        <f t="shared" si="61"/>
        <v>1000000</v>
      </c>
    </row>
    <row r="700" spans="1:7" x14ac:dyDescent="0.25">
      <c r="A700" s="177">
        <v>44562</v>
      </c>
      <c r="B700" s="116">
        <f t="shared" si="62"/>
        <v>1</v>
      </c>
      <c r="C700" s="114">
        <f t="shared" si="63"/>
        <v>0</v>
      </c>
      <c r="D700" s="115">
        <f t="shared" si="64"/>
        <v>0</v>
      </c>
      <c r="E700" s="114">
        <f t="shared" si="60"/>
        <v>0</v>
      </c>
      <c r="F700" s="114">
        <f t="shared" si="65"/>
        <v>1000000</v>
      </c>
      <c r="G700" s="114">
        <f t="shared" si="61"/>
        <v>1000000</v>
      </c>
    </row>
    <row r="701" spans="1:7" x14ac:dyDescent="0.25">
      <c r="A701" s="177">
        <v>44563</v>
      </c>
      <c r="B701" s="116">
        <f t="shared" si="62"/>
        <v>1</v>
      </c>
      <c r="C701" s="114">
        <f t="shared" si="63"/>
        <v>0</v>
      </c>
      <c r="D701" s="115">
        <f t="shared" si="64"/>
        <v>0</v>
      </c>
      <c r="E701" s="114">
        <f t="shared" si="60"/>
        <v>0</v>
      </c>
      <c r="F701" s="114">
        <f t="shared" si="65"/>
        <v>1000000</v>
      </c>
      <c r="G701" s="114">
        <f t="shared" si="61"/>
        <v>1000000</v>
      </c>
    </row>
    <row r="702" spans="1:7" x14ac:dyDescent="0.25">
      <c r="A702" s="177">
        <v>44564</v>
      </c>
      <c r="B702" s="116">
        <f t="shared" si="62"/>
        <v>1</v>
      </c>
      <c r="C702" s="114">
        <f t="shared" si="63"/>
        <v>0</v>
      </c>
      <c r="D702" s="115">
        <f t="shared" si="64"/>
        <v>0</v>
      </c>
      <c r="E702" s="114">
        <f t="shared" si="60"/>
        <v>0</v>
      </c>
      <c r="F702" s="114">
        <f t="shared" si="65"/>
        <v>1000000</v>
      </c>
      <c r="G702" s="114">
        <f t="shared" si="61"/>
        <v>1000000</v>
      </c>
    </row>
    <row r="703" spans="1:7" x14ac:dyDescent="0.25">
      <c r="A703" s="177">
        <v>44565</v>
      </c>
      <c r="B703" s="116">
        <f t="shared" si="62"/>
        <v>1</v>
      </c>
      <c r="C703" s="114">
        <f t="shared" si="63"/>
        <v>0</v>
      </c>
      <c r="D703" s="115">
        <f t="shared" si="64"/>
        <v>0</v>
      </c>
      <c r="E703" s="114">
        <f t="shared" si="60"/>
        <v>0</v>
      </c>
      <c r="F703" s="114">
        <f t="shared" si="65"/>
        <v>1000000</v>
      </c>
      <c r="G703" s="114">
        <f t="shared" si="61"/>
        <v>1000000</v>
      </c>
    </row>
    <row r="704" spans="1:7" x14ac:dyDescent="0.25">
      <c r="A704" s="177">
        <v>44566</v>
      </c>
      <c r="B704" s="116">
        <f t="shared" si="62"/>
        <v>1</v>
      </c>
      <c r="C704" s="114">
        <f t="shared" si="63"/>
        <v>0</v>
      </c>
      <c r="D704" s="115">
        <f t="shared" si="64"/>
        <v>0</v>
      </c>
      <c r="E704" s="114">
        <f t="shared" si="60"/>
        <v>0</v>
      </c>
      <c r="F704" s="114">
        <f t="shared" si="65"/>
        <v>1000000</v>
      </c>
      <c r="G704" s="114">
        <f t="shared" si="61"/>
        <v>1000000</v>
      </c>
    </row>
    <row r="705" spans="1:7" x14ac:dyDescent="0.25">
      <c r="A705" s="177">
        <v>44567</v>
      </c>
      <c r="B705" s="116">
        <f t="shared" si="62"/>
        <v>1</v>
      </c>
      <c r="C705" s="114">
        <f t="shared" si="63"/>
        <v>0</v>
      </c>
      <c r="D705" s="115">
        <f t="shared" si="64"/>
        <v>0</v>
      </c>
      <c r="E705" s="114">
        <f t="shared" si="60"/>
        <v>0</v>
      </c>
      <c r="F705" s="114">
        <f t="shared" si="65"/>
        <v>1000000</v>
      </c>
      <c r="G705" s="114">
        <f t="shared" si="61"/>
        <v>1000000</v>
      </c>
    </row>
    <row r="706" spans="1:7" x14ac:dyDescent="0.25">
      <c r="A706" s="177">
        <v>44568</v>
      </c>
      <c r="B706" s="116">
        <f t="shared" si="62"/>
        <v>1</v>
      </c>
      <c r="C706" s="114">
        <f t="shared" si="63"/>
        <v>0</v>
      </c>
      <c r="D706" s="115">
        <f t="shared" si="64"/>
        <v>0</v>
      </c>
      <c r="E706" s="114">
        <f t="shared" si="60"/>
        <v>0</v>
      </c>
      <c r="F706" s="114">
        <f t="shared" si="65"/>
        <v>1000000</v>
      </c>
      <c r="G706" s="114">
        <f t="shared" si="61"/>
        <v>1000000</v>
      </c>
    </row>
    <row r="707" spans="1:7" x14ac:dyDescent="0.25">
      <c r="A707" s="177">
        <v>44569</v>
      </c>
      <c r="B707" s="116">
        <f t="shared" si="62"/>
        <v>1</v>
      </c>
      <c r="C707" s="114">
        <f t="shared" si="63"/>
        <v>0</v>
      </c>
      <c r="D707" s="115">
        <f t="shared" si="64"/>
        <v>0</v>
      </c>
      <c r="E707" s="114">
        <f t="shared" si="60"/>
        <v>0</v>
      </c>
      <c r="F707" s="114">
        <f t="shared" si="65"/>
        <v>1000000</v>
      </c>
      <c r="G707" s="114">
        <f t="shared" si="61"/>
        <v>1000000</v>
      </c>
    </row>
    <row r="708" spans="1:7" x14ac:dyDescent="0.25">
      <c r="A708" s="177">
        <v>44570</v>
      </c>
      <c r="B708" s="116">
        <f t="shared" si="62"/>
        <v>1</v>
      </c>
      <c r="C708" s="114">
        <f t="shared" si="63"/>
        <v>0</v>
      </c>
      <c r="D708" s="115">
        <f t="shared" si="64"/>
        <v>0</v>
      </c>
      <c r="E708" s="114">
        <f t="shared" ref="E708:E760" si="66">F708*$B$2499*B708/360</f>
        <v>0</v>
      </c>
      <c r="F708" s="114">
        <f t="shared" si="65"/>
        <v>1000000</v>
      </c>
      <c r="G708" s="114">
        <f t="shared" ref="G708:G760" si="67">F708-D708</f>
        <v>1000000</v>
      </c>
    </row>
    <row r="709" spans="1:7" x14ac:dyDescent="0.25">
      <c r="A709" s="177">
        <v>44571</v>
      </c>
      <c r="B709" s="116">
        <f t="shared" ref="B709:B760" si="68">DAYS360(A708,A709,TRUE)</f>
        <v>1</v>
      </c>
      <c r="C709" s="114">
        <f t="shared" ref="C709:C760" si="69">$B$2500</f>
        <v>0</v>
      </c>
      <c r="D709" s="115">
        <f t="shared" ref="D709:D760" si="70">C709-E709</f>
        <v>0</v>
      </c>
      <c r="E709" s="114">
        <f t="shared" si="66"/>
        <v>0</v>
      </c>
      <c r="F709" s="114">
        <f t="shared" ref="F709:F760" si="71">G708</f>
        <v>1000000</v>
      </c>
      <c r="G709" s="114">
        <f t="shared" si="67"/>
        <v>1000000</v>
      </c>
    </row>
    <row r="710" spans="1:7" x14ac:dyDescent="0.25">
      <c r="A710" s="177">
        <v>44572</v>
      </c>
      <c r="B710" s="116">
        <f t="shared" si="68"/>
        <v>1</v>
      </c>
      <c r="C710" s="114">
        <f t="shared" si="69"/>
        <v>0</v>
      </c>
      <c r="D710" s="115">
        <f t="shared" si="70"/>
        <v>0</v>
      </c>
      <c r="E710" s="114">
        <f t="shared" si="66"/>
        <v>0</v>
      </c>
      <c r="F710" s="114">
        <f t="shared" si="71"/>
        <v>1000000</v>
      </c>
      <c r="G710" s="114">
        <f t="shared" si="67"/>
        <v>1000000</v>
      </c>
    </row>
    <row r="711" spans="1:7" x14ac:dyDescent="0.25">
      <c r="A711" s="177">
        <v>44573</v>
      </c>
      <c r="B711" s="116">
        <f t="shared" si="68"/>
        <v>1</v>
      </c>
      <c r="C711" s="114">
        <f t="shared" si="69"/>
        <v>0</v>
      </c>
      <c r="D711" s="115">
        <f t="shared" si="70"/>
        <v>0</v>
      </c>
      <c r="E711" s="114">
        <f t="shared" si="66"/>
        <v>0</v>
      </c>
      <c r="F711" s="114">
        <f t="shared" si="71"/>
        <v>1000000</v>
      </c>
      <c r="G711" s="114">
        <f t="shared" si="67"/>
        <v>1000000</v>
      </c>
    </row>
    <row r="712" spans="1:7" x14ac:dyDescent="0.25">
      <c r="A712" s="177">
        <v>44574</v>
      </c>
      <c r="B712" s="116">
        <f t="shared" si="68"/>
        <v>1</v>
      </c>
      <c r="C712" s="114">
        <f t="shared" si="69"/>
        <v>0</v>
      </c>
      <c r="D712" s="115">
        <f t="shared" si="70"/>
        <v>0</v>
      </c>
      <c r="E712" s="114">
        <f t="shared" si="66"/>
        <v>0</v>
      </c>
      <c r="F712" s="114">
        <f t="shared" si="71"/>
        <v>1000000</v>
      </c>
      <c r="G712" s="114">
        <f t="shared" si="67"/>
        <v>1000000</v>
      </c>
    </row>
    <row r="713" spans="1:7" x14ac:dyDescent="0.25">
      <c r="A713" s="177">
        <v>44575</v>
      </c>
      <c r="B713" s="116">
        <f t="shared" si="68"/>
        <v>1</v>
      </c>
      <c r="C713" s="114">
        <f t="shared" si="69"/>
        <v>0</v>
      </c>
      <c r="D713" s="115">
        <f t="shared" si="70"/>
        <v>0</v>
      </c>
      <c r="E713" s="114">
        <f t="shared" si="66"/>
        <v>0</v>
      </c>
      <c r="F713" s="114">
        <f t="shared" si="71"/>
        <v>1000000</v>
      </c>
      <c r="G713" s="114">
        <f t="shared" si="67"/>
        <v>1000000</v>
      </c>
    </row>
    <row r="714" spans="1:7" x14ac:dyDescent="0.25">
      <c r="A714" s="177">
        <v>44576</v>
      </c>
      <c r="B714" s="116">
        <f t="shared" si="68"/>
        <v>1</v>
      </c>
      <c r="C714" s="114">
        <f t="shared" si="69"/>
        <v>0</v>
      </c>
      <c r="D714" s="115">
        <f t="shared" si="70"/>
        <v>0</v>
      </c>
      <c r="E714" s="114">
        <f t="shared" si="66"/>
        <v>0</v>
      </c>
      <c r="F714" s="114">
        <f t="shared" si="71"/>
        <v>1000000</v>
      </c>
      <c r="G714" s="114">
        <f t="shared" si="67"/>
        <v>1000000</v>
      </c>
    </row>
    <row r="715" spans="1:7" x14ac:dyDescent="0.25">
      <c r="A715" s="177">
        <v>44577</v>
      </c>
      <c r="B715" s="116">
        <f t="shared" si="68"/>
        <v>1</v>
      </c>
      <c r="C715" s="114">
        <f t="shared" si="69"/>
        <v>0</v>
      </c>
      <c r="D715" s="115">
        <f t="shared" si="70"/>
        <v>0</v>
      </c>
      <c r="E715" s="114">
        <f t="shared" si="66"/>
        <v>0</v>
      </c>
      <c r="F715" s="114">
        <f t="shared" si="71"/>
        <v>1000000</v>
      </c>
      <c r="G715" s="114">
        <f t="shared" si="67"/>
        <v>1000000</v>
      </c>
    </row>
    <row r="716" spans="1:7" x14ac:dyDescent="0.25">
      <c r="A716" s="177">
        <v>44578</v>
      </c>
      <c r="B716" s="116">
        <f t="shared" si="68"/>
        <v>1</v>
      </c>
      <c r="C716" s="114">
        <f t="shared" si="69"/>
        <v>0</v>
      </c>
      <c r="D716" s="115">
        <f t="shared" si="70"/>
        <v>0</v>
      </c>
      <c r="E716" s="114">
        <f t="shared" si="66"/>
        <v>0</v>
      </c>
      <c r="F716" s="114">
        <f t="shared" si="71"/>
        <v>1000000</v>
      </c>
      <c r="G716" s="114">
        <f t="shared" si="67"/>
        <v>1000000</v>
      </c>
    </row>
    <row r="717" spans="1:7" x14ac:dyDescent="0.25">
      <c r="A717" s="177">
        <v>44579</v>
      </c>
      <c r="B717" s="116">
        <f t="shared" si="68"/>
        <v>1</v>
      </c>
      <c r="C717" s="114">
        <f t="shared" si="69"/>
        <v>0</v>
      </c>
      <c r="D717" s="115">
        <f t="shared" si="70"/>
        <v>0</v>
      </c>
      <c r="E717" s="114">
        <f t="shared" si="66"/>
        <v>0</v>
      </c>
      <c r="F717" s="114">
        <f t="shared" si="71"/>
        <v>1000000</v>
      </c>
      <c r="G717" s="114">
        <f t="shared" si="67"/>
        <v>1000000</v>
      </c>
    </row>
    <row r="718" spans="1:7" x14ac:dyDescent="0.25">
      <c r="A718" s="177">
        <v>44580</v>
      </c>
      <c r="B718" s="116">
        <f t="shared" si="68"/>
        <v>1</v>
      </c>
      <c r="C718" s="114">
        <f t="shared" si="69"/>
        <v>0</v>
      </c>
      <c r="D718" s="115">
        <f t="shared" si="70"/>
        <v>0</v>
      </c>
      <c r="E718" s="114">
        <f t="shared" si="66"/>
        <v>0</v>
      </c>
      <c r="F718" s="114">
        <f t="shared" si="71"/>
        <v>1000000</v>
      </c>
      <c r="G718" s="114">
        <f t="shared" si="67"/>
        <v>1000000</v>
      </c>
    </row>
    <row r="719" spans="1:7" x14ac:dyDescent="0.25">
      <c r="A719" s="177">
        <v>44581</v>
      </c>
      <c r="B719" s="116">
        <f t="shared" si="68"/>
        <v>1</v>
      </c>
      <c r="C719" s="114">
        <f t="shared" si="69"/>
        <v>0</v>
      </c>
      <c r="D719" s="115">
        <f t="shared" si="70"/>
        <v>0</v>
      </c>
      <c r="E719" s="114">
        <f t="shared" si="66"/>
        <v>0</v>
      </c>
      <c r="F719" s="114">
        <f t="shared" si="71"/>
        <v>1000000</v>
      </c>
      <c r="G719" s="114">
        <f t="shared" si="67"/>
        <v>1000000</v>
      </c>
    </row>
    <row r="720" spans="1:7" x14ac:dyDescent="0.25">
      <c r="A720" s="177">
        <v>44582</v>
      </c>
      <c r="B720" s="116">
        <f t="shared" si="68"/>
        <v>1</v>
      </c>
      <c r="C720" s="114">
        <f t="shared" si="69"/>
        <v>0</v>
      </c>
      <c r="D720" s="115">
        <f t="shared" si="70"/>
        <v>0</v>
      </c>
      <c r="E720" s="114">
        <f t="shared" si="66"/>
        <v>0</v>
      </c>
      <c r="F720" s="114">
        <f t="shared" si="71"/>
        <v>1000000</v>
      </c>
      <c r="G720" s="114">
        <f t="shared" si="67"/>
        <v>1000000</v>
      </c>
    </row>
    <row r="721" spans="1:7" x14ac:dyDescent="0.25">
      <c r="A721" s="177">
        <v>44583</v>
      </c>
      <c r="B721" s="116">
        <f t="shared" si="68"/>
        <v>1</v>
      </c>
      <c r="C721" s="114">
        <f t="shared" si="69"/>
        <v>0</v>
      </c>
      <c r="D721" s="115">
        <f t="shared" si="70"/>
        <v>0</v>
      </c>
      <c r="E721" s="114">
        <f t="shared" si="66"/>
        <v>0</v>
      </c>
      <c r="F721" s="114">
        <f t="shared" si="71"/>
        <v>1000000</v>
      </c>
      <c r="G721" s="114">
        <f t="shared" si="67"/>
        <v>1000000</v>
      </c>
    </row>
    <row r="722" spans="1:7" x14ac:dyDescent="0.25">
      <c r="A722" s="177">
        <v>44584</v>
      </c>
      <c r="B722" s="116">
        <f t="shared" si="68"/>
        <v>1</v>
      </c>
      <c r="C722" s="114">
        <f t="shared" si="69"/>
        <v>0</v>
      </c>
      <c r="D722" s="115">
        <f t="shared" si="70"/>
        <v>0</v>
      </c>
      <c r="E722" s="114">
        <f t="shared" si="66"/>
        <v>0</v>
      </c>
      <c r="F722" s="114">
        <f t="shared" si="71"/>
        <v>1000000</v>
      </c>
      <c r="G722" s="114">
        <f t="shared" si="67"/>
        <v>1000000</v>
      </c>
    </row>
    <row r="723" spans="1:7" x14ac:dyDescent="0.25">
      <c r="A723" s="177">
        <v>44585</v>
      </c>
      <c r="B723" s="116">
        <f t="shared" si="68"/>
        <v>1</v>
      </c>
      <c r="C723" s="114">
        <f t="shared" si="69"/>
        <v>0</v>
      </c>
      <c r="D723" s="115">
        <f t="shared" si="70"/>
        <v>0</v>
      </c>
      <c r="E723" s="114">
        <f t="shared" si="66"/>
        <v>0</v>
      </c>
      <c r="F723" s="114">
        <f t="shared" si="71"/>
        <v>1000000</v>
      </c>
      <c r="G723" s="114">
        <f t="shared" si="67"/>
        <v>1000000</v>
      </c>
    </row>
    <row r="724" spans="1:7" x14ac:dyDescent="0.25">
      <c r="A724" s="177">
        <v>44586</v>
      </c>
      <c r="B724" s="116">
        <f t="shared" si="68"/>
        <v>1</v>
      </c>
      <c r="C724" s="114">
        <f t="shared" si="69"/>
        <v>0</v>
      </c>
      <c r="D724" s="115">
        <f t="shared" si="70"/>
        <v>0</v>
      </c>
      <c r="E724" s="114">
        <f t="shared" si="66"/>
        <v>0</v>
      </c>
      <c r="F724" s="114">
        <f t="shared" si="71"/>
        <v>1000000</v>
      </c>
      <c r="G724" s="114">
        <f t="shared" si="67"/>
        <v>1000000</v>
      </c>
    </row>
    <row r="725" spans="1:7" x14ac:dyDescent="0.25">
      <c r="A725" s="177">
        <v>44587</v>
      </c>
      <c r="B725" s="116">
        <f t="shared" si="68"/>
        <v>1</v>
      </c>
      <c r="C725" s="114">
        <f t="shared" si="69"/>
        <v>0</v>
      </c>
      <c r="D725" s="115">
        <f t="shared" si="70"/>
        <v>0</v>
      </c>
      <c r="E725" s="114">
        <f t="shared" si="66"/>
        <v>0</v>
      </c>
      <c r="F725" s="114">
        <f t="shared" si="71"/>
        <v>1000000</v>
      </c>
      <c r="G725" s="114">
        <f t="shared" si="67"/>
        <v>1000000</v>
      </c>
    </row>
    <row r="726" spans="1:7" x14ac:dyDescent="0.25">
      <c r="A726" s="177">
        <v>44588</v>
      </c>
      <c r="B726" s="116">
        <f t="shared" si="68"/>
        <v>1</v>
      </c>
      <c r="C726" s="114">
        <f t="shared" si="69"/>
        <v>0</v>
      </c>
      <c r="D726" s="115">
        <f t="shared" si="70"/>
        <v>0</v>
      </c>
      <c r="E726" s="114">
        <f t="shared" si="66"/>
        <v>0</v>
      </c>
      <c r="F726" s="114">
        <f t="shared" si="71"/>
        <v>1000000</v>
      </c>
      <c r="G726" s="114">
        <f t="shared" si="67"/>
        <v>1000000</v>
      </c>
    </row>
    <row r="727" spans="1:7" x14ac:dyDescent="0.25">
      <c r="A727" s="177">
        <v>44589</v>
      </c>
      <c r="B727" s="116">
        <f t="shared" si="68"/>
        <v>1</v>
      </c>
      <c r="C727" s="114">
        <f t="shared" si="69"/>
        <v>0</v>
      </c>
      <c r="D727" s="115">
        <f t="shared" si="70"/>
        <v>0</v>
      </c>
      <c r="E727" s="114">
        <f t="shared" si="66"/>
        <v>0</v>
      </c>
      <c r="F727" s="114">
        <f t="shared" si="71"/>
        <v>1000000</v>
      </c>
      <c r="G727" s="114">
        <f t="shared" si="67"/>
        <v>1000000</v>
      </c>
    </row>
    <row r="728" spans="1:7" x14ac:dyDescent="0.25">
      <c r="A728" s="177">
        <v>44590</v>
      </c>
      <c r="B728" s="116">
        <f t="shared" si="68"/>
        <v>1</v>
      </c>
      <c r="C728" s="114">
        <f t="shared" si="69"/>
        <v>0</v>
      </c>
      <c r="D728" s="115">
        <f t="shared" si="70"/>
        <v>0</v>
      </c>
      <c r="E728" s="114">
        <f t="shared" si="66"/>
        <v>0</v>
      </c>
      <c r="F728" s="114">
        <f t="shared" si="71"/>
        <v>1000000</v>
      </c>
      <c r="G728" s="114">
        <f t="shared" si="67"/>
        <v>1000000</v>
      </c>
    </row>
    <row r="729" spans="1:7" x14ac:dyDescent="0.25">
      <c r="A729" s="177">
        <v>44591</v>
      </c>
      <c r="B729" s="116">
        <f t="shared" si="68"/>
        <v>1</v>
      </c>
      <c r="C729" s="114">
        <f t="shared" si="69"/>
        <v>0</v>
      </c>
      <c r="D729" s="115">
        <f t="shared" si="70"/>
        <v>0</v>
      </c>
      <c r="E729" s="114">
        <f t="shared" si="66"/>
        <v>0</v>
      </c>
      <c r="F729" s="114">
        <f t="shared" si="71"/>
        <v>1000000</v>
      </c>
      <c r="G729" s="114">
        <f t="shared" si="67"/>
        <v>1000000</v>
      </c>
    </row>
    <row r="730" spans="1:7" x14ac:dyDescent="0.25">
      <c r="A730" s="177">
        <v>44592</v>
      </c>
      <c r="B730" s="116">
        <f t="shared" si="68"/>
        <v>0</v>
      </c>
      <c r="C730" s="114">
        <f t="shared" si="69"/>
        <v>0</v>
      </c>
      <c r="D730" s="115">
        <f t="shared" si="70"/>
        <v>0</v>
      </c>
      <c r="E730" s="114">
        <f t="shared" si="66"/>
        <v>0</v>
      </c>
      <c r="F730" s="114">
        <f t="shared" si="71"/>
        <v>1000000</v>
      </c>
      <c r="G730" s="114">
        <f t="shared" si="67"/>
        <v>1000000</v>
      </c>
    </row>
    <row r="731" spans="1:7" x14ac:dyDescent="0.25">
      <c r="A731" s="177">
        <v>44593</v>
      </c>
      <c r="B731" s="116">
        <f t="shared" si="68"/>
        <v>1</v>
      </c>
      <c r="C731" s="114">
        <f t="shared" si="69"/>
        <v>0</v>
      </c>
      <c r="D731" s="115">
        <f t="shared" si="70"/>
        <v>0</v>
      </c>
      <c r="E731" s="114">
        <f t="shared" si="66"/>
        <v>0</v>
      </c>
      <c r="F731" s="114">
        <f t="shared" si="71"/>
        <v>1000000</v>
      </c>
      <c r="G731" s="114">
        <f t="shared" si="67"/>
        <v>1000000</v>
      </c>
    </row>
    <row r="732" spans="1:7" x14ac:dyDescent="0.25">
      <c r="A732" s="177">
        <v>44594</v>
      </c>
      <c r="B732" s="116">
        <f t="shared" si="68"/>
        <v>1</v>
      </c>
      <c r="C732" s="114">
        <f t="shared" si="69"/>
        <v>0</v>
      </c>
      <c r="D732" s="115">
        <f t="shared" si="70"/>
        <v>0</v>
      </c>
      <c r="E732" s="114">
        <f t="shared" si="66"/>
        <v>0</v>
      </c>
      <c r="F732" s="114">
        <f t="shared" si="71"/>
        <v>1000000</v>
      </c>
      <c r="G732" s="114">
        <f t="shared" si="67"/>
        <v>1000000</v>
      </c>
    </row>
    <row r="733" spans="1:7" x14ac:dyDescent="0.25">
      <c r="A733" s="177">
        <v>44595</v>
      </c>
      <c r="B733" s="116">
        <f t="shared" si="68"/>
        <v>1</v>
      </c>
      <c r="C733" s="114">
        <f t="shared" si="69"/>
        <v>0</v>
      </c>
      <c r="D733" s="115">
        <f t="shared" si="70"/>
        <v>0</v>
      </c>
      <c r="E733" s="114">
        <f t="shared" si="66"/>
        <v>0</v>
      </c>
      <c r="F733" s="114">
        <f t="shared" si="71"/>
        <v>1000000</v>
      </c>
      <c r="G733" s="114">
        <f t="shared" si="67"/>
        <v>1000000</v>
      </c>
    </row>
    <row r="734" spans="1:7" x14ac:dyDescent="0.25">
      <c r="A734" s="177">
        <v>44596</v>
      </c>
      <c r="B734" s="116">
        <f t="shared" si="68"/>
        <v>1</v>
      </c>
      <c r="C734" s="114">
        <f t="shared" si="69"/>
        <v>0</v>
      </c>
      <c r="D734" s="115">
        <f t="shared" si="70"/>
        <v>0</v>
      </c>
      <c r="E734" s="114">
        <f t="shared" si="66"/>
        <v>0</v>
      </c>
      <c r="F734" s="114">
        <f t="shared" si="71"/>
        <v>1000000</v>
      </c>
      <c r="G734" s="114">
        <f t="shared" si="67"/>
        <v>1000000</v>
      </c>
    </row>
    <row r="735" spans="1:7" x14ac:dyDescent="0.25">
      <c r="A735" s="177">
        <v>44597</v>
      </c>
      <c r="B735" s="116">
        <f t="shared" si="68"/>
        <v>1</v>
      </c>
      <c r="C735" s="114">
        <f t="shared" si="69"/>
        <v>0</v>
      </c>
      <c r="D735" s="115">
        <f t="shared" si="70"/>
        <v>0</v>
      </c>
      <c r="E735" s="114">
        <f t="shared" si="66"/>
        <v>0</v>
      </c>
      <c r="F735" s="114">
        <f t="shared" si="71"/>
        <v>1000000</v>
      </c>
      <c r="G735" s="114">
        <f t="shared" si="67"/>
        <v>1000000</v>
      </c>
    </row>
    <row r="736" spans="1:7" x14ac:dyDescent="0.25">
      <c r="A736" s="177">
        <v>44598</v>
      </c>
      <c r="B736" s="116">
        <f t="shared" si="68"/>
        <v>1</v>
      </c>
      <c r="C736" s="114">
        <f t="shared" si="69"/>
        <v>0</v>
      </c>
      <c r="D736" s="115">
        <f t="shared" si="70"/>
        <v>0</v>
      </c>
      <c r="E736" s="114">
        <f t="shared" si="66"/>
        <v>0</v>
      </c>
      <c r="F736" s="114">
        <f t="shared" si="71"/>
        <v>1000000</v>
      </c>
      <c r="G736" s="114">
        <f t="shared" si="67"/>
        <v>1000000</v>
      </c>
    </row>
    <row r="737" spans="1:7" x14ac:dyDescent="0.25">
      <c r="A737" s="177">
        <v>44599</v>
      </c>
      <c r="B737" s="116">
        <f t="shared" si="68"/>
        <v>1</v>
      </c>
      <c r="C737" s="114">
        <f t="shared" si="69"/>
        <v>0</v>
      </c>
      <c r="D737" s="115">
        <f t="shared" si="70"/>
        <v>0</v>
      </c>
      <c r="E737" s="114">
        <f t="shared" si="66"/>
        <v>0</v>
      </c>
      <c r="F737" s="114">
        <f t="shared" si="71"/>
        <v>1000000</v>
      </c>
      <c r="G737" s="114">
        <f t="shared" si="67"/>
        <v>1000000</v>
      </c>
    </row>
    <row r="738" spans="1:7" x14ac:dyDescent="0.25">
      <c r="A738" s="177">
        <v>44600</v>
      </c>
      <c r="B738" s="116">
        <f t="shared" si="68"/>
        <v>1</v>
      </c>
      <c r="C738" s="114">
        <f t="shared" si="69"/>
        <v>0</v>
      </c>
      <c r="D738" s="115">
        <f t="shared" si="70"/>
        <v>0</v>
      </c>
      <c r="E738" s="114">
        <f t="shared" si="66"/>
        <v>0</v>
      </c>
      <c r="F738" s="114">
        <f t="shared" si="71"/>
        <v>1000000</v>
      </c>
      <c r="G738" s="114">
        <f t="shared" si="67"/>
        <v>1000000</v>
      </c>
    </row>
    <row r="739" spans="1:7" x14ac:dyDescent="0.25">
      <c r="A739" s="177">
        <v>44601</v>
      </c>
      <c r="B739" s="116">
        <f t="shared" si="68"/>
        <v>1</v>
      </c>
      <c r="C739" s="114">
        <f t="shared" si="69"/>
        <v>0</v>
      </c>
      <c r="D739" s="115">
        <f t="shared" si="70"/>
        <v>0</v>
      </c>
      <c r="E739" s="114">
        <f t="shared" si="66"/>
        <v>0</v>
      </c>
      <c r="F739" s="114">
        <f t="shared" si="71"/>
        <v>1000000</v>
      </c>
      <c r="G739" s="114">
        <f t="shared" si="67"/>
        <v>1000000</v>
      </c>
    </row>
    <row r="740" spans="1:7" x14ac:dyDescent="0.25">
      <c r="A740" s="177">
        <v>44602</v>
      </c>
      <c r="B740" s="116">
        <f t="shared" si="68"/>
        <v>1</v>
      </c>
      <c r="C740" s="114">
        <f t="shared" si="69"/>
        <v>0</v>
      </c>
      <c r="D740" s="115">
        <f t="shared" si="70"/>
        <v>0</v>
      </c>
      <c r="E740" s="114">
        <f t="shared" si="66"/>
        <v>0</v>
      </c>
      <c r="F740" s="114">
        <f t="shared" si="71"/>
        <v>1000000</v>
      </c>
      <c r="G740" s="114">
        <f t="shared" si="67"/>
        <v>1000000</v>
      </c>
    </row>
    <row r="741" spans="1:7" x14ac:dyDescent="0.25">
      <c r="A741" s="177">
        <v>44603</v>
      </c>
      <c r="B741" s="116">
        <f t="shared" si="68"/>
        <v>1</v>
      </c>
      <c r="C741" s="114">
        <f t="shared" si="69"/>
        <v>0</v>
      </c>
      <c r="D741" s="115">
        <f t="shared" si="70"/>
        <v>0</v>
      </c>
      <c r="E741" s="114">
        <f t="shared" si="66"/>
        <v>0</v>
      </c>
      <c r="F741" s="114">
        <f t="shared" si="71"/>
        <v>1000000</v>
      </c>
      <c r="G741" s="114">
        <f t="shared" si="67"/>
        <v>1000000</v>
      </c>
    </row>
    <row r="742" spans="1:7" x14ac:dyDescent="0.25">
      <c r="A742" s="177">
        <v>44604</v>
      </c>
      <c r="B742" s="116">
        <f t="shared" si="68"/>
        <v>1</v>
      </c>
      <c r="C742" s="114">
        <f t="shared" si="69"/>
        <v>0</v>
      </c>
      <c r="D742" s="115">
        <f t="shared" si="70"/>
        <v>0</v>
      </c>
      <c r="E742" s="114">
        <f t="shared" si="66"/>
        <v>0</v>
      </c>
      <c r="F742" s="114">
        <f t="shared" si="71"/>
        <v>1000000</v>
      </c>
      <c r="G742" s="114">
        <f t="shared" si="67"/>
        <v>1000000</v>
      </c>
    </row>
    <row r="743" spans="1:7" x14ac:dyDescent="0.25">
      <c r="A743" s="177">
        <v>44605</v>
      </c>
      <c r="B743" s="116">
        <f t="shared" si="68"/>
        <v>1</v>
      </c>
      <c r="C743" s="114">
        <f t="shared" si="69"/>
        <v>0</v>
      </c>
      <c r="D743" s="115">
        <f t="shared" si="70"/>
        <v>0</v>
      </c>
      <c r="E743" s="114">
        <f t="shared" si="66"/>
        <v>0</v>
      </c>
      <c r="F743" s="114">
        <f t="shared" si="71"/>
        <v>1000000</v>
      </c>
      <c r="G743" s="114">
        <f t="shared" si="67"/>
        <v>1000000</v>
      </c>
    </row>
    <row r="744" spans="1:7" x14ac:dyDescent="0.25">
      <c r="A744" s="177">
        <v>44606</v>
      </c>
      <c r="B744" s="116">
        <f t="shared" si="68"/>
        <v>1</v>
      </c>
      <c r="C744" s="114">
        <f t="shared" si="69"/>
        <v>0</v>
      </c>
      <c r="D744" s="115">
        <f t="shared" si="70"/>
        <v>0</v>
      </c>
      <c r="E744" s="114">
        <f t="shared" si="66"/>
        <v>0</v>
      </c>
      <c r="F744" s="114">
        <f t="shared" si="71"/>
        <v>1000000</v>
      </c>
      <c r="G744" s="114">
        <f t="shared" si="67"/>
        <v>1000000</v>
      </c>
    </row>
    <row r="745" spans="1:7" x14ac:dyDescent="0.25">
      <c r="A745" s="177">
        <v>44607</v>
      </c>
      <c r="B745" s="116">
        <f t="shared" si="68"/>
        <v>1</v>
      </c>
      <c r="C745" s="114">
        <f t="shared" si="69"/>
        <v>0</v>
      </c>
      <c r="D745" s="115">
        <f t="shared" si="70"/>
        <v>0</v>
      </c>
      <c r="E745" s="114">
        <f t="shared" si="66"/>
        <v>0</v>
      </c>
      <c r="F745" s="114">
        <f t="shared" si="71"/>
        <v>1000000</v>
      </c>
      <c r="G745" s="114">
        <f t="shared" si="67"/>
        <v>1000000</v>
      </c>
    </row>
    <row r="746" spans="1:7" x14ac:dyDescent="0.25">
      <c r="A746" s="177">
        <v>44608</v>
      </c>
      <c r="B746" s="116">
        <f t="shared" si="68"/>
        <v>1</v>
      </c>
      <c r="C746" s="114">
        <f t="shared" si="69"/>
        <v>0</v>
      </c>
      <c r="D746" s="115">
        <f t="shared" si="70"/>
        <v>0</v>
      </c>
      <c r="E746" s="114">
        <f t="shared" si="66"/>
        <v>0</v>
      </c>
      <c r="F746" s="114">
        <f t="shared" si="71"/>
        <v>1000000</v>
      </c>
      <c r="G746" s="114">
        <f t="shared" si="67"/>
        <v>1000000</v>
      </c>
    </row>
    <row r="747" spans="1:7" x14ac:dyDescent="0.25">
      <c r="A747" s="177">
        <v>44609</v>
      </c>
      <c r="B747" s="116">
        <f t="shared" si="68"/>
        <v>1</v>
      </c>
      <c r="C747" s="114">
        <f t="shared" si="69"/>
        <v>0</v>
      </c>
      <c r="D747" s="115">
        <f t="shared" si="70"/>
        <v>0</v>
      </c>
      <c r="E747" s="114">
        <f t="shared" si="66"/>
        <v>0</v>
      </c>
      <c r="F747" s="114">
        <f t="shared" si="71"/>
        <v>1000000</v>
      </c>
      <c r="G747" s="114">
        <f t="shared" si="67"/>
        <v>1000000</v>
      </c>
    </row>
    <row r="748" spans="1:7" x14ac:dyDescent="0.25">
      <c r="A748" s="177">
        <v>44610</v>
      </c>
      <c r="B748" s="116">
        <f t="shared" si="68"/>
        <v>1</v>
      </c>
      <c r="C748" s="114">
        <f t="shared" si="69"/>
        <v>0</v>
      </c>
      <c r="D748" s="115">
        <f t="shared" si="70"/>
        <v>0</v>
      </c>
      <c r="E748" s="114">
        <f t="shared" si="66"/>
        <v>0</v>
      </c>
      <c r="F748" s="114">
        <f t="shared" si="71"/>
        <v>1000000</v>
      </c>
      <c r="G748" s="114">
        <f t="shared" si="67"/>
        <v>1000000</v>
      </c>
    </row>
    <row r="749" spans="1:7" x14ac:dyDescent="0.25">
      <c r="A749" s="177">
        <v>44611</v>
      </c>
      <c r="B749" s="116">
        <f t="shared" si="68"/>
        <v>1</v>
      </c>
      <c r="C749" s="114">
        <f t="shared" si="69"/>
        <v>0</v>
      </c>
      <c r="D749" s="115">
        <f t="shared" si="70"/>
        <v>0</v>
      </c>
      <c r="E749" s="114">
        <f t="shared" si="66"/>
        <v>0</v>
      </c>
      <c r="F749" s="114">
        <f t="shared" si="71"/>
        <v>1000000</v>
      </c>
      <c r="G749" s="114">
        <f t="shared" si="67"/>
        <v>1000000</v>
      </c>
    </row>
    <row r="750" spans="1:7" x14ac:dyDescent="0.25">
      <c r="A750" s="177">
        <v>44612</v>
      </c>
      <c r="B750" s="116">
        <f t="shared" si="68"/>
        <v>1</v>
      </c>
      <c r="C750" s="114">
        <f t="shared" si="69"/>
        <v>0</v>
      </c>
      <c r="D750" s="115">
        <f t="shared" si="70"/>
        <v>0</v>
      </c>
      <c r="E750" s="114">
        <f t="shared" si="66"/>
        <v>0</v>
      </c>
      <c r="F750" s="114">
        <f t="shared" si="71"/>
        <v>1000000</v>
      </c>
      <c r="G750" s="114">
        <f t="shared" si="67"/>
        <v>1000000</v>
      </c>
    </row>
    <row r="751" spans="1:7" x14ac:dyDescent="0.25">
      <c r="A751" s="177">
        <v>44613</v>
      </c>
      <c r="B751" s="116">
        <f t="shared" si="68"/>
        <v>1</v>
      </c>
      <c r="C751" s="114">
        <f t="shared" si="69"/>
        <v>0</v>
      </c>
      <c r="D751" s="115">
        <f t="shared" si="70"/>
        <v>0</v>
      </c>
      <c r="E751" s="114">
        <f t="shared" si="66"/>
        <v>0</v>
      </c>
      <c r="F751" s="114">
        <f t="shared" si="71"/>
        <v>1000000</v>
      </c>
      <c r="G751" s="114">
        <f t="shared" si="67"/>
        <v>1000000</v>
      </c>
    </row>
    <row r="752" spans="1:7" x14ac:dyDescent="0.25">
      <c r="A752" s="177">
        <v>44614</v>
      </c>
      <c r="B752" s="116">
        <f t="shared" si="68"/>
        <v>1</v>
      </c>
      <c r="C752" s="114">
        <f t="shared" si="69"/>
        <v>0</v>
      </c>
      <c r="D752" s="115">
        <f t="shared" si="70"/>
        <v>0</v>
      </c>
      <c r="E752" s="114">
        <f t="shared" si="66"/>
        <v>0</v>
      </c>
      <c r="F752" s="114">
        <f t="shared" si="71"/>
        <v>1000000</v>
      </c>
      <c r="G752" s="114">
        <f t="shared" si="67"/>
        <v>1000000</v>
      </c>
    </row>
    <row r="753" spans="1:7" x14ac:dyDescent="0.25">
      <c r="A753" s="177">
        <v>44615</v>
      </c>
      <c r="B753" s="116">
        <f t="shared" si="68"/>
        <v>1</v>
      </c>
      <c r="C753" s="114">
        <f t="shared" si="69"/>
        <v>0</v>
      </c>
      <c r="D753" s="115">
        <f t="shared" si="70"/>
        <v>0</v>
      </c>
      <c r="E753" s="114">
        <f t="shared" si="66"/>
        <v>0</v>
      </c>
      <c r="F753" s="114">
        <f t="shared" si="71"/>
        <v>1000000</v>
      </c>
      <c r="G753" s="114">
        <f t="shared" si="67"/>
        <v>1000000</v>
      </c>
    </row>
    <row r="754" spans="1:7" x14ac:dyDescent="0.25">
      <c r="A754" s="177">
        <v>44616</v>
      </c>
      <c r="B754" s="116">
        <f t="shared" si="68"/>
        <v>1</v>
      </c>
      <c r="C754" s="114">
        <f t="shared" si="69"/>
        <v>0</v>
      </c>
      <c r="D754" s="115">
        <f t="shared" si="70"/>
        <v>0</v>
      </c>
      <c r="E754" s="114">
        <f t="shared" si="66"/>
        <v>0</v>
      </c>
      <c r="F754" s="114">
        <f t="shared" si="71"/>
        <v>1000000</v>
      </c>
      <c r="G754" s="114">
        <f t="shared" si="67"/>
        <v>1000000</v>
      </c>
    </row>
    <row r="755" spans="1:7" x14ac:dyDescent="0.25">
      <c r="A755" s="177">
        <v>44617</v>
      </c>
      <c r="B755" s="116">
        <f t="shared" si="68"/>
        <v>1</v>
      </c>
      <c r="C755" s="114">
        <f t="shared" si="69"/>
        <v>0</v>
      </c>
      <c r="D755" s="115">
        <f t="shared" si="70"/>
        <v>0</v>
      </c>
      <c r="E755" s="114">
        <f t="shared" si="66"/>
        <v>0</v>
      </c>
      <c r="F755" s="114">
        <f t="shared" si="71"/>
        <v>1000000</v>
      </c>
      <c r="G755" s="114">
        <f t="shared" si="67"/>
        <v>1000000</v>
      </c>
    </row>
    <row r="756" spans="1:7" x14ac:dyDescent="0.25">
      <c r="A756" s="177">
        <v>44618</v>
      </c>
      <c r="B756" s="116">
        <f t="shared" si="68"/>
        <v>1</v>
      </c>
      <c r="C756" s="114">
        <f t="shared" si="69"/>
        <v>0</v>
      </c>
      <c r="D756" s="115">
        <f t="shared" si="70"/>
        <v>0</v>
      </c>
      <c r="E756" s="114">
        <f t="shared" si="66"/>
        <v>0</v>
      </c>
      <c r="F756" s="114">
        <f t="shared" si="71"/>
        <v>1000000</v>
      </c>
      <c r="G756" s="114">
        <f t="shared" si="67"/>
        <v>1000000</v>
      </c>
    </row>
    <row r="757" spans="1:7" x14ac:dyDescent="0.25">
      <c r="A757" s="177">
        <v>44619</v>
      </c>
      <c r="B757" s="116">
        <f t="shared" si="68"/>
        <v>1</v>
      </c>
      <c r="C757" s="114">
        <f t="shared" si="69"/>
        <v>0</v>
      </c>
      <c r="D757" s="115">
        <f t="shared" si="70"/>
        <v>0</v>
      </c>
      <c r="E757" s="114">
        <f t="shared" si="66"/>
        <v>0</v>
      </c>
      <c r="F757" s="114">
        <f t="shared" si="71"/>
        <v>1000000</v>
      </c>
      <c r="G757" s="114">
        <f t="shared" si="67"/>
        <v>1000000</v>
      </c>
    </row>
    <row r="758" spans="1:7" x14ac:dyDescent="0.25">
      <c r="A758" s="177">
        <v>44620</v>
      </c>
      <c r="B758" s="116">
        <f t="shared" si="68"/>
        <v>1</v>
      </c>
      <c r="C758" s="114">
        <f t="shared" si="69"/>
        <v>0</v>
      </c>
      <c r="D758" s="115">
        <f t="shared" si="70"/>
        <v>0</v>
      </c>
      <c r="E758" s="114">
        <f t="shared" si="66"/>
        <v>0</v>
      </c>
      <c r="F758" s="114">
        <f t="shared" si="71"/>
        <v>1000000</v>
      </c>
      <c r="G758" s="114">
        <f t="shared" si="67"/>
        <v>1000000</v>
      </c>
    </row>
    <row r="759" spans="1:7" x14ac:dyDescent="0.25">
      <c r="A759" s="177">
        <v>44621</v>
      </c>
      <c r="B759" s="116">
        <f t="shared" si="68"/>
        <v>3</v>
      </c>
      <c r="C759" s="114">
        <f t="shared" si="69"/>
        <v>0</v>
      </c>
      <c r="D759" s="178">
        <f t="shared" si="70"/>
        <v>0</v>
      </c>
      <c r="E759" s="114">
        <f t="shared" si="66"/>
        <v>0</v>
      </c>
      <c r="F759" s="114">
        <f t="shared" si="71"/>
        <v>1000000</v>
      </c>
      <c r="G759" s="114">
        <f t="shared" si="67"/>
        <v>1000000</v>
      </c>
    </row>
    <row r="760" spans="1:7" x14ac:dyDescent="0.25">
      <c r="A760" s="177">
        <v>44622</v>
      </c>
      <c r="B760" s="116">
        <f t="shared" si="68"/>
        <v>1</v>
      </c>
      <c r="C760" s="114">
        <f t="shared" si="69"/>
        <v>0</v>
      </c>
      <c r="D760" s="115">
        <f t="shared" si="70"/>
        <v>0</v>
      </c>
      <c r="E760" s="114">
        <f t="shared" si="66"/>
        <v>0</v>
      </c>
      <c r="F760" s="114">
        <f t="shared" si="71"/>
        <v>1000000</v>
      </c>
      <c r="G760" s="114">
        <f t="shared" si="67"/>
        <v>1000000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58168-4045-4BF0-8992-6E623AAAE809}">
  <dimension ref="A1:I45"/>
  <sheetViews>
    <sheetView workbookViewId="0">
      <pane ySplit="3" topLeftCell="A4" activePane="bottomLeft" state="frozen"/>
      <selection activeCell="N2" sqref="N2"/>
      <selection pane="bottomLeft" activeCell="C23" sqref="C23"/>
    </sheetView>
  </sheetViews>
  <sheetFormatPr defaultRowHeight="15" x14ac:dyDescent="0.25"/>
  <cols>
    <col min="1" max="1" width="15.140625" bestFit="1" customWidth="1"/>
    <col min="2" max="2" width="12.28515625" bestFit="1" customWidth="1"/>
    <col min="3" max="3" width="18.42578125" bestFit="1" customWidth="1"/>
    <col min="4" max="4" width="12.85546875" bestFit="1" customWidth="1"/>
    <col min="5" max="5" width="9.42578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6.7109375" bestFit="1" customWidth="1"/>
  </cols>
  <sheetData>
    <row r="1" spans="1:9" x14ac:dyDescent="0.25">
      <c r="A1" s="217" t="s">
        <v>267</v>
      </c>
      <c r="B1" s="188">
        <v>43830</v>
      </c>
      <c r="C1" s="86" t="s">
        <v>377</v>
      </c>
      <c r="D1" s="187">
        <v>2000000</v>
      </c>
      <c r="E1" s="218"/>
      <c r="F1" s="87"/>
      <c r="G1" s="87"/>
      <c r="H1" s="87"/>
      <c r="I1" s="87"/>
    </row>
    <row r="2" spans="1:9" x14ac:dyDescent="0.25">
      <c r="A2" s="217" t="s">
        <v>268</v>
      </c>
      <c r="B2" s="186">
        <v>0.15</v>
      </c>
      <c r="C2" s="196" t="s">
        <v>381</v>
      </c>
      <c r="D2" s="195">
        <f>ROUNDUP(48060.7073060043,0)</f>
        <v>48061</v>
      </c>
      <c r="E2" s="219"/>
      <c r="F2" s="87"/>
      <c r="G2" s="87"/>
      <c r="H2" s="87"/>
      <c r="I2" s="87"/>
    </row>
    <row r="3" spans="1:9" x14ac:dyDescent="0.25">
      <c r="A3" s="92" t="s">
        <v>23</v>
      </c>
      <c r="B3" s="92" t="s">
        <v>24</v>
      </c>
      <c r="C3" s="92" t="s">
        <v>15</v>
      </c>
      <c r="D3" s="92" t="s">
        <v>28</v>
      </c>
      <c r="E3" s="92" t="s">
        <v>27</v>
      </c>
      <c r="F3" s="92" t="s">
        <v>25</v>
      </c>
      <c r="G3" s="92" t="s">
        <v>26</v>
      </c>
      <c r="H3" s="92" t="s">
        <v>271</v>
      </c>
      <c r="I3" s="92" t="s">
        <v>272</v>
      </c>
    </row>
    <row r="4" spans="1:9" x14ac:dyDescent="0.25">
      <c r="A4" s="220" t="s">
        <v>632</v>
      </c>
      <c r="B4" s="192">
        <f>_xlfn.DAYS(A4,B1)</f>
        <v>2</v>
      </c>
      <c r="C4" s="189">
        <f>$D$2</f>
        <v>48061</v>
      </c>
      <c r="D4" s="191">
        <f>C4-E4</f>
        <v>46417.16</v>
      </c>
      <c r="E4" s="189">
        <f>ROUND(F4*$B$2*B4/365,2)</f>
        <v>1643.84</v>
      </c>
      <c r="F4" s="189">
        <f>D1</f>
        <v>2000000</v>
      </c>
      <c r="G4" s="189">
        <f t="shared" ref="G4:G45" si="0">F4-D4</f>
        <v>1953582.84</v>
      </c>
      <c r="H4" s="189">
        <f>F4*$B$2*B4/365</f>
        <v>1643.8356164383561</v>
      </c>
      <c r="I4" s="222">
        <f>H4-E4</f>
        <v>-4.3835616438627767E-3</v>
      </c>
    </row>
    <row r="5" spans="1:9" x14ac:dyDescent="0.25">
      <c r="A5" s="220" t="s">
        <v>528</v>
      </c>
      <c r="B5" s="192">
        <f>_xlfn.DAYS(A5,A4)</f>
        <v>1</v>
      </c>
      <c r="C5" s="189">
        <f t="shared" ref="C5:C45" si="1">$D$2</f>
        <v>48061</v>
      </c>
      <c r="D5" s="191">
        <f t="shared" ref="D5:D45" si="2">C5-E5</f>
        <v>47258.16</v>
      </c>
      <c r="E5" s="189">
        <f t="shared" ref="E5:E44" si="3">ROUND(F5*$B$2*B5/365,2)</f>
        <v>802.84</v>
      </c>
      <c r="F5" s="189">
        <f t="shared" ref="F5:F45" si="4">G4</f>
        <v>1953582.84</v>
      </c>
      <c r="G5" s="189">
        <f t="shared" si="0"/>
        <v>1906324.6800000002</v>
      </c>
      <c r="H5" s="189">
        <f>F5*$B$2*B5/365</f>
        <v>802.84226301369858</v>
      </c>
      <c r="I5" s="222">
        <f t="shared" ref="I5:I45" si="5">H5-E5</f>
        <v>2.2630136985526406E-3</v>
      </c>
    </row>
    <row r="6" spans="1:9" x14ac:dyDescent="0.25">
      <c r="A6" s="220" t="s">
        <v>631</v>
      </c>
      <c r="B6" s="192">
        <f t="shared" ref="B6:B45" si="6">_xlfn.DAYS(A6,A5)</f>
        <v>1</v>
      </c>
      <c r="C6" s="189">
        <f t="shared" si="1"/>
        <v>48061</v>
      </c>
      <c r="D6" s="191">
        <f t="shared" si="2"/>
        <v>47277.58</v>
      </c>
      <c r="E6" s="189">
        <f t="shared" si="3"/>
        <v>783.42</v>
      </c>
      <c r="F6" s="189">
        <f t="shared" si="4"/>
        <v>1906324.6800000002</v>
      </c>
      <c r="G6" s="189">
        <f t="shared" si="0"/>
        <v>1859047.1</v>
      </c>
      <c r="H6" s="189">
        <f t="shared" ref="H6:H44" si="7">F6*$B$2*B6/365</f>
        <v>783.42110136986298</v>
      </c>
      <c r="I6" s="222">
        <f t="shared" si="5"/>
        <v>1.1013698630222279E-3</v>
      </c>
    </row>
    <row r="7" spans="1:9" x14ac:dyDescent="0.25">
      <c r="A7" s="220" t="s">
        <v>33</v>
      </c>
      <c r="B7" s="192">
        <f t="shared" si="6"/>
        <v>1</v>
      </c>
      <c r="C7" s="189">
        <f t="shared" si="1"/>
        <v>48061</v>
      </c>
      <c r="D7" s="191">
        <f t="shared" si="2"/>
        <v>47297.01</v>
      </c>
      <c r="E7" s="189">
        <f t="shared" si="3"/>
        <v>763.99</v>
      </c>
      <c r="F7" s="189">
        <f t="shared" si="4"/>
        <v>1859047.1</v>
      </c>
      <c r="G7" s="189">
        <f t="shared" si="0"/>
        <v>1811750.09</v>
      </c>
      <c r="H7" s="189">
        <f t="shared" si="7"/>
        <v>763.99195890410965</v>
      </c>
      <c r="I7" s="222">
        <f t="shared" si="5"/>
        <v>1.9589041096423898E-3</v>
      </c>
    </row>
    <row r="8" spans="1:9" x14ac:dyDescent="0.25">
      <c r="A8" s="220" t="s">
        <v>630</v>
      </c>
      <c r="B8" s="192">
        <f t="shared" si="6"/>
        <v>1</v>
      </c>
      <c r="C8" s="189">
        <f t="shared" si="1"/>
        <v>48061</v>
      </c>
      <c r="D8" s="191">
        <f t="shared" si="2"/>
        <v>47316.45</v>
      </c>
      <c r="E8" s="189">
        <f t="shared" si="3"/>
        <v>744.55</v>
      </c>
      <c r="F8" s="189">
        <f t="shared" si="4"/>
        <v>1811750.09</v>
      </c>
      <c r="G8" s="189">
        <f t="shared" si="0"/>
        <v>1764433.6400000001</v>
      </c>
      <c r="H8" s="189">
        <f t="shared" si="7"/>
        <v>744.55483150684927</v>
      </c>
      <c r="I8" s="222">
        <f t="shared" si="5"/>
        <v>4.8315068493138824E-3</v>
      </c>
    </row>
    <row r="9" spans="1:9" x14ac:dyDescent="0.25">
      <c r="A9" s="220" t="s">
        <v>629</v>
      </c>
      <c r="B9" s="192">
        <f t="shared" si="6"/>
        <v>1</v>
      </c>
      <c r="C9" s="189">
        <f t="shared" si="1"/>
        <v>48061</v>
      </c>
      <c r="D9" s="191">
        <f t="shared" si="2"/>
        <v>47335.89</v>
      </c>
      <c r="E9" s="189">
        <f t="shared" si="3"/>
        <v>725.11</v>
      </c>
      <c r="F9" s="189">
        <f t="shared" si="4"/>
        <v>1764433.6400000001</v>
      </c>
      <c r="G9" s="189">
        <f t="shared" si="0"/>
        <v>1717097.7500000002</v>
      </c>
      <c r="H9" s="189">
        <f t="shared" si="7"/>
        <v>725.10971506849319</v>
      </c>
      <c r="I9" s="222">
        <f t="shared" si="5"/>
        <v>-2.8493150682606938E-4</v>
      </c>
    </row>
    <row r="10" spans="1:9" x14ac:dyDescent="0.25">
      <c r="A10" s="220" t="s">
        <v>628</v>
      </c>
      <c r="B10" s="192">
        <f t="shared" si="6"/>
        <v>1</v>
      </c>
      <c r="C10" s="189">
        <f t="shared" si="1"/>
        <v>48061</v>
      </c>
      <c r="D10" s="191">
        <f t="shared" si="2"/>
        <v>47355.34</v>
      </c>
      <c r="E10" s="189">
        <f t="shared" si="3"/>
        <v>705.66</v>
      </c>
      <c r="F10" s="189">
        <f t="shared" si="4"/>
        <v>1717097.7500000002</v>
      </c>
      <c r="G10" s="189">
        <f t="shared" si="0"/>
        <v>1669742.4100000001</v>
      </c>
      <c r="H10" s="189">
        <f t="shared" si="7"/>
        <v>705.65660958904118</v>
      </c>
      <c r="I10" s="222">
        <f t="shared" si="5"/>
        <v>-3.3904109587865605E-3</v>
      </c>
    </row>
    <row r="11" spans="1:9" x14ac:dyDescent="0.25">
      <c r="A11" s="220" t="s">
        <v>627</v>
      </c>
      <c r="B11" s="192">
        <f t="shared" si="6"/>
        <v>1</v>
      </c>
      <c r="C11" s="189">
        <f t="shared" si="1"/>
        <v>48061</v>
      </c>
      <c r="D11" s="191">
        <f t="shared" si="2"/>
        <v>47374.8</v>
      </c>
      <c r="E11" s="189">
        <f t="shared" si="3"/>
        <v>686.2</v>
      </c>
      <c r="F11" s="189">
        <f t="shared" si="4"/>
        <v>1669742.4100000001</v>
      </c>
      <c r="G11" s="189">
        <f t="shared" si="0"/>
        <v>1622367.61</v>
      </c>
      <c r="H11" s="189">
        <f t="shared" si="7"/>
        <v>686.19551095890415</v>
      </c>
      <c r="I11" s="222">
        <f t="shared" si="5"/>
        <v>-4.4890410958942084E-3</v>
      </c>
    </row>
    <row r="12" spans="1:9" x14ac:dyDescent="0.25">
      <c r="A12" s="220" t="s">
        <v>484</v>
      </c>
      <c r="B12" s="192">
        <f t="shared" si="6"/>
        <v>1</v>
      </c>
      <c r="C12" s="189">
        <f t="shared" si="1"/>
        <v>48061</v>
      </c>
      <c r="D12" s="191">
        <f t="shared" si="2"/>
        <v>47394.27</v>
      </c>
      <c r="E12" s="189">
        <f t="shared" si="3"/>
        <v>666.73</v>
      </c>
      <c r="F12" s="189">
        <f t="shared" si="4"/>
        <v>1622367.61</v>
      </c>
      <c r="G12" s="189">
        <f t="shared" si="0"/>
        <v>1574973.34</v>
      </c>
      <c r="H12" s="189">
        <f t="shared" si="7"/>
        <v>666.72641506849311</v>
      </c>
      <c r="I12" s="222">
        <f t="shared" si="5"/>
        <v>-3.5849315069071963E-3</v>
      </c>
    </row>
    <row r="13" spans="1:9" x14ac:dyDescent="0.25">
      <c r="A13" s="220" t="s">
        <v>626</v>
      </c>
      <c r="B13" s="192">
        <f t="shared" si="6"/>
        <v>1</v>
      </c>
      <c r="C13" s="189">
        <f t="shared" si="1"/>
        <v>48061</v>
      </c>
      <c r="D13" s="191">
        <f t="shared" si="2"/>
        <v>47413.75</v>
      </c>
      <c r="E13" s="189">
        <f t="shared" si="3"/>
        <v>647.25</v>
      </c>
      <c r="F13" s="189">
        <f t="shared" si="4"/>
        <v>1574973.34</v>
      </c>
      <c r="G13" s="189">
        <f t="shared" si="0"/>
        <v>1527559.59</v>
      </c>
      <c r="H13" s="189">
        <f t="shared" si="7"/>
        <v>647.24931780821919</v>
      </c>
      <c r="I13" s="222">
        <f t="shared" si="5"/>
        <v>-6.8219178081108112E-4</v>
      </c>
    </row>
    <row r="14" spans="1:9" x14ac:dyDescent="0.25">
      <c r="A14" s="220" t="s">
        <v>625</v>
      </c>
      <c r="B14" s="192">
        <f t="shared" si="6"/>
        <v>1</v>
      </c>
      <c r="C14" s="189">
        <f t="shared" si="1"/>
        <v>48061</v>
      </c>
      <c r="D14" s="191">
        <f t="shared" si="2"/>
        <v>47433.24</v>
      </c>
      <c r="E14" s="189">
        <f t="shared" si="3"/>
        <v>627.76</v>
      </c>
      <c r="F14" s="189">
        <f t="shared" si="4"/>
        <v>1527559.59</v>
      </c>
      <c r="G14" s="189">
        <f t="shared" si="0"/>
        <v>1480126.35</v>
      </c>
      <c r="H14" s="189">
        <f t="shared" si="7"/>
        <v>627.76421506849317</v>
      </c>
      <c r="I14" s="222">
        <f t="shared" si="5"/>
        <v>4.2150684931812066E-3</v>
      </c>
    </row>
    <row r="15" spans="1:9" x14ac:dyDescent="0.25">
      <c r="A15" s="220" t="s">
        <v>624</v>
      </c>
      <c r="B15" s="192">
        <f t="shared" si="6"/>
        <v>1</v>
      </c>
      <c r="C15" s="189">
        <f t="shared" si="1"/>
        <v>48061</v>
      </c>
      <c r="D15" s="191">
        <f t="shared" si="2"/>
        <v>47452.73</v>
      </c>
      <c r="E15" s="189">
        <f t="shared" si="3"/>
        <v>608.27</v>
      </c>
      <c r="F15" s="189">
        <f t="shared" si="4"/>
        <v>1480126.35</v>
      </c>
      <c r="G15" s="189">
        <f t="shared" si="0"/>
        <v>1432673.62</v>
      </c>
      <c r="H15" s="189">
        <f t="shared" si="7"/>
        <v>608.27110273972608</v>
      </c>
      <c r="I15" s="222">
        <f t="shared" si="5"/>
        <v>1.1027397260932048E-3</v>
      </c>
    </row>
    <row r="16" spans="1:9" x14ac:dyDescent="0.25">
      <c r="A16" s="220" t="s">
        <v>623</v>
      </c>
      <c r="B16" s="192">
        <f t="shared" si="6"/>
        <v>1</v>
      </c>
      <c r="C16" s="189">
        <f t="shared" si="1"/>
        <v>48061</v>
      </c>
      <c r="D16" s="191">
        <f t="shared" si="2"/>
        <v>47472.23</v>
      </c>
      <c r="E16" s="189">
        <f t="shared" si="3"/>
        <v>588.77</v>
      </c>
      <c r="F16" s="189">
        <f t="shared" si="4"/>
        <v>1432673.62</v>
      </c>
      <c r="G16" s="189">
        <f t="shared" si="0"/>
        <v>1385201.3900000001</v>
      </c>
      <c r="H16" s="189">
        <f t="shared" si="7"/>
        <v>588.76998082191778</v>
      </c>
      <c r="I16" s="222">
        <f t="shared" si="5"/>
        <v>-1.9178082197868207E-5</v>
      </c>
    </row>
    <row r="17" spans="1:9" x14ac:dyDescent="0.25">
      <c r="A17" s="220" t="s">
        <v>622</v>
      </c>
      <c r="B17" s="192">
        <f t="shared" si="6"/>
        <v>1</v>
      </c>
      <c r="C17" s="189">
        <f t="shared" si="1"/>
        <v>48061</v>
      </c>
      <c r="D17" s="191">
        <f t="shared" si="2"/>
        <v>47491.74</v>
      </c>
      <c r="E17" s="189">
        <f t="shared" si="3"/>
        <v>569.26</v>
      </c>
      <c r="F17" s="189">
        <f t="shared" si="4"/>
        <v>1385201.3900000001</v>
      </c>
      <c r="G17" s="189">
        <f t="shared" si="0"/>
        <v>1337709.6500000001</v>
      </c>
      <c r="H17" s="189">
        <f t="shared" si="7"/>
        <v>569.26084520547943</v>
      </c>
      <c r="I17" s="222">
        <f t="shared" si="5"/>
        <v>8.4520547943611746E-4</v>
      </c>
    </row>
    <row r="18" spans="1:9" x14ac:dyDescent="0.25">
      <c r="A18" s="220" t="s">
        <v>621</v>
      </c>
      <c r="B18" s="192">
        <f t="shared" si="6"/>
        <v>1</v>
      </c>
      <c r="C18" s="189">
        <f t="shared" si="1"/>
        <v>48061</v>
      </c>
      <c r="D18" s="191">
        <f t="shared" si="2"/>
        <v>47511.26</v>
      </c>
      <c r="E18" s="189">
        <f t="shared" si="3"/>
        <v>549.74</v>
      </c>
      <c r="F18" s="189">
        <f t="shared" si="4"/>
        <v>1337709.6500000001</v>
      </c>
      <c r="G18" s="189">
        <f t="shared" si="0"/>
        <v>1290198.3900000001</v>
      </c>
      <c r="H18" s="189">
        <f t="shared" si="7"/>
        <v>549.74369178082191</v>
      </c>
      <c r="I18" s="222">
        <f t="shared" si="5"/>
        <v>3.6917808218959181E-3</v>
      </c>
    </row>
    <row r="19" spans="1:9" x14ac:dyDescent="0.25">
      <c r="A19" s="220" t="s">
        <v>526</v>
      </c>
      <c r="B19" s="192">
        <f t="shared" si="6"/>
        <v>1</v>
      </c>
      <c r="C19" s="189">
        <f t="shared" si="1"/>
        <v>48061</v>
      </c>
      <c r="D19" s="191">
        <f t="shared" si="2"/>
        <v>47530.78</v>
      </c>
      <c r="E19" s="189">
        <f t="shared" si="3"/>
        <v>530.22</v>
      </c>
      <c r="F19" s="189">
        <f t="shared" si="4"/>
        <v>1290198.3900000001</v>
      </c>
      <c r="G19" s="189">
        <f t="shared" si="0"/>
        <v>1242667.6100000001</v>
      </c>
      <c r="H19" s="189">
        <f t="shared" si="7"/>
        <v>530.21851643835623</v>
      </c>
      <c r="I19" s="222">
        <f t="shared" si="5"/>
        <v>-1.4835616437949284E-3</v>
      </c>
    </row>
    <row r="20" spans="1:9" x14ac:dyDescent="0.25">
      <c r="A20" s="220" t="s">
        <v>620</v>
      </c>
      <c r="B20" s="192">
        <f t="shared" si="6"/>
        <v>1</v>
      </c>
      <c r="C20" s="189">
        <f t="shared" si="1"/>
        <v>48061</v>
      </c>
      <c r="D20" s="191">
        <f t="shared" si="2"/>
        <v>47550.31</v>
      </c>
      <c r="E20" s="189">
        <f t="shared" si="3"/>
        <v>510.69</v>
      </c>
      <c r="F20" s="189">
        <f t="shared" si="4"/>
        <v>1242667.6100000001</v>
      </c>
      <c r="G20" s="189">
        <f t="shared" si="0"/>
        <v>1195117.3</v>
      </c>
      <c r="H20" s="189">
        <f t="shared" si="7"/>
        <v>510.68531917808218</v>
      </c>
      <c r="I20" s="222">
        <f t="shared" si="5"/>
        <v>-4.6808219178160471E-3</v>
      </c>
    </row>
    <row r="21" spans="1:9" x14ac:dyDescent="0.25">
      <c r="A21" s="220" t="s">
        <v>619</v>
      </c>
      <c r="B21" s="192">
        <f t="shared" si="6"/>
        <v>1</v>
      </c>
      <c r="C21" s="189">
        <f t="shared" si="1"/>
        <v>48061</v>
      </c>
      <c r="D21" s="191">
        <f t="shared" si="2"/>
        <v>47569.86</v>
      </c>
      <c r="E21" s="189">
        <f t="shared" si="3"/>
        <v>491.14</v>
      </c>
      <c r="F21" s="189">
        <f t="shared" si="4"/>
        <v>1195117.3</v>
      </c>
      <c r="G21" s="189">
        <f t="shared" si="0"/>
        <v>1147547.44</v>
      </c>
      <c r="H21" s="189">
        <f t="shared" si="7"/>
        <v>491.14409589041094</v>
      </c>
      <c r="I21" s="222">
        <f t="shared" si="5"/>
        <v>4.095890410951597E-3</v>
      </c>
    </row>
    <row r="22" spans="1:9" x14ac:dyDescent="0.25">
      <c r="A22" s="220" t="s">
        <v>618</v>
      </c>
      <c r="B22" s="192">
        <f t="shared" si="6"/>
        <v>1</v>
      </c>
      <c r="C22" s="189">
        <f t="shared" si="1"/>
        <v>48061</v>
      </c>
      <c r="D22" s="191">
        <f t="shared" si="2"/>
        <v>47589.41</v>
      </c>
      <c r="E22" s="189">
        <f t="shared" si="3"/>
        <v>471.59</v>
      </c>
      <c r="F22" s="189">
        <f t="shared" si="4"/>
        <v>1147547.44</v>
      </c>
      <c r="G22" s="189">
        <f t="shared" si="0"/>
        <v>1099958.03</v>
      </c>
      <c r="H22" s="189">
        <f t="shared" si="7"/>
        <v>471.5948383561643</v>
      </c>
      <c r="I22" s="222">
        <f t="shared" si="5"/>
        <v>4.8383561643277062E-3</v>
      </c>
    </row>
    <row r="23" spans="1:9" x14ac:dyDescent="0.25">
      <c r="A23" s="220" t="s">
        <v>617</v>
      </c>
      <c r="B23" s="192">
        <f t="shared" si="6"/>
        <v>1</v>
      </c>
      <c r="C23" s="189">
        <f t="shared" si="1"/>
        <v>48061</v>
      </c>
      <c r="D23" s="191">
        <f t="shared" si="2"/>
        <v>47608.959999999999</v>
      </c>
      <c r="E23" s="189">
        <f t="shared" si="3"/>
        <v>452.04</v>
      </c>
      <c r="F23" s="189">
        <f t="shared" si="4"/>
        <v>1099958.03</v>
      </c>
      <c r="G23" s="189">
        <f t="shared" si="0"/>
        <v>1052349.07</v>
      </c>
      <c r="H23" s="189">
        <f t="shared" si="7"/>
        <v>452.03754657534245</v>
      </c>
      <c r="I23" s="222">
        <f t="shared" si="5"/>
        <v>-2.4534246575740326E-3</v>
      </c>
    </row>
    <row r="24" spans="1:9" x14ac:dyDescent="0.25">
      <c r="A24" s="220" t="s">
        <v>616</v>
      </c>
      <c r="B24" s="192">
        <f t="shared" si="6"/>
        <v>1</v>
      </c>
      <c r="C24" s="189">
        <f t="shared" si="1"/>
        <v>48061</v>
      </c>
      <c r="D24" s="191">
        <f t="shared" si="2"/>
        <v>47628.53</v>
      </c>
      <c r="E24" s="189">
        <f t="shared" si="3"/>
        <v>432.47</v>
      </c>
      <c r="F24" s="189">
        <f t="shared" si="4"/>
        <v>1052349.07</v>
      </c>
      <c r="G24" s="189">
        <f t="shared" si="0"/>
        <v>1004720.54</v>
      </c>
      <c r="H24" s="189">
        <f t="shared" si="7"/>
        <v>432.47222054794526</v>
      </c>
      <c r="I24" s="222">
        <f t="shared" si="5"/>
        <v>2.2205479452281907E-3</v>
      </c>
    </row>
    <row r="25" spans="1:9" x14ac:dyDescent="0.25">
      <c r="A25" s="220" t="s">
        <v>615</v>
      </c>
      <c r="B25" s="192">
        <f t="shared" si="6"/>
        <v>1</v>
      </c>
      <c r="C25" s="189">
        <f t="shared" si="1"/>
        <v>48061</v>
      </c>
      <c r="D25" s="191">
        <f t="shared" si="2"/>
        <v>47648.1</v>
      </c>
      <c r="E25" s="189">
        <f t="shared" si="3"/>
        <v>412.9</v>
      </c>
      <c r="F25" s="189">
        <f t="shared" si="4"/>
        <v>1004720.54</v>
      </c>
      <c r="G25" s="189">
        <f t="shared" si="0"/>
        <v>957072.44000000006</v>
      </c>
      <c r="H25" s="189">
        <f t="shared" si="7"/>
        <v>412.89885205479453</v>
      </c>
      <c r="I25" s="222">
        <f t="shared" si="5"/>
        <v>-1.1479452054459216E-3</v>
      </c>
    </row>
    <row r="26" spans="1:9" x14ac:dyDescent="0.25">
      <c r="A26" s="220" t="s">
        <v>525</v>
      </c>
      <c r="B26" s="192">
        <f t="shared" si="6"/>
        <v>1</v>
      </c>
      <c r="C26" s="189">
        <f t="shared" si="1"/>
        <v>48061</v>
      </c>
      <c r="D26" s="191">
        <f t="shared" si="2"/>
        <v>47667.68</v>
      </c>
      <c r="E26" s="189">
        <f t="shared" si="3"/>
        <v>393.32</v>
      </c>
      <c r="F26" s="189">
        <f t="shared" si="4"/>
        <v>957072.44000000006</v>
      </c>
      <c r="G26" s="189">
        <f t="shared" si="0"/>
        <v>909404.76</v>
      </c>
      <c r="H26" s="189">
        <f t="shared" si="7"/>
        <v>393.31744109589044</v>
      </c>
      <c r="I26" s="222">
        <f t="shared" si="5"/>
        <v>-2.5589041095486209E-3</v>
      </c>
    </row>
    <row r="27" spans="1:9" x14ac:dyDescent="0.25">
      <c r="A27" s="220" t="s">
        <v>614</v>
      </c>
      <c r="B27" s="192">
        <f t="shared" si="6"/>
        <v>1</v>
      </c>
      <c r="C27" s="189">
        <f t="shared" si="1"/>
        <v>48061</v>
      </c>
      <c r="D27" s="191">
        <f t="shared" si="2"/>
        <v>47687.27</v>
      </c>
      <c r="E27" s="189">
        <f t="shared" si="3"/>
        <v>373.73</v>
      </c>
      <c r="F27" s="189">
        <f t="shared" si="4"/>
        <v>909404.76</v>
      </c>
      <c r="G27" s="189">
        <f t="shared" si="0"/>
        <v>861717.49</v>
      </c>
      <c r="H27" s="189">
        <f t="shared" si="7"/>
        <v>373.72798356164384</v>
      </c>
      <c r="I27" s="222">
        <f t="shared" si="5"/>
        <v>-2.016438356179151E-3</v>
      </c>
    </row>
    <row r="28" spans="1:9" x14ac:dyDescent="0.25">
      <c r="A28" s="220" t="s">
        <v>613</v>
      </c>
      <c r="B28" s="192">
        <f t="shared" si="6"/>
        <v>1</v>
      </c>
      <c r="C28" s="189">
        <f t="shared" si="1"/>
        <v>48061</v>
      </c>
      <c r="D28" s="191">
        <f t="shared" si="2"/>
        <v>47706.87</v>
      </c>
      <c r="E28" s="189">
        <f t="shared" si="3"/>
        <v>354.13</v>
      </c>
      <c r="F28" s="189">
        <f t="shared" si="4"/>
        <v>861717.49</v>
      </c>
      <c r="G28" s="189">
        <f t="shared" si="0"/>
        <v>814010.62</v>
      </c>
      <c r="H28" s="189">
        <f t="shared" si="7"/>
        <v>354.13047534246573</v>
      </c>
      <c r="I28" s="222">
        <f t="shared" si="5"/>
        <v>4.7534246573377459E-4</v>
      </c>
    </row>
    <row r="29" spans="1:9" x14ac:dyDescent="0.25">
      <c r="A29" s="220" t="s">
        <v>612</v>
      </c>
      <c r="B29" s="192">
        <f t="shared" si="6"/>
        <v>1</v>
      </c>
      <c r="C29" s="189">
        <f t="shared" si="1"/>
        <v>48061</v>
      </c>
      <c r="D29" s="191">
        <f t="shared" si="2"/>
        <v>47726.48</v>
      </c>
      <c r="E29" s="189">
        <f t="shared" si="3"/>
        <v>334.52</v>
      </c>
      <c r="F29" s="189">
        <f t="shared" si="4"/>
        <v>814010.62</v>
      </c>
      <c r="G29" s="189">
        <f t="shared" si="0"/>
        <v>766284.14</v>
      </c>
      <c r="H29" s="189">
        <f t="shared" si="7"/>
        <v>334.52491232876713</v>
      </c>
      <c r="I29" s="222">
        <f t="shared" si="5"/>
        <v>4.9123287671477556E-3</v>
      </c>
    </row>
    <row r="30" spans="1:9" x14ac:dyDescent="0.25">
      <c r="A30" s="220" t="s">
        <v>611</v>
      </c>
      <c r="B30" s="192">
        <f t="shared" si="6"/>
        <v>1</v>
      </c>
      <c r="C30" s="189">
        <f t="shared" si="1"/>
        <v>48061</v>
      </c>
      <c r="D30" s="191">
        <f t="shared" si="2"/>
        <v>47746.09</v>
      </c>
      <c r="E30" s="189">
        <f t="shared" si="3"/>
        <v>314.91000000000003</v>
      </c>
      <c r="F30" s="189">
        <f t="shared" si="4"/>
        <v>766284.14</v>
      </c>
      <c r="G30" s="189">
        <f t="shared" si="0"/>
        <v>718538.05</v>
      </c>
      <c r="H30" s="189">
        <f t="shared" si="7"/>
        <v>314.91129041095888</v>
      </c>
      <c r="I30" s="222">
        <f t="shared" si="5"/>
        <v>1.2904109588589563E-3</v>
      </c>
    </row>
    <row r="31" spans="1:9" x14ac:dyDescent="0.25">
      <c r="A31" s="220" t="s">
        <v>610</v>
      </c>
      <c r="B31" s="192">
        <f t="shared" si="6"/>
        <v>1</v>
      </c>
      <c r="C31" s="189">
        <f t="shared" si="1"/>
        <v>48061</v>
      </c>
      <c r="D31" s="191">
        <f t="shared" si="2"/>
        <v>47765.71</v>
      </c>
      <c r="E31" s="189">
        <f t="shared" si="3"/>
        <v>295.29000000000002</v>
      </c>
      <c r="F31" s="189">
        <f t="shared" si="4"/>
        <v>718538.05</v>
      </c>
      <c r="G31" s="189">
        <f t="shared" si="0"/>
        <v>670772.34000000008</v>
      </c>
      <c r="H31" s="189">
        <f t="shared" si="7"/>
        <v>295.28960958904111</v>
      </c>
      <c r="I31" s="222">
        <f t="shared" si="5"/>
        <v>-3.9041095891434452E-4</v>
      </c>
    </row>
    <row r="32" spans="1:9" x14ac:dyDescent="0.25">
      <c r="A32" s="220" t="s">
        <v>609</v>
      </c>
      <c r="B32" s="192">
        <f t="shared" si="6"/>
        <v>1</v>
      </c>
      <c r="C32" s="189">
        <f t="shared" si="1"/>
        <v>48061</v>
      </c>
      <c r="D32" s="191">
        <f t="shared" si="2"/>
        <v>47785.34</v>
      </c>
      <c r="E32" s="189">
        <f t="shared" si="3"/>
        <v>275.66000000000003</v>
      </c>
      <c r="F32" s="189">
        <f t="shared" si="4"/>
        <v>670772.34000000008</v>
      </c>
      <c r="G32" s="189">
        <f t="shared" si="0"/>
        <v>622987.00000000012</v>
      </c>
      <c r="H32" s="189">
        <f t="shared" si="7"/>
        <v>275.6598657534247</v>
      </c>
      <c r="I32" s="222">
        <f t="shared" si="5"/>
        <v>-1.3424657532823403E-4</v>
      </c>
    </row>
    <row r="33" spans="1:9" x14ac:dyDescent="0.25">
      <c r="A33" s="220" t="s">
        <v>273</v>
      </c>
      <c r="B33" s="192">
        <f t="shared" si="6"/>
        <v>1</v>
      </c>
      <c r="C33" s="189">
        <f t="shared" si="1"/>
        <v>48061</v>
      </c>
      <c r="D33" s="191">
        <f t="shared" si="2"/>
        <v>47804.98</v>
      </c>
      <c r="E33" s="189">
        <f t="shared" si="3"/>
        <v>256.02</v>
      </c>
      <c r="F33" s="189">
        <f t="shared" si="4"/>
        <v>622987.00000000012</v>
      </c>
      <c r="G33" s="189">
        <f t="shared" si="0"/>
        <v>575182.02000000014</v>
      </c>
      <c r="H33" s="189">
        <f t="shared" si="7"/>
        <v>256.02205479452061</v>
      </c>
      <c r="I33" s="222">
        <f t="shared" si="5"/>
        <v>2.0547945206317308E-3</v>
      </c>
    </row>
    <row r="34" spans="1:9" x14ac:dyDescent="0.25">
      <c r="A34" s="220" t="s">
        <v>608</v>
      </c>
      <c r="B34" s="192">
        <f t="shared" si="6"/>
        <v>1</v>
      </c>
      <c r="C34" s="189">
        <f t="shared" si="1"/>
        <v>48061</v>
      </c>
      <c r="D34" s="191">
        <f t="shared" si="2"/>
        <v>47824.62</v>
      </c>
      <c r="E34" s="189">
        <f t="shared" si="3"/>
        <v>236.38</v>
      </c>
      <c r="F34" s="189">
        <f t="shared" si="4"/>
        <v>575182.02000000014</v>
      </c>
      <c r="G34" s="189">
        <f t="shared" si="0"/>
        <v>527357.40000000014</v>
      </c>
      <c r="H34" s="189">
        <f t="shared" si="7"/>
        <v>236.37617260273976</v>
      </c>
      <c r="I34" s="222">
        <f t="shared" si="5"/>
        <v>-3.8273972602382855E-3</v>
      </c>
    </row>
    <row r="35" spans="1:9" x14ac:dyDescent="0.25">
      <c r="A35" s="220" t="s">
        <v>607</v>
      </c>
      <c r="B35" s="192">
        <f t="shared" si="6"/>
        <v>1</v>
      </c>
      <c r="C35" s="189">
        <f t="shared" si="1"/>
        <v>48061</v>
      </c>
      <c r="D35" s="191">
        <f t="shared" si="2"/>
        <v>47844.28</v>
      </c>
      <c r="E35" s="189">
        <f t="shared" si="3"/>
        <v>216.72</v>
      </c>
      <c r="F35" s="189">
        <f t="shared" si="4"/>
        <v>527357.40000000014</v>
      </c>
      <c r="G35" s="189">
        <f t="shared" si="0"/>
        <v>479513.12000000011</v>
      </c>
      <c r="H35" s="189">
        <f t="shared" si="7"/>
        <v>216.72221917808224</v>
      </c>
      <c r="I35" s="222">
        <f t="shared" si="5"/>
        <v>2.2191780822424789E-3</v>
      </c>
    </row>
    <row r="36" spans="1:9" x14ac:dyDescent="0.25">
      <c r="A36" s="220" t="s">
        <v>606</v>
      </c>
      <c r="B36" s="192">
        <f t="shared" si="6"/>
        <v>1</v>
      </c>
      <c r="C36" s="189">
        <f t="shared" si="1"/>
        <v>48061</v>
      </c>
      <c r="D36" s="191">
        <f t="shared" si="2"/>
        <v>47863.94</v>
      </c>
      <c r="E36" s="189">
        <f t="shared" si="3"/>
        <v>197.06</v>
      </c>
      <c r="F36" s="189">
        <f t="shared" si="4"/>
        <v>479513.12000000011</v>
      </c>
      <c r="G36" s="189">
        <f t="shared" si="0"/>
        <v>431649.18000000011</v>
      </c>
      <c r="H36" s="189">
        <f t="shared" si="7"/>
        <v>197.0601863013699</v>
      </c>
      <c r="I36" s="222">
        <f t="shared" si="5"/>
        <v>1.8630136989372659E-4</v>
      </c>
    </row>
    <row r="37" spans="1:9" x14ac:dyDescent="0.25">
      <c r="A37" s="220" t="s">
        <v>605</v>
      </c>
      <c r="B37" s="192">
        <f t="shared" si="6"/>
        <v>1</v>
      </c>
      <c r="C37" s="189">
        <f t="shared" si="1"/>
        <v>48061</v>
      </c>
      <c r="D37" s="191">
        <f t="shared" si="2"/>
        <v>47883.61</v>
      </c>
      <c r="E37" s="189">
        <f t="shared" si="3"/>
        <v>177.39</v>
      </c>
      <c r="F37" s="189">
        <f t="shared" si="4"/>
        <v>431649.18000000011</v>
      </c>
      <c r="G37" s="189">
        <f t="shared" si="0"/>
        <v>383765.57000000012</v>
      </c>
      <c r="H37" s="189">
        <f t="shared" si="7"/>
        <v>177.39007397260278</v>
      </c>
      <c r="I37" s="222">
        <f t="shared" si="5"/>
        <v>7.3972602791627651E-5</v>
      </c>
    </row>
    <row r="38" spans="1:9" x14ac:dyDescent="0.25">
      <c r="A38" s="220" t="s">
        <v>34</v>
      </c>
      <c r="B38" s="192">
        <f t="shared" si="6"/>
        <v>1</v>
      </c>
      <c r="C38" s="189">
        <f t="shared" si="1"/>
        <v>48061</v>
      </c>
      <c r="D38" s="191">
        <f t="shared" si="2"/>
        <v>47903.29</v>
      </c>
      <c r="E38" s="189">
        <f t="shared" si="3"/>
        <v>157.71</v>
      </c>
      <c r="F38" s="189">
        <f t="shared" si="4"/>
        <v>383765.57000000012</v>
      </c>
      <c r="G38" s="189">
        <f t="shared" si="0"/>
        <v>335862.28000000014</v>
      </c>
      <c r="H38" s="189">
        <f t="shared" si="7"/>
        <v>157.71187808219182</v>
      </c>
      <c r="I38" s="222">
        <f t="shared" si="5"/>
        <v>1.8780821918085167E-3</v>
      </c>
    </row>
    <row r="39" spans="1:9" x14ac:dyDescent="0.25">
      <c r="A39" s="220" t="s">
        <v>604</v>
      </c>
      <c r="B39" s="192">
        <f t="shared" si="6"/>
        <v>1</v>
      </c>
      <c r="C39" s="189">
        <f t="shared" si="1"/>
        <v>48061</v>
      </c>
      <c r="D39" s="191">
        <f t="shared" si="2"/>
        <v>47922.97</v>
      </c>
      <c r="E39" s="189">
        <f t="shared" si="3"/>
        <v>138.03</v>
      </c>
      <c r="F39" s="189">
        <f t="shared" si="4"/>
        <v>335862.28000000014</v>
      </c>
      <c r="G39" s="189">
        <f t="shared" si="0"/>
        <v>287939.31000000017</v>
      </c>
      <c r="H39" s="189">
        <f t="shared" si="7"/>
        <v>138.025594520548</v>
      </c>
      <c r="I39" s="222">
        <f t="shared" si="5"/>
        <v>-4.4054794520036467E-3</v>
      </c>
    </row>
    <row r="40" spans="1:9" x14ac:dyDescent="0.25">
      <c r="A40" s="220" t="s">
        <v>524</v>
      </c>
      <c r="B40" s="192">
        <f t="shared" si="6"/>
        <v>1</v>
      </c>
      <c r="C40" s="189">
        <f t="shared" si="1"/>
        <v>48061</v>
      </c>
      <c r="D40" s="191">
        <f t="shared" si="2"/>
        <v>47942.67</v>
      </c>
      <c r="E40" s="189">
        <f t="shared" si="3"/>
        <v>118.33</v>
      </c>
      <c r="F40" s="189">
        <f t="shared" si="4"/>
        <v>287939.31000000017</v>
      </c>
      <c r="G40" s="189">
        <f t="shared" si="0"/>
        <v>239996.64000000019</v>
      </c>
      <c r="H40" s="189">
        <f t="shared" si="7"/>
        <v>118.33122328767129</v>
      </c>
      <c r="I40" s="222">
        <f t="shared" si="5"/>
        <v>1.2232876712943153E-3</v>
      </c>
    </row>
    <row r="41" spans="1:9" x14ac:dyDescent="0.25">
      <c r="A41" s="220" t="s">
        <v>603</v>
      </c>
      <c r="B41" s="192">
        <f t="shared" si="6"/>
        <v>1</v>
      </c>
      <c r="C41" s="189">
        <f t="shared" si="1"/>
        <v>48061</v>
      </c>
      <c r="D41" s="191">
        <f t="shared" si="2"/>
        <v>47962.37</v>
      </c>
      <c r="E41" s="189">
        <f t="shared" si="3"/>
        <v>98.63</v>
      </c>
      <c r="F41" s="189">
        <f t="shared" si="4"/>
        <v>239996.64000000019</v>
      </c>
      <c r="G41" s="189">
        <f t="shared" si="0"/>
        <v>192034.27000000019</v>
      </c>
      <c r="H41" s="189">
        <f t="shared" si="7"/>
        <v>98.628756164383645</v>
      </c>
      <c r="I41" s="222">
        <f t="shared" si="5"/>
        <v>-1.2438356163499975E-3</v>
      </c>
    </row>
    <row r="42" spans="1:9" x14ac:dyDescent="0.25">
      <c r="A42" s="220" t="s">
        <v>602</v>
      </c>
      <c r="B42" s="192">
        <f t="shared" si="6"/>
        <v>1</v>
      </c>
      <c r="C42" s="189">
        <f t="shared" si="1"/>
        <v>48061</v>
      </c>
      <c r="D42" s="191">
        <f t="shared" si="2"/>
        <v>47982.080000000002</v>
      </c>
      <c r="E42" s="189">
        <f t="shared" si="3"/>
        <v>78.92</v>
      </c>
      <c r="F42" s="189">
        <f t="shared" si="4"/>
        <v>192034.27000000019</v>
      </c>
      <c r="G42" s="189">
        <f t="shared" si="0"/>
        <v>144052.19000000018</v>
      </c>
      <c r="H42" s="189">
        <f t="shared" si="7"/>
        <v>78.918193150684999</v>
      </c>
      <c r="I42" s="222">
        <f t="shared" si="5"/>
        <v>-1.8068493150025233E-3</v>
      </c>
    </row>
    <row r="43" spans="1:9" x14ac:dyDescent="0.25">
      <c r="A43" s="220" t="s">
        <v>601</v>
      </c>
      <c r="B43" s="192">
        <f t="shared" si="6"/>
        <v>1</v>
      </c>
      <c r="C43" s="189">
        <f t="shared" si="1"/>
        <v>48061</v>
      </c>
      <c r="D43" s="191">
        <f t="shared" si="2"/>
        <v>48001.8</v>
      </c>
      <c r="E43" s="189">
        <f t="shared" si="3"/>
        <v>59.2</v>
      </c>
      <c r="F43" s="189">
        <f t="shared" si="4"/>
        <v>144052.19000000018</v>
      </c>
      <c r="G43" s="189">
        <f t="shared" si="0"/>
        <v>96050.390000000174</v>
      </c>
      <c r="H43" s="189">
        <f t="shared" si="7"/>
        <v>59.199530136986368</v>
      </c>
      <c r="I43" s="222">
        <f t="shared" si="5"/>
        <v>-4.6986301363460825E-4</v>
      </c>
    </row>
    <row r="44" spans="1:9" x14ac:dyDescent="0.25">
      <c r="A44" s="220" t="s">
        <v>600</v>
      </c>
      <c r="B44" s="192">
        <f t="shared" si="6"/>
        <v>1</v>
      </c>
      <c r="C44" s="189">
        <f t="shared" si="1"/>
        <v>48061</v>
      </c>
      <c r="D44" s="191">
        <f t="shared" si="2"/>
        <v>48021.53</v>
      </c>
      <c r="E44" s="189">
        <f t="shared" si="3"/>
        <v>39.47</v>
      </c>
      <c r="F44" s="189">
        <f t="shared" si="4"/>
        <v>96050.390000000174</v>
      </c>
      <c r="G44" s="189">
        <f t="shared" si="0"/>
        <v>48028.860000000175</v>
      </c>
      <c r="H44" s="189">
        <f t="shared" si="7"/>
        <v>39.472763013698703</v>
      </c>
      <c r="I44" s="222">
        <f t="shared" si="5"/>
        <v>2.763013698704242E-3</v>
      </c>
    </row>
    <row r="45" spans="1:9" x14ac:dyDescent="0.25">
      <c r="A45" s="220" t="s">
        <v>450</v>
      </c>
      <c r="B45" s="192">
        <f t="shared" si="6"/>
        <v>1</v>
      </c>
      <c r="C45" s="189">
        <f t="shared" si="1"/>
        <v>48061</v>
      </c>
      <c r="D45" s="191">
        <f t="shared" si="2"/>
        <v>48028.86</v>
      </c>
      <c r="E45" s="189">
        <f>32.14</f>
        <v>32.14</v>
      </c>
      <c r="F45" s="189">
        <f t="shared" si="4"/>
        <v>48028.860000000175</v>
      </c>
      <c r="G45" s="189">
        <f t="shared" si="0"/>
        <v>1.7462298274040222E-10</v>
      </c>
      <c r="H45" s="189">
        <f>32.14</f>
        <v>32.14</v>
      </c>
      <c r="I45" s="222">
        <f t="shared" si="5"/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544CC-2265-401C-8590-2CB705B8ED00}">
  <dimension ref="A1:I45"/>
  <sheetViews>
    <sheetView workbookViewId="0">
      <pane ySplit="3" topLeftCell="A27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5" customWidth="1"/>
    <col min="3" max="3" width="17.85546875" bestFit="1" customWidth="1"/>
    <col min="4" max="4" width="13.140625" bestFit="1" customWidth="1"/>
    <col min="5" max="5" width="9.28515625" bestFit="1" customWidth="1"/>
    <col min="6" max="6" width="16.42578125" bestFit="1" customWidth="1"/>
    <col min="7" max="7" width="14.42578125" bestFit="1" customWidth="1"/>
    <col min="8" max="8" width="15" bestFit="1" customWidth="1"/>
    <col min="9" max="9" width="8.140625" bestFit="1" customWidth="1"/>
    <col min="13" max="13" width="15.28515625" customWidth="1"/>
  </cols>
  <sheetData>
    <row r="1" spans="1:9" x14ac:dyDescent="0.25">
      <c r="A1" s="37" t="s">
        <v>267</v>
      </c>
      <c r="B1" s="167" t="s">
        <v>431</v>
      </c>
      <c r="C1" s="129" t="s">
        <v>377</v>
      </c>
      <c r="D1" s="83">
        <v>2000000</v>
      </c>
    </row>
    <row r="2" spans="1:9" x14ac:dyDescent="0.25">
      <c r="A2" s="37" t="s">
        <v>268</v>
      </c>
      <c r="B2" s="147">
        <v>0.15</v>
      </c>
      <c r="C2" s="165" t="s">
        <v>381</v>
      </c>
      <c r="D2" s="117">
        <f>ROUNDUP(48060.7073060043,0)</f>
        <v>48061</v>
      </c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161" t="s">
        <v>671</v>
      </c>
      <c r="B4" s="116">
        <f>NETWORKDAYS(B1,A4)</f>
        <v>2</v>
      </c>
      <c r="C4" s="114">
        <f>$D$2</f>
        <v>48061</v>
      </c>
      <c r="D4" s="115">
        <f>C4-E4</f>
        <v>46417.16</v>
      </c>
      <c r="E4" s="114">
        <f>ROUND(F4*$B$2*B4/365,2)</f>
        <v>1643.84</v>
      </c>
      <c r="F4" s="114">
        <f>D1</f>
        <v>2000000</v>
      </c>
      <c r="G4" s="114">
        <f t="shared" ref="G4:G45" si="0">F4-D4</f>
        <v>1953582.84</v>
      </c>
      <c r="H4" s="114">
        <f>ROUND(F4*$B$2*B4/365,2)</f>
        <v>1643.84</v>
      </c>
      <c r="I4" s="113">
        <f t="shared" ref="I4:I45" si="1">H4-E4</f>
        <v>0</v>
      </c>
    </row>
    <row r="5" spans="1:9" x14ac:dyDescent="0.25">
      <c r="A5" s="161" t="s">
        <v>40</v>
      </c>
      <c r="B5" s="116">
        <f>A5-A4</f>
        <v>1</v>
      </c>
      <c r="C5" s="114">
        <f>$D$2</f>
        <v>48061</v>
      </c>
      <c r="D5" s="115">
        <f t="shared" ref="D5:D45" si="2">C5-E5</f>
        <v>47258.16</v>
      </c>
      <c r="E5" s="114">
        <f t="shared" ref="E5:E44" si="3">ROUND(F5*$B$2*B5/365,2)</f>
        <v>802.84</v>
      </c>
      <c r="F5" s="114">
        <f t="shared" ref="F5:F45" si="4">G4</f>
        <v>1953582.84</v>
      </c>
      <c r="G5" s="114">
        <f t="shared" si="0"/>
        <v>1906324.6800000002</v>
      </c>
      <c r="H5" s="114">
        <f t="shared" ref="H5:H44" si="5">ROUND(F5*$B$2*B5/365,2)</f>
        <v>802.84</v>
      </c>
      <c r="I5" s="113">
        <f t="shared" si="1"/>
        <v>0</v>
      </c>
    </row>
    <row r="6" spans="1:9" x14ac:dyDescent="0.25">
      <c r="A6" s="161" t="s">
        <v>670</v>
      </c>
      <c r="B6" s="116">
        <f>A6-A5</f>
        <v>1</v>
      </c>
      <c r="C6" s="114">
        <f t="shared" ref="C6:C45" si="6">$D$2</f>
        <v>48061</v>
      </c>
      <c r="D6" s="115">
        <f t="shared" si="2"/>
        <v>47277.58</v>
      </c>
      <c r="E6" s="114">
        <f t="shared" si="3"/>
        <v>783.42</v>
      </c>
      <c r="F6" s="114">
        <f t="shared" si="4"/>
        <v>1906324.6800000002</v>
      </c>
      <c r="G6" s="114">
        <f t="shared" si="0"/>
        <v>1859047.1</v>
      </c>
      <c r="H6" s="114">
        <f t="shared" si="5"/>
        <v>783.42</v>
      </c>
      <c r="I6" s="113">
        <f t="shared" si="1"/>
        <v>0</v>
      </c>
    </row>
    <row r="7" spans="1:9" x14ac:dyDescent="0.25">
      <c r="A7" s="161" t="s">
        <v>501</v>
      </c>
      <c r="B7" s="116">
        <f t="shared" ref="B7:B39" si="7">A7-A6</f>
        <v>1</v>
      </c>
      <c r="C7" s="114">
        <f t="shared" si="6"/>
        <v>48061</v>
      </c>
      <c r="D7" s="115">
        <f t="shared" si="2"/>
        <v>47297.01</v>
      </c>
      <c r="E7" s="114">
        <f t="shared" si="3"/>
        <v>763.99</v>
      </c>
      <c r="F7" s="114">
        <f t="shared" si="4"/>
        <v>1859047.1</v>
      </c>
      <c r="G7" s="114">
        <f t="shared" si="0"/>
        <v>1811750.09</v>
      </c>
      <c r="H7" s="114">
        <f t="shared" si="5"/>
        <v>763.99</v>
      </c>
      <c r="I7" s="113">
        <f t="shared" si="1"/>
        <v>0</v>
      </c>
    </row>
    <row r="8" spans="1:9" x14ac:dyDescent="0.25">
      <c r="A8" s="161" t="s">
        <v>571</v>
      </c>
      <c r="B8" s="116">
        <f t="shared" si="7"/>
        <v>1</v>
      </c>
      <c r="C8" s="114">
        <f t="shared" si="6"/>
        <v>48061</v>
      </c>
      <c r="D8" s="115">
        <f t="shared" si="2"/>
        <v>47316.45</v>
      </c>
      <c r="E8" s="114">
        <f t="shared" si="3"/>
        <v>744.55</v>
      </c>
      <c r="F8" s="114">
        <f t="shared" si="4"/>
        <v>1811750.09</v>
      </c>
      <c r="G8" s="114">
        <f t="shared" si="0"/>
        <v>1764433.6400000001</v>
      </c>
      <c r="H8" s="114">
        <f t="shared" si="5"/>
        <v>744.55</v>
      </c>
      <c r="I8" s="113">
        <f t="shared" si="1"/>
        <v>0</v>
      </c>
    </row>
    <row r="9" spans="1:9" x14ac:dyDescent="0.25">
      <c r="A9" s="161" t="s">
        <v>669</v>
      </c>
      <c r="B9" s="116">
        <f t="shared" si="7"/>
        <v>1</v>
      </c>
      <c r="C9" s="114">
        <f t="shared" si="6"/>
        <v>48061</v>
      </c>
      <c r="D9" s="115">
        <f t="shared" si="2"/>
        <v>47335.89</v>
      </c>
      <c r="E9" s="114">
        <f t="shared" si="3"/>
        <v>725.11</v>
      </c>
      <c r="F9" s="114">
        <f t="shared" si="4"/>
        <v>1764433.6400000001</v>
      </c>
      <c r="G9" s="114">
        <f t="shared" si="0"/>
        <v>1717097.7500000002</v>
      </c>
      <c r="H9" s="114">
        <f t="shared" si="5"/>
        <v>725.11</v>
      </c>
      <c r="I9" s="113">
        <f t="shared" si="1"/>
        <v>0</v>
      </c>
    </row>
    <row r="10" spans="1:9" x14ac:dyDescent="0.25">
      <c r="A10" s="161" t="s">
        <v>429</v>
      </c>
      <c r="B10" s="116">
        <f t="shared" si="7"/>
        <v>1</v>
      </c>
      <c r="C10" s="114">
        <f t="shared" si="6"/>
        <v>48061</v>
      </c>
      <c r="D10" s="115">
        <f t="shared" si="2"/>
        <v>47355.34</v>
      </c>
      <c r="E10" s="114">
        <f t="shared" si="3"/>
        <v>705.66</v>
      </c>
      <c r="F10" s="114">
        <f t="shared" si="4"/>
        <v>1717097.7500000002</v>
      </c>
      <c r="G10" s="114">
        <f t="shared" si="0"/>
        <v>1669742.4100000001</v>
      </c>
      <c r="H10" s="114">
        <f t="shared" si="5"/>
        <v>705.66</v>
      </c>
      <c r="I10" s="113">
        <f t="shared" si="1"/>
        <v>0</v>
      </c>
    </row>
    <row r="11" spans="1:9" x14ac:dyDescent="0.25">
      <c r="A11" s="161" t="s">
        <v>668</v>
      </c>
      <c r="B11" s="116">
        <f t="shared" si="7"/>
        <v>1</v>
      </c>
      <c r="C11" s="114">
        <f t="shared" si="6"/>
        <v>48061</v>
      </c>
      <c r="D11" s="115">
        <f t="shared" si="2"/>
        <v>47374.8</v>
      </c>
      <c r="E11" s="114">
        <f t="shared" si="3"/>
        <v>686.2</v>
      </c>
      <c r="F11" s="114">
        <f t="shared" si="4"/>
        <v>1669742.4100000001</v>
      </c>
      <c r="G11" s="114">
        <f t="shared" si="0"/>
        <v>1622367.61</v>
      </c>
      <c r="H11" s="114">
        <f t="shared" si="5"/>
        <v>686.2</v>
      </c>
      <c r="I11" s="113">
        <f t="shared" si="1"/>
        <v>0</v>
      </c>
    </row>
    <row r="12" spans="1:9" x14ac:dyDescent="0.25">
      <c r="A12" s="161" t="s">
        <v>469</v>
      </c>
      <c r="B12" s="116">
        <f t="shared" si="7"/>
        <v>1</v>
      </c>
      <c r="C12" s="114">
        <f t="shared" si="6"/>
        <v>48061</v>
      </c>
      <c r="D12" s="115">
        <f t="shared" si="2"/>
        <v>47394.27</v>
      </c>
      <c r="E12" s="114">
        <f t="shared" si="3"/>
        <v>666.73</v>
      </c>
      <c r="F12" s="114">
        <f t="shared" si="4"/>
        <v>1622367.61</v>
      </c>
      <c r="G12" s="114">
        <f t="shared" si="0"/>
        <v>1574973.34</v>
      </c>
      <c r="H12" s="114">
        <f t="shared" si="5"/>
        <v>666.73</v>
      </c>
      <c r="I12" s="113">
        <f t="shared" si="1"/>
        <v>0</v>
      </c>
    </row>
    <row r="13" spans="1:9" x14ac:dyDescent="0.25">
      <c r="A13" s="161" t="s">
        <v>667</v>
      </c>
      <c r="B13" s="116">
        <f t="shared" si="7"/>
        <v>1</v>
      </c>
      <c r="C13" s="114">
        <f t="shared" si="6"/>
        <v>48061</v>
      </c>
      <c r="D13" s="115">
        <f t="shared" si="2"/>
        <v>47413.75</v>
      </c>
      <c r="E13" s="114">
        <f t="shared" si="3"/>
        <v>647.25</v>
      </c>
      <c r="F13" s="114">
        <f t="shared" si="4"/>
        <v>1574973.34</v>
      </c>
      <c r="G13" s="114">
        <f t="shared" si="0"/>
        <v>1527559.59</v>
      </c>
      <c r="H13" s="114">
        <f t="shared" si="5"/>
        <v>647.25</v>
      </c>
      <c r="I13" s="113">
        <f t="shared" si="1"/>
        <v>0</v>
      </c>
    </row>
    <row r="14" spans="1:9" x14ac:dyDescent="0.25">
      <c r="A14" s="161" t="s">
        <v>500</v>
      </c>
      <c r="B14" s="116">
        <f t="shared" si="7"/>
        <v>1</v>
      </c>
      <c r="C14" s="114">
        <f t="shared" si="6"/>
        <v>48061</v>
      </c>
      <c r="D14" s="115">
        <f t="shared" si="2"/>
        <v>47433.24</v>
      </c>
      <c r="E14" s="114">
        <f t="shared" si="3"/>
        <v>627.76</v>
      </c>
      <c r="F14" s="114">
        <f t="shared" si="4"/>
        <v>1527559.59</v>
      </c>
      <c r="G14" s="114">
        <f t="shared" si="0"/>
        <v>1480126.35</v>
      </c>
      <c r="H14" s="114">
        <f t="shared" si="5"/>
        <v>627.76</v>
      </c>
      <c r="I14" s="113">
        <f t="shared" si="1"/>
        <v>0</v>
      </c>
    </row>
    <row r="15" spans="1:9" x14ac:dyDescent="0.25">
      <c r="A15" s="161" t="s">
        <v>570</v>
      </c>
      <c r="B15" s="116">
        <f t="shared" si="7"/>
        <v>1</v>
      </c>
      <c r="C15" s="114">
        <f t="shared" si="6"/>
        <v>48061</v>
      </c>
      <c r="D15" s="115">
        <f t="shared" si="2"/>
        <v>47452.73</v>
      </c>
      <c r="E15" s="114">
        <f t="shared" si="3"/>
        <v>608.27</v>
      </c>
      <c r="F15" s="114">
        <f t="shared" si="4"/>
        <v>1480126.35</v>
      </c>
      <c r="G15" s="114">
        <f t="shared" si="0"/>
        <v>1432673.62</v>
      </c>
      <c r="H15" s="114">
        <f t="shared" si="5"/>
        <v>608.27</v>
      </c>
      <c r="I15" s="113">
        <f t="shared" si="1"/>
        <v>0</v>
      </c>
    </row>
    <row r="16" spans="1:9" x14ac:dyDescent="0.25">
      <c r="A16" s="161" t="s">
        <v>666</v>
      </c>
      <c r="B16" s="116">
        <f t="shared" si="7"/>
        <v>1</v>
      </c>
      <c r="C16" s="114">
        <f t="shared" si="6"/>
        <v>48061</v>
      </c>
      <c r="D16" s="115">
        <f t="shared" si="2"/>
        <v>47472.23</v>
      </c>
      <c r="E16" s="114">
        <f t="shared" si="3"/>
        <v>588.77</v>
      </c>
      <c r="F16" s="114">
        <f t="shared" si="4"/>
        <v>1432673.62</v>
      </c>
      <c r="G16" s="114">
        <f t="shared" si="0"/>
        <v>1385201.3900000001</v>
      </c>
      <c r="H16" s="114">
        <f t="shared" si="5"/>
        <v>588.77</v>
      </c>
      <c r="I16" s="113">
        <f t="shared" si="1"/>
        <v>0</v>
      </c>
    </row>
    <row r="17" spans="1:9" x14ac:dyDescent="0.25">
      <c r="A17" s="161" t="s">
        <v>428</v>
      </c>
      <c r="B17" s="116">
        <f t="shared" si="7"/>
        <v>1</v>
      </c>
      <c r="C17" s="114">
        <f t="shared" si="6"/>
        <v>48061</v>
      </c>
      <c r="D17" s="115">
        <f t="shared" si="2"/>
        <v>47491.74</v>
      </c>
      <c r="E17" s="114">
        <f t="shared" si="3"/>
        <v>569.26</v>
      </c>
      <c r="F17" s="114">
        <f t="shared" si="4"/>
        <v>1385201.3900000001</v>
      </c>
      <c r="G17" s="114">
        <f t="shared" si="0"/>
        <v>1337709.6500000001</v>
      </c>
      <c r="H17" s="114">
        <f t="shared" si="5"/>
        <v>569.26</v>
      </c>
      <c r="I17" s="113">
        <f t="shared" si="1"/>
        <v>0</v>
      </c>
    </row>
    <row r="18" spans="1:9" x14ac:dyDescent="0.25">
      <c r="A18" s="161" t="s">
        <v>665</v>
      </c>
      <c r="B18" s="116">
        <f t="shared" si="7"/>
        <v>1</v>
      </c>
      <c r="C18" s="114">
        <f t="shared" si="6"/>
        <v>48061</v>
      </c>
      <c r="D18" s="115">
        <f t="shared" si="2"/>
        <v>47511.26</v>
      </c>
      <c r="E18" s="114">
        <f t="shared" si="3"/>
        <v>549.74</v>
      </c>
      <c r="F18" s="114">
        <f t="shared" si="4"/>
        <v>1337709.6500000001</v>
      </c>
      <c r="G18" s="114">
        <f t="shared" si="0"/>
        <v>1290198.3900000001</v>
      </c>
      <c r="H18" s="114">
        <f t="shared" si="5"/>
        <v>549.74</v>
      </c>
      <c r="I18" s="113">
        <f t="shared" si="1"/>
        <v>0</v>
      </c>
    </row>
    <row r="19" spans="1:9" x14ac:dyDescent="0.25">
      <c r="A19" s="161" t="s">
        <v>468</v>
      </c>
      <c r="B19" s="116">
        <f t="shared" si="7"/>
        <v>1</v>
      </c>
      <c r="C19" s="114">
        <f t="shared" si="6"/>
        <v>48061</v>
      </c>
      <c r="D19" s="115">
        <f t="shared" si="2"/>
        <v>47530.78</v>
      </c>
      <c r="E19" s="114">
        <f t="shared" si="3"/>
        <v>530.22</v>
      </c>
      <c r="F19" s="114">
        <f t="shared" si="4"/>
        <v>1290198.3900000001</v>
      </c>
      <c r="G19" s="114">
        <f t="shared" si="0"/>
        <v>1242667.6100000001</v>
      </c>
      <c r="H19" s="114">
        <f t="shared" si="5"/>
        <v>530.22</v>
      </c>
      <c r="I19" s="113">
        <f t="shared" si="1"/>
        <v>0</v>
      </c>
    </row>
    <row r="20" spans="1:9" x14ac:dyDescent="0.25">
      <c r="A20" s="161" t="s">
        <v>664</v>
      </c>
      <c r="B20" s="116">
        <f t="shared" si="7"/>
        <v>1</v>
      </c>
      <c r="C20" s="114">
        <f t="shared" si="6"/>
        <v>48061</v>
      </c>
      <c r="D20" s="115">
        <f t="shared" si="2"/>
        <v>47550.31</v>
      </c>
      <c r="E20" s="114">
        <f t="shared" si="3"/>
        <v>510.69</v>
      </c>
      <c r="F20" s="114">
        <f t="shared" si="4"/>
        <v>1242667.6100000001</v>
      </c>
      <c r="G20" s="114">
        <f t="shared" si="0"/>
        <v>1195117.3</v>
      </c>
      <c r="H20" s="114">
        <f t="shared" si="5"/>
        <v>510.69</v>
      </c>
      <c r="I20" s="113">
        <f t="shared" si="1"/>
        <v>0</v>
      </c>
    </row>
    <row r="21" spans="1:9" x14ac:dyDescent="0.25">
      <c r="A21" s="161" t="s">
        <v>499</v>
      </c>
      <c r="B21" s="116">
        <f t="shared" si="7"/>
        <v>1</v>
      </c>
      <c r="C21" s="114">
        <f t="shared" si="6"/>
        <v>48061</v>
      </c>
      <c r="D21" s="115">
        <f t="shared" si="2"/>
        <v>47569.86</v>
      </c>
      <c r="E21" s="114">
        <f t="shared" si="3"/>
        <v>491.14</v>
      </c>
      <c r="F21" s="114">
        <f t="shared" si="4"/>
        <v>1195117.3</v>
      </c>
      <c r="G21" s="114">
        <f t="shared" si="0"/>
        <v>1147547.44</v>
      </c>
      <c r="H21" s="114">
        <f t="shared" si="5"/>
        <v>491.14</v>
      </c>
      <c r="I21" s="113">
        <f t="shared" si="1"/>
        <v>0</v>
      </c>
    </row>
    <row r="22" spans="1:9" x14ac:dyDescent="0.25">
      <c r="A22" s="161" t="s">
        <v>569</v>
      </c>
      <c r="B22" s="116">
        <f t="shared" si="7"/>
        <v>1</v>
      </c>
      <c r="C22" s="114">
        <f t="shared" si="6"/>
        <v>48061</v>
      </c>
      <c r="D22" s="115">
        <f t="shared" si="2"/>
        <v>47589.41</v>
      </c>
      <c r="E22" s="114">
        <f t="shared" si="3"/>
        <v>471.59</v>
      </c>
      <c r="F22" s="114">
        <f t="shared" si="4"/>
        <v>1147547.44</v>
      </c>
      <c r="G22" s="114">
        <f t="shared" si="0"/>
        <v>1099958.03</v>
      </c>
      <c r="H22" s="114">
        <f t="shared" si="5"/>
        <v>471.59</v>
      </c>
      <c r="I22" s="113">
        <f t="shared" si="1"/>
        <v>0</v>
      </c>
    </row>
    <row r="23" spans="1:9" x14ac:dyDescent="0.25">
      <c r="A23" s="161" t="s">
        <v>663</v>
      </c>
      <c r="B23" s="116">
        <f t="shared" si="7"/>
        <v>1</v>
      </c>
      <c r="C23" s="114">
        <f t="shared" si="6"/>
        <v>48061</v>
      </c>
      <c r="D23" s="115">
        <f t="shared" si="2"/>
        <v>47608.959999999999</v>
      </c>
      <c r="E23" s="114">
        <f t="shared" si="3"/>
        <v>452.04</v>
      </c>
      <c r="F23" s="114">
        <f t="shared" si="4"/>
        <v>1099958.03</v>
      </c>
      <c r="G23" s="114">
        <f t="shared" si="0"/>
        <v>1052349.07</v>
      </c>
      <c r="H23" s="114">
        <f t="shared" si="5"/>
        <v>452.04</v>
      </c>
      <c r="I23" s="113">
        <f t="shared" si="1"/>
        <v>0</v>
      </c>
    </row>
    <row r="24" spans="1:9" x14ac:dyDescent="0.25">
      <c r="A24" s="161" t="s">
        <v>427</v>
      </c>
      <c r="B24" s="116">
        <f t="shared" si="7"/>
        <v>1</v>
      </c>
      <c r="C24" s="114">
        <f t="shared" si="6"/>
        <v>48061</v>
      </c>
      <c r="D24" s="115">
        <f t="shared" si="2"/>
        <v>47628.53</v>
      </c>
      <c r="E24" s="114">
        <f t="shared" si="3"/>
        <v>432.47</v>
      </c>
      <c r="F24" s="114">
        <f t="shared" si="4"/>
        <v>1052349.07</v>
      </c>
      <c r="G24" s="114">
        <f t="shared" si="0"/>
        <v>1004720.54</v>
      </c>
      <c r="H24" s="114">
        <f t="shared" si="5"/>
        <v>432.47</v>
      </c>
      <c r="I24" s="113">
        <f t="shared" si="1"/>
        <v>0</v>
      </c>
    </row>
    <row r="25" spans="1:9" x14ac:dyDescent="0.25">
      <c r="A25" s="161" t="s">
        <v>662</v>
      </c>
      <c r="B25" s="116">
        <f t="shared" si="7"/>
        <v>1</v>
      </c>
      <c r="C25" s="114">
        <f t="shared" si="6"/>
        <v>48061</v>
      </c>
      <c r="D25" s="115">
        <f t="shared" si="2"/>
        <v>47648.1</v>
      </c>
      <c r="E25" s="114">
        <f t="shared" si="3"/>
        <v>412.9</v>
      </c>
      <c r="F25" s="114">
        <f t="shared" si="4"/>
        <v>1004720.54</v>
      </c>
      <c r="G25" s="114">
        <f t="shared" si="0"/>
        <v>957072.44000000006</v>
      </c>
      <c r="H25" s="114">
        <f t="shared" si="5"/>
        <v>412.9</v>
      </c>
      <c r="I25" s="113">
        <f t="shared" si="1"/>
        <v>0</v>
      </c>
    </row>
    <row r="26" spans="1:9" x14ac:dyDescent="0.25">
      <c r="A26" s="161" t="s">
        <v>467</v>
      </c>
      <c r="B26" s="116">
        <f t="shared" si="7"/>
        <v>1</v>
      </c>
      <c r="C26" s="114">
        <f t="shared" si="6"/>
        <v>48061</v>
      </c>
      <c r="D26" s="115">
        <f t="shared" si="2"/>
        <v>47667.68</v>
      </c>
      <c r="E26" s="114">
        <f t="shared" si="3"/>
        <v>393.32</v>
      </c>
      <c r="F26" s="114">
        <f t="shared" si="4"/>
        <v>957072.44000000006</v>
      </c>
      <c r="G26" s="114">
        <f t="shared" si="0"/>
        <v>909404.76</v>
      </c>
      <c r="H26" s="114">
        <f t="shared" si="5"/>
        <v>393.32</v>
      </c>
      <c r="I26" s="113">
        <f t="shared" si="1"/>
        <v>0</v>
      </c>
    </row>
    <row r="27" spans="1:9" x14ac:dyDescent="0.25">
      <c r="A27" s="161" t="s">
        <v>661</v>
      </c>
      <c r="B27" s="116">
        <f t="shared" si="7"/>
        <v>1</v>
      </c>
      <c r="C27" s="114">
        <f t="shared" si="6"/>
        <v>48061</v>
      </c>
      <c r="D27" s="115">
        <f t="shared" si="2"/>
        <v>47687.27</v>
      </c>
      <c r="E27" s="114">
        <f t="shared" si="3"/>
        <v>373.73</v>
      </c>
      <c r="F27" s="114">
        <f t="shared" si="4"/>
        <v>909404.76</v>
      </c>
      <c r="G27" s="114">
        <f t="shared" si="0"/>
        <v>861717.49</v>
      </c>
      <c r="H27" s="114">
        <f t="shared" si="5"/>
        <v>373.73</v>
      </c>
      <c r="I27" s="113">
        <f t="shared" si="1"/>
        <v>0</v>
      </c>
    </row>
    <row r="28" spans="1:9" x14ac:dyDescent="0.25">
      <c r="A28" s="161" t="s">
        <v>194</v>
      </c>
      <c r="B28" s="116">
        <f t="shared" si="7"/>
        <v>1</v>
      </c>
      <c r="C28" s="114">
        <f t="shared" si="6"/>
        <v>48061</v>
      </c>
      <c r="D28" s="115">
        <f t="shared" si="2"/>
        <v>47706.87</v>
      </c>
      <c r="E28" s="114">
        <f t="shared" si="3"/>
        <v>354.13</v>
      </c>
      <c r="F28" s="114">
        <f t="shared" si="4"/>
        <v>861717.49</v>
      </c>
      <c r="G28" s="114">
        <f t="shared" si="0"/>
        <v>814010.62</v>
      </c>
      <c r="H28" s="114">
        <f t="shared" si="5"/>
        <v>354.13</v>
      </c>
      <c r="I28" s="113">
        <f t="shared" si="1"/>
        <v>0</v>
      </c>
    </row>
    <row r="29" spans="1:9" x14ac:dyDescent="0.25">
      <c r="A29" s="161" t="s">
        <v>568</v>
      </c>
      <c r="B29" s="116">
        <f t="shared" si="7"/>
        <v>1</v>
      </c>
      <c r="C29" s="114">
        <f t="shared" si="6"/>
        <v>48061</v>
      </c>
      <c r="D29" s="115">
        <f t="shared" si="2"/>
        <v>47726.48</v>
      </c>
      <c r="E29" s="114">
        <f t="shared" si="3"/>
        <v>334.52</v>
      </c>
      <c r="F29" s="114">
        <f t="shared" si="4"/>
        <v>814010.62</v>
      </c>
      <c r="G29" s="114">
        <f t="shared" si="0"/>
        <v>766284.14</v>
      </c>
      <c r="H29" s="114">
        <f t="shared" si="5"/>
        <v>334.52</v>
      </c>
      <c r="I29" s="113">
        <f t="shared" si="1"/>
        <v>0</v>
      </c>
    </row>
    <row r="30" spans="1:9" x14ac:dyDescent="0.25">
      <c r="A30" s="161" t="s">
        <v>660</v>
      </c>
      <c r="B30" s="116">
        <f t="shared" si="7"/>
        <v>1</v>
      </c>
      <c r="C30" s="114">
        <f t="shared" si="6"/>
        <v>48061</v>
      </c>
      <c r="D30" s="115">
        <f t="shared" si="2"/>
        <v>47746.09</v>
      </c>
      <c r="E30" s="114">
        <f t="shared" si="3"/>
        <v>314.91000000000003</v>
      </c>
      <c r="F30" s="114">
        <f t="shared" si="4"/>
        <v>766284.14</v>
      </c>
      <c r="G30" s="114">
        <f t="shared" si="0"/>
        <v>718538.05</v>
      </c>
      <c r="H30" s="114">
        <f t="shared" si="5"/>
        <v>314.91000000000003</v>
      </c>
      <c r="I30" s="113">
        <f t="shared" si="1"/>
        <v>0</v>
      </c>
    </row>
    <row r="31" spans="1:9" x14ac:dyDescent="0.25">
      <c r="A31" s="161" t="s">
        <v>230</v>
      </c>
      <c r="B31" s="116">
        <f t="shared" si="7"/>
        <v>1</v>
      </c>
      <c r="C31" s="114">
        <f t="shared" si="6"/>
        <v>48061</v>
      </c>
      <c r="D31" s="115">
        <f t="shared" si="2"/>
        <v>47765.71</v>
      </c>
      <c r="E31" s="114">
        <f t="shared" si="3"/>
        <v>295.29000000000002</v>
      </c>
      <c r="F31" s="114">
        <f t="shared" si="4"/>
        <v>718538.05</v>
      </c>
      <c r="G31" s="114">
        <f t="shared" si="0"/>
        <v>670772.34000000008</v>
      </c>
      <c r="H31" s="114">
        <f t="shared" si="5"/>
        <v>295.29000000000002</v>
      </c>
      <c r="I31" s="113">
        <f t="shared" si="1"/>
        <v>0</v>
      </c>
    </row>
    <row r="32" spans="1:9" x14ac:dyDescent="0.25">
      <c r="A32" s="161" t="s">
        <v>659</v>
      </c>
      <c r="B32" s="116">
        <f t="shared" si="7"/>
        <v>1</v>
      </c>
      <c r="C32" s="114">
        <f t="shared" si="6"/>
        <v>48061</v>
      </c>
      <c r="D32" s="115">
        <f t="shared" si="2"/>
        <v>47785.34</v>
      </c>
      <c r="E32" s="114">
        <f t="shared" si="3"/>
        <v>275.66000000000003</v>
      </c>
      <c r="F32" s="114">
        <f t="shared" si="4"/>
        <v>670772.34000000008</v>
      </c>
      <c r="G32" s="114">
        <f t="shared" si="0"/>
        <v>622987.00000000012</v>
      </c>
      <c r="H32" s="114">
        <f t="shared" si="5"/>
        <v>275.66000000000003</v>
      </c>
      <c r="I32" s="113">
        <f t="shared" si="1"/>
        <v>0</v>
      </c>
    </row>
    <row r="33" spans="1:9" x14ac:dyDescent="0.25">
      <c r="A33" s="161" t="s">
        <v>466</v>
      </c>
      <c r="B33" s="116">
        <f t="shared" si="7"/>
        <v>1</v>
      </c>
      <c r="C33" s="114">
        <f t="shared" si="6"/>
        <v>48061</v>
      </c>
      <c r="D33" s="115">
        <f t="shared" si="2"/>
        <v>47804.98</v>
      </c>
      <c r="E33" s="114">
        <f t="shared" si="3"/>
        <v>256.02</v>
      </c>
      <c r="F33" s="114">
        <f t="shared" si="4"/>
        <v>622987.00000000012</v>
      </c>
      <c r="G33" s="114">
        <f t="shared" si="0"/>
        <v>575182.02000000014</v>
      </c>
      <c r="H33" s="114">
        <f t="shared" si="5"/>
        <v>256.02</v>
      </c>
      <c r="I33" s="113">
        <f t="shared" si="1"/>
        <v>0</v>
      </c>
    </row>
    <row r="34" spans="1:9" x14ac:dyDescent="0.25">
      <c r="A34" s="161" t="s">
        <v>658</v>
      </c>
      <c r="B34" s="116">
        <f t="shared" si="7"/>
        <v>1</v>
      </c>
      <c r="C34" s="114">
        <f t="shared" si="6"/>
        <v>48061</v>
      </c>
      <c r="D34" s="115">
        <f t="shared" si="2"/>
        <v>47824.62</v>
      </c>
      <c r="E34" s="114">
        <f t="shared" si="3"/>
        <v>236.38</v>
      </c>
      <c r="F34" s="114">
        <f t="shared" si="4"/>
        <v>575182.02000000014</v>
      </c>
      <c r="G34" s="114">
        <f t="shared" si="0"/>
        <v>527357.40000000014</v>
      </c>
      <c r="H34" s="114">
        <f t="shared" si="5"/>
        <v>236.38</v>
      </c>
      <c r="I34" s="113">
        <f t="shared" si="1"/>
        <v>0</v>
      </c>
    </row>
    <row r="35" spans="1:9" x14ac:dyDescent="0.25">
      <c r="A35" s="161" t="s">
        <v>498</v>
      </c>
      <c r="B35" s="116">
        <f t="shared" si="7"/>
        <v>1</v>
      </c>
      <c r="C35" s="114">
        <f t="shared" si="6"/>
        <v>48061</v>
      </c>
      <c r="D35" s="115">
        <f t="shared" si="2"/>
        <v>47844.28</v>
      </c>
      <c r="E35" s="114">
        <f t="shared" si="3"/>
        <v>216.72</v>
      </c>
      <c r="F35" s="114">
        <f t="shared" si="4"/>
        <v>527357.40000000014</v>
      </c>
      <c r="G35" s="114">
        <f t="shared" si="0"/>
        <v>479513.12000000011</v>
      </c>
      <c r="H35" s="114">
        <f t="shared" si="5"/>
        <v>216.72</v>
      </c>
      <c r="I35" s="113">
        <f t="shared" si="1"/>
        <v>0</v>
      </c>
    </row>
    <row r="36" spans="1:9" x14ac:dyDescent="0.25">
      <c r="A36" s="161" t="s">
        <v>41</v>
      </c>
      <c r="B36" s="116">
        <f t="shared" si="7"/>
        <v>1</v>
      </c>
      <c r="C36" s="114">
        <f t="shared" si="6"/>
        <v>48061</v>
      </c>
      <c r="D36" s="115">
        <f t="shared" si="2"/>
        <v>47863.94</v>
      </c>
      <c r="E36" s="114">
        <f t="shared" si="3"/>
        <v>197.06</v>
      </c>
      <c r="F36" s="114">
        <f t="shared" si="4"/>
        <v>479513.12000000011</v>
      </c>
      <c r="G36" s="114">
        <f t="shared" si="0"/>
        <v>431649.18000000011</v>
      </c>
      <c r="H36" s="114">
        <f t="shared" si="5"/>
        <v>197.06</v>
      </c>
      <c r="I36" s="113">
        <f t="shared" si="1"/>
        <v>0</v>
      </c>
    </row>
    <row r="37" spans="1:9" x14ac:dyDescent="0.25">
      <c r="A37" s="161" t="s">
        <v>657</v>
      </c>
      <c r="B37" s="116">
        <f t="shared" si="7"/>
        <v>1</v>
      </c>
      <c r="C37" s="114">
        <f t="shared" si="6"/>
        <v>48061</v>
      </c>
      <c r="D37" s="115">
        <f t="shared" si="2"/>
        <v>47883.61</v>
      </c>
      <c r="E37" s="114">
        <f t="shared" si="3"/>
        <v>177.39</v>
      </c>
      <c r="F37" s="114">
        <f t="shared" si="4"/>
        <v>431649.18000000011</v>
      </c>
      <c r="G37" s="114">
        <f t="shared" si="0"/>
        <v>383765.57000000012</v>
      </c>
      <c r="H37" s="114">
        <f t="shared" si="5"/>
        <v>177.39</v>
      </c>
      <c r="I37" s="113">
        <f t="shared" si="1"/>
        <v>0</v>
      </c>
    </row>
    <row r="38" spans="1:9" x14ac:dyDescent="0.25">
      <c r="A38" s="161" t="s">
        <v>426</v>
      </c>
      <c r="B38" s="116">
        <f t="shared" si="7"/>
        <v>1</v>
      </c>
      <c r="C38" s="114">
        <f t="shared" si="6"/>
        <v>48061</v>
      </c>
      <c r="D38" s="115">
        <f t="shared" si="2"/>
        <v>47903.29</v>
      </c>
      <c r="E38" s="114">
        <f t="shared" si="3"/>
        <v>157.71</v>
      </c>
      <c r="F38" s="114">
        <f t="shared" si="4"/>
        <v>383765.57000000012</v>
      </c>
      <c r="G38" s="114">
        <f t="shared" si="0"/>
        <v>335862.28000000014</v>
      </c>
      <c r="H38" s="114">
        <f t="shared" si="5"/>
        <v>157.71</v>
      </c>
      <c r="I38" s="113">
        <f t="shared" si="1"/>
        <v>0</v>
      </c>
    </row>
    <row r="39" spans="1:9" x14ac:dyDescent="0.25">
      <c r="A39" s="161" t="s">
        <v>656</v>
      </c>
      <c r="B39" s="116">
        <f t="shared" si="7"/>
        <v>1</v>
      </c>
      <c r="C39" s="114">
        <f t="shared" si="6"/>
        <v>48061</v>
      </c>
      <c r="D39" s="115">
        <f t="shared" si="2"/>
        <v>47922.97</v>
      </c>
      <c r="E39" s="114">
        <f t="shared" si="3"/>
        <v>138.03</v>
      </c>
      <c r="F39" s="114">
        <f t="shared" si="4"/>
        <v>335862.28000000014</v>
      </c>
      <c r="G39" s="114">
        <f t="shared" si="0"/>
        <v>287939.31000000017</v>
      </c>
      <c r="H39" s="114">
        <f t="shared" si="5"/>
        <v>138.03</v>
      </c>
      <c r="I39" s="113">
        <f t="shared" si="1"/>
        <v>0</v>
      </c>
    </row>
    <row r="40" spans="1:9" x14ac:dyDescent="0.25">
      <c r="A40" s="161" t="s">
        <v>465</v>
      </c>
      <c r="B40" s="116">
        <f>A40-A39</f>
        <v>1</v>
      </c>
      <c r="C40" s="114">
        <f t="shared" si="6"/>
        <v>48061</v>
      </c>
      <c r="D40" s="115">
        <f t="shared" si="2"/>
        <v>47942.67</v>
      </c>
      <c r="E40" s="114">
        <f t="shared" si="3"/>
        <v>118.33</v>
      </c>
      <c r="F40" s="114">
        <f t="shared" si="4"/>
        <v>287939.31000000017</v>
      </c>
      <c r="G40" s="114">
        <f t="shared" si="0"/>
        <v>239996.64000000019</v>
      </c>
      <c r="H40" s="114">
        <f t="shared" si="5"/>
        <v>118.33</v>
      </c>
      <c r="I40" s="113">
        <f t="shared" si="1"/>
        <v>0</v>
      </c>
    </row>
    <row r="41" spans="1:9" x14ac:dyDescent="0.25">
      <c r="A41" s="161" t="s">
        <v>655</v>
      </c>
      <c r="B41" s="116">
        <f>A41-A40</f>
        <v>1</v>
      </c>
      <c r="C41" s="114">
        <f t="shared" si="6"/>
        <v>48061</v>
      </c>
      <c r="D41" s="115">
        <f t="shared" si="2"/>
        <v>47962.37</v>
      </c>
      <c r="E41" s="114">
        <f t="shared" si="3"/>
        <v>98.63</v>
      </c>
      <c r="F41" s="114">
        <f t="shared" si="4"/>
        <v>239996.64000000019</v>
      </c>
      <c r="G41" s="114">
        <f t="shared" si="0"/>
        <v>192034.27000000019</v>
      </c>
      <c r="H41" s="114">
        <f t="shared" si="5"/>
        <v>98.63</v>
      </c>
      <c r="I41" s="113">
        <f t="shared" si="1"/>
        <v>0</v>
      </c>
    </row>
    <row r="42" spans="1:9" x14ac:dyDescent="0.25">
      <c r="A42" s="161" t="s">
        <v>497</v>
      </c>
      <c r="B42" s="116">
        <f t="shared" ref="B42:B45" si="8">A42-A41</f>
        <v>1</v>
      </c>
      <c r="C42" s="114">
        <f t="shared" si="6"/>
        <v>48061</v>
      </c>
      <c r="D42" s="115">
        <f t="shared" si="2"/>
        <v>47982.080000000002</v>
      </c>
      <c r="E42" s="114">
        <f t="shared" si="3"/>
        <v>78.92</v>
      </c>
      <c r="F42" s="114">
        <f t="shared" si="4"/>
        <v>192034.27000000019</v>
      </c>
      <c r="G42" s="114">
        <f t="shared" si="0"/>
        <v>144052.19000000018</v>
      </c>
      <c r="H42" s="114">
        <f t="shared" si="5"/>
        <v>78.92</v>
      </c>
      <c r="I42" s="113">
        <f t="shared" si="1"/>
        <v>0</v>
      </c>
    </row>
    <row r="43" spans="1:9" x14ac:dyDescent="0.25">
      <c r="A43" s="161" t="s">
        <v>567</v>
      </c>
      <c r="B43" s="116">
        <f t="shared" si="8"/>
        <v>1</v>
      </c>
      <c r="C43" s="114">
        <f t="shared" si="6"/>
        <v>48061</v>
      </c>
      <c r="D43" s="115">
        <f t="shared" si="2"/>
        <v>48001.8</v>
      </c>
      <c r="E43" s="114">
        <f t="shared" si="3"/>
        <v>59.2</v>
      </c>
      <c r="F43" s="114">
        <f t="shared" si="4"/>
        <v>144052.19000000018</v>
      </c>
      <c r="G43" s="114">
        <f t="shared" si="0"/>
        <v>96050.390000000174</v>
      </c>
      <c r="H43" s="114">
        <f t="shared" si="5"/>
        <v>59.2</v>
      </c>
      <c r="I43" s="113">
        <f t="shared" si="1"/>
        <v>0</v>
      </c>
    </row>
    <row r="44" spans="1:9" x14ac:dyDescent="0.25">
      <c r="A44" s="161" t="s">
        <v>654</v>
      </c>
      <c r="B44" s="116">
        <f t="shared" si="8"/>
        <v>1</v>
      </c>
      <c r="C44" s="114">
        <f t="shared" si="6"/>
        <v>48061</v>
      </c>
      <c r="D44" s="115">
        <f t="shared" si="2"/>
        <v>48021.53</v>
      </c>
      <c r="E44" s="114">
        <f t="shared" si="3"/>
        <v>39.47</v>
      </c>
      <c r="F44" s="114">
        <f t="shared" si="4"/>
        <v>96050.390000000174</v>
      </c>
      <c r="G44" s="114">
        <f t="shared" si="0"/>
        <v>48028.860000000175</v>
      </c>
      <c r="H44" s="114">
        <f t="shared" si="5"/>
        <v>39.47</v>
      </c>
      <c r="I44" s="113">
        <f t="shared" si="1"/>
        <v>0</v>
      </c>
    </row>
    <row r="45" spans="1:9" x14ac:dyDescent="0.25">
      <c r="A45" s="161" t="s">
        <v>425</v>
      </c>
      <c r="B45" s="116">
        <f t="shared" si="8"/>
        <v>1</v>
      </c>
      <c r="C45" s="114">
        <f t="shared" si="6"/>
        <v>48061</v>
      </c>
      <c r="D45" s="115">
        <f t="shared" si="2"/>
        <v>48028.86</v>
      </c>
      <c r="E45" s="114">
        <f>32.14</f>
        <v>32.14</v>
      </c>
      <c r="F45" s="114">
        <f t="shared" si="4"/>
        <v>48028.860000000175</v>
      </c>
      <c r="G45" s="114">
        <f t="shared" si="0"/>
        <v>1.7462298274040222E-10</v>
      </c>
      <c r="H45" s="114">
        <f>32.14</f>
        <v>32.14</v>
      </c>
      <c r="I45" s="113">
        <f t="shared" si="1"/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6743A-43E2-4D1F-85AA-FD1DEE9966E8}">
  <dimension ref="A1:I45"/>
  <sheetViews>
    <sheetView workbookViewId="0">
      <pane ySplit="3" topLeftCell="A16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24.5703125" bestFit="1" customWidth="1"/>
    <col min="2" max="2" width="13.140625" bestFit="1" customWidth="1"/>
    <col min="3" max="3" width="17.85546875" customWidth="1"/>
    <col min="4" max="4" width="19.85546875" bestFit="1" customWidth="1"/>
    <col min="5" max="5" width="17" customWidth="1"/>
    <col min="6" max="6" width="13.28515625" customWidth="1"/>
    <col min="7" max="7" width="14.7109375" bestFit="1" customWidth="1"/>
    <col min="8" max="8" width="13.7109375" bestFit="1" customWidth="1"/>
  </cols>
  <sheetData>
    <row r="1" spans="1:9" x14ac:dyDescent="0.25">
      <c r="A1" s="141" t="s">
        <v>267</v>
      </c>
      <c r="B1" s="197">
        <v>44045</v>
      </c>
      <c r="C1" s="151" t="s">
        <v>377</v>
      </c>
      <c r="D1" s="146">
        <v>2000000</v>
      </c>
      <c r="E1" s="137"/>
      <c r="F1" s="137"/>
      <c r="G1" s="137"/>
      <c r="H1" s="137"/>
      <c r="I1" s="137"/>
    </row>
    <row r="2" spans="1:9" x14ac:dyDescent="0.25">
      <c r="A2" s="141" t="s">
        <v>268</v>
      </c>
      <c r="B2" s="140">
        <v>0.15</v>
      </c>
      <c r="C2" s="196" t="s">
        <v>381</v>
      </c>
      <c r="D2" s="195">
        <f>ROUNDUP(48059.7488709566,0)</f>
        <v>48060</v>
      </c>
      <c r="E2" s="137"/>
      <c r="F2" s="137"/>
      <c r="G2" s="137"/>
      <c r="H2" s="137"/>
      <c r="I2" s="137"/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193" t="s">
        <v>671</v>
      </c>
      <c r="B4" s="192">
        <f>DAYS360(B1,A4)</f>
        <v>2</v>
      </c>
      <c r="C4" s="189">
        <f>$D$2</f>
        <v>48060</v>
      </c>
      <c r="D4" s="191">
        <f>C4-E4</f>
        <v>46393.33</v>
      </c>
      <c r="E4" s="189">
        <f>ROUND(F4*$B$2*B4/360,2)</f>
        <v>1666.67</v>
      </c>
      <c r="F4" s="189">
        <f>D1</f>
        <v>2000000</v>
      </c>
      <c r="G4" s="189">
        <f t="shared" ref="G4:G45" si="0">F4-D4</f>
        <v>1953606.67</v>
      </c>
      <c r="H4" s="189">
        <f>F4*$B$2*B4/360</f>
        <v>1666.6666666666667</v>
      </c>
      <c r="I4" s="131">
        <f t="shared" ref="I4:I45" si="1">H4-E4</f>
        <v>-3.3333333333303017E-3</v>
      </c>
    </row>
    <row r="5" spans="1:9" x14ac:dyDescent="0.25">
      <c r="A5" s="193" t="s">
        <v>40</v>
      </c>
      <c r="B5" s="192">
        <f>DAYS360(A4,A5)</f>
        <v>1</v>
      </c>
      <c r="C5" s="189">
        <f t="shared" ref="C5:C45" si="2">$D$2</f>
        <v>48060</v>
      </c>
      <c r="D5" s="191">
        <f t="shared" ref="D5:D45" si="3">C5-E5</f>
        <v>47246</v>
      </c>
      <c r="E5" s="189">
        <f t="shared" ref="E5:E44" si="4">ROUND(F5*$B$2*B5/360,2)</f>
        <v>814</v>
      </c>
      <c r="F5" s="189">
        <f t="shared" ref="F5:F45" si="5">G4</f>
        <v>1953606.67</v>
      </c>
      <c r="G5" s="189">
        <f t="shared" si="0"/>
        <v>1906360.67</v>
      </c>
      <c r="H5" s="189">
        <f>F5*$B$2*B5/360</f>
        <v>814.00277916666653</v>
      </c>
      <c r="I5" s="131">
        <f t="shared" si="1"/>
        <v>2.779166666527999E-3</v>
      </c>
    </row>
    <row r="6" spans="1:9" x14ac:dyDescent="0.25">
      <c r="A6" s="193" t="s">
        <v>670</v>
      </c>
      <c r="B6" s="192">
        <f t="shared" ref="B6:B45" si="6">DAYS360(A5,A6)</f>
        <v>1</v>
      </c>
      <c r="C6" s="189">
        <f t="shared" si="2"/>
        <v>48060</v>
      </c>
      <c r="D6" s="191">
        <f t="shared" si="3"/>
        <v>47265.68</v>
      </c>
      <c r="E6" s="189">
        <f t="shared" si="4"/>
        <v>794.32</v>
      </c>
      <c r="F6" s="189">
        <f t="shared" si="5"/>
        <v>1906360.67</v>
      </c>
      <c r="G6" s="189">
        <f t="shared" si="0"/>
        <v>1859094.99</v>
      </c>
      <c r="H6" s="189">
        <f t="shared" ref="H6:H44" si="7">F6*$B$2*B6/360</f>
        <v>794.31694583333331</v>
      </c>
      <c r="I6" s="131">
        <f t="shared" si="1"/>
        <v>-3.0541666667431855E-3</v>
      </c>
    </row>
    <row r="7" spans="1:9" x14ac:dyDescent="0.25">
      <c r="A7" s="193" t="s">
        <v>501</v>
      </c>
      <c r="B7" s="192">
        <f t="shared" si="6"/>
        <v>1</v>
      </c>
      <c r="C7" s="189">
        <f t="shared" si="2"/>
        <v>48060</v>
      </c>
      <c r="D7" s="191">
        <f t="shared" si="3"/>
        <v>47285.38</v>
      </c>
      <c r="E7" s="189">
        <f t="shared" si="4"/>
        <v>774.62</v>
      </c>
      <c r="F7" s="189">
        <f t="shared" si="5"/>
        <v>1859094.99</v>
      </c>
      <c r="G7" s="189">
        <f t="shared" si="0"/>
        <v>1811809.61</v>
      </c>
      <c r="H7" s="189">
        <f t="shared" si="7"/>
        <v>774.62291249999998</v>
      </c>
      <c r="I7" s="131">
        <f t="shared" si="1"/>
        <v>2.9124999999794454E-3</v>
      </c>
    </row>
    <row r="8" spans="1:9" x14ac:dyDescent="0.25">
      <c r="A8" s="193" t="s">
        <v>571</v>
      </c>
      <c r="B8" s="192">
        <f t="shared" si="6"/>
        <v>1</v>
      </c>
      <c r="C8" s="189">
        <f t="shared" si="2"/>
        <v>48060</v>
      </c>
      <c r="D8" s="191">
        <f t="shared" si="3"/>
        <v>47305.08</v>
      </c>
      <c r="E8" s="189">
        <f t="shared" si="4"/>
        <v>754.92</v>
      </c>
      <c r="F8" s="189">
        <f t="shared" si="5"/>
        <v>1811809.61</v>
      </c>
      <c r="G8" s="189">
        <f t="shared" si="0"/>
        <v>1764504.53</v>
      </c>
      <c r="H8" s="189">
        <f t="shared" si="7"/>
        <v>754.92067083333336</v>
      </c>
      <c r="I8" s="131">
        <f t="shared" si="1"/>
        <v>6.7083333340178797E-4</v>
      </c>
    </row>
    <row r="9" spans="1:9" x14ac:dyDescent="0.25">
      <c r="A9" s="193" t="s">
        <v>669</v>
      </c>
      <c r="B9" s="192">
        <f t="shared" si="6"/>
        <v>1</v>
      </c>
      <c r="C9" s="189">
        <f t="shared" si="2"/>
        <v>48060</v>
      </c>
      <c r="D9" s="191">
        <f t="shared" si="3"/>
        <v>47324.79</v>
      </c>
      <c r="E9" s="189">
        <f t="shared" si="4"/>
        <v>735.21</v>
      </c>
      <c r="F9" s="189">
        <f t="shared" si="5"/>
        <v>1764504.53</v>
      </c>
      <c r="G9" s="189">
        <f t="shared" si="0"/>
        <v>1717179.74</v>
      </c>
      <c r="H9" s="189">
        <f t="shared" si="7"/>
        <v>735.21022083333321</v>
      </c>
      <c r="I9" s="131">
        <f t="shared" si="1"/>
        <v>2.208333331736867E-4</v>
      </c>
    </row>
    <row r="10" spans="1:9" x14ac:dyDescent="0.25">
      <c r="A10" s="193" t="s">
        <v>429</v>
      </c>
      <c r="B10" s="192">
        <f t="shared" si="6"/>
        <v>1</v>
      </c>
      <c r="C10" s="189">
        <f t="shared" si="2"/>
        <v>48060</v>
      </c>
      <c r="D10" s="191">
        <f t="shared" si="3"/>
        <v>47344.51</v>
      </c>
      <c r="E10" s="189">
        <f t="shared" si="4"/>
        <v>715.49</v>
      </c>
      <c r="F10" s="189">
        <f t="shared" si="5"/>
        <v>1717179.74</v>
      </c>
      <c r="G10" s="189">
        <f t="shared" si="0"/>
        <v>1669835.23</v>
      </c>
      <c r="H10" s="189">
        <f t="shared" si="7"/>
        <v>715.49155833333327</v>
      </c>
      <c r="I10" s="131">
        <f t="shared" si="1"/>
        <v>1.5583333332642724E-3</v>
      </c>
    </row>
    <row r="11" spans="1:9" x14ac:dyDescent="0.25">
      <c r="A11" s="193" t="s">
        <v>668</v>
      </c>
      <c r="B11" s="192">
        <f t="shared" si="6"/>
        <v>1</v>
      </c>
      <c r="C11" s="189">
        <f t="shared" si="2"/>
        <v>48060</v>
      </c>
      <c r="D11" s="191">
        <f t="shared" si="3"/>
        <v>47364.24</v>
      </c>
      <c r="E11" s="189">
        <f t="shared" si="4"/>
        <v>695.76</v>
      </c>
      <c r="F11" s="189">
        <f t="shared" si="5"/>
        <v>1669835.23</v>
      </c>
      <c r="G11" s="189">
        <f t="shared" si="0"/>
        <v>1622470.99</v>
      </c>
      <c r="H11" s="189">
        <f t="shared" si="7"/>
        <v>695.76467916666661</v>
      </c>
      <c r="I11" s="131">
        <f t="shared" si="1"/>
        <v>4.6791666666194942E-3</v>
      </c>
    </row>
    <row r="12" spans="1:9" x14ac:dyDescent="0.25">
      <c r="A12" s="193" t="s">
        <v>469</v>
      </c>
      <c r="B12" s="192">
        <f t="shared" si="6"/>
        <v>1</v>
      </c>
      <c r="C12" s="189">
        <f t="shared" si="2"/>
        <v>48060</v>
      </c>
      <c r="D12" s="191">
        <f t="shared" si="3"/>
        <v>47383.97</v>
      </c>
      <c r="E12" s="189">
        <f t="shared" si="4"/>
        <v>676.03</v>
      </c>
      <c r="F12" s="189">
        <f t="shared" si="5"/>
        <v>1622470.99</v>
      </c>
      <c r="G12" s="189">
        <f t="shared" si="0"/>
        <v>1575087.02</v>
      </c>
      <c r="H12" s="189">
        <f t="shared" si="7"/>
        <v>676.02957916666662</v>
      </c>
      <c r="I12" s="131">
        <f t="shared" si="1"/>
        <v>-4.2083333335085626E-4</v>
      </c>
    </row>
    <row r="13" spans="1:9" x14ac:dyDescent="0.25">
      <c r="A13" s="193" t="s">
        <v>667</v>
      </c>
      <c r="B13" s="192">
        <f t="shared" si="6"/>
        <v>1</v>
      </c>
      <c r="C13" s="189">
        <f t="shared" si="2"/>
        <v>48060</v>
      </c>
      <c r="D13" s="191">
        <f t="shared" si="3"/>
        <v>47403.71</v>
      </c>
      <c r="E13" s="189">
        <f t="shared" si="4"/>
        <v>656.29</v>
      </c>
      <c r="F13" s="189">
        <f t="shared" si="5"/>
        <v>1575087.02</v>
      </c>
      <c r="G13" s="189">
        <f t="shared" si="0"/>
        <v>1527683.31</v>
      </c>
      <c r="H13" s="189">
        <f t="shared" si="7"/>
        <v>656.28625833333331</v>
      </c>
      <c r="I13" s="131">
        <f t="shared" si="1"/>
        <v>-3.741666666655874E-3</v>
      </c>
    </row>
    <row r="14" spans="1:9" x14ac:dyDescent="0.25">
      <c r="A14" s="193" t="s">
        <v>500</v>
      </c>
      <c r="B14" s="192">
        <f t="shared" si="6"/>
        <v>1</v>
      </c>
      <c r="C14" s="189">
        <f t="shared" si="2"/>
        <v>48060</v>
      </c>
      <c r="D14" s="191">
        <f t="shared" si="3"/>
        <v>47423.47</v>
      </c>
      <c r="E14" s="189">
        <f t="shared" si="4"/>
        <v>636.53</v>
      </c>
      <c r="F14" s="189">
        <f t="shared" si="5"/>
        <v>1527683.31</v>
      </c>
      <c r="G14" s="189">
        <f t="shared" si="0"/>
        <v>1480259.84</v>
      </c>
      <c r="H14" s="189">
        <f t="shared" si="7"/>
        <v>636.53471250000007</v>
      </c>
      <c r="I14" s="131">
        <f t="shared" si="1"/>
        <v>4.7125000000960426E-3</v>
      </c>
    </row>
    <row r="15" spans="1:9" x14ac:dyDescent="0.25">
      <c r="A15" s="193" t="s">
        <v>570</v>
      </c>
      <c r="B15" s="192">
        <f t="shared" si="6"/>
        <v>1</v>
      </c>
      <c r="C15" s="189">
        <f t="shared" si="2"/>
        <v>48060</v>
      </c>
      <c r="D15" s="191">
        <f t="shared" si="3"/>
        <v>47443.23</v>
      </c>
      <c r="E15" s="189">
        <f t="shared" si="4"/>
        <v>616.77</v>
      </c>
      <c r="F15" s="189">
        <f t="shared" si="5"/>
        <v>1480259.84</v>
      </c>
      <c r="G15" s="189">
        <f t="shared" si="0"/>
        <v>1432816.61</v>
      </c>
      <c r="H15" s="189">
        <f t="shared" si="7"/>
        <v>616.77493333333337</v>
      </c>
      <c r="I15" s="131">
        <f t="shared" si="1"/>
        <v>4.9333333333834162E-3</v>
      </c>
    </row>
    <row r="16" spans="1:9" x14ac:dyDescent="0.25">
      <c r="A16" s="193" t="s">
        <v>666</v>
      </c>
      <c r="B16" s="192">
        <f t="shared" si="6"/>
        <v>1</v>
      </c>
      <c r="C16" s="189">
        <f t="shared" si="2"/>
        <v>48060</v>
      </c>
      <c r="D16" s="191">
        <f t="shared" si="3"/>
        <v>47462.99</v>
      </c>
      <c r="E16" s="189">
        <f t="shared" si="4"/>
        <v>597.01</v>
      </c>
      <c r="F16" s="194">
        <f t="shared" si="5"/>
        <v>1432816.61</v>
      </c>
      <c r="G16" s="189">
        <f t="shared" si="0"/>
        <v>1385353.62</v>
      </c>
      <c r="H16" s="189">
        <f t="shared" si="7"/>
        <v>597.00692083333331</v>
      </c>
      <c r="I16" s="131">
        <f t="shared" si="1"/>
        <v>-3.0791666666800666E-3</v>
      </c>
    </row>
    <row r="17" spans="1:9" x14ac:dyDescent="0.25">
      <c r="A17" s="193" t="s">
        <v>428</v>
      </c>
      <c r="B17" s="192">
        <f t="shared" si="6"/>
        <v>1</v>
      </c>
      <c r="C17" s="189">
        <f t="shared" si="2"/>
        <v>48060</v>
      </c>
      <c r="D17" s="191">
        <f t="shared" si="3"/>
        <v>47482.77</v>
      </c>
      <c r="E17" s="189">
        <f t="shared" si="4"/>
        <v>577.23</v>
      </c>
      <c r="F17" s="194">
        <f t="shared" si="5"/>
        <v>1385353.62</v>
      </c>
      <c r="G17" s="189">
        <f t="shared" si="0"/>
        <v>1337870.8500000001</v>
      </c>
      <c r="H17" s="189">
        <f t="shared" si="7"/>
        <v>577.23067500000002</v>
      </c>
      <c r="I17" s="131">
        <f t="shared" si="1"/>
        <v>6.7500000000109139E-4</v>
      </c>
    </row>
    <row r="18" spans="1:9" x14ac:dyDescent="0.25">
      <c r="A18" s="193" t="s">
        <v>665</v>
      </c>
      <c r="B18" s="192">
        <f t="shared" si="6"/>
        <v>1</v>
      </c>
      <c r="C18" s="189">
        <f t="shared" si="2"/>
        <v>48060</v>
      </c>
      <c r="D18" s="191">
        <f t="shared" si="3"/>
        <v>47502.55</v>
      </c>
      <c r="E18" s="189">
        <f t="shared" si="4"/>
        <v>557.45000000000005</v>
      </c>
      <c r="F18" s="194">
        <f t="shared" si="5"/>
        <v>1337870.8500000001</v>
      </c>
      <c r="G18" s="189">
        <f t="shared" si="0"/>
        <v>1290368.3</v>
      </c>
      <c r="H18" s="189">
        <f t="shared" si="7"/>
        <v>557.44618749999995</v>
      </c>
      <c r="I18" s="131">
        <f t="shared" si="1"/>
        <v>-3.8125000000945874E-3</v>
      </c>
    </row>
    <row r="19" spans="1:9" x14ac:dyDescent="0.25">
      <c r="A19" s="193" t="s">
        <v>468</v>
      </c>
      <c r="B19" s="192">
        <f t="shared" si="6"/>
        <v>1</v>
      </c>
      <c r="C19" s="189">
        <f t="shared" si="2"/>
        <v>48060</v>
      </c>
      <c r="D19" s="191">
        <f t="shared" si="3"/>
        <v>47522.35</v>
      </c>
      <c r="E19" s="189">
        <f t="shared" si="4"/>
        <v>537.65</v>
      </c>
      <c r="F19" s="194">
        <f t="shared" si="5"/>
        <v>1290368.3</v>
      </c>
      <c r="G19" s="189">
        <f t="shared" si="0"/>
        <v>1242845.95</v>
      </c>
      <c r="H19" s="189">
        <f t="shared" si="7"/>
        <v>537.65345833333333</v>
      </c>
      <c r="I19" s="131">
        <f t="shared" si="1"/>
        <v>3.4583333333557675E-3</v>
      </c>
    </row>
    <row r="20" spans="1:9" x14ac:dyDescent="0.25">
      <c r="A20" s="193" t="s">
        <v>664</v>
      </c>
      <c r="B20" s="192">
        <f t="shared" si="6"/>
        <v>1</v>
      </c>
      <c r="C20" s="189">
        <f t="shared" si="2"/>
        <v>48060</v>
      </c>
      <c r="D20" s="191">
        <f t="shared" si="3"/>
        <v>47542.15</v>
      </c>
      <c r="E20" s="189">
        <f t="shared" si="4"/>
        <v>517.85</v>
      </c>
      <c r="F20" s="194">
        <f t="shared" si="5"/>
        <v>1242845.95</v>
      </c>
      <c r="G20" s="189">
        <f t="shared" si="0"/>
        <v>1195303.8</v>
      </c>
      <c r="H20" s="189">
        <f t="shared" si="7"/>
        <v>517.85247916666663</v>
      </c>
      <c r="I20" s="131">
        <f t="shared" si="1"/>
        <v>2.4791666666033052E-3</v>
      </c>
    </row>
    <row r="21" spans="1:9" x14ac:dyDescent="0.25">
      <c r="A21" s="193" t="s">
        <v>499</v>
      </c>
      <c r="B21" s="192">
        <f t="shared" si="6"/>
        <v>1</v>
      </c>
      <c r="C21" s="189">
        <f t="shared" si="2"/>
        <v>48060</v>
      </c>
      <c r="D21" s="191">
        <f t="shared" si="3"/>
        <v>47561.96</v>
      </c>
      <c r="E21" s="189">
        <f t="shared" si="4"/>
        <v>498.04</v>
      </c>
      <c r="F21" s="194">
        <f t="shared" si="5"/>
        <v>1195303.8</v>
      </c>
      <c r="G21" s="189">
        <f t="shared" si="0"/>
        <v>1147741.8400000001</v>
      </c>
      <c r="H21" s="189">
        <f t="shared" si="7"/>
        <v>498.04325</v>
      </c>
      <c r="I21" s="131">
        <f t="shared" si="1"/>
        <v>3.2499999999799911E-3</v>
      </c>
    </row>
    <row r="22" spans="1:9" x14ac:dyDescent="0.25">
      <c r="A22" s="193" t="s">
        <v>569</v>
      </c>
      <c r="B22" s="192">
        <f t="shared" si="6"/>
        <v>1</v>
      </c>
      <c r="C22" s="189">
        <f t="shared" si="2"/>
        <v>48060</v>
      </c>
      <c r="D22" s="191">
        <f t="shared" si="3"/>
        <v>47581.77</v>
      </c>
      <c r="E22" s="189">
        <f t="shared" si="4"/>
        <v>478.23</v>
      </c>
      <c r="F22" s="194">
        <f t="shared" si="5"/>
        <v>1147741.8400000001</v>
      </c>
      <c r="G22" s="189">
        <f t="shared" si="0"/>
        <v>1100160.07</v>
      </c>
      <c r="H22" s="189">
        <f t="shared" si="7"/>
        <v>478.22576666666669</v>
      </c>
      <c r="I22" s="131">
        <f t="shared" si="1"/>
        <v>-4.2333333333317569E-3</v>
      </c>
    </row>
    <row r="23" spans="1:9" x14ac:dyDescent="0.25">
      <c r="A23" s="193" t="s">
        <v>663</v>
      </c>
      <c r="B23" s="192">
        <f t="shared" si="6"/>
        <v>1</v>
      </c>
      <c r="C23" s="189">
        <f t="shared" si="2"/>
        <v>48060</v>
      </c>
      <c r="D23" s="191">
        <f t="shared" si="3"/>
        <v>47601.599999999999</v>
      </c>
      <c r="E23" s="189">
        <f t="shared" si="4"/>
        <v>458.4</v>
      </c>
      <c r="F23" s="194">
        <f t="shared" si="5"/>
        <v>1100160.07</v>
      </c>
      <c r="G23" s="189">
        <f t="shared" si="0"/>
        <v>1052558.47</v>
      </c>
      <c r="H23" s="189">
        <f t="shared" si="7"/>
        <v>458.40002916666668</v>
      </c>
      <c r="I23" s="131">
        <f t="shared" si="1"/>
        <v>2.916666670671475E-5</v>
      </c>
    </row>
    <row r="24" spans="1:9" x14ac:dyDescent="0.25">
      <c r="A24" s="193" t="s">
        <v>427</v>
      </c>
      <c r="B24" s="192">
        <f t="shared" si="6"/>
        <v>1</v>
      </c>
      <c r="C24" s="189">
        <f t="shared" si="2"/>
        <v>48060</v>
      </c>
      <c r="D24" s="191">
        <f t="shared" si="3"/>
        <v>47621.43</v>
      </c>
      <c r="E24" s="189">
        <f t="shared" si="4"/>
        <v>438.57</v>
      </c>
      <c r="F24" s="194">
        <f t="shared" si="5"/>
        <v>1052558.47</v>
      </c>
      <c r="G24" s="189">
        <f t="shared" si="0"/>
        <v>1004937.0399999999</v>
      </c>
      <c r="H24" s="189">
        <f t="shared" si="7"/>
        <v>438.56602916666662</v>
      </c>
      <c r="I24" s="131">
        <f t="shared" si="1"/>
        <v>-3.9708333333692281E-3</v>
      </c>
    </row>
    <row r="25" spans="1:9" x14ac:dyDescent="0.25">
      <c r="A25" s="193" t="s">
        <v>662</v>
      </c>
      <c r="B25" s="192">
        <f t="shared" si="6"/>
        <v>1</v>
      </c>
      <c r="C25" s="189">
        <f t="shared" si="2"/>
        <v>48060</v>
      </c>
      <c r="D25" s="191">
        <f t="shared" si="3"/>
        <v>47641.279999999999</v>
      </c>
      <c r="E25" s="189">
        <f t="shared" si="4"/>
        <v>418.72</v>
      </c>
      <c r="F25" s="194">
        <f t="shared" si="5"/>
        <v>1004937.0399999999</v>
      </c>
      <c r="G25" s="189">
        <f t="shared" si="0"/>
        <v>957295.75999999989</v>
      </c>
      <c r="H25" s="189">
        <f t="shared" si="7"/>
        <v>418.72376666666662</v>
      </c>
      <c r="I25" s="131">
        <f t="shared" si="1"/>
        <v>3.7666666665927551E-3</v>
      </c>
    </row>
    <row r="26" spans="1:9" x14ac:dyDescent="0.25">
      <c r="A26" s="193" t="s">
        <v>467</v>
      </c>
      <c r="B26" s="192">
        <f t="shared" si="6"/>
        <v>1</v>
      </c>
      <c r="C26" s="189">
        <f t="shared" si="2"/>
        <v>48060</v>
      </c>
      <c r="D26" s="191">
        <f t="shared" si="3"/>
        <v>47661.13</v>
      </c>
      <c r="E26" s="189">
        <f t="shared" si="4"/>
        <v>398.87</v>
      </c>
      <c r="F26" s="194">
        <f t="shared" si="5"/>
        <v>957295.75999999989</v>
      </c>
      <c r="G26" s="189">
        <f t="shared" si="0"/>
        <v>909634.62999999989</v>
      </c>
      <c r="H26" s="189">
        <f t="shared" si="7"/>
        <v>398.87323333333325</v>
      </c>
      <c r="I26" s="131">
        <f t="shared" si="1"/>
        <v>3.2333333332417169E-3</v>
      </c>
    </row>
    <row r="27" spans="1:9" x14ac:dyDescent="0.25">
      <c r="A27" s="193" t="s">
        <v>661</v>
      </c>
      <c r="B27" s="192">
        <f t="shared" si="6"/>
        <v>1</v>
      </c>
      <c r="C27" s="189">
        <f t="shared" si="2"/>
        <v>48060</v>
      </c>
      <c r="D27" s="191">
        <f t="shared" si="3"/>
        <v>47680.99</v>
      </c>
      <c r="E27" s="189">
        <f t="shared" si="4"/>
        <v>379.01</v>
      </c>
      <c r="F27" s="194">
        <f t="shared" si="5"/>
        <v>909634.62999999989</v>
      </c>
      <c r="G27" s="189">
        <f t="shared" si="0"/>
        <v>861953.6399999999</v>
      </c>
      <c r="H27" s="189">
        <f t="shared" si="7"/>
        <v>379.01442916666662</v>
      </c>
      <c r="I27" s="131">
        <f t="shared" si="1"/>
        <v>4.4291666666254059E-3</v>
      </c>
    </row>
    <row r="28" spans="1:9" x14ac:dyDescent="0.25">
      <c r="A28" s="193" t="s">
        <v>194</v>
      </c>
      <c r="B28" s="192">
        <f t="shared" si="6"/>
        <v>1</v>
      </c>
      <c r="C28" s="189">
        <f t="shared" si="2"/>
        <v>48060</v>
      </c>
      <c r="D28" s="191">
        <f t="shared" si="3"/>
        <v>47700.85</v>
      </c>
      <c r="E28" s="189">
        <f t="shared" si="4"/>
        <v>359.15</v>
      </c>
      <c r="F28" s="190">
        <f t="shared" si="5"/>
        <v>861953.6399999999</v>
      </c>
      <c r="G28" s="189">
        <f t="shared" si="0"/>
        <v>814252.78999999992</v>
      </c>
      <c r="H28" s="189">
        <f t="shared" si="7"/>
        <v>359.1473499999999</v>
      </c>
      <c r="I28" s="131">
        <f t="shared" si="1"/>
        <v>-2.65000000007376E-3</v>
      </c>
    </row>
    <row r="29" spans="1:9" x14ac:dyDescent="0.25">
      <c r="A29" s="193" t="s">
        <v>568</v>
      </c>
      <c r="B29" s="192">
        <f t="shared" si="6"/>
        <v>1</v>
      </c>
      <c r="C29" s="189">
        <f t="shared" si="2"/>
        <v>48060</v>
      </c>
      <c r="D29" s="191">
        <f t="shared" si="3"/>
        <v>47720.73</v>
      </c>
      <c r="E29" s="189">
        <f t="shared" si="4"/>
        <v>339.27</v>
      </c>
      <c r="F29" s="190">
        <f t="shared" si="5"/>
        <v>814252.78999999992</v>
      </c>
      <c r="G29" s="189">
        <f t="shared" si="0"/>
        <v>766532.05999999994</v>
      </c>
      <c r="H29" s="189">
        <f t="shared" si="7"/>
        <v>339.27199583333328</v>
      </c>
      <c r="I29" s="131">
        <f t="shared" si="1"/>
        <v>1.9958333332965594E-3</v>
      </c>
    </row>
    <row r="30" spans="1:9" x14ac:dyDescent="0.25">
      <c r="A30" s="193" t="s">
        <v>660</v>
      </c>
      <c r="B30" s="192">
        <f t="shared" si="6"/>
        <v>1</v>
      </c>
      <c r="C30" s="189">
        <f t="shared" si="2"/>
        <v>48060</v>
      </c>
      <c r="D30" s="191">
        <f t="shared" si="3"/>
        <v>47740.61</v>
      </c>
      <c r="E30" s="189">
        <f t="shared" si="4"/>
        <v>319.39</v>
      </c>
      <c r="F30" s="190">
        <f t="shared" si="5"/>
        <v>766532.05999999994</v>
      </c>
      <c r="G30" s="189">
        <f t="shared" si="0"/>
        <v>718791.45</v>
      </c>
      <c r="H30" s="189">
        <f t="shared" si="7"/>
        <v>319.38835833333331</v>
      </c>
      <c r="I30" s="131">
        <f t="shared" si="1"/>
        <v>-1.6416666666714264E-3</v>
      </c>
    </row>
    <row r="31" spans="1:9" x14ac:dyDescent="0.25">
      <c r="A31" s="193" t="s">
        <v>230</v>
      </c>
      <c r="B31" s="192">
        <f t="shared" si="6"/>
        <v>0</v>
      </c>
      <c r="C31" s="189">
        <f t="shared" si="2"/>
        <v>48060</v>
      </c>
      <c r="D31" s="191">
        <f t="shared" si="3"/>
        <v>48060</v>
      </c>
      <c r="E31" s="189">
        <f t="shared" si="4"/>
        <v>0</v>
      </c>
      <c r="F31" s="190">
        <f t="shared" si="5"/>
        <v>718791.45</v>
      </c>
      <c r="G31" s="189">
        <f t="shared" si="0"/>
        <v>670731.44999999995</v>
      </c>
      <c r="H31" s="189">
        <f t="shared" si="7"/>
        <v>0</v>
      </c>
      <c r="I31" s="131">
        <f t="shared" si="1"/>
        <v>0</v>
      </c>
    </row>
    <row r="32" spans="1:9" x14ac:dyDescent="0.25">
      <c r="A32" s="193" t="s">
        <v>659</v>
      </c>
      <c r="B32" s="192">
        <f t="shared" si="6"/>
        <v>1</v>
      </c>
      <c r="C32" s="189">
        <f t="shared" si="2"/>
        <v>48060</v>
      </c>
      <c r="D32" s="191">
        <f t="shared" si="3"/>
        <v>47780.53</v>
      </c>
      <c r="E32" s="189">
        <f t="shared" si="4"/>
        <v>279.47000000000003</v>
      </c>
      <c r="F32" s="190">
        <f t="shared" si="5"/>
        <v>670731.44999999995</v>
      </c>
      <c r="G32" s="189">
        <f t="shared" si="0"/>
        <v>622950.91999999993</v>
      </c>
      <c r="H32" s="189">
        <f t="shared" si="7"/>
        <v>279.47143749999998</v>
      </c>
      <c r="I32" s="131">
        <f t="shared" si="1"/>
        <v>1.4374999999517968E-3</v>
      </c>
    </row>
    <row r="33" spans="1:9" x14ac:dyDescent="0.25">
      <c r="A33" s="193" t="s">
        <v>466</v>
      </c>
      <c r="B33" s="192">
        <f t="shared" si="6"/>
        <v>1</v>
      </c>
      <c r="C33" s="189">
        <f t="shared" si="2"/>
        <v>48060</v>
      </c>
      <c r="D33" s="191">
        <f t="shared" si="3"/>
        <v>47800.44</v>
      </c>
      <c r="E33" s="189">
        <f t="shared" si="4"/>
        <v>259.56</v>
      </c>
      <c r="F33" s="190">
        <f t="shared" si="5"/>
        <v>622950.91999999993</v>
      </c>
      <c r="G33" s="189">
        <f t="shared" si="0"/>
        <v>575150.48</v>
      </c>
      <c r="H33" s="189">
        <f t="shared" si="7"/>
        <v>259.56288333333333</v>
      </c>
      <c r="I33" s="131">
        <f t="shared" si="1"/>
        <v>2.8833333333295741E-3</v>
      </c>
    </row>
    <row r="34" spans="1:9" x14ac:dyDescent="0.25">
      <c r="A34" s="193" t="s">
        <v>658</v>
      </c>
      <c r="B34" s="192">
        <f t="shared" si="6"/>
        <v>1</v>
      </c>
      <c r="C34" s="189">
        <f t="shared" si="2"/>
        <v>48060</v>
      </c>
      <c r="D34" s="191">
        <f t="shared" si="3"/>
        <v>47820.35</v>
      </c>
      <c r="E34" s="189">
        <f t="shared" si="4"/>
        <v>239.65</v>
      </c>
      <c r="F34" s="190">
        <f t="shared" si="5"/>
        <v>575150.48</v>
      </c>
      <c r="G34" s="189">
        <f t="shared" si="0"/>
        <v>527330.13</v>
      </c>
      <c r="H34" s="189">
        <f t="shared" si="7"/>
        <v>239.64603333333332</v>
      </c>
      <c r="I34" s="131">
        <f t="shared" si="1"/>
        <v>-3.9666666666846595E-3</v>
      </c>
    </row>
    <row r="35" spans="1:9" x14ac:dyDescent="0.25">
      <c r="A35" s="193" t="s">
        <v>498</v>
      </c>
      <c r="B35" s="192">
        <f t="shared" si="6"/>
        <v>1</v>
      </c>
      <c r="C35" s="189">
        <f t="shared" si="2"/>
        <v>48060</v>
      </c>
      <c r="D35" s="191">
        <f t="shared" si="3"/>
        <v>47840.28</v>
      </c>
      <c r="E35" s="189">
        <f t="shared" si="4"/>
        <v>219.72</v>
      </c>
      <c r="F35" s="190">
        <f t="shared" si="5"/>
        <v>527330.13</v>
      </c>
      <c r="G35" s="189">
        <f t="shared" si="0"/>
        <v>479489.85</v>
      </c>
      <c r="H35" s="189">
        <f t="shared" si="7"/>
        <v>219.72088749999998</v>
      </c>
      <c r="I35" s="131">
        <f t="shared" si="1"/>
        <v>8.8749999997617124E-4</v>
      </c>
    </row>
    <row r="36" spans="1:9" x14ac:dyDescent="0.25">
      <c r="A36" s="193" t="s">
        <v>41</v>
      </c>
      <c r="B36" s="192">
        <f t="shared" si="6"/>
        <v>1</v>
      </c>
      <c r="C36" s="189">
        <f t="shared" si="2"/>
        <v>48060</v>
      </c>
      <c r="D36" s="191">
        <f t="shared" si="3"/>
        <v>47860.21</v>
      </c>
      <c r="E36" s="189">
        <f t="shared" si="4"/>
        <v>199.79</v>
      </c>
      <c r="F36" s="190">
        <f t="shared" si="5"/>
        <v>479489.85</v>
      </c>
      <c r="G36" s="189">
        <f t="shared" si="0"/>
        <v>431629.63999999996</v>
      </c>
      <c r="H36" s="189">
        <f t="shared" si="7"/>
        <v>199.78743749999998</v>
      </c>
      <c r="I36" s="131">
        <f t="shared" si="1"/>
        <v>-2.5625000000104592E-3</v>
      </c>
    </row>
    <row r="37" spans="1:9" x14ac:dyDescent="0.25">
      <c r="A37" s="193" t="s">
        <v>657</v>
      </c>
      <c r="B37" s="192">
        <f t="shared" si="6"/>
        <v>1</v>
      </c>
      <c r="C37" s="189">
        <f t="shared" si="2"/>
        <v>48060</v>
      </c>
      <c r="D37" s="191">
        <f t="shared" si="3"/>
        <v>47880.15</v>
      </c>
      <c r="E37" s="189">
        <f t="shared" si="4"/>
        <v>179.85</v>
      </c>
      <c r="F37" s="190">
        <f t="shared" si="5"/>
        <v>431629.63999999996</v>
      </c>
      <c r="G37" s="189">
        <f t="shared" si="0"/>
        <v>383749.48999999993</v>
      </c>
      <c r="H37" s="189">
        <f t="shared" si="7"/>
        <v>179.84568333333331</v>
      </c>
      <c r="I37" s="131">
        <f t="shared" si="1"/>
        <v>-4.3166666666820674E-3</v>
      </c>
    </row>
    <row r="38" spans="1:9" x14ac:dyDescent="0.25">
      <c r="A38" s="193" t="s">
        <v>426</v>
      </c>
      <c r="B38" s="192">
        <f t="shared" si="6"/>
        <v>1</v>
      </c>
      <c r="C38" s="189">
        <f t="shared" si="2"/>
        <v>48060</v>
      </c>
      <c r="D38" s="191">
        <f t="shared" si="3"/>
        <v>47900.1</v>
      </c>
      <c r="E38" s="189">
        <f t="shared" si="4"/>
        <v>159.9</v>
      </c>
      <c r="F38" s="190">
        <f t="shared" si="5"/>
        <v>383749.48999999993</v>
      </c>
      <c r="G38" s="189">
        <f t="shared" si="0"/>
        <v>335849.38999999996</v>
      </c>
      <c r="H38" s="189">
        <f t="shared" si="7"/>
        <v>159.89562083333331</v>
      </c>
      <c r="I38" s="131">
        <f t="shared" si="1"/>
        <v>-4.3791666666948004E-3</v>
      </c>
    </row>
    <row r="39" spans="1:9" x14ac:dyDescent="0.25">
      <c r="A39" s="193" t="s">
        <v>656</v>
      </c>
      <c r="B39" s="192">
        <f t="shared" si="6"/>
        <v>1</v>
      </c>
      <c r="C39" s="189">
        <f t="shared" si="2"/>
        <v>48060</v>
      </c>
      <c r="D39" s="191">
        <f t="shared" si="3"/>
        <v>47920.06</v>
      </c>
      <c r="E39" s="189">
        <f t="shared" si="4"/>
        <v>139.94</v>
      </c>
      <c r="F39" s="190">
        <f t="shared" si="5"/>
        <v>335849.38999999996</v>
      </c>
      <c r="G39" s="189">
        <f t="shared" si="0"/>
        <v>287929.32999999996</v>
      </c>
      <c r="H39" s="189">
        <f t="shared" si="7"/>
        <v>139.93724583333329</v>
      </c>
      <c r="I39" s="131">
        <f t="shared" si="1"/>
        <v>-2.7541666667048048E-3</v>
      </c>
    </row>
    <row r="40" spans="1:9" x14ac:dyDescent="0.25">
      <c r="A40" s="193" t="s">
        <v>465</v>
      </c>
      <c r="B40" s="192">
        <f t="shared" si="6"/>
        <v>1</v>
      </c>
      <c r="C40" s="189">
        <f t="shared" si="2"/>
        <v>48060</v>
      </c>
      <c r="D40" s="191">
        <f t="shared" si="3"/>
        <v>47940.03</v>
      </c>
      <c r="E40" s="189">
        <f t="shared" si="4"/>
        <v>119.97</v>
      </c>
      <c r="F40" s="190">
        <f t="shared" si="5"/>
        <v>287929.32999999996</v>
      </c>
      <c r="G40" s="189">
        <f t="shared" si="0"/>
        <v>239989.29999999996</v>
      </c>
      <c r="H40" s="189">
        <f t="shared" si="7"/>
        <v>119.97055416666664</v>
      </c>
      <c r="I40" s="131">
        <f t="shared" si="1"/>
        <v>5.5416666664598324E-4</v>
      </c>
    </row>
    <row r="41" spans="1:9" x14ac:dyDescent="0.25">
      <c r="A41" s="193" t="s">
        <v>655</v>
      </c>
      <c r="B41" s="192">
        <f t="shared" si="6"/>
        <v>1</v>
      </c>
      <c r="C41" s="189">
        <f t="shared" si="2"/>
        <v>48060</v>
      </c>
      <c r="D41" s="191">
        <f t="shared" si="3"/>
        <v>47960</v>
      </c>
      <c r="E41" s="189">
        <f t="shared" si="4"/>
        <v>100</v>
      </c>
      <c r="F41" s="190">
        <f t="shared" si="5"/>
        <v>239989.29999999996</v>
      </c>
      <c r="G41" s="189">
        <f t="shared" si="0"/>
        <v>192029.29999999996</v>
      </c>
      <c r="H41" s="189">
        <f t="shared" si="7"/>
        <v>99.995541666666639</v>
      </c>
      <c r="I41" s="131">
        <f t="shared" si="1"/>
        <v>-4.4583333333605424E-3</v>
      </c>
    </row>
    <row r="42" spans="1:9" x14ac:dyDescent="0.25">
      <c r="A42" s="193" t="s">
        <v>497</v>
      </c>
      <c r="B42" s="192">
        <f t="shared" si="6"/>
        <v>1</v>
      </c>
      <c r="C42" s="189">
        <f t="shared" si="2"/>
        <v>48060</v>
      </c>
      <c r="D42" s="191">
        <f t="shared" si="3"/>
        <v>47979.99</v>
      </c>
      <c r="E42" s="189">
        <f t="shared" si="4"/>
        <v>80.010000000000005</v>
      </c>
      <c r="F42" s="190">
        <f t="shared" si="5"/>
        <v>192029.29999999996</v>
      </c>
      <c r="G42" s="189">
        <f t="shared" si="0"/>
        <v>144049.30999999997</v>
      </c>
      <c r="H42" s="189">
        <f t="shared" si="7"/>
        <v>80.012208333333319</v>
      </c>
      <c r="I42" s="131">
        <f t="shared" si="1"/>
        <v>2.2083333333142718E-3</v>
      </c>
    </row>
    <row r="43" spans="1:9" x14ac:dyDescent="0.25">
      <c r="A43" s="193" t="s">
        <v>567</v>
      </c>
      <c r="B43" s="192">
        <f t="shared" si="6"/>
        <v>1</v>
      </c>
      <c r="C43" s="189">
        <f t="shared" si="2"/>
        <v>48060</v>
      </c>
      <c r="D43" s="191">
        <f t="shared" si="3"/>
        <v>47999.98</v>
      </c>
      <c r="E43" s="189">
        <f t="shared" si="4"/>
        <v>60.02</v>
      </c>
      <c r="F43" s="190">
        <f t="shared" si="5"/>
        <v>144049.30999999997</v>
      </c>
      <c r="G43" s="189">
        <f t="shared" si="0"/>
        <v>96049.329999999958</v>
      </c>
      <c r="H43" s="189">
        <f t="shared" si="7"/>
        <v>60.020545833333323</v>
      </c>
      <c r="I43" s="131">
        <f t="shared" si="1"/>
        <v>5.458333333194787E-4</v>
      </c>
    </row>
    <row r="44" spans="1:9" x14ac:dyDescent="0.25">
      <c r="A44" s="193" t="s">
        <v>654</v>
      </c>
      <c r="B44" s="192">
        <f t="shared" si="6"/>
        <v>1</v>
      </c>
      <c r="C44" s="189">
        <f t="shared" si="2"/>
        <v>48060</v>
      </c>
      <c r="D44" s="191">
        <f t="shared" si="3"/>
        <v>48019.98</v>
      </c>
      <c r="E44" s="189">
        <f t="shared" si="4"/>
        <v>40.020000000000003</v>
      </c>
      <c r="F44" s="190">
        <f t="shared" si="5"/>
        <v>96049.329999999958</v>
      </c>
      <c r="G44" s="189">
        <f t="shared" si="0"/>
        <v>48029.349999999955</v>
      </c>
      <c r="H44" s="189">
        <f t="shared" si="7"/>
        <v>40.020554166666649</v>
      </c>
      <c r="I44" s="131">
        <f t="shared" si="1"/>
        <v>5.5416666664598324E-4</v>
      </c>
    </row>
    <row r="45" spans="1:9" x14ac:dyDescent="0.25">
      <c r="A45" s="193" t="s">
        <v>425</v>
      </c>
      <c r="B45" s="192">
        <f t="shared" si="6"/>
        <v>1</v>
      </c>
      <c r="C45" s="189">
        <f t="shared" si="2"/>
        <v>48060</v>
      </c>
      <c r="D45" s="191">
        <f t="shared" si="3"/>
        <v>48029.35</v>
      </c>
      <c r="E45" s="189">
        <f>30.65</f>
        <v>30.65</v>
      </c>
      <c r="F45" s="190">
        <f t="shared" si="5"/>
        <v>48029.349999999955</v>
      </c>
      <c r="G45" s="189">
        <f t="shared" si="0"/>
        <v>0</v>
      </c>
      <c r="H45" s="189">
        <f>30.65</f>
        <v>30.65</v>
      </c>
      <c r="I45" s="131">
        <f t="shared" si="1"/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0700A-F110-42B5-9B7D-5C327C808336}">
  <dimension ref="A1:I46"/>
  <sheetViews>
    <sheetView workbookViewId="0">
      <pane ySplit="3" topLeftCell="A23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2.28515625" bestFit="1" customWidth="1"/>
    <col min="3" max="3" width="17.85546875" bestFit="1" customWidth="1"/>
    <col min="4" max="4" width="13.140625" bestFit="1" customWidth="1"/>
    <col min="5" max="5" width="9.28515625" bestFit="1" customWidth="1"/>
    <col min="6" max="6" width="16.42578125" bestFit="1" customWidth="1"/>
    <col min="7" max="7" width="14.42578125" bestFit="1" customWidth="1"/>
    <col min="8" max="8" width="15" bestFit="1" customWidth="1"/>
    <col min="9" max="9" width="6.5703125" bestFit="1" customWidth="1"/>
  </cols>
  <sheetData>
    <row r="1" spans="1:9" x14ac:dyDescent="0.25">
      <c r="A1" s="41" t="s">
        <v>267</v>
      </c>
      <c r="B1" s="96">
        <v>44045</v>
      </c>
      <c r="C1" s="151" t="s">
        <v>377</v>
      </c>
      <c r="D1" s="86">
        <v>2000000</v>
      </c>
    </row>
    <row r="2" spans="1:9" x14ac:dyDescent="0.25">
      <c r="A2" s="37" t="s">
        <v>268</v>
      </c>
      <c r="B2" s="147">
        <v>0.15</v>
      </c>
      <c r="C2" s="165" t="s">
        <v>381</v>
      </c>
      <c r="D2" s="117">
        <f>ROUNDUP(48040.972550746,0)</f>
        <v>48041</v>
      </c>
      <c r="E2" s="102"/>
      <c r="F2" s="102"/>
      <c r="G2" s="163"/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161" t="s">
        <v>430</v>
      </c>
      <c r="B4" s="116">
        <f>_xlfn.DAYS(A4,B1)</f>
        <v>1</v>
      </c>
      <c r="C4" s="114">
        <v>0</v>
      </c>
      <c r="D4" s="115">
        <v>0</v>
      </c>
      <c r="E4" s="114">
        <f>ROUNDUP(F4*$B$2*B4/365,0)</f>
        <v>822</v>
      </c>
      <c r="F4" s="114">
        <f>D1</f>
        <v>2000000</v>
      </c>
      <c r="G4" s="114">
        <f t="shared" ref="G4:G46" si="0">F4-D4</f>
        <v>2000000</v>
      </c>
      <c r="H4" s="114">
        <f>ROUNDUP(F4*$B$2*B4/365,0)</f>
        <v>822</v>
      </c>
      <c r="I4" s="113">
        <f t="shared" ref="I4:I46" si="1">H4-E4</f>
        <v>0</v>
      </c>
    </row>
    <row r="5" spans="1:9" x14ac:dyDescent="0.25">
      <c r="A5" s="161" t="s">
        <v>671</v>
      </c>
      <c r="B5" s="116">
        <f>_xlfn.DAYS(A5,A4)</f>
        <v>1</v>
      </c>
      <c r="C5" s="114">
        <f>$D$2</f>
        <v>48041</v>
      </c>
      <c r="D5" s="115">
        <f t="shared" ref="D5:D46" si="2">C5-E5</f>
        <v>47219.08</v>
      </c>
      <c r="E5" s="114">
        <f>ROUND(F5*$B$2*B5/365,2)</f>
        <v>821.92</v>
      </c>
      <c r="F5" s="114">
        <f t="shared" ref="F5:F46" si="3">G4</f>
        <v>2000000</v>
      </c>
      <c r="G5" s="114">
        <f t="shared" si="0"/>
        <v>1952780.92</v>
      </c>
      <c r="H5" s="114">
        <f>ROUND(F5*$B$2*B5/365,2)</f>
        <v>821.92</v>
      </c>
      <c r="I5" s="113">
        <f t="shared" si="1"/>
        <v>0</v>
      </c>
    </row>
    <row r="6" spans="1:9" x14ac:dyDescent="0.25">
      <c r="A6" s="161" t="s">
        <v>40</v>
      </c>
      <c r="B6" s="116">
        <f t="shared" ref="B6:B46" si="4">_xlfn.DAYS(A6,A5)</f>
        <v>1</v>
      </c>
      <c r="C6" s="114">
        <f t="shared" ref="C6:C46" si="5">$D$2</f>
        <v>48041</v>
      </c>
      <c r="D6" s="115">
        <f t="shared" si="2"/>
        <v>47238.49</v>
      </c>
      <c r="E6" s="114">
        <f t="shared" ref="E6:E45" si="6">ROUND(F6*$B$2*B6/365,2)</f>
        <v>802.51</v>
      </c>
      <c r="F6" s="114">
        <f t="shared" si="3"/>
        <v>1952780.92</v>
      </c>
      <c r="G6" s="114">
        <f t="shared" si="0"/>
        <v>1905542.43</v>
      </c>
      <c r="H6" s="114">
        <f t="shared" ref="H6:H45" si="7">ROUND(F6*$B$2*B6/365,2)</f>
        <v>802.51</v>
      </c>
      <c r="I6" s="113">
        <f t="shared" si="1"/>
        <v>0</v>
      </c>
    </row>
    <row r="7" spans="1:9" x14ac:dyDescent="0.25">
      <c r="A7" s="161" t="s">
        <v>670</v>
      </c>
      <c r="B7" s="116">
        <f t="shared" si="4"/>
        <v>1</v>
      </c>
      <c r="C7" s="114">
        <f t="shared" si="5"/>
        <v>48041</v>
      </c>
      <c r="D7" s="115">
        <f t="shared" si="2"/>
        <v>47257.9</v>
      </c>
      <c r="E7" s="114">
        <f t="shared" si="6"/>
        <v>783.1</v>
      </c>
      <c r="F7" s="114">
        <f t="shared" si="3"/>
        <v>1905542.43</v>
      </c>
      <c r="G7" s="114">
        <f t="shared" si="0"/>
        <v>1858284.53</v>
      </c>
      <c r="H7" s="114">
        <f t="shared" si="7"/>
        <v>783.1</v>
      </c>
      <c r="I7" s="113">
        <f t="shared" si="1"/>
        <v>0</v>
      </c>
    </row>
    <row r="8" spans="1:9" x14ac:dyDescent="0.25">
      <c r="A8" s="161" t="s">
        <v>501</v>
      </c>
      <c r="B8" s="116">
        <f t="shared" si="4"/>
        <v>1</v>
      </c>
      <c r="C8" s="114">
        <f t="shared" si="5"/>
        <v>48041</v>
      </c>
      <c r="D8" s="115">
        <f t="shared" si="2"/>
        <v>47277.32</v>
      </c>
      <c r="E8" s="114">
        <f t="shared" si="6"/>
        <v>763.68</v>
      </c>
      <c r="F8" s="114">
        <f t="shared" si="3"/>
        <v>1858284.53</v>
      </c>
      <c r="G8" s="114">
        <f t="shared" si="0"/>
        <v>1811007.21</v>
      </c>
      <c r="H8" s="114">
        <f t="shared" si="7"/>
        <v>763.68</v>
      </c>
      <c r="I8" s="113">
        <f t="shared" si="1"/>
        <v>0</v>
      </c>
    </row>
    <row r="9" spans="1:9" x14ac:dyDescent="0.25">
      <c r="A9" s="161" t="s">
        <v>571</v>
      </c>
      <c r="B9" s="116">
        <f t="shared" si="4"/>
        <v>1</v>
      </c>
      <c r="C9" s="114">
        <f t="shared" si="5"/>
        <v>48041</v>
      </c>
      <c r="D9" s="115">
        <f t="shared" si="2"/>
        <v>47296.75</v>
      </c>
      <c r="E9" s="114">
        <f t="shared" si="6"/>
        <v>744.25</v>
      </c>
      <c r="F9" s="114">
        <f t="shared" si="3"/>
        <v>1811007.21</v>
      </c>
      <c r="G9" s="114">
        <f t="shared" si="0"/>
        <v>1763710.46</v>
      </c>
      <c r="H9" s="114">
        <f t="shared" si="7"/>
        <v>744.25</v>
      </c>
      <c r="I9" s="113">
        <f t="shared" si="1"/>
        <v>0</v>
      </c>
    </row>
    <row r="10" spans="1:9" x14ac:dyDescent="0.25">
      <c r="A10" s="161" t="s">
        <v>669</v>
      </c>
      <c r="B10" s="116">
        <f t="shared" si="4"/>
        <v>1</v>
      </c>
      <c r="C10" s="114">
        <f t="shared" si="5"/>
        <v>48041</v>
      </c>
      <c r="D10" s="115">
        <f t="shared" si="2"/>
        <v>47316.19</v>
      </c>
      <c r="E10" s="114">
        <f t="shared" si="6"/>
        <v>724.81</v>
      </c>
      <c r="F10" s="114">
        <f t="shared" si="3"/>
        <v>1763710.46</v>
      </c>
      <c r="G10" s="114">
        <f t="shared" si="0"/>
        <v>1716394.27</v>
      </c>
      <c r="H10" s="114">
        <f t="shared" si="7"/>
        <v>724.81</v>
      </c>
      <c r="I10" s="113">
        <f t="shared" si="1"/>
        <v>0</v>
      </c>
    </row>
    <row r="11" spans="1:9" x14ac:dyDescent="0.25">
      <c r="A11" s="161" t="s">
        <v>429</v>
      </c>
      <c r="B11" s="116">
        <f t="shared" si="4"/>
        <v>1</v>
      </c>
      <c r="C11" s="114">
        <f t="shared" si="5"/>
        <v>48041</v>
      </c>
      <c r="D11" s="115">
        <f t="shared" si="2"/>
        <v>47335.63</v>
      </c>
      <c r="E11" s="114">
        <f t="shared" si="6"/>
        <v>705.37</v>
      </c>
      <c r="F11" s="114">
        <f t="shared" si="3"/>
        <v>1716394.27</v>
      </c>
      <c r="G11" s="114">
        <f t="shared" si="0"/>
        <v>1669058.6400000001</v>
      </c>
      <c r="H11" s="114">
        <f t="shared" si="7"/>
        <v>705.37</v>
      </c>
      <c r="I11" s="113">
        <f t="shared" si="1"/>
        <v>0</v>
      </c>
    </row>
    <row r="12" spans="1:9" x14ac:dyDescent="0.25">
      <c r="A12" s="161" t="s">
        <v>668</v>
      </c>
      <c r="B12" s="116">
        <f t="shared" si="4"/>
        <v>1</v>
      </c>
      <c r="C12" s="114">
        <f t="shared" si="5"/>
        <v>48041</v>
      </c>
      <c r="D12" s="115">
        <f t="shared" si="2"/>
        <v>47355.09</v>
      </c>
      <c r="E12" s="114">
        <f t="shared" si="6"/>
        <v>685.91</v>
      </c>
      <c r="F12" s="114">
        <f t="shared" si="3"/>
        <v>1669058.6400000001</v>
      </c>
      <c r="G12" s="114">
        <f t="shared" si="0"/>
        <v>1621703.55</v>
      </c>
      <c r="H12" s="114">
        <f t="shared" si="7"/>
        <v>685.91</v>
      </c>
      <c r="I12" s="113">
        <f t="shared" si="1"/>
        <v>0</v>
      </c>
    </row>
    <row r="13" spans="1:9" x14ac:dyDescent="0.25">
      <c r="A13" s="161" t="s">
        <v>469</v>
      </c>
      <c r="B13" s="116">
        <f t="shared" si="4"/>
        <v>1</v>
      </c>
      <c r="C13" s="114">
        <f t="shared" si="5"/>
        <v>48041</v>
      </c>
      <c r="D13" s="115">
        <f t="shared" si="2"/>
        <v>47374.55</v>
      </c>
      <c r="E13" s="114">
        <f t="shared" si="6"/>
        <v>666.45</v>
      </c>
      <c r="F13" s="114">
        <f t="shared" si="3"/>
        <v>1621703.55</v>
      </c>
      <c r="G13" s="114">
        <f t="shared" si="0"/>
        <v>1574329</v>
      </c>
      <c r="H13" s="114">
        <f t="shared" si="7"/>
        <v>666.45</v>
      </c>
      <c r="I13" s="113">
        <f t="shared" si="1"/>
        <v>0</v>
      </c>
    </row>
    <row r="14" spans="1:9" x14ac:dyDescent="0.25">
      <c r="A14" s="161" t="s">
        <v>667</v>
      </c>
      <c r="B14" s="116">
        <f t="shared" si="4"/>
        <v>1</v>
      </c>
      <c r="C14" s="114">
        <f t="shared" si="5"/>
        <v>48041</v>
      </c>
      <c r="D14" s="115">
        <f t="shared" si="2"/>
        <v>47394.02</v>
      </c>
      <c r="E14" s="114">
        <f t="shared" si="6"/>
        <v>646.98</v>
      </c>
      <c r="F14" s="114">
        <f t="shared" si="3"/>
        <v>1574329</v>
      </c>
      <c r="G14" s="114">
        <f t="shared" si="0"/>
        <v>1526934.98</v>
      </c>
      <c r="H14" s="114">
        <f t="shared" si="7"/>
        <v>646.98</v>
      </c>
      <c r="I14" s="113">
        <f t="shared" si="1"/>
        <v>0</v>
      </c>
    </row>
    <row r="15" spans="1:9" x14ac:dyDescent="0.25">
      <c r="A15" s="161" t="s">
        <v>500</v>
      </c>
      <c r="B15" s="116">
        <f t="shared" si="4"/>
        <v>1</v>
      </c>
      <c r="C15" s="114">
        <f t="shared" si="5"/>
        <v>48041</v>
      </c>
      <c r="D15" s="115">
        <f t="shared" si="2"/>
        <v>47413.49</v>
      </c>
      <c r="E15" s="114">
        <f t="shared" si="6"/>
        <v>627.51</v>
      </c>
      <c r="F15" s="114">
        <f t="shared" si="3"/>
        <v>1526934.98</v>
      </c>
      <c r="G15" s="114">
        <f t="shared" si="0"/>
        <v>1479521.49</v>
      </c>
      <c r="H15" s="114">
        <f t="shared" si="7"/>
        <v>627.51</v>
      </c>
      <c r="I15" s="113">
        <f t="shared" si="1"/>
        <v>0</v>
      </c>
    </row>
    <row r="16" spans="1:9" x14ac:dyDescent="0.25">
      <c r="A16" s="161" t="s">
        <v>570</v>
      </c>
      <c r="B16" s="116">
        <f t="shared" si="4"/>
        <v>1</v>
      </c>
      <c r="C16" s="114">
        <f t="shared" si="5"/>
        <v>48041</v>
      </c>
      <c r="D16" s="115">
        <f t="shared" si="2"/>
        <v>47432.98</v>
      </c>
      <c r="E16" s="114">
        <f t="shared" si="6"/>
        <v>608.02</v>
      </c>
      <c r="F16" s="114">
        <f t="shared" si="3"/>
        <v>1479521.49</v>
      </c>
      <c r="G16" s="114">
        <f t="shared" si="0"/>
        <v>1432088.51</v>
      </c>
      <c r="H16" s="114">
        <f t="shared" si="7"/>
        <v>608.02</v>
      </c>
      <c r="I16" s="113">
        <f t="shared" si="1"/>
        <v>0</v>
      </c>
    </row>
    <row r="17" spans="1:9" x14ac:dyDescent="0.25">
      <c r="A17" s="161" t="s">
        <v>666</v>
      </c>
      <c r="B17" s="116">
        <f t="shared" si="4"/>
        <v>1</v>
      </c>
      <c r="C17" s="114">
        <f t="shared" si="5"/>
        <v>48041</v>
      </c>
      <c r="D17" s="115">
        <f t="shared" si="2"/>
        <v>47452.47</v>
      </c>
      <c r="E17" s="114">
        <f t="shared" si="6"/>
        <v>588.53</v>
      </c>
      <c r="F17" s="114">
        <f t="shared" si="3"/>
        <v>1432088.51</v>
      </c>
      <c r="G17" s="114">
        <f t="shared" si="0"/>
        <v>1384636.04</v>
      </c>
      <c r="H17" s="114">
        <f t="shared" si="7"/>
        <v>588.53</v>
      </c>
      <c r="I17" s="113">
        <f t="shared" si="1"/>
        <v>0</v>
      </c>
    </row>
    <row r="18" spans="1:9" x14ac:dyDescent="0.25">
      <c r="A18" s="161" t="s">
        <v>428</v>
      </c>
      <c r="B18" s="116">
        <f t="shared" si="4"/>
        <v>1</v>
      </c>
      <c r="C18" s="114">
        <f t="shared" si="5"/>
        <v>48041</v>
      </c>
      <c r="D18" s="115">
        <f t="shared" si="2"/>
        <v>47471.97</v>
      </c>
      <c r="E18" s="114">
        <f t="shared" si="6"/>
        <v>569.03</v>
      </c>
      <c r="F18" s="114">
        <f t="shared" si="3"/>
        <v>1384636.04</v>
      </c>
      <c r="G18" s="114">
        <f t="shared" si="0"/>
        <v>1337164.07</v>
      </c>
      <c r="H18" s="114">
        <f t="shared" si="7"/>
        <v>569.03</v>
      </c>
      <c r="I18" s="113">
        <f t="shared" si="1"/>
        <v>0</v>
      </c>
    </row>
    <row r="19" spans="1:9" x14ac:dyDescent="0.25">
      <c r="A19" s="161" t="s">
        <v>665</v>
      </c>
      <c r="B19" s="116">
        <f t="shared" si="4"/>
        <v>1</v>
      </c>
      <c r="C19" s="114">
        <f t="shared" si="5"/>
        <v>48041</v>
      </c>
      <c r="D19" s="115">
        <f t="shared" si="2"/>
        <v>47491.48</v>
      </c>
      <c r="E19" s="114">
        <f t="shared" si="6"/>
        <v>549.52</v>
      </c>
      <c r="F19" s="114">
        <f t="shared" si="3"/>
        <v>1337164.07</v>
      </c>
      <c r="G19" s="114">
        <f t="shared" si="0"/>
        <v>1289672.5900000001</v>
      </c>
      <c r="H19" s="114">
        <f t="shared" si="7"/>
        <v>549.52</v>
      </c>
      <c r="I19" s="113">
        <f t="shared" si="1"/>
        <v>0</v>
      </c>
    </row>
    <row r="20" spans="1:9" x14ac:dyDescent="0.25">
      <c r="A20" s="161" t="s">
        <v>468</v>
      </c>
      <c r="B20" s="116">
        <f t="shared" si="4"/>
        <v>1</v>
      </c>
      <c r="C20" s="114">
        <f t="shared" si="5"/>
        <v>48041</v>
      </c>
      <c r="D20" s="115">
        <f t="shared" si="2"/>
        <v>47511</v>
      </c>
      <c r="E20" s="114">
        <f t="shared" si="6"/>
        <v>530</v>
      </c>
      <c r="F20" s="114">
        <f t="shared" si="3"/>
        <v>1289672.5900000001</v>
      </c>
      <c r="G20" s="114">
        <f t="shared" si="0"/>
        <v>1242161.5900000001</v>
      </c>
      <c r="H20" s="114">
        <f t="shared" si="7"/>
        <v>530</v>
      </c>
      <c r="I20" s="113">
        <f t="shared" si="1"/>
        <v>0</v>
      </c>
    </row>
    <row r="21" spans="1:9" x14ac:dyDescent="0.25">
      <c r="A21" s="161" t="s">
        <v>664</v>
      </c>
      <c r="B21" s="116">
        <f t="shared" si="4"/>
        <v>1</v>
      </c>
      <c r="C21" s="114">
        <f t="shared" si="5"/>
        <v>48041</v>
      </c>
      <c r="D21" s="115">
        <f t="shared" si="2"/>
        <v>47530.52</v>
      </c>
      <c r="E21" s="114">
        <f t="shared" si="6"/>
        <v>510.48</v>
      </c>
      <c r="F21" s="114">
        <f t="shared" si="3"/>
        <v>1242161.5900000001</v>
      </c>
      <c r="G21" s="114">
        <f t="shared" si="0"/>
        <v>1194631.07</v>
      </c>
      <c r="H21" s="114">
        <f t="shared" si="7"/>
        <v>510.48</v>
      </c>
      <c r="I21" s="113">
        <f t="shared" si="1"/>
        <v>0</v>
      </c>
    </row>
    <row r="22" spans="1:9" x14ac:dyDescent="0.25">
      <c r="A22" s="161" t="s">
        <v>499</v>
      </c>
      <c r="B22" s="116">
        <f t="shared" si="4"/>
        <v>1</v>
      </c>
      <c r="C22" s="114">
        <f t="shared" si="5"/>
        <v>48041</v>
      </c>
      <c r="D22" s="115">
        <f t="shared" si="2"/>
        <v>47550.06</v>
      </c>
      <c r="E22" s="114">
        <f t="shared" si="6"/>
        <v>490.94</v>
      </c>
      <c r="F22" s="114">
        <f t="shared" si="3"/>
        <v>1194631.07</v>
      </c>
      <c r="G22" s="114">
        <f t="shared" si="0"/>
        <v>1147081.01</v>
      </c>
      <c r="H22" s="114">
        <f t="shared" si="7"/>
        <v>490.94</v>
      </c>
      <c r="I22" s="113">
        <f t="shared" si="1"/>
        <v>0</v>
      </c>
    </row>
    <row r="23" spans="1:9" x14ac:dyDescent="0.25">
      <c r="A23" s="161" t="s">
        <v>569</v>
      </c>
      <c r="B23" s="116">
        <f t="shared" si="4"/>
        <v>1</v>
      </c>
      <c r="C23" s="114">
        <f t="shared" si="5"/>
        <v>48041</v>
      </c>
      <c r="D23" s="115">
        <f t="shared" si="2"/>
        <v>47569.599999999999</v>
      </c>
      <c r="E23" s="114">
        <f t="shared" si="6"/>
        <v>471.4</v>
      </c>
      <c r="F23" s="114">
        <f t="shared" si="3"/>
        <v>1147081.01</v>
      </c>
      <c r="G23" s="114">
        <f t="shared" si="0"/>
        <v>1099511.4099999999</v>
      </c>
      <c r="H23" s="114">
        <f t="shared" si="7"/>
        <v>471.4</v>
      </c>
      <c r="I23" s="113">
        <f t="shared" si="1"/>
        <v>0</v>
      </c>
    </row>
    <row r="24" spans="1:9" x14ac:dyDescent="0.25">
      <c r="A24" s="161" t="s">
        <v>663</v>
      </c>
      <c r="B24" s="116">
        <f t="shared" si="4"/>
        <v>1</v>
      </c>
      <c r="C24" s="114">
        <f t="shared" si="5"/>
        <v>48041</v>
      </c>
      <c r="D24" s="115">
        <f t="shared" si="2"/>
        <v>47589.15</v>
      </c>
      <c r="E24" s="114">
        <f t="shared" si="6"/>
        <v>451.85</v>
      </c>
      <c r="F24" s="114">
        <f t="shared" si="3"/>
        <v>1099511.4099999999</v>
      </c>
      <c r="G24" s="114">
        <f t="shared" si="0"/>
        <v>1051922.26</v>
      </c>
      <c r="H24" s="114">
        <f t="shared" si="7"/>
        <v>451.85</v>
      </c>
      <c r="I24" s="113">
        <f t="shared" si="1"/>
        <v>0</v>
      </c>
    </row>
    <row r="25" spans="1:9" x14ac:dyDescent="0.25">
      <c r="A25" s="161" t="s">
        <v>427</v>
      </c>
      <c r="B25" s="116">
        <f t="shared" si="4"/>
        <v>1</v>
      </c>
      <c r="C25" s="114">
        <f t="shared" si="5"/>
        <v>48041</v>
      </c>
      <c r="D25" s="115">
        <f t="shared" si="2"/>
        <v>47608.7</v>
      </c>
      <c r="E25" s="114">
        <f t="shared" si="6"/>
        <v>432.3</v>
      </c>
      <c r="F25" s="114">
        <f t="shared" si="3"/>
        <v>1051922.26</v>
      </c>
      <c r="G25" s="114">
        <f t="shared" si="0"/>
        <v>1004313.56</v>
      </c>
      <c r="H25" s="114">
        <f t="shared" si="7"/>
        <v>432.3</v>
      </c>
      <c r="I25" s="113">
        <f t="shared" si="1"/>
        <v>0</v>
      </c>
    </row>
    <row r="26" spans="1:9" x14ac:dyDescent="0.25">
      <c r="A26" s="161" t="s">
        <v>662</v>
      </c>
      <c r="B26" s="116">
        <f t="shared" si="4"/>
        <v>1</v>
      </c>
      <c r="C26" s="114">
        <f t="shared" si="5"/>
        <v>48041</v>
      </c>
      <c r="D26" s="115">
        <f t="shared" si="2"/>
        <v>47628.27</v>
      </c>
      <c r="E26" s="114">
        <f t="shared" si="6"/>
        <v>412.73</v>
      </c>
      <c r="F26" s="114">
        <f t="shared" si="3"/>
        <v>1004313.56</v>
      </c>
      <c r="G26" s="114">
        <f t="shared" si="0"/>
        <v>956685.29</v>
      </c>
      <c r="H26" s="114">
        <f t="shared" si="7"/>
        <v>412.73</v>
      </c>
      <c r="I26" s="113">
        <f t="shared" si="1"/>
        <v>0</v>
      </c>
    </row>
    <row r="27" spans="1:9" x14ac:dyDescent="0.25">
      <c r="A27" s="161" t="s">
        <v>467</v>
      </c>
      <c r="B27" s="116">
        <f t="shared" si="4"/>
        <v>1</v>
      </c>
      <c r="C27" s="114">
        <f t="shared" si="5"/>
        <v>48041</v>
      </c>
      <c r="D27" s="115">
        <f t="shared" si="2"/>
        <v>47647.839999999997</v>
      </c>
      <c r="E27" s="114">
        <f t="shared" si="6"/>
        <v>393.16</v>
      </c>
      <c r="F27" s="114">
        <f t="shared" si="3"/>
        <v>956685.29</v>
      </c>
      <c r="G27" s="114">
        <f t="shared" si="0"/>
        <v>909037.45000000007</v>
      </c>
      <c r="H27" s="114">
        <f t="shared" si="7"/>
        <v>393.16</v>
      </c>
      <c r="I27" s="113">
        <f t="shared" si="1"/>
        <v>0</v>
      </c>
    </row>
    <row r="28" spans="1:9" x14ac:dyDescent="0.25">
      <c r="A28" s="161" t="s">
        <v>661</v>
      </c>
      <c r="B28" s="116">
        <f t="shared" si="4"/>
        <v>1</v>
      </c>
      <c r="C28" s="114">
        <f t="shared" si="5"/>
        <v>48041</v>
      </c>
      <c r="D28" s="115">
        <f t="shared" si="2"/>
        <v>47667.42</v>
      </c>
      <c r="E28" s="114">
        <f t="shared" si="6"/>
        <v>373.58</v>
      </c>
      <c r="F28" s="114">
        <f t="shared" si="3"/>
        <v>909037.45000000007</v>
      </c>
      <c r="G28" s="114">
        <f t="shared" si="0"/>
        <v>861370.03</v>
      </c>
      <c r="H28" s="114">
        <f t="shared" si="7"/>
        <v>373.58</v>
      </c>
      <c r="I28" s="113">
        <f t="shared" si="1"/>
        <v>0</v>
      </c>
    </row>
    <row r="29" spans="1:9" x14ac:dyDescent="0.25">
      <c r="A29" s="161" t="s">
        <v>194</v>
      </c>
      <c r="B29" s="116">
        <f t="shared" si="4"/>
        <v>1</v>
      </c>
      <c r="C29" s="114">
        <f t="shared" si="5"/>
        <v>48041</v>
      </c>
      <c r="D29" s="115">
        <f t="shared" si="2"/>
        <v>47687.01</v>
      </c>
      <c r="E29" s="114">
        <f t="shared" si="6"/>
        <v>353.99</v>
      </c>
      <c r="F29" s="114">
        <f t="shared" si="3"/>
        <v>861370.03</v>
      </c>
      <c r="G29" s="114">
        <f t="shared" si="0"/>
        <v>813683.02</v>
      </c>
      <c r="H29" s="114">
        <f t="shared" si="7"/>
        <v>353.99</v>
      </c>
      <c r="I29" s="113">
        <f t="shared" si="1"/>
        <v>0</v>
      </c>
    </row>
    <row r="30" spans="1:9" x14ac:dyDescent="0.25">
      <c r="A30" s="161" t="s">
        <v>568</v>
      </c>
      <c r="B30" s="116">
        <f t="shared" si="4"/>
        <v>1</v>
      </c>
      <c r="C30" s="114">
        <f t="shared" si="5"/>
        <v>48041</v>
      </c>
      <c r="D30" s="115">
        <f t="shared" si="2"/>
        <v>47706.61</v>
      </c>
      <c r="E30" s="114">
        <f t="shared" si="6"/>
        <v>334.39</v>
      </c>
      <c r="F30" s="114">
        <f t="shared" si="3"/>
        <v>813683.02</v>
      </c>
      <c r="G30" s="114">
        <f t="shared" si="0"/>
        <v>765976.41</v>
      </c>
      <c r="H30" s="114">
        <f t="shared" si="7"/>
        <v>334.39</v>
      </c>
      <c r="I30" s="113">
        <f t="shared" si="1"/>
        <v>0</v>
      </c>
    </row>
    <row r="31" spans="1:9" x14ac:dyDescent="0.25">
      <c r="A31" s="161" t="s">
        <v>660</v>
      </c>
      <c r="B31" s="116">
        <f t="shared" si="4"/>
        <v>1</v>
      </c>
      <c r="C31" s="114">
        <f t="shared" si="5"/>
        <v>48041</v>
      </c>
      <c r="D31" s="115">
        <f t="shared" si="2"/>
        <v>47726.22</v>
      </c>
      <c r="E31" s="114">
        <f t="shared" si="6"/>
        <v>314.77999999999997</v>
      </c>
      <c r="F31" s="114">
        <f t="shared" si="3"/>
        <v>765976.41</v>
      </c>
      <c r="G31" s="114">
        <f t="shared" si="0"/>
        <v>718250.19000000006</v>
      </c>
      <c r="H31" s="114">
        <f t="shared" si="7"/>
        <v>314.77999999999997</v>
      </c>
      <c r="I31" s="113">
        <f t="shared" si="1"/>
        <v>0</v>
      </c>
    </row>
    <row r="32" spans="1:9" x14ac:dyDescent="0.25">
      <c r="A32" s="161" t="s">
        <v>230</v>
      </c>
      <c r="B32" s="116">
        <f t="shared" si="4"/>
        <v>1</v>
      </c>
      <c r="C32" s="114">
        <f t="shared" si="5"/>
        <v>48041</v>
      </c>
      <c r="D32" s="115">
        <f t="shared" si="2"/>
        <v>47745.83</v>
      </c>
      <c r="E32" s="114">
        <f t="shared" si="6"/>
        <v>295.17</v>
      </c>
      <c r="F32" s="114">
        <f t="shared" si="3"/>
        <v>718250.19000000006</v>
      </c>
      <c r="G32" s="114">
        <f t="shared" si="0"/>
        <v>670504.3600000001</v>
      </c>
      <c r="H32" s="114">
        <f t="shared" si="7"/>
        <v>295.17</v>
      </c>
      <c r="I32" s="113">
        <f t="shared" si="1"/>
        <v>0</v>
      </c>
    </row>
    <row r="33" spans="1:9" x14ac:dyDescent="0.25">
      <c r="A33" s="161" t="s">
        <v>659</v>
      </c>
      <c r="B33" s="116">
        <f t="shared" si="4"/>
        <v>1</v>
      </c>
      <c r="C33" s="114">
        <f t="shared" si="5"/>
        <v>48041</v>
      </c>
      <c r="D33" s="115">
        <f t="shared" si="2"/>
        <v>47765.45</v>
      </c>
      <c r="E33" s="114">
        <f t="shared" si="6"/>
        <v>275.55</v>
      </c>
      <c r="F33" s="114">
        <f t="shared" si="3"/>
        <v>670504.3600000001</v>
      </c>
      <c r="G33" s="114">
        <f t="shared" si="0"/>
        <v>622738.91000000015</v>
      </c>
      <c r="H33" s="114">
        <f t="shared" si="7"/>
        <v>275.55</v>
      </c>
      <c r="I33" s="113">
        <f t="shared" si="1"/>
        <v>0</v>
      </c>
    </row>
    <row r="34" spans="1:9" x14ac:dyDescent="0.25">
      <c r="A34" s="161" t="s">
        <v>466</v>
      </c>
      <c r="B34" s="116">
        <f t="shared" si="4"/>
        <v>1</v>
      </c>
      <c r="C34" s="114">
        <f t="shared" si="5"/>
        <v>48041</v>
      </c>
      <c r="D34" s="115">
        <f t="shared" si="2"/>
        <v>47785.08</v>
      </c>
      <c r="E34" s="114">
        <f t="shared" si="6"/>
        <v>255.92</v>
      </c>
      <c r="F34" s="114">
        <f t="shared" si="3"/>
        <v>622738.91000000015</v>
      </c>
      <c r="G34" s="114">
        <f t="shared" si="0"/>
        <v>574953.83000000019</v>
      </c>
      <c r="H34" s="114">
        <f t="shared" si="7"/>
        <v>255.92</v>
      </c>
      <c r="I34" s="113">
        <f t="shared" si="1"/>
        <v>0</v>
      </c>
    </row>
    <row r="35" spans="1:9" x14ac:dyDescent="0.25">
      <c r="A35" s="161" t="s">
        <v>658</v>
      </c>
      <c r="B35" s="116">
        <f t="shared" si="4"/>
        <v>1</v>
      </c>
      <c r="C35" s="114">
        <f t="shared" si="5"/>
        <v>48041</v>
      </c>
      <c r="D35" s="115">
        <f t="shared" si="2"/>
        <v>47804.72</v>
      </c>
      <c r="E35" s="114">
        <f t="shared" si="6"/>
        <v>236.28</v>
      </c>
      <c r="F35" s="114">
        <f t="shared" si="3"/>
        <v>574953.83000000019</v>
      </c>
      <c r="G35" s="114">
        <f t="shared" si="0"/>
        <v>527149.11000000022</v>
      </c>
      <c r="H35" s="114">
        <f t="shared" si="7"/>
        <v>236.28</v>
      </c>
      <c r="I35" s="113">
        <f t="shared" si="1"/>
        <v>0</v>
      </c>
    </row>
    <row r="36" spans="1:9" x14ac:dyDescent="0.25">
      <c r="A36" s="161" t="s">
        <v>498</v>
      </c>
      <c r="B36" s="116">
        <f t="shared" si="4"/>
        <v>1</v>
      </c>
      <c r="C36" s="114">
        <f t="shared" si="5"/>
        <v>48041</v>
      </c>
      <c r="D36" s="115">
        <f t="shared" si="2"/>
        <v>47824.36</v>
      </c>
      <c r="E36" s="114">
        <f t="shared" si="6"/>
        <v>216.64</v>
      </c>
      <c r="F36" s="114">
        <f t="shared" si="3"/>
        <v>527149.11000000022</v>
      </c>
      <c r="G36" s="114">
        <f t="shared" si="0"/>
        <v>479324.75000000023</v>
      </c>
      <c r="H36" s="114">
        <f t="shared" si="7"/>
        <v>216.64</v>
      </c>
      <c r="I36" s="113">
        <f t="shared" si="1"/>
        <v>0</v>
      </c>
    </row>
    <row r="37" spans="1:9" x14ac:dyDescent="0.25">
      <c r="A37" s="161" t="s">
        <v>41</v>
      </c>
      <c r="B37" s="116">
        <f t="shared" si="4"/>
        <v>1</v>
      </c>
      <c r="C37" s="114">
        <f t="shared" si="5"/>
        <v>48041</v>
      </c>
      <c r="D37" s="115">
        <f t="shared" si="2"/>
        <v>47844.02</v>
      </c>
      <c r="E37" s="114">
        <f t="shared" si="6"/>
        <v>196.98</v>
      </c>
      <c r="F37" s="114">
        <f t="shared" si="3"/>
        <v>479324.75000000023</v>
      </c>
      <c r="G37" s="114">
        <f t="shared" si="0"/>
        <v>431480.73000000021</v>
      </c>
      <c r="H37" s="114">
        <f t="shared" si="7"/>
        <v>196.98</v>
      </c>
      <c r="I37" s="113">
        <f t="shared" si="1"/>
        <v>0</v>
      </c>
    </row>
    <row r="38" spans="1:9" x14ac:dyDescent="0.25">
      <c r="A38" s="161" t="s">
        <v>657</v>
      </c>
      <c r="B38" s="116">
        <f t="shared" si="4"/>
        <v>1</v>
      </c>
      <c r="C38" s="114">
        <f t="shared" si="5"/>
        <v>48041</v>
      </c>
      <c r="D38" s="115">
        <f t="shared" si="2"/>
        <v>47863.68</v>
      </c>
      <c r="E38" s="114">
        <f t="shared" si="6"/>
        <v>177.32</v>
      </c>
      <c r="F38" s="114">
        <f t="shared" si="3"/>
        <v>431480.73000000021</v>
      </c>
      <c r="G38" s="114">
        <f t="shared" si="0"/>
        <v>383617.05000000022</v>
      </c>
      <c r="H38" s="114">
        <f t="shared" si="7"/>
        <v>177.32</v>
      </c>
      <c r="I38" s="113">
        <f t="shared" si="1"/>
        <v>0</v>
      </c>
    </row>
    <row r="39" spans="1:9" x14ac:dyDescent="0.25">
      <c r="A39" s="161" t="s">
        <v>426</v>
      </c>
      <c r="B39" s="116">
        <f t="shared" si="4"/>
        <v>1</v>
      </c>
      <c r="C39" s="114">
        <f t="shared" si="5"/>
        <v>48041</v>
      </c>
      <c r="D39" s="115">
        <f t="shared" si="2"/>
        <v>47883.35</v>
      </c>
      <c r="E39" s="114">
        <f t="shared" si="6"/>
        <v>157.65</v>
      </c>
      <c r="F39" s="114">
        <f t="shared" si="3"/>
        <v>383617.05000000022</v>
      </c>
      <c r="G39" s="114">
        <f t="shared" si="0"/>
        <v>335733.70000000024</v>
      </c>
      <c r="H39" s="114">
        <f t="shared" si="7"/>
        <v>157.65</v>
      </c>
      <c r="I39" s="113">
        <f t="shared" si="1"/>
        <v>0</v>
      </c>
    </row>
    <row r="40" spans="1:9" x14ac:dyDescent="0.25">
      <c r="A40" s="161" t="s">
        <v>656</v>
      </c>
      <c r="B40" s="116">
        <f t="shared" si="4"/>
        <v>1</v>
      </c>
      <c r="C40" s="114">
        <f t="shared" si="5"/>
        <v>48041</v>
      </c>
      <c r="D40" s="115">
        <f t="shared" si="2"/>
        <v>47903.03</v>
      </c>
      <c r="E40" s="114">
        <f t="shared" si="6"/>
        <v>137.97</v>
      </c>
      <c r="F40" s="114">
        <f t="shared" si="3"/>
        <v>335733.70000000024</v>
      </c>
      <c r="G40" s="114">
        <f t="shared" si="0"/>
        <v>287830.67000000027</v>
      </c>
      <c r="H40" s="114">
        <f t="shared" si="7"/>
        <v>137.97</v>
      </c>
      <c r="I40" s="113">
        <f t="shared" si="1"/>
        <v>0</v>
      </c>
    </row>
    <row r="41" spans="1:9" x14ac:dyDescent="0.25">
      <c r="A41" s="161" t="s">
        <v>465</v>
      </c>
      <c r="B41" s="116">
        <f t="shared" si="4"/>
        <v>1</v>
      </c>
      <c r="C41" s="114">
        <f t="shared" si="5"/>
        <v>48041</v>
      </c>
      <c r="D41" s="115">
        <f t="shared" si="2"/>
        <v>47922.71</v>
      </c>
      <c r="E41" s="114">
        <f t="shared" si="6"/>
        <v>118.29</v>
      </c>
      <c r="F41" s="114">
        <f t="shared" si="3"/>
        <v>287830.67000000027</v>
      </c>
      <c r="G41" s="114">
        <f t="shared" si="0"/>
        <v>239907.96000000028</v>
      </c>
      <c r="H41" s="114">
        <f t="shared" si="7"/>
        <v>118.29</v>
      </c>
      <c r="I41" s="113">
        <f t="shared" si="1"/>
        <v>0</v>
      </c>
    </row>
    <row r="42" spans="1:9" x14ac:dyDescent="0.25">
      <c r="A42" s="161" t="s">
        <v>655</v>
      </c>
      <c r="B42" s="116">
        <f t="shared" si="4"/>
        <v>1</v>
      </c>
      <c r="C42" s="114">
        <f t="shared" si="5"/>
        <v>48041</v>
      </c>
      <c r="D42" s="115">
        <f t="shared" si="2"/>
        <v>47942.41</v>
      </c>
      <c r="E42" s="114">
        <f t="shared" si="6"/>
        <v>98.59</v>
      </c>
      <c r="F42" s="114">
        <f t="shared" si="3"/>
        <v>239907.96000000028</v>
      </c>
      <c r="G42" s="114">
        <f t="shared" si="0"/>
        <v>191965.55000000028</v>
      </c>
      <c r="H42" s="114">
        <f t="shared" si="7"/>
        <v>98.59</v>
      </c>
      <c r="I42" s="113">
        <f t="shared" si="1"/>
        <v>0</v>
      </c>
    </row>
    <row r="43" spans="1:9" x14ac:dyDescent="0.25">
      <c r="A43" s="161" t="s">
        <v>497</v>
      </c>
      <c r="B43" s="116">
        <f t="shared" si="4"/>
        <v>1</v>
      </c>
      <c r="C43" s="114">
        <f t="shared" si="5"/>
        <v>48041</v>
      </c>
      <c r="D43" s="115">
        <f t="shared" si="2"/>
        <v>47962.11</v>
      </c>
      <c r="E43" s="114">
        <f t="shared" si="6"/>
        <v>78.89</v>
      </c>
      <c r="F43" s="114">
        <f t="shared" si="3"/>
        <v>191965.55000000028</v>
      </c>
      <c r="G43" s="114">
        <f t="shared" si="0"/>
        <v>144003.44000000029</v>
      </c>
      <c r="H43" s="114">
        <f t="shared" si="7"/>
        <v>78.89</v>
      </c>
      <c r="I43" s="113">
        <f t="shared" si="1"/>
        <v>0</v>
      </c>
    </row>
    <row r="44" spans="1:9" x14ac:dyDescent="0.25">
      <c r="A44" s="161" t="s">
        <v>567</v>
      </c>
      <c r="B44" s="116">
        <f t="shared" si="4"/>
        <v>1</v>
      </c>
      <c r="C44" s="114">
        <f t="shared" si="5"/>
        <v>48041</v>
      </c>
      <c r="D44" s="115">
        <f t="shared" si="2"/>
        <v>47981.82</v>
      </c>
      <c r="E44" s="114">
        <f t="shared" si="6"/>
        <v>59.18</v>
      </c>
      <c r="F44" s="114">
        <f t="shared" si="3"/>
        <v>144003.44000000029</v>
      </c>
      <c r="G44" s="114">
        <f t="shared" si="0"/>
        <v>96021.620000000286</v>
      </c>
      <c r="H44" s="114">
        <f t="shared" si="7"/>
        <v>59.18</v>
      </c>
      <c r="I44" s="113">
        <f t="shared" si="1"/>
        <v>0</v>
      </c>
    </row>
    <row r="45" spans="1:9" x14ac:dyDescent="0.25">
      <c r="A45" s="161" t="s">
        <v>654</v>
      </c>
      <c r="B45" s="116">
        <f t="shared" si="4"/>
        <v>1</v>
      </c>
      <c r="C45" s="114">
        <f t="shared" si="5"/>
        <v>48041</v>
      </c>
      <c r="D45" s="115">
        <f t="shared" si="2"/>
        <v>48001.54</v>
      </c>
      <c r="E45" s="114">
        <f t="shared" si="6"/>
        <v>39.46</v>
      </c>
      <c r="F45" s="114">
        <f t="shared" si="3"/>
        <v>96021.620000000286</v>
      </c>
      <c r="G45" s="114">
        <f t="shared" si="0"/>
        <v>48020.080000000286</v>
      </c>
      <c r="H45" s="114">
        <f t="shared" si="7"/>
        <v>39.46</v>
      </c>
      <c r="I45" s="113">
        <f t="shared" si="1"/>
        <v>0</v>
      </c>
    </row>
    <row r="46" spans="1:9" x14ac:dyDescent="0.25">
      <c r="A46" s="161" t="s">
        <v>425</v>
      </c>
      <c r="B46" s="116">
        <f t="shared" si="4"/>
        <v>1</v>
      </c>
      <c r="C46" s="114">
        <f t="shared" si="5"/>
        <v>48041</v>
      </c>
      <c r="D46" s="115">
        <f t="shared" si="2"/>
        <v>48020.08</v>
      </c>
      <c r="E46" s="114">
        <f>20.92</f>
        <v>20.92</v>
      </c>
      <c r="F46" s="114">
        <f t="shared" si="3"/>
        <v>48020.080000000286</v>
      </c>
      <c r="G46" s="114">
        <f t="shared" si="0"/>
        <v>2.8376234695315361E-10</v>
      </c>
      <c r="H46" s="114">
        <f>20.92</f>
        <v>20.92</v>
      </c>
      <c r="I46" s="113">
        <f t="shared" si="1"/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B3A8A-A1A2-4EFE-A6E8-0C7994F8306A}">
  <dimension ref="A1:I46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8" customWidth="1"/>
    <col min="2" max="2" width="13.140625" bestFit="1" customWidth="1"/>
    <col min="3" max="3" width="14.42578125" bestFit="1" customWidth="1"/>
    <col min="4" max="4" width="13.85546875" bestFit="1" customWidth="1"/>
    <col min="5" max="5" width="10.28515625" bestFit="1" customWidth="1"/>
    <col min="6" max="6" width="12.28515625" bestFit="1" customWidth="1"/>
    <col min="7" max="7" width="14.7109375" bestFit="1" customWidth="1"/>
    <col min="8" max="8" width="13.7109375" bestFit="1" customWidth="1"/>
  </cols>
  <sheetData>
    <row r="1" spans="1:9" x14ac:dyDescent="0.25">
      <c r="A1" s="199" t="s">
        <v>267</v>
      </c>
      <c r="B1" s="200" t="s">
        <v>431</v>
      </c>
      <c r="C1" s="151" t="s">
        <v>377</v>
      </c>
      <c r="D1" s="146">
        <v>2000000</v>
      </c>
      <c r="E1" s="137"/>
      <c r="F1" s="137"/>
      <c r="G1" s="137"/>
      <c r="H1" s="137"/>
      <c r="I1" s="137"/>
    </row>
    <row r="2" spans="1:9" x14ac:dyDescent="0.25">
      <c r="A2" s="199" t="s">
        <v>268</v>
      </c>
      <c r="B2" s="198">
        <v>0.15</v>
      </c>
      <c r="C2" s="196" t="s">
        <v>381</v>
      </c>
      <c r="D2" s="195">
        <f>ROUNDUP(48039.7406491119,0)</f>
        <v>48040</v>
      </c>
      <c r="E2" s="137"/>
      <c r="F2" s="137"/>
      <c r="G2" s="137"/>
      <c r="H2" s="137"/>
      <c r="I2" s="137"/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193" t="s">
        <v>430</v>
      </c>
      <c r="B4" s="192">
        <f>DAYS360(B1,A4,TRUE)</f>
        <v>1</v>
      </c>
      <c r="C4" s="189">
        <v>834</v>
      </c>
      <c r="D4" s="191">
        <v>0</v>
      </c>
      <c r="E4" s="189">
        <f>ROUNDUP(F4*$B$2*B4/360,0)</f>
        <v>834</v>
      </c>
      <c r="F4" s="189">
        <f>D1</f>
        <v>2000000</v>
      </c>
      <c r="G4" s="189">
        <f t="shared" ref="G4:G46" si="0">F4-D4</f>
        <v>2000000</v>
      </c>
      <c r="H4" s="189">
        <f>ROUNDUP(F4*$B$2*B4/360,0)</f>
        <v>834</v>
      </c>
      <c r="I4" s="131">
        <f t="shared" ref="I4:I46" si="1">H4-E4</f>
        <v>0</v>
      </c>
    </row>
    <row r="5" spans="1:9" x14ac:dyDescent="0.25">
      <c r="A5" s="193" t="s">
        <v>671</v>
      </c>
      <c r="B5" s="192">
        <f>DAYS360(A4,A5,TRUE)</f>
        <v>1</v>
      </c>
      <c r="C5" s="189">
        <f>$D$2</f>
        <v>48040</v>
      </c>
      <c r="D5" s="191">
        <f t="shared" ref="D5:D46" si="2">C5-E5</f>
        <v>47206.67</v>
      </c>
      <c r="E5" s="189">
        <f>ROUND(F5*$B$2*B5/360,2)</f>
        <v>833.33</v>
      </c>
      <c r="F5" s="189">
        <f t="shared" ref="F5:F46" si="3">G4</f>
        <v>2000000</v>
      </c>
      <c r="G5" s="189">
        <f t="shared" si="0"/>
        <v>1952793.33</v>
      </c>
      <c r="H5" s="189">
        <f>ROUND(F5*$B$2*B5/360,2)</f>
        <v>833.33</v>
      </c>
      <c r="I5" s="131">
        <f t="shared" si="1"/>
        <v>0</v>
      </c>
    </row>
    <row r="6" spans="1:9" x14ac:dyDescent="0.25">
      <c r="A6" s="193" t="s">
        <v>40</v>
      </c>
      <c r="B6" s="192">
        <f t="shared" ref="B6:B46" si="4">DAYS360(A5,A6,TRUE)</f>
        <v>1</v>
      </c>
      <c r="C6" s="189">
        <f t="shared" ref="C6:C46" si="5">$D$2</f>
        <v>48040</v>
      </c>
      <c r="D6" s="191">
        <f t="shared" si="2"/>
        <v>47226.34</v>
      </c>
      <c r="E6" s="189">
        <f t="shared" ref="E6:E45" si="6">ROUND(F6*$B$2*B6/360,2)</f>
        <v>813.66</v>
      </c>
      <c r="F6" s="189">
        <f t="shared" si="3"/>
        <v>1952793.33</v>
      </c>
      <c r="G6" s="189">
        <f t="shared" si="0"/>
        <v>1905566.99</v>
      </c>
      <c r="H6" s="189">
        <f t="shared" ref="H6:H45" si="7">ROUND(F6*$B$2*B6/360,2)</f>
        <v>813.66</v>
      </c>
      <c r="I6" s="131">
        <f t="shared" si="1"/>
        <v>0</v>
      </c>
    </row>
    <row r="7" spans="1:9" x14ac:dyDescent="0.25">
      <c r="A7" s="193" t="s">
        <v>670</v>
      </c>
      <c r="B7" s="192">
        <f t="shared" si="4"/>
        <v>1</v>
      </c>
      <c r="C7" s="189">
        <f t="shared" si="5"/>
        <v>48040</v>
      </c>
      <c r="D7" s="191">
        <f t="shared" si="2"/>
        <v>47246.01</v>
      </c>
      <c r="E7" s="189">
        <f t="shared" si="6"/>
        <v>793.99</v>
      </c>
      <c r="F7" s="189">
        <f t="shared" si="3"/>
        <v>1905566.99</v>
      </c>
      <c r="G7" s="189">
        <f t="shared" si="0"/>
        <v>1858320.98</v>
      </c>
      <c r="H7" s="189">
        <f t="shared" si="7"/>
        <v>793.99</v>
      </c>
      <c r="I7" s="131">
        <f t="shared" si="1"/>
        <v>0</v>
      </c>
    </row>
    <row r="8" spans="1:9" x14ac:dyDescent="0.25">
      <c r="A8" s="193" t="s">
        <v>501</v>
      </c>
      <c r="B8" s="192">
        <f t="shared" si="4"/>
        <v>1</v>
      </c>
      <c r="C8" s="189">
        <f t="shared" si="5"/>
        <v>48040</v>
      </c>
      <c r="D8" s="191">
        <f t="shared" si="2"/>
        <v>47265.7</v>
      </c>
      <c r="E8" s="189">
        <f t="shared" si="6"/>
        <v>774.3</v>
      </c>
      <c r="F8" s="189">
        <f t="shared" si="3"/>
        <v>1858320.98</v>
      </c>
      <c r="G8" s="189">
        <f t="shared" si="0"/>
        <v>1811055.28</v>
      </c>
      <c r="H8" s="189">
        <f t="shared" si="7"/>
        <v>774.3</v>
      </c>
      <c r="I8" s="131">
        <f t="shared" si="1"/>
        <v>0</v>
      </c>
    </row>
    <row r="9" spans="1:9" x14ac:dyDescent="0.25">
      <c r="A9" s="193" t="s">
        <v>571</v>
      </c>
      <c r="B9" s="192">
        <f t="shared" si="4"/>
        <v>1</v>
      </c>
      <c r="C9" s="189">
        <f t="shared" si="5"/>
        <v>48040</v>
      </c>
      <c r="D9" s="191">
        <f t="shared" si="2"/>
        <v>47285.39</v>
      </c>
      <c r="E9" s="189">
        <f t="shared" si="6"/>
        <v>754.61</v>
      </c>
      <c r="F9" s="189">
        <f t="shared" si="3"/>
        <v>1811055.28</v>
      </c>
      <c r="G9" s="189">
        <f t="shared" si="0"/>
        <v>1763769.8900000001</v>
      </c>
      <c r="H9" s="189">
        <f t="shared" si="7"/>
        <v>754.61</v>
      </c>
      <c r="I9" s="131">
        <f t="shared" si="1"/>
        <v>0</v>
      </c>
    </row>
    <row r="10" spans="1:9" x14ac:dyDescent="0.25">
      <c r="A10" s="193" t="s">
        <v>669</v>
      </c>
      <c r="B10" s="192">
        <f t="shared" si="4"/>
        <v>1</v>
      </c>
      <c r="C10" s="189">
        <f t="shared" si="5"/>
        <v>48040</v>
      </c>
      <c r="D10" s="191">
        <f t="shared" si="2"/>
        <v>47305.1</v>
      </c>
      <c r="E10" s="189">
        <f t="shared" si="6"/>
        <v>734.9</v>
      </c>
      <c r="F10" s="189">
        <f t="shared" si="3"/>
        <v>1763769.8900000001</v>
      </c>
      <c r="G10" s="189">
        <f t="shared" si="0"/>
        <v>1716464.79</v>
      </c>
      <c r="H10" s="189">
        <f t="shared" si="7"/>
        <v>734.9</v>
      </c>
      <c r="I10" s="131">
        <f t="shared" si="1"/>
        <v>0</v>
      </c>
    </row>
    <row r="11" spans="1:9" x14ac:dyDescent="0.25">
      <c r="A11" s="193" t="s">
        <v>429</v>
      </c>
      <c r="B11" s="192">
        <f t="shared" si="4"/>
        <v>1</v>
      </c>
      <c r="C11" s="189">
        <f t="shared" si="5"/>
        <v>48040</v>
      </c>
      <c r="D11" s="191">
        <f t="shared" si="2"/>
        <v>47324.81</v>
      </c>
      <c r="E11" s="189">
        <f t="shared" si="6"/>
        <v>715.19</v>
      </c>
      <c r="F11" s="189">
        <f t="shared" si="3"/>
        <v>1716464.79</v>
      </c>
      <c r="G11" s="189">
        <f t="shared" si="0"/>
        <v>1669139.98</v>
      </c>
      <c r="H11" s="189">
        <f t="shared" si="7"/>
        <v>715.19</v>
      </c>
      <c r="I11" s="131">
        <f t="shared" si="1"/>
        <v>0</v>
      </c>
    </row>
    <row r="12" spans="1:9" x14ac:dyDescent="0.25">
      <c r="A12" s="193" t="s">
        <v>668</v>
      </c>
      <c r="B12" s="192">
        <f t="shared" si="4"/>
        <v>1</v>
      </c>
      <c r="C12" s="189">
        <f t="shared" si="5"/>
        <v>48040</v>
      </c>
      <c r="D12" s="191">
        <f t="shared" si="2"/>
        <v>47344.53</v>
      </c>
      <c r="E12" s="189">
        <f t="shared" si="6"/>
        <v>695.47</v>
      </c>
      <c r="F12" s="189">
        <f t="shared" si="3"/>
        <v>1669139.98</v>
      </c>
      <c r="G12" s="189">
        <f t="shared" si="0"/>
        <v>1621795.45</v>
      </c>
      <c r="H12" s="189">
        <f t="shared" si="7"/>
        <v>695.47</v>
      </c>
      <c r="I12" s="131">
        <f t="shared" si="1"/>
        <v>0</v>
      </c>
    </row>
    <row r="13" spans="1:9" x14ac:dyDescent="0.25">
      <c r="A13" s="193" t="s">
        <v>469</v>
      </c>
      <c r="B13" s="192">
        <f t="shared" si="4"/>
        <v>1</v>
      </c>
      <c r="C13" s="189">
        <f t="shared" si="5"/>
        <v>48040</v>
      </c>
      <c r="D13" s="191">
        <f t="shared" si="2"/>
        <v>47364.25</v>
      </c>
      <c r="E13" s="189">
        <f t="shared" si="6"/>
        <v>675.75</v>
      </c>
      <c r="F13" s="189">
        <f t="shared" si="3"/>
        <v>1621795.45</v>
      </c>
      <c r="G13" s="189">
        <f t="shared" si="0"/>
        <v>1574431.2</v>
      </c>
      <c r="H13" s="189">
        <f t="shared" si="7"/>
        <v>675.75</v>
      </c>
      <c r="I13" s="131">
        <f t="shared" si="1"/>
        <v>0</v>
      </c>
    </row>
    <row r="14" spans="1:9" x14ac:dyDescent="0.25">
      <c r="A14" s="193" t="s">
        <v>667</v>
      </c>
      <c r="B14" s="192">
        <f t="shared" si="4"/>
        <v>1</v>
      </c>
      <c r="C14" s="189">
        <f t="shared" si="5"/>
        <v>48040</v>
      </c>
      <c r="D14" s="191">
        <f t="shared" si="2"/>
        <v>47383.99</v>
      </c>
      <c r="E14" s="189">
        <f t="shared" si="6"/>
        <v>656.01</v>
      </c>
      <c r="F14" s="189">
        <f t="shared" si="3"/>
        <v>1574431.2</v>
      </c>
      <c r="G14" s="189">
        <f t="shared" si="0"/>
        <v>1527047.21</v>
      </c>
      <c r="H14" s="189">
        <f t="shared" si="7"/>
        <v>656.01</v>
      </c>
      <c r="I14" s="131">
        <f t="shared" si="1"/>
        <v>0</v>
      </c>
    </row>
    <row r="15" spans="1:9" x14ac:dyDescent="0.25">
      <c r="A15" s="193" t="s">
        <v>500</v>
      </c>
      <c r="B15" s="192">
        <f t="shared" si="4"/>
        <v>1</v>
      </c>
      <c r="C15" s="189">
        <f t="shared" si="5"/>
        <v>48040</v>
      </c>
      <c r="D15" s="191">
        <f t="shared" si="2"/>
        <v>47403.73</v>
      </c>
      <c r="E15" s="189">
        <f t="shared" si="6"/>
        <v>636.27</v>
      </c>
      <c r="F15" s="189">
        <f t="shared" si="3"/>
        <v>1527047.21</v>
      </c>
      <c r="G15" s="189">
        <f t="shared" si="0"/>
        <v>1479643.48</v>
      </c>
      <c r="H15" s="189">
        <f t="shared" si="7"/>
        <v>636.27</v>
      </c>
      <c r="I15" s="131">
        <f t="shared" si="1"/>
        <v>0</v>
      </c>
    </row>
    <row r="16" spans="1:9" x14ac:dyDescent="0.25">
      <c r="A16" s="193" t="s">
        <v>570</v>
      </c>
      <c r="B16" s="192">
        <f t="shared" si="4"/>
        <v>1</v>
      </c>
      <c r="C16" s="189">
        <f t="shared" si="5"/>
        <v>48040</v>
      </c>
      <c r="D16" s="191">
        <f t="shared" si="2"/>
        <v>47423.48</v>
      </c>
      <c r="E16" s="189">
        <f t="shared" si="6"/>
        <v>616.52</v>
      </c>
      <c r="F16" s="189">
        <f t="shared" si="3"/>
        <v>1479643.48</v>
      </c>
      <c r="G16" s="189">
        <f t="shared" si="0"/>
        <v>1432220</v>
      </c>
      <c r="H16" s="189">
        <f t="shared" si="7"/>
        <v>616.52</v>
      </c>
      <c r="I16" s="131">
        <f t="shared" si="1"/>
        <v>0</v>
      </c>
    </row>
    <row r="17" spans="1:9" x14ac:dyDescent="0.25">
      <c r="A17" s="193" t="s">
        <v>666</v>
      </c>
      <c r="B17" s="192">
        <f t="shared" si="4"/>
        <v>1</v>
      </c>
      <c r="C17" s="189">
        <f t="shared" si="5"/>
        <v>48040</v>
      </c>
      <c r="D17" s="191">
        <f t="shared" si="2"/>
        <v>47443.24</v>
      </c>
      <c r="E17" s="189">
        <f t="shared" si="6"/>
        <v>596.76</v>
      </c>
      <c r="F17" s="189">
        <f t="shared" si="3"/>
        <v>1432220</v>
      </c>
      <c r="G17" s="189">
        <f t="shared" si="0"/>
        <v>1384776.76</v>
      </c>
      <c r="H17" s="189">
        <f t="shared" si="7"/>
        <v>596.76</v>
      </c>
      <c r="I17" s="131">
        <f t="shared" si="1"/>
        <v>0</v>
      </c>
    </row>
    <row r="18" spans="1:9" x14ac:dyDescent="0.25">
      <c r="A18" s="193" t="s">
        <v>428</v>
      </c>
      <c r="B18" s="192">
        <f t="shared" si="4"/>
        <v>1</v>
      </c>
      <c r="C18" s="189">
        <f t="shared" si="5"/>
        <v>48040</v>
      </c>
      <c r="D18" s="191">
        <f t="shared" si="2"/>
        <v>47463.01</v>
      </c>
      <c r="E18" s="189">
        <f t="shared" si="6"/>
        <v>576.99</v>
      </c>
      <c r="F18" s="189">
        <f t="shared" si="3"/>
        <v>1384776.76</v>
      </c>
      <c r="G18" s="189">
        <f t="shared" si="0"/>
        <v>1337313.75</v>
      </c>
      <c r="H18" s="189">
        <f t="shared" si="7"/>
        <v>576.99</v>
      </c>
      <c r="I18" s="131">
        <f t="shared" si="1"/>
        <v>0</v>
      </c>
    </row>
    <row r="19" spans="1:9" x14ac:dyDescent="0.25">
      <c r="A19" s="193" t="s">
        <v>665</v>
      </c>
      <c r="B19" s="192">
        <f t="shared" si="4"/>
        <v>1</v>
      </c>
      <c r="C19" s="189">
        <f t="shared" si="5"/>
        <v>48040</v>
      </c>
      <c r="D19" s="191">
        <f t="shared" si="2"/>
        <v>47482.79</v>
      </c>
      <c r="E19" s="189">
        <f t="shared" si="6"/>
        <v>557.21</v>
      </c>
      <c r="F19" s="189">
        <f t="shared" si="3"/>
        <v>1337313.75</v>
      </c>
      <c r="G19" s="189">
        <f t="shared" si="0"/>
        <v>1289830.96</v>
      </c>
      <c r="H19" s="189">
        <f t="shared" si="7"/>
        <v>557.21</v>
      </c>
      <c r="I19" s="131">
        <f t="shared" si="1"/>
        <v>0</v>
      </c>
    </row>
    <row r="20" spans="1:9" x14ac:dyDescent="0.25">
      <c r="A20" s="193" t="s">
        <v>468</v>
      </c>
      <c r="B20" s="192">
        <f t="shared" si="4"/>
        <v>1</v>
      </c>
      <c r="C20" s="189">
        <f t="shared" si="5"/>
        <v>48040</v>
      </c>
      <c r="D20" s="191">
        <f t="shared" si="2"/>
        <v>47502.57</v>
      </c>
      <c r="E20" s="189">
        <f t="shared" si="6"/>
        <v>537.42999999999995</v>
      </c>
      <c r="F20" s="189">
        <f t="shared" si="3"/>
        <v>1289830.96</v>
      </c>
      <c r="G20" s="189">
        <f t="shared" si="0"/>
        <v>1242328.3899999999</v>
      </c>
      <c r="H20" s="189">
        <f t="shared" si="7"/>
        <v>537.42999999999995</v>
      </c>
      <c r="I20" s="131">
        <f t="shared" si="1"/>
        <v>0</v>
      </c>
    </row>
    <row r="21" spans="1:9" x14ac:dyDescent="0.25">
      <c r="A21" s="193" t="s">
        <v>664</v>
      </c>
      <c r="B21" s="192">
        <f t="shared" si="4"/>
        <v>1</v>
      </c>
      <c r="C21" s="189">
        <f t="shared" si="5"/>
        <v>48040</v>
      </c>
      <c r="D21" s="191">
        <f t="shared" si="2"/>
        <v>47522.36</v>
      </c>
      <c r="E21" s="189">
        <f t="shared" si="6"/>
        <v>517.64</v>
      </c>
      <c r="F21" s="189">
        <f t="shared" si="3"/>
        <v>1242328.3899999999</v>
      </c>
      <c r="G21" s="189">
        <f t="shared" si="0"/>
        <v>1194806.0299999998</v>
      </c>
      <c r="H21" s="189">
        <f t="shared" si="7"/>
        <v>517.64</v>
      </c>
      <c r="I21" s="131">
        <f t="shared" si="1"/>
        <v>0</v>
      </c>
    </row>
    <row r="22" spans="1:9" x14ac:dyDescent="0.25">
      <c r="A22" s="193" t="s">
        <v>499</v>
      </c>
      <c r="B22" s="192">
        <f t="shared" si="4"/>
        <v>1</v>
      </c>
      <c r="C22" s="189">
        <f t="shared" si="5"/>
        <v>48040</v>
      </c>
      <c r="D22" s="191">
        <f t="shared" si="2"/>
        <v>47542.16</v>
      </c>
      <c r="E22" s="189">
        <f t="shared" si="6"/>
        <v>497.84</v>
      </c>
      <c r="F22" s="189">
        <f t="shared" si="3"/>
        <v>1194806.0299999998</v>
      </c>
      <c r="G22" s="189">
        <f t="shared" si="0"/>
        <v>1147263.8699999999</v>
      </c>
      <c r="H22" s="189">
        <f t="shared" si="7"/>
        <v>497.84</v>
      </c>
      <c r="I22" s="131">
        <f t="shared" si="1"/>
        <v>0</v>
      </c>
    </row>
    <row r="23" spans="1:9" x14ac:dyDescent="0.25">
      <c r="A23" s="193" t="s">
        <v>569</v>
      </c>
      <c r="B23" s="192">
        <f t="shared" si="4"/>
        <v>1</v>
      </c>
      <c r="C23" s="189">
        <f t="shared" si="5"/>
        <v>48040</v>
      </c>
      <c r="D23" s="191">
        <f t="shared" si="2"/>
        <v>47561.97</v>
      </c>
      <c r="E23" s="189">
        <f t="shared" si="6"/>
        <v>478.03</v>
      </c>
      <c r="F23" s="189">
        <f t="shared" si="3"/>
        <v>1147263.8699999999</v>
      </c>
      <c r="G23" s="189">
        <f t="shared" si="0"/>
        <v>1099701.8999999999</v>
      </c>
      <c r="H23" s="189">
        <f t="shared" si="7"/>
        <v>478.03</v>
      </c>
      <c r="I23" s="131">
        <f t="shared" si="1"/>
        <v>0</v>
      </c>
    </row>
    <row r="24" spans="1:9" x14ac:dyDescent="0.25">
      <c r="A24" s="193" t="s">
        <v>663</v>
      </c>
      <c r="B24" s="192">
        <f t="shared" si="4"/>
        <v>1</v>
      </c>
      <c r="C24" s="189">
        <f t="shared" si="5"/>
        <v>48040</v>
      </c>
      <c r="D24" s="191">
        <f t="shared" si="2"/>
        <v>47581.79</v>
      </c>
      <c r="E24" s="189">
        <f t="shared" si="6"/>
        <v>458.21</v>
      </c>
      <c r="F24" s="189">
        <f t="shared" si="3"/>
        <v>1099701.8999999999</v>
      </c>
      <c r="G24" s="189">
        <f t="shared" si="0"/>
        <v>1052120.1099999999</v>
      </c>
      <c r="H24" s="189">
        <f t="shared" si="7"/>
        <v>458.21</v>
      </c>
      <c r="I24" s="131">
        <f t="shared" si="1"/>
        <v>0</v>
      </c>
    </row>
    <row r="25" spans="1:9" x14ac:dyDescent="0.25">
      <c r="A25" s="193" t="s">
        <v>427</v>
      </c>
      <c r="B25" s="192">
        <f t="shared" si="4"/>
        <v>1</v>
      </c>
      <c r="C25" s="189">
        <f t="shared" si="5"/>
        <v>48040</v>
      </c>
      <c r="D25" s="191">
        <f t="shared" si="2"/>
        <v>47601.62</v>
      </c>
      <c r="E25" s="189">
        <f t="shared" si="6"/>
        <v>438.38</v>
      </c>
      <c r="F25" s="189">
        <f t="shared" si="3"/>
        <v>1052120.1099999999</v>
      </c>
      <c r="G25" s="189">
        <f t="shared" si="0"/>
        <v>1004518.4899999999</v>
      </c>
      <c r="H25" s="189">
        <f t="shared" si="7"/>
        <v>438.38</v>
      </c>
      <c r="I25" s="131">
        <f t="shared" si="1"/>
        <v>0</v>
      </c>
    </row>
    <row r="26" spans="1:9" x14ac:dyDescent="0.25">
      <c r="A26" s="193" t="s">
        <v>662</v>
      </c>
      <c r="B26" s="192">
        <f t="shared" si="4"/>
        <v>1</v>
      </c>
      <c r="C26" s="189">
        <f t="shared" si="5"/>
        <v>48040</v>
      </c>
      <c r="D26" s="191">
        <f t="shared" si="2"/>
        <v>47621.45</v>
      </c>
      <c r="E26" s="189">
        <f t="shared" si="6"/>
        <v>418.55</v>
      </c>
      <c r="F26" s="189">
        <f t="shared" si="3"/>
        <v>1004518.4899999999</v>
      </c>
      <c r="G26" s="189">
        <f t="shared" si="0"/>
        <v>956897.03999999992</v>
      </c>
      <c r="H26" s="189">
        <f t="shared" si="7"/>
        <v>418.55</v>
      </c>
      <c r="I26" s="131">
        <f t="shared" si="1"/>
        <v>0</v>
      </c>
    </row>
    <row r="27" spans="1:9" x14ac:dyDescent="0.25">
      <c r="A27" s="193" t="s">
        <v>467</v>
      </c>
      <c r="B27" s="192">
        <f t="shared" si="4"/>
        <v>1</v>
      </c>
      <c r="C27" s="189">
        <f t="shared" si="5"/>
        <v>48040</v>
      </c>
      <c r="D27" s="191">
        <f t="shared" si="2"/>
        <v>47641.29</v>
      </c>
      <c r="E27" s="189">
        <f t="shared" si="6"/>
        <v>398.71</v>
      </c>
      <c r="F27" s="189">
        <f t="shared" si="3"/>
        <v>956897.03999999992</v>
      </c>
      <c r="G27" s="189">
        <f t="shared" si="0"/>
        <v>909255.74999999988</v>
      </c>
      <c r="H27" s="189">
        <f t="shared" si="7"/>
        <v>398.71</v>
      </c>
      <c r="I27" s="131">
        <f t="shared" si="1"/>
        <v>0</v>
      </c>
    </row>
    <row r="28" spans="1:9" x14ac:dyDescent="0.25">
      <c r="A28" s="193" t="s">
        <v>661</v>
      </c>
      <c r="B28" s="192">
        <f t="shared" si="4"/>
        <v>1</v>
      </c>
      <c r="C28" s="189">
        <f t="shared" si="5"/>
        <v>48040</v>
      </c>
      <c r="D28" s="191">
        <f t="shared" si="2"/>
        <v>47661.14</v>
      </c>
      <c r="E28" s="189">
        <f t="shared" si="6"/>
        <v>378.86</v>
      </c>
      <c r="F28" s="189">
        <f t="shared" si="3"/>
        <v>909255.74999999988</v>
      </c>
      <c r="G28" s="189">
        <f t="shared" si="0"/>
        <v>861594.60999999987</v>
      </c>
      <c r="H28" s="189">
        <f t="shared" si="7"/>
        <v>378.86</v>
      </c>
      <c r="I28" s="131">
        <f t="shared" si="1"/>
        <v>0</v>
      </c>
    </row>
    <row r="29" spans="1:9" x14ac:dyDescent="0.25">
      <c r="A29" s="193" t="s">
        <v>194</v>
      </c>
      <c r="B29" s="192">
        <f t="shared" si="4"/>
        <v>1</v>
      </c>
      <c r="C29" s="189">
        <f t="shared" si="5"/>
        <v>48040</v>
      </c>
      <c r="D29" s="191">
        <f t="shared" si="2"/>
        <v>47681</v>
      </c>
      <c r="E29" s="189">
        <f t="shared" si="6"/>
        <v>359</v>
      </c>
      <c r="F29" s="189">
        <f t="shared" si="3"/>
        <v>861594.60999999987</v>
      </c>
      <c r="G29" s="189">
        <f t="shared" si="0"/>
        <v>813913.60999999987</v>
      </c>
      <c r="H29" s="189">
        <f t="shared" si="7"/>
        <v>359</v>
      </c>
      <c r="I29" s="131">
        <f t="shared" si="1"/>
        <v>0</v>
      </c>
    </row>
    <row r="30" spans="1:9" x14ac:dyDescent="0.25">
      <c r="A30" s="193" t="s">
        <v>568</v>
      </c>
      <c r="B30" s="192">
        <f t="shared" si="4"/>
        <v>1</v>
      </c>
      <c r="C30" s="189">
        <f t="shared" si="5"/>
        <v>48040</v>
      </c>
      <c r="D30" s="191">
        <f t="shared" si="2"/>
        <v>47700.87</v>
      </c>
      <c r="E30" s="189">
        <f t="shared" si="6"/>
        <v>339.13</v>
      </c>
      <c r="F30" s="189">
        <f t="shared" si="3"/>
        <v>813913.60999999987</v>
      </c>
      <c r="G30" s="189">
        <f t="shared" si="0"/>
        <v>766212.73999999987</v>
      </c>
      <c r="H30" s="189">
        <f t="shared" si="7"/>
        <v>339.13</v>
      </c>
      <c r="I30" s="131">
        <f t="shared" si="1"/>
        <v>0</v>
      </c>
    </row>
    <row r="31" spans="1:9" x14ac:dyDescent="0.25">
      <c r="A31" s="193" t="s">
        <v>660</v>
      </c>
      <c r="B31" s="192">
        <f t="shared" si="4"/>
        <v>1</v>
      </c>
      <c r="C31" s="189">
        <f t="shared" si="5"/>
        <v>48040</v>
      </c>
      <c r="D31" s="191">
        <f t="shared" si="2"/>
        <v>47720.74</v>
      </c>
      <c r="E31" s="189">
        <f t="shared" si="6"/>
        <v>319.26</v>
      </c>
      <c r="F31" s="189">
        <f t="shared" si="3"/>
        <v>766212.73999999987</v>
      </c>
      <c r="G31" s="189">
        <f t="shared" si="0"/>
        <v>718491.99999999988</v>
      </c>
      <c r="H31" s="189">
        <f t="shared" si="7"/>
        <v>319.26</v>
      </c>
      <c r="I31" s="131">
        <f t="shared" si="1"/>
        <v>0</v>
      </c>
    </row>
    <row r="32" spans="1:9" x14ac:dyDescent="0.25">
      <c r="A32" s="193" t="s">
        <v>230</v>
      </c>
      <c r="B32" s="192">
        <f t="shared" si="4"/>
        <v>0</v>
      </c>
      <c r="C32" s="189">
        <f t="shared" si="5"/>
        <v>48040</v>
      </c>
      <c r="D32" s="191">
        <f t="shared" si="2"/>
        <v>48040</v>
      </c>
      <c r="E32" s="189">
        <f t="shared" si="6"/>
        <v>0</v>
      </c>
      <c r="F32" s="189">
        <f t="shared" si="3"/>
        <v>718491.99999999988</v>
      </c>
      <c r="G32" s="189">
        <f t="shared" si="0"/>
        <v>670451.99999999988</v>
      </c>
      <c r="H32" s="189">
        <f t="shared" si="7"/>
        <v>0</v>
      </c>
      <c r="I32" s="131">
        <f t="shared" si="1"/>
        <v>0</v>
      </c>
    </row>
    <row r="33" spans="1:9" x14ac:dyDescent="0.25">
      <c r="A33" s="193" t="s">
        <v>659</v>
      </c>
      <c r="B33" s="192">
        <f t="shared" si="4"/>
        <v>1</v>
      </c>
      <c r="C33" s="189">
        <f t="shared" si="5"/>
        <v>48040</v>
      </c>
      <c r="D33" s="191">
        <f t="shared" si="2"/>
        <v>47760.639999999999</v>
      </c>
      <c r="E33" s="189">
        <f t="shared" si="6"/>
        <v>279.36</v>
      </c>
      <c r="F33" s="189">
        <f t="shared" si="3"/>
        <v>670451.99999999988</v>
      </c>
      <c r="G33" s="189">
        <f t="shared" si="0"/>
        <v>622691.35999999987</v>
      </c>
      <c r="H33" s="189">
        <f t="shared" si="7"/>
        <v>279.36</v>
      </c>
      <c r="I33" s="131">
        <f t="shared" si="1"/>
        <v>0</v>
      </c>
    </row>
    <row r="34" spans="1:9" x14ac:dyDescent="0.25">
      <c r="A34" s="193" t="s">
        <v>466</v>
      </c>
      <c r="B34" s="192">
        <f t="shared" si="4"/>
        <v>1</v>
      </c>
      <c r="C34" s="189">
        <f t="shared" si="5"/>
        <v>48040</v>
      </c>
      <c r="D34" s="191">
        <f t="shared" si="2"/>
        <v>47780.55</v>
      </c>
      <c r="E34" s="189">
        <f t="shared" si="6"/>
        <v>259.45</v>
      </c>
      <c r="F34" s="189">
        <f t="shared" si="3"/>
        <v>622691.35999999987</v>
      </c>
      <c r="G34" s="189">
        <f t="shared" si="0"/>
        <v>574910.80999999982</v>
      </c>
      <c r="H34" s="189">
        <f t="shared" si="7"/>
        <v>259.45</v>
      </c>
      <c r="I34" s="131">
        <f t="shared" si="1"/>
        <v>0</v>
      </c>
    </row>
    <row r="35" spans="1:9" x14ac:dyDescent="0.25">
      <c r="A35" s="193" t="s">
        <v>658</v>
      </c>
      <c r="B35" s="192">
        <f t="shared" si="4"/>
        <v>1</v>
      </c>
      <c r="C35" s="189">
        <f t="shared" si="5"/>
        <v>48040</v>
      </c>
      <c r="D35" s="191">
        <f t="shared" si="2"/>
        <v>47800.45</v>
      </c>
      <c r="E35" s="189">
        <f t="shared" si="6"/>
        <v>239.55</v>
      </c>
      <c r="F35" s="189">
        <f t="shared" si="3"/>
        <v>574910.80999999982</v>
      </c>
      <c r="G35" s="189">
        <f t="shared" si="0"/>
        <v>527110.35999999987</v>
      </c>
      <c r="H35" s="189">
        <f t="shared" si="7"/>
        <v>239.55</v>
      </c>
      <c r="I35" s="131">
        <f t="shared" si="1"/>
        <v>0</v>
      </c>
    </row>
    <row r="36" spans="1:9" x14ac:dyDescent="0.25">
      <c r="A36" s="193" t="s">
        <v>498</v>
      </c>
      <c r="B36" s="192">
        <f t="shared" si="4"/>
        <v>1</v>
      </c>
      <c r="C36" s="189">
        <f t="shared" si="5"/>
        <v>48040</v>
      </c>
      <c r="D36" s="191">
        <f t="shared" si="2"/>
        <v>47820.37</v>
      </c>
      <c r="E36" s="189">
        <f t="shared" si="6"/>
        <v>219.63</v>
      </c>
      <c r="F36" s="189">
        <f t="shared" si="3"/>
        <v>527110.35999999987</v>
      </c>
      <c r="G36" s="189">
        <f t="shared" si="0"/>
        <v>479289.98999999987</v>
      </c>
      <c r="H36" s="189">
        <f t="shared" si="7"/>
        <v>219.63</v>
      </c>
      <c r="I36" s="131">
        <f t="shared" si="1"/>
        <v>0</v>
      </c>
    </row>
    <row r="37" spans="1:9" x14ac:dyDescent="0.25">
      <c r="A37" s="193" t="s">
        <v>41</v>
      </c>
      <c r="B37" s="192">
        <f t="shared" si="4"/>
        <v>1</v>
      </c>
      <c r="C37" s="189">
        <f t="shared" si="5"/>
        <v>48040</v>
      </c>
      <c r="D37" s="191">
        <f t="shared" si="2"/>
        <v>47840.3</v>
      </c>
      <c r="E37" s="189">
        <f t="shared" si="6"/>
        <v>199.7</v>
      </c>
      <c r="F37" s="189">
        <f t="shared" si="3"/>
        <v>479289.98999999987</v>
      </c>
      <c r="G37" s="189">
        <f t="shared" si="0"/>
        <v>431449.68999999989</v>
      </c>
      <c r="H37" s="189">
        <f t="shared" si="7"/>
        <v>199.7</v>
      </c>
      <c r="I37" s="131">
        <f t="shared" si="1"/>
        <v>0</v>
      </c>
    </row>
    <row r="38" spans="1:9" x14ac:dyDescent="0.25">
      <c r="A38" s="193" t="s">
        <v>657</v>
      </c>
      <c r="B38" s="192">
        <f t="shared" si="4"/>
        <v>1</v>
      </c>
      <c r="C38" s="189">
        <f t="shared" si="5"/>
        <v>48040</v>
      </c>
      <c r="D38" s="191">
        <f t="shared" si="2"/>
        <v>47860.23</v>
      </c>
      <c r="E38" s="189">
        <f t="shared" si="6"/>
        <v>179.77</v>
      </c>
      <c r="F38" s="189">
        <f t="shared" si="3"/>
        <v>431449.68999999989</v>
      </c>
      <c r="G38" s="189">
        <f t="shared" si="0"/>
        <v>383589.4599999999</v>
      </c>
      <c r="H38" s="189">
        <f t="shared" si="7"/>
        <v>179.77</v>
      </c>
      <c r="I38" s="131">
        <f t="shared" si="1"/>
        <v>0</v>
      </c>
    </row>
    <row r="39" spans="1:9" x14ac:dyDescent="0.25">
      <c r="A39" s="193" t="s">
        <v>426</v>
      </c>
      <c r="B39" s="192">
        <f t="shared" si="4"/>
        <v>1</v>
      </c>
      <c r="C39" s="189">
        <f t="shared" si="5"/>
        <v>48040</v>
      </c>
      <c r="D39" s="191">
        <f t="shared" si="2"/>
        <v>47880.17</v>
      </c>
      <c r="E39" s="189">
        <f t="shared" si="6"/>
        <v>159.83000000000001</v>
      </c>
      <c r="F39" s="189">
        <f t="shared" si="3"/>
        <v>383589.4599999999</v>
      </c>
      <c r="G39" s="189">
        <f t="shared" si="0"/>
        <v>335709.28999999992</v>
      </c>
      <c r="H39" s="189">
        <f t="shared" si="7"/>
        <v>159.83000000000001</v>
      </c>
      <c r="I39" s="131">
        <f t="shared" si="1"/>
        <v>0</v>
      </c>
    </row>
    <row r="40" spans="1:9" x14ac:dyDescent="0.25">
      <c r="A40" s="193" t="s">
        <v>656</v>
      </c>
      <c r="B40" s="192">
        <f t="shared" si="4"/>
        <v>1</v>
      </c>
      <c r="C40" s="189">
        <f t="shared" si="5"/>
        <v>48040</v>
      </c>
      <c r="D40" s="191">
        <f t="shared" si="2"/>
        <v>47900.12</v>
      </c>
      <c r="E40" s="189">
        <f t="shared" si="6"/>
        <v>139.88</v>
      </c>
      <c r="F40" s="189">
        <f t="shared" si="3"/>
        <v>335709.28999999992</v>
      </c>
      <c r="G40" s="189">
        <f t="shared" si="0"/>
        <v>287809.16999999993</v>
      </c>
      <c r="H40" s="189">
        <f t="shared" si="7"/>
        <v>139.88</v>
      </c>
      <c r="I40" s="131">
        <f t="shared" si="1"/>
        <v>0</v>
      </c>
    </row>
    <row r="41" spans="1:9" x14ac:dyDescent="0.25">
      <c r="A41" s="193" t="s">
        <v>465</v>
      </c>
      <c r="B41" s="192">
        <f t="shared" si="4"/>
        <v>1</v>
      </c>
      <c r="C41" s="189">
        <f t="shared" si="5"/>
        <v>48040</v>
      </c>
      <c r="D41" s="191">
        <f t="shared" si="2"/>
        <v>47920.08</v>
      </c>
      <c r="E41" s="189">
        <f t="shared" si="6"/>
        <v>119.92</v>
      </c>
      <c r="F41" s="189">
        <f t="shared" si="3"/>
        <v>287809.16999999993</v>
      </c>
      <c r="G41" s="189">
        <f t="shared" si="0"/>
        <v>239889.08999999991</v>
      </c>
      <c r="H41" s="189">
        <f t="shared" si="7"/>
        <v>119.92</v>
      </c>
      <c r="I41" s="131">
        <f t="shared" si="1"/>
        <v>0</v>
      </c>
    </row>
    <row r="42" spans="1:9" x14ac:dyDescent="0.25">
      <c r="A42" s="193" t="s">
        <v>655</v>
      </c>
      <c r="B42" s="192">
        <f t="shared" si="4"/>
        <v>1</v>
      </c>
      <c r="C42" s="189">
        <f t="shared" si="5"/>
        <v>48040</v>
      </c>
      <c r="D42" s="191">
        <f t="shared" si="2"/>
        <v>47940.05</v>
      </c>
      <c r="E42" s="189">
        <f t="shared" si="6"/>
        <v>99.95</v>
      </c>
      <c r="F42" s="189">
        <f t="shared" si="3"/>
        <v>239889.08999999991</v>
      </c>
      <c r="G42" s="189">
        <f t="shared" si="0"/>
        <v>191949.03999999992</v>
      </c>
      <c r="H42" s="189">
        <f t="shared" si="7"/>
        <v>99.95</v>
      </c>
      <c r="I42" s="131">
        <f t="shared" si="1"/>
        <v>0</v>
      </c>
    </row>
    <row r="43" spans="1:9" x14ac:dyDescent="0.25">
      <c r="A43" s="193" t="s">
        <v>497</v>
      </c>
      <c r="B43" s="192">
        <f t="shared" si="4"/>
        <v>1</v>
      </c>
      <c r="C43" s="189">
        <f t="shared" si="5"/>
        <v>48040</v>
      </c>
      <c r="D43" s="191">
        <f t="shared" si="2"/>
        <v>47960.02</v>
      </c>
      <c r="E43" s="189">
        <f t="shared" si="6"/>
        <v>79.98</v>
      </c>
      <c r="F43" s="189">
        <f t="shared" si="3"/>
        <v>191949.03999999992</v>
      </c>
      <c r="G43" s="189">
        <f t="shared" si="0"/>
        <v>143989.01999999993</v>
      </c>
      <c r="H43" s="189">
        <f t="shared" si="7"/>
        <v>79.98</v>
      </c>
      <c r="I43" s="131">
        <f t="shared" si="1"/>
        <v>0</v>
      </c>
    </row>
    <row r="44" spans="1:9" x14ac:dyDescent="0.25">
      <c r="A44" s="193" t="s">
        <v>567</v>
      </c>
      <c r="B44" s="192">
        <f t="shared" si="4"/>
        <v>1</v>
      </c>
      <c r="C44" s="189">
        <f t="shared" si="5"/>
        <v>48040</v>
      </c>
      <c r="D44" s="191">
        <f t="shared" si="2"/>
        <v>47980</v>
      </c>
      <c r="E44" s="189">
        <f t="shared" si="6"/>
        <v>60</v>
      </c>
      <c r="F44" s="189">
        <f t="shared" si="3"/>
        <v>143989.01999999993</v>
      </c>
      <c r="G44" s="189">
        <f t="shared" si="0"/>
        <v>96009.019999999931</v>
      </c>
      <c r="H44" s="189">
        <f t="shared" si="7"/>
        <v>60</v>
      </c>
      <c r="I44" s="131">
        <f t="shared" si="1"/>
        <v>0</v>
      </c>
    </row>
    <row r="45" spans="1:9" x14ac:dyDescent="0.25">
      <c r="A45" s="193" t="s">
        <v>654</v>
      </c>
      <c r="B45" s="192">
        <f t="shared" si="4"/>
        <v>1</v>
      </c>
      <c r="C45" s="189">
        <f t="shared" si="5"/>
        <v>48040</v>
      </c>
      <c r="D45" s="191">
        <f t="shared" si="2"/>
        <v>48000</v>
      </c>
      <c r="E45" s="189">
        <f t="shared" si="6"/>
        <v>40</v>
      </c>
      <c r="F45" s="189">
        <f t="shared" si="3"/>
        <v>96009.019999999931</v>
      </c>
      <c r="G45" s="189">
        <f t="shared" si="0"/>
        <v>48009.019999999931</v>
      </c>
      <c r="H45" s="189">
        <f t="shared" si="7"/>
        <v>40</v>
      </c>
      <c r="I45" s="131">
        <f t="shared" si="1"/>
        <v>0</v>
      </c>
    </row>
    <row r="46" spans="1:9" x14ac:dyDescent="0.25">
      <c r="A46" s="193" t="s">
        <v>425</v>
      </c>
      <c r="B46" s="192">
        <f t="shared" si="4"/>
        <v>1</v>
      </c>
      <c r="C46" s="189">
        <f t="shared" si="5"/>
        <v>48040</v>
      </c>
      <c r="D46" s="191">
        <f t="shared" si="2"/>
        <v>48009.02</v>
      </c>
      <c r="E46" s="189">
        <f>30.98</f>
        <v>30.98</v>
      </c>
      <c r="F46" s="189">
        <f t="shared" si="3"/>
        <v>48009.019999999931</v>
      </c>
      <c r="G46" s="189">
        <f t="shared" si="0"/>
        <v>-6.5483618527650833E-11</v>
      </c>
      <c r="H46" s="189">
        <f>30.98</f>
        <v>30.98</v>
      </c>
      <c r="I46" s="131">
        <f t="shared" si="1"/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28BDD-C5E9-4A9B-8C5C-9DAA1BF156C5}">
  <dimension ref="A1:I46"/>
  <sheetViews>
    <sheetView workbookViewId="0">
      <pane ySplit="3" topLeftCell="A23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2.28515625" bestFit="1" customWidth="1"/>
    <col min="3" max="3" width="17.85546875" bestFit="1" customWidth="1"/>
    <col min="4" max="4" width="16.42578125" bestFit="1" customWidth="1"/>
    <col min="5" max="5" width="9.28515625" bestFit="1" customWidth="1"/>
    <col min="6" max="6" width="15.42578125" bestFit="1" customWidth="1"/>
    <col min="7" max="7" width="14.42578125" bestFit="1" customWidth="1"/>
    <col min="8" max="8" width="15" bestFit="1" customWidth="1"/>
    <col min="9" max="9" width="6.5703125" bestFit="1" customWidth="1"/>
  </cols>
  <sheetData>
    <row r="1" spans="1:9" x14ac:dyDescent="0.25">
      <c r="A1" s="141" t="s">
        <v>267</v>
      </c>
      <c r="B1" s="197">
        <v>44045</v>
      </c>
      <c r="C1" s="202" t="s">
        <v>377</v>
      </c>
      <c r="D1" s="146">
        <v>2000000</v>
      </c>
      <c r="E1" s="137"/>
      <c r="F1" s="137"/>
      <c r="G1" s="137"/>
    </row>
    <row r="2" spans="1:9" x14ac:dyDescent="0.25">
      <c r="A2" s="141" t="s">
        <v>268</v>
      </c>
      <c r="B2" s="140">
        <v>0.15</v>
      </c>
      <c r="C2" s="139" t="s">
        <v>381</v>
      </c>
      <c r="D2" s="201">
        <f>ROUNDUP(2000822,0)</f>
        <v>2000822</v>
      </c>
      <c r="E2" s="137"/>
      <c r="F2" s="137"/>
      <c r="G2" s="137"/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193" t="s">
        <v>430</v>
      </c>
      <c r="B4" s="192">
        <f>_xlfn.DAYS(A4,B1)</f>
        <v>1</v>
      </c>
      <c r="C4" s="189">
        <f>E4</f>
        <v>822</v>
      </c>
      <c r="D4" s="191">
        <v>0</v>
      </c>
      <c r="E4" s="189">
        <f>ROUNDUP(F4*$B$2*B4/365,0)</f>
        <v>822</v>
      </c>
      <c r="F4" s="189">
        <f>D1</f>
        <v>2000000</v>
      </c>
      <c r="G4" s="189">
        <f t="shared" ref="G4:G46" si="0">F4-D4</f>
        <v>2000000</v>
      </c>
      <c r="H4" s="189">
        <f>ROUNDUP(F4*$B$2*B4/365,0)</f>
        <v>822</v>
      </c>
    </row>
    <row r="5" spans="1:9" x14ac:dyDescent="0.25">
      <c r="A5" s="193" t="s">
        <v>671</v>
      </c>
      <c r="B5" s="192">
        <f>_xlfn.DAYS(A5,A4)</f>
        <v>1</v>
      </c>
      <c r="C5" s="189">
        <f t="shared" ref="C5:C45" si="1">E5</f>
        <v>822</v>
      </c>
      <c r="D5" s="191">
        <v>0</v>
      </c>
      <c r="E5" s="189">
        <f>ROUNDUP(F5*$B$2*B5/365,0)</f>
        <v>822</v>
      </c>
      <c r="F5" s="189">
        <f t="shared" ref="F5:F46" si="2">G4</f>
        <v>2000000</v>
      </c>
      <c r="G5" s="189">
        <f t="shared" si="0"/>
        <v>2000000</v>
      </c>
      <c r="H5" s="189">
        <f t="shared" ref="H5:H46" si="3">ROUNDUP(F5*$B$2*B5/365,0)</f>
        <v>822</v>
      </c>
    </row>
    <row r="6" spans="1:9" x14ac:dyDescent="0.25">
      <c r="A6" s="193" t="s">
        <v>40</v>
      </c>
      <c r="B6" s="192">
        <f t="shared" ref="B6:B46" si="4">_xlfn.DAYS(A6,A5)</f>
        <v>1</v>
      </c>
      <c r="C6" s="189">
        <f t="shared" si="1"/>
        <v>822</v>
      </c>
      <c r="D6" s="191">
        <v>0</v>
      </c>
      <c r="E6" s="189">
        <f t="shared" ref="E6:E46" si="5">ROUNDUP(F6*$B$2*B6/365,0)</f>
        <v>822</v>
      </c>
      <c r="F6" s="189">
        <f t="shared" si="2"/>
        <v>2000000</v>
      </c>
      <c r="G6" s="189">
        <f t="shared" si="0"/>
        <v>2000000</v>
      </c>
      <c r="H6" s="189">
        <f t="shared" si="3"/>
        <v>822</v>
      </c>
    </row>
    <row r="7" spans="1:9" x14ac:dyDescent="0.25">
      <c r="A7" s="193" t="s">
        <v>670</v>
      </c>
      <c r="B7" s="192">
        <f t="shared" si="4"/>
        <v>1</v>
      </c>
      <c r="C7" s="189">
        <f t="shared" si="1"/>
        <v>822</v>
      </c>
      <c r="D7" s="191">
        <v>0</v>
      </c>
      <c r="E7" s="189">
        <f t="shared" si="5"/>
        <v>822</v>
      </c>
      <c r="F7" s="189">
        <f t="shared" si="2"/>
        <v>2000000</v>
      </c>
      <c r="G7" s="189">
        <f t="shared" si="0"/>
        <v>2000000</v>
      </c>
      <c r="H7" s="189">
        <f t="shared" si="3"/>
        <v>822</v>
      </c>
    </row>
    <row r="8" spans="1:9" x14ac:dyDescent="0.25">
      <c r="A8" s="193" t="s">
        <v>501</v>
      </c>
      <c r="B8" s="192">
        <f t="shared" si="4"/>
        <v>1</v>
      </c>
      <c r="C8" s="189">
        <f t="shared" si="1"/>
        <v>822</v>
      </c>
      <c r="D8" s="191">
        <v>0</v>
      </c>
      <c r="E8" s="189">
        <f t="shared" si="5"/>
        <v>822</v>
      </c>
      <c r="F8" s="189">
        <f t="shared" si="2"/>
        <v>2000000</v>
      </c>
      <c r="G8" s="189">
        <f t="shared" si="0"/>
        <v>2000000</v>
      </c>
      <c r="H8" s="189">
        <f t="shared" si="3"/>
        <v>822</v>
      </c>
    </row>
    <row r="9" spans="1:9" x14ac:dyDescent="0.25">
      <c r="A9" s="193" t="s">
        <v>571</v>
      </c>
      <c r="B9" s="192">
        <f t="shared" si="4"/>
        <v>1</v>
      </c>
      <c r="C9" s="189">
        <f t="shared" si="1"/>
        <v>822</v>
      </c>
      <c r="D9" s="191">
        <v>0</v>
      </c>
      <c r="E9" s="189">
        <f t="shared" si="5"/>
        <v>822</v>
      </c>
      <c r="F9" s="189">
        <f t="shared" si="2"/>
        <v>2000000</v>
      </c>
      <c r="G9" s="189">
        <f t="shared" si="0"/>
        <v>2000000</v>
      </c>
      <c r="H9" s="189">
        <f t="shared" si="3"/>
        <v>822</v>
      </c>
    </row>
    <row r="10" spans="1:9" x14ac:dyDescent="0.25">
      <c r="A10" s="193" t="s">
        <v>669</v>
      </c>
      <c r="B10" s="192">
        <f t="shared" si="4"/>
        <v>1</v>
      </c>
      <c r="C10" s="189">
        <f t="shared" si="1"/>
        <v>822</v>
      </c>
      <c r="D10" s="191">
        <v>0</v>
      </c>
      <c r="E10" s="189">
        <f t="shared" si="5"/>
        <v>822</v>
      </c>
      <c r="F10" s="189">
        <f t="shared" si="2"/>
        <v>2000000</v>
      </c>
      <c r="G10" s="189">
        <f t="shared" si="0"/>
        <v>2000000</v>
      </c>
      <c r="H10" s="189">
        <f t="shared" si="3"/>
        <v>822</v>
      </c>
    </row>
    <row r="11" spans="1:9" x14ac:dyDescent="0.25">
      <c r="A11" s="193" t="s">
        <v>429</v>
      </c>
      <c r="B11" s="192">
        <f t="shared" si="4"/>
        <v>1</v>
      </c>
      <c r="C11" s="189">
        <f t="shared" si="1"/>
        <v>822</v>
      </c>
      <c r="D11" s="191">
        <v>0</v>
      </c>
      <c r="E11" s="189">
        <f t="shared" si="5"/>
        <v>822</v>
      </c>
      <c r="F11" s="189">
        <f t="shared" si="2"/>
        <v>2000000</v>
      </c>
      <c r="G11" s="189">
        <f t="shared" si="0"/>
        <v>2000000</v>
      </c>
      <c r="H11" s="189">
        <f t="shared" si="3"/>
        <v>822</v>
      </c>
    </row>
    <row r="12" spans="1:9" x14ac:dyDescent="0.25">
      <c r="A12" s="193" t="s">
        <v>668</v>
      </c>
      <c r="B12" s="192">
        <f t="shared" si="4"/>
        <v>1</v>
      </c>
      <c r="C12" s="189">
        <f t="shared" si="1"/>
        <v>822</v>
      </c>
      <c r="D12" s="191">
        <v>0</v>
      </c>
      <c r="E12" s="189">
        <f t="shared" si="5"/>
        <v>822</v>
      </c>
      <c r="F12" s="189">
        <f t="shared" si="2"/>
        <v>2000000</v>
      </c>
      <c r="G12" s="189">
        <f t="shared" si="0"/>
        <v>2000000</v>
      </c>
      <c r="H12" s="189">
        <f t="shared" si="3"/>
        <v>822</v>
      </c>
    </row>
    <row r="13" spans="1:9" x14ac:dyDescent="0.25">
      <c r="A13" s="193" t="s">
        <v>469</v>
      </c>
      <c r="B13" s="192">
        <f t="shared" si="4"/>
        <v>1</v>
      </c>
      <c r="C13" s="189">
        <f t="shared" si="1"/>
        <v>822</v>
      </c>
      <c r="D13" s="191">
        <v>0</v>
      </c>
      <c r="E13" s="189">
        <f t="shared" si="5"/>
        <v>822</v>
      </c>
      <c r="F13" s="189">
        <f t="shared" si="2"/>
        <v>2000000</v>
      </c>
      <c r="G13" s="189">
        <f t="shared" si="0"/>
        <v>2000000</v>
      </c>
      <c r="H13" s="189">
        <f t="shared" si="3"/>
        <v>822</v>
      </c>
    </row>
    <row r="14" spans="1:9" x14ac:dyDescent="0.25">
      <c r="A14" s="193" t="s">
        <v>667</v>
      </c>
      <c r="B14" s="192">
        <f t="shared" si="4"/>
        <v>1</v>
      </c>
      <c r="C14" s="189">
        <f t="shared" si="1"/>
        <v>822</v>
      </c>
      <c r="D14" s="191">
        <v>0</v>
      </c>
      <c r="E14" s="189">
        <f t="shared" si="5"/>
        <v>822</v>
      </c>
      <c r="F14" s="189">
        <f t="shared" si="2"/>
        <v>2000000</v>
      </c>
      <c r="G14" s="189">
        <f t="shared" si="0"/>
        <v>2000000</v>
      </c>
      <c r="H14" s="189">
        <f t="shared" si="3"/>
        <v>822</v>
      </c>
    </row>
    <row r="15" spans="1:9" x14ac:dyDescent="0.25">
      <c r="A15" s="193" t="s">
        <v>500</v>
      </c>
      <c r="B15" s="192">
        <f t="shared" si="4"/>
        <v>1</v>
      </c>
      <c r="C15" s="189">
        <f t="shared" si="1"/>
        <v>822</v>
      </c>
      <c r="D15" s="191">
        <v>0</v>
      </c>
      <c r="E15" s="189">
        <f t="shared" si="5"/>
        <v>822</v>
      </c>
      <c r="F15" s="189">
        <f t="shared" si="2"/>
        <v>2000000</v>
      </c>
      <c r="G15" s="189">
        <f t="shared" si="0"/>
        <v>2000000</v>
      </c>
      <c r="H15" s="189">
        <f t="shared" si="3"/>
        <v>822</v>
      </c>
    </row>
    <row r="16" spans="1:9" x14ac:dyDescent="0.25">
      <c r="A16" s="193" t="s">
        <v>570</v>
      </c>
      <c r="B16" s="192">
        <f t="shared" si="4"/>
        <v>1</v>
      </c>
      <c r="C16" s="189">
        <f t="shared" si="1"/>
        <v>822</v>
      </c>
      <c r="D16" s="191">
        <v>0</v>
      </c>
      <c r="E16" s="189">
        <f t="shared" si="5"/>
        <v>822</v>
      </c>
      <c r="F16" s="189">
        <f t="shared" si="2"/>
        <v>2000000</v>
      </c>
      <c r="G16" s="189">
        <f t="shared" si="0"/>
        <v>2000000</v>
      </c>
      <c r="H16" s="189">
        <f t="shared" si="3"/>
        <v>822</v>
      </c>
    </row>
    <row r="17" spans="1:8" x14ac:dyDescent="0.25">
      <c r="A17" s="193" t="s">
        <v>666</v>
      </c>
      <c r="B17" s="192">
        <f t="shared" si="4"/>
        <v>1</v>
      </c>
      <c r="C17" s="189">
        <f t="shared" si="1"/>
        <v>822</v>
      </c>
      <c r="D17" s="191">
        <v>0</v>
      </c>
      <c r="E17" s="189">
        <f t="shared" si="5"/>
        <v>822</v>
      </c>
      <c r="F17" s="189">
        <f t="shared" si="2"/>
        <v>2000000</v>
      </c>
      <c r="G17" s="189">
        <f t="shared" si="0"/>
        <v>2000000</v>
      </c>
      <c r="H17" s="189">
        <f t="shared" si="3"/>
        <v>822</v>
      </c>
    </row>
    <row r="18" spans="1:8" x14ac:dyDescent="0.25">
      <c r="A18" s="193" t="s">
        <v>428</v>
      </c>
      <c r="B18" s="192">
        <f t="shared" si="4"/>
        <v>1</v>
      </c>
      <c r="C18" s="189">
        <f t="shared" si="1"/>
        <v>822</v>
      </c>
      <c r="D18" s="191">
        <v>0</v>
      </c>
      <c r="E18" s="189">
        <f t="shared" si="5"/>
        <v>822</v>
      </c>
      <c r="F18" s="189">
        <f t="shared" si="2"/>
        <v>2000000</v>
      </c>
      <c r="G18" s="189">
        <f t="shared" si="0"/>
        <v>2000000</v>
      </c>
      <c r="H18" s="189">
        <f t="shared" si="3"/>
        <v>822</v>
      </c>
    </row>
    <row r="19" spans="1:8" x14ac:dyDescent="0.25">
      <c r="A19" s="193" t="s">
        <v>665</v>
      </c>
      <c r="B19" s="192">
        <f t="shared" si="4"/>
        <v>1</v>
      </c>
      <c r="C19" s="189">
        <f t="shared" si="1"/>
        <v>822</v>
      </c>
      <c r="D19" s="191">
        <v>0</v>
      </c>
      <c r="E19" s="189">
        <f t="shared" si="5"/>
        <v>822</v>
      </c>
      <c r="F19" s="189">
        <f t="shared" si="2"/>
        <v>2000000</v>
      </c>
      <c r="G19" s="189">
        <f t="shared" si="0"/>
        <v>2000000</v>
      </c>
      <c r="H19" s="189">
        <f t="shared" si="3"/>
        <v>822</v>
      </c>
    </row>
    <row r="20" spans="1:8" x14ac:dyDescent="0.25">
      <c r="A20" s="193" t="s">
        <v>468</v>
      </c>
      <c r="B20" s="192">
        <f t="shared" si="4"/>
        <v>1</v>
      </c>
      <c r="C20" s="189">
        <f t="shared" si="1"/>
        <v>822</v>
      </c>
      <c r="D20" s="191">
        <v>0</v>
      </c>
      <c r="E20" s="189">
        <f t="shared" si="5"/>
        <v>822</v>
      </c>
      <c r="F20" s="189">
        <f t="shared" si="2"/>
        <v>2000000</v>
      </c>
      <c r="G20" s="189">
        <f t="shared" si="0"/>
        <v>2000000</v>
      </c>
      <c r="H20" s="189">
        <f t="shared" si="3"/>
        <v>822</v>
      </c>
    </row>
    <row r="21" spans="1:8" x14ac:dyDescent="0.25">
      <c r="A21" s="193" t="s">
        <v>664</v>
      </c>
      <c r="B21" s="192">
        <f t="shared" si="4"/>
        <v>1</v>
      </c>
      <c r="C21" s="189">
        <f t="shared" si="1"/>
        <v>822</v>
      </c>
      <c r="D21" s="191">
        <v>0</v>
      </c>
      <c r="E21" s="189">
        <f t="shared" si="5"/>
        <v>822</v>
      </c>
      <c r="F21" s="189">
        <f t="shared" si="2"/>
        <v>2000000</v>
      </c>
      <c r="G21" s="189">
        <f t="shared" si="0"/>
        <v>2000000</v>
      </c>
      <c r="H21" s="189">
        <f t="shared" si="3"/>
        <v>822</v>
      </c>
    </row>
    <row r="22" spans="1:8" x14ac:dyDescent="0.25">
      <c r="A22" s="193" t="s">
        <v>499</v>
      </c>
      <c r="B22" s="192">
        <f t="shared" si="4"/>
        <v>1</v>
      </c>
      <c r="C22" s="189">
        <f t="shared" si="1"/>
        <v>822</v>
      </c>
      <c r="D22" s="191">
        <v>0</v>
      </c>
      <c r="E22" s="189">
        <f t="shared" si="5"/>
        <v>822</v>
      </c>
      <c r="F22" s="189">
        <f t="shared" si="2"/>
        <v>2000000</v>
      </c>
      <c r="G22" s="189">
        <f t="shared" si="0"/>
        <v>2000000</v>
      </c>
      <c r="H22" s="189">
        <f t="shared" si="3"/>
        <v>822</v>
      </c>
    </row>
    <row r="23" spans="1:8" x14ac:dyDescent="0.25">
      <c r="A23" s="193" t="s">
        <v>569</v>
      </c>
      <c r="B23" s="192">
        <f t="shared" si="4"/>
        <v>1</v>
      </c>
      <c r="C23" s="189">
        <f t="shared" si="1"/>
        <v>822</v>
      </c>
      <c r="D23" s="191">
        <v>0</v>
      </c>
      <c r="E23" s="189">
        <f t="shared" si="5"/>
        <v>822</v>
      </c>
      <c r="F23" s="189">
        <f t="shared" si="2"/>
        <v>2000000</v>
      </c>
      <c r="G23" s="189">
        <f t="shared" si="0"/>
        <v>2000000</v>
      </c>
      <c r="H23" s="189">
        <f t="shared" si="3"/>
        <v>822</v>
      </c>
    </row>
    <row r="24" spans="1:8" x14ac:dyDescent="0.25">
      <c r="A24" s="193" t="s">
        <v>663</v>
      </c>
      <c r="B24" s="192">
        <f t="shared" si="4"/>
        <v>1</v>
      </c>
      <c r="C24" s="189">
        <f t="shared" si="1"/>
        <v>822</v>
      </c>
      <c r="D24" s="191">
        <v>0</v>
      </c>
      <c r="E24" s="189">
        <f t="shared" si="5"/>
        <v>822</v>
      </c>
      <c r="F24" s="189">
        <f t="shared" si="2"/>
        <v>2000000</v>
      </c>
      <c r="G24" s="189">
        <f t="shared" si="0"/>
        <v>2000000</v>
      </c>
      <c r="H24" s="189">
        <f t="shared" si="3"/>
        <v>822</v>
      </c>
    </row>
    <row r="25" spans="1:8" x14ac:dyDescent="0.25">
      <c r="A25" s="193" t="s">
        <v>427</v>
      </c>
      <c r="B25" s="192">
        <f t="shared" si="4"/>
        <v>1</v>
      </c>
      <c r="C25" s="189">
        <f t="shared" si="1"/>
        <v>822</v>
      </c>
      <c r="D25" s="191">
        <v>0</v>
      </c>
      <c r="E25" s="189">
        <f t="shared" si="5"/>
        <v>822</v>
      </c>
      <c r="F25" s="189">
        <f t="shared" si="2"/>
        <v>2000000</v>
      </c>
      <c r="G25" s="189">
        <f t="shared" si="0"/>
        <v>2000000</v>
      </c>
      <c r="H25" s="189">
        <f t="shared" si="3"/>
        <v>822</v>
      </c>
    </row>
    <row r="26" spans="1:8" x14ac:dyDescent="0.25">
      <c r="A26" s="193" t="s">
        <v>662</v>
      </c>
      <c r="B26" s="192">
        <f t="shared" si="4"/>
        <v>1</v>
      </c>
      <c r="C26" s="189">
        <f t="shared" si="1"/>
        <v>822</v>
      </c>
      <c r="D26" s="191">
        <v>0</v>
      </c>
      <c r="E26" s="189">
        <f t="shared" si="5"/>
        <v>822</v>
      </c>
      <c r="F26" s="189">
        <f t="shared" si="2"/>
        <v>2000000</v>
      </c>
      <c r="G26" s="189">
        <f t="shared" si="0"/>
        <v>2000000</v>
      </c>
      <c r="H26" s="189">
        <f t="shared" si="3"/>
        <v>822</v>
      </c>
    </row>
    <row r="27" spans="1:8" x14ac:dyDescent="0.25">
      <c r="A27" s="193" t="s">
        <v>467</v>
      </c>
      <c r="B27" s="192">
        <f t="shared" si="4"/>
        <v>1</v>
      </c>
      <c r="C27" s="189">
        <f t="shared" si="1"/>
        <v>822</v>
      </c>
      <c r="D27" s="191">
        <v>0</v>
      </c>
      <c r="E27" s="189">
        <f t="shared" si="5"/>
        <v>822</v>
      </c>
      <c r="F27" s="189">
        <f t="shared" si="2"/>
        <v>2000000</v>
      </c>
      <c r="G27" s="189">
        <f t="shared" si="0"/>
        <v>2000000</v>
      </c>
      <c r="H27" s="189">
        <f t="shared" si="3"/>
        <v>822</v>
      </c>
    </row>
    <row r="28" spans="1:8" x14ac:dyDescent="0.25">
      <c r="A28" s="193" t="s">
        <v>661</v>
      </c>
      <c r="B28" s="192">
        <f t="shared" si="4"/>
        <v>1</v>
      </c>
      <c r="C28" s="189">
        <f t="shared" si="1"/>
        <v>822</v>
      </c>
      <c r="D28" s="191">
        <v>0</v>
      </c>
      <c r="E28" s="189">
        <f t="shared" si="5"/>
        <v>822</v>
      </c>
      <c r="F28" s="189">
        <f t="shared" si="2"/>
        <v>2000000</v>
      </c>
      <c r="G28" s="189">
        <f t="shared" si="0"/>
        <v>2000000</v>
      </c>
      <c r="H28" s="189">
        <f t="shared" si="3"/>
        <v>822</v>
      </c>
    </row>
    <row r="29" spans="1:8" x14ac:dyDescent="0.25">
      <c r="A29" s="193" t="s">
        <v>194</v>
      </c>
      <c r="B29" s="192">
        <f t="shared" si="4"/>
        <v>1</v>
      </c>
      <c r="C29" s="189">
        <f t="shared" si="1"/>
        <v>822</v>
      </c>
      <c r="D29" s="191">
        <v>0</v>
      </c>
      <c r="E29" s="189">
        <f t="shared" si="5"/>
        <v>822</v>
      </c>
      <c r="F29" s="189">
        <f t="shared" si="2"/>
        <v>2000000</v>
      </c>
      <c r="G29" s="189">
        <f t="shared" si="0"/>
        <v>2000000</v>
      </c>
      <c r="H29" s="189">
        <f t="shared" si="3"/>
        <v>822</v>
      </c>
    </row>
    <row r="30" spans="1:8" x14ac:dyDescent="0.25">
      <c r="A30" s="193" t="s">
        <v>568</v>
      </c>
      <c r="B30" s="192">
        <f t="shared" si="4"/>
        <v>1</v>
      </c>
      <c r="C30" s="189">
        <f t="shared" si="1"/>
        <v>822</v>
      </c>
      <c r="D30" s="191">
        <v>0</v>
      </c>
      <c r="E30" s="189">
        <f t="shared" si="5"/>
        <v>822</v>
      </c>
      <c r="F30" s="189">
        <f t="shared" si="2"/>
        <v>2000000</v>
      </c>
      <c r="G30" s="189">
        <f t="shared" si="0"/>
        <v>2000000</v>
      </c>
      <c r="H30" s="189">
        <f t="shared" si="3"/>
        <v>822</v>
      </c>
    </row>
    <row r="31" spans="1:8" x14ac:dyDescent="0.25">
      <c r="A31" s="193" t="s">
        <v>660</v>
      </c>
      <c r="B31" s="192">
        <f t="shared" si="4"/>
        <v>1</v>
      </c>
      <c r="C31" s="189">
        <f t="shared" si="1"/>
        <v>822</v>
      </c>
      <c r="D31" s="191">
        <v>0</v>
      </c>
      <c r="E31" s="189">
        <f t="shared" si="5"/>
        <v>822</v>
      </c>
      <c r="F31" s="189">
        <f t="shared" si="2"/>
        <v>2000000</v>
      </c>
      <c r="G31" s="189">
        <f t="shared" si="0"/>
        <v>2000000</v>
      </c>
      <c r="H31" s="189">
        <f t="shared" si="3"/>
        <v>822</v>
      </c>
    </row>
    <row r="32" spans="1:8" x14ac:dyDescent="0.25">
      <c r="A32" s="193" t="s">
        <v>230</v>
      </c>
      <c r="B32" s="192">
        <f t="shared" si="4"/>
        <v>1</v>
      </c>
      <c r="C32" s="189">
        <f t="shared" si="1"/>
        <v>822</v>
      </c>
      <c r="D32" s="191">
        <v>0</v>
      </c>
      <c r="E32" s="189">
        <f t="shared" si="5"/>
        <v>822</v>
      </c>
      <c r="F32" s="189">
        <f t="shared" si="2"/>
        <v>2000000</v>
      </c>
      <c r="G32" s="189">
        <f t="shared" si="0"/>
        <v>2000000</v>
      </c>
      <c r="H32" s="189">
        <f t="shared" si="3"/>
        <v>822</v>
      </c>
    </row>
    <row r="33" spans="1:8" x14ac:dyDescent="0.25">
      <c r="A33" s="193" t="s">
        <v>659</v>
      </c>
      <c r="B33" s="192">
        <f t="shared" si="4"/>
        <v>1</v>
      </c>
      <c r="C33" s="189">
        <f t="shared" si="1"/>
        <v>822</v>
      </c>
      <c r="D33" s="191">
        <v>0</v>
      </c>
      <c r="E33" s="189">
        <f t="shared" si="5"/>
        <v>822</v>
      </c>
      <c r="F33" s="189">
        <f t="shared" si="2"/>
        <v>2000000</v>
      </c>
      <c r="G33" s="189">
        <f t="shared" si="0"/>
        <v>2000000</v>
      </c>
      <c r="H33" s="189">
        <f t="shared" si="3"/>
        <v>822</v>
      </c>
    </row>
    <row r="34" spans="1:8" x14ac:dyDescent="0.25">
      <c r="A34" s="193" t="s">
        <v>466</v>
      </c>
      <c r="B34" s="192">
        <f t="shared" si="4"/>
        <v>1</v>
      </c>
      <c r="C34" s="189">
        <f t="shared" si="1"/>
        <v>822</v>
      </c>
      <c r="D34" s="191">
        <v>0</v>
      </c>
      <c r="E34" s="189">
        <f t="shared" si="5"/>
        <v>822</v>
      </c>
      <c r="F34" s="189">
        <f t="shared" si="2"/>
        <v>2000000</v>
      </c>
      <c r="G34" s="189">
        <f t="shared" si="0"/>
        <v>2000000</v>
      </c>
      <c r="H34" s="189">
        <f t="shared" si="3"/>
        <v>822</v>
      </c>
    </row>
    <row r="35" spans="1:8" x14ac:dyDescent="0.25">
      <c r="A35" s="193" t="s">
        <v>658</v>
      </c>
      <c r="B35" s="192">
        <f t="shared" si="4"/>
        <v>1</v>
      </c>
      <c r="C35" s="189">
        <f t="shared" si="1"/>
        <v>822</v>
      </c>
      <c r="D35" s="191">
        <v>0</v>
      </c>
      <c r="E35" s="189">
        <f t="shared" si="5"/>
        <v>822</v>
      </c>
      <c r="F35" s="189">
        <f t="shared" si="2"/>
        <v>2000000</v>
      </c>
      <c r="G35" s="189">
        <f t="shared" si="0"/>
        <v>2000000</v>
      </c>
      <c r="H35" s="189">
        <f t="shared" si="3"/>
        <v>822</v>
      </c>
    </row>
    <row r="36" spans="1:8" x14ac:dyDescent="0.25">
      <c r="A36" s="193" t="s">
        <v>498</v>
      </c>
      <c r="B36" s="192">
        <f t="shared" si="4"/>
        <v>1</v>
      </c>
      <c r="C36" s="189">
        <f t="shared" si="1"/>
        <v>822</v>
      </c>
      <c r="D36" s="191">
        <v>0</v>
      </c>
      <c r="E36" s="189">
        <f t="shared" si="5"/>
        <v>822</v>
      </c>
      <c r="F36" s="189">
        <f t="shared" si="2"/>
        <v>2000000</v>
      </c>
      <c r="G36" s="189">
        <f t="shared" si="0"/>
        <v>2000000</v>
      </c>
      <c r="H36" s="189">
        <f t="shared" si="3"/>
        <v>822</v>
      </c>
    </row>
    <row r="37" spans="1:8" x14ac:dyDescent="0.25">
      <c r="A37" s="193" t="s">
        <v>41</v>
      </c>
      <c r="B37" s="192">
        <f t="shared" si="4"/>
        <v>1</v>
      </c>
      <c r="C37" s="189">
        <f t="shared" si="1"/>
        <v>822</v>
      </c>
      <c r="D37" s="191">
        <v>0</v>
      </c>
      <c r="E37" s="189">
        <f t="shared" si="5"/>
        <v>822</v>
      </c>
      <c r="F37" s="189">
        <f t="shared" si="2"/>
        <v>2000000</v>
      </c>
      <c r="G37" s="189">
        <f t="shared" si="0"/>
        <v>2000000</v>
      </c>
      <c r="H37" s="189">
        <f t="shared" si="3"/>
        <v>822</v>
      </c>
    </row>
    <row r="38" spans="1:8" x14ac:dyDescent="0.25">
      <c r="A38" s="193" t="s">
        <v>657</v>
      </c>
      <c r="B38" s="192">
        <f t="shared" si="4"/>
        <v>1</v>
      </c>
      <c r="C38" s="189">
        <f t="shared" si="1"/>
        <v>822</v>
      </c>
      <c r="D38" s="191">
        <v>0</v>
      </c>
      <c r="E38" s="189">
        <f t="shared" si="5"/>
        <v>822</v>
      </c>
      <c r="F38" s="189">
        <f t="shared" si="2"/>
        <v>2000000</v>
      </c>
      <c r="G38" s="189">
        <f t="shared" si="0"/>
        <v>2000000</v>
      </c>
      <c r="H38" s="189">
        <f t="shared" si="3"/>
        <v>822</v>
      </c>
    </row>
    <row r="39" spans="1:8" x14ac:dyDescent="0.25">
      <c r="A39" s="193" t="s">
        <v>426</v>
      </c>
      <c r="B39" s="192">
        <f t="shared" si="4"/>
        <v>1</v>
      </c>
      <c r="C39" s="189">
        <f t="shared" si="1"/>
        <v>822</v>
      </c>
      <c r="D39" s="191">
        <v>0</v>
      </c>
      <c r="E39" s="189">
        <f t="shared" si="5"/>
        <v>822</v>
      </c>
      <c r="F39" s="189">
        <f t="shared" si="2"/>
        <v>2000000</v>
      </c>
      <c r="G39" s="189">
        <f t="shared" si="0"/>
        <v>2000000</v>
      </c>
      <c r="H39" s="189">
        <f t="shared" si="3"/>
        <v>822</v>
      </c>
    </row>
    <row r="40" spans="1:8" x14ac:dyDescent="0.25">
      <c r="A40" s="193" t="s">
        <v>656</v>
      </c>
      <c r="B40" s="192">
        <f t="shared" si="4"/>
        <v>1</v>
      </c>
      <c r="C40" s="189">
        <f t="shared" si="1"/>
        <v>822</v>
      </c>
      <c r="D40" s="191">
        <v>0</v>
      </c>
      <c r="E40" s="189">
        <f t="shared" si="5"/>
        <v>822</v>
      </c>
      <c r="F40" s="189">
        <f t="shared" si="2"/>
        <v>2000000</v>
      </c>
      <c r="G40" s="189">
        <f t="shared" si="0"/>
        <v>2000000</v>
      </c>
      <c r="H40" s="189">
        <f t="shared" si="3"/>
        <v>822</v>
      </c>
    </row>
    <row r="41" spans="1:8" x14ac:dyDescent="0.25">
      <c r="A41" s="193" t="s">
        <v>465</v>
      </c>
      <c r="B41" s="192">
        <f t="shared" si="4"/>
        <v>1</v>
      </c>
      <c r="C41" s="189">
        <f t="shared" si="1"/>
        <v>822</v>
      </c>
      <c r="D41" s="191">
        <v>0</v>
      </c>
      <c r="E41" s="189">
        <f t="shared" si="5"/>
        <v>822</v>
      </c>
      <c r="F41" s="189">
        <f t="shared" si="2"/>
        <v>2000000</v>
      </c>
      <c r="G41" s="189">
        <f t="shared" si="0"/>
        <v>2000000</v>
      </c>
      <c r="H41" s="189">
        <f t="shared" si="3"/>
        <v>822</v>
      </c>
    </row>
    <row r="42" spans="1:8" x14ac:dyDescent="0.25">
      <c r="A42" s="193" t="s">
        <v>655</v>
      </c>
      <c r="B42" s="192">
        <f t="shared" si="4"/>
        <v>1</v>
      </c>
      <c r="C42" s="189">
        <f t="shared" si="1"/>
        <v>822</v>
      </c>
      <c r="D42" s="191">
        <v>0</v>
      </c>
      <c r="E42" s="189">
        <f t="shared" si="5"/>
        <v>822</v>
      </c>
      <c r="F42" s="189">
        <f t="shared" si="2"/>
        <v>2000000</v>
      </c>
      <c r="G42" s="189">
        <f t="shared" si="0"/>
        <v>2000000</v>
      </c>
      <c r="H42" s="189">
        <f t="shared" si="3"/>
        <v>822</v>
      </c>
    </row>
    <row r="43" spans="1:8" x14ac:dyDescent="0.25">
      <c r="A43" s="193" t="s">
        <v>497</v>
      </c>
      <c r="B43" s="192">
        <f t="shared" si="4"/>
        <v>1</v>
      </c>
      <c r="C43" s="189">
        <f t="shared" si="1"/>
        <v>822</v>
      </c>
      <c r="D43" s="191">
        <v>0</v>
      </c>
      <c r="E43" s="189">
        <f t="shared" si="5"/>
        <v>822</v>
      </c>
      <c r="F43" s="189">
        <f t="shared" si="2"/>
        <v>2000000</v>
      </c>
      <c r="G43" s="189">
        <f t="shared" si="0"/>
        <v>2000000</v>
      </c>
      <c r="H43" s="189">
        <f t="shared" si="3"/>
        <v>822</v>
      </c>
    </row>
    <row r="44" spans="1:8" x14ac:dyDescent="0.25">
      <c r="A44" s="193" t="s">
        <v>567</v>
      </c>
      <c r="B44" s="192">
        <f t="shared" si="4"/>
        <v>1</v>
      </c>
      <c r="C44" s="189">
        <f t="shared" si="1"/>
        <v>822</v>
      </c>
      <c r="D44" s="191">
        <v>0</v>
      </c>
      <c r="E44" s="189">
        <f t="shared" si="5"/>
        <v>822</v>
      </c>
      <c r="F44" s="189">
        <f t="shared" si="2"/>
        <v>2000000</v>
      </c>
      <c r="G44" s="189">
        <f t="shared" si="0"/>
        <v>2000000</v>
      </c>
      <c r="H44" s="189">
        <f t="shared" si="3"/>
        <v>822</v>
      </c>
    </row>
    <row r="45" spans="1:8" x14ac:dyDescent="0.25">
      <c r="A45" s="193" t="s">
        <v>654</v>
      </c>
      <c r="B45" s="192">
        <f t="shared" si="4"/>
        <v>1</v>
      </c>
      <c r="C45" s="189">
        <f t="shared" si="1"/>
        <v>822</v>
      </c>
      <c r="D45" s="191">
        <v>0</v>
      </c>
      <c r="E45" s="189">
        <f t="shared" si="5"/>
        <v>822</v>
      </c>
      <c r="F45" s="189">
        <f t="shared" si="2"/>
        <v>2000000</v>
      </c>
      <c r="G45" s="189">
        <f t="shared" si="0"/>
        <v>2000000</v>
      </c>
      <c r="H45" s="189">
        <f t="shared" si="3"/>
        <v>822</v>
      </c>
    </row>
    <row r="46" spans="1:8" x14ac:dyDescent="0.25">
      <c r="A46" s="193" t="s">
        <v>425</v>
      </c>
      <c r="B46" s="192">
        <f t="shared" si="4"/>
        <v>1</v>
      </c>
      <c r="C46" s="189">
        <f>D2</f>
        <v>2000822</v>
      </c>
      <c r="D46" s="191">
        <f>C46-E46</f>
        <v>2000000</v>
      </c>
      <c r="E46" s="189">
        <f t="shared" si="5"/>
        <v>822</v>
      </c>
      <c r="F46" s="189">
        <f t="shared" si="2"/>
        <v>2000000</v>
      </c>
      <c r="G46" s="189">
        <f t="shared" si="0"/>
        <v>0</v>
      </c>
      <c r="H46" s="189">
        <f t="shared" si="3"/>
        <v>822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43F05-3A57-4B0D-B58F-8E20000AB93C}">
  <dimension ref="A1:I46"/>
  <sheetViews>
    <sheetView workbookViewId="0">
      <pane ySplit="3" topLeftCell="A23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6.42578125" bestFit="1" customWidth="1"/>
    <col min="3" max="3" width="14.42578125" bestFit="1" customWidth="1"/>
    <col min="4" max="4" width="18.7109375" customWidth="1"/>
    <col min="5" max="5" width="11.42578125" bestFit="1" customWidth="1"/>
    <col min="6" max="6" width="12.28515625" bestFit="1" customWidth="1"/>
    <col min="7" max="7" width="14.7109375" bestFit="1" customWidth="1"/>
    <col min="8" max="8" width="13.7109375" bestFit="1" customWidth="1"/>
  </cols>
  <sheetData>
    <row r="1" spans="1:9" x14ac:dyDescent="0.25">
      <c r="A1" s="37" t="s">
        <v>267</v>
      </c>
      <c r="B1" s="46">
        <v>44045</v>
      </c>
      <c r="C1" s="202" t="s">
        <v>377</v>
      </c>
      <c r="D1" s="83">
        <v>2000000</v>
      </c>
      <c r="E1" s="166"/>
    </row>
    <row r="2" spans="1:9" x14ac:dyDescent="0.25">
      <c r="A2" s="37" t="s">
        <v>268</v>
      </c>
      <c r="B2" s="147">
        <v>0.15</v>
      </c>
      <c r="C2" s="165" t="s">
        <v>381</v>
      </c>
      <c r="D2" s="117">
        <v>2000834</v>
      </c>
      <c r="E2" s="163"/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193" t="s">
        <v>430</v>
      </c>
      <c r="B4" s="116">
        <f>DAYS360(B1,A4,TRUE)</f>
        <v>1</v>
      </c>
      <c r="C4" s="114">
        <f>E4</f>
        <v>834</v>
      </c>
      <c r="D4" s="115">
        <v>0</v>
      </c>
      <c r="E4" s="114">
        <f>ROUNDUP(F4*$B$2*B4/360,0)</f>
        <v>834</v>
      </c>
      <c r="F4" s="114">
        <f>D1</f>
        <v>2000000</v>
      </c>
      <c r="G4" s="114">
        <f t="shared" ref="G4:G46" si="0">F4-D4</f>
        <v>2000000</v>
      </c>
    </row>
    <row r="5" spans="1:9" x14ac:dyDescent="0.25">
      <c r="A5" s="193" t="s">
        <v>671</v>
      </c>
      <c r="B5" s="116">
        <f>DAYS360(A4,A5,TRUE)</f>
        <v>1</v>
      </c>
      <c r="C5" s="114">
        <f t="shared" ref="C5:C45" si="1">E5</f>
        <v>834</v>
      </c>
      <c r="D5" s="115">
        <v>0</v>
      </c>
      <c r="E5" s="114">
        <f>ROUNDUP(F5*$B$2*B5/360,0)</f>
        <v>834</v>
      </c>
      <c r="F5" s="114">
        <f t="shared" ref="F5:F46" si="2">G4</f>
        <v>2000000</v>
      </c>
      <c r="G5" s="114">
        <f t="shared" si="0"/>
        <v>2000000</v>
      </c>
    </row>
    <row r="6" spans="1:9" x14ac:dyDescent="0.25">
      <c r="A6" s="193" t="s">
        <v>40</v>
      </c>
      <c r="B6" s="116">
        <f t="shared" ref="B6:B46" si="3">DAYS360(A5,A6,TRUE)</f>
        <v>1</v>
      </c>
      <c r="C6" s="114">
        <f t="shared" si="1"/>
        <v>834</v>
      </c>
      <c r="D6" s="115">
        <v>0</v>
      </c>
      <c r="E6" s="114">
        <f t="shared" ref="E6:E46" si="4">ROUNDUP(F6*$B$2*B6/360,0)</f>
        <v>834</v>
      </c>
      <c r="F6" s="114">
        <f t="shared" si="2"/>
        <v>2000000</v>
      </c>
      <c r="G6" s="114">
        <f t="shared" si="0"/>
        <v>2000000</v>
      </c>
    </row>
    <row r="7" spans="1:9" x14ac:dyDescent="0.25">
      <c r="A7" s="193" t="s">
        <v>670</v>
      </c>
      <c r="B7" s="116">
        <f t="shared" si="3"/>
        <v>1</v>
      </c>
      <c r="C7" s="114">
        <f t="shared" si="1"/>
        <v>834</v>
      </c>
      <c r="D7" s="115">
        <v>0</v>
      </c>
      <c r="E7" s="114">
        <f t="shared" si="4"/>
        <v>834</v>
      </c>
      <c r="F7" s="114">
        <f t="shared" si="2"/>
        <v>2000000</v>
      </c>
      <c r="G7" s="114">
        <f t="shared" si="0"/>
        <v>2000000</v>
      </c>
    </row>
    <row r="8" spans="1:9" x14ac:dyDescent="0.25">
      <c r="A8" s="193" t="s">
        <v>501</v>
      </c>
      <c r="B8" s="116">
        <f t="shared" si="3"/>
        <v>1</v>
      </c>
      <c r="C8" s="114">
        <f t="shared" si="1"/>
        <v>834</v>
      </c>
      <c r="D8" s="115">
        <v>0</v>
      </c>
      <c r="E8" s="114">
        <f t="shared" si="4"/>
        <v>834</v>
      </c>
      <c r="F8" s="114">
        <f t="shared" si="2"/>
        <v>2000000</v>
      </c>
      <c r="G8" s="114">
        <f t="shared" si="0"/>
        <v>2000000</v>
      </c>
    </row>
    <row r="9" spans="1:9" x14ac:dyDescent="0.25">
      <c r="A9" s="193" t="s">
        <v>571</v>
      </c>
      <c r="B9" s="116">
        <f t="shared" si="3"/>
        <v>1</v>
      </c>
      <c r="C9" s="114">
        <f t="shared" si="1"/>
        <v>834</v>
      </c>
      <c r="D9" s="115">
        <v>0</v>
      </c>
      <c r="E9" s="114">
        <f t="shared" si="4"/>
        <v>834</v>
      </c>
      <c r="F9" s="114">
        <f t="shared" si="2"/>
        <v>2000000</v>
      </c>
      <c r="G9" s="114">
        <f t="shared" si="0"/>
        <v>2000000</v>
      </c>
    </row>
    <row r="10" spans="1:9" x14ac:dyDescent="0.25">
      <c r="A10" s="193" t="s">
        <v>669</v>
      </c>
      <c r="B10" s="116">
        <f t="shared" si="3"/>
        <v>1</v>
      </c>
      <c r="C10" s="114">
        <f t="shared" si="1"/>
        <v>834</v>
      </c>
      <c r="D10" s="115">
        <v>0</v>
      </c>
      <c r="E10" s="114">
        <f t="shared" si="4"/>
        <v>834</v>
      </c>
      <c r="F10" s="114">
        <f t="shared" si="2"/>
        <v>2000000</v>
      </c>
      <c r="G10" s="114">
        <f t="shared" si="0"/>
        <v>2000000</v>
      </c>
    </row>
    <row r="11" spans="1:9" x14ac:dyDescent="0.25">
      <c r="A11" s="193" t="s">
        <v>429</v>
      </c>
      <c r="B11" s="116">
        <f t="shared" si="3"/>
        <v>1</v>
      </c>
      <c r="C11" s="114">
        <f t="shared" si="1"/>
        <v>834</v>
      </c>
      <c r="D11" s="115">
        <v>0</v>
      </c>
      <c r="E11" s="114">
        <f t="shared" si="4"/>
        <v>834</v>
      </c>
      <c r="F11" s="114">
        <f t="shared" si="2"/>
        <v>2000000</v>
      </c>
      <c r="G11" s="114">
        <f t="shared" si="0"/>
        <v>2000000</v>
      </c>
    </row>
    <row r="12" spans="1:9" x14ac:dyDescent="0.25">
      <c r="A12" s="193" t="s">
        <v>668</v>
      </c>
      <c r="B12" s="116">
        <f t="shared" si="3"/>
        <v>1</v>
      </c>
      <c r="C12" s="114">
        <f t="shared" si="1"/>
        <v>834</v>
      </c>
      <c r="D12" s="115">
        <v>0</v>
      </c>
      <c r="E12" s="114">
        <f t="shared" si="4"/>
        <v>834</v>
      </c>
      <c r="F12" s="114">
        <f t="shared" si="2"/>
        <v>2000000</v>
      </c>
      <c r="G12" s="114">
        <f t="shared" si="0"/>
        <v>2000000</v>
      </c>
    </row>
    <row r="13" spans="1:9" x14ac:dyDescent="0.25">
      <c r="A13" s="193" t="s">
        <v>469</v>
      </c>
      <c r="B13" s="116">
        <f t="shared" si="3"/>
        <v>1</v>
      </c>
      <c r="C13" s="114">
        <f t="shared" si="1"/>
        <v>834</v>
      </c>
      <c r="D13" s="115">
        <v>0</v>
      </c>
      <c r="E13" s="114">
        <f t="shared" si="4"/>
        <v>834</v>
      </c>
      <c r="F13" s="114">
        <f t="shared" si="2"/>
        <v>2000000</v>
      </c>
      <c r="G13" s="114">
        <f t="shared" si="0"/>
        <v>2000000</v>
      </c>
    </row>
    <row r="14" spans="1:9" x14ac:dyDescent="0.25">
      <c r="A14" s="193" t="s">
        <v>667</v>
      </c>
      <c r="B14" s="116">
        <f t="shared" si="3"/>
        <v>1</v>
      </c>
      <c r="C14" s="114">
        <f t="shared" si="1"/>
        <v>834</v>
      </c>
      <c r="D14" s="115">
        <v>0</v>
      </c>
      <c r="E14" s="114">
        <f t="shared" si="4"/>
        <v>834</v>
      </c>
      <c r="F14" s="114">
        <f t="shared" si="2"/>
        <v>2000000</v>
      </c>
      <c r="G14" s="114">
        <f t="shared" si="0"/>
        <v>2000000</v>
      </c>
    </row>
    <row r="15" spans="1:9" x14ac:dyDescent="0.25">
      <c r="A15" s="193" t="s">
        <v>500</v>
      </c>
      <c r="B15" s="116">
        <f t="shared" si="3"/>
        <v>1</v>
      </c>
      <c r="C15" s="114">
        <f t="shared" si="1"/>
        <v>834</v>
      </c>
      <c r="D15" s="115">
        <v>0</v>
      </c>
      <c r="E15" s="114">
        <f t="shared" si="4"/>
        <v>834</v>
      </c>
      <c r="F15" s="114">
        <f t="shared" si="2"/>
        <v>2000000</v>
      </c>
      <c r="G15" s="114">
        <f t="shared" si="0"/>
        <v>2000000</v>
      </c>
    </row>
    <row r="16" spans="1:9" x14ac:dyDescent="0.25">
      <c r="A16" s="193" t="s">
        <v>570</v>
      </c>
      <c r="B16" s="116">
        <f t="shared" si="3"/>
        <v>1</v>
      </c>
      <c r="C16" s="114">
        <f t="shared" si="1"/>
        <v>834</v>
      </c>
      <c r="D16" s="115">
        <v>0</v>
      </c>
      <c r="E16" s="114">
        <f t="shared" si="4"/>
        <v>834</v>
      </c>
      <c r="F16" s="114">
        <f t="shared" si="2"/>
        <v>2000000</v>
      </c>
      <c r="G16" s="114">
        <f t="shared" si="0"/>
        <v>2000000</v>
      </c>
    </row>
    <row r="17" spans="1:7" x14ac:dyDescent="0.25">
      <c r="A17" s="193" t="s">
        <v>666</v>
      </c>
      <c r="B17" s="116">
        <f t="shared" si="3"/>
        <v>1</v>
      </c>
      <c r="C17" s="114">
        <f t="shared" si="1"/>
        <v>834</v>
      </c>
      <c r="D17" s="115">
        <v>0</v>
      </c>
      <c r="E17" s="114">
        <f t="shared" si="4"/>
        <v>834</v>
      </c>
      <c r="F17" s="114">
        <f t="shared" si="2"/>
        <v>2000000</v>
      </c>
      <c r="G17" s="114">
        <f t="shared" si="0"/>
        <v>2000000</v>
      </c>
    </row>
    <row r="18" spans="1:7" x14ac:dyDescent="0.25">
      <c r="A18" s="193" t="s">
        <v>428</v>
      </c>
      <c r="B18" s="116">
        <f t="shared" si="3"/>
        <v>1</v>
      </c>
      <c r="C18" s="114">
        <f t="shared" si="1"/>
        <v>834</v>
      </c>
      <c r="D18" s="115">
        <v>0</v>
      </c>
      <c r="E18" s="114">
        <f t="shared" si="4"/>
        <v>834</v>
      </c>
      <c r="F18" s="114">
        <f t="shared" si="2"/>
        <v>2000000</v>
      </c>
      <c r="G18" s="114">
        <f t="shared" si="0"/>
        <v>2000000</v>
      </c>
    </row>
    <row r="19" spans="1:7" x14ac:dyDescent="0.25">
      <c r="A19" s="193" t="s">
        <v>665</v>
      </c>
      <c r="B19" s="116">
        <f t="shared" si="3"/>
        <v>1</v>
      </c>
      <c r="C19" s="114">
        <f t="shared" si="1"/>
        <v>834</v>
      </c>
      <c r="D19" s="115">
        <v>0</v>
      </c>
      <c r="E19" s="114">
        <f t="shared" si="4"/>
        <v>834</v>
      </c>
      <c r="F19" s="114">
        <f t="shared" si="2"/>
        <v>2000000</v>
      </c>
      <c r="G19" s="114">
        <f t="shared" si="0"/>
        <v>2000000</v>
      </c>
    </row>
    <row r="20" spans="1:7" x14ac:dyDescent="0.25">
      <c r="A20" s="193" t="s">
        <v>468</v>
      </c>
      <c r="B20" s="116">
        <f t="shared" si="3"/>
        <v>1</v>
      </c>
      <c r="C20" s="114">
        <f t="shared" si="1"/>
        <v>834</v>
      </c>
      <c r="D20" s="115">
        <v>0</v>
      </c>
      <c r="E20" s="114">
        <f t="shared" si="4"/>
        <v>834</v>
      </c>
      <c r="F20" s="114">
        <f t="shared" si="2"/>
        <v>2000000</v>
      </c>
      <c r="G20" s="114">
        <f t="shared" si="0"/>
        <v>2000000</v>
      </c>
    </row>
    <row r="21" spans="1:7" x14ac:dyDescent="0.25">
      <c r="A21" s="193" t="s">
        <v>664</v>
      </c>
      <c r="B21" s="116">
        <f t="shared" si="3"/>
        <v>1</v>
      </c>
      <c r="C21" s="114">
        <f t="shared" si="1"/>
        <v>834</v>
      </c>
      <c r="D21" s="115">
        <v>0</v>
      </c>
      <c r="E21" s="114">
        <f t="shared" si="4"/>
        <v>834</v>
      </c>
      <c r="F21" s="114">
        <f t="shared" si="2"/>
        <v>2000000</v>
      </c>
      <c r="G21" s="114">
        <f t="shared" si="0"/>
        <v>2000000</v>
      </c>
    </row>
    <row r="22" spans="1:7" x14ac:dyDescent="0.25">
      <c r="A22" s="193" t="s">
        <v>499</v>
      </c>
      <c r="B22" s="116">
        <f t="shared" si="3"/>
        <v>1</v>
      </c>
      <c r="C22" s="114">
        <f t="shared" si="1"/>
        <v>834</v>
      </c>
      <c r="D22" s="115">
        <v>0</v>
      </c>
      <c r="E22" s="114">
        <f t="shared" si="4"/>
        <v>834</v>
      </c>
      <c r="F22" s="114">
        <f t="shared" si="2"/>
        <v>2000000</v>
      </c>
      <c r="G22" s="114">
        <f t="shared" si="0"/>
        <v>2000000</v>
      </c>
    </row>
    <row r="23" spans="1:7" x14ac:dyDescent="0.25">
      <c r="A23" s="193" t="s">
        <v>569</v>
      </c>
      <c r="B23" s="116">
        <f t="shared" si="3"/>
        <v>1</v>
      </c>
      <c r="C23" s="114">
        <f t="shared" si="1"/>
        <v>834</v>
      </c>
      <c r="D23" s="115">
        <v>0</v>
      </c>
      <c r="E23" s="114">
        <f t="shared" si="4"/>
        <v>834</v>
      </c>
      <c r="F23" s="114">
        <f t="shared" si="2"/>
        <v>2000000</v>
      </c>
      <c r="G23" s="114">
        <f t="shared" si="0"/>
        <v>2000000</v>
      </c>
    </row>
    <row r="24" spans="1:7" x14ac:dyDescent="0.25">
      <c r="A24" s="193" t="s">
        <v>663</v>
      </c>
      <c r="B24" s="116">
        <f t="shared" si="3"/>
        <v>1</v>
      </c>
      <c r="C24" s="114">
        <f t="shared" si="1"/>
        <v>834</v>
      </c>
      <c r="D24" s="115">
        <v>0</v>
      </c>
      <c r="E24" s="114">
        <f t="shared" si="4"/>
        <v>834</v>
      </c>
      <c r="F24" s="114">
        <f t="shared" si="2"/>
        <v>2000000</v>
      </c>
      <c r="G24" s="114">
        <f t="shared" si="0"/>
        <v>2000000</v>
      </c>
    </row>
    <row r="25" spans="1:7" x14ac:dyDescent="0.25">
      <c r="A25" s="193" t="s">
        <v>427</v>
      </c>
      <c r="B25" s="116">
        <f t="shared" si="3"/>
        <v>1</v>
      </c>
      <c r="C25" s="114">
        <f t="shared" si="1"/>
        <v>834</v>
      </c>
      <c r="D25" s="115">
        <v>0</v>
      </c>
      <c r="E25" s="114">
        <f t="shared" si="4"/>
        <v>834</v>
      </c>
      <c r="F25" s="114">
        <f t="shared" si="2"/>
        <v>2000000</v>
      </c>
      <c r="G25" s="114">
        <f t="shared" si="0"/>
        <v>2000000</v>
      </c>
    </row>
    <row r="26" spans="1:7" x14ac:dyDescent="0.25">
      <c r="A26" s="193" t="s">
        <v>662</v>
      </c>
      <c r="B26" s="116">
        <f t="shared" si="3"/>
        <v>1</v>
      </c>
      <c r="C26" s="114">
        <f t="shared" si="1"/>
        <v>834</v>
      </c>
      <c r="D26" s="115">
        <v>0</v>
      </c>
      <c r="E26" s="114">
        <f t="shared" si="4"/>
        <v>834</v>
      </c>
      <c r="F26" s="114">
        <f t="shared" si="2"/>
        <v>2000000</v>
      </c>
      <c r="G26" s="114">
        <f t="shared" si="0"/>
        <v>2000000</v>
      </c>
    </row>
    <row r="27" spans="1:7" x14ac:dyDescent="0.25">
      <c r="A27" s="193" t="s">
        <v>467</v>
      </c>
      <c r="B27" s="116">
        <f t="shared" si="3"/>
        <v>1</v>
      </c>
      <c r="C27" s="114">
        <f t="shared" si="1"/>
        <v>834</v>
      </c>
      <c r="D27" s="115">
        <v>0</v>
      </c>
      <c r="E27" s="114">
        <f t="shared" si="4"/>
        <v>834</v>
      </c>
      <c r="F27" s="114">
        <f t="shared" si="2"/>
        <v>2000000</v>
      </c>
      <c r="G27" s="114">
        <f t="shared" si="0"/>
        <v>2000000</v>
      </c>
    </row>
    <row r="28" spans="1:7" x14ac:dyDescent="0.25">
      <c r="A28" s="193" t="s">
        <v>661</v>
      </c>
      <c r="B28" s="116">
        <f t="shared" si="3"/>
        <v>1</v>
      </c>
      <c r="C28" s="114">
        <f t="shared" si="1"/>
        <v>834</v>
      </c>
      <c r="D28" s="115">
        <v>0</v>
      </c>
      <c r="E28" s="114">
        <f t="shared" si="4"/>
        <v>834</v>
      </c>
      <c r="F28" s="114">
        <f t="shared" si="2"/>
        <v>2000000</v>
      </c>
      <c r="G28" s="114">
        <f t="shared" si="0"/>
        <v>2000000</v>
      </c>
    </row>
    <row r="29" spans="1:7" x14ac:dyDescent="0.25">
      <c r="A29" s="193" t="s">
        <v>194</v>
      </c>
      <c r="B29" s="116">
        <f t="shared" si="3"/>
        <v>1</v>
      </c>
      <c r="C29" s="114">
        <f t="shared" si="1"/>
        <v>834</v>
      </c>
      <c r="D29" s="115">
        <v>0</v>
      </c>
      <c r="E29" s="114">
        <f t="shared" si="4"/>
        <v>834</v>
      </c>
      <c r="F29" s="114">
        <f t="shared" si="2"/>
        <v>2000000</v>
      </c>
      <c r="G29" s="114">
        <f t="shared" si="0"/>
        <v>2000000</v>
      </c>
    </row>
    <row r="30" spans="1:7" x14ac:dyDescent="0.25">
      <c r="A30" s="193" t="s">
        <v>568</v>
      </c>
      <c r="B30" s="116">
        <f t="shared" si="3"/>
        <v>1</v>
      </c>
      <c r="C30" s="114">
        <f t="shared" si="1"/>
        <v>834</v>
      </c>
      <c r="D30" s="115">
        <v>0</v>
      </c>
      <c r="E30" s="114">
        <f t="shared" si="4"/>
        <v>834</v>
      </c>
      <c r="F30" s="114">
        <f t="shared" si="2"/>
        <v>2000000</v>
      </c>
      <c r="G30" s="114">
        <f t="shared" si="0"/>
        <v>2000000</v>
      </c>
    </row>
    <row r="31" spans="1:7" x14ac:dyDescent="0.25">
      <c r="A31" s="193" t="s">
        <v>660</v>
      </c>
      <c r="B31" s="116">
        <f t="shared" si="3"/>
        <v>1</v>
      </c>
      <c r="C31" s="114">
        <f t="shared" si="1"/>
        <v>834</v>
      </c>
      <c r="D31" s="115">
        <v>0</v>
      </c>
      <c r="E31" s="114">
        <f t="shared" si="4"/>
        <v>834</v>
      </c>
      <c r="F31" s="114">
        <f t="shared" si="2"/>
        <v>2000000</v>
      </c>
      <c r="G31" s="114">
        <f t="shared" si="0"/>
        <v>2000000</v>
      </c>
    </row>
    <row r="32" spans="1:7" x14ac:dyDescent="0.25">
      <c r="A32" s="193" t="s">
        <v>230</v>
      </c>
      <c r="B32" s="116">
        <f t="shared" si="3"/>
        <v>0</v>
      </c>
      <c r="C32" s="114">
        <f t="shared" si="1"/>
        <v>0</v>
      </c>
      <c r="D32" s="115">
        <v>0</v>
      </c>
      <c r="E32" s="114">
        <f t="shared" si="4"/>
        <v>0</v>
      </c>
      <c r="F32" s="114">
        <f t="shared" si="2"/>
        <v>2000000</v>
      </c>
      <c r="G32" s="114">
        <f t="shared" si="0"/>
        <v>2000000</v>
      </c>
    </row>
    <row r="33" spans="1:7" x14ac:dyDescent="0.25">
      <c r="A33" s="193" t="s">
        <v>659</v>
      </c>
      <c r="B33" s="116">
        <f t="shared" si="3"/>
        <v>1</v>
      </c>
      <c r="C33" s="114">
        <f t="shared" si="1"/>
        <v>834</v>
      </c>
      <c r="D33" s="115">
        <v>0</v>
      </c>
      <c r="E33" s="114">
        <f t="shared" si="4"/>
        <v>834</v>
      </c>
      <c r="F33" s="114">
        <f t="shared" si="2"/>
        <v>2000000</v>
      </c>
      <c r="G33" s="114">
        <f t="shared" si="0"/>
        <v>2000000</v>
      </c>
    </row>
    <row r="34" spans="1:7" x14ac:dyDescent="0.25">
      <c r="A34" s="193" t="s">
        <v>466</v>
      </c>
      <c r="B34" s="116">
        <f t="shared" si="3"/>
        <v>1</v>
      </c>
      <c r="C34" s="114">
        <f t="shared" si="1"/>
        <v>834</v>
      </c>
      <c r="D34" s="115">
        <v>0</v>
      </c>
      <c r="E34" s="114">
        <f t="shared" si="4"/>
        <v>834</v>
      </c>
      <c r="F34" s="114">
        <f t="shared" si="2"/>
        <v>2000000</v>
      </c>
      <c r="G34" s="114">
        <f t="shared" si="0"/>
        <v>2000000</v>
      </c>
    </row>
    <row r="35" spans="1:7" x14ac:dyDescent="0.25">
      <c r="A35" s="193" t="s">
        <v>658</v>
      </c>
      <c r="B35" s="116">
        <f t="shared" si="3"/>
        <v>1</v>
      </c>
      <c r="C35" s="114">
        <f t="shared" si="1"/>
        <v>834</v>
      </c>
      <c r="D35" s="115">
        <v>0</v>
      </c>
      <c r="E35" s="114">
        <f t="shared" si="4"/>
        <v>834</v>
      </c>
      <c r="F35" s="114">
        <f t="shared" si="2"/>
        <v>2000000</v>
      </c>
      <c r="G35" s="114">
        <f t="shared" si="0"/>
        <v>2000000</v>
      </c>
    </row>
    <row r="36" spans="1:7" x14ac:dyDescent="0.25">
      <c r="A36" s="193" t="s">
        <v>498</v>
      </c>
      <c r="B36" s="116">
        <f t="shared" si="3"/>
        <v>1</v>
      </c>
      <c r="C36" s="114">
        <f t="shared" si="1"/>
        <v>834</v>
      </c>
      <c r="D36" s="115">
        <v>0</v>
      </c>
      <c r="E36" s="114">
        <f t="shared" si="4"/>
        <v>834</v>
      </c>
      <c r="F36" s="114">
        <f t="shared" si="2"/>
        <v>2000000</v>
      </c>
      <c r="G36" s="114">
        <f t="shared" si="0"/>
        <v>2000000</v>
      </c>
    </row>
    <row r="37" spans="1:7" x14ac:dyDescent="0.25">
      <c r="A37" s="193" t="s">
        <v>41</v>
      </c>
      <c r="B37" s="116">
        <f t="shared" si="3"/>
        <v>1</v>
      </c>
      <c r="C37" s="114">
        <f t="shared" si="1"/>
        <v>834</v>
      </c>
      <c r="D37" s="115">
        <v>0</v>
      </c>
      <c r="E37" s="114">
        <f t="shared" si="4"/>
        <v>834</v>
      </c>
      <c r="F37" s="114">
        <f t="shared" si="2"/>
        <v>2000000</v>
      </c>
      <c r="G37" s="114">
        <f t="shared" si="0"/>
        <v>2000000</v>
      </c>
    </row>
    <row r="38" spans="1:7" x14ac:dyDescent="0.25">
      <c r="A38" s="193" t="s">
        <v>657</v>
      </c>
      <c r="B38" s="116">
        <f t="shared" si="3"/>
        <v>1</v>
      </c>
      <c r="C38" s="114">
        <f t="shared" si="1"/>
        <v>834</v>
      </c>
      <c r="D38" s="115">
        <v>0</v>
      </c>
      <c r="E38" s="114">
        <f t="shared" si="4"/>
        <v>834</v>
      </c>
      <c r="F38" s="114">
        <f t="shared" si="2"/>
        <v>2000000</v>
      </c>
      <c r="G38" s="114">
        <f t="shared" si="0"/>
        <v>2000000</v>
      </c>
    </row>
    <row r="39" spans="1:7" x14ac:dyDescent="0.25">
      <c r="A39" s="193" t="s">
        <v>426</v>
      </c>
      <c r="B39" s="116">
        <f t="shared" si="3"/>
        <v>1</v>
      </c>
      <c r="C39" s="114">
        <f t="shared" si="1"/>
        <v>834</v>
      </c>
      <c r="D39" s="115">
        <v>0</v>
      </c>
      <c r="E39" s="114">
        <f t="shared" si="4"/>
        <v>834</v>
      </c>
      <c r="F39" s="114">
        <f t="shared" si="2"/>
        <v>2000000</v>
      </c>
      <c r="G39" s="114">
        <f t="shared" si="0"/>
        <v>2000000</v>
      </c>
    </row>
    <row r="40" spans="1:7" x14ac:dyDescent="0.25">
      <c r="A40" s="193" t="s">
        <v>656</v>
      </c>
      <c r="B40" s="116">
        <f t="shared" si="3"/>
        <v>1</v>
      </c>
      <c r="C40" s="114">
        <f t="shared" si="1"/>
        <v>834</v>
      </c>
      <c r="D40" s="115">
        <v>0</v>
      </c>
      <c r="E40" s="114">
        <f t="shared" si="4"/>
        <v>834</v>
      </c>
      <c r="F40" s="114">
        <f t="shared" si="2"/>
        <v>2000000</v>
      </c>
      <c r="G40" s="114">
        <f t="shared" si="0"/>
        <v>2000000</v>
      </c>
    </row>
    <row r="41" spans="1:7" x14ac:dyDescent="0.25">
      <c r="A41" s="193" t="s">
        <v>465</v>
      </c>
      <c r="B41" s="116">
        <f t="shared" si="3"/>
        <v>1</v>
      </c>
      <c r="C41" s="114">
        <f t="shared" si="1"/>
        <v>834</v>
      </c>
      <c r="D41" s="115">
        <v>0</v>
      </c>
      <c r="E41" s="114">
        <f t="shared" si="4"/>
        <v>834</v>
      </c>
      <c r="F41" s="114">
        <f t="shared" si="2"/>
        <v>2000000</v>
      </c>
      <c r="G41" s="114">
        <f t="shared" si="0"/>
        <v>2000000</v>
      </c>
    </row>
    <row r="42" spans="1:7" x14ac:dyDescent="0.25">
      <c r="A42" s="193" t="s">
        <v>655</v>
      </c>
      <c r="B42" s="116">
        <f t="shared" si="3"/>
        <v>1</v>
      </c>
      <c r="C42" s="114">
        <f t="shared" si="1"/>
        <v>834</v>
      </c>
      <c r="D42" s="115">
        <v>0</v>
      </c>
      <c r="E42" s="114">
        <f t="shared" si="4"/>
        <v>834</v>
      </c>
      <c r="F42" s="114">
        <f t="shared" si="2"/>
        <v>2000000</v>
      </c>
      <c r="G42" s="114">
        <f t="shared" si="0"/>
        <v>2000000</v>
      </c>
    </row>
    <row r="43" spans="1:7" x14ac:dyDescent="0.25">
      <c r="A43" s="193" t="s">
        <v>497</v>
      </c>
      <c r="B43" s="116">
        <f t="shared" si="3"/>
        <v>1</v>
      </c>
      <c r="C43" s="114">
        <f t="shared" si="1"/>
        <v>834</v>
      </c>
      <c r="D43" s="115">
        <v>0</v>
      </c>
      <c r="E43" s="114">
        <f t="shared" si="4"/>
        <v>834</v>
      </c>
      <c r="F43" s="114">
        <f t="shared" si="2"/>
        <v>2000000</v>
      </c>
      <c r="G43" s="114">
        <f t="shared" si="0"/>
        <v>2000000</v>
      </c>
    </row>
    <row r="44" spans="1:7" x14ac:dyDescent="0.25">
      <c r="A44" s="193" t="s">
        <v>567</v>
      </c>
      <c r="B44" s="116">
        <f t="shared" si="3"/>
        <v>1</v>
      </c>
      <c r="C44" s="114">
        <f t="shared" si="1"/>
        <v>834</v>
      </c>
      <c r="D44" s="115">
        <v>0</v>
      </c>
      <c r="E44" s="114">
        <f t="shared" si="4"/>
        <v>834</v>
      </c>
      <c r="F44" s="114">
        <f t="shared" si="2"/>
        <v>2000000</v>
      </c>
      <c r="G44" s="114">
        <f t="shared" si="0"/>
        <v>2000000</v>
      </c>
    </row>
    <row r="45" spans="1:7" x14ac:dyDescent="0.25">
      <c r="A45" s="193" t="s">
        <v>654</v>
      </c>
      <c r="B45" s="116">
        <f t="shared" si="3"/>
        <v>1</v>
      </c>
      <c r="C45" s="114">
        <f t="shared" si="1"/>
        <v>834</v>
      </c>
      <c r="D45" s="115">
        <v>0</v>
      </c>
      <c r="E45" s="114">
        <f t="shared" si="4"/>
        <v>834</v>
      </c>
      <c r="F45" s="114">
        <f t="shared" si="2"/>
        <v>2000000</v>
      </c>
      <c r="G45" s="114">
        <f t="shared" si="0"/>
        <v>2000000</v>
      </c>
    </row>
    <row r="46" spans="1:7" x14ac:dyDescent="0.25">
      <c r="A46" s="193" t="s">
        <v>425</v>
      </c>
      <c r="B46" s="116">
        <f t="shared" si="3"/>
        <v>1</v>
      </c>
      <c r="C46" s="114">
        <f>D2</f>
        <v>2000834</v>
      </c>
      <c r="D46" s="115">
        <f>C46-E46</f>
        <v>2000000</v>
      </c>
      <c r="E46" s="114">
        <f t="shared" si="4"/>
        <v>834</v>
      </c>
      <c r="F46" s="114">
        <f t="shared" si="2"/>
        <v>2000000</v>
      </c>
      <c r="G46" s="114">
        <f t="shared" si="0"/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C0441-AC56-442B-8C47-CCA0B8ADE56D}">
  <dimension ref="A1:P5"/>
  <sheetViews>
    <sheetView workbookViewId="0">
      <selection activeCell="N2" sqref="N2"/>
    </sheetView>
  </sheetViews>
  <sheetFormatPr defaultRowHeight="15" x14ac:dyDescent="0.25"/>
  <cols>
    <col min="2" max="2" width="11.5703125" bestFit="1" customWidth="1"/>
    <col min="3" max="3" width="11.85546875" bestFit="1" customWidth="1"/>
    <col min="4" max="4" width="12" bestFit="1" customWidth="1"/>
    <col min="5" max="5" width="14.5703125" bestFit="1" customWidth="1"/>
    <col min="6" max="6" width="12.7109375" bestFit="1" customWidth="1"/>
    <col min="7" max="7" width="7.85546875" bestFit="1" customWidth="1"/>
    <col min="8" max="8" width="25.140625" bestFit="1" customWidth="1"/>
    <col min="9" max="9" width="18.85546875" bestFit="1" customWidth="1"/>
    <col min="10" max="10" width="6.28515625" bestFit="1" customWidth="1"/>
    <col min="11" max="11" width="7.7109375" bestFit="1" customWidth="1"/>
    <col min="12" max="12" width="21.85546875" bestFit="1" customWidth="1"/>
    <col min="13" max="13" width="14.7109375" bestFit="1" customWidth="1"/>
    <col min="14" max="14" width="17.85546875" bestFit="1" customWidth="1"/>
    <col min="15" max="15" width="9.140625" bestFit="1" customWidth="1"/>
    <col min="16" max="16" width="101.28515625" style="153" bestFit="1" customWidth="1"/>
  </cols>
  <sheetData>
    <row r="1" spans="1:16" x14ac:dyDescent="0.25">
      <c r="A1" s="207" t="s">
        <v>75</v>
      </c>
      <c r="B1" s="206" t="s">
        <v>1</v>
      </c>
      <c r="C1" s="206" t="s">
        <v>2</v>
      </c>
      <c r="D1" s="206" t="s">
        <v>11</v>
      </c>
      <c r="E1" s="206" t="s">
        <v>12</v>
      </c>
      <c r="F1" s="206" t="s">
        <v>13</v>
      </c>
      <c r="G1" s="206" t="s">
        <v>22</v>
      </c>
      <c r="H1" s="206" t="s">
        <v>332</v>
      </c>
      <c r="I1" s="206" t="s">
        <v>333</v>
      </c>
      <c r="J1" s="206" t="s">
        <v>3</v>
      </c>
      <c r="K1" s="206" t="s">
        <v>4</v>
      </c>
      <c r="L1" s="206" t="s">
        <v>5</v>
      </c>
      <c r="M1" s="206" t="s">
        <v>6</v>
      </c>
      <c r="N1" s="206" t="s">
        <v>8</v>
      </c>
      <c r="O1" s="206" t="s">
        <v>7</v>
      </c>
      <c r="P1" s="159" t="s">
        <v>168</v>
      </c>
    </row>
    <row r="2" spans="1:16" x14ac:dyDescent="0.25">
      <c r="A2" s="204" t="s">
        <v>0</v>
      </c>
      <c r="B2" s="204" t="s">
        <v>9</v>
      </c>
      <c r="C2" s="205" t="s">
        <v>386</v>
      </c>
      <c r="D2" s="204" t="s">
        <v>65</v>
      </c>
      <c r="E2" s="205" t="s">
        <v>66</v>
      </c>
      <c r="F2" s="204" t="s">
        <v>187</v>
      </c>
      <c r="G2" s="205" t="s">
        <v>385</v>
      </c>
      <c r="H2" s="204" t="s">
        <v>326</v>
      </c>
      <c r="I2" s="205" t="s">
        <v>673</v>
      </c>
      <c r="J2" s="205" t="s">
        <v>595</v>
      </c>
      <c r="K2" s="204" t="s">
        <v>0</v>
      </c>
      <c r="L2" s="204" t="s">
        <v>16</v>
      </c>
      <c r="M2" s="205" t="s">
        <v>76</v>
      </c>
      <c r="N2" s="204" t="s">
        <v>71</v>
      </c>
      <c r="O2" s="204" t="s">
        <v>594</v>
      </c>
      <c r="P2" s="203" t="s">
        <v>676</v>
      </c>
    </row>
    <row r="3" spans="1:16" x14ac:dyDescent="0.25">
      <c r="A3" s="204" t="s">
        <v>0</v>
      </c>
      <c r="B3" s="204" t="s">
        <v>9</v>
      </c>
      <c r="C3" s="205" t="s">
        <v>386</v>
      </c>
      <c r="D3" s="204" t="s">
        <v>65</v>
      </c>
      <c r="E3" s="205" t="s">
        <v>66</v>
      </c>
      <c r="F3" s="204" t="s">
        <v>187</v>
      </c>
      <c r="G3" s="205" t="s">
        <v>385</v>
      </c>
      <c r="H3" s="204" t="s">
        <v>326</v>
      </c>
      <c r="I3" s="205" t="s">
        <v>673</v>
      </c>
      <c r="J3" s="205" t="s">
        <v>595</v>
      </c>
      <c r="K3" s="204" t="s">
        <v>0</v>
      </c>
      <c r="L3" s="204" t="s">
        <v>16</v>
      </c>
      <c r="M3" s="205" t="s">
        <v>69</v>
      </c>
      <c r="N3" s="204" t="s">
        <v>71</v>
      </c>
      <c r="O3" s="204" t="s">
        <v>594</v>
      </c>
      <c r="P3" s="203" t="s">
        <v>675</v>
      </c>
    </row>
    <row r="4" spans="1:16" x14ac:dyDescent="0.25">
      <c r="A4" s="204" t="s">
        <v>0</v>
      </c>
      <c r="B4" s="204" t="s">
        <v>9</v>
      </c>
      <c r="C4" s="205" t="s">
        <v>386</v>
      </c>
      <c r="D4" s="204" t="s">
        <v>65</v>
      </c>
      <c r="E4" s="205" t="s">
        <v>66</v>
      </c>
      <c r="F4" s="204" t="s">
        <v>187</v>
      </c>
      <c r="G4" s="205" t="s">
        <v>385</v>
      </c>
      <c r="H4" s="204" t="s">
        <v>329</v>
      </c>
      <c r="I4" s="205" t="s">
        <v>673</v>
      </c>
      <c r="J4" s="205" t="s">
        <v>595</v>
      </c>
      <c r="K4" s="204" t="s">
        <v>0</v>
      </c>
      <c r="L4" s="204" t="s">
        <v>16</v>
      </c>
      <c r="M4" s="205" t="s">
        <v>69</v>
      </c>
      <c r="N4" s="204" t="s">
        <v>71</v>
      </c>
      <c r="O4" s="204" t="s">
        <v>594</v>
      </c>
      <c r="P4" s="203" t="s">
        <v>674</v>
      </c>
    </row>
    <row r="5" spans="1:16" x14ac:dyDescent="0.25">
      <c r="A5" s="204" t="s">
        <v>0</v>
      </c>
      <c r="B5" s="204" t="s">
        <v>9</v>
      </c>
      <c r="C5" s="205" t="s">
        <v>386</v>
      </c>
      <c r="D5" s="204" t="s">
        <v>65</v>
      </c>
      <c r="E5" s="205" t="s">
        <v>66</v>
      </c>
      <c r="F5" s="204" t="s">
        <v>187</v>
      </c>
      <c r="G5" s="205" t="s">
        <v>385</v>
      </c>
      <c r="H5" s="204" t="s">
        <v>330</v>
      </c>
      <c r="I5" s="205" t="s">
        <v>673</v>
      </c>
      <c r="J5" s="205" t="s">
        <v>595</v>
      </c>
      <c r="K5" s="204" t="s">
        <v>0</v>
      </c>
      <c r="L5" s="204" t="s">
        <v>16</v>
      </c>
      <c r="M5" s="205" t="s">
        <v>69</v>
      </c>
      <c r="N5" s="204" t="s">
        <v>71</v>
      </c>
      <c r="O5" s="204" t="s">
        <v>594</v>
      </c>
      <c r="P5" s="203" t="s">
        <v>672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D356B-F79C-42FC-9904-4E3D58400A50}">
  <dimension ref="A1:I46"/>
  <sheetViews>
    <sheetView workbookViewId="0">
      <pane ySplit="3" topLeftCell="A13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24.5703125" bestFit="1" customWidth="1"/>
    <col min="2" max="2" width="13.140625" bestFit="1" customWidth="1"/>
    <col min="3" max="3" width="14.42578125" bestFit="1" customWidth="1"/>
    <col min="4" max="4" width="13.85546875" bestFit="1" customWidth="1"/>
    <col min="5" max="5" width="10.28515625" bestFit="1" customWidth="1"/>
    <col min="6" max="6" width="16.7109375" customWidth="1"/>
    <col min="7" max="7" width="14.7109375" bestFit="1" customWidth="1"/>
    <col min="8" max="8" width="13.7109375" bestFit="1" customWidth="1"/>
  </cols>
  <sheetData>
    <row r="1" spans="1:9" x14ac:dyDescent="0.25">
      <c r="A1" s="41" t="s">
        <v>267</v>
      </c>
      <c r="B1" s="96">
        <v>44045</v>
      </c>
      <c r="C1" s="202" t="s">
        <v>377</v>
      </c>
      <c r="D1" s="83">
        <v>2000000</v>
      </c>
    </row>
    <row r="2" spans="1:9" x14ac:dyDescent="0.25">
      <c r="A2" s="41" t="s">
        <v>268</v>
      </c>
      <c r="B2" s="43">
        <v>0.15</v>
      </c>
      <c r="C2" s="101" t="s">
        <v>381</v>
      </c>
      <c r="D2" s="117">
        <f>ROUNDUP(95646.7786030778,0)</f>
        <v>95647</v>
      </c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193" t="s">
        <v>430</v>
      </c>
      <c r="B4" s="116">
        <f>DAYS360(B1,A4,TRUE)</f>
        <v>1</v>
      </c>
      <c r="C4" s="114">
        <f>E4</f>
        <v>834</v>
      </c>
      <c r="D4" s="115">
        <v>0</v>
      </c>
      <c r="E4" s="114">
        <f>ROUNDUP(F4*$B$2*B4/360,0)</f>
        <v>834</v>
      </c>
      <c r="F4" s="114">
        <f>D1</f>
        <v>2000000</v>
      </c>
      <c r="G4" s="114">
        <f t="shared" ref="G4:G46" si="0">F4-D4</f>
        <v>2000000</v>
      </c>
    </row>
    <row r="5" spans="1:9" x14ac:dyDescent="0.25">
      <c r="A5" s="193" t="s">
        <v>671</v>
      </c>
      <c r="B5" s="116">
        <f>DAYS360(A4,A5,TRUE)</f>
        <v>1</v>
      </c>
      <c r="C5" s="114">
        <f t="shared" ref="C5:C25" si="1">E5</f>
        <v>834</v>
      </c>
      <c r="D5" s="115">
        <v>0</v>
      </c>
      <c r="E5" s="114">
        <f>ROUNDUP(F5*$B$2*B5/360,0)</f>
        <v>834</v>
      </c>
      <c r="F5" s="114">
        <f t="shared" ref="F5:F46" si="2">G4</f>
        <v>2000000</v>
      </c>
      <c r="G5" s="114">
        <f t="shared" si="0"/>
        <v>2000000</v>
      </c>
    </row>
    <row r="6" spans="1:9" x14ac:dyDescent="0.25">
      <c r="A6" s="193" t="s">
        <v>40</v>
      </c>
      <c r="B6" s="116">
        <f t="shared" ref="B6:B46" si="3">DAYS360(A5,A6,TRUE)</f>
        <v>1</v>
      </c>
      <c r="C6" s="114">
        <f t="shared" si="1"/>
        <v>834</v>
      </c>
      <c r="D6" s="115">
        <v>0</v>
      </c>
      <c r="E6" s="114">
        <f t="shared" ref="E6:E25" si="4">ROUNDUP(F6*$B$2*B6/360,0)</f>
        <v>834</v>
      </c>
      <c r="F6" s="114">
        <f t="shared" si="2"/>
        <v>2000000</v>
      </c>
      <c r="G6" s="114">
        <f t="shared" si="0"/>
        <v>2000000</v>
      </c>
    </row>
    <row r="7" spans="1:9" x14ac:dyDescent="0.25">
      <c r="A7" s="193" t="s">
        <v>670</v>
      </c>
      <c r="B7" s="116">
        <f t="shared" si="3"/>
        <v>1</v>
      </c>
      <c r="C7" s="114">
        <f t="shared" si="1"/>
        <v>834</v>
      </c>
      <c r="D7" s="115">
        <v>0</v>
      </c>
      <c r="E7" s="114">
        <f t="shared" si="4"/>
        <v>834</v>
      </c>
      <c r="F7" s="114">
        <f t="shared" si="2"/>
        <v>2000000</v>
      </c>
      <c r="G7" s="114">
        <f t="shared" si="0"/>
        <v>2000000</v>
      </c>
    </row>
    <row r="8" spans="1:9" x14ac:dyDescent="0.25">
      <c r="A8" s="193" t="s">
        <v>501</v>
      </c>
      <c r="B8" s="116">
        <f t="shared" si="3"/>
        <v>1</v>
      </c>
      <c r="C8" s="114">
        <f t="shared" si="1"/>
        <v>834</v>
      </c>
      <c r="D8" s="115">
        <v>0</v>
      </c>
      <c r="E8" s="114">
        <f t="shared" si="4"/>
        <v>834</v>
      </c>
      <c r="F8" s="114">
        <f t="shared" si="2"/>
        <v>2000000</v>
      </c>
      <c r="G8" s="114">
        <f t="shared" si="0"/>
        <v>2000000</v>
      </c>
    </row>
    <row r="9" spans="1:9" x14ac:dyDescent="0.25">
      <c r="A9" s="193" t="s">
        <v>571</v>
      </c>
      <c r="B9" s="116">
        <f t="shared" si="3"/>
        <v>1</v>
      </c>
      <c r="C9" s="114">
        <f t="shared" si="1"/>
        <v>834</v>
      </c>
      <c r="D9" s="115">
        <v>0</v>
      </c>
      <c r="E9" s="114">
        <f t="shared" si="4"/>
        <v>834</v>
      </c>
      <c r="F9" s="114">
        <f t="shared" si="2"/>
        <v>2000000</v>
      </c>
      <c r="G9" s="114">
        <f t="shared" si="0"/>
        <v>2000000</v>
      </c>
    </row>
    <row r="10" spans="1:9" x14ac:dyDescent="0.25">
      <c r="A10" s="193" t="s">
        <v>669</v>
      </c>
      <c r="B10" s="116">
        <f t="shared" si="3"/>
        <v>1</v>
      </c>
      <c r="C10" s="114">
        <f t="shared" si="1"/>
        <v>834</v>
      </c>
      <c r="D10" s="115">
        <v>0</v>
      </c>
      <c r="E10" s="114">
        <f t="shared" si="4"/>
        <v>834</v>
      </c>
      <c r="F10" s="114">
        <f t="shared" si="2"/>
        <v>2000000</v>
      </c>
      <c r="G10" s="114">
        <f t="shared" si="0"/>
        <v>2000000</v>
      </c>
    </row>
    <row r="11" spans="1:9" x14ac:dyDescent="0.25">
      <c r="A11" s="193" t="s">
        <v>429</v>
      </c>
      <c r="B11" s="116">
        <f t="shared" si="3"/>
        <v>1</v>
      </c>
      <c r="C11" s="114">
        <f t="shared" si="1"/>
        <v>834</v>
      </c>
      <c r="D11" s="115">
        <v>0</v>
      </c>
      <c r="E11" s="114">
        <f t="shared" si="4"/>
        <v>834</v>
      </c>
      <c r="F11" s="114">
        <f t="shared" si="2"/>
        <v>2000000</v>
      </c>
      <c r="G11" s="114">
        <f t="shared" si="0"/>
        <v>2000000</v>
      </c>
    </row>
    <row r="12" spans="1:9" x14ac:dyDescent="0.25">
      <c r="A12" s="193" t="s">
        <v>668</v>
      </c>
      <c r="B12" s="116">
        <f t="shared" si="3"/>
        <v>1</v>
      </c>
      <c r="C12" s="114">
        <f t="shared" si="1"/>
        <v>834</v>
      </c>
      <c r="D12" s="115">
        <v>0</v>
      </c>
      <c r="E12" s="114">
        <f t="shared" si="4"/>
        <v>834</v>
      </c>
      <c r="F12" s="114">
        <f t="shared" si="2"/>
        <v>2000000</v>
      </c>
      <c r="G12" s="114">
        <f t="shared" si="0"/>
        <v>2000000</v>
      </c>
    </row>
    <row r="13" spans="1:9" x14ac:dyDescent="0.25">
      <c r="A13" s="193" t="s">
        <v>469</v>
      </c>
      <c r="B13" s="116">
        <f t="shared" si="3"/>
        <v>1</v>
      </c>
      <c r="C13" s="114">
        <f t="shared" si="1"/>
        <v>834</v>
      </c>
      <c r="D13" s="115">
        <v>0</v>
      </c>
      <c r="E13" s="114">
        <f t="shared" si="4"/>
        <v>834</v>
      </c>
      <c r="F13" s="114">
        <f t="shared" si="2"/>
        <v>2000000</v>
      </c>
      <c r="G13" s="114">
        <f t="shared" si="0"/>
        <v>2000000</v>
      </c>
    </row>
    <row r="14" spans="1:9" x14ac:dyDescent="0.25">
      <c r="A14" s="193" t="s">
        <v>667</v>
      </c>
      <c r="B14" s="116">
        <f t="shared" si="3"/>
        <v>1</v>
      </c>
      <c r="C14" s="114">
        <f t="shared" si="1"/>
        <v>834</v>
      </c>
      <c r="D14" s="115">
        <v>0</v>
      </c>
      <c r="E14" s="114">
        <f t="shared" si="4"/>
        <v>834</v>
      </c>
      <c r="F14" s="114">
        <f t="shared" si="2"/>
        <v>2000000</v>
      </c>
      <c r="G14" s="114">
        <f t="shared" si="0"/>
        <v>2000000</v>
      </c>
    </row>
    <row r="15" spans="1:9" x14ac:dyDescent="0.25">
      <c r="A15" s="193" t="s">
        <v>500</v>
      </c>
      <c r="B15" s="116">
        <f t="shared" si="3"/>
        <v>1</v>
      </c>
      <c r="C15" s="114">
        <f t="shared" si="1"/>
        <v>834</v>
      </c>
      <c r="D15" s="115">
        <v>0</v>
      </c>
      <c r="E15" s="114">
        <f t="shared" si="4"/>
        <v>834</v>
      </c>
      <c r="F15" s="114">
        <f t="shared" si="2"/>
        <v>2000000</v>
      </c>
      <c r="G15" s="114">
        <f t="shared" si="0"/>
        <v>2000000</v>
      </c>
    </row>
    <row r="16" spans="1:9" x14ac:dyDescent="0.25">
      <c r="A16" s="193" t="s">
        <v>570</v>
      </c>
      <c r="B16" s="116">
        <f t="shared" si="3"/>
        <v>1</v>
      </c>
      <c r="C16" s="114">
        <f t="shared" si="1"/>
        <v>834</v>
      </c>
      <c r="D16" s="115">
        <v>0</v>
      </c>
      <c r="E16" s="114">
        <f t="shared" si="4"/>
        <v>834</v>
      </c>
      <c r="F16" s="114">
        <f t="shared" si="2"/>
        <v>2000000</v>
      </c>
      <c r="G16" s="114">
        <f t="shared" si="0"/>
        <v>2000000</v>
      </c>
    </row>
    <row r="17" spans="1:7" x14ac:dyDescent="0.25">
      <c r="A17" s="193" t="s">
        <v>666</v>
      </c>
      <c r="B17" s="116">
        <f t="shared" si="3"/>
        <v>1</v>
      </c>
      <c r="C17" s="114">
        <f t="shared" si="1"/>
        <v>834</v>
      </c>
      <c r="D17" s="115">
        <v>0</v>
      </c>
      <c r="E17" s="114">
        <f t="shared" si="4"/>
        <v>834</v>
      </c>
      <c r="F17" s="114">
        <f t="shared" si="2"/>
        <v>2000000</v>
      </c>
      <c r="G17" s="114">
        <f t="shared" si="0"/>
        <v>2000000</v>
      </c>
    </row>
    <row r="18" spans="1:7" x14ac:dyDescent="0.25">
      <c r="A18" s="193" t="s">
        <v>428</v>
      </c>
      <c r="B18" s="116">
        <f t="shared" si="3"/>
        <v>1</v>
      </c>
      <c r="C18" s="114">
        <f t="shared" si="1"/>
        <v>834</v>
      </c>
      <c r="D18" s="115">
        <v>0</v>
      </c>
      <c r="E18" s="114">
        <f t="shared" si="4"/>
        <v>834</v>
      </c>
      <c r="F18" s="114">
        <f t="shared" si="2"/>
        <v>2000000</v>
      </c>
      <c r="G18" s="114">
        <f t="shared" si="0"/>
        <v>2000000</v>
      </c>
    </row>
    <row r="19" spans="1:7" x14ac:dyDescent="0.25">
      <c r="A19" s="193" t="s">
        <v>665</v>
      </c>
      <c r="B19" s="116">
        <f t="shared" si="3"/>
        <v>1</v>
      </c>
      <c r="C19" s="114">
        <f t="shared" si="1"/>
        <v>834</v>
      </c>
      <c r="D19" s="115">
        <v>0</v>
      </c>
      <c r="E19" s="114">
        <f t="shared" si="4"/>
        <v>834</v>
      </c>
      <c r="F19" s="114">
        <f t="shared" si="2"/>
        <v>2000000</v>
      </c>
      <c r="G19" s="114">
        <f t="shared" si="0"/>
        <v>2000000</v>
      </c>
    </row>
    <row r="20" spans="1:7" x14ac:dyDescent="0.25">
      <c r="A20" s="193" t="s">
        <v>468</v>
      </c>
      <c r="B20" s="116">
        <f t="shared" si="3"/>
        <v>1</v>
      </c>
      <c r="C20" s="114">
        <f t="shared" si="1"/>
        <v>834</v>
      </c>
      <c r="D20" s="115">
        <v>0</v>
      </c>
      <c r="E20" s="114">
        <f t="shared" si="4"/>
        <v>834</v>
      </c>
      <c r="F20" s="114">
        <f t="shared" si="2"/>
        <v>2000000</v>
      </c>
      <c r="G20" s="114">
        <f t="shared" si="0"/>
        <v>2000000</v>
      </c>
    </row>
    <row r="21" spans="1:7" x14ac:dyDescent="0.25">
      <c r="A21" s="193" t="s">
        <v>664</v>
      </c>
      <c r="B21" s="116">
        <f t="shared" si="3"/>
        <v>1</v>
      </c>
      <c r="C21" s="114">
        <f t="shared" si="1"/>
        <v>834</v>
      </c>
      <c r="D21" s="115">
        <v>0</v>
      </c>
      <c r="E21" s="114">
        <f t="shared" si="4"/>
        <v>834</v>
      </c>
      <c r="F21" s="114">
        <f t="shared" si="2"/>
        <v>2000000</v>
      </c>
      <c r="G21" s="114">
        <f t="shared" si="0"/>
        <v>2000000</v>
      </c>
    </row>
    <row r="22" spans="1:7" x14ac:dyDescent="0.25">
      <c r="A22" s="193" t="s">
        <v>499</v>
      </c>
      <c r="B22" s="116">
        <f t="shared" si="3"/>
        <v>1</v>
      </c>
      <c r="C22" s="114">
        <f t="shared" si="1"/>
        <v>834</v>
      </c>
      <c r="D22" s="115">
        <v>0</v>
      </c>
      <c r="E22" s="114">
        <f t="shared" si="4"/>
        <v>834</v>
      </c>
      <c r="F22" s="114">
        <f t="shared" si="2"/>
        <v>2000000</v>
      </c>
      <c r="G22" s="114">
        <f t="shared" si="0"/>
        <v>2000000</v>
      </c>
    </row>
    <row r="23" spans="1:7" x14ac:dyDescent="0.25">
      <c r="A23" s="193" t="s">
        <v>569</v>
      </c>
      <c r="B23" s="116">
        <f t="shared" si="3"/>
        <v>1</v>
      </c>
      <c r="C23" s="114">
        <f t="shared" si="1"/>
        <v>834</v>
      </c>
      <c r="D23" s="115">
        <v>0</v>
      </c>
      <c r="E23" s="114">
        <f t="shared" si="4"/>
        <v>834</v>
      </c>
      <c r="F23" s="114">
        <f t="shared" si="2"/>
        <v>2000000</v>
      </c>
      <c r="G23" s="114">
        <f t="shared" si="0"/>
        <v>2000000</v>
      </c>
    </row>
    <row r="24" spans="1:7" x14ac:dyDescent="0.25">
      <c r="A24" s="193" t="s">
        <v>663</v>
      </c>
      <c r="B24" s="116">
        <f t="shared" si="3"/>
        <v>1</v>
      </c>
      <c r="C24" s="114">
        <f t="shared" si="1"/>
        <v>834</v>
      </c>
      <c r="D24" s="115">
        <v>0</v>
      </c>
      <c r="E24" s="114">
        <f t="shared" si="4"/>
        <v>834</v>
      </c>
      <c r="F24" s="114">
        <f t="shared" si="2"/>
        <v>2000000</v>
      </c>
      <c r="G24" s="114">
        <f t="shared" si="0"/>
        <v>2000000</v>
      </c>
    </row>
    <row r="25" spans="1:7" x14ac:dyDescent="0.25">
      <c r="A25" s="193" t="s">
        <v>427</v>
      </c>
      <c r="B25" s="116">
        <f t="shared" si="3"/>
        <v>1</v>
      </c>
      <c r="C25" s="114">
        <f t="shared" si="1"/>
        <v>834</v>
      </c>
      <c r="D25" s="115">
        <v>0</v>
      </c>
      <c r="E25" s="114">
        <f t="shared" si="4"/>
        <v>834</v>
      </c>
      <c r="F25" s="114">
        <f t="shared" si="2"/>
        <v>2000000</v>
      </c>
      <c r="G25" s="114">
        <f t="shared" si="0"/>
        <v>2000000</v>
      </c>
    </row>
    <row r="26" spans="1:7" x14ac:dyDescent="0.25">
      <c r="A26" s="193" t="s">
        <v>662</v>
      </c>
      <c r="B26" s="116">
        <f t="shared" si="3"/>
        <v>1</v>
      </c>
      <c r="C26" s="114">
        <f>$D$2</f>
        <v>95647</v>
      </c>
      <c r="D26" s="115">
        <f>C26-E26</f>
        <v>94813.67</v>
      </c>
      <c r="E26" s="114">
        <f>ROUND(F26*$B$2*B26/360,2)</f>
        <v>833.33</v>
      </c>
      <c r="F26" s="114">
        <f t="shared" si="2"/>
        <v>2000000</v>
      </c>
      <c r="G26" s="114">
        <f t="shared" si="0"/>
        <v>1905186.33</v>
      </c>
    </row>
    <row r="27" spans="1:7" x14ac:dyDescent="0.25">
      <c r="A27" s="193" t="s">
        <v>467</v>
      </c>
      <c r="B27" s="116">
        <f t="shared" si="3"/>
        <v>1</v>
      </c>
      <c r="C27" s="114">
        <f t="shared" ref="C27:C46" si="5">$D$2</f>
        <v>95647</v>
      </c>
      <c r="D27" s="115">
        <f t="shared" ref="D27:D46" si="6">C27-E27</f>
        <v>94853.17</v>
      </c>
      <c r="E27" s="114">
        <f t="shared" ref="E27:E45" si="7">ROUND(F27*$B$2*B27/360,2)</f>
        <v>793.83</v>
      </c>
      <c r="F27" s="114">
        <f t="shared" si="2"/>
        <v>1905186.33</v>
      </c>
      <c r="G27" s="114">
        <f t="shared" si="0"/>
        <v>1810333.1600000001</v>
      </c>
    </row>
    <row r="28" spans="1:7" x14ac:dyDescent="0.25">
      <c r="A28" s="193" t="s">
        <v>661</v>
      </c>
      <c r="B28" s="116">
        <f t="shared" si="3"/>
        <v>1</v>
      </c>
      <c r="C28" s="114">
        <f t="shared" si="5"/>
        <v>95647</v>
      </c>
      <c r="D28" s="115">
        <f t="shared" si="6"/>
        <v>94892.69</v>
      </c>
      <c r="E28" s="114">
        <f t="shared" si="7"/>
        <v>754.31</v>
      </c>
      <c r="F28" s="114">
        <f t="shared" si="2"/>
        <v>1810333.1600000001</v>
      </c>
      <c r="G28" s="114">
        <f t="shared" si="0"/>
        <v>1715440.4700000002</v>
      </c>
    </row>
    <row r="29" spans="1:7" x14ac:dyDescent="0.25">
      <c r="A29" s="193" t="s">
        <v>194</v>
      </c>
      <c r="B29" s="116">
        <f t="shared" si="3"/>
        <v>1</v>
      </c>
      <c r="C29" s="114">
        <f t="shared" si="5"/>
        <v>95647</v>
      </c>
      <c r="D29" s="115">
        <f t="shared" si="6"/>
        <v>94932.23</v>
      </c>
      <c r="E29" s="114">
        <f t="shared" si="7"/>
        <v>714.77</v>
      </c>
      <c r="F29" s="114">
        <f t="shared" si="2"/>
        <v>1715440.4700000002</v>
      </c>
      <c r="G29" s="114">
        <f t="shared" si="0"/>
        <v>1620508.2400000002</v>
      </c>
    </row>
    <row r="30" spans="1:7" x14ac:dyDescent="0.25">
      <c r="A30" s="193" t="s">
        <v>568</v>
      </c>
      <c r="B30" s="116">
        <f t="shared" si="3"/>
        <v>1</v>
      </c>
      <c r="C30" s="114">
        <f t="shared" si="5"/>
        <v>95647</v>
      </c>
      <c r="D30" s="115">
        <f t="shared" si="6"/>
        <v>94971.79</v>
      </c>
      <c r="E30" s="114">
        <f t="shared" si="7"/>
        <v>675.21</v>
      </c>
      <c r="F30" s="114">
        <f t="shared" si="2"/>
        <v>1620508.2400000002</v>
      </c>
      <c r="G30" s="114">
        <f t="shared" si="0"/>
        <v>1525536.4500000002</v>
      </c>
    </row>
    <row r="31" spans="1:7" x14ac:dyDescent="0.25">
      <c r="A31" s="193" t="s">
        <v>660</v>
      </c>
      <c r="B31" s="116">
        <f t="shared" si="3"/>
        <v>1</v>
      </c>
      <c r="C31" s="114">
        <f t="shared" si="5"/>
        <v>95647</v>
      </c>
      <c r="D31" s="115">
        <f t="shared" si="6"/>
        <v>95011.36</v>
      </c>
      <c r="E31" s="114">
        <f t="shared" si="7"/>
        <v>635.64</v>
      </c>
      <c r="F31" s="114">
        <f t="shared" si="2"/>
        <v>1525536.4500000002</v>
      </c>
      <c r="G31" s="114">
        <f t="shared" si="0"/>
        <v>1430525.09</v>
      </c>
    </row>
    <row r="32" spans="1:7" x14ac:dyDescent="0.25">
      <c r="A32" s="193" t="s">
        <v>230</v>
      </c>
      <c r="B32" s="116">
        <f t="shared" si="3"/>
        <v>0</v>
      </c>
      <c r="C32" s="114">
        <f t="shared" si="5"/>
        <v>95647</v>
      </c>
      <c r="D32" s="115">
        <f t="shared" si="6"/>
        <v>95647</v>
      </c>
      <c r="E32" s="114">
        <f t="shared" si="7"/>
        <v>0</v>
      </c>
      <c r="F32" s="114">
        <f t="shared" si="2"/>
        <v>1430525.09</v>
      </c>
      <c r="G32" s="114">
        <f t="shared" si="0"/>
        <v>1334878.0900000001</v>
      </c>
    </row>
    <row r="33" spans="1:7" x14ac:dyDescent="0.25">
      <c r="A33" s="193" t="s">
        <v>659</v>
      </c>
      <c r="B33" s="116">
        <f t="shared" si="3"/>
        <v>1</v>
      </c>
      <c r="C33" s="114">
        <f t="shared" si="5"/>
        <v>95647</v>
      </c>
      <c r="D33" s="115">
        <f t="shared" si="6"/>
        <v>95090.8</v>
      </c>
      <c r="E33" s="114">
        <f t="shared" si="7"/>
        <v>556.20000000000005</v>
      </c>
      <c r="F33" s="114">
        <f t="shared" si="2"/>
        <v>1334878.0900000001</v>
      </c>
      <c r="G33" s="114">
        <f t="shared" si="0"/>
        <v>1239787.29</v>
      </c>
    </row>
    <row r="34" spans="1:7" x14ac:dyDescent="0.25">
      <c r="A34" s="193" t="s">
        <v>466</v>
      </c>
      <c r="B34" s="116">
        <f t="shared" si="3"/>
        <v>1</v>
      </c>
      <c r="C34" s="114">
        <f t="shared" si="5"/>
        <v>95647</v>
      </c>
      <c r="D34" s="115">
        <f t="shared" si="6"/>
        <v>95130.42</v>
      </c>
      <c r="E34" s="114">
        <f t="shared" si="7"/>
        <v>516.58000000000004</v>
      </c>
      <c r="F34" s="114">
        <f t="shared" si="2"/>
        <v>1239787.29</v>
      </c>
      <c r="G34" s="114">
        <f t="shared" si="0"/>
        <v>1144656.8700000001</v>
      </c>
    </row>
    <row r="35" spans="1:7" x14ac:dyDescent="0.25">
      <c r="A35" s="193" t="s">
        <v>658</v>
      </c>
      <c r="B35" s="116">
        <f t="shared" si="3"/>
        <v>1</v>
      </c>
      <c r="C35" s="114">
        <f t="shared" si="5"/>
        <v>95647</v>
      </c>
      <c r="D35" s="115">
        <f t="shared" si="6"/>
        <v>95170.06</v>
      </c>
      <c r="E35" s="114">
        <f t="shared" si="7"/>
        <v>476.94</v>
      </c>
      <c r="F35" s="114">
        <f t="shared" si="2"/>
        <v>1144656.8700000001</v>
      </c>
      <c r="G35" s="114">
        <f t="shared" si="0"/>
        <v>1049486.81</v>
      </c>
    </row>
    <row r="36" spans="1:7" x14ac:dyDescent="0.25">
      <c r="A36" s="193" t="s">
        <v>498</v>
      </c>
      <c r="B36" s="116">
        <f t="shared" si="3"/>
        <v>1</v>
      </c>
      <c r="C36" s="114">
        <f t="shared" si="5"/>
        <v>95647</v>
      </c>
      <c r="D36" s="115">
        <f t="shared" si="6"/>
        <v>95209.71</v>
      </c>
      <c r="E36" s="114">
        <f t="shared" si="7"/>
        <v>437.29</v>
      </c>
      <c r="F36" s="114">
        <f t="shared" si="2"/>
        <v>1049486.81</v>
      </c>
      <c r="G36" s="114">
        <f t="shared" si="0"/>
        <v>954277.10000000009</v>
      </c>
    </row>
    <row r="37" spans="1:7" x14ac:dyDescent="0.25">
      <c r="A37" s="193" t="s">
        <v>41</v>
      </c>
      <c r="B37" s="116">
        <f t="shared" si="3"/>
        <v>1</v>
      </c>
      <c r="C37" s="114">
        <f t="shared" si="5"/>
        <v>95647</v>
      </c>
      <c r="D37" s="115">
        <f t="shared" si="6"/>
        <v>95249.38</v>
      </c>
      <c r="E37" s="114">
        <f t="shared" si="7"/>
        <v>397.62</v>
      </c>
      <c r="F37" s="114">
        <f t="shared" si="2"/>
        <v>954277.10000000009</v>
      </c>
      <c r="G37" s="114">
        <f t="shared" si="0"/>
        <v>859027.72000000009</v>
      </c>
    </row>
    <row r="38" spans="1:7" x14ac:dyDescent="0.25">
      <c r="A38" s="193" t="s">
        <v>657</v>
      </c>
      <c r="B38" s="116">
        <f t="shared" si="3"/>
        <v>1</v>
      </c>
      <c r="C38" s="114">
        <f t="shared" si="5"/>
        <v>95647</v>
      </c>
      <c r="D38" s="115">
        <f t="shared" si="6"/>
        <v>95289.07</v>
      </c>
      <c r="E38" s="114">
        <f t="shared" si="7"/>
        <v>357.93</v>
      </c>
      <c r="F38" s="114">
        <f t="shared" si="2"/>
        <v>859027.72000000009</v>
      </c>
      <c r="G38" s="114">
        <f t="shared" si="0"/>
        <v>763738.65000000014</v>
      </c>
    </row>
    <row r="39" spans="1:7" x14ac:dyDescent="0.25">
      <c r="A39" s="193" t="s">
        <v>426</v>
      </c>
      <c r="B39" s="116">
        <f t="shared" si="3"/>
        <v>1</v>
      </c>
      <c r="C39" s="114">
        <f t="shared" si="5"/>
        <v>95647</v>
      </c>
      <c r="D39" s="115">
        <f t="shared" si="6"/>
        <v>95328.78</v>
      </c>
      <c r="E39" s="114">
        <f t="shared" si="7"/>
        <v>318.22000000000003</v>
      </c>
      <c r="F39" s="114">
        <f t="shared" si="2"/>
        <v>763738.65000000014</v>
      </c>
      <c r="G39" s="114">
        <f t="shared" si="0"/>
        <v>668409.87000000011</v>
      </c>
    </row>
    <row r="40" spans="1:7" x14ac:dyDescent="0.25">
      <c r="A40" s="193" t="s">
        <v>656</v>
      </c>
      <c r="B40" s="116">
        <f t="shared" si="3"/>
        <v>1</v>
      </c>
      <c r="C40" s="114">
        <f t="shared" si="5"/>
        <v>95647</v>
      </c>
      <c r="D40" s="115">
        <f t="shared" si="6"/>
        <v>95368.5</v>
      </c>
      <c r="E40" s="114">
        <f t="shared" si="7"/>
        <v>278.5</v>
      </c>
      <c r="F40" s="114">
        <f t="shared" si="2"/>
        <v>668409.87000000011</v>
      </c>
      <c r="G40" s="114">
        <f t="shared" si="0"/>
        <v>573041.37000000011</v>
      </c>
    </row>
    <row r="41" spans="1:7" x14ac:dyDescent="0.25">
      <c r="A41" s="193" t="s">
        <v>465</v>
      </c>
      <c r="B41" s="116">
        <f t="shared" si="3"/>
        <v>1</v>
      </c>
      <c r="C41" s="114">
        <f t="shared" si="5"/>
        <v>95647</v>
      </c>
      <c r="D41" s="115">
        <f t="shared" si="6"/>
        <v>95408.23</v>
      </c>
      <c r="E41" s="114">
        <f t="shared" si="7"/>
        <v>238.77</v>
      </c>
      <c r="F41" s="114">
        <f t="shared" si="2"/>
        <v>573041.37000000011</v>
      </c>
      <c r="G41" s="114">
        <f t="shared" si="0"/>
        <v>477633.14000000013</v>
      </c>
    </row>
    <row r="42" spans="1:7" x14ac:dyDescent="0.25">
      <c r="A42" s="193" t="s">
        <v>655</v>
      </c>
      <c r="B42" s="116">
        <f t="shared" si="3"/>
        <v>1</v>
      </c>
      <c r="C42" s="114">
        <f t="shared" si="5"/>
        <v>95647</v>
      </c>
      <c r="D42" s="115">
        <f t="shared" si="6"/>
        <v>95447.99</v>
      </c>
      <c r="E42" s="114">
        <f t="shared" si="7"/>
        <v>199.01</v>
      </c>
      <c r="F42" s="114">
        <f t="shared" si="2"/>
        <v>477633.14000000013</v>
      </c>
      <c r="G42" s="114">
        <f t="shared" si="0"/>
        <v>382185.15000000014</v>
      </c>
    </row>
    <row r="43" spans="1:7" x14ac:dyDescent="0.25">
      <c r="A43" s="193" t="s">
        <v>497</v>
      </c>
      <c r="B43" s="116">
        <f t="shared" si="3"/>
        <v>1</v>
      </c>
      <c r="C43" s="114">
        <f t="shared" si="5"/>
        <v>95647</v>
      </c>
      <c r="D43" s="115">
        <f t="shared" si="6"/>
        <v>95487.76</v>
      </c>
      <c r="E43" s="114">
        <f t="shared" si="7"/>
        <v>159.24</v>
      </c>
      <c r="F43" s="114">
        <f t="shared" si="2"/>
        <v>382185.15000000014</v>
      </c>
      <c r="G43" s="114">
        <f t="shared" si="0"/>
        <v>286697.39000000013</v>
      </c>
    </row>
    <row r="44" spans="1:7" x14ac:dyDescent="0.25">
      <c r="A44" s="193" t="s">
        <v>567</v>
      </c>
      <c r="B44" s="116">
        <f t="shared" si="3"/>
        <v>1</v>
      </c>
      <c r="C44" s="114">
        <f t="shared" si="5"/>
        <v>95647</v>
      </c>
      <c r="D44" s="115">
        <f t="shared" si="6"/>
        <v>95527.54</v>
      </c>
      <c r="E44" s="114">
        <f t="shared" si="7"/>
        <v>119.46</v>
      </c>
      <c r="F44" s="114">
        <f t="shared" si="2"/>
        <v>286697.39000000013</v>
      </c>
      <c r="G44" s="114">
        <f t="shared" si="0"/>
        <v>191169.85000000015</v>
      </c>
    </row>
    <row r="45" spans="1:7" x14ac:dyDescent="0.25">
      <c r="A45" s="193" t="s">
        <v>654</v>
      </c>
      <c r="B45" s="116">
        <f t="shared" si="3"/>
        <v>1</v>
      </c>
      <c r="C45" s="114">
        <f t="shared" si="5"/>
        <v>95647</v>
      </c>
      <c r="D45" s="115">
        <f t="shared" si="6"/>
        <v>95567.35</v>
      </c>
      <c r="E45" s="114">
        <f t="shared" si="7"/>
        <v>79.650000000000006</v>
      </c>
      <c r="F45" s="114">
        <f t="shared" si="2"/>
        <v>191169.85000000015</v>
      </c>
      <c r="G45" s="114">
        <f t="shared" si="0"/>
        <v>95602.500000000146</v>
      </c>
    </row>
    <row r="46" spans="1:7" x14ac:dyDescent="0.25">
      <c r="A46" s="193" t="s">
        <v>425</v>
      </c>
      <c r="B46" s="116">
        <f t="shared" si="3"/>
        <v>1</v>
      </c>
      <c r="C46" s="114">
        <f t="shared" si="5"/>
        <v>95647</v>
      </c>
      <c r="D46" s="115">
        <f t="shared" si="6"/>
        <v>95602.500000000146</v>
      </c>
      <c r="E46" s="114">
        <v>44.499999999852733</v>
      </c>
      <c r="F46" s="114">
        <f t="shared" si="2"/>
        <v>95602.500000000146</v>
      </c>
      <c r="G46" s="114">
        <f t="shared" si="0"/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3896F-405D-4750-9117-9EB9A00E36C4}">
  <dimension ref="A1:I46"/>
  <sheetViews>
    <sheetView workbookViewId="0">
      <pane ySplit="3" topLeftCell="A2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24.5703125" bestFit="1" customWidth="1"/>
    <col min="2" max="2" width="13.140625" bestFit="1" customWidth="1"/>
    <col min="3" max="3" width="14.42578125" bestFit="1" customWidth="1"/>
    <col min="4" max="4" width="13.85546875" bestFit="1" customWidth="1"/>
    <col min="5" max="5" width="10.28515625" bestFit="1" customWidth="1"/>
    <col min="6" max="6" width="12.28515625" bestFit="1" customWidth="1"/>
    <col min="7" max="7" width="14.7109375" bestFit="1" customWidth="1"/>
    <col min="8" max="8" width="13.7109375" bestFit="1" customWidth="1"/>
  </cols>
  <sheetData>
    <row r="1" spans="1:9" x14ac:dyDescent="0.25">
      <c r="A1" s="37" t="s">
        <v>267</v>
      </c>
      <c r="B1" s="167" t="s">
        <v>431</v>
      </c>
      <c r="C1" s="202" t="s">
        <v>377</v>
      </c>
      <c r="D1" s="83">
        <v>2000000</v>
      </c>
      <c r="E1" s="166"/>
    </row>
    <row r="2" spans="1:9" x14ac:dyDescent="0.25">
      <c r="A2" s="37" t="s">
        <v>268</v>
      </c>
      <c r="B2" s="147">
        <v>0.15</v>
      </c>
      <c r="C2" s="165" t="s">
        <v>381</v>
      </c>
      <c r="D2" s="117">
        <f>ROUNDUP(95669.2132568427,0)</f>
        <v>95670</v>
      </c>
      <c r="E2" s="163"/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193" t="s">
        <v>430</v>
      </c>
      <c r="B4" s="116">
        <f>_xlfn.DAYS(A4,B1)</f>
        <v>1</v>
      </c>
      <c r="C4" s="114">
        <f>E4</f>
        <v>822</v>
      </c>
      <c r="D4" s="115">
        <v>0</v>
      </c>
      <c r="E4" s="114">
        <f>ROUNDUP(F4*B4*$B$2/365,0)</f>
        <v>822</v>
      </c>
      <c r="F4" s="114">
        <f>D1</f>
        <v>2000000</v>
      </c>
      <c r="G4" s="114">
        <f t="shared" ref="G4:G46" si="0">F4-D4</f>
        <v>2000000</v>
      </c>
      <c r="H4" s="114">
        <f>ROUNDUP(F4*$B$2*B4/365,0)</f>
        <v>822</v>
      </c>
    </row>
    <row r="5" spans="1:9" x14ac:dyDescent="0.25">
      <c r="A5" s="193" t="s">
        <v>671</v>
      </c>
      <c r="B5" s="116">
        <f>_xlfn.DAYS(A5,A4)</f>
        <v>1</v>
      </c>
      <c r="C5" s="114">
        <f t="shared" ref="C5:C25" si="1">E5</f>
        <v>822</v>
      </c>
      <c r="D5" s="115">
        <v>0</v>
      </c>
      <c r="E5" s="114">
        <f t="shared" ref="E5:E25" si="2">ROUNDUP(F5*B5*$B$2/365,0)</f>
        <v>822</v>
      </c>
      <c r="F5" s="114">
        <f t="shared" ref="F5:F46" si="3">G4</f>
        <v>2000000</v>
      </c>
      <c r="G5" s="114">
        <f t="shared" si="0"/>
        <v>2000000</v>
      </c>
      <c r="H5" s="114">
        <f t="shared" ref="H5:H25" si="4">ROUNDUP(F5*$B$2*B5/365,0)</f>
        <v>822</v>
      </c>
    </row>
    <row r="6" spans="1:9" x14ac:dyDescent="0.25">
      <c r="A6" s="193" t="s">
        <v>40</v>
      </c>
      <c r="B6" s="116">
        <f t="shared" ref="B6:B46" si="5">_xlfn.DAYS(A6,A5)</f>
        <v>1</v>
      </c>
      <c r="C6" s="114">
        <f t="shared" si="1"/>
        <v>822</v>
      </c>
      <c r="D6" s="115">
        <v>0</v>
      </c>
      <c r="E6" s="114">
        <f t="shared" si="2"/>
        <v>822</v>
      </c>
      <c r="F6" s="114">
        <f t="shared" si="3"/>
        <v>2000000</v>
      </c>
      <c r="G6" s="114">
        <f t="shared" si="0"/>
        <v>2000000</v>
      </c>
      <c r="H6" s="114">
        <f t="shared" si="4"/>
        <v>822</v>
      </c>
    </row>
    <row r="7" spans="1:9" x14ac:dyDescent="0.25">
      <c r="A7" s="193" t="s">
        <v>670</v>
      </c>
      <c r="B7" s="116">
        <f t="shared" si="5"/>
        <v>1</v>
      </c>
      <c r="C7" s="114">
        <f t="shared" si="1"/>
        <v>822</v>
      </c>
      <c r="D7" s="115">
        <v>0</v>
      </c>
      <c r="E7" s="114">
        <f t="shared" si="2"/>
        <v>822</v>
      </c>
      <c r="F7" s="114">
        <f t="shared" si="3"/>
        <v>2000000</v>
      </c>
      <c r="G7" s="114">
        <f t="shared" si="0"/>
        <v>2000000</v>
      </c>
      <c r="H7" s="114">
        <f t="shared" si="4"/>
        <v>822</v>
      </c>
    </row>
    <row r="8" spans="1:9" x14ac:dyDescent="0.25">
      <c r="A8" s="193" t="s">
        <v>501</v>
      </c>
      <c r="B8" s="116">
        <f t="shared" si="5"/>
        <v>1</v>
      </c>
      <c r="C8" s="114">
        <f t="shared" si="1"/>
        <v>822</v>
      </c>
      <c r="D8" s="115">
        <v>0</v>
      </c>
      <c r="E8" s="114">
        <f t="shared" si="2"/>
        <v>822</v>
      </c>
      <c r="F8" s="114">
        <f t="shared" si="3"/>
        <v>2000000</v>
      </c>
      <c r="G8" s="114">
        <f t="shared" si="0"/>
        <v>2000000</v>
      </c>
      <c r="H8" s="114">
        <f t="shared" si="4"/>
        <v>822</v>
      </c>
    </row>
    <row r="9" spans="1:9" x14ac:dyDescent="0.25">
      <c r="A9" s="193" t="s">
        <v>571</v>
      </c>
      <c r="B9" s="116">
        <f t="shared" si="5"/>
        <v>1</v>
      </c>
      <c r="C9" s="114">
        <f t="shared" si="1"/>
        <v>822</v>
      </c>
      <c r="D9" s="115">
        <v>0</v>
      </c>
      <c r="E9" s="114">
        <f t="shared" si="2"/>
        <v>822</v>
      </c>
      <c r="F9" s="114">
        <f t="shared" si="3"/>
        <v>2000000</v>
      </c>
      <c r="G9" s="114">
        <f t="shared" si="0"/>
        <v>2000000</v>
      </c>
      <c r="H9" s="114">
        <f t="shared" si="4"/>
        <v>822</v>
      </c>
    </row>
    <row r="10" spans="1:9" x14ac:dyDescent="0.25">
      <c r="A10" s="193" t="s">
        <v>669</v>
      </c>
      <c r="B10" s="116">
        <f t="shared" si="5"/>
        <v>1</v>
      </c>
      <c r="C10" s="114">
        <f t="shared" si="1"/>
        <v>822</v>
      </c>
      <c r="D10" s="115">
        <v>0</v>
      </c>
      <c r="E10" s="114">
        <f t="shared" si="2"/>
        <v>822</v>
      </c>
      <c r="F10" s="114">
        <f t="shared" si="3"/>
        <v>2000000</v>
      </c>
      <c r="G10" s="114">
        <f t="shared" si="0"/>
        <v>2000000</v>
      </c>
      <c r="H10" s="114">
        <f t="shared" si="4"/>
        <v>822</v>
      </c>
    </row>
    <row r="11" spans="1:9" x14ac:dyDescent="0.25">
      <c r="A11" s="193" t="s">
        <v>429</v>
      </c>
      <c r="B11" s="116">
        <f t="shared" si="5"/>
        <v>1</v>
      </c>
      <c r="C11" s="114">
        <f t="shared" si="1"/>
        <v>822</v>
      </c>
      <c r="D11" s="115">
        <v>0</v>
      </c>
      <c r="E11" s="114">
        <f t="shared" si="2"/>
        <v>822</v>
      </c>
      <c r="F11" s="114">
        <f t="shared" si="3"/>
        <v>2000000</v>
      </c>
      <c r="G11" s="114">
        <f t="shared" si="0"/>
        <v>2000000</v>
      </c>
      <c r="H11" s="114">
        <f t="shared" si="4"/>
        <v>822</v>
      </c>
    </row>
    <row r="12" spans="1:9" x14ac:dyDescent="0.25">
      <c r="A12" s="193" t="s">
        <v>668</v>
      </c>
      <c r="B12" s="116">
        <f t="shared" si="5"/>
        <v>1</v>
      </c>
      <c r="C12" s="114">
        <f t="shared" si="1"/>
        <v>822</v>
      </c>
      <c r="D12" s="115">
        <v>0</v>
      </c>
      <c r="E12" s="114">
        <f t="shared" si="2"/>
        <v>822</v>
      </c>
      <c r="F12" s="114">
        <f t="shared" si="3"/>
        <v>2000000</v>
      </c>
      <c r="G12" s="114">
        <f t="shared" si="0"/>
        <v>2000000</v>
      </c>
      <c r="H12" s="114">
        <f t="shared" si="4"/>
        <v>822</v>
      </c>
    </row>
    <row r="13" spans="1:9" x14ac:dyDescent="0.25">
      <c r="A13" s="193" t="s">
        <v>469</v>
      </c>
      <c r="B13" s="116">
        <f t="shared" si="5"/>
        <v>1</v>
      </c>
      <c r="C13" s="114">
        <f t="shared" si="1"/>
        <v>822</v>
      </c>
      <c r="D13" s="115">
        <v>0</v>
      </c>
      <c r="E13" s="114">
        <f t="shared" si="2"/>
        <v>822</v>
      </c>
      <c r="F13" s="114">
        <f t="shared" si="3"/>
        <v>2000000</v>
      </c>
      <c r="G13" s="114">
        <f t="shared" si="0"/>
        <v>2000000</v>
      </c>
      <c r="H13" s="114">
        <f t="shared" si="4"/>
        <v>822</v>
      </c>
    </row>
    <row r="14" spans="1:9" x14ac:dyDescent="0.25">
      <c r="A14" s="193" t="s">
        <v>667</v>
      </c>
      <c r="B14" s="116">
        <f t="shared" si="5"/>
        <v>1</v>
      </c>
      <c r="C14" s="114">
        <f t="shared" si="1"/>
        <v>822</v>
      </c>
      <c r="D14" s="115">
        <v>0</v>
      </c>
      <c r="E14" s="114">
        <f t="shared" si="2"/>
        <v>822</v>
      </c>
      <c r="F14" s="114">
        <f t="shared" si="3"/>
        <v>2000000</v>
      </c>
      <c r="G14" s="114">
        <f t="shared" si="0"/>
        <v>2000000</v>
      </c>
      <c r="H14" s="114">
        <f t="shared" si="4"/>
        <v>822</v>
      </c>
    </row>
    <row r="15" spans="1:9" x14ac:dyDescent="0.25">
      <c r="A15" s="193" t="s">
        <v>500</v>
      </c>
      <c r="B15" s="116">
        <f t="shared" si="5"/>
        <v>1</v>
      </c>
      <c r="C15" s="114">
        <f t="shared" si="1"/>
        <v>822</v>
      </c>
      <c r="D15" s="115">
        <v>0</v>
      </c>
      <c r="E15" s="114">
        <f t="shared" si="2"/>
        <v>822</v>
      </c>
      <c r="F15" s="114">
        <f t="shared" si="3"/>
        <v>2000000</v>
      </c>
      <c r="G15" s="114">
        <f t="shared" si="0"/>
        <v>2000000</v>
      </c>
      <c r="H15" s="114">
        <f t="shared" si="4"/>
        <v>822</v>
      </c>
    </row>
    <row r="16" spans="1:9" x14ac:dyDescent="0.25">
      <c r="A16" s="193" t="s">
        <v>570</v>
      </c>
      <c r="B16" s="116">
        <f t="shared" si="5"/>
        <v>1</v>
      </c>
      <c r="C16" s="114">
        <f t="shared" si="1"/>
        <v>822</v>
      </c>
      <c r="D16" s="115">
        <v>0</v>
      </c>
      <c r="E16" s="114">
        <f t="shared" si="2"/>
        <v>822</v>
      </c>
      <c r="F16" s="114">
        <f t="shared" si="3"/>
        <v>2000000</v>
      </c>
      <c r="G16" s="114">
        <f t="shared" si="0"/>
        <v>2000000</v>
      </c>
      <c r="H16" s="114">
        <f t="shared" si="4"/>
        <v>822</v>
      </c>
    </row>
    <row r="17" spans="1:9" x14ac:dyDescent="0.25">
      <c r="A17" s="193" t="s">
        <v>666</v>
      </c>
      <c r="B17" s="116">
        <f t="shared" si="5"/>
        <v>1</v>
      </c>
      <c r="C17" s="114">
        <f t="shared" si="1"/>
        <v>822</v>
      </c>
      <c r="D17" s="115">
        <v>0</v>
      </c>
      <c r="E17" s="114">
        <f t="shared" si="2"/>
        <v>822</v>
      </c>
      <c r="F17" s="114">
        <f t="shared" si="3"/>
        <v>2000000</v>
      </c>
      <c r="G17" s="114">
        <f t="shared" si="0"/>
        <v>2000000</v>
      </c>
      <c r="H17" s="114">
        <f t="shared" si="4"/>
        <v>822</v>
      </c>
    </row>
    <row r="18" spans="1:9" x14ac:dyDescent="0.25">
      <c r="A18" s="193" t="s">
        <v>428</v>
      </c>
      <c r="B18" s="116">
        <f t="shared" si="5"/>
        <v>1</v>
      </c>
      <c r="C18" s="114">
        <f t="shared" si="1"/>
        <v>822</v>
      </c>
      <c r="D18" s="115">
        <v>0</v>
      </c>
      <c r="E18" s="114">
        <f t="shared" si="2"/>
        <v>822</v>
      </c>
      <c r="F18" s="114">
        <f t="shared" si="3"/>
        <v>2000000</v>
      </c>
      <c r="G18" s="114">
        <f t="shared" si="0"/>
        <v>2000000</v>
      </c>
      <c r="H18" s="114">
        <f t="shared" si="4"/>
        <v>822</v>
      </c>
    </row>
    <row r="19" spans="1:9" x14ac:dyDescent="0.25">
      <c r="A19" s="193" t="s">
        <v>665</v>
      </c>
      <c r="B19" s="116">
        <f t="shared" si="5"/>
        <v>1</v>
      </c>
      <c r="C19" s="114">
        <f t="shared" si="1"/>
        <v>822</v>
      </c>
      <c r="D19" s="115">
        <v>0</v>
      </c>
      <c r="E19" s="114">
        <f t="shared" si="2"/>
        <v>822</v>
      </c>
      <c r="F19" s="114">
        <f t="shared" si="3"/>
        <v>2000000</v>
      </c>
      <c r="G19" s="114">
        <f t="shared" si="0"/>
        <v>2000000</v>
      </c>
      <c r="H19" s="114">
        <f t="shared" si="4"/>
        <v>822</v>
      </c>
      <c r="I19" s="113">
        <f t="shared" ref="I19:I46" si="6">H19-E19</f>
        <v>0</v>
      </c>
    </row>
    <row r="20" spans="1:9" x14ac:dyDescent="0.25">
      <c r="A20" s="193" t="s">
        <v>468</v>
      </c>
      <c r="B20" s="116">
        <f t="shared" si="5"/>
        <v>1</v>
      </c>
      <c r="C20" s="114">
        <f t="shared" si="1"/>
        <v>822</v>
      </c>
      <c r="D20" s="115">
        <v>0</v>
      </c>
      <c r="E20" s="114">
        <f t="shared" si="2"/>
        <v>822</v>
      </c>
      <c r="F20" s="114">
        <f t="shared" si="3"/>
        <v>2000000</v>
      </c>
      <c r="G20" s="114">
        <f t="shared" si="0"/>
        <v>2000000</v>
      </c>
      <c r="H20" s="114">
        <f t="shared" si="4"/>
        <v>822</v>
      </c>
      <c r="I20" s="113">
        <f t="shared" si="6"/>
        <v>0</v>
      </c>
    </row>
    <row r="21" spans="1:9" x14ac:dyDescent="0.25">
      <c r="A21" s="193" t="s">
        <v>664</v>
      </c>
      <c r="B21" s="116">
        <f t="shared" si="5"/>
        <v>1</v>
      </c>
      <c r="C21" s="114">
        <f t="shared" si="1"/>
        <v>822</v>
      </c>
      <c r="D21" s="115">
        <v>0</v>
      </c>
      <c r="E21" s="114">
        <f t="shared" si="2"/>
        <v>822</v>
      </c>
      <c r="F21" s="114">
        <f t="shared" si="3"/>
        <v>2000000</v>
      </c>
      <c r="G21" s="114">
        <f t="shared" si="0"/>
        <v>2000000</v>
      </c>
      <c r="H21" s="114">
        <f t="shared" si="4"/>
        <v>822</v>
      </c>
      <c r="I21" s="113">
        <f t="shared" si="6"/>
        <v>0</v>
      </c>
    </row>
    <row r="22" spans="1:9" x14ac:dyDescent="0.25">
      <c r="A22" s="193" t="s">
        <v>499</v>
      </c>
      <c r="B22" s="116">
        <f t="shared" si="5"/>
        <v>1</v>
      </c>
      <c r="C22" s="114">
        <f t="shared" si="1"/>
        <v>822</v>
      </c>
      <c r="D22" s="115">
        <v>0</v>
      </c>
      <c r="E22" s="114">
        <f t="shared" si="2"/>
        <v>822</v>
      </c>
      <c r="F22" s="114">
        <f t="shared" si="3"/>
        <v>2000000</v>
      </c>
      <c r="G22" s="114">
        <f t="shared" si="0"/>
        <v>2000000</v>
      </c>
      <c r="H22" s="114">
        <f t="shared" si="4"/>
        <v>822</v>
      </c>
      <c r="I22" s="113">
        <f t="shared" si="6"/>
        <v>0</v>
      </c>
    </row>
    <row r="23" spans="1:9" x14ac:dyDescent="0.25">
      <c r="A23" s="193" t="s">
        <v>569</v>
      </c>
      <c r="B23" s="116">
        <f t="shared" si="5"/>
        <v>1</v>
      </c>
      <c r="C23" s="114">
        <f t="shared" si="1"/>
        <v>822</v>
      </c>
      <c r="D23" s="115">
        <v>0</v>
      </c>
      <c r="E23" s="114">
        <f>ROUNDUP(F23*B23*$B$2/365,0)</f>
        <v>822</v>
      </c>
      <c r="F23" s="114">
        <f t="shared" si="3"/>
        <v>2000000</v>
      </c>
      <c r="G23" s="114">
        <f t="shared" si="0"/>
        <v>2000000</v>
      </c>
      <c r="H23" s="114">
        <f t="shared" si="4"/>
        <v>822</v>
      </c>
      <c r="I23" s="113">
        <f t="shared" si="6"/>
        <v>0</v>
      </c>
    </row>
    <row r="24" spans="1:9" x14ac:dyDescent="0.25">
      <c r="A24" s="193" t="s">
        <v>663</v>
      </c>
      <c r="B24" s="116">
        <f t="shared" si="5"/>
        <v>1</v>
      </c>
      <c r="C24" s="114">
        <f t="shared" si="1"/>
        <v>822</v>
      </c>
      <c r="D24" s="115">
        <v>0</v>
      </c>
      <c r="E24" s="114">
        <f t="shared" si="2"/>
        <v>822</v>
      </c>
      <c r="F24" s="114">
        <f t="shared" si="3"/>
        <v>2000000</v>
      </c>
      <c r="G24" s="114">
        <f t="shared" si="0"/>
        <v>2000000</v>
      </c>
      <c r="H24" s="114">
        <f t="shared" si="4"/>
        <v>822</v>
      </c>
      <c r="I24" s="113">
        <f t="shared" si="6"/>
        <v>0</v>
      </c>
    </row>
    <row r="25" spans="1:9" x14ac:dyDescent="0.25">
      <c r="A25" s="193" t="s">
        <v>427</v>
      </c>
      <c r="B25" s="116">
        <f t="shared" si="5"/>
        <v>1</v>
      </c>
      <c r="C25" s="114">
        <f t="shared" si="1"/>
        <v>822</v>
      </c>
      <c r="D25" s="115">
        <v>0</v>
      </c>
      <c r="E25" s="114">
        <f t="shared" si="2"/>
        <v>822</v>
      </c>
      <c r="F25" s="114">
        <f t="shared" si="3"/>
        <v>2000000</v>
      </c>
      <c r="G25" s="114">
        <f t="shared" si="0"/>
        <v>2000000</v>
      </c>
      <c r="H25" s="114">
        <f t="shared" si="4"/>
        <v>822</v>
      </c>
      <c r="I25" s="113">
        <f t="shared" si="6"/>
        <v>0</v>
      </c>
    </row>
    <row r="26" spans="1:9" x14ac:dyDescent="0.25">
      <c r="A26" s="193" t="s">
        <v>662</v>
      </c>
      <c r="B26" s="116">
        <f t="shared" si="5"/>
        <v>1</v>
      </c>
      <c r="C26" s="114">
        <f>$D$2</f>
        <v>95670</v>
      </c>
      <c r="D26" s="115">
        <f>C26-E26</f>
        <v>94848.08</v>
      </c>
      <c r="E26" s="114">
        <f>ROUND(F26*B26*$B$2/365,2)</f>
        <v>821.92</v>
      </c>
      <c r="F26" s="114">
        <f t="shared" si="3"/>
        <v>2000000</v>
      </c>
      <c r="G26" s="114">
        <f t="shared" si="0"/>
        <v>1905151.92</v>
      </c>
      <c r="H26" s="114">
        <f>F26*$B$2*B26/365</f>
        <v>821.91780821917803</v>
      </c>
      <c r="I26" s="113">
        <f t="shared" si="6"/>
        <v>-2.1917808219313883E-3</v>
      </c>
    </row>
    <row r="27" spans="1:9" x14ac:dyDescent="0.25">
      <c r="A27" s="193" t="s">
        <v>467</v>
      </c>
      <c r="B27" s="116">
        <f t="shared" si="5"/>
        <v>1</v>
      </c>
      <c r="C27" s="114">
        <f t="shared" ref="C27:C46" si="7">$D$2</f>
        <v>95670</v>
      </c>
      <c r="D27" s="115">
        <f t="shared" ref="D27:D46" si="8">C27-E27</f>
        <v>94887.06</v>
      </c>
      <c r="E27" s="114">
        <f t="shared" ref="E27:E45" si="9">ROUND(F27*B27*$B$2/365,2)</f>
        <v>782.94</v>
      </c>
      <c r="F27" s="114">
        <f t="shared" si="3"/>
        <v>1905151.92</v>
      </c>
      <c r="G27" s="114">
        <f t="shared" si="0"/>
        <v>1810264.8599999999</v>
      </c>
      <c r="H27" s="114">
        <f t="shared" ref="H27:H45" si="10">F27*$B$2*B27/365</f>
        <v>782.93914520547946</v>
      </c>
      <c r="I27" s="113">
        <f t="shared" si="6"/>
        <v>-8.5479452059189498E-4</v>
      </c>
    </row>
    <row r="28" spans="1:9" x14ac:dyDescent="0.25">
      <c r="A28" s="193" t="s">
        <v>661</v>
      </c>
      <c r="B28" s="116">
        <f t="shared" si="5"/>
        <v>1</v>
      </c>
      <c r="C28" s="114">
        <f t="shared" si="7"/>
        <v>95670</v>
      </c>
      <c r="D28" s="115">
        <f t="shared" si="8"/>
        <v>94926.06</v>
      </c>
      <c r="E28" s="114">
        <f t="shared" si="9"/>
        <v>743.94</v>
      </c>
      <c r="F28" s="114">
        <f t="shared" si="3"/>
        <v>1810264.8599999999</v>
      </c>
      <c r="G28" s="114">
        <f t="shared" si="0"/>
        <v>1715338.7999999998</v>
      </c>
      <c r="H28" s="114">
        <f t="shared" si="10"/>
        <v>743.94446301369862</v>
      </c>
      <c r="I28" s="113">
        <f t="shared" si="6"/>
        <v>4.4630136985688296E-3</v>
      </c>
    </row>
    <row r="29" spans="1:9" x14ac:dyDescent="0.25">
      <c r="A29" s="193" t="s">
        <v>194</v>
      </c>
      <c r="B29" s="116">
        <f t="shared" si="5"/>
        <v>1</v>
      </c>
      <c r="C29" s="114">
        <f t="shared" si="7"/>
        <v>95670</v>
      </c>
      <c r="D29" s="115">
        <f t="shared" si="8"/>
        <v>94965.07</v>
      </c>
      <c r="E29" s="114">
        <f t="shared" si="9"/>
        <v>704.93</v>
      </c>
      <c r="F29" s="114">
        <f t="shared" si="3"/>
        <v>1715338.7999999998</v>
      </c>
      <c r="G29" s="114">
        <f t="shared" si="0"/>
        <v>1620373.7299999997</v>
      </c>
      <c r="H29" s="114">
        <f t="shared" si="10"/>
        <v>704.93375342465743</v>
      </c>
      <c r="I29" s="113">
        <f t="shared" si="6"/>
        <v>3.7534246574750796E-3</v>
      </c>
    </row>
    <row r="30" spans="1:9" x14ac:dyDescent="0.25">
      <c r="A30" s="193" t="s">
        <v>568</v>
      </c>
      <c r="B30" s="116">
        <f t="shared" si="5"/>
        <v>1</v>
      </c>
      <c r="C30" s="114">
        <f t="shared" si="7"/>
        <v>95670</v>
      </c>
      <c r="D30" s="115">
        <f t="shared" si="8"/>
        <v>95004.09</v>
      </c>
      <c r="E30" s="114">
        <f t="shared" si="9"/>
        <v>665.91</v>
      </c>
      <c r="F30" s="114">
        <f t="shared" si="3"/>
        <v>1620373.7299999997</v>
      </c>
      <c r="G30" s="114">
        <f t="shared" si="0"/>
        <v>1525369.6399999997</v>
      </c>
      <c r="H30" s="114">
        <f t="shared" si="10"/>
        <v>665.907012328767</v>
      </c>
      <c r="I30" s="113">
        <f t="shared" si="6"/>
        <v>-2.9876712329723887E-3</v>
      </c>
    </row>
    <row r="31" spans="1:9" x14ac:dyDescent="0.25">
      <c r="A31" s="193" t="s">
        <v>660</v>
      </c>
      <c r="B31" s="116">
        <f t="shared" si="5"/>
        <v>1</v>
      </c>
      <c r="C31" s="114">
        <f t="shared" si="7"/>
        <v>95670</v>
      </c>
      <c r="D31" s="115">
        <f t="shared" si="8"/>
        <v>95043.14</v>
      </c>
      <c r="E31" s="114">
        <f t="shared" si="9"/>
        <v>626.86</v>
      </c>
      <c r="F31" s="114">
        <f t="shared" si="3"/>
        <v>1525369.6399999997</v>
      </c>
      <c r="G31" s="114">
        <f t="shared" si="0"/>
        <v>1430326.4999999998</v>
      </c>
      <c r="H31" s="114">
        <f t="shared" si="10"/>
        <v>626.86423561643824</v>
      </c>
      <c r="I31" s="113">
        <f t="shared" si="6"/>
        <v>4.235616438222678E-3</v>
      </c>
    </row>
    <row r="32" spans="1:9" x14ac:dyDescent="0.25">
      <c r="A32" s="193" t="s">
        <v>230</v>
      </c>
      <c r="B32" s="116">
        <f t="shared" si="5"/>
        <v>1</v>
      </c>
      <c r="C32" s="114">
        <f t="shared" si="7"/>
        <v>95670</v>
      </c>
      <c r="D32" s="115">
        <f t="shared" si="8"/>
        <v>95082.19</v>
      </c>
      <c r="E32" s="114">
        <f t="shared" si="9"/>
        <v>587.80999999999995</v>
      </c>
      <c r="F32" s="114">
        <f t="shared" si="3"/>
        <v>1430326.4999999998</v>
      </c>
      <c r="G32" s="114">
        <f t="shared" si="0"/>
        <v>1335244.3099999998</v>
      </c>
      <c r="H32" s="114">
        <f t="shared" si="10"/>
        <v>587.80541095890396</v>
      </c>
      <c r="I32" s="113">
        <f t="shared" si="6"/>
        <v>-4.5890410959827932E-3</v>
      </c>
    </row>
    <row r="33" spans="1:9" x14ac:dyDescent="0.25">
      <c r="A33" s="193" t="s">
        <v>659</v>
      </c>
      <c r="B33" s="116">
        <f t="shared" si="5"/>
        <v>1</v>
      </c>
      <c r="C33" s="114">
        <f t="shared" si="7"/>
        <v>95670</v>
      </c>
      <c r="D33" s="115">
        <f t="shared" si="8"/>
        <v>95121.27</v>
      </c>
      <c r="E33" s="114">
        <f t="shared" si="9"/>
        <v>548.73</v>
      </c>
      <c r="F33" s="114">
        <f t="shared" si="3"/>
        <v>1335244.3099999998</v>
      </c>
      <c r="G33" s="114">
        <f t="shared" si="0"/>
        <v>1240123.0399999998</v>
      </c>
      <c r="H33" s="114">
        <f t="shared" si="10"/>
        <v>548.73053835616429</v>
      </c>
      <c r="I33" s="113">
        <f t="shared" si="6"/>
        <v>5.3835616427022615E-4</v>
      </c>
    </row>
    <row r="34" spans="1:9" x14ac:dyDescent="0.25">
      <c r="A34" s="193" t="s">
        <v>466</v>
      </c>
      <c r="B34" s="116">
        <f t="shared" si="5"/>
        <v>1</v>
      </c>
      <c r="C34" s="114">
        <f t="shared" si="7"/>
        <v>95670</v>
      </c>
      <c r="D34" s="115">
        <f t="shared" si="8"/>
        <v>95160.36</v>
      </c>
      <c r="E34" s="114">
        <f t="shared" si="9"/>
        <v>509.64</v>
      </c>
      <c r="F34" s="114">
        <f t="shared" si="3"/>
        <v>1240123.0399999998</v>
      </c>
      <c r="G34" s="114">
        <f t="shared" si="0"/>
        <v>1144962.6799999997</v>
      </c>
      <c r="H34" s="114">
        <f t="shared" si="10"/>
        <v>509.63960547945197</v>
      </c>
      <c r="I34" s="113">
        <f t="shared" si="6"/>
        <v>-3.9452054801358827E-4</v>
      </c>
    </row>
    <row r="35" spans="1:9" x14ac:dyDescent="0.25">
      <c r="A35" s="193" t="s">
        <v>658</v>
      </c>
      <c r="B35" s="116">
        <f t="shared" si="5"/>
        <v>1</v>
      </c>
      <c r="C35" s="114">
        <f t="shared" si="7"/>
        <v>95670</v>
      </c>
      <c r="D35" s="115">
        <f t="shared" si="8"/>
        <v>95199.47</v>
      </c>
      <c r="E35" s="114">
        <f t="shared" si="9"/>
        <v>470.53</v>
      </c>
      <c r="F35" s="114">
        <f t="shared" si="3"/>
        <v>1144962.6799999997</v>
      </c>
      <c r="G35" s="114">
        <f t="shared" si="0"/>
        <v>1049763.2099999997</v>
      </c>
      <c r="H35" s="114">
        <f t="shared" si="10"/>
        <v>470.53260821917792</v>
      </c>
      <c r="I35" s="113">
        <f t="shared" si="6"/>
        <v>2.608219177943738E-3</v>
      </c>
    </row>
    <row r="36" spans="1:9" x14ac:dyDescent="0.25">
      <c r="A36" s="193" t="s">
        <v>498</v>
      </c>
      <c r="B36" s="116">
        <f t="shared" si="5"/>
        <v>1</v>
      </c>
      <c r="C36" s="114">
        <f t="shared" si="7"/>
        <v>95670</v>
      </c>
      <c r="D36" s="115">
        <f t="shared" si="8"/>
        <v>95238.59</v>
      </c>
      <c r="E36" s="114">
        <f t="shared" si="9"/>
        <v>431.41</v>
      </c>
      <c r="F36" s="114">
        <f t="shared" si="3"/>
        <v>1049763.2099999997</v>
      </c>
      <c r="G36" s="114">
        <f t="shared" si="0"/>
        <v>954524.61999999976</v>
      </c>
      <c r="H36" s="114">
        <f t="shared" si="10"/>
        <v>431.40953835616426</v>
      </c>
      <c r="I36" s="113">
        <f t="shared" si="6"/>
        <v>-4.6164383576297041E-4</v>
      </c>
    </row>
    <row r="37" spans="1:9" x14ac:dyDescent="0.25">
      <c r="A37" s="193" t="s">
        <v>41</v>
      </c>
      <c r="B37" s="116">
        <f t="shared" si="5"/>
        <v>1</v>
      </c>
      <c r="C37" s="114">
        <f t="shared" si="7"/>
        <v>95670</v>
      </c>
      <c r="D37" s="115">
        <f t="shared" si="8"/>
        <v>95277.73</v>
      </c>
      <c r="E37" s="114">
        <f t="shared" si="9"/>
        <v>392.27</v>
      </c>
      <c r="F37" s="114">
        <f t="shared" si="3"/>
        <v>954524.61999999976</v>
      </c>
      <c r="G37" s="114">
        <f t="shared" si="0"/>
        <v>859246.88999999978</v>
      </c>
      <c r="H37" s="114">
        <f t="shared" si="10"/>
        <v>392.27039178082185</v>
      </c>
      <c r="I37" s="113">
        <f t="shared" si="6"/>
        <v>3.9178082187163454E-4</v>
      </c>
    </row>
    <row r="38" spans="1:9" x14ac:dyDescent="0.25">
      <c r="A38" s="193" t="s">
        <v>657</v>
      </c>
      <c r="B38" s="116">
        <f t="shared" si="5"/>
        <v>1</v>
      </c>
      <c r="C38" s="114">
        <f t="shared" si="7"/>
        <v>95670</v>
      </c>
      <c r="D38" s="115">
        <f t="shared" si="8"/>
        <v>95316.88</v>
      </c>
      <c r="E38" s="114">
        <f t="shared" si="9"/>
        <v>353.12</v>
      </c>
      <c r="F38" s="114">
        <f t="shared" si="3"/>
        <v>859246.88999999978</v>
      </c>
      <c r="G38" s="114">
        <f t="shared" si="0"/>
        <v>763930.00999999978</v>
      </c>
      <c r="H38" s="114">
        <f t="shared" si="10"/>
        <v>353.11516027397249</v>
      </c>
      <c r="I38" s="113">
        <f t="shared" si="6"/>
        <v>-4.8397260275123699E-3</v>
      </c>
    </row>
    <row r="39" spans="1:9" x14ac:dyDescent="0.25">
      <c r="A39" s="193" t="s">
        <v>426</v>
      </c>
      <c r="B39" s="116">
        <f t="shared" si="5"/>
        <v>1</v>
      </c>
      <c r="C39" s="114">
        <f t="shared" si="7"/>
        <v>95670</v>
      </c>
      <c r="D39" s="115">
        <f t="shared" si="8"/>
        <v>95356.06</v>
      </c>
      <c r="E39" s="114">
        <f t="shared" si="9"/>
        <v>313.94</v>
      </c>
      <c r="F39" s="114">
        <f t="shared" si="3"/>
        <v>763930.00999999978</v>
      </c>
      <c r="G39" s="114">
        <f t="shared" si="0"/>
        <v>668573.94999999972</v>
      </c>
      <c r="H39" s="114">
        <f t="shared" si="10"/>
        <v>313.94383972602731</v>
      </c>
      <c r="I39" s="113">
        <f t="shared" si="6"/>
        <v>3.8397260273086431E-3</v>
      </c>
    </row>
    <row r="40" spans="1:9" x14ac:dyDescent="0.25">
      <c r="A40" s="193" t="s">
        <v>656</v>
      </c>
      <c r="B40" s="116">
        <f t="shared" si="5"/>
        <v>1</v>
      </c>
      <c r="C40" s="114">
        <f t="shared" si="7"/>
        <v>95670</v>
      </c>
      <c r="D40" s="115">
        <f t="shared" si="8"/>
        <v>95395.24</v>
      </c>
      <c r="E40" s="114">
        <f t="shared" si="9"/>
        <v>274.76</v>
      </c>
      <c r="F40" s="114">
        <f t="shared" si="3"/>
        <v>668573.94999999972</v>
      </c>
      <c r="G40" s="114">
        <f t="shared" si="0"/>
        <v>573178.70999999973</v>
      </c>
      <c r="H40" s="114">
        <f t="shared" si="10"/>
        <v>274.75641780821906</v>
      </c>
      <c r="I40" s="113">
        <f t="shared" si="6"/>
        <v>-3.5821917809357728E-3</v>
      </c>
    </row>
    <row r="41" spans="1:9" x14ac:dyDescent="0.25">
      <c r="A41" s="193" t="s">
        <v>465</v>
      </c>
      <c r="B41" s="116">
        <f t="shared" si="5"/>
        <v>1</v>
      </c>
      <c r="C41" s="114">
        <f t="shared" si="7"/>
        <v>95670</v>
      </c>
      <c r="D41" s="115">
        <f t="shared" si="8"/>
        <v>95434.45</v>
      </c>
      <c r="E41" s="114">
        <f t="shared" si="9"/>
        <v>235.55</v>
      </c>
      <c r="F41" s="114">
        <f t="shared" si="3"/>
        <v>573178.70999999973</v>
      </c>
      <c r="G41" s="114">
        <f t="shared" si="0"/>
        <v>477744.25999999972</v>
      </c>
      <c r="H41" s="114">
        <f t="shared" si="10"/>
        <v>235.55289452054785</v>
      </c>
      <c r="I41" s="113">
        <f t="shared" si="6"/>
        <v>2.8945205478407843E-3</v>
      </c>
    </row>
    <row r="42" spans="1:9" x14ac:dyDescent="0.25">
      <c r="A42" s="193" t="s">
        <v>655</v>
      </c>
      <c r="B42" s="116">
        <f t="shared" si="5"/>
        <v>1</v>
      </c>
      <c r="C42" s="114">
        <f t="shared" si="7"/>
        <v>95670</v>
      </c>
      <c r="D42" s="115">
        <f t="shared" si="8"/>
        <v>95473.67</v>
      </c>
      <c r="E42" s="114">
        <f t="shared" si="9"/>
        <v>196.33</v>
      </c>
      <c r="F42" s="114">
        <f t="shared" si="3"/>
        <v>477744.25999999972</v>
      </c>
      <c r="G42" s="114">
        <f t="shared" si="0"/>
        <v>382270.58999999973</v>
      </c>
      <c r="H42" s="114">
        <f t="shared" si="10"/>
        <v>196.33325753424646</v>
      </c>
      <c r="I42" s="113">
        <f t="shared" si="6"/>
        <v>3.2575342464440382E-3</v>
      </c>
    </row>
    <row r="43" spans="1:9" x14ac:dyDescent="0.25">
      <c r="A43" s="193" t="s">
        <v>497</v>
      </c>
      <c r="B43" s="116">
        <f t="shared" si="5"/>
        <v>1</v>
      </c>
      <c r="C43" s="114">
        <f t="shared" si="7"/>
        <v>95670</v>
      </c>
      <c r="D43" s="115">
        <f t="shared" si="8"/>
        <v>95512.9</v>
      </c>
      <c r="E43" s="114">
        <f t="shared" si="9"/>
        <v>157.1</v>
      </c>
      <c r="F43" s="114">
        <f t="shared" si="3"/>
        <v>382270.58999999973</v>
      </c>
      <c r="G43" s="114">
        <f t="shared" si="0"/>
        <v>286757.68999999971</v>
      </c>
      <c r="H43" s="114">
        <f t="shared" si="10"/>
        <v>157.09750273972591</v>
      </c>
      <c r="I43" s="113">
        <f t="shared" si="6"/>
        <v>-2.4972602740831462E-3</v>
      </c>
    </row>
    <row r="44" spans="1:9" x14ac:dyDescent="0.25">
      <c r="A44" s="193" t="s">
        <v>567</v>
      </c>
      <c r="B44" s="116">
        <f t="shared" si="5"/>
        <v>1</v>
      </c>
      <c r="C44" s="114">
        <f t="shared" si="7"/>
        <v>95670</v>
      </c>
      <c r="D44" s="115">
        <f t="shared" si="8"/>
        <v>95552.15</v>
      </c>
      <c r="E44" s="114">
        <f t="shared" si="9"/>
        <v>117.85</v>
      </c>
      <c r="F44" s="114">
        <f t="shared" si="3"/>
        <v>286757.68999999971</v>
      </c>
      <c r="G44" s="114">
        <f t="shared" si="0"/>
        <v>191205.53999999972</v>
      </c>
      <c r="H44" s="114">
        <f t="shared" si="10"/>
        <v>117.84562602739715</v>
      </c>
      <c r="I44" s="113">
        <f t="shared" si="6"/>
        <v>-4.3739726028491077E-3</v>
      </c>
    </row>
    <row r="45" spans="1:9" x14ac:dyDescent="0.25">
      <c r="A45" s="193" t="s">
        <v>654</v>
      </c>
      <c r="B45" s="116">
        <f t="shared" si="5"/>
        <v>1</v>
      </c>
      <c r="C45" s="114">
        <f t="shared" si="7"/>
        <v>95670</v>
      </c>
      <c r="D45" s="115">
        <f t="shared" si="8"/>
        <v>95591.42</v>
      </c>
      <c r="E45" s="114">
        <f t="shared" si="9"/>
        <v>78.58</v>
      </c>
      <c r="F45" s="114">
        <f t="shared" si="3"/>
        <v>191205.53999999972</v>
      </c>
      <c r="G45" s="114">
        <f t="shared" si="0"/>
        <v>95614.119999999719</v>
      </c>
      <c r="H45" s="114">
        <f t="shared" si="10"/>
        <v>78.577619178082074</v>
      </c>
      <c r="I45" s="113">
        <f t="shared" si="6"/>
        <v>-2.3808219179244361E-3</v>
      </c>
    </row>
    <row r="46" spans="1:9" x14ac:dyDescent="0.25">
      <c r="A46" s="193" t="s">
        <v>425</v>
      </c>
      <c r="B46" s="116">
        <f t="shared" si="5"/>
        <v>1</v>
      </c>
      <c r="C46" s="114">
        <f t="shared" si="7"/>
        <v>95670</v>
      </c>
      <c r="D46" s="115">
        <f t="shared" si="8"/>
        <v>95614.119999999719</v>
      </c>
      <c r="E46" s="114">
        <v>55.880000000287545</v>
      </c>
      <c r="F46" s="114">
        <f t="shared" si="3"/>
        <v>95614.119999999719</v>
      </c>
      <c r="G46" s="114">
        <f t="shared" si="0"/>
        <v>0</v>
      </c>
      <c r="H46" s="114">
        <f>55.88</f>
        <v>55.88</v>
      </c>
      <c r="I46" s="113">
        <f t="shared" si="6"/>
        <v>-2.8754243430739734E-10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A4AFF-4EDF-4100-B9D6-27A4FB9F5700}">
  <dimension ref="A1:I46"/>
  <sheetViews>
    <sheetView workbookViewId="0">
      <pane ySplit="3" topLeftCell="A23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24.5703125" bestFit="1" customWidth="1"/>
    <col min="2" max="2" width="13.140625" bestFit="1" customWidth="1"/>
    <col min="3" max="3" width="14.42578125" bestFit="1" customWidth="1"/>
    <col min="4" max="4" width="12.7109375" bestFit="1" customWidth="1"/>
    <col min="5" max="5" width="9.28515625" bestFit="1" customWidth="1"/>
    <col min="6" max="6" width="15.42578125" bestFit="1" customWidth="1"/>
    <col min="7" max="7" width="14.42578125" bestFit="1" customWidth="1"/>
    <col min="8" max="8" width="15" bestFit="1" customWidth="1"/>
    <col min="9" max="9" width="6.5703125" bestFit="1" customWidth="1"/>
  </cols>
  <sheetData>
    <row r="1" spans="1:9" x14ac:dyDescent="0.25">
      <c r="A1" s="37" t="s">
        <v>267</v>
      </c>
      <c r="B1" s="46">
        <v>44045</v>
      </c>
      <c r="C1" s="202" t="s">
        <v>377</v>
      </c>
      <c r="D1" s="83">
        <v>2000000</v>
      </c>
    </row>
    <row r="2" spans="1:9" x14ac:dyDescent="0.25">
      <c r="A2" s="37" t="s">
        <v>268</v>
      </c>
      <c r="B2" s="147">
        <v>0.15</v>
      </c>
      <c r="C2" s="165" t="s">
        <v>381</v>
      </c>
      <c r="D2" s="117">
        <f>ROUNDUP(95669.2132568427,0)</f>
        <v>95670</v>
      </c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193" t="s">
        <v>430</v>
      </c>
      <c r="B4" s="116">
        <f>_xlfn.DAYS(A4,B1)</f>
        <v>1</v>
      </c>
      <c r="C4" s="114">
        <f>E4</f>
        <v>0</v>
      </c>
      <c r="D4" s="115">
        <v>0</v>
      </c>
      <c r="E4" s="114">
        <v>0</v>
      </c>
      <c r="F4" s="114">
        <f>D1</f>
        <v>2000000</v>
      </c>
      <c r="G4" s="114">
        <f t="shared" ref="G4:G46" si="0">F4-D4</f>
        <v>2000000</v>
      </c>
      <c r="H4" s="114">
        <v>0</v>
      </c>
    </row>
    <row r="5" spans="1:9" x14ac:dyDescent="0.25">
      <c r="A5" s="193" t="s">
        <v>671</v>
      </c>
      <c r="B5" s="116">
        <f>_xlfn.DAYS(A5,A4)</f>
        <v>1</v>
      </c>
      <c r="C5" s="114">
        <f t="shared" ref="C5:C25" si="1">E5</f>
        <v>0</v>
      </c>
      <c r="D5" s="115">
        <v>0</v>
      </c>
      <c r="E5" s="114">
        <v>0</v>
      </c>
      <c r="F5" s="114">
        <f t="shared" ref="F5:F25" si="2">G4</f>
        <v>2000000</v>
      </c>
      <c r="G5" s="114">
        <f t="shared" si="0"/>
        <v>2000000</v>
      </c>
      <c r="H5" s="114">
        <v>0</v>
      </c>
    </row>
    <row r="6" spans="1:9" x14ac:dyDescent="0.25">
      <c r="A6" s="193" t="s">
        <v>40</v>
      </c>
      <c r="B6" s="116">
        <f t="shared" ref="B6:B46" si="3">_xlfn.DAYS(A6,A5)</f>
        <v>1</v>
      </c>
      <c r="C6" s="114">
        <f t="shared" si="1"/>
        <v>0</v>
      </c>
      <c r="D6" s="115">
        <v>0</v>
      </c>
      <c r="E6" s="114">
        <v>0</v>
      </c>
      <c r="F6" s="114">
        <f t="shared" si="2"/>
        <v>2000000</v>
      </c>
      <c r="G6" s="114">
        <f t="shared" si="0"/>
        <v>2000000</v>
      </c>
      <c r="H6" s="114">
        <v>0</v>
      </c>
    </row>
    <row r="7" spans="1:9" x14ac:dyDescent="0.25">
      <c r="A7" s="193" t="s">
        <v>670</v>
      </c>
      <c r="B7" s="116">
        <f t="shared" si="3"/>
        <v>1</v>
      </c>
      <c r="C7" s="114">
        <f t="shared" si="1"/>
        <v>0</v>
      </c>
      <c r="D7" s="115">
        <v>0</v>
      </c>
      <c r="E7" s="114">
        <v>0</v>
      </c>
      <c r="F7" s="114">
        <f t="shared" si="2"/>
        <v>2000000</v>
      </c>
      <c r="G7" s="114">
        <f t="shared" si="0"/>
        <v>2000000</v>
      </c>
      <c r="H7" s="114">
        <v>0</v>
      </c>
    </row>
    <row r="8" spans="1:9" x14ac:dyDescent="0.25">
      <c r="A8" s="193" t="s">
        <v>501</v>
      </c>
      <c r="B8" s="116">
        <f t="shared" si="3"/>
        <v>1</v>
      </c>
      <c r="C8" s="114">
        <f t="shared" si="1"/>
        <v>0</v>
      </c>
      <c r="D8" s="115">
        <v>0</v>
      </c>
      <c r="E8" s="114">
        <v>0</v>
      </c>
      <c r="F8" s="114">
        <f t="shared" si="2"/>
        <v>2000000</v>
      </c>
      <c r="G8" s="114">
        <f t="shared" si="0"/>
        <v>2000000</v>
      </c>
      <c r="H8" s="114">
        <v>0</v>
      </c>
    </row>
    <row r="9" spans="1:9" x14ac:dyDescent="0.25">
      <c r="A9" s="193" t="s">
        <v>571</v>
      </c>
      <c r="B9" s="116">
        <f t="shared" si="3"/>
        <v>1</v>
      </c>
      <c r="C9" s="114">
        <f t="shared" si="1"/>
        <v>0</v>
      </c>
      <c r="D9" s="115">
        <v>0</v>
      </c>
      <c r="E9" s="114">
        <v>0</v>
      </c>
      <c r="F9" s="114">
        <f t="shared" si="2"/>
        <v>2000000</v>
      </c>
      <c r="G9" s="114">
        <f t="shared" si="0"/>
        <v>2000000</v>
      </c>
      <c r="H9" s="114">
        <v>0</v>
      </c>
    </row>
    <row r="10" spans="1:9" x14ac:dyDescent="0.25">
      <c r="A10" s="193" t="s">
        <v>669</v>
      </c>
      <c r="B10" s="116">
        <f t="shared" si="3"/>
        <v>1</v>
      </c>
      <c r="C10" s="114">
        <f t="shared" si="1"/>
        <v>0</v>
      </c>
      <c r="D10" s="115">
        <v>0</v>
      </c>
      <c r="E10" s="114">
        <v>0</v>
      </c>
      <c r="F10" s="114">
        <f t="shared" si="2"/>
        <v>2000000</v>
      </c>
      <c r="G10" s="114">
        <f t="shared" si="0"/>
        <v>2000000</v>
      </c>
      <c r="H10" s="114">
        <v>0</v>
      </c>
    </row>
    <row r="11" spans="1:9" x14ac:dyDescent="0.25">
      <c r="A11" s="193" t="s">
        <v>429</v>
      </c>
      <c r="B11" s="116">
        <f t="shared" si="3"/>
        <v>1</v>
      </c>
      <c r="C11" s="114">
        <f t="shared" si="1"/>
        <v>0</v>
      </c>
      <c r="D11" s="115">
        <v>0</v>
      </c>
      <c r="E11" s="114">
        <v>0</v>
      </c>
      <c r="F11" s="114">
        <f t="shared" si="2"/>
        <v>2000000</v>
      </c>
      <c r="G11" s="114">
        <f t="shared" si="0"/>
        <v>2000000</v>
      </c>
      <c r="H11" s="114">
        <v>0</v>
      </c>
    </row>
    <row r="12" spans="1:9" x14ac:dyDescent="0.25">
      <c r="A12" s="193" t="s">
        <v>668</v>
      </c>
      <c r="B12" s="116">
        <f t="shared" si="3"/>
        <v>1</v>
      </c>
      <c r="C12" s="114">
        <f t="shared" si="1"/>
        <v>0</v>
      </c>
      <c r="D12" s="115">
        <v>0</v>
      </c>
      <c r="E12" s="114">
        <v>0</v>
      </c>
      <c r="F12" s="114">
        <f t="shared" si="2"/>
        <v>2000000</v>
      </c>
      <c r="G12" s="114">
        <f t="shared" si="0"/>
        <v>2000000</v>
      </c>
      <c r="H12" s="114">
        <v>0</v>
      </c>
    </row>
    <row r="13" spans="1:9" x14ac:dyDescent="0.25">
      <c r="A13" s="193" t="s">
        <v>469</v>
      </c>
      <c r="B13" s="116">
        <f t="shared" si="3"/>
        <v>1</v>
      </c>
      <c r="C13" s="114">
        <f t="shared" si="1"/>
        <v>0</v>
      </c>
      <c r="D13" s="115">
        <v>0</v>
      </c>
      <c r="E13" s="114">
        <v>0</v>
      </c>
      <c r="F13" s="114">
        <f t="shared" si="2"/>
        <v>2000000</v>
      </c>
      <c r="G13" s="114">
        <f t="shared" si="0"/>
        <v>2000000</v>
      </c>
      <c r="H13" s="114">
        <v>0</v>
      </c>
    </row>
    <row r="14" spans="1:9" x14ac:dyDescent="0.25">
      <c r="A14" s="193" t="s">
        <v>667</v>
      </c>
      <c r="B14" s="116">
        <f t="shared" si="3"/>
        <v>1</v>
      </c>
      <c r="C14" s="114">
        <f t="shared" si="1"/>
        <v>0</v>
      </c>
      <c r="D14" s="115">
        <v>0</v>
      </c>
      <c r="E14" s="114">
        <v>0</v>
      </c>
      <c r="F14" s="114">
        <f t="shared" si="2"/>
        <v>2000000</v>
      </c>
      <c r="G14" s="114">
        <f t="shared" si="0"/>
        <v>2000000</v>
      </c>
      <c r="H14" s="114">
        <v>0</v>
      </c>
    </row>
    <row r="15" spans="1:9" x14ac:dyDescent="0.25">
      <c r="A15" s="193" t="s">
        <v>500</v>
      </c>
      <c r="B15" s="116">
        <f t="shared" si="3"/>
        <v>1</v>
      </c>
      <c r="C15" s="114">
        <f t="shared" si="1"/>
        <v>0</v>
      </c>
      <c r="D15" s="115">
        <v>0</v>
      </c>
      <c r="E15" s="114">
        <v>0</v>
      </c>
      <c r="F15" s="114">
        <f t="shared" si="2"/>
        <v>2000000</v>
      </c>
      <c r="G15" s="114">
        <f t="shared" si="0"/>
        <v>2000000</v>
      </c>
      <c r="H15" s="114">
        <v>0</v>
      </c>
    </row>
    <row r="16" spans="1:9" x14ac:dyDescent="0.25">
      <c r="A16" s="193" t="s">
        <v>570</v>
      </c>
      <c r="B16" s="116">
        <f t="shared" si="3"/>
        <v>1</v>
      </c>
      <c r="C16" s="114">
        <f t="shared" si="1"/>
        <v>0</v>
      </c>
      <c r="D16" s="115">
        <v>0</v>
      </c>
      <c r="E16" s="114">
        <v>0</v>
      </c>
      <c r="F16" s="114">
        <f t="shared" si="2"/>
        <v>2000000</v>
      </c>
      <c r="G16" s="114">
        <f t="shared" si="0"/>
        <v>2000000</v>
      </c>
      <c r="H16" s="114">
        <v>0</v>
      </c>
    </row>
    <row r="17" spans="1:8" x14ac:dyDescent="0.25">
      <c r="A17" s="193" t="s">
        <v>666</v>
      </c>
      <c r="B17" s="116">
        <f t="shared" si="3"/>
        <v>1</v>
      </c>
      <c r="C17" s="114">
        <f t="shared" si="1"/>
        <v>0</v>
      </c>
      <c r="D17" s="115">
        <v>0</v>
      </c>
      <c r="E17" s="114">
        <v>0</v>
      </c>
      <c r="F17" s="114">
        <f t="shared" si="2"/>
        <v>2000000</v>
      </c>
      <c r="G17" s="114">
        <f t="shared" si="0"/>
        <v>2000000</v>
      </c>
      <c r="H17" s="114">
        <v>0</v>
      </c>
    </row>
    <row r="18" spans="1:8" x14ac:dyDescent="0.25">
      <c r="A18" s="193" t="s">
        <v>428</v>
      </c>
      <c r="B18" s="116">
        <f t="shared" si="3"/>
        <v>1</v>
      </c>
      <c r="C18" s="114">
        <f t="shared" si="1"/>
        <v>0</v>
      </c>
      <c r="D18" s="115">
        <v>0</v>
      </c>
      <c r="E18" s="114">
        <v>0</v>
      </c>
      <c r="F18" s="114">
        <f t="shared" si="2"/>
        <v>2000000</v>
      </c>
      <c r="G18" s="114">
        <f t="shared" si="0"/>
        <v>2000000</v>
      </c>
      <c r="H18" s="114">
        <v>0</v>
      </c>
    </row>
    <row r="19" spans="1:8" x14ac:dyDescent="0.25">
      <c r="A19" s="193" t="s">
        <v>665</v>
      </c>
      <c r="B19" s="116">
        <f t="shared" si="3"/>
        <v>1</v>
      </c>
      <c r="C19" s="114">
        <f t="shared" si="1"/>
        <v>0</v>
      </c>
      <c r="D19" s="115">
        <v>0</v>
      </c>
      <c r="E19" s="114">
        <v>0</v>
      </c>
      <c r="F19" s="114">
        <f t="shared" si="2"/>
        <v>2000000</v>
      </c>
      <c r="G19" s="114">
        <f t="shared" si="0"/>
        <v>2000000</v>
      </c>
      <c r="H19" s="114">
        <v>0</v>
      </c>
    </row>
    <row r="20" spans="1:8" x14ac:dyDescent="0.25">
      <c r="A20" s="193" t="s">
        <v>468</v>
      </c>
      <c r="B20" s="116">
        <f t="shared" si="3"/>
        <v>1</v>
      </c>
      <c r="C20" s="114">
        <f t="shared" si="1"/>
        <v>0</v>
      </c>
      <c r="D20" s="115">
        <v>0</v>
      </c>
      <c r="E20" s="114">
        <v>0</v>
      </c>
      <c r="F20" s="114">
        <f t="shared" si="2"/>
        <v>2000000</v>
      </c>
      <c r="G20" s="114">
        <f t="shared" si="0"/>
        <v>2000000</v>
      </c>
      <c r="H20" s="114">
        <v>0</v>
      </c>
    </row>
    <row r="21" spans="1:8" x14ac:dyDescent="0.25">
      <c r="A21" s="193" t="s">
        <v>664</v>
      </c>
      <c r="B21" s="116">
        <f t="shared" si="3"/>
        <v>1</v>
      </c>
      <c r="C21" s="114">
        <f t="shared" si="1"/>
        <v>0</v>
      </c>
      <c r="D21" s="115">
        <v>0</v>
      </c>
      <c r="E21" s="114">
        <v>0</v>
      </c>
      <c r="F21" s="114">
        <f t="shared" si="2"/>
        <v>2000000</v>
      </c>
      <c r="G21" s="114">
        <f t="shared" si="0"/>
        <v>2000000</v>
      </c>
      <c r="H21" s="114">
        <v>0</v>
      </c>
    </row>
    <row r="22" spans="1:8" x14ac:dyDescent="0.25">
      <c r="A22" s="193" t="s">
        <v>499</v>
      </c>
      <c r="B22" s="116">
        <f t="shared" si="3"/>
        <v>1</v>
      </c>
      <c r="C22" s="114">
        <f t="shared" si="1"/>
        <v>0</v>
      </c>
      <c r="D22" s="115">
        <v>0</v>
      </c>
      <c r="E22" s="114">
        <v>0</v>
      </c>
      <c r="F22" s="114">
        <f t="shared" si="2"/>
        <v>2000000</v>
      </c>
      <c r="G22" s="114">
        <f t="shared" si="0"/>
        <v>2000000</v>
      </c>
      <c r="H22" s="114">
        <v>0</v>
      </c>
    </row>
    <row r="23" spans="1:8" x14ac:dyDescent="0.25">
      <c r="A23" s="193" t="s">
        <v>569</v>
      </c>
      <c r="B23" s="116">
        <f t="shared" si="3"/>
        <v>1</v>
      </c>
      <c r="C23" s="114">
        <f t="shared" si="1"/>
        <v>0</v>
      </c>
      <c r="D23" s="115">
        <v>0</v>
      </c>
      <c r="E23" s="114">
        <v>0</v>
      </c>
      <c r="F23" s="114">
        <f t="shared" si="2"/>
        <v>2000000</v>
      </c>
      <c r="G23" s="114">
        <f t="shared" si="0"/>
        <v>2000000</v>
      </c>
      <c r="H23" s="114">
        <v>0</v>
      </c>
    </row>
    <row r="24" spans="1:8" x14ac:dyDescent="0.25">
      <c r="A24" s="193" t="s">
        <v>663</v>
      </c>
      <c r="B24" s="116">
        <f t="shared" si="3"/>
        <v>1</v>
      </c>
      <c r="C24" s="114">
        <f t="shared" si="1"/>
        <v>0</v>
      </c>
      <c r="D24" s="115">
        <v>0</v>
      </c>
      <c r="E24" s="114">
        <v>0</v>
      </c>
      <c r="F24" s="114">
        <f t="shared" si="2"/>
        <v>2000000</v>
      </c>
      <c r="G24" s="114">
        <f t="shared" si="0"/>
        <v>2000000</v>
      </c>
      <c r="H24" s="114">
        <v>0</v>
      </c>
    </row>
    <row r="25" spans="1:8" x14ac:dyDescent="0.25">
      <c r="A25" s="193" t="s">
        <v>427</v>
      </c>
      <c r="B25" s="116">
        <f t="shared" si="3"/>
        <v>1</v>
      </c>
      <c r="C25" s="114">
        <f t="shared" si="1"/>
        <v>0</v>
      </c>
      <c r="D25" s="115">
        <v>0</v>
      </c>
      <c r="E25" s="114">
        <v>0</v>
      </c>
      <c r="F25" s="114">
        <f t="shared" si="2"/>
        <v>2000000</v>
      </c>
      <c r="G25" s="114">
        <f t="shared" si="0"/>
        <v>2000000</v>
      </c>
      <c r="H25" s="114">
        <v>0</v>
      </c>
    </row>
    <row r="26" spans="1:8" x14ac:dyDescent="0.25">
      <c r="A26" s="193" t="s">
        <v>662</v>
      </c>
      <c r="B26" s="116">
        <f t="shared" si="3"/>
        <v>1</v>
      </c>
      <c r="C26" s="114">
        <f>$D$2</f>
        <v>95670</v>
      </c>
      <c r="D26" s="115">
        <f>C26-E26</f>
        <v>94848.08</v>
      </c>
      <c r="E26" s="114">
        <f>ROUND(F26*B26*$B$2/365,2)</f>
        <v>821.92</v>
      </c>
      <c r="F26" s="114">
        <f>G25</f>
        <v>2000000</v>
      </c>
      <c r="G26" s="114">
        <f t="shared" si="0"/>
        <v>1905151.92</v>
      </c>
      <c r="H26" s="114">
        <f>F26*$B$2*B26/365</f>
        <v>821.91780821917803</v>
      </c>
    </row>
    <row r="27" spans="1:8" x14ac:dyDescent="0.25">
      <c r="A27" s="193" t="s">
        <v>467</v>
      </c>
      <c r="B27" s="116">
        <f t="shared" si="3"/>
        <v>1</v>
      </c>
      <c r="C27" s="114">
        <f t="shared" ref="C27:C46" si="4">$D$2</f>
        <v>95670</v>
      </c>
      <c r="D27" s="115">
        <f t="shared" ref="D27:D46" si="5">C27-E27</f>
        <v>94887.06</v>
      </c>
      <c r="E27" s="114">
        <f t="shared" ref="E27:E45" si="6">ROUND(F27*B27*$B$2/365,2)</f>
        <v>782.94</v>
      </c>
      <c r="F27" s="114">
        <f t="shared" ref="F27:F46" si="7">G26</f>
        <v>1905151.92</v>
      </c>
      <c r="G27" s="114">
        <f t="shared" si="0"/>
        <v>1810264.8599999999</v>
      </c>
      <c r="H27" s="114">
        <f t="shared" ref="H27:H45" si="8">F27*$B$2*B27/365</f>
        <v>782.93914520547946</v>
      </c>
    </row>
    <row r="28" spans="1:8" x14ac:dyDescent="0.25">
      <c r="A28" s="193" t="s">
        <v>661</v>
      </c>
      <c r="B28" s="116">
        <f t="shared" si="3"/>
        <v>1</v>
      </c>
      <c r="C28" s="114">
        <f t="shared" si="4"/>
        <v>95670</v>
      </c>
      <c r="D28" s="115">
        <f t="shared" si="5"/>
        <v>94926.06</v>
      </c>
      <c r="E28" s="114">
        <f t="shared" si="6"/>
        <v>743.94</v>
      </c>
      <c r="F28" s="114">
        <f t="shared" si="7"/>
        <v>1810264.8599999999</v>
      </c>
      <c r="G28" s="114">
        <f t="shared" si="0"/>
        <v>1715338.7999999998</v>
      </c>
      <c r="H28" s="114">
        <f t="shared" si="8"/>
        <v>743.94446301369862</v>
      </c>
    </row>
    <row r="29" spans="1:8" x14ac:dyDescent="0.25">
      <c r="A29" s="193" t="s">
        <v>194</v>
      </c>
      <c r="B29" s="116">
        <f t="shared" si="3"/>
        <v>1</v>
      </c>
      <c r="C29" s="114">
        <f t="shared" si="4"/>
        <v>95670</v>
      </c>
      <c r="D29" s="115">
        <f t="shared" si="5"/>
        <v>94965.07</v>
      </c>
      <c r="E29" s="114">
        <f t="shared" si="6"/>
        <v>704.93</v>
      </c>
      <c r="F29" s="114">
        <f t="shared" si="7"/>
        <v>1715338.7999999998</v>
      </c>
      <c r="G29" s="114">
        <f t="shared" si="0"/>
        <v>1620373.7299999997</v>
      </c>
      <c r="H29" s="114">
        <f t="shared" si="8"/>
        <v>704.93375342465743</v>
      </c>
    </row>
    <row r="30" spans="1:8" x14ac:dyDescent="0.25">
      <c r="A30" s="193" t="s">
        <v>568</v>
      </c>
      <c r="B30" s="116">
        <f t="shared" si="3"/>
        <v>1</v>
      </c>
      <c r="C30" s="114">
        <f t="shared" si="4"/>
        <v>95670</v>
      </c>
      <c r="D30" s="115">
        <f t="shared" si="5"/>
        <v>95004.09</v>
      </c>
      <c r="E30" s="114">
        <f t="shared" si="6"/>
        <v>665.91</v>
      </c>
      <c r="F30" s="114">
        <f t="shared" si="7"/>
        <v>1620373.7299999997</v>
      </c>
      <c r="G30" s="114">
        <f t="shared" si="0"/>
        <v>1525369.6399999997</v>
      </c>
      <c r="H30" s="114">
        <f t="shared" si="8"/>
        <v>665.907012328767</v>
      </c>
    </row>
    <row r="31" spans="1:8" x14ac:dyDescent="0.25">
      <c r="A31" s="193" t="s">
        <v>660</v>
      </c>
      <c r="B31" s="116">
        <f t="shared" si="3"/>
        <v>1</v>
      </c>
      <c r="C31" s="114">
        <f t="shared" si="4"/>
        <v>95670</v>
      </c>
      <c r="D31" s="115">
        <f t="shared" si="5"/>
        <v>95043.14</v>
      </c>
      <c r="E31" s="114">
        <f t="shared" si="6"/>
        <v>626.86</v>
      </c>
      <c r="F31" s="114">
        <f t="shared" si="7"/>
        <v>1525369.6399999997</v>
      </c>
      <c r="G31" s="114">
        <f t="shared" si="0"/>
        <v>1430326.4999999998</v>
      </c>
      <c r="H31" s="114">
        <f t="shared" si="8"/>
        <v>626.86423561643824</v>
      </c>
    </row>
    <row r="32" spans="1:8" x14ac:dyDescent="0.25">
      <c r="A32" s="193" t="s">
        <v>230</v>
      </c>
      <c r="B32" s="116">
        <f t="shared" si="3"/>
        <v>1</v>
      </c>
      <c r="C32" s="114">
        <f t="shared" si="4"/>
        <v>95670</v>
      </c>
      <c r="D32" s="115">
        <f t="shared" si="5"/>
        <v>95082.19</v>
      </c>
      <c r="E32" s="114">
        <f t="shared" si="6"/>
        <v>587.80999999999995</v>
      </c>
      <c r="F32" s="114">
        <f t="shared" si="7"/>
        <v>1430326.4999999998</v>
      </c>
      <c r="G32" s="114">
        <f t="shared" si="0"/>
        <v>1335244.3099999998</v>
      </c>
      <c r="H32" s="114">
        <f t="shared" si="8"/>
        <v>587.80541095890396</v>
      </c>
    </row>
    <row r="33" spans="1:8" x14ac:dyDescent="0.25">
      <c r="A33" s="193" t="s">
        <v>659</v>
      </c>
      <c r="B33" s="116">
        <f t="shared" si="3"/>
        <v>1</v>
      </c>
      <c r="C33" s="114">
        <f t="shared" si="4"/>
        <v>95670</v>
      </c>
      <c r="D33" s="115">
        <f t="shared" si="5"/>
        <v>95121.27</v>
      </c>
      <c r="E33" s="114">
        <f t="shared" si="6"/>
        <v>548.73</v>
      </c>
      <c r="F33" s="114">
        <f t="shared" si="7"/>
        <v>1335244.3099999998</v>
      </c>
      <c r="G33" s="114">
        <f t="shared" si="0"/>
        <v>1240123.0399999998</v>
      </c>
      <c r="H33" s="114">
        <f t="shared" si="8"/>
        <v>548.73053835616429</v>
      </c>
    </row>
    <row r="34" spans="1:8" x14ac:dyDescent="0.25">
      <c r="A34" s="193" t="s">
        <v>466</v>
      </c>
      <c r="B34" s="116">
        <f t="shared" si="3"/>
        <v>1</v>
      </c>
      <c r="C34" s="114">
        <f t="shared" si="4"/>
        <v>95670</v>
      </c>
      <c r="D34" s="115">
        <f t="shared" si="5"/>
        <v>95160.36</v>
      </c>
      <c r="E34" s="114">
        <f t="shared" si="6"/>
        <v>509.64</v>
      </c>
      <c r="F34" s="114">
        <f t="shared" si="7"/>
        <v>1240123.0399999998</v>
      </c>
      <c r="G34" s="114">
        <f t="shared" si="0"/>
        <v>1144962.6799999997</v>
      </c>
      <c r="H34" s="114">
        <f t="shared" si="8"/>
        <v>509.63960547945197</v>
      </c>
    </row>
    <row r="35" spans="1:8" x14ac:dyDescent="0.25">
      <c r="A35" s="193" t="s">
        <v>658</v>
      </c>
      <c r="B35" s="116">
        <f t="shared" si="3"/>
        <v>1</v>
      </c>
      <c r="C35" s="114">
        <f t="shared" si="4"/>
        <v>95670</v>
      </c>
      <c r="D35" s="115">
        <f t="shared" si="5"/>
        <v>95199.47</v>
      </c>
      <c r="E35" s="114">
        <f t="shared" si="6"/>
        <v>470.53</v>
      </c>
      <c r="F35" s="114">
        <f t="shared" si="7"/>
        <v>1144962.6799999997</v>
      </c>
      <c r="G35" s="114">
        <f t="shared" si="0"/>
        <v>1049763.2099999997</v>
      </c>
      <c r="H35" s="114">
        <f t="shared" si="8"/>
        <v>470.53260821917792</v>
      </c>
    </row>
    <row r="36" spans="1:8" x14ac:dyDescent="0.25">
      <c r="A36" s="193" t="s">
        <v>498</v>
      </c>
      <c r="B36" s="116">
        <f t="shared" si="3"/>
        <v>1</v>
      </c>
      <c r="C36" s="114">
        <f t="shared" si="4"/>
        <v>95670</v>
      </c>
      <c r="D36" s="115">
        <f t="shared" si="5"/>
        <v>95238.59</v>
      </c>
      <c r="E36" s="114">
        <f t="shared" si="6"/>
        <v>431.41</v>
      </c>
      <c r="F36" s="114">
        <f t="shared" si="7"/>
        <v>1049763.2099999997</v>
      </c>
      <c r="G36" s="114">
        <f t="shared" si="0"/>
        <v>954524.61999999976</v>
      </c>
      <c r="H36" s="114">
        <f t="shared" si="8"/>
        <v>431.40953835616426</v>
      </c>
    </row>
    <row r="37" spans="1:8" x14ac:dyDescent="0.25">
      <c r="A37" s="193" t="s">
        <v>41</v>
      </c>
      <c r="B37" s="116">
        <f t="shared" si="3"/>
        <v>1</v>
      </c>
      <c r="C37" s="114">
        <f t="shared" si="4"/>
        <v>95670</v>
      </c>
      <c r="D37" s="115">
        <f t="shared" si="5"/>
        <v>95277.73</v>
      </c>
      <c r="E37" s="114">
        <f t="shared" si="6"/>
        <v>392.27</v>
      </c>
      <c r="F37" s="114">
        <f t="shared" si="7"/>
        <v>954524.61999999976</v>
      </c>
      <c r="G37" s="114">
        <f t="shared" si="0"/>
        <v>859246.88999999978</v>
      </c>
      <c r="H37" s="114">
        <f t="shared" si="8"/>
        <v>392.27039178082185</v>
      </c>
    </row>
    <row r="38" spans="1:8" x14ac:dyDescent="0.25">
      <c r="A38" s="193" t="s">
        <v>657</v>
      </c>
      <c r="B38" s="116">
        <f t="shared" si="3"/>
        <v>1</v>
      </c>
      <c r="C38" s="114">
        <f t="shared" si="4"/>
        <v>95670</v>
      </c>
      <c r="D38" s="115">
        <f t="shared" si="5"/>
        <v>95316.88</v>
      </c>
      <c r="E38" s="114">
        <f t="shared" si="6"/>
        <v>353.12</v>
      </c>
      <c r="F38" s="114">
        <f t="shared" si="7"/>
        <v>859246.88999999978</v>
      </c>
      <c r="G38" s="114">
        <f t="shared" si="0"/>
        <v>763930.00999999978</v>
      </c>
      <c r="H38" s="114">
        <f t="shared" si="8"/>
        <v>353.11516027397249</v>
      </c>
    </row>
    <row r="39" spans="1:8" x14ac:dyDescent="0.25">
      <c r="A39" s="193" t="s">
        <v>426</v>
      </c>
      <c r="B39" s="116">
        <f t="shared" si="3"/>
        <v>1</v>
      </c>
      <c r="C39" s="114">
        <f t="shared" si="4"/>
        <v>95670</v>
      </c>
      <c r="D39" s="115">
        <f t="shared" si="5"/>
        <v>95356.06</v>
      </c>
      <c r="E39" s="114">
        <f t="shared" si="6"/>
        <v>313.94</v>
      </c>
      <c r="F39" s="114">
        <f t="shared" si="7"/>
        <v>763930.00999999978</v>
      </c>
      <c r="G39" s="114">
        <f t="shared" si="0"/>
        <v>668573.94999999972</v>
      </c>
      <c r="H39" s="114">
        <f t="shared" si="8"/>
        <v>313.94383972602731</v>
      </c>
    </row>
    <row r="40" spans="1:8" x14ac:dyDescent="0.25">
      <c r="A40" s="193" t="s">
        <v>656</v>
      </c>
      <c r="B40" s="116">
        <f t="shared" si="3"/>
        <v>1</v>
      </c>
      <c r="C40" s="114">
        <f t="shared" si="4"/>
        <v>95670</v>
      </c>
      <c r="D40" s="115">
        <f t="shared" si="5"/>
        <v>95395.24</v>
      </c>
      <c r="E40" s="114">
        <f t="shared" si="6"/>
        <v>274.76</v>
      </c>
      <c r="F40" s="114">
        <f t="shared" si="7"/>
        <v>668573.94999999972</v>
      </c>
      <c r="G40" s="114">
        <f t="shared" si="0"/>
        <v>573178.70999999973</v>
      </c>
      <c r="H40" s="114">
        <f t="shared" si="8"/>
        <v>274.75641780821906</v>
      </c>
    </row>
    <row r="41" spans="1:8" x14ac:dyDescent="0.25">
      <c r="A41" s="193" t="s">
        <v>465</v>
      </c>
      <c r="B41" s="116">
        <f t="shared" si="3"/>
        <v>1</v>
      </c>
      <c r="C41" s="114">
        <f t="shared" si="4"/>
        <v>95670</v>
      </c>
      <c r="D41" s="115">
        <f t="shared" si="5"/>
        <v>95434.45</v>
      </c>
      <c r="E41" s="114">
        <f t="shared" si="6"/>
        <v>235.55</v>
      </c>
      <c r="F41" s="114">
        <f t="shared" si="7"/>
        <v>573178.70999999973</v>
      </c>
      <c r="G41" s="114">
        <f t="shared" si="0"/>
        <v>477744.25999999972</v>
      </c>
      <c r="H41" s="114">
        <f t="shared" si="8"/>
        <v>235.55289452054785</v>
      </c>
    </row>
    <row r="42" spans="1:8" x14ac:dyDescent="0.25">
      <c r="A42" s="193" t="s">
        <v>655</v>
      </c>
      <c r="B42" s="116">
        <f t="shared" si="3"/>
        <v>1</v>
      </c>
      <c r="C42" s="114">
        <f t="shared" si="4"/>
        <v>95670</v>
      </c>
      <c r="D42" s="115">
        <f t="shared" si="5"/>
        <v>95473.67</v>
      </c>
      <c r="E42" s="114">
        <f t="shared" si="6"/>
        <v>196.33</v>
      </c>
      <c r="F42" s="114">
        <f t="shared" si="7"/>
        <v>477744.25999999972</v>
      </c>
      <c r="G42" s="114">
        <f t="shared" si="0"/>
        <v>382270.58999999973</v>
      </c>
      <c r="H42" s="114">
        <f t="shared" si="8"/>
        <v>196.33325753424646</v>
      </c>
    </row>
    <row r="43" spans="1:8" x14ac:dyDescent="0.25">
      <c r="A43" s="193" t="s">
        <v>497</v>
      </c>
      <c r="B43" s="116">
        <f t="shared" si="3"/>
        <v>1</v>
      </c>
      <c r="C43" s="114">
        <f t="shared" si="4"/>
        <v>95670</v>
      </c>
      <c r="D43" s="115">
        <f t="shared" si="5"/>
        <v>95512.9</v>
      </c>
      <c r="E43" s="114">
        <f t="shared" si="6"/>
        <v>157.1</v>
      </c>
      <c r="F43" s="114">
        <f t="shared" si="7"/>
        <v>382270.58999999973</v>
      </c>
      <c r="G43" s="114">
        <f t="shared" si="0"/>
        <v>286757.68999999971</v>
      </c>
      <c r="H43" s="114">
        <f t="shared" si="8"/>
        <v>157.09750273972591</v>
      </c>
    </row>
    <row r="44" spans="1:8" x14ac:dyDescent="0.25">
      <c r="A44" s="193" t="s">
        <v>567</v>
      </c>
      <c r="B44" s="116">
        <f t="shared" si="3"/>
        <v>1</v>
      </c>
      <c r="C44" s="114">
        <f t="shared" si="4"/>
        <v>95670</v>
      </c>
      <c r="D44" s="115">
        <f t="shared" si="5"/>
        <v>95552.15</v>
      </c>
      <c r="E44" s="114">
        <f t="shared" si="6"/>
        <v>117.85</v>
      </c>
      <c r="F44" s="114">
        <f t="shared" si="7"/>
        <v>286757.68999999971</v>
      </c>
      <c r="G44" s="114">
        <f t="shared" si="0"/>
        <v>191205.53999999972</v>
      </c>
      <c r="H44" s="114">
        <f t="shared" si="8"/>
        <v>117.84562602739715</v>
      </c>
    </row>
    <row r="45" spans="1:8" x14ac:dyDescent="0.25">
      <c r="A45" s="193" t="s">
        <v>654</v>
      </c>
      <c r="B45" s="116">
        <f t="shared" si="3"/>
        <v>1</v>
      </c>
      <c r="C45" s="114">
        <f t="shared" si="4"/>
        <v>95670</v>
      </c>
      <c r="D45" s="115">
        <f t="shared" si="5"/>
        <v>95591.42</v>
      </c>
      <c r="E45" s="114">
        <f t="shared" si="6"/>
        <v>78.58</v>
      </c>
      <c r="F45" s="114">
        <f t="shared" si="7"/>
        <v>191205.53999999972</v>
      </c>
      <c r="G45" s="114">
        <f t="shared" si="0"/>
        <v>95614.119999999719</v>
      </c>
      <c r="H45" s="114">
        <f t="shared" si="8"/>
        <v>78.577619178082074</v>
      </c>
    </row>
    <row r="46" spans="1:8" x14ac:dyDescent="0.25">
      <c r="A46" s="193" t="s">
        <v>425</v>
      </c>
      <c r="B46" s="116">
        <f t="shared" si="3"/>
        <v>1</v>
      </c>
      <c r="C46" s="114">
        <f t="shared" si="4"/>
        <v>95670</v>
      </c>
      <c r="D46" s="115">
        <f t="shared" si="5"/>
        <v>95614.119999999719</v>
      </c>
      <c r="E46" s="114">
        <v>55.880000000287545</v>
      </c>
      <c r="F46" s="114">
        <f t="shared" si="7"/>
        <v>95614.119999999719</v>
      </c>
      <c r="G46" s="114">
        <f t="shared" si="0"/>
        <v>0</v>
      </c>
      <c r="H46" s="114">
        <v>55.88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CC346-6E48-4909-AEB2-6440A7754C9A}">
  <dimension ref="A1:I46"/>
  <sheetViews>
    <sheetView workbookViewId="0">
      <pane ySplit="3" topLeftCell="A28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24.5703125" bestFit="1" customWidth="1"/>
    <col min="2" max="2" width="13.140625" bestFit="1" customWidth="1"/>
    <col min="3" max="3" width="14.42578125" bestFit="1" customWidth="1"/>
    <col min="4" max="4" width="13.85546875" bestFit="1" customWidth="1"/>
    <col min="5" max="5" width="10.28515625" bestFit="1" customWidth="1"/>
    <col min="6" max="6" width="12.28515625" bestFit="1" customWidth="1"/>
    <col min="7" max="7" width="14.7109375" bestFit="1" customWidth="1"/>
    <col min="8" max="8" width="13.7109375" bestFit="1" customWidth="1"/>
  </cols>
  <sheetData>
    <row r="1" spans="1:9" x14ac:dyDescent="0.25">
      <c r="A1" s="37" t="s">
        <v>267</v>
      </c>
      <c r="B1" s="46">
        <v>44045</v>
      </c>
      <c r="C1" s="202" t="s">
        <v>377</v>
      </c>
      <c r="D1" s="83">
        <v>2000000</v>
      </c>
    </row>
    <row r="2" spans="1:9" x14ac:dyDescent="0.25">
      <c r="A2" s="37" t="s">
        <v>268</v>
      </c>
      <c r="B2" s="147">
        <v>0.15</v>
      </c>
      <c r="C2" s="165" t="s">
        <v>381</v>
      </c>
      <c r="D2" s="117">
        <f>ROUNDUP(96494.9342364625,0)</f>
        <v>96495</v>
      </c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193" t="s">
        <v>430</v>
      </c>
      <c r="B4" s="116">
        <f>_xlfn.DAYS(A4,B1)</f>
        <v>1</v>
      </c>
      <c r="C4" s="114">
        <f>E4</f>
        <v>822</v>
      </c>
      <c r="D4" s="115">
        <v>0</v>
      </c>
      <c r="E4" s="114">
        <f>ROUNDUP(F4*B4*B2/365,0)</f>
        <v>822</v>
      </c>
      <c r="F4" s="114">
        <f>D1</f>
        <v>2000000</v>
      </c>
      <c r="G4" s="114">
        <f t="shared" ref="G4:G46" si="0">F4-D4</f>
        <v>2000000</v>
      </c>
      <c r="H4" s="114">
        <f>ROUNDUP(F4*B2*B4/365,0)</f>
        <v>822</v>
      </c>
      <c r="I4" s="113">
        <f t="shared" ref="I4:I46" si="1">H4-E4</f>
        <v>0</v>
      </c>
    </row>
    <row r="5" spans="1:9" x14ac:dyDescent="0.25">
      <c r="A5" s="193" t="s">
        <v>671</v>
      </c>
      <c r="B5" s="116">
        <f>_xlfn.DAYS(A5,A4)</f>
        <v>1</v>
      </c>
      <c r="C5" s="114">
        <f t="shared" ref="C5:C25" si="2">E5</f>
        <v>0</v>
      </c>
      <c r="D5" s="115">
        <v>0</v>
      </c>
      <c r="E5" s="114">
        <v>0</v>
      </c>
      <c r="F5" s="114">
        <f t="shared" ref="F5:F46" si="3">G4</f>
        <v>2000000</v>
      </c>
      <c r="G5" s="114">
        <f t="shared" si="0"/>
        <v>2000000</v>
      </c>
      <c r="H5" s="114">
        <v>0</v>
      </c>
      <c r="I5" s="113">
        <f t="shared" si="1"/>
        <v>0</v>
      </c>
    </row>
    <row r="6" spans="1:9" x14ac:dyDescent="0.25">
      <c r="A6" s="193" t="s">
        <v>40</v>
      </c>
      <c r="B6" s="116">
        <f t="shared" ref="B6:B46" si="4">_xlfn.DAYS(A6,A5)</f>
        <v>1</v>
      </c>
      <c r="C6" s="114">
        <f t="shared" si="2"/>
        <v>0</v>
      </c>
      <c r="D6" s="115">
        <v>0</v>
      </c>
      <c r="E6" s="114">
        <v>0</v>
      </c>
      <c r="F6" s="114">
        <f t="shared" si="3"/>
        <v>2000000</v>
      </c>
      <c r="G6" s="114">
        <f t="shared" si="0"/>
        <v>2000000</v>
      </c>
      <c r="H6" s="114">
        <v>0</v>
      </c>
      <c r="I6" s="113">
        <f t="shared" si="1"/>
        <v>0</v>
      </c>
    </row>
    <row r="7" spans="1:9" x14ac:dyDescent="0.25">
      <c r="A7" s="193" t="s">
        <v>670</v>
      </c>
      <c r="B7" s="116">
        <f t="shared" si="4"/>
        <v>1</v>
      </c>
      <c r="C7" s="114">
        <f t="shared" si="2"/>
        <v>0</v>
      </c>
      <c r="D7" s="115">
        <v>0</v>
      </c>
      <c r="E7" s="114">
        <v>0</v>
      </c>
      <c r="F7" s="114">
        <f t="shared" si="3"/>
        <v>2000000</v>
      </c>
      <c r="G7" s="114">
        <f t="shared" si="0"/>
        <v>2000000</v>
      </c>
      <c r="H7" s="114">
        <v>0</v>
      </c>
      <c r="I7" s="113">
        <f t="shared" si="1"/>
        <v>0</v>
      </c>
    </row>
    <row r="8" spans="1:9" x14ac:dyDescent="0.25">
      <c r="A8" s="193" t="s">
        <v>501</v>
      </c>
      <c r="B8" s="116">
        <f t="shared" si="4"/>
        <v>1</v>
      </c>
      <c r="C8" s="114">
        <f t="shared" si="2"/>
        <v>0</v>
      </c>
      <c r="D8" s="115">
        <v>0</v>
      </c>
      <c r="E8" s="114">
        <v>0</v>
      </c>
      <c r="F8" s="114">
        <f t="shared" si="3"/>
        <v>2000000</v>
      </c>
      <c r="G8" s="114">
        <f t="shared" si="0"/>
        <v>2000000</v>
      </c>
      <c r="H8" s="114">
        <v>0</v>
      </c>
      <c r="I8" s="113">
        <f t="shared" si="1"/>
        <v>0</v>
      </c>
    </row>
    <row r="9" spans="1:9" x14ac:dyDescent="0.25">
      <c r="A9" s="193" t="s">
        <v>571</v>
      </c>
      <c r="B9" s="116">
        <f t="shared" si="4"/>
        <v>1</v>
      </c>
      <c r="C9" s="114">
        <f t="shared" si="2"/>
        <v>0</v>
      </c>
      <c r="D9" s="115">
        <v>0</v>
      </c>
      <c r="E9" s="114">
        <v>0</v>
      </c>
      <c r="F9" s="114">
        <f t="shared" si="3"/>
        <v>2000000</v>
      </c>
      <c r="G9" s="114">
        <f t="shared" si="0"/>
        <v>2000000</v>
      </c>
      <c r="H9" s="114">
        <v>0</v>
      </c>
      <c r="I9" s="113">
        <f t="shared" si="1"/>
        <v>0</v>
      </c>
    </row>
    <row r="10" spans="1:9" x14ac:dyDescent="0.25">
      <c r="A10" s="193" t="s">
        <v>669</v>
      </c>
      <c r="B10" s="116">
        <f t="shared" si="4"/>
        <v>1</v>
      </c>
      <c r="C10" s="114">
        <f t="shared" si="2"/>
        <v>0</v>
      </c>
      <c r="D10" s="115">
        <v>0</v>
      </c>
      <c r="E10" s="114">
        <v>0</v>
      </c>
      <c r="F10" s="114">
        <f t="shared" si="3"/>
        <v>2000000</v>
      </c>
      <c r="G10" s="114">
        <f t="shared" si="0"/>
        <v>2000000</v>
      </c>
      <c r="H10" s="114">
        <v>0</v>
      </c>
      <c r="I10" s="113">
        <f t="shared" si="1"/>
        <v>0</v>
      </c>
    </row>
    <row r="11" spans="1:9" x14ac:dyDescent="0.25">
      <c r="A11" s="193" t="s">
        <v>429</v>
      </c>
      <c r="B11" s="116">
        <f t="shared" si="4"/>
        <v>1</v>
      </c>
      <c r="C11" s="114">
        <f t="shared" si="2"/>
        <v>0</v>
      </c>
      <c r="D11" s="115">
        <v>0</v>
      </c>
      <c r="E11" s="114">
        <v>0</v>
      </c>
      <c r="F11" s="114">
        <f t="shared" si="3"/>
        <v>2000000</v>
      </c>
      <c r="G11" s="114">
        <f t="shared" si="0"/>
        <v>2000000</v>
      </c>
      <c r="H11" s="114">
        <v>0</v>
      </c>
      <c r="I11" s="113">
        <f t="shared" si="1"/>
        <v>0</v>
      </c>
    </row>
    <row r="12" spans="1:9" x14ac:dyDescent="0.25">
      <c r="A12" s="193" t="s">
        <v>668</v>
      </c>
      <c r="B12" s="116">
        <f t="shared" si="4"/>
        <v>1</v>
      </c>
      <c r="C12" s="114">
        <f t="shared" si="2"/>
        <v>0</v>
      </c>
      <c r="D12" s="115">
        <v>0</v>
      </c>
      <c r="E12" s="114">
        <v>0</v>
      </c>
      <c r="F12" s="114">
        <f t="shared" si="3"/>
        <v>2000000</v>
      </c>
      <c r="G12" s="114">
        <f t="shared" si="0"/>
        <v>2000000</v>
      </c>
      <c r="H12" s="114">
        <v>0</v>
      </c>
      <c r="I12" s="113">
        <f t="shared" si="1"/>
        <v>0</v>
      </c>
    </row>
    <row r="13" spans="1:9" x14ac:dyDescent="0.25">
      <c r="A13" s="193" t="s">
        <v>469</v>
      </c>
      <c r="B13" s="116">
        <f t="shared" si="4"/>
        <v>1</v>
      </c>
      <c r="C13" s="114">
        <f t="shared" si="2"/>
        <v>0</v>
      </c>
      <c r="D13" s="115">
        <v>0</v>
      </c>
      <c r="E13" s="114">
        <v>0</v>
      </c>
      <c r="F13" s="114">
        <f t="shared" si="3"/>
        <v>2000000</v>
      </c>
      <c r="G13" s="114">
        <f t="shared" si="0"/>
        <v>2000000</v>
      </c>
      <c r="H13" s="114">
        <v>0</v>
      </c>
      <c r="I13" s="113">
        <f t="shared" si="1"/>
        <v>0</v>
      </c>
    </row>
    <row r="14" spans="1:9" x14ac:dyDescent="0.25">
      <c r="A14" s="193" t="s">
        <v>667</v>
      </c>
      <c r="B14" s="116">
        <f t="shared" si="4"/>
        <v>1</v>
      </c>
      <c r="C14" s="114">
        <f t="shared" si="2"/>
        <v>0</v>
      </c>
      <c r="D14" s="115">
        <v>0</v>
      </c>
      <c r="E14" s="114">
        <v>0</v>
      </c>
      <c r="F14" s="114">
        <f t="shared" si="3"/>
        <v>2000000</v>
      </c>
      <c r="G14" s="114">
        <f t="shared" si="0"/>
        <v>2000000</v>
      </c>
      <c r="H14" s="114">
        <v>0</v>
      </c>
      <c r="I14" s="113">
        <f t="shared" si="1"/>
        <v>0</v>
      </c>
    </row>
    <row r="15" spans="1:9" x14ac:dyDescent="0.25">
      <c r="A15" s="193" t="s">
        <v>500</v>
      </c>
      <c r="B15" s="116">
        <f t="shared" si="4"/>
        <v>1</v>
      </c>
      <c r="C15" s="114">
        <f t="shared" si="2"/>
        <v>0</v>
      </c>
      <c r="D15" s="115">
        <v>0</v>
      </c>
      <c r="E15" s="114">
        <v>0</v>
      </c>
      <c r="F15" s="114">
        <f t="shared" si="3"/>
        <v>2000000</v>
      </c>
      <c r="G15" s="114">
        <f t="shared" si="0"/>
        <v>2000000</v>
      </c>
      <c r="H15" s="114">
        <v>0</v>
      </c>
      <c r="I15" s="113">
        <f t="shared" si="1"/>
        <v>0</v>
      </c>
    </row>
    <row r="16" spans="1:9" x14ac:dyDescent="0.25">
      <c r="A16" s="193" t="s">
        <v>570</v>
      </c>
      <c r="B16" s="116">
        <f t="shared" si="4"/>
        <v>1</v>
      </c>
      <c r="C16" s="114">
        <f t="shared" si="2"/>
        <v>0</v>
      </c>
      <c r="D16" s="115">
        <v>0</v>
      </c>
      <c r="E16" s="114">
        <v>0</v>
      </c>
      <c r="F16" s="114">
        <f t="shared" si="3"/>
        <v>2000000</v>
      </c>
      <c r="G16" s="114">
        <f t="shared" si="0"/>
        <v>2000000</v>
      </c>
      <c r="H16" s="114">
        <v>0</v>
      </c>
      <c r="I16" s="113">
        <f t="shared" si="1"/>
        <v>0</v>
      </c>
    </row>
    <row r="17" spans="1:9" x14ac:dyDescent="0.25">
      <c r="A17" s="193" t="s">
        <v>666</v>
      </c>
      <c r="B17" s="116">
        <f t="shared" si="4"/>
        <v>1</v>
      </c>
      <c r="C17" s="114">
        <f t="shared" si="2"/>
        <v>0</v>
      </c>
      <c r="D17" s="115">
        <v>0</v>
      </c>
      <c r="E17" s="114">
        <v>0</v>
      </c>
      <c r="F17" s="114">
        <f t="shared" si="3"/>
        <v>2000000</v>
      </c>
      <c r="G17" s="114">
        <f t="shared" si="0"/>
        <v>2000000</v>
      </c>
      <c r="H17" s="114">
        <v>0</v>
      </c>
      <c r="I17" s="113">
        <f t="shared" si="1"/>
        <v>0</v>
      </c>
    </row>
    <row r="18" spans="1:9" x14ac:dyDescent="0.25">
      <c r="A18" s="193" t="s">
        <v>428</v>
      </c>
      <c r="B18" s="116">
        <f t="shared" si="4"/>
        <v>1</v>
      </c>
      <c r="C18" s="114">
        <f t="shared" si="2"/>
        <v>0</v>
      </c>
      <c r="D18" s="115">
        <v>0</v>
      </c>
      <c r="E18" s="114">
        <v>0</v>
      </c>
      <c r="F18" s="114">
        <f t="shared" si="3"/>
        <v>2000000</v>
      </c>
      <c r="G18" s="114">
        <f t="shared" si="0"/>
        <v>2000000</v>
      </c>
      <c r="H18" s="114">
        <v>0</v>
      </c>
      <c r="I18" s="113">
        <f t="shared" si="1"/>
        <v>0</v>
      </c>
    </row>
    <row r="19" spans="1:9" x14ac:dyDescent="0.25">
      <c r="A19" s="193" t="s">
        <v>665</v>
      </c>
      <c r="B19" s="116">
        <f t="shared" si="4"/>
        <v>1</v>
      </c>
      <c r="C19" s="114">
        <f t="shared" si="2"/>
        <v>0</v>
      </c>
      <c r="D19" s="115">
        <v>0</v>
      </c>
      <c r="E19" s="114">
        <v>0</v>
      </c>
      <c r="F19" s="114">
        <f t="shared" si="3"/>
        <v>2000000</v>
      </c>
      <c r="G19" s="114">
        <f t="shared" si="0"/>
        <v>2000000</v>
      </c>
      <c r="H19" s="114">
        <v>0</v>
      </c>
      <c r="I19" s="113">
        <f t="shared" si="1"/>
        <v>0</v>
      </c>
    </row>
    <row r="20" spans="1:9" x14ac:dyDescent="0.25">
      <c r="A20" s="193" t="s">
        <v>468</v>
      </c>
      <c r="B20" s="116">
        <f t="shared" si="4"/>
        <v>1</v>
      </c>
      <c r="C20" s="114">
        <f t="shared" si="2"/>
        <v>0</v>
      </c>
      <c r="D20" s="115">
        <v>0</v>
      </c>
      <c r="E20" s="114">
        <v>0</v>
      </c>
      <c r="F20" s="114">
        <f t="shared" si="3"/>
        <v>2000000</v>
      </c>
      <c r="G20" s="114">
        <f t="shared" si="0"/>
        <v>2000000</v>
      </c>
      <c r="H20" s="114">
        <v>0</v>
      </c>
      <c r="I20" s="113">
        <f t="shared" si="1"/>
        <v>0</v>
      </c>
    </row>
    <row r="21" spans="1:9" x14ac:dyDescent="0.25">
      <c r="A21" s="193" t="s">
        <v>664</v>
      </c>
      <c r="B21" s="116">
        <f t="shared" si="4"/>
        <v>1</v>
      </c>
      <c r="C21" s="114">
        <f t="shared" si="2"/>
        <v>0</v>
      </c>
      <c r="D21" s="115">
        <v>0</v>
      </c>
      <c r="E21" s="114">
        <v>0</v>
      </c>
      <c r="F21" s="114">
        <f t="shared" si="3"/>
        <v>2000000</v>
      </c>
      <c r="G21" s="114">
        <f t="shared" si="0"/>
        <v>2000000</v>
      </c>
      <c r="H21" s="114">
        <v>0</v>
      </c>
      <c r="I21" s="113">
        <f t="shared" si="1"/>
        <v>0</v>
      </c>
    </row>
    <row r="22" spans="1:9" x14ac:dyDescent="0.25">
      <c r="A22" s="193" t="s">
        <v>499</v>
      </c>
      <c r="B22" s="116">
        <f t="shared" si="4"/>
        <v>1</v>
      </c>
      <c r="C22" s="114">
        <f t="shared" si="2"/>
        <v>0</v>
      </c>
      <c r="D22" s="115">
        <v>0</v>
      </c>
      <c r="E22" s="114">
        <v>0</v>
      </c>
      <c r="F22" s="114">
        <f t="shared" si="3"/>
        <v>2000000</v>
      </c>
      <c r="G22" s="114">
        <f t="shared" si="0"/>
        <v>2000000</v>
      </c>
      <c r="H22" s="114">
        <v>0</v>
      </c>
      <c r="I22" s="113">
        <f t="shared" si="1"/>
        <v>0</v>
      </c>
    </row>
    <row r="23" spans="1:9" x14ac:dyDescent="0.25">
      <c r="A23" s="193" t="s">
        <v>569</v>
      </c>
      <c r="B23" s="116">
        <f t="shared" si="4"/>
        <v>1</v>
      </c>
      <c r="C23" s="114">
        <f t="shared" si="2"/>
        <v>0</v>
      </c>
      <c r="D23" s="115">
        <v>0</v>
      </c>
      <c r="E23" s="114">
        <v>0</v>
      </c>
      <c r="F23" s="114">
        <f t="shared" si="3"/>
        <v>2000000</v>
      </c>
      <c r="G23" s="114">
        <f t="shared" si="0"/>
        <v>2000000</v>
      </c>
      <c r="H23" s="114">
        <v>0</v>
      </c>
      <c r="I23" s="113">
        <f t="shared" si="1"/>
        <v>0</v>
      </c>
    </row>
    <row r="24" spans="1:9" x14ac:dyDescent="0.25">
      <c r="A24" s="193" t="s">
        <v>663</v>
      </c>
      <c r="B24" s="116">
        <f t="shared" si="4"/>
        <v>1</v>
      </c>
      <c r="C24" s="114">
        <f t="shared" si="2"/>
        <v>0</v>
      </c>
      <c r="D24" s="115">
        <v>0</v>
      </c>
      <c r="E24" s="114">
        <v>0</v>
      </c>
      <c r="F24" s="114">
        <f t="shared" si="3"/>
        <v>2000000</v>
      </c>
      <c r="G24" s="114">
        <f t="shared" si="0"/>
        <v>2000000</v>
      </c>
      <c r="H24" s="114">
        <v>0</v>
      </c>
      <c r="I24" s="113">
        <f t="shared" si="1"/>
        <v>0</v>
      </c>
    </row>
    <row r="25" spans="1:9" x14ac:dyDescent="0.25">
      <c r="A25" s="193" t="s">
        <v>427</v>
      </c>
      <c r="B25" s="116">
        <f t="shared" si="4"/>
        <v>1</v>
      </c>
      <c r="C25" s="114">
        <f t="shared" si="2"/>
        <v>0</v>
      </c>
      <c r="D25" s="115">
        <v>0</v>
      </c>
      <c r="E25" s="114">
        <v>0</v>
      </c>
      <c r="F25" s="114">
        <f t="shared" si="3"/>
        <v>2000000</v>
      </c>
      <c r="G25" s="114">
        <f t="shared" si="0"/>
        <v>2000000</v>
      </c>
      <c r="H25" s="114">
        <v>0</v>
      </c>
      <c r="I25" s="113">
        <f t="shared" si="1"/>
        <v>0</v>
      </c>
    </row>
    <row r="26" spans="1:9" x14ac:dyDescent="0.25">
      <c r="A26" s="193" t="s">
        <v>662</v>
      </c>
      <c r="B26" s="116">
        <f t="shared" si="4"/>
        <v>1</v>
      </c>
      <c r="C26" s="114">
        <f>$D$2</f>
        <v>96495</v>
      </c>
      <c r="D26" s="115">
        <f>C26-E26</f>
        <v>95665.99</v>
      </c>
      <c r="E26" s="114">
        <f>ROUND(F26*B26*$B$2/365,2)</f>
        <v>829.01</v>
      </c>
      <c r="F26" s="114">
        <f>G25+(E4*21)</f>
        <v>2017262</v>
      </c>
      <c r="G26" s="114">
        <f t="shared" si="0"/>
        <v>1921596.01</v>
      </c>
      <c r="H26" s="114">
        <f>F26*$B$2*B26/365</f>
        <v>829.0117808219178</v>
      </c>
      <c r="I26" s="113">
        <f t="shared" si="1"/>
        <v>1.7808219178050422E-3</v>
      </c>
    </row>
    <row r="27" spans="1:9" x14ac:dyDescent="0.25">
      <c r="A27" s="193" t="s">
        <v>467</v>
      </c>
      <c r="B27" s="116">
        <f t="shared" si="4"/>
        <v>1</v>
      </c>
      <c r="C27" s="114">
        <f>$D$2</f>
        <v>96495</v>
      </c>
      <c r="D27" s="115">
        <f t="shared" ref="D27:D46" si="5">C27-E27</f>
        <v>95705.3</v>
      </c>
      <c r="E27" s="114">
        <f t="shared" ref="E27:E45" si="6">ROUND(F27*B27*$B$2/365,2)</f>
        <v>789.7</v>
      </c>
      <c r="F27" s="114">
        <f t="shared" si="3"/>
        <v>1921596.01</v>
      </c>
      <c r="G27" s="114">
        <f t="shared" si="0"/>
        <v>1825890.71</v>
      </c>
      <c r="H27" s="114">
        <f t="shared" ref="H27:H45" si="7">F27*$B$2*B27/365</f>
        <v>789.69699041095885</v>
      </c>
      <c r="I27" s="113">
        <f t="shared" si="1"/>
        <v>-3.0095890411985238E-3</v>
      </c>
    </row>
    <row r="28" spans="1:9" x14ac:dyDescent="0.25">
      <c r="A28" s="193" t="s">
        <v>661</v>
      </c>
      <c r="B28" s="116">
        <f t="shared" si="4"/>
        <v>1</v>
      </c>
      <c r="C28" s="114">
        <f t="shared" ref="C28:C46" si="8">$D$2</f>
        <v>96495</v>
      </c>
      <c r="D28" s="115">
        <f t="shared" si="5"/>
        <v>95744.63</v>
      </c>
      <c r="E28" s="114">
        <f t="shared" si="6"/>
        <v>750.37</v>
      </c>
      <c r="F28" s="114">
        <f t="shared" si="3"/>
        <v>1825890.71</v>
      </c>
      <c r="G28" s="114">
        <f t="shared" si="0"/>
        <v>1730146.08</v>
      </c>
      <c r="H28" s="114">
        <f t="shared" si="7"/>
        <v>750.3660452054794</v>
      </c>
      <c r="I28" s="113">
        <f t="shared" si="1"/>
        <v>-3.9547945206095392E-3</v>
      </c>
    </row>
    <row r="29" spans="1:9" x14ac:dyDescent="0.25">
      <c r="A29" s="193" t="s">
        <v>194</v>
      </c>
      <c r="B29" s="116">
        <f t="shared" si="4"/>
        <v>1</v>
      </c>
      <c r="C29" s="114">
        <f t="shared" si="8"/>
        <v>96495</v>
      </c>
      <c r="D29" s="115">
        <f t="shared" si="5"/>
        <v>95783.98</v>
      </c>
      <c r="E29" s="114">
        <f t="shared" si="6"/>
        <v>711.02</v>
      </c>
      <c r="F29" s="114">
        <f t="shared" si="3"/>
        <v>1730146.08</v>
      </c>
      <c r="G29" s="114">
        <f t="shared" si="0"/>
        <v>1634362.1</v>
      </c>
      <c r="H29" s="114">
        <f t="shared" si="7"/>
        <v>711.01893698630136</v>
      </c>
      <c r="I29" s="113">
        <f t="shared" si="1"/>
        <v>-1.0630136986264915E-3</v>
      </c>
    </row>
    <row r="30" spans="1:9" x14ac:dyDescent="0.25">
      <c r="A30" s="193" t="s">
        <v>568</v>
      </c>
      <c r="B30" s="116">
        <f t="shared" si="4"/>
        <v>1</v>
      </c>
      <c r="C30" s="114">
        <f t="shared" si="8"/>
        <v>96495</v>
      </c>
      <c r="D30" s="115">
        <f t="shared" si="5"/>
        <v>95823.34</v>
      </c>
      <c r="E30" s="114">
        <f t="shared" si="6"/>
        <v>671.66</v>
      </c>
      <c r="F30" s="114">
        <f t="shared" si="3"/>
        <v>1634362.1</v>
      </c>
      <c r="G30" s="114">
        <f t="shared" si="0"/>
        <v>1538538.76</v>
      </c>
      <c r="H30" s="114">
        <f t="shared" si="7"/>
        <v>671.65565753424653</v>
      </c>
      <c r="I30" s="113">
        <f t="shared" si="1"/>
        <v>-4.3424657534387734E-3</v>
      </c>
    </row>
    <row r="31" spans="1:9" x14ac:dyDescent="0.25">
      <c r="A31" s="193" t="s">
        <v>660</v>
      </c>
      <c r="B31" s="116">
        <f t="shared" si="4"/>
        <v>1</v>
      </c>
      <c r="C31" s="114">
        <f t="shared" si="8"/>
        <v>96495</v>
      </c>
      <c r="D31" s="115">
        <f t="shared" si="5"/>
        <v>95862.720000000001</v>
      </c>
      <c r="E31" s="114">
        <f t="shared" si="6"/>
        <v>632.28</v>
      </c>
      <c r="F31" s="114">
        <f t="shared" si="3"/>
        <v>1538538.76</v>
      </c>
      <c r="G31" s="114">
        <f t="shared" si="0"/>
        <v>1442676.04</v>
      </c>
      <c r="H31" s="114">
        <f t="shared" si="7"/>
        <v>632.27620273972593</v>
      </c>
      <c r="I31" s="113">
        <f t="shared" si="1"/>
        <v>-3.7972602740410366E-3</v>
      </c>
    </row>
    <row r="32" spans="1:9" x14ac:dyDescent="0.25">
      <c r="A32" s="193" t="s">
        <v>230</v>
      </c>
      <c r="B32" s="116">
        <f t="shared" si="4"/>
        <v>1</v>
      </c>
      <c r="C32" s="114">
        <f t="shared" si="8"/>
        <v>96495</v>
      </c>
      <c r="D32" s="115">
        <f t="shared" si="5"/>
        <v>95902.12</v>
      </c>
      <c r="E32" s="114">
        <f t="shared" si="6"/>
        <v>592.88</v>
      </c>
      <c r="F32" s="114">
        <f t="shared" si="3"/>
        <v>1442676.04</v>
      </c>
      <c r="G32" s="114">
        <f t="shared" si="0"/>
        <v>1346773.92</v>
      </c>
      <c r="H32" s="114">
        <f t="shared" si="7"/>
        <v>592.88056438356159</v>
      </c>
      <c r="I32" s="113">
        <f t="shared" si="1"/>
        <v>5.6438356159560499E-4</v>
      </c>
    </row>
    <row r="33" spans="1:9" x14ac:dyDescent="0.25">
      <c r="A33" s="193" t="s">
        <v>659</v>
      </c>
      <c r="B33" s="116">
        <f t="shared" si="4"/>
        <v>1</v>
      </c>
      <c r="C33" s="114">
        <f t="shared" si="8"/>
        <v>96495</v>
      </c>
      <c r="D33" s="115">
        <f t="shared" si="5"/>
        <v>95941.53</v>
      </c>
      <c r="E33" s="114">
        <f t="shared" si="6"/>
        <v>553.47</v>
      </c>
      <c r="F33" s="114">
        <f t="shared" si="3"/>
        <v>1346773.92</v>
      </c>
      <c r="G33" s="114">
        <f t="shared" si="0"/>
        <v>1250832.3899999999</v>
      </c>
      <c r="H33" s="114">
        <f t="shared" si="7"/>
        <v>553.46873424657531</v>
      </c>
      <c r="I33" s="113">
        <f t="shared" si="1"/>
        <v>-1.2657534247182411E-3</v>
      </c>
    </row>
    <row r="34" spans="1:9" x14ac:dyDescent="0.25">
      <c r="A34" s="193" t="s">
        <v>466</v>
      </c>
      <c r="B34" s="116">
        <f t="shared" si="4"/>
        <v>1</v>
      </c>
      <c r="C34" s="114">
        <f t="shared" si="8"/>
        <v>96495</v>
      </c>
      <c r="D34" s="115">
        <f t="shared" si="5"/>
        <v>95980.96</v>
      </c>
      <c r="E34" s="114">
        <f t="shared" si="6"/>
        <v>514.04</v>
      </c>
      <c r="F34" s="114">
        <f t="shared" si="3"/>
        <v>1250832.3899999999</v>
      </c>
      <c r="G34" s="114">
        <f t="shared" si="0"/>
        <v>1154851.43</v>
      </c>
      <c r="H34" s="114">
        <f t="shared" si="7"/>
        <v>514.04070821917799</v>
      </c>
      <c r="I34" s="113">
        <f t="shared" si="1"/>
        <v>7.0821917802277312E-4</v>
      </c>
    </row>
    <row r="35" spans="1:9" x14ac:dyDescent="0.25">
      <c r="A35" s="193" t="s">
        <v>658</v>
      </c>
      <c r="B35" s="116">
        <f t="shared" si="4"/>
        <v>1</v>
      </c>
      <c r="C35" s="114">
        <f t="shared" si="8"/>
        <v>96495</v>
      </c>
      <c r="D35" s="115">
        <f t="shared" si="5"/>
        <v>96020.4</v>
      </c>
      <c r="E35" s="114">
        <f t="shared" si="6"/>
        <v>474.6</v>
      </c>
      <c r="F35" s="114">
        <f t="shared" si="3"/>
        <v>1154851.43</v>
      </c>
      <c r="G35" s="114">
        <f t="shared" si="0"/>
        <v>1058831.03</v>
      </c>
      <c r="H35" s="114">
        <f t="shared" si="7"/>
        <v>474.59647808219171</v>
      </c>
      <c r="I35" s="113">
        <f t="shared" si="1"/>
        <v>-3.5219178083139013E-3</v>
      </c>
    </row>
    <row r="36" spans="1:9" x14ac:dyDescent="0.25">
      <c r="A36" s="193" t="s">
        <v>498</v>
      </c>
      <c r="B36" s="116">
        <f t="shared" si="4"/>
        <v>1</v>
      </c>
      <c r="C36" s="114">
        <f t="shared" si="8"/>
        <v>96495</v>
      </c>
      <c r="D36" s="115">
        <f t="shared" si="5"/>
        <v>96059.86</v>
      </c>
      <c r="E36" s="114">
        <f t="shared" si="6"/>
        <v>435.14</v>
      </c>
      <c r="F36" s="114">
        <f t="shared" si="3"/>
        <v>1058831.03</v>
      </c>
      <c r="G36" s="114">
        <f t="shared" si="0"/>
        <v>962771.17</v>
      </c>
      <c r="H36" s="114">
        <f t="shared" si="7"/>
        <v>435.13603972602743</v>
      </c>
      <c r="I36" s="113">
        <f t="shared" si="1"/>
        <v>-3.9602739725523861E-3</v>
      </c>
    </row>
    <row r="37" spans="1:9" x14ac:dyDescent="0.25">
      <c r="A37" s="193" t="s">
        <v>41</v>
      </c>
      <c r="B37" s="116">
        <f t="shared" si="4"/>
        <v>1</v>
      </c>
      <c r="C37" s="114">
        <f t="shared" si="8"/>
        <v>96495</v>
      </c>
      <c r="D37" s="115">
        <f t="shared" si="5"/>
        <v>96099.34</v>
      </c>
      <c r="E37" s="114">
        <f t="shared" si="6"/>
        <v>395.66</v>
      </c>
      <c r="F37" s="114">
        <f t="shared" si="3"/>
        <v>962771.17</v>
      </c>
      <c r="G37" s="114">
        <f t="shared" si="0"/>
        <v>866671.83000000007</v>
      </c>
      <c r="H37" s="114">
        <f t="shared" si="7"/>
        <v>395.65938493150691</v>
      </c>
      <c r="I37" s="113">
        <f t="shared" si="1"/>
        <v>-6.1506849311854239E-4</v>
      </c>
    </row>
    <row r="38" spans="1:9" x14ac:dyDescent="0.25">
      <c r="A38" s="193" t="s">
        <v>657</v>
      </c>
      <c r="B38" s="116">
        <f t="shared" si="4"/>
        <v>1</v>
      </c>
      <c r="C38" s="114">
        <f t="shared" si="8"/>
        <v>96495</v>
      </c>
      <c r="D38" s="115">
        <f t="shared" si="5"/>
        <v>96138.83</v>
      </c>
      <c r="E38" s="114">
        <f t="shared" si="6"/>
        <v>356.17</v>
      </c>
      <c r="F38" s="114">
        <f t="shared" si="3"/>
        <v>866671.83000000007</v>
      </c>
      <c r="G38" s="114">
        <f t="shared" si="0"/>
        <v>770533.00000000012</v>
      </c>
      <c r="H38" s="114">
        <f t="shared" si="7"/>
        <v>356.16650547945204</v>
      </c>
      <c r="I38" s="113">
        <f t="shared" si="1"/>
        <v>-3.494520547974389E-3</v>
      </c>
    </row>
    <row r="39" spans="1:9" x14ac:dyDescent="0.25">
      <c r="A39" s="193" t="s">
        <v>426</v>
      </c>
      <c r="B39" s="116">
        <f t="shared" si="4"/>
        <v>1</v>
      </c>
      <c r="C39" s="114">
        <f t="shared" si="8"/>
        <v>96495</v>
      </c>
      <c r="D39" s="115">
        <f t="shared" si="5"/>
        <v>96178.34</v>
      </c>
      <c r="E39" s="114">
        <f t="shared" si="6"/>
        <v>316.66000000000003</v>
      </c>
      <c r="F39" s="114">
        <f t="shared" si="3"/>
        <v>770533.00000000012</v>
      </c>
      <c r="G39" s="114">
        <f t="shared" si="0"/>
        <v>674354.66000000015</v>
      </c>
      <c r="H39" s="114">
        <f t="shared" si="7"/>
        <v>316.65739726027402</v>
      </c>
      <c r="I39" s="113">
        <f t="shared" si="1"/>
        <v>-2.6027397260008911E-3</v>
      </c>
    </row>
    <row r="40" spans="1:9" x14ac:dyDescent="0.25">
      <c r="A40" s="193" t="s">
        <v>656</v>
      </c>
      <c r="B40" s="116">
        <f t="shared" si="4"/>
        <v>1</v>
      </c>
      <c r="C40" s="114">
        <f t="shared" si="8"/>
        <v>96495</v>
      </c>
      <c r="D40" s="115">
        <f t="shared" si="5"/>
        <v>96217.87</v>
      </c>
      <c r="E40" s="114">
        <f t="shared" si="6"/>
        <v>277.13</v>
      </c>
      <c r="F40" s="114">
        <f t="shared" si="3"/>
        <v>674354.66000000015</v>
      </c>
      <c r="G40" s="114">
        <f t="shared" si="0"/>
        <v>578136.79000000015</v>
      </c>
      <c r="H40" s="114">
        <f t="shared" si="7"/>
        <v>277.1320520547946</v>
      </c>
      <c r="I40" s="113">
        <f t="shared" si="1"/>
        <v>2.052054794603464E-3</v>
      </c>
    </row>
    <row r="41" spans="1:9" x14ac:dyDescent="0.25">
      <c r="A41" s="193" t="s">
        <v>465</v>
      </c>
      <c r="B41" s="116">
        <f t="shared" si="4"/>
        <v>1</v>
      </c>
      <c r="C41" s="114">
        <f t="shared" si="8"/>
        <v>96495</v>
      </c>
      <c r="D41" s="115">
        <f t="shared" si="5"/>
        <v>96257.41</v>
      </c>
      <c r="E41" s="114">
        <f t="shared" si="6"/>
        <v>237.59</v>
      </c>
      <c r="F41" s="114">
        <f t="shared" si="3"/>
        <v>578136.79000000015</v>
      </c>
      <c r="G41" s="114">
        <f t="shared" si="0"/>
        <v>481879.38000000012</v>
      </c>
      <c r="H41" s="114">
        <f t="shared" si="7"/>
        <v>237.59046164383568</v>
      </c>
      <c r="I41" s="113">
        <f t="shared" si="1"/>
        <v>4.6164383567770528E-4</v>
      </c>
    </row>
    <row r="42" spans="1:9" x14ac:dyDescent="0.25">
      <c r="A42" s="193" t="s">
        <v>655</v>
      </c>
      <c r="B42" s="116">
        <f t="shared" si="4"/>
        <v>1</v>
      </c>
      <c r="C42" s="114">
        <f t="shared" si="8"/>
        <v>96495</v>
      </c>
      <c r="D42" s="115">
        <f t="shared" si="5"/>
        <v>96296.97</v>
      </c>
      <c r="E42" s="114">
        <f t="shared" si="6"/>
        <v>198.03</v>
      </c>
      <c r="F42" s="114">
        <f t="shared" si="3"/>
        <v>481879.38000000012</v>
      </c>
      <c r="G42" s="114">
        <f t="shared" si="0"/>
        <v>385582.41000000015</v>
      </c>
      <c r="H42" s="114">
        <f t="shared" si="7"/>
        <v>198.03262191780829</v>
      </c>
      <c r="I42" s="113">
        <f t="shared" si="1"/>
        <v>2.6219178082840244E-3</v>
      </c>
    </row>
    <row r="43" spans="1:9" x14ac:dyDescent="0.25">
      <c r="A43" s="193" t="s">
        <v>497</v>
      </c>
      <c r="B43" s="116">
        <f t="shared" si="4"/>
        <v>1</v>
      </c>
      <c r="C43" s="114">
        <f t="shared" si="8"/>
        <v>96495</v>
      </c>
      <c r="D43" s="115">
        <f t="shared" si="5"/>
        <v>96336.54</v>
      </c>
      <c r="E43" s="114">
        <f t="shared" si="6"/>
        <v>158.46</v>
      </c>
      <c r="F43" s="114">
        <f t="shared" si="3"/>
        <v>385582.41000000015</v>
      </c>
      <c r="G43" s="114">
        <f t="shared" si="0"/>
        <v>289245.87000000017</v>
      </c>
      <c r="H43" s="114">
        <f t="shared" si="7"/>
        <v>158.4585246575343</v>
      </c>
      <c r="I43" s="113">
        <f t="shared" si="1"/>
        <v>-1.4753424657101277E-3</v>
      </c>
    </row>
    <row r="44" spans="1:9" x14ac:dyDescent="0.25">
      <c r="A44" s="193" t="s">
        <v>567</v>
      </c>
      <c r="B44" s="116">
        <f t="shared" si="4"/>
        <v>1</v>
      </c>
      <c r="C44" s="114">
        <f t="shared" si="8"/>
        <v>96495</v>
      </c>
      <c r="D44" s="115">
        <f t="shared" si="5"/>
        <v>96376.13</v>
      </c>
      <c r="E44" s="114">
        <f t="shared" si="6"/>
        <v>118.87</v>
      </c>
      <c r="F44" s="114">
        <f t="shared" si="3"/>
        <v>289245.87000000017</v>
      </c>
      <c r="G44" s="114">
        <f t="shared" si="0"/>
        <v>192869.74000000017</v>
      </c>
      <c r="H44" s="114">
        <f t="shared" si="7"/>
        <v>118.86816575342472</v>
      </c>
      <c r="I44" s="113">
        <f t="shared" si="1"/>
        <v>-1.8342465752851922E-3</v>
      </c>
    </row>
    <row r="45" spans="1:9" x14ac:dyDescent="0.25">
      <c r="A45" s="193" t="s">
        <v>654</v>
      </c>
      <c r="B45" s="116">
        <f t="shared" si="4"/>
        <v>1</v>
      </c>
      <c r="C45" s="114">
        <f t="shared" si="8"/>
        <v>96495</v>
      </c>
      <c r="D45" s="115">
        <f t="shared" si="5"/>
        <v>96415.74</v>
      </c>
      <c r="E45" s="114">
        <f t="shared" si="6"/>
        <v>79.260000000000005</v>
      </c>
      <c r="F45" s="114">
        <f t="shared" si="3"/>
        <v>192869.74000000017</v>
      </c>
      <c r="G45" s="114">
        <f t="shared" si="0"/>
        <v>96454.00000000016</v>
      </c>
      <c r="H45" s="114">
        <f t="shared" si="7"/>
        <v>79.261536986301437</v>
      </c>
      <c r="I45" s="113">
        <f t="shared" si="1"/>
        <v>1.5369863014313978E-3</v>
      </c>
    </row>
    <row r="46" spans="1:9" x14ac:dyDescent="0.25">
      <c r="A46" s="193" t="s">
        <v>425</v>
      </c>
      <c r="B46" s="116">
        <f t="shared" si="4"/>
        <v>1</v>
      </c>
      <c r="C46" s="114">
        <f t="shared" si="8"/>
        <v>96495</v>
      </c>
      <c r="D46" s="115">
        <f t="shared" si="5"/>
        <v>96454.00000000016</v>
      </c>
      <c r="E46" s="114">
        <v>40.999999999840512</v>
      </c>
      <c r="F46" s="114">
        <f t="shared" si="3"/>
        <v>96454.00000000016</v>
      </c>
      <c r="G46" s="114">
        <f t="shared" si="0"/>
        <v>0</v>
      </c>
      <c r="H46" s="114">
        <f>41.03</f>
        <v>41.03</v>
      </c>
      <c r="I46" s="113">
        <f t="shared" si="1"/>
        <v>3.0000000159489559E-2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609B9-BD5C-47A8-8E8C-0DE5A18A1E58}">
  <dimension ref="A1:N7"/>
  <sheetViews>
    <sheetView zoomScaleNormal="100" workbookViewId="0">
      <selection activeCell="F22" sqref="F22"/>
    </sheetView>
  </sheetViews>
  <sheetFormatPr defaultRowHeight="15" x14ac:dyDescent="0.25"/>
  <cols>
    <col min="2" max="2" width="11.5703125" bestFit="1" customWidth="1"/>
    <col min="3" max="3" width="11.85546875" bestFit="1" customWidth="1"/>
    <col min="4" max="4" width="12" bestFit="1" customWidth="1"/>
    <col min="5" max="5" width="14.5703125" bestFit="1" customWidth="1"/>
    <col min="6" max="6" width="12.7109375" bestFit="1" customWidth="1"/>
    <col min="7" max="7" width="7.85546875" bestFit="1" customWidth="1"/>
    <col min="8" max="8" width="15.42578125" bestFit="1" customWidth="1"/>
    <col min="9" max="9" width="8.5703125" customWidth="1"/>
    <col min="10" max="10" width="7.7109375" bestFit="1" customWidth="1"/>
    <col min="11" max="11" width="21.85546875" bestFit="1" customWidth="1"/>
    <col min="12" max="12" width="17.85546875" bestFit="1" customWidth="1"/>
    <col min="13" max="13" width="14.42578125" bestFit="1" customWidth="1"/>
    <col min="14" max="14" width="76.140625" bestFit="1" customWidth="1"/>
    <col min="15" max="15" width="12.28515625" bestFit="1" customWidth="1"/>
  </cols>
  <sheetData>
    <row r="1" spans="1:14" x14ac:dyDescent="0.25">
      <c r="A1" s="211" t="s">
        <v>75</v>
      </c>
      <c r="B1" s="209" t="s">
        <v>1</v>
      </c>
      <c r="C1" s="209" t="s">
        <v>2</v>
      </c>
      <c r="D1" s="209" t="s">
        <v>11</v>
      </c>
      <c r="E1" s="209" t="s">
        <v>12</v>
      </c>
      <c r="F1" s="209" t="s">
        <v>13</v>
      </c>
      <c r="G1" s="209" t="s">
        <v>22</v>
      </c>
      <c r="H1" s="209" t="s">
        <v>3</v>
      </c>
      <c r="I1" s="209" t="s">
        <v>4</v>
      </c>
      <c r="J1" s="209" t="s">
        <v>5</v>
      </c>
      <c r="K1" s="209" t="s">
        <v>6</v>
      </c>
      <c r="L1" s="210" t="s">
        <v>8</v>
      </c>
      <c r="M1" s="209" t="s">
        <v>7</v>
      </c>
      <c r="N1" s="208" t="s">
        <v>168</v>
      </c>
    </row>
    <row r="2" spans="1:14" x14ac:dyDescent="0.25">
      <c r="A2" s="176" t="s">
        <v>0</v>
      </c>
      <c r="B2" s="173" t="s">
        <v>9</v>
      </c>
      <c r="C2" s="173" t="s">
        <v>161</v>
      </c>
      <c r="D2" s="173" t="s">
        <v>119</v>
      </c>
      <c r="E2" s="173" t="s">
        <v>186</v>
      </c>
      <c r="F2" s="173" t="s">
        <v>187</v>
      </c>
      <c r="G2" s="173" t="s">
        <v>119</v>
      </c>
      <c r="H2" s="173" t="s">
        <v>678</v>
      </c>
      <c r="I2" s="175" t="s">
        <v>0</v>
      </c>
      <c r="J2" s="173" t="s">
        <v>9</v>
      </c>
      <c r="K2" s="173" t="s">
        <v>69</v>
      </c>
      <c r="L2" s="174" t="s">
        <v>71</v>
      </c>
      <c r="M2" s="173" t="s">
        <v>594</v>
      </c>
      <c r="N2" s="109" t="s">
        <v>677</v>
      </c>
    </row>
    <row r="3" spans="1:14" x14ac:dyDescent="0.25">
      <c r="A3" s="176" t="s">
        <v>0</v>
      </c>
      <c r="B3" s="272" t="s">
        <v>9</v>
      </c>
      <c r="C3" s="272" t="s">
        <v>10</v>
      </c>
      <c r="D3" s="272" t="s">
        <v>119</v>
      </c>
      <c r="E3" s="272" t="s">
        <v>186</v>
      </c>
      <c r="F3" s="272" t="s">
        <v>187</v>
      </c>
      <c r="G3" s="272" t="s">
        <v>77</v>
      </c>
      <c r="H3" s="272" t="s">
        <v>726</v>
      </c>
      <c r="I3" s="272" t="s">
        <v>74</v>
      </c>
      <c r="J3" s="272" t="s">
        <v>9</v>
      </c>
      <c r="K3" s="272" t="s">
        <v>69</v>
      </c>
      <c r="L3" s="173" t="s">
        <v>71</v>
      </c>
      <c r="M3" s="173" t="s">
        <v>594</v>
      </c>
      <c r="N3" s="273" t="s">
        <v>780</v>
      </c>
    </row>
    <row r="4" spans="1:14" x14ac:dyDescent="0.25">
      <c r="A4" s="176" t="s">
        <v>0</v>
      </c>
      <c r="B4" s="272" t="s">
        <v>9</v>
      </c>
      <c r="C4" s="272" t="s">
        <v>10</v>
      </c>
      <c r="D4" s="272" t="s">
        <v>77</v>
      </c>
      <c r="E4" s="272" t="s">
        <v>186</v>
      </c>
      <c r="F4" s="272" t="s">
        <v>187</v>
      </c>
      <c r="G4" s="272" t="s">
        <v>119</v>
      </c>
      <c r="H4" s="272" t="s">
        <v>726</v>
      </c>
      <c r="I4" s="272" t="s">
        <v>0</v>
      </c>
      <c r="J4" s="272" t="s">
        <v>9</v>
      </c>
      <c r="K4" s="272" t="s">
        <v>69</v>
      </c>
      <c r="L4" s="173" t="s">
        <v>71</v>
      </c>
      <c r="M4" s="173" t="s">
        <v>594</v>
      </c>
      <c r="N4" s="273" t="s">
        <v>736</v>
      </c>
    </row>
    <row r="5" spans="1:14" x14ac:dyDescent="0.25">
      <c r="A5" s="176" t="s">
        <v>0</v>
      </c>
      <c r="B5" s="272" t="s">
        <v>9</v>
      </c>
      <c r="C5" s="272" t="s">
        <v>10</v>
      </c>
      <c r="D5" s="272" t="s">
        <v>119</v>
      </c>
      <c r="E5" s="272" t="s">
        <v>186</v>
      </c>
      <c r="F5" s="272" t="s">
        <v>187</v>
      </c>
      <c r="G5" s="272" t="s">
        <v>119</v>
      </c>
      <c r="H5" s="272" t="s">
        <v>726</v>
      </c>
      <c r="I5" s="272" t="s">
        <v>0</v>
      </c>
      <c r="J5" s="272" t="s">
        <v>9</v>
      </c>
      <c r="K5" s="272" t="s">
        <v>69</v>
      </c>
      <c r="L5" s="173" t="s">
        <v>71</v>
      </c>
      <c r="M5" s="173" t="s">
        <v>594</v>
      </c>
      <c r="N5" s="273" t="s">
        <v>737</v>
      </c>
    </row>
    <row r="6" spans="1:14" x14ac:dyDescent="0.25">
      <c r="A6" s="176" t="s">
        <v>0</v>
      </c>
      <c r="B6" s="272" t="s">
        <v>9</v>
      </c>
      <c r="C6" s="272" t="s">
        <v>158</v>
      </c>
      <c r="D6" s="272" t="s">
        <v>119</v>
      </c>
      <c r="E6" s="272" t="s">
        <v>186</v>
      </c>
      <c r="F6" s="272" t="s">
        <v>187</v>
      </c>
      <c r="G6" s="272" t="s">
        <v>119</v>
      </c>
      <c r="H6" s="272" t="s">
        <v>726</v>
      </c>
      <c r="I6" s="272" t="s">
        <v>0</v>
      </c>
      <c r="J6" s="272" t="s">
        <v>9</v>
      </c>
      <c r="K6" s="272" t="s">
        <v>69</v>
      </c>
      <c r="L6" s="173" t="s">
        <v>71</v>
      </c>
      <c r="M6" s="173" t="s">
        <v>594</v>
      </c>
      <c r="N6" s="273" t="s">
        <v>738</v>
      </c>
    </row>
    <row r="7" spans="1:14" x14ac:dyDescent="0.25">
      <c r="A7" s="176" t="s">
        <v>0</v>
      </c>
      <c r="B7" s="275" t="s">
        <v>9</v>
      </c>
      <c r="C7" s="275" t="s">
        <v>10</v>
      </c>
      <c r="D7" s="275" t="s">
        <v>119</v>
      </c>
      <c r="E7" s="275" t="s">
        <v>186</v>
      </c>
      <c r="F7" s="275" t="s">
        <v>187</v>
      </c>
      <c r="G7" s="275" t="s">
        <v>77</v>
      </c>
      <c r="H7" s="275" t="s">
        <v>726</v>
      </c>
      <c r="I7" s="275" t="s">
        <v>0</v>
      </c>
      <c r="J7" s="275" t="s">
        <v>9</v>
      </c>
      <c r="K7" s="275" t="s">
        <v>69</v>
      </c>
      <c r="L7" s="252" t="s">
        <v>71</v>
      </c>
      <c r="M7" s="252" t="s">
        <v>594</v>
      </c>
      <c r="N7" s="276" t="s">
        <v>779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A7F3F-40A0-4045-AB35-0B9E00D063EB}">
  <dimension ref="A1:I66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3.5703125" bestFit="1" customWidth="1"/>
    <col min="3" max="3" width="17.85546875" bestFit="1" customWidth="1"/>
    <col min="4" max="4" width="10.28515625" bestFit="1" customWidth="1"/>
    <col min="5" max="5" width="9.28515625" bestFit="1" customWidth="1"/>
    <col min="6" max="6" width="15.42578125" bestFit="1" customWidth="1"/>
    <col min="7" max="7" width="14.42578125" bestFit="1" customWidth="1"/>
    <col min="8" max="8" width="15" bestFit="1" customWidth="1"/>
    <col min="9" max="9" width="6.5703125" bestFit="1" customWidth="1"/>
  </cols>
  <sheetData>
    <row r="1" spans="1:9" x14ac:dyDescent="0.25">
      <c r="A1" s="199" t="s">
        <v>267</v>
      </c>
      <c r="B1" s="200" t="s">
        <v>33</v>
      </c>
      <c r="C1" s="202" t="s">
        <v>377</v>
      </c>
      <c r="D1" s="146">
        <v>10000</v>
      </c>
      <c r="E1" s="137"/>
      <c r="F1" s="137"/>
      <c r="G1" s="137"/>
      <c r="H1" s="137"/>
      <c r="I1" s="137"/>
    </row>
    <row r="2" spans="1:9" x14ac:dyDescent="0.25">
      <c r="A2" s="199" t="s">
        <v>268</v>
      </c>
      <c r="B2" s="198">
        <v>0.15</v>
      </c>
      <c r="C2" s="196" t="s">
        <v>381</v>
      </c>
      <c r="D2" s="145">
        <f>ROUNDUP(162.808408571572,0)</f>
        <v>163</v>
      </c>
      <c r="E2" s="137"/>
      <c r="F2" s="137"/>
      <c r="G2" s="137"/>
      <c r="H2" s="137"/>
      <c r="I2" s="137"/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135" t="s">
        <v>34</v>
      </c>
      <c r="B4" s="134">
        <f>_xlfn.DAYS(A4,B1)</f>
        <v>31</v>
      </c>
      <c r="C4" s="132">
        <f>$D$2</f>
        <v>163</v>
      </c>
      <c r="D4" s="133">
        <f>C4-E4</f>
        <v>35.599999999999994</v>
      </c>
      <c r="E4" s="132">
        <f>ROUND(F4*B4*$B$2/365,2)</f>
        <v>127.4</v>
      </c>
      <c r="F4" s="132">
        <f>D1</f>
        <v>10000</v>
      </c>
      <c r="G4" s="132">
        <f t="shared" ref="G4:G66" si="0">F4-D4</f>
        <v>9964.4</v>
      </c>
      <c r="H4" s="132">
        <f>F4*$B$2*B4/365</f>
        <v>127.39726027397261</v>
      </c>
      <c r="I4" s="113">
        <f t="shared" ref="I4:I35" si="1">H4-E4</f>
        <v>-2.7397260274000246E-3</v>
      </c>
    </row>
    <row r="5" spans="1:9" x14ac:dyDescent="0.25">
      <c r="A5" s="135" t="s">
        <v>604</v>
      </c>
      <c r="B5" s="134">
        <f t="shared" ref="B5:B66" si="2">A5-A4</f>
        <v>1</v>
      </c>
      <c r="C5" s="132">
        <f t="shared" ref="C5:C66" si="3">$D$2</f>
        <v>163</v>
      </c>
      <c r="D5" s="133">
        <f t="shared" ref="D5:D66" si="4">C5-E5</f>
        <v>158.91</v>
      </c>
      <c r="E5" s="132">
        <f t="shared" ref="E5:E65" si="5">ROUND(F5*B5*$B$2/365,2)</f>
        <v>4.09</v>
      </c>
      <c r="F5" s="132">
        <f t="shared" ref="F5:F66" si="6">G4</f>
        <v>9964.4</v>
      </c>
      <c r="G5" s="132">
        <f t="shared" si="0"/>
        <v>9805.49</v>
      </c>
      <c r="H5" s="132">
        <f t="shared" ref="H5:H65" si="7">F5*$B$2*B5/365</f>
        <v>4.0949589041095891</v>
      </c>
      <c r="I5" s="113">
        <f t="shared" si="1"/>
        <v>4.9589041095892128E-3</v>
      </c>
    </row>
    <row r="6" spans="1:9" x14ac:dyDescent="0.25">
      <c r="A6" s="135" t="s">
        <v>524</v>
      </c>
      <c r="B6" s="134">
        <f t="shared" si="2"/>
        <v>1</v>
      </c>
      <c r="C6" s="132">
        <f t="shared" si="3"/>
        <v>163</v>
      </c>
      <c r="D6" s="133">
        <f t="shared" si="4"/>
        <v>158.97</v>
      </c>
      <c r="E6" s="132">
        <f t="shared" si="5"/>
        <v>4.03</v>
      </c>
      <c r="F6" s="132">
        <f t="shared" si="6"/>
        <v>9805.49</v>
      </c>
      <c r="G6" s="132">
        <f t="shared" si="0"/>
        <v>9646.52</v>
      </c>
      <c r="H6" s="132">
        <f t="shared" si="7"/>
        <v>4.0296534246575337</v>
      </c>
      <c r="I6" s="113">
        <f t="shared" si="1"/>
        <v>-3.4657534246651522E-4</v>
      </c>
    </row>
    <row r="7" spans="1:9" x14ac:dyDescent="0.25">
      <c r="A7" s="135" t="s">
        <v>603</v>
      </c>
      <c r="B7" s="134">
        <f t="shared" si="2"/>
        <v>1</v>
      </c>
      <c r="C7" s="132">
        <f t="shared" si="3"/>
        <v>163</v>
      </c>
      <c r="D7" s="133">
        <f t="shared" si="4"/>
        <v>159.04</v>
      </c>
      <c r="E7" s="132">
        <f t="shared" si="5"/>
        <v>3.96</v>
      </c>
      <c r="F7" s="132">
        <f t="shared" si="6"/>
        <v>9646.52</v>
      </c>
      <c r="G7" s="132">
        <f t="shared" si="0"/>
        <v>9487.48</v>
      </c>
      <c r="H7" s="132">
        <f t="shared" si="7"/>
        <v>3.9643232876712329</v>
      </c>
      <c r="I7" s="113">
        <f t="shared" si="1"/>
        <v>4.3232876712329116E-3</v>
      </c>
    </row>
    <row r="8" spans="1:9" x14ac:dyDescent="0.25">
      <c r="A8" s="135" t="s">
        <v>602</v>
      </c>
      <c r="B8" s="134">
        <f t="shared" si="2"/>
        <v>1</v>
      </c>
      <c r="C8" s="132">
        <f t="shared" si="3"/>
        <v>163</v>
      </c>
      <c r="D8" s="133">
        <f t="shared" si="4"/>
        <v>159.1</v>
      </c>
      <c r="E8" s="132">
        <f t="shared" si="5"/>
        <v>3.9</v>
      </c>
      <c r="F8" s="132">
        <f t="shared" si="6"/>
        <v>9487.48</v>
      </c>
      <c r="G8" s="132">
        <f t="shared" si="0"/>
        <v>9328.3799999999992</v>
      </c>
      <c r="H8" s="132">
        <f t="shared" si="7"/>
        <v>3.8989643835616432</v>
      </c>
      <c r="I8" s="113">
        <f t="shared" si="1"/>
        <v>-1.0356164383567013E-3</v>
      </c>
    </row>
    <row r="9" spans="1:9" x14ac:dyDescent="0.25">
      <c r="A9" s="135" t="s">
        <v>601</v>
      </c>
      <c r="B9" s="134">
        <f t="shared" si="2"/>
        <v>1</v>
      </c>
      <c r="C9" s="132">
        <f t="shared" si="3"/>
        <v>163</v>
      </c>
      <c r="D9" s="133">
        <f t="shared" si="4"/>
        <v>159.16999999999999</v>
      </c>
      <c r="E9" s="132">
        <f t="shared" si="5"/>
        <v>3.83</v>
      </c>
      <c r="F9" s="132">
        <f t="shared" si="6"/>
        <v>9328.3799999999992</v>
      </c>
      <c r="G9" s="132">
        <f t="shared" si="0"/>
        <v>9169.2099999999991</v>
      </c>
      <c r="H9" s="132">
        <f t="shared" si="7"/>
        <v>3.8335808219178076</v>
      </c>
      <c r="I9" s="113">
        <f t="shared" si="1"/>
        <v>3.5808219178075085E-3</v>
      </c>
    </row>
    <row r="10" spans="1:9" x14ac:dyDescent="0.25">
      <c r="A10" s="135" t="s">
        <v>600</v>
      </c>
      <c r="B10" s="134">
        <f t="shared" si="2"/>
        <v>1</v>
      </c>
      <c r="C10" s="132">
        <f t="shared" si="3"/>
        <v>163</v>
      </c>
      <c r="D10" s="133">
        <f t="shared" si="4"/>
        <v>159.22999999999999</v>
      </c>
      <c r="E10" s="132">
        <f t="shared" si="5"/>
        <v>3.77</v>
      </c>
      <c r="F10" s="132">
        <f t="shared" si="6"/>
        <v>9169.2099999999991</v>
      </c>
      <c r="G10" s="132">
        <f t="shared" si="0"/>
        <v>9009.98</v>
      </c>
      <c r="H10" s="132">
        <f t="shared" si="7"/>
        <v>3.768168493150684</v>
      </c>
      <c r="I10" s="113">
        <f t="shared" si="1"/>
        <v>-1.8315068493159892E-3</v>
      </c>
    </row>
    <row r="11" spans="1:9" x14ac:dyDescent="0.25">
      <c r="A11" s="135" t="s">
        <v>450</v>
      </c>
      <c r="B11" s="134">
        <f t="shared" si="2"/>
        <v>1</v>
      </c>
      <c r="C11" s="132">
        <f t="shared" si="3"/>
        <v>163</v>
      </c>
      <c r="D11" s="133">
        <f t="shared" si="4"/>
        <v>159.30000000000001</v>
      </c>
      <c r="E11" s="132">
        <f t="shared" si="5"/>
        <v>3.7</v>
      </c>
      <c r="F11" s="132">
        <f t="shared" si="6"/>
        <v>9009.98</v>
      </c>
      <c r="G11" s="132">
        <f t="shared" si="0"/>
        <v>8850.68</v>
      </c>
      <c r="H11" s="132">
        <f t="shared" si="7"/>
        <v>3.7027315068493145</v>
      </c>
      <c r="I11" s="113">
        <f t="shared" si="1"/>
        <v>2.7315068493143357E-3</v>
      </c>
    </row>
    <row r="12" spans="1:9" x14ac:dyDescent="0.25">
      <c r="A12" s="135" t="s">
        <v>599</v>
      </c>
      <c r="B12" s="134">
        <f t="shared" si="2"/>
        <v>1</v>
      </c>
      <c r="C12" s="132">
        <f t="shared" si="3"/>
        <v>163</v>
      </c>
      <c r="D12" s="133">
        <f t="shared" si="4"/>
        <v>159.36000000000001</v>
      </c>
      <c r="E12" s="132">
        <f t="shared" si="5"/>
        <v>3.64</v>
      </c>
      <c r="F12" s="132">
        <f t="shared" si="6"/>
        <v>8850.68</v>
      </c>
      <c r="G12" s="132">
        <f t="shared" si="0"/>
        <v>8691.32</v>
      </c>
      <c r="H12" s="132">
        <f t="shared" si="7"/>
        <v>3.637265753424658</v>
      </c>
      <c r="I12" s="113">
        <f t="shared" si="1"/>
        <v>-2.7342465753421585E-3</v>
      </c>
    </row>
    <row r="13" spans="1:9" x14ac:dyDescent="0.25">
      <c r="A13" s="135" t="s">
        <v>523</v>
      </c>
      <c r="B13" s="134">
        <f t="shared" si="2"/>
        <v>1</v>
      </c>
      <c r="C13" s="132">
        <f t="shared" si="3"/>
        <v>163</v>
      </c>
      <c r="D13" s="133">
        <f t="shared" si="4"/>
        <v>159.43</v>
      </c>
      <c r="E13" s="132">
        <f t="shared" si="5"/>
        <v>3.57</v>
      </c>
      <c r="F13" s="132">
        <f t="shared" si="6"/>
        <v>8691.32</v>
      </c>
      <c r="G13" s="132">
        <f t="shared" si="0"/>
        <v>8531.89</v>
      </c>
      <c r="H13" s="132">
        <f t="shared" si="7"/>
        <v>3.5717753424657532</v>
      </c>
      <c r="I13" s="113">
        <f t="shared" si="1"/>
        <v>1.7753424657533934E-3</v>
      </c>
    </row>
    <row r="14" spans="1:9" x14ac:dyDescent="0.25">
      <c r="A14" s="135" t="s">
        <v>634</v>
      </c>
      <c r="B14" s="134">
        <f t="shared" si="2"/>
        <v>1</v>
      </c>
      <c r="C14" s="132">
        <f t="shared" si="3"/>
        <v>163</v>
      </c>
      <c r="D14" s="133">
        <f t="shared" si="4"/>
        <v>159.49</v>
      </c>
      <c r="E14" s="132">
        <f t="shared" si="5"/>
        <v>3.51</v>
      </c>
      <c r="F14" s="132">
        <f t="shared" si="6"/>
        <v>8531.89</v>
      </c>
      <c r="G14" s="132">
        <f t="shared" si="0"/>
        <v>8372.4</v>
      </c>
      <c r="H14" s="132">
        <f t="shared" si="7"/>
        <v>3.506256164383561</v>
      </c>
      <c r="I14" s="113">
        <f t="shared" si="1"/>
        <v>-3.7438356164387621E-3</v>
      </c>
    </row>
    <row r="15" spans="1:9" x14ac:dyDescent="0.25">
      <c r="A15" s="135" t="s">
        <v>707</v>
      </c>
      <c r="B15" s="134">
        <f t="shared" si="2"/>
        <v>1</v>
      </c>
      <c r="C15" s="132">
        <f t="shared" si="3"/>
        <v>163</v>
      </c>
      <c r="D15" s="133">
        <f t="shared" si="4"/>
        <v>159.56</v>
      </c>
      <c r="E15" s="132">
        <f t="shared" si="5"/>
        <v>3.44</v>
      </c>
      <c r="F15" s="132">
        <f t="shared" si="6"/>
        <v>8372.4</v>
      </c>
      <c r="G15" s="132">
        <f t="shared" si="0"/>
        <v>8212.84</v>
      </c>
      <c r="H15" s="132">
        <f t="shared" si="7"/>
        <v>3.4407123287671229</v>
      </c>
      <c r="I15" s="113">
        <f t="shared" si="1"/>
        <v>7.1232876712290505E-4</v>
      </c>
    </row>
    <row r="16" spans="1:9" x14ac:dyDescent="0.25">
      <c r="A16" s="135" t="s">
        <v>706</v>
      </c>
      <c r="B16" s="134">
        <f t="shared" si="2"/>
        <v>1</v>
      </c>
      <c r="C16" s="132">
        <f t="shared" si="3"/>
        <v>163</v>
      </c>
      <c r="D16" s="133">
        <f t="shared" si="4"/>
        <v>159.62</v>
      </c>
      <c r="E16" s="132">
        <f t="shared" si="5"/>
        <v>3.38</v>
      </c>
      <c r="F16" s="132">
        <f t="shared" si="6"/>
        <v>8212.84</v>
      </c>
      <c r="G16" s="132">
        <f t="shared" si="0"/>
        <v>8053.22</v>
      </c>
      <c r="H16" s="132">
        <f t="shared" si="7"/>
        <v>3.3751397260273972</v>
      </c>
      <c r="I16" s="113">
        <f t="shared" si="1"/>
        <v>-4.8602739726026911E-3</v>
      </c>
    </row>
    <row r="17" spans="1:9" x14ac:dyDescent="0.25">
      <c r="A17" s="135" t="s">
        <v>705</v>
      </c>
      <c r="B17" s="134">
        <f t="shared" si="2"/>
        <v>1</v>
      </c>
      <c r="C17" s="132">
        <f t="shared" si="3"/>
        <v>163</v>
      </c>
      <c r="D17" s="133">
        <f t="shared" si="4"/>
        <v>159.69</v>
      </c>
      <c r="E17" s="132">
        <f t="shared" si="5"/>
        <v>3.31</v>
      </c>
      <c r="F17" s="132">
        <f t="shared" si="6"/>
        <v>8053.22</v>
      </c>
      <c r="G17" s="132">
        <f t="shared" si="0"/>
        <v>7893.5300000000007</v>
      </c>
      <c r="H17" s="132">
        <f t="shared" si="7"/>
        <v>3.3095424657534247</v>
      </c>
      <c r="I17" s="113">
        <f t="shared" si="1"/>
        <v>-4.5753424657535291E-4</v>
      </c>
    </row>
    <row r="18" spans="1:9" x14ac:dyDescent="0.25">
      <c r="A18" s="135" t="s">
        <v>449</v>
      </c>
      <c r="B18" s="134">
        <f t="shared" si="2"/>
        <v>1</v>
      </c>
      <c r="C18" s="132">
        <f t="shared" si="3"/>
        <v>163</v>
      </c>
      <c r="D18" s="133">
        <f t="shared" si="4"/>
        <v>159.76</v>
      </c>
      <c r="E18" s="132">
        <f t="shared" si="5"/>
        <v>3.24</v>
      </c>
      <c r="F18" s="132">
        <f t="shared" si="6"/>
        <v>7893.5300000000007</v>
      </c>
      <c r="G18" s="132">
        <f t="shared" si="0"/>
        <v>7733.77</v>
      </c>
      <c r="H18" s="132">
        <f t="shared" si="7"/>
        <v>3.2439164383561647</v>
      </c>
      <c r="I18" s="113">
        <f t="shared" si="1"/>
        <v>3.9164383561645089E-3</v>
      </c>
    </row>
    <row r="19" spans="1:9" x14ac:dyDescent="0.25">
      <c r="A19" s="135" t="s">
        <v>704</v>
      </c>
      <c r="B19" s="134">
        <f t="shared" si="2"/>
        <v>1</v>
      </c>
      <c r="C19" s="132">
        <f t="shared" si="3"/>
        <v>163</v>
      </c>
      <c r="D19" s="133">
        <f t="shared" si="4"/>
        <v>159.82</v>
      </c>
      <c r="E19" s="132">
        <f t="shared" si="5"/>
        <v>3.18</v>
      </c>
      <c r="F19" s="132">
        <f t="shared" si="6"/>
        <v>7733.77</v>
      </c>
      <c r="G19" s="132">
        <f t="shared" si="0"/>
        <v>7573.9500000000007</v>
      </c>
      <c r="H19" s="132">
        <f t="shared" si="7"/>
        <v>3.1782616438356164</v>
      </c>
      <c r="I19" s="113">
        <f t="shared" si="1"/>
        <v>-1.7383561643837808E-3</v>
      </c>
    </row>
    <row r="20" spans="1:9" x14ac:dyDescent="0.25">
      <c r="A20" s="135" t="s">
        <v>522</v>
      </c>
      <c r="B20" s="134">
        <f t="shared" si="2"/>
        <v>1</v>
      </c>
      <c r="C20" s="132">
        <f t="shared" si="3"/>
        <v>163</v>
      </c>
      <c r="D20" s="133">
        <f t="shared" si="4"/>
        <v>159.88999999999999</v>
      </c>
      <c r="E20" s="132">
        <f t="shared" si="5"/>
        <v>3.11</v>
      </c>
      <c r="F20" s="132">
        <f t="shared" si="6"/>
        <v>7573.9500000000007</v>
      </c>
      <c r="G20" s="132">
        <f t="shared" si="0"/>
        <v>7414.06</v>
      </c>
      <c r="H20" s="132">
        <f t="shared" si="7"/>
        <v>3.1125821917808216</v>
      </c>
      <c r="I20" s="113">
        <f t="shared" si="1"/>
        <v>2.582191780821752E-3</v>
      </c>
    </row>
    <row r="21" spans="1:9" x14ac:dyDescent="0.25">
      <c r="A21" s="135" t="s">
        <v>703</v>
      </c>
      <c r="B21" s="134">
        <f t="shared" si="2"/>
        <v>1</v>
      </c>
      <c r="C21" s="132">
        <f t="shared" si="3"/>
        <v>163</v>
      </c>
      <c r="D21" s="133">
        <f t="shared" si="4"/>
        <v>159.94999999999999</v>
      </c>
      <c r="E21" s="132">
        <f t="shared" si="5"/>
        <v>3.05</v>
      </c>
      <c r="F21" s="132">
        <f t="shared" si="6"/>
        <v>7414.06</v>
      </c>
      <c r="G21" s="132">
        <f t="shared" si="0"/>
        <v>7254.1100000000006</v>
      </c>
      <c r="H21" s="132">
        <f t="shared" si="7"/>
        <v>3.0468739726027394</v>
      </c>
      <c r="I21" s="113">
        <f t="shared" si="1"/>
        <v>-3.1260273972604224E-3</v>
      </c>
    </row>
    <row r="22" spans="1:9" x14ac:dyDescent="0.25">
      <c r="A22" s="135" t="s">
        <v>702</v>
      </c>
      <c r="B22" s="134">
        <f t="shared" si="2"/>
        <v>1</v>
      </c>
      <c r="C22" s="132">
        <f t="shared" si="3"/>
        <v>163</v>
      </c>
      <c r="D22" s="133">
        <f t="shared" si="4"/>
        <v>160.02000000000001</v>
      </c>
      <c r="E22" s="132">
        <f t="shared" si="5"/>
        <v>2.98</v>
      </c>
      <c r="F22" s="132">
        <f t="shared" si="6"/>
        <v>7254.1100000000006</v>
      </c>
      <c r="G22" s="132">
        <f t="shared" si="0"/>
        <v>7094.09</v>
      </c>
      <c r="H22" s="132">
        <f t="shared" si="7"/>
        <v>2.9811410958904112</v>
      </c>
      <c r="I22" s="113">
        <f t="shared" si="1"/>
        <v>1.1410958904112256E-3</v>
      </c>
    </row>
    <row r="23" spans="1:9" x14ac:dyDescent="0.25">
      <c r="A23" s="135" t="s">
        <v>701</v>
      </c>
      <c r="B23" s="134">
        <f t="shared" si="2"/>
        <v>1</v>
      </c>
      <c r="C23" s="132">
        <f t="shared" si="3"/>
        <v>163</v>
      </c>
      <c r="D23" s="133">
        <f t="shared" si="4"/>
        <v>160.08000000000001</v>
      </c>
      <c r="E23" s="132">
        <f t="shared" si="5"/>
        <v>2.92</v>
      </c>
      <c r="F23" s="132">
        <f t="shared" si="6"/>
        <v>7094.09</v>
      </c>
      <c r="G23" s="132">
        <f t="shared" si="0"/>
        <v>6934.01</v>
      </c>
      <c r="H23" s="132">
        <f t="shared" si="7"/>
        <v>2.9153794520547942</v>
      </c>
      <c r="I23" s="113">
        <f t="shared" si="1"/>
        <v>-4.6205479452057219E-3</v>
      </c>
    </row>
    <row r="24" spans="1:9" x14ac:dyDescent="0.25">
      <c r="A24" s="135" t="s">
        <v>700</v>
      </c>
      <c r="B24" s="134">
        <f t="shared" si="2"/>
        <v>1</v>
      </c>
      <c r="C24" s="132">
        <f t="shared" si="3"/>
        <v>163</v>
      </c>
      <c r="D24" s="133">
        <f t="shared" si="4"/>
        <v>160.15</v>
      </c>
      <c r="E24" s="132">
        <f t="shared" si="5"/>
        <v>2.85</v>
      </c>
      <c r="F24" s="132">
        <f t="shared" si="6"/>
        <v>6934.01</v>
      </c>
      <c r="G24" s="132">
        <f t="shared" si="0"/>
        <v>6773.8600000000006</v>
      </c>
      <c r="H24" s="132">
        <f t="shared" si="7"/>
        <v>2.8495931506849317</v>
      </c>
      <c r="I24" s="113">
        <f t="shared" si="1"/>
        <v>-4.0684931506840272E-4</v>
      </c>
    </row>
    <row r="25" spans="1:9" x14ac:dyDescent="0.25">
      <c r="A25" s="135" t="s">
        <v>448</v>
      </c>
      <c r="B25" s="134">
        <f t="shared" si="2"/>
        <v>1</v>
      </c>
      <c r="C25" s="132">
        <f t="shared" si="3"/>
        <v>163</v>
      </c>
      <c r="D25" s="133">
        <f t="shared" si="4"/>
        <v>160.22</v>
      </c>
      <c r="E25" s="132">
        <f t="shared" si="5"/>
        <v>2.78</v>
      </c>
      <c r="F25" s="132">
        <f t="shared" si="6"/>
        <v>6773.8600000000006</v>
      </c>
      <c r="G25" s="132">
        <f t="shared" si="0"/>
        <v>6613.64</v>
      </c>
      <c r="H25" s="132">
        <f t="shared" si="7"/>
        <v>2.7837780821917808</v>
      </c>
      <c r="I25" s="113">
        <f t="shared" si="1"/>
        <v>3.7780821917809959E-3</v>
      </c>
    </row>
    <row r="26" spans="1:9" x14ac:dyDescent="0.25">
      <c r="A26" s="135" t="s">
        <v>699</v>
      </c>
      <c r="B26" s="134">
        <f t="shared" si="2"/>
        <v>1</v>
      </c>
      <c r="C26" s="132">
        <f t="shared" si="3"/>
        <v>163</v>
      </c>
      <c r="D26" s="133">
        <f t="shared" si="4"/>
        <v>160.28</v>
      </c>
      <c r="E26" s="132">
        <f t="shared" si="5"/>
        <v>2.72</v>
      </c>
      <c r="F26" s="132">
        <f t="shared" si="6"/>
        <v>6613.64</v>
      </c>
      <c r="G26" s="132">
        <f t="shared" si="0"/>
        <v>6453.3600000000006</v>
      </c>
      <c r="H26" s="132">
        <f t="shared" si="7"/>
        <v>2.7179342465753424</v>
      </c>
      <c r="I26" s="113">
        <f t="shared" si="1"/>
        <v>-2.0657534246577569E-3</v>
      </c>
    </row>
    <row r="27" spans="1:9" x14ac:dyDescent="0.25">
      <c r="A27" s="135" t="s">
        <v>188</v>
      </c>
      <c r="B27" s="134">
        <f t="shared" si="2"/>
        <v>1</v>
      </c>
      <c r="C27" s="132">
        <f t="shared" si="3"/>
        <v>163</v>
      </c>
      <c r="D27" s="133">
        <f t="shared" si="4"/>
        <v>160.35</v>
      </c>
      <c r="E27" s="132">
        <f t="shared" si="5"/>
        <v>2.65</v>
      </c>
      <c r="F27" s="132">
        <f t="shared" si="6"/>
        <v>6453.3600000000006</v>
      </c>
      <c r="G27" s="132">
        <f t="shared" si="0"/>
        <v>6293.01</v>
      </c>
      <c r="H27" s="132">
        <f t="shared" si="7"/>
        <v>2.6520657534246577</v>
      </c>
      <c r="I27" s="113">
        <f t="shared" si="1"/>
        <v>2.0657534246577569E-3</v>
      </c>
    </row>
    <row r="28" spans="1:9" x14ac:dyDescent="0.25">
      <c r="A28" s="135" t="s">
        <v>224</v>
      </c>
      <c r="B28" s="134">
        <f t="shared" si="2"/>
        <v>1</v>
      </c>
      <c r="C28" s="132">
        <f t="shared" si="3"/>
        <v>163</v>
      </c>
      <c r="D28" s="133">
        <f t="shared" si="4"/>
        <v>160.41</v>
      </c>
      <c r="E28" s="132">
        <f t="shared" si="5"/>
        <v>2.59</v>
      </c>
      <c r="F28" s="132">
        <f t="shared" si="6"/>
        <v>6293.01</v>
      </c>
      <c r="G28" s="132">
        <f t="shared" si="0"/>
        <v>6132.6</v>
      </c>
      <c r="H28" s="132">
        <f t="shared" si="7"/>
        <v>2.586168493150685</v>
      </c>
      <c r="I28" s="113">
        <f t="shared" si="1"/>
        <v>-3.8315068493148807E-3</v>
      </c>
    </row>
    <row r="29" spans="1:9" x14ac:dyDescent="0.25">
      <c r="A29" s="135" t="s">
        <v>698</v>
      </c>
      <c r="B29" s="134">
        <f t="shared" si="2"/>
        <v>1</v>
      </c>
      <c r="C29" s="132">
        <f t="shared" si="3"/>
        <v>163</v>
      </c>
      <c r="D29" s="133">
        <f t="shared" si="4"/>
        <v>160.47999999999999</v>
      </c>
      <c r="E29" s="132">
        <f t="shared" si="5"/>
        <v>2.52</v>
      </c>
      <c r="F29" s="132">
        <f t="shared" si="6"/>
        <v>6132.6</v>
      </c>
      <c r="G29" s="132">
        <f t="shared" si="0"/>
        <v>5972.1200000000008</v>
      </c>
      <c r="H29" s="132">
        <f t="shared" si="7"/>
        <v>2.5202465753424659</v>
      </c>
      <c r="I29" s="113">
        <f t="shared" si="1"/>
        <v>2.465753424658601E-4</v>
      </c>
    </row>
    <row r="30" spans="1:9" x14ac:dyDescent="0.25">
      <c r="A30" s="135" t="s">
        <v>697</v>
      </c>
      <c r="B30" s="134">
        <f t="shared" si="2"/>
        <v>1</v>
      </c>
      <c r="C30" s="132">
        <f t="shared" si="3"/>
        <v>163</v>
      </c>
      <c r="D30" s="133">
        <f t="shared" si="4"/>
        <v>160.55000000000001</v>
      </c>
      <c r="E30" s="132">
        <f t="shared" si="5"/>
        <v>2.4500000000000002</v>
      </c>
      <c r="F30" s="132">
        <f t="shared" si="6"/>
        <v>5972.1200000000008</v>
      </c>
      <c r="G30" s="132">
        <f t="shared" si="0"/>
        <v>5811.5700000000006</v>
      </c>
      <c r="H30" s="132">
        <f t="shared" si="7"/>
        <v>2.4542958904109593</v>
      </c>
      <c r="I30" s="113">
        <f t="shared" si="1"/>
        <v>4.2958904109591245E-3</v>
      </c>
    </row>
    <row r="31" spans="1:9" x14ac:dyDescent="0.25">
      <c r="A31" s="135" t="s">
        <v>696</v>
      </c>
      <c r="B31" s="134">
        <f t="shared" si="2"/>
        <v>1</v>
      </c>
      <c r="C31" s="132">
        <f t="shared" si="3"/>
        <v>163</v>
      </c>
      <c r="D31" s="133">
        <f t="shared" si="4"/>
        <v>160.61000000000001</v>
      </c>
      <c r="E31" s="132">
        <f t="shared" si="5"/>
        <v>2.39</v>
      </c>
      <c r="F31" s="132">
        <f t="shared" si="6"/>
        <v>5811.5700000000006</v>
      </c>
      <c r="G31" s="132">
        <f t="shared" si="0"/>
        <v>5650.9600000000009</v>
      </c>
      <c r="H31" s="132">
        <f t="shared" si="7"/>
        <v>2.3883164383561648</v>
      </c>
      <c r="I31" s="113">
        <f t="shared" si="1"/>
        <v>-1.6835616438353185E-3</v>
      </c>
    </row>
    <row r="32" spans="1:9" x14ac:dyDescent="0.25">
      <c r="A32" s="135" t="s">
        <v>447</v>
      </c>
      <c r="B32" s="134">
        <f t="shared" si="2"/>
        <v>1</v>
      </c>
      <c r="C32" s="132">
        <f t="shared" si="3"/>
        <v>163</v>
      </c>
      <c r="D32" s="133">
        <f t="shared" si="4"/>
        <v>160.68</v>
      </c>
      <c r="E32" s="132">
        <f t="shared" si="5"/>
        <v>2.3199999999999998</v>
      </c>
      <c r="F32" s="132">
        <f t="shared" si="6"/>
        <v>5650.9600000000009</v>
      </c>
      <c r="G32" s="132">
        <f t="shared" si="0"/>
        <v>5490.2800000000007</v>
      </c>
      <c r="H32" s="132">
        <f t="shared" si="7"/>
        <v>2.3223123287671235</v>
      </c>
      <c r="I32" s="113">
        <f t="shared" si="1"/>
        <v>2.312328767123617E-3</v>
      </c>
    </row>
    <row r="33" spans="1:9" x14ac:dyDescent="0.25">
      <c r="A33" s="135" t="s">
        <v>35</v>
      </c>
      <c r="B33" s="134">
        <f t="shared" si="2"/>
        <v>1</v>
      </c>
      <c r="C33" s="132">
        <f t="shared" si="3"/>
        <v>163</v>
      </c>
      <c r="D33" s="133">
        <f t="shared" si="4"/>
        <v>160.74</v>
      </c>
      <c r="E33" s="132">
        <f t="shared" si="5"/>
        <v>2.2599999999999998</v>
      </c>
      <c r="F33" s="132">
        <f t="shared" si="6"/>
        <v>5490.2800000000007</v>
      </c>
      <c r="G33" s="132">
        <f t="shared" si="0"/>
        <v>5329.5400000000009</v>
      </c>
      <c r="H33" s="132">
        <f t="shared" si="7"/>
        <v>2.2562794520547946</v>
      </c>
      <c r="I33" s="113">
        <f t="shared" si="1"/>
        <v>-3.7205479452051549E-3</v>
      </c>
    </row>
    <row r="34" spans="1:9" x14ac:dyDescent="0.25">
      <c r="A34" s="135" t="s">
        <v>521</v>
      </c>
      <c r="B34" s="134">
        <f t="shared" si="2"/>
        <v>1</v>
      </c>
      <c r="C34" s="132">
        <f t="shared" si="3"/>
        <v>163</v>
      </c>
      <c r="D34" s="133">
        <f t="shared" si="4"/>
        <v>160.81</v>
      </c>
      <c r="E34" s="132">
        <f t="shared" si="5"/>
        <v>2.19</v>
      </c>
      <c r="F34" s="132">
        <f t="shared" si="6"/>
        <v>5329.5400000000009</v>
      </c>
      <c r="G34" s="132">
        <f t="shared" si="0"/>
        <v>5168.7300000000005</v>
      </c>
      <c r="H34" s="132">
        <f t="shared" si="7"/>
        <v>2.1902219178082194</v>
      </c>
      <c r="I34" s="113">
        <f t="shared" si="1"/>
        <v>2.2191780821945173E-4</v>
      </c>
    </row>
    <row r="35" spans="1:9" x14ac:dyDescent="0.25">
      <c r="A35" s="135" t="s">
        <v>592</v>
      </c>
      <c r="B35" s="134">
        <f t="shared" si="2"/>
        <v>1</v>
      </c>
      <c r="C35" s="132">
        <f t="shared" si="3"/>
        <v>163</v>
      </c>
      <c r="D35" s="133">
        <f t="shared" si="4"/>
        <v>160.88</v>
      </c>
      <c r="E35" s="132">
        <f t="shared" si="5"/>
        <v>2.12</v>
      </c>
      <c r="F35" s="132">
        <f t="shared" si="6"/>
        <v>5168.7300000000005</v>
      </c>
      <c r="G35" s="132">
        <f t="shared" si="0"/>
        <v>5007.8500000000004</v>
      </c>
      <c r="H35" s="132">
        <f t="shared" si="7"/>
        <v>2.1241356164383562</v>
      </c>
      <c r="I35" s="113">
        <f t="shared" si="1"/>
        <v>4.1356164383561378E-3</v>
      </c>
    </row>
    <row r="36" spans="1:9" x14ac:dyDescent="0.25">
      <c r="A36" s="135" t="s">
        <v>695</v>
      </c>
      <c r="B36" s="134">
        <f t="shared" si="2"/>
        <v>1</v>
      </c>
      <c r="C36" s="132">
        <f t="shared" si="3"/>
        <v>163</v>
      </c>
      <c r="D36" s="133">
        <f t="shared" si="4"/>
        <v>160.94</v>
      </c>
      <c r="E36" s="132">
        <f t="shared" si="5"/>
        <v>2.06</v>
      </c>
      <c r="F36" s="132">
        <f t="shared" si="6"/>
        <v>5007.8500000000004</v>
      </c>
      <c r="G36" s="132">
        <f t="shared" si="0"/>
        <v>4846.9100000000008</v>
      </c>
      <c r="H36" s="132">
        <f t="shared" si="7"/>
        <v>2.0580205479452056</v>
      </c>
      <c r="I36" s="113">
        <f t="shared" ref="I36:I66" si="8">H36-E36</f>
        <v>-1.9794520547944394E-3</v>
      </c>
    </row>
    <row r="37" spans="1:9" x14ac:dyDescent="0.25">
      <c r="A37" s="135" t="s">
        <v>694</v>
      </c>
      <c r="B37" s="134">
        <f t="shared" si="2"/>
        <v>1</v>
      </c>
      <c r="C37" s="132">
        <f t="shared" si="3"/>
        <v>163</v>
      </c>
      <c r="D37" s="133">
        <f t="shared" si="4"/>
        <v>161.01</v>
      </c>
      <c r="E37" s="132">
        <f t="shared" si="5"/>
        <v>1.99</v>
      </c>
      <c r="F37" s="132">
        <f t="shared" si="6"/>
        <v>4846.9100000000008</v>
      </c>
      <c r="G37" s="132">
        <f t="shared" si="0"/>
        <v>4685.9000000000005</v>
      </c>
      <c r="H37" s="132">
        <f t="shared" si="7"/>
        <v>1.9918808219178084</v>
      </c>
      <c r="I37" s="113">
        <f t="shared" si="8"/>
        <v>1.8808219178083618E-3</v>
      </c>
    </row>
    <row r="38" spans="1:9" x14ac:dyDescent="0.25">
      <c r="A38" s="135" t="s">
        <v>693</v>
      </c>
      <c r="B38" s="134">
        <f t="shared" si="2"/>
        <v>1</v>
      </c>
      <c r="C38" s="132">
        <f t="shared" si="3"/>
        <v>163</v>
      </c>
      <c r="D38" s="133">
        <f t="shared" si="4"/>
        <v>161.07</v>
      </c>
      <c r="E38" s="132">
        <f t="shared" si="5"/>
        <v>1.93</v>
      </c>
      <c r="F38" s="132">
        <f t="shared" si="6"/>
        <v>4685.9000000000005</v>
      </c>
      <c r="G38" s="132">
        <f t="shared" si="0"/>
        <v>4524.8300000000008</v>
      </c>
      <c r="H38" s="132">
        <f t="shared" si="7"/>
        <v>1.9257123287671236</v>
      </c>
      <c r="I38" s="113">
        <f t="shared" si="8"/>
        <v>-4.2876712328763222E-3</v>
      </c>
    </row>
    <row r="39" spans="1:9" x14ac:dyDescent="0.25">
      <c r="A39" s="135" t="s">
        <v>446</v>
      </c>
      <c r="B39" s="134">
        <f t="shared" si="2"/>
        <v>1</v>
      </c>
      <c r="C39" s="132">
        <f t="shared" si="3"/>
        <v>163</v>
      </c>
      <c r="D39" s="133">
        <f t="shared" si="4"/>
        <v>161.13999999999999</v>
      </c>
      <c r="E39" s="132">
        <f t="shared" si="5"/>
        <v>1.86</v>
      </c>
      <c r="F39" s="132">
        <f t="shared" si="6"/>
        <v>4524.8300000000008</v>
      </c>
      <c r="G39" s="132">
        <f t="shared" si="0"/>
        <v>4363.6900000000005</v>
      </c>
      <c r="H39" s="132">
        <f t="shared" si="7"/>
        <v>1.8595191780821922</v>
      </c>
      <c r="I39" s="113">
        <f t="shared" si="8"/>
        <v>-4.8082191780784989E-4</v>
      </c>
    </row>
    <row r="40" spans="1:9" x14ac:dyDescent="0.25">
      <c r="A40" s="135" t="s">
        <v>692</v>
      </c>
      <c r="B40" s="134">
        <f t="shared" si="2"/>
        <v>1</v>
      </c>
      <c r="C40" s="132">
        <f t="shared" si="3"/>
        <v>163</v>
      </c>
      <c r="D40" s="133">
        <f t="shared" si="4"/>
        <v>161.21</v>
      </c>
      <c r="E40" s="132">
        <f t="shared" si="5"/>
        <v>1.79</v>
      </c>
      <c r="F40" s="132">
        <f t="shared" si="6"/>
        <v>4363.6900000000005</v>
      </c>
      <c r="G40" s="132">
        <f t="shared" si="0"/>
        <v>4202.4800000000005</v>
      </c>
      <c r="H40" s="132">
        <f t="shared" si="7"/>
        <v>1.793297260273973</v>
      </c>
      <c r="I40" s="113">
        <f t="shared" si="8"/>
        <v>3.297260273972924E-3</v>
      </c>
    </row>
    <row r="41" spans="1:9" x14ac:dyDescent="0.25">
      <c r="A41" s="135" t="s">
        <v>520</v>
      </c>
      <c r="B41" s="134">
        <f t="shared" si="2"/>
        <v>1</v>
      </c>
      <c r="C41" s="132">
        <f t="shared" si="3"/>
        <v>163</v>
      </c>
      <c r="D41" s="133">
        <f t="shared" si="4"/>
        <v>161.27000000000001</v>
      </c>
      <c r="E41" s="132">
        <f t="shared" si="5"/>
        <v>1.73</v>
      </c>
      <c r="F41" s="132">
        <f t="shared" si="6"/>
        <v>4202.4800000000005</v>
      </c>
      <c r="G41" s="132">
        <f t="shared" si="0"/>
        <v>4041.2100000000005</v>
      </c>
      <c r="H41" s="132">
        <f t="shared" si="7"/>
        <v>1.727046575342466</v>
      </c>
      <c r="I41" s="113">
        <f t="shared" si="8"/>
        <v>-2.9534246575340095E-3</v>
      </c>
    </row>
    <row r="42" spans="1:9" x14ac:dyDescent="0.25">
      <c r="A42" s="135" t="s">
        <v>591</v>
      </c>
      <c r="B42" s="134">
        <f t="shared" si="2"/>
        <v>1</v>
      </c>
      <c r="C42" s="132">
        <f t="shared" si="3"/>
        <v>163</v>
      </c>
      <c r="D42" s="133">
        <f t="shared" si="4"/>
        <v>161.34</v>
      </c>
      <c r="E42" s="132">
        <f t="shared" si="5"/>
        <v>1.66</v>
      </c>
      <c r="F42" s="132">
        <f t="shared" si="6"/>
        <v>4041.2100000000005</v>
      </c>
      <c r="G42" s="132">
        <f t="shared" si="0"/>
        <v>3879.8700000000003</v>
      </c>
      <c r="H42" s="132">
        <f t="shared" si="7"/>
        <v>1.6607712328767124</v>
      </c>
      <c r="I42" s="113">
        <f t="shared" si="8"/>
        <v>7.7123287671243546E-4</v>
      </c>
    </row>
    <row r="43" spans="1:9" x14ac:dyDescent="0.25">
      <c r="A43" s="135" t="s">
        <v>691</v>
      </c>
      <c r="B43" s="134">
        <f t="shared" si="2"/>
        <v>1</v>
      </c>
      <c r="C43" s="132">
        <f t="shared" si="3"/>
        <v>163</v>
      </c>
      <c r="D43" s="133">
        <f t="shared" si="4"/>
        <v>161.41</v>
      </c>
      <c r="E43" s="132">
        <f t="shared" si="5"/>
        <v>1.59</v>
      </c>
      <c r="F43" s="132">
        <f t="shared" si="6"/>
        <v>3879.8700000000003</v>
      </c>
      <c r="G43" s="132">
        <f t="shared" si="0"/>
        <v>3718.4600000000005</v>
      </c>
      <c r="H43" s="132">
        <f t="shared" si="7"/>
        <v>1.5944671232876713</v>
      </c>
      <c r="I43" s="113">
        <f t="shared" si="8"/>
        <v>4.4671232876711819E-3</v>
      </c>
    </row>
    <row r="44" spans="1:9" x14ac:dyDescent="0.25">
      <c r="A44" s="135" t="s">
        <v>690</v>
      </c>
      <c r="B44" s="134">
        <f t="shared" si="2"/>
        <v>1</v>
      </c>
      <c r="C44" s="132">
        <f t="shared" si="3"/>
        <v>163</v>
      </c>
      <c r="D44" s="133">
        <f t="shared" si="4"/>
        <v>161.47</v>
      </c>
      <c r="E44" s="132">
        <f t="shared" si="5"/>
        <v>1.53</v>
      </c>
      <c r="F44" s="132">
        <f t="shared" si="6"/>
        <v>3718.4600000000005</v>
      </c>
      <c r="G44" s="132">
        <f t="shared" si="0"/>
        <v>3556.9900000000007</v>
      </c>
      <c r="H44" s="132">
        <f t="shared" si="7"/>
        <v>1.5281342465753425</v>
      </c>
      <c r="I44" s="113">
        <f t="shared" si="8"/>
        <v>-1.8657534246575569E-3</v>
      </c>
    </row>
    <row r="45" spans="1:9" x14ac:dyDescent="0.25">
      <c r="A45" s="135" t="s">
        <v>689</v>
      </c>
      <c r="B45" s="134">
        <f t="shared" si="2"/>
        <v>1</v>
      </c>
      <c r="C45" s="132">
        <f t="shared" si="3"/>
        <v>163</v>
      </c>
      <c r="D45" s="133">
        <f t="shared" si="4"/>
        <v>161.54</v>
      </c>
      <c r="E45" s="132">
        <f t="shared" si="5"/>
        <v>1.46</v>
      </c>
      <c r="F45" s="132">
        <f t="shared" si="6"/>
        <v>3556.9900000000007</v>
      </c>
      <c r="G45" s="132">
        <f t="shared" si="0"/>
        <v>3395.4500000000007</v>
      </c>
      <c r="H45" s="132">
        <f t="shared" si="7"/>
        <v>1.4617767123287675</v>
      </c>
      <c r="I45" s="113">
        <f t="shared" si="8"/>
        <v>1.7767123287675268E-3</v>
      </c>
    </row>
    <row r="46" spans="1:9" x14ac:dyDescent="0.25">
      <c r="A46" s="135" t="s">
        <v>445</v>
      </c>
      <c r="B46" s="134">
        <f t="shared" si="2"/>
        <v>1</v>
      </c>
      <c r="C46" s="132">
        <f t="shared" si="3"/>
        <v>163</v>
      </c>
      <c r="D46" s="133">
        <f t="shared" si="4"/>
        <v>161.6</v>
      </c>
      <c r="E46" s="132">
        <f t="shared" si="5"/>
        <v>1.4</v>
      </c>
      <c r="F46" s="132">
        <f t="shared" si="6"/>
        <v>3395.4500000000007</v>
      </c>
      <c r="G46" s="132">
        <f t="shared" si="0"/>
        <v>3233.8500000000008</v>
      </c>
      <c r="H46" s="132">
        <f t="shared" si="7"/>
        <v>1.3953904109589044</v>
      </c>
      <c r="I46" s="113">
        <f t="shared" si="8"/>
        <v>-4.6095890410955409E-3</v>
      </c>
    </row>
    <row r="47" spans="1:9" x14ac:dyDescent="0.25">
      <c r="A47" s="135" t="s">
        <v>688</v>
      </c>
      <c r="B47" s="134">
        <f t="shared" si="2"/>
        <v>1</v>
      </c>
      <c r="C47" s="132">
        <f t="shared" si="3"/>
        <v>163</v>
      </c>
      <c r="D47" s="133">
        <f t="shared" si="4"/>
        <v>161.66999999999999</v>
      </c>
      <c r="E47" s="132">
        <f t="shared" si="5"/>
        <v>1.33</v>
      </c>
      <c r="F47" s="132">
        <f t="shared" si="6"/>
        <v>3233.8500000000008</v>
      </c>
      <c r="G47" s="132">
        <f t="shared" si="0"/>
        <v>3072.1800000000007</v>
      </c>
      <c r="H47" s="132">
        <f t="shared" si="7"/>
        <v>1.3289794520547948</v>
      </c>
      <c r="I47" s="113">
        <f t="shared" si="8"/>
        <v>-1.0205479452052302E-3</v>
      </c>
    </row>
    <row r="48" spans="1:9" x14ac:dyDescent="0.25">
      <c r="A48" s="135" t="s">
        <v>519</v>
      </c>
      <c r="B48" s="134">
        <f t="shared" si="2"/>
        <v>1</v>
      </c>
      <c r="C48" s="132">
        <f t="shared" si="3"/>
        <v>163</v>
      </c>
      <c r="D48" s="133">
        <f t="shared" si="4"/>
        <v>161.74</v>
      </c>
      <c r="E48" s="132">
        <f t="shared" si="5"/>
        <v>1.26</v>
      </c>
      <c r="F48" s="132">
        <f t="shared" si="6"/>
        <v>3072.1800000000007</v>
      </c>
      <c r="G48" s="132">
        <f t="shared" si="0"/>
        <v>2910.4400000000005</v>
      </c>
      <c r="H48" s="132">
        <f t="shared" si="7"/>
        <v>1.2625397260273976</v>
      </c>
      <c r="I48" s="113">
        <f t="shared" si="8"/>
        <v>2.5397260273976041E-3</v>
      </c>
    </row>
    <row r="49" spans="1:9" x14ac:dyDescent="0.25">
      <c r="A49" s="135" t="s">
        <v>590</v>
      </c>
      <c r="B49" s="134">
        <f t="shared" si="2"/>
        <v>1</v>
      </c>
      <c r="C49" s="132">
        <f t="shared" si="3"/>
        <v>163</v>
      </c>
      <c r="D49" s="133">
        <f t="shared" si="4"/>
        <v>161.80000000000001</v>
      </c>
      <c r="E49" s="132">
        <f t="shared" si="5"/>
        <v>1.2</v>
      </c>
      <c r="F49" s="132">
        <f t="shared" si="6"/>
        <v>2910.4400000000005</v>
      </c>
      <c r="G49" s="132">
        <f t="shared" si="0"/>
        <v>2748.6400000000003</v>
      </c>
      <c r="H49" s="132">
        <f t="shared" si="7"/>
        <v>1.1960712328767125</v>
      </c>
      <c r="I49" s="113">
        <f t="shared" si="8"/>
        <v>-3.928767123287491E-3</v>
      </c>
    </row>
    <row r="50" spans="1:9" x14ac:dyDescent="0.25">
      <c r="A50" s="135" t="s">
        <v>687</v>
      </c>
      <c r="B50" s="134">
        <f t="shared" si="2"/>
        <v>1</v>
      </c>
      <c r="C50" s="132">
        <f t="shared" si="3"/>
        <v>163</v>
      </c>
      <c r="D50" s="133">
        <f t="shared" si="4"/>
        <v>161.87</v>
      </c>
      <c r="E50" s="132">
        <f t="shared" si="5"/>
        <v>1.1299999999999999</v>
      </c>
      <c r="F50" s="132">
        <f t="shared" si="6"/>
        <v>2748.6400000000003</v>
      </c>
      <c r="G50" s="132">
        <f t="shared" si="0"/>
        <v>2586.7700000000004</v>
      </c>
      <c r="H50" s="132">
        <f t="shared" si="7"/>
        <v>1.1295780821917809</v>
      </c>
      <c r="I50" s="113">
        <f t="shared" si="8"/>
        <v>-4.2191780821898561E-4</v>
      </c>
    </row>
    <row r="51" spans="1:9" x14ac:dyDescent="0.25">
      <c r="A51" s="135" t="s">
        <v>686</v>
      </c>
      <c r="B51" s="134">
        <f t="shared" si="2"/>
        <v>1</v>
      </c>
      <c r="C51" s="132">
        <f t="shared" si="3"/>
        <v>163</v>
      </c>
      <c r="D51" s="133">
        <f t="shared" si="4"/>
        <v>161.94</v>
      </c>
      <c r="E51" s="132">
        <f t="shared" si="5"/>
        <v>1.06</v>
      </c>
      <c r="F51" s="132">
        <f t="shared" si="6"/>
        <v>2586.7700000000004</v>
      </c>
      <c r="G51" s="132">
        <f t="shared" si="0"/>
        <v>2424.8300000000004</v>
      </c>
      <c r="H51" s="132">
        <f t="shared" si="7"/>
        <v>1.0630561643835617</v>
      </c>
      <c r="I51" s="113">
        <f t="shared" si="8"/>
        <v>3.0561643835615993E-3</v>
      </c>
    </row>
    <row r="52" spans="1:9" x14ac:dyDescent="0.25">
      <c r="A52" s="135" t="s">
        <v>685</v>
      </c>
      <c r="B52" s="134">
        <f t="shared" si="2"/>
        <v>1</v>
      </c>
      <c r="C52" s="132">
        <f t="shared" si="3"/>
        <v>163</v>
      </c>
      <c r="D52" s="133">
        <f t="shared" si="4"/>
        <v>162</v>
      </c>
      <c r="E52" s="132">
        <f t="shared" si="5"/>
        <v>1</v>
      </c>
      <c r="F52" s="132">
        <f t="shared" si="6"/>
        <v>2424.8300000000004</v>
      </c>
      <c r="G52" s="132">
        <f t="shared" si="0"/>
        <v>2262.8300000000004</v>
      </c>
      <c r="H52" s="132">
        <f t="shared" si="7"/>
        <v>0.99650547945205492</v>
      </c>
      <c r="I52" s="113">
        <f t="shared" si="8"/>
        <v>-3.4945205479450792E-3</v>
      </c>
    </row>
    <row r="53" spans="1:9" x14ac:dyDescent="0.25">
      <c r="A53" s="135" t="s">
        <v>444</v>
      </c>
      <c r="B53" s="134">
        <f t="shared" si="2"/>
        <v>1</v>
      </c>
      <c r="C53" s="132">
        <f t="shared" si="3"/>
        <v>163</v>
      </c>
      <c r="D53" s="133">
        <f t="shared" si="4"/>
        <v>162.07</v>
      </c>
      <c r="E53" s="132">
        <f t="shared" si="5"/>
        <v>0.93</v>
      </c>
      <c r="F53" s="132">
        <f t="shared" si="6"/>
        <v>2262.8300000000004</v>
      </c>
      <c r="G53" s="132">
        <f t="shared" si="0"/>
        <v>2100.7600000000002</v>
      </c>
      <c r="H53" s="132">
        <f t="shared" si="7"/>
        <v>0.92993013698630145</v>
      </c>
      <c r="I53" s="113">
        <f t="shared" si="8"/>
        <v>-6.9863013698601151E-5</v>
      </c>
    </row>
    <row r="54" spans="1:9" x14ac:dyDescent="0.25">
      <c r="A54" s="135" t="s">
        <v>684</v>
      </c>
      <c r="B54" s="134">
        <f t="shared" si="2"/>
        <v>1</v>
      </c>
      <c r="C54" s="132">
        <f t="shared" si="3"/>
        <v>163</v>
      </c>
      <c r="D54" s="133">
        <f t="shared" si="4"/>
        <v>162.13999999999999</v>
      </c>
      <c r="E54" s="132">
        <f t="shared" si="5"/>
        <v>0.86</v>
      </c>
      <c r="F54" s="132">
        <f t="shared" si="6"/>
        <v>2100.7600000000002</v>
      </c>
      <c r="G54" s="132">
        <f t="shared" si="0"/>
        <v>1938.6200000000003</v>
      </c>
      <c r="H54" s="132">
        <f t="shared" si="7"/>
        <v>0.86332602739726039</v>
      </c>
      <c r="I54" s="113">
        <f t="shared" si="8"/>
        <v>3.3260273972604004E-3</v>
      </c>
    </row>
    <row r="55" spans="1:9" x14ac:dyDescent="0.25">
      <c r="A55" s="135" t="s">
        <v>518</v>
      </c>
      <c r="B55" s="134">
        <f t="shared" si="2"/>
        <v>1</v>
      </c>
      <c r="C55" s="132">
        <f t="shared" si="3"/>
        <v>163</v>
      </c>
      <c r="D55" s="133">
        <f t="shared" si="4"/>
        <v>162.19999999999999</v>
      </c>
      <c r="E55" s="132">
        <f t="shared" si="5"/>
        <v>0.8</v>
      </c>
      <c r="F55" s="132">
        <f t="shared" si="6"/>
        <v>1938.6200000000003</v>
      </c>
      <c r="G55" s="132">
        <f t="shared" si="0"/>
        <v>1776.4200000000003</v>
      </c>
      <c r="H55" s="132">
        <f t="shared" si="7"/>
        <v>0.79669315068493163</v>
      </c>
      <c r="I55" s="113">
        <f t="shared" si="8"/>
        <v>-3.3068493150684164E-3</v>
      </c>
    </row>
    <row r="56" spans="1:9" x14ac:dyDescent="0.25">
      <c r="A56" s="135" t="s">
        <v>189</v>
      </c>
      <c r="B56" s="134">
        <f t="shared" si="2"/>
        <v>1</v>
      </c>
      <c r="C56" s="132">
        <f t="shared" si="3"/>
        <v>163</v>
      </c>
      <c r="D56" s="133">
        <f t="shared" si="4"/>
        <v>162.27000000000001</v>
      </c>
      <c r="E56" s="132">
        <f t="shared" si="5"/>
        <v>0.73</v>
      </c>
      <c r="F56" s="132">
        <f t="shared" si="6"/>
        <v>1776.4200000000003</v>
      </c>
      <c r="G56" s="132">
        <f t="shared" si="0"/>
        <v>1614.1500000000003</v>
      </c>
      <c r="H56" s="132">
        <f t="shared" si="7"/>
        <v>0.73003561643835624</v>
      </c>
      <c r="I56" s="113">
        <f t="shared" si="8"/>
        <v>3.5616438356256275E-5</v>
      </c>
    </row>
    <row r="57" spans="1:9" x14ac:dyDescent="0.25">
      <c r="A57" s="135" t="s">
        <v>683</v>
      </c>
      <c r="B57" s="134">
        <f t="shared" si="2"/>
        <v>1</v>
      </c>
      <c r="C57" s="132">
        <f t="shared" si="3"/>
        <v>163</v>
      </c>
      <c r="D57" s="133">
        <f t="shared" si="4"/>
        <v>162.34</v>
      </c>
      <c r="E57" s="132">
        <f t="shared" si="5"/>
        <v>0.66</v>
      </c>
      <c r="F57" s="132">
        <f t="shared" si="6"/>
        <v>1614.1500000000003</v>
      </c>
      <c r="G57" s="132">
        <f t="shared" si="0"/>
        <v>1451.8100000000004</v>
      </c>
      <c r="H57" s="132">
        <f t="shared" si="7"/>
        <v>0.66334931506849326</v>
      </c>
      <c r="I57" s="113">
        <f t="shared" si="8"/>
        <v>3.3493150684932305E-3</v>
      </c>
    </row>
    <row r="58" spans="1:9" x14ac:dyDescent="0.25">
      <c r="A58" s="135" t="s">
        <v>682</v>
      </c>
      <c r="B58" s="134">
        <f t="shared" si="2"/>
        <v>1</v>
      </c>
      <c r="C58" s="132">
        <f t="shared" si="3"/>
        <v>163</v>
      </c>
      <c r="D58" s="133">
        <f t="shared" si="4"/>
        <v>162.4</v>
      </c>
      <c r="E58" s="132">
        <f t="shared" si="5"/>
        <v>0.6</v>
      </c>
      <c r="F58" s="132">
        <f t="shared" si="6"/>
        <v>1451.8100000000004</v>
      </c>
      <c r="G58" s="132">
        <f t="shared" si="0"/>
        <v>1289.4100000000003</v>
      </c>
      <c r="H58" s="132">
        <f t="shared" si="7"/>
        <v>0.59663424657534259</v>
      </c>
      <c r="I58" s="113">
        <f t="shared" si="8"/>
        <v>-3.3657534246573917E-3</v>
      </c>
    </row>
    <row r="59" spans="1:9" x14ac:dyDescent="0.25">
      <c r="A59" s="135" t="s">
        <v>225</v>
      </c>
      <c r="B59" s="134">
        <f t="shared" si="2"/>
        <v>1</v>
      </c>
      <c r="C59" s="132">
        <f t="shared" si="3"/>
        <v>163</v>
      </c>
      <c r="D59" s="133">
        <f t="shared" si="4"/>
        <v>162.47</v>
      </c>
      <c r="E59" s="132">
        <f t="shared" si="5"/>
        <v>0.53</v>
      </c>
      <c r="F59" s="132">
        <f t="shared" si="6"/>
        <v>1289.4100000000003</v>
      </c>
      <c r="G59" s="132">
        <f t="shared" si="0"/>
        <v>1126.9400000000003</v>
      </c>
      <c r="H59" s="132">
        <f t="shared" si="7"/>
        <v>0.52989452054794528</v>
      </c>
      <c r="I59" s="113">
        <f t="shared" si="8"/>
        <v>-1.054794520547464E-4</v>
      </c>
    </row>
    <row r="60" spans="1:9" x14ac:dyDescent="0.25">
      <c r="A60" s="135" t="s">
        <v>443</v>
      </c>
      <c r="B60" s="134">
        <f t="shared" si="2"/>
        <v>1</v>
      </c>
      <c r="C60" s="132">
        <f t="shared" si="3"/>
        <v>163</v>
      </c>
      <c r="D60" s="133">
        <f t="shared" si="4"/>
        <v>162.54</v>
      </c>
      <c r="E60" s="132">
        <f t="shared" si="5"/>
        <v>0.46</v>
      </c>
      <c r="F60" s="132">
        <f t="shared" si="6"/>
        <v>1126.9400000000003</v>
      </c>
      <c r="G60" s="132">
        <f t="shared" si="0"/>
        <v>964.40000000000032</v>
      </c>
      <c r="H60" s="132">
        <f t="shared" si="7"/>
        <v>0.46312602739726033</v>
      </c>
      <c r="I60" s="113">
        <f t="shared" si="8"/>
        <v>3.1260273972603114E-3</v>
      </c>
    </row>
    <row r="61" spans="1:9" x14ac:dyDescent="0.25">
      <c r="A61" s="135" t="s">
        <v>681</v>
      </c>
      <c r="B61" s="134">
        <f t="shared" si="2"/>
        <v>1</v>
      </c>
      <c r="C61" s="132">
        <f t="shared" si="3"/>
        <v>163</v>
      </c>
      <c r="D61" s="133">
        <f t="shared" si="4"/>
        <v>162.6</v>
      </c>
      <c r="E61" s="132">
        <f t="shared" si="5"/>
        <v>0.4</v>
      </c>
      <c r="F61" s="132">
        <f t="shared" si="6"/>
        <v>964.40000000000032</v>
      </c>
      <c r="G61" s="132">
        <f t="shared" si="0"/>
        <v>801.8000000000003</v>
      </c>
      <c r="H61" s="132">
        <f t="shared" si="7"/>
        <v>0.3963287671232878</v>
      </c>
      <c r="I61" s="113">
        <f t="shared" si="8"/>
        <v>-3.6712328767122271E-3</v>
      </c>
    </row>
    <row r="62" spans="1:9" x14ac:dyDescent="0.25">
      <c r="A62" s="135" t="s">
        <v>517</v>
      </c>
      <c r="B62" s="134">
        <f t="shared" si="2"/>
        <v>1</v>
      </c>
      <c r="C62" s="132">
        <f t="shared" si="3"/>
        <v>163</v>
      </c>
      <c r="D62" s="133">
        <f t="shared" si="4"/>
        <v>162.66999999999999</v>
      </c>
      <c r="E62" s="132">
        <f t="shared" si="5"/>
        <v>0.33</v>
      </c>
      <c r="F62" s="132">
        <f t="shared" si="6"/>
        <v>801.8000000000003</v>
      </c>
      <c r="G62" s="132">
        <f t="shared" si="0"/>
        <v>639.13000000000034</v>
      </c>
      <c r="H62" s="132">
        <f t="shared" si="7"/>
        <v>0.32950684931506857</v>
      </c>
      <c r="I62" s="113">
        <f t="shared" si="8"/>
        <v>-4.9315068493144265E-4</v>
      </c>
    </row>
    <row r="63" spans="1:9" x14ac:dyDescent="0.25">
      <c r="A63" s="135" t="s">
        <v>589</v>
      </c>
      <c r="B63" s="134">
        <f t="shared" si="2"/>
        <v>1</v>
      </c>
      <c r="C63" s="132">
        <f t="shared" si="3"/>
        <v>163</v>
      </c>
      <c r="D63" s="133">
        <f t="shared" si="4"/>
        <v>162.74</v>
      </c>
      <c r="E63" s="132">
        <f t="shared" si="5"/>
        <v>0.26</v>
      </c>
      <c r="F63" s="132">
        <f t="shared" si="6"/>
        <v>639.13000000000034</v>
      </c>
      <c r="G63" s="132">
        <f t="shared" si="0"/>
        <v>476.39000000000033</v>
      </c>
      <c r="H63" s="132">
        <f t="shared" si="7"/>
        <v>0.26265616438356176</v>
      </c>
      <c r="I63" s="113">
        <f t="shared" si="8"/>
        <v>2.6561643835617543E-3</v>
      </c>
    </row>
    <row r="64" spans="1:9" x14ac:dyDescent="0.25">
      <c r="A64" s="135" t="s">
        <v>36</v>
      </c>
      <c r="B64" s="134">
        <f t="shared" si="2"/>
        <v>1</v>
      </c>
      <c r="C64" s="132">
        <f t="shared" si="3"/>
        <v>163</v>
      </c>
      <c r="D64" s="133">
        <f t="shared" si="4"/>
        <v>162.80000000000001</v>
      </c>
      <c r="E64" s="132">
        <f t="shared" si="5"/>
        <v>0.2</v>
      </c>
      <c r="F64" s="132">
        <f t="shared" si="6"/>
        <v>476.39000000000033</v>
      </c>
      <c r="G64" s="132">
        <f t="shared" si="0"/>
        <v>313.59000000000032</v>
      </c>
      <c r="H64" s="132">
        <f t="shared" si="7"/>
        <v>0.19577671232876726</v>
      </c>
      <c r="I64" s="113">
        <f t="shared" si="8"/>
        <v>-4.2232876712327561E-3</v>
      </c>
    </row>
    <row r="65" spans="1:9" x14ac:dyDescent="0.25">
      <c r="A65" s="135" t="s">
        <v>680</v>
      </c>
      <c r="B65" s="134">
        <f t="shared" si="2"/>
        <v>1</v>
      </c>
      <c r="C65" s="132">
        <f t="shared" si="3"/>
        <v>163</v>
      </c>
      <c r="D65" s="133">
        <f t="shared" si="4"/>
        <v>162.87</v>
      </c>
      <c r="E65" s="132">
        <f t="shared" si="5"/>
        <v>0.13</v>
      </c>
      <c r="F65" s="132">
        <f t="shared" si="6"/>
        <v>313.59000000000032</v>
      </c>
      <c r="G65" s="132">
        <f t="shared" si="0"/>
        <v>150.72000000000031</v>
      </c>
      <c r="H65" s="132">
        <f t="shared" si="7"/>
        <v>0.12887260273972617</v>
      </c>
      <c r="I65" s="113">
        <f t="shared" si="8"/>
        <v>-1.1273972602738325E-3</v>
      </c>
    </row>
    <row r="66" spans="1:9" x14ac:dyDescent="0.25">
      <c r="A66" s="135" t="s">
        <v>679</v>
      </c>
      <c r="B66" s="134">
        <f t="shared" si="2"/>
        <v>1</v>
      </c>
      <c r="C66" s="132">
        <f t="shared" si="3"/>
        <v>163</v>
      </c>
      <c r="D66" s="133">
        <f t="shared" si="4"/>
        <v>150.72000000000031</v>
      </c>
      <c r="E66" s="132">
        <v>12.279999999999687</v>
      </c>
      <c r="F66" s="132">
        <f t="shared" si="6"/>
        <v>150.72000000000031</v>
      </c>
      <c r="G66" s="132">
        <f t="shared" si="0"/>
        <v>0</v>
      </c>
      <c r="H66" s="132">
        <v>12.3</v>
      </c>
      <c r="I66" s="113">
        <f t="shared" si="8"/>
        <v>2.0000000000313989E-2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5F19E-E56D-4204-8901-4702BC6E773A}">
  <dimension ref="A1:I255"/>
  <sheetViews>
    <sheetView zoomScaleNormal="100"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1.7109375" bestFit="1" customWidth="1"/>
    <col min="3" max="3" width="17.85546875" bestFit="1" customWidth="1"/>
    <col min="4" max="4" width="12.7109375" bestFit="1" customWidth="1"/>
    <col min="5" max="5" width="12.85546875" customWidth="1"/>
    <col min="6" max="6" width="15.42578125" bestFit="1" customWidth="1"/>
    <col min="7" max="7" width="14.42578125" bestFit="1" customWidth="1"/>
    <col min="8" max="8" width="15" bestFit="1" customWidth="1"/>
    <col min="9" max="9" width="6.5703125" bestFit="1" customWidth="1"/>
  </cols>
  <sheetData>
    <row r="1" spans="1:9" x14ac:dyDescent="0.25">
      <c r="A1" s="37" t="s">
        <v>267</v>
      </c>
      <c r="B1" s="46">
        <v>43835</v>
      </c>
      <c r="C1" s="202" t="s">
        <v>377</v>
      </c>
      <c r="D1" s="146">
        <v>1000000</v>
      </c>
    </row>
    <row r="2" spans="1:9" x14ac:dyDescent="0.25">
      <c r="A2" s="37" t="s">
        <v>268</v>
      </c>
      <c r="B2" s="147">
        <v>0.15</v>
      </c>
      <c r="C2" s="196" t="s">
        <v>381</v>
      </c>
      <c r="D2" s="39">
        <f>ROUNDUP(4186.6756268238,0)</f>
        <v>4187</v>
      </c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45">
        <v>43841</v>
      </c>
      <c r="B4" s="40">
        <f>_xlfn.DAYS(A4,B1)</f>
        <v>6</v>
      </c>
      <c r="C4" s="26">
        <f>$D$2</f>
        <v>4187</v>
      </c>
      <c r="D4" s="27">
        <f>C4-E4</f>
        <v>1721.25</v>
      </c>
      <c r="E4" s="26">
        <f>ROUND(F4*$B$2*B4/365,2)</f>
        <v>2465.75</v>
      </c>
      <c r="F4" s="26">
        <f>D1</f>
        <v>1000000</v>
      </c>
      <c r="G4" s="26">
        <f t="shared" ref="G4:G67" si="0">F4-D4</f>
        <v>998278.75</v>
      </c>
      <c r="H4" s="26">
        <f>ROUND(F4*$B$2*B4/365,2)</f>
        <v>2465.75</v>
      </c>
      <c r="I4" s="70">
        <f>H4-E4</f>
        <v>0</v>
      </c>
    </row>
    <row r="5" spans="1:9" x14ac:dyDescent="0.25">
      <c r="A5" s="45">
        <v>43842</v>
      </c>
      <c r="B5" s="40">
        <f t="shared" ref="B5:B68" si="1">A5-A4</f>
        <v>1</v>
      </c>
      <c r="C5" s="26">
        <f t="shared" ref="C5:C68" si="2">$D$2</f>
        <v>4187</v>
      </c>
      <c r="D5" s="27">
        <f t="shared" ref="D5:D68" si="3">C5-E5</f>
        <v>3776.75</v>
      </c>
      <c r="E5" s="26">
        <f t="shared" ref="E5:E68" si="4">ROUND(F5*$B$2*B5/365,2)</f>
        <v>410.25</v>
      </c>
      <c r="F5" s="26">
        <f t="shared" ref="F5:F68" si="5">G4</f>
        <v>998278.75</v>
      </c>
      <c r="G5" s="26">
        <f t="shared" si="0"/>
        <v>994502</v>
      </c>
      <c r="H5" s="26">
        <f t="shared" ref="H5:H68" si="6">ROUND(F5*$B$2*B5/365,2)</f>
        <v>410.25</v>
      </c>
      <c r="I5" s="70">
        <f t="shared" ref="I5:I68" si="7">H5-E5</f>
        <v>0</v>
      </c>
    </row>
    <row r="6" spans="1:9" x14ac:dyDescent="0.25">
      <c r="A6" s="45">
        <v>43843</v>
      </c>
      <c r="B6" s="40">
        <f t="shared" si="1"/>
        <v>1</v>
      </c>
      <c r="C6" s="26">
        <f t="shared" si="2"/>
        <v>4187</v>
      </c>
      <c r="D6" s="27">
        <f t="shared" si="3"/>
        <v>3778.3</v>
      </c>
      <c r="E6" s="26">
        <f t="shared" si="4"/>
        <v>408.7</v>
      </c>
      <c r="F6" s="26">
        <f t="shared" si="5"/>
        <v>994502</v>
      </c>
      <c r="G6" s="26">
        <f t="shared" si="0"/>
        <v>990723.7</v>
      </c>
      <c r="H6" s="26">
        <f t="shared" si="6"/>
        <v>408.7</v>
      </c>
      <c r="I6" s="70">
        <f t="shared" si="7"/>
        <v>0</v>
      </c>
    </row>
    <row r="7" spans="1:9" x14ac:dyDescent="0.25">
      <c r="A7" s="45">
        <v>43844</v>
      </c>
      <c r="B7" s="40">
        <f t="shared" si="1"/>
        <v>1</v>
      </c>
      <c r="C7" s="26">
        <f t="shared" si="2"/>
        <v>4187</v>
      </c>
      <c r="D7" s="27">
        <f t="shared" si="3"/>
        <v>3779.85</v>
      </c>
      <c r="E7" s="26">
        <f t="shared" si="4"/>
        <v>407.15</v>
      </c>
      <c r="F7" s="26">
        <f t="shared" si="5"/>
        <v>990723.7</v>
      </c>
      <c r="G7" s="26">
        <f t="shared" si="0"/>
        <v>986943.85</v>
      </c>
      <c r="H7" s="26">
        <f t="shared" si="6"/>
        <v>407.15</v>
      </c>
      <c r="I7" s="70">
        <f t="shared" si="7"/>
        <v>0</v>
      </c>
    </row>
    <row r="8" spans="1:9" x14ac:dyDescent="0.25">
      <c r="A8" s="45">
        <v>43845</v>
      </c>
      <c r="B8" s="40">
        <f t="shared" si="1"/>
        <v>1</v>
      </c>
      <c r="C8" s="26">
        <f t="shared" si="2"/>
        <v>4187</v>
      </c>
      <c r="D8" s="27">
        <f t="shared" si="3"/>
        <v>3781.41</v>
      </c>
      <c r="E8" s="26">
        <f t="shared" si="4"/>
        <v>405.59</v>
      </c>
      <c r="F8" s="26">
        <f t="shared" si="5"/>
        <v>986943.85</v>
      </c>
      <c r="G8" s="26">
        <f t="shared" si="0"/>
        <v>983162.44</v>
      </c>
      <c r="H8" s="26">
        <f t="shared" si="6"/>
        <v>405.59</v>
      </c>
      <c r="I8" s="70">
        <f t="shared" si="7"/>
        <v>0</v>
      </c>
    </row>
    <row r="9" spans="1:9" x14ac:dyDescent="0.25">
      <c r="A9" s="45">
        <v>43846</v>
      </c>
      <c r="B9" s="40">
        <f t="shared" si="1"/>
        <v>1</v>
      </c>
      <c r="C9" s="26">
        <f t="shared" si="2"/>
        <v>4187</v>
      </c>
      <c r="D9" s="27">
        <f t="shared" si="3"/>
        <v>3782.96</v>
      </c>
      <c r="E9" s="26">
        <f t="shared" si="4"/>
        <v>404.04</v>
      </c>
      <c r="F9" s="26">
        <f t="shared" si="5"/>
        <v>983162.44</v>
      </c>
      <c r="G9" s="26">
        <f t="shared" si="0"/>
        <v>979379.48</v>
      </c>
      <c r="H9" s="26">
        <f t="shared" si="6"/>
        <v>404.04</v>
      </c>
      <c r="I9" s="70">
        <f t="shared" si="7"/>
        <v>0</v>
      </c>
    </row>
    <row r="10" spans="1:9" x14ac:dyDescent="0.25">
      <c r="A10" s="45">
        <v>43847</v>
      </c>
      <c r="B10" s="40">
        <f t="shared" si="1"/>
        <v>1</v>
      </c>
      <c r="C10" s="26">
        <f t="shared" si="2"/>
        <v>4187</v>
      </c>
      <c r="D10" s="27">
        <f t="shared" si="3"/>
        <v>3784.52</v>
      </c>
      <c r="E10" s="26">
        <f t="shared" si="4"/>
        <v>402.48</v>
      </c>
      <c r="F10" s="26">
        <f t="shared" si="5"/>
        <v>979379.48</v>
      </c>
      <c r="G10" s="26">
        <f t="shared" si="0"/>
        <v>975594.96</v>
      </c>
      <c r="H10" s="26">
        <f t="shared" si="6"/>
        <v>402.48</v>
      </c>
      <c r="I10" s="70">
        <f t="shared" si="7"/>
        <v>0</v>
      </c>
    </row>
    <row r="11" spans="1:9" x14ac:dyDescent="0.25">
      <c r="A11" s="45">
        <v>43848</v>
      </c>
      <c r="B11" s="40">
        <f t="shared" si="1"/>
        <v>1</v>
      </c>
      <c r="C11" s="26">
        <f t="shared" si="2"/>
        <v>4187</v>
      </c>
      <c r="D11" s="27">
        <f t="shared" si="3"/>
        <v>3786.07</v>
      </c>
      <c r="E11" s="26">
        <f t="shared" si="4"/>
        <v>400.93</v>
      </c>
      <c r="F11" s="26">
        <f t="shared" si="5"/>
        <v>975594.96</v>
      </c>
      <c r="G11" s="26">
        <f t="shared" si="0"/>
        <v>971808.89</v>
      </c>
      <c r="H11" s="26">
        <f t="shared" si="6"/>
        <v>400.93</v>
      </c>
      <c r="I11" s="70">
        <f t="shared" si="7"/>
        <v>0</v>
      </c>
    </row>
    <row r="12" spans="1:9" x14ac:dyDescent="0.25">
      <c r="A12" s="45">
        <v>43849</v>
      </c>
      <c r="B12" s="40">
        <f t="shared" si="1"/>
        <v>1</v>
      </c>
      <c r="C12" s="26">
        <f t="shared" si="2"/>
        <v>4187</v>
      </c>
      <c r="D12" s="27">
        <f t="shared" si="3"/>
        <v>3787.63</v>
      </c>
      <c r="E12" s="26">
        <f t="shared" si="4"/>
        <v>399.37</v>
      </c>
      <c r="F12" s="26">
        <f t="shared" si="5"/>
        <v>971808.89</v>
      </c>
      <c r="G12" s="26">
        <f t="shared" si="0"/>
        <v>968021.26</v>
      </c>
      <c r="H12" s="26">
        <f t="shared" si="6"/>
        <v>399.37</v>
      </c>
      <c r="I12" s="70">
        <f t="shared" si="7"/>
        <v>0</v>
      </c>
    </row>
    <row r="13" spans="1:9" x14ac:dyDescent="0.25">
      <c r="A13" s="45">
        <v>43850</v>
      </c>
      <c r="B13" s="40">
        <f t="shared" si="1"/>
        <v>1</v>
      </c>
      <c r="C13" s="26">
        <f t="shared" si="2"/>
        <v>4187</v>
      </c>
      <c r="D13" s="27">
        <f t="shared" si="3"/>
        <v>3789.18</v>
      </c>
      <c r="E13" s="26">
        <f t="shared" si="4"/>
        <v>397.82</v>
      </c>
      <c r="F13" s="26">
        <f t="shared" si="5"/>
        <v>968021.26</v>
      </c>
      <c r="G13" s="26">
        <f t="shared" si="0"/>
        <v>964232.08</v>
      </c>
      <c r="H13" s="26">
        <f t="shared" si="6"/>
        <v>397.82</v>
      </c>
      <c r="I13" s="70">
        <f t="shared" si="7"/>
        <v>0</v>
      </c>
    </row>
    <row r="14" spans="1:9" x14ac:dyDescent="0.25">
      <c r="A14" s="45">
        <v>43851</v>
      </c>
      <c r="B14" s="40">
        <f t="shared" si="1"/>
        <v>1</v>
      </c>
      <c r="C14" s="26">
        <f t="shared" si="2"/>
        <v>4187</v>
      </c>
      <c r="D14" s="27">
        <f t="shared" si="3"/>
        <v>3790.74</v>
      </c>
      <c r="E14" s="26">
        <f t="shared" si="4"/>
        <v>396.26</v>
      </c>
      <c r="F14" s="26">
        <f t="shared" si="5"/>
        <v>964232.08</v>
      </c>
      <c r="G14" s="26">
        <f t="shared" si="0"/>
        <v>960441.34</v>
      </c>
      <c r="H14" s="26">
        <f t="shared" si="6"/>
        <v>396.26</v>
      </c>
      <c r="I14" s="70">
        <f t="shared" si="7"/>
        <v>0</v>
      </c>
    </row>
    <row r="15" spans="1:9" x14ac:dyDescent="0.25">
      <c r="A15" s="45">
        <v>43852</v>
      </c>
      <c r="B15" s="40">
        <f t="shared" si="1"/>
        <v>1</v>
      </c>
      <c r="C15" s="26">
        <f t="shared" si="2"/>
        <v>4187</v>
      </c>
      <c r="D15" s="27">
        <f t="shared" si="3"/>
        <v>3792.3</v>
      </c>
      <c r="E15" s="26">
        <f t="shared" si="4"/>
        <v>394.7</v>
      </c>
      <c r="F15" s="26">
        <f t="shared" si="5"/>
        <v>960441.34</v>
      </c>
      <c r="G15" s="26">
        <f t="shared" si="0"/>
        <v>956649.03999999992</v>
      </c>
      <c r="H15" s="26">
        <f t="shared" si="6"/>
        <v>394.7</v>
      </c>
      <c r="I15" s="70">
        <f t="shared" si="7"/>
        <v>0</v>
      </c>
    </row>
    <row r="16" spans="1:9" x14ac:dyDescent="0.25">
      <c r="A16" s="45">
        <v>43853</v>
      </c>
      <c r="B16" s="40">
        <f t="shared" si="1"/>
        <v>1</v>
      </c>
      <c r="C16" s="26">
        <f t="shared" si="2"/>
        <v>4187</v>
      </c>
      <c r="D16" s="27">
        <f t="shared" si="3"/>
        <v>3793.86</v>
      </c>
      <c r="E16" s="26">
        <f t="shared" si="4"/>
        <v>393.14</v>
      </c>
      <c r="F16" s="26">
        <f t="shared" si="5"/>
        <v>956649.03999999992</v>
      </c>
      <c r="G16" s="26">
        <f t="shared" si="0"/>
        <v>952855.17999999993</v>
      </c>
      <c r="H16" s="26">
        <f t="shared" si="6"/>
        <v>393.14</v>
      </c>
      <c r="I16" s="70">
        <f t="shared" si="7"/>
        <v>0</v>
      </c>
    </row>
    <row r="17" spans="1:9" x14ac:dyDescent="0.25">
      <c r="A17" s="45">
        <v>43854</v>
      </c>
      <c r="B17" s="40">
        <f t="shared" si="1"/>
        <v>1</v>
      </c>
      <c r="C17" s="26">
        <f t="shared" si="2"/>
        <v>4187</v>
      </c>
      <c r="D17" s="27">
        <f t="shared" si="3"/>
        <v>3795.42</v>
      </c>
      <c r="E17" s="26">
        <f t="shared" si="4"/>
        <v>391.58</v>
      </c>
      <c r="F17" s="26">
        <f t="shared" si="5"/>
        <v>952855.17999999993</v>
      </c>
      <c r="G17" s="26">
        <f t="shared" si="0"/>
        <v>949059.75999999989</v>
      </c>
      <c r="H17" s="26">
        <f t="shared" si="6"/>
        <v>391.58</v>
      </c>
      <c r="I17" s="70">
        <f t="shared" si="7"/>
        <v>0</v>
      </c>
    </row>
    <row r="18" spans="1:9" x14ac:dyDescent="0.25">
      <c r="A18" s="45">
        <v>43855</v>
      </c>
      <c r="B18" s="40">
        <f t="shared" si="1"/>
        <v>1</v>
      </c>
      <c r="C18" s="26">
        <f t="shared" si="2"/>
        <v>4187</v>
      </c>
      <c r="D18" s="27">
        <f t="shared" si="3"/>
        <v>3796.98</v>
      </c>
      <c r="E18" s="26">
        <f t="shared" si="4"/>
        <v>390.02</v>
      </c>
      <c r="F18" s="26">
        <f t="shared" si="5"/>
        <v>949059.75999999989</v>
      </c>
      <c r="G18" s="26">
        <f t="shared" si="0"/>
        <v>945262.77999999991</v>
      </c>
      <c r="H18" s="26">
        <f t="shared" si="6"/>
        <v>390.02</v>
      </c>
      <c r="I18" s="70">
        <f t="shared" si="7"/>
        <v>0</v>
      </c>
    </row>
    <row r="19" spans="1:9" x14ac:dyDescent="0.25">
      <c r="A19" s="45">
        <v>43856</v>
      </c>
      <c r="B19" s="40">
        <f t="shared" si="1"/>
        <v>1</v>
      </c>
      <c r="C19" s="26">
        <f t="shared" si="2"/>
        <v>4187</v>
      </c>
      <c r="D19" s="27">
        <f t="shared" si="3"/>
        <v>3798.54</v>
      </c>
      <c r="E19" s="26">
        <f t="shared" si="4"/>
        <v>388.46</v>
      </c>
      <c r="F19" s="26">
        <f t="shared" si="5"/>
        <v>945262.77999999991</v>
      </c>
      <c r="G19" s="26">
        <f t="shared" si="0"/>
        <v>941464.23999999987</v>
      </c>
      <c r="H19" s="26">
        <f t="shared" si="6"/>
        <v>388.46</v>
      </c>
      <c r="I19" s="70">
        <f t="shared" si="7"/>
        <v>0</v>
      </c>
    </row>
    <row r="20" spans="1:9" x14ac:dyDescent="0.25">
      <c r="A20" s="45">
        <v>43857</v>
      </c>
      <c r="B20" s="40">
        <f t="shared" si="1"/>
        <v>1</v>
      </c>
      <c r="C20" s="26">
        <f t="shared" si="2"/>
        <v>4187</v>
      </c>
      <c r="D20" s="27">
        <f t="shared" si="3"/>
        <v>3800.1</v>
      </c>
      <c r="E20" s="26">
        <f t="shared" si="4"/>
        <v>386.9</v>
      </c>
      <c r="F20" s="26">
        <f t="shared" si="5"/>
        <v>941464.23999999987</v>
      </c>
      <c r="G20" s="26">
        <f t="shared" si="0"/>
        <v>937664.1399999999</v>
      </c>
      <c r="H20" s="26">
        <f t="shared" si="6"/>
        <v>386.9</v>
      </c>
      <c r="I20" s="70">
        <f t="shared" si="7"/>
        <v>0</v>
      </c>
    </row>
    <row r="21" spans="1:9" x14ac:dyDescent="0.25">
      <c r="A21" s="45">
        <v>43858</v>
      </c>
      <c r="B21" s="40">
        <f t="shared" si="1"/>
        <v>1</v>
      </c>
      <c r="C21" s="26">
        <f t="shared" si="2"/>
        <v>4187</v>
      </c>
      <c r="D21" s="27">
        <f t="shared" si="3"/>
        <v>3801.66</v>
      </c>
      <c r="E21" s="26">
        <f t="shared" si="4"/>
        <v>385.34</v>
      </c>
      <c r="F21" s="26">
        <f t="shared" si="5"/>
        <v>937664.1399999999</v>
      </c>
      <c r="G21" s="26">
        <f t="shared" si="0"/>
        <v>933862.47999999986</v>
      </c>
      <c r="H21" s="26">
        <f t="shared" si="6"/>
        <v>385.34</v>
      </c>
      <c r="I21" s="70">
        <f t="shared" si="7"/>
        <v>0</v>
      </c>
    </row>
    <row r="22" spans="1:9" x14ac:dyDescent="0.25">
      <c r="A22" s="45">
        <v>43859</v>
      </c>
      <c r="B22" s="40">
        <f t="shared" si="1"/>
        <v>1</v>
      </c>
      <c r="C22" s="26">
        <f t="shared" si="2"/>
        <v>4187</v>
      </c>
      <c r="D22" s="27">
        <f t="shared" si="3"/>
        <v>3803.2200000000003</v>
      </c>
      <c r="E22" s="26">
        <f t="shared" si="4"/>
        <v>383.78</v>
      </c>
      <c r="F22" s="26">
        <f t="shared" si="5"/>
        <v>933862.47999999986</v>
      </c>
      <c r="G22" s="26">
        <f t="shared" si="0"/>
        <v>930059.25999999989</v>
      </c>
      <c r="H22" s="26">
        <f t="shared" si="6"/>
        <v>383.78</v>
      </c>
      <c r="I22" s="70">
        <f t="shared" si="7"/>
        <v>0</v>
      </c>
    </row>
    <row r="23" spans="1:9" x14ac:dyDescent="0.25">
      <c r="A23" s="45">
        <v>43860</v>
      </c>
      <c r="B23" s="40">
        <f t="shared" si="1"/>
        <v>1</v>
      </c>
      <c r="C23" s="26">
        <f t="shared" si="2"/>
        <v>4187</v>
      </c>
      <c r="D23" s="27">
        <f t="shared" si="3"/>
        <v>3804.7799999999997</v>
      </c>
      <c r="E23" s="26">
        <f t="shared" si="4"/>
        <v>382.22</v>
      </c>
      <c r="F23" s="26">
        <f t="shared" si="5"/>
        <v>930059.25999999989</v>
      </c>
      <c r="G23" s="26">
        <f t="shared" si="0"/>
        <v>926254.47999999986</v>
      </c>
      <c r="H23" s="26">
        <f t="shared" si="6"/>
        <v>382.22</v>
      </c>
      <c r="I23" s="70">
        <f t="shared" si="7"/>
        <v>0</v>
      </c>
    </row>
    <row r="24" spans="1:9" x14ac:dyDescent="0.25">
      <c r="A24" s="45">
        <v>43861</v>
      </c>
      <c r="B24" s="40">
        <f t="shared" si="1"/>
        <v>1</v>
      </c>
      <c r="C24" s="26">
        <f t="shared" si="2"/>
        <v>4187</v>
      </c>
      <c r="D24" s="27">
        <f t="shared" si="3"/>
        <v>3806.35</v>
      </c>
      <c r="E24" s="26">
        <f t="shared" si="4"/>
        <v>380.65</v>
      </c>
      <c r="F24" s="26">
        <f t="shared" si="5"/>
        <v>926254.47999999986</v>
      </c>
      <c r="G24" s="26">
        <f t="shared" si="0"/>
        <v>922448.12999999989</v>
      </c>
      <c r="H24" s="26">
        <f t="shared" si="6"/>
        <v>380.65</v>
      </c>
      <c r="I24" s="70">
        <f t="shared" si="7"/>
        <v>0</v>
      </c>
    </row>
    <row r="25" spans="1:9" x14ac:dyDescent="0.25">
      <c r="A25" s="45">
        <v>43862</v>
      </c>
      <c r="B25" s="40">
        <f t="shared" si="1"/>
        <v>1</v>
      </c>
      <c r="C25" s="26">
        <f t="shared" si="2"/>
        <v>4187</v>
      </c>
      <c r="D25" s="27">
        <f t="shared" si="3"/>
        <v>3807.91</v>
      </c>
      <c r="E25" s="26">
        <f t="shared" si="4"/>
        <v>379.09</v>
      </c>
      <c r="F25" s="26">
        <f t="shared" si="5"/>
        <v>922448.12999999989</v>
      </c>
      <c r="G25" s="26">
        <f t="shared" si="0"/>
        <v>918640.21999999986</v>
      </c>
      <c r="H25" s="26">
        <f t="shared" si="6"/>
        <v>379.09</v>
      </c>
      <c r="I25" s="70">
        <f t="shared" si="7"/>
        <v>0</v>
      </c>
    </row>
    <row r="26" spans="1:9" x14ac:dyDescent="0.25">
      <c r="A26" s="45">
        <v>43863</v>
      </c>
      <c r="B26" s="40">
        <f t="shared" si="1"/>
        <v>1</v>
      </c>
      <c r="C26" s="26">
        <f t="shared" si="2"/>
        <v>4187</v>
      </c>
      <c r="D26" s="27">
        <f t="shared" si="3"/>
        <v>3809.48</v>
      </c>
      <c r="E26" s="26">
        <f t="shared" si="4"/>
        <v>377.52</v>
      </c>
      <c r="F26" s="26">
        <f t="shared" si="5"/>
        <v>918640.21999999986</v>
      </c>
      <c r="G26" s="26">
        <f t="shared" si="0"/>
        <v>914830.73999999987</v>
      </c>
      <c r="H26" s="26">
        <f t="shared" si="6"/>
        <v>377.52</v>
      </c>
      <c r="I26" s="70">
        <f t="shared" si="7"/>
        <v>0</v>
      </c>
    </row>
    <row r="27" spans="1:9" x14ac:dyDescent="0.25">
      <c r="A27" s="45">
        <v>43864</v>
      </c>
      <c r="B27" s="40">
        <f t="shared" si="1"/>
        <v>1</v>
      </c>
      <c r="C27" s="26">
        <f t="shared" si="2"/>
        <v>4187</v>
      </c>
      <c r="D27" s="27">
        <f t="shared" si="3"/>
        <v>3811.04</v>
      </c>
      <c r="E27" s="26">
        <f t="shared" si="4"/>
        <v>375.96</v>
      </c>
      <c r="F27" s="26">
        <f t="shared" si="5"/>
        <v>914830.73999999987</v>
      </c>
      <c r="G27" s="26">
        <f t="shared" si="0"/>
        <v>911019.69999999984</v>
      </c>
      <c r="H27" s="26">
        <f t="shared" si="6"/>
        <v>375.96</v>
      </c>
      <c r="I27" s="70">
        <f t="shared" si="7"/>
        <v>0</v>
      </c>
    </row>
    <row r="28" spans="1:9" x14ac:dyDescent="0.25">
      <c r="A28" s="45">
        <v>43865</v>
      </c>
      <c r="B28" s="40">
        <f t="shared" si="1"/>
        <v>1</v>
      </c>
      <c r="C28" s="26">
        <f t="shared" si="2"/>
        <v>4187</v>
      </c>
      <c r="D28" s="27">
        <f t="shared" si="3"/>
        <v>3812.61</v>
      </c>
      <c r="E28" s="26">
        <f t="shared" si="4"/>
        <v>374.39</v>
      </c>
      <c r="F28" s="26">
        <f t="shared" si="5"/>
        <v>911019.69999999984</v>
      </c>
      <c r="G28" s="26">
        <f t="shared" si="0"/>
        <v>907207.08999999985</v>
      </c>
      <c r="H28" s="26">
        <f t="shared" si="6"/>
        <v>374.39</v>
      </c>
      <c r="I28" s="70">
        <f t="shared" si="7"/>
        <v>0</v>
      </c>
    </row>
    <row r="29" spans="1:9" x14ac:dyDescent="0.25">
      <c r="A29" s="45">
        <v>43866</v>
      </c>
      <c r="B29" s="40">
        <f t="shared" si="1"/>
        <v>1</v>
      </c>
      <c r="C29" s="26">
        <f t="shared" si="2"/>
        <v>4187</v>
      </c>
      <c r="D29" s="27">
        <f t="shared" si="3"/>
        <v>3814.18</v>
      </c>
      <c r="E29" s="26">
        <f t="shared" si="4"/>
        <v>372.82</v>
      </c>
      <c r="F29" s="26">
        <f t="shared" si="5"/>
        <v>907207.08999999985</v>
      </c>
      <c r="G29" s="26">
        <f t="shared" si="0"/>
        <v>903392.9099999998</v>
      </c>
      <c r="H29" s="26">
        <f t="shared" si="6"/>
        <v>372.82</v>
      </c>
      <c r="I29" s="70">
        <f t="shared" si="7"/>
        <v>0</v>
      </c>
    </row>
    <row r="30" spans="1:9" x14ac:dyDescent="0.25">
      <c r="A30" s="45">
        <v>43867</v>
      </c>
      <c r="B30" s="40">
        <f t="shared" si="1"/>
        <v>1</v>
      </c>
      <c r="C30" s="26">
        <f t="shared" si="2"/>
        <v>4187</v>
      </c>
      <c r="D30" s="27">
        <f t="shared" si="3"/>
        <v>3815.74</v>
      </c>
      <c r="E30" s="26">
        <f t="shared" si="4"/>
        <v>371.26</v>
      </c>
      <c r="F30" s="26">
        <f t="shared" si="5"/>
        <v>903392.9099999998</v>
      </c>
      <c r="G30" s="26">
        <f t="shared" si="0"/>
        <v>899577.16999999981</v>
      </c>
      <c r="H30" s="26">
        <f t="shared" si="6"/>
        <v>371.26</v>
      </c>
      <c r="I30" s="70">
        <f t="shared" si="7"/>
        <v>0</v>
      </c>
    </row>
    <row r="31" spans="1:9" x14ac:dyDescent="0.25">
      <c r="A31" s="45">
        <v>43868</v>
      </c>
      <c r="B31" s="40">
        <f t="shared" si="1"/>
        <v>1</v>
      </c>
      <c r="C31" s="26">
        <f t="shared" si="2"/>
        <v>4187</v>
      </c>
      <c r="D31" s="27">
        <f t="shared" si="3"/>
        <v>3817.31</v>
      </c>
      <c r="E31" s="26">
        <f t="shared" si="4"/>
        <v>369.69</v>
      </c>
      <c r="F31" s="26">
        <f t="shared" si="5"/>
        <v>899577.16999999981</v>
      </c>
      <c r="G31" s="26">
        <f t="shared" si="0"/>
        <v>895759.85999999975</v>
      </c>
      <c r="H31" s="26">
        <f t="shared" si="6"/>
        <v>369.69</v>
      </c>
      <c r="I31" s="70">
        <f t="shared" si="7"/>
        <v>0</v>
      </c>
    </row>
    <row r="32" spans="1:9" x14ac:dyDescent="0.25">
      <c r="A32" s="45">
        <v>43869</v>
      </c>
      <c r="B32" s="40">
        <f t="shared" si="1"/>
        <v>1</v>
      </c>
      <c r="C32" s="26">
        <f t="shared" si="2"/>
        <v>4187</v>
      </c>
      <c r="D32" s="27">
        <f t="shared" si="3"/>
        <v>3818.88</v>
      </c>
      <c r="E32" s="26">
        <f t="shared" si="4"/>
        <v>368.12</v>
      </c>
      <c r="F32" s="26">
        <f t="shared" si="5"/>
        <v>895759.85999999975</v>
      </c>
      <c r="G32" s="26">
        <f t="shared" si="0"/>
        <v>891940.97999999975</v>
      </c>
      <c r="H32" s="26">
        <f t="shared" si="6"/>
        <v>368.12</v>
      </c>
      <c r="I32" s="70">
        <f t="shared" si="7"/>
        <v>0</v>
      </c>
    </row>
    <row r="33" spans="1:9" x14ac:dyDescent="0.25">
      <c r="A33" s="45">
        <v>43870</v>
      </c>
      <c r="B33" s="40">
        <f t="shared" si="1"/>
        <v>1</v>
      </c>
      <c r="C33" s="26">
        <f t="shared" si="2"/>
        <v>4187</v>
      </c>
      <c r="D33" s="27">
        <f t="shared" si="3"/>
        <v>3820.45</v>
      </c>
      <c r="E33" s="26">
        <f t="shared" si="4"/>
        <v>366.55</v>
      </c>
      <c r="F33" s="26">
        <f t="shared" si="5"/>
        <v>891940.97999999975</v>
      </c>
      <c r="G33" s="26">
        <f t="shared" si="0"/>
        <v>888120.5299999998</v>
      </c>
      <c r="H33" s="26">
        <f t="shared" si="6"/>
        <v>366.55</v>
      </c>
      <c r="I33" s="70">
        <f t="shared" si="7"/>
        <v>0</v>
      </c>
    </row>
    <row r="34" spans="1:9" x14ac:dyDescent="0.25">
      <c r="A34" s="45">
        <v>43871</v>
      </c>
      <c r="B34" s="40">
        <f t="shared" si="1"/>
        <v>1</v>
      </c>
      <c r="C34" s="26">
        <f t="shared" si="2"/>
        <v>4187</v>
      </c>
      <c r="D34" s="27">
        <f t="shared" si="3"/>
        <v>3822.02</v>
      </c>
      <c r="E34" s="26">
        <f t="shared" si="4"/>
        <v>364.98</v>
      </c>
      <c r="F34" s="26">
        <f t="shared" si="5"/>
        <v>888120.5299999998</v>
      </c>
      <c r="G34" s="26">
        <f t="shared" si="0"/>
        <v>884298.50999999978</v>
      </c>
      <c r="H34" s="26">
        <f t="shared" si="6"/>
        <v>364.98</v>
      </c>
      <c r="I34" s="70">
        <f t="shared" si="7"/>
        <v>0</v>
      </c>
    </row>
    <row r="35" spans="1:9" x14ac:dyDescent="0.25">
      <c r="A35" s="45">
        <v>43872</v>
      </c>
      <c r="B35" s="40">
        <f t="shared" si="1"/>
        <v>1</v>
      </c>
      <c r="C35" s="26">
        <f t="shared" si="2"/>
        <v>4187</v>
      </c>
      <c r="D35" s="27">
        <f t="shared" si="3"/>
        <v>3823.59</v>
      </c>
      <c r="E35" s="26">
        <f t="shared" si="4"/>
        <v>363.41</v>
      </c>
      <c r="F35" s="26">
        <f t="shared" si="5"/>
        <v>884298.50999999978</v>
      </c>
      <c r="G35" s="26">
        <f t="shared" si="0"/>
        <v>880474.91999999981</v>
      </c>
      <c r="H35" s="26">
        <f t="shared" si="6"/>
        <v>363.41</v>
      </c>
      <c r="I35" s="70">
        <f t="shared" si="7"/>
        <v>0</v>
      </c>
    </row>
    <row r="36" spans="1:9" x14ac:dyDescent="0.25">
      <c r="A36" s="45">
        <v>43873</v>
      </c>
      <c r="B36" s="40">
        <f t="shared" si="1"/>
        <v>1</v>
      </c>
      <c r="C36" s="26">
        <f t="shared" si="2"/>
        <v>4187</v>
      </c>
      <c r="D36" s="27">
        <f t="shared" si="3"/>
        <v>3825.16</v>
      </c>
      <c r="E36" s="26">
        <f t="shared" si="4"/>
        <v>361.84</v>
      </c>
      <c r="F36" s="26">
        <f t="shared" si="5"/>
        <v>880474.91999999981</v>
      </c>
      <c r="G36" s="26">
        <f t="shared" si="0"/>
        <v>876649.75999999978</v>
      </c>
      <c r="H36" s="26">
        <f t="shared" si="6"/>
        <v>361.84</v>
      </c>
      <c r="I36" s="70">
        <f t="shared" si="7"/>
        <v>0</v>
      </c>
    </row>
    <row r="37" spans="1:9" x14ac:dyDescent="0.25">
      <c r="A37" s="45">
        <v>43874</v>
      </c>
      <c r="B37" s="40">
        <f t="shared" si="1"/>
        <v>1</v>
      </c>
      <c r="C37" s="26">
        <f t="shared" si="2"/>
        <v>4187</v>
      </c>
      <c r="D37" s="27">
        <f t="shared" si="3"/>
        <v>3826.73</v>
      </c>
      <c r="E37" s="26">
        <f t="shared" si="4"/>
        <v>360.27</v>
      </c>
      <c r="F37" s="26">
        <f t="shared" si="5"/>
        <v>876649.75999999978</v>
      </c>
      <c r="G37" s="26">
        <f t="shared" si="0"/>
        <v>872823.0299999998</v>
      </c>
      <c r="H37" s="26">
        <f t="shared" si="6"/>
        <v>360.27</v>
      </c>
      <c r="I37" s="70">
        <f t="shared" si="7"/>
        <v>0</v>
      </c>
    </row>
    <row r="38" spans="1:9" x14ac:dyDescent="0.25">
      <c r="A38" s="45">
        <v>43875</v>
      </c>
      <c r="B38" s="40">
        <f t="shared" si="1"/>
        <v>1</v>
      </c>
      <c r="C38" s="26">
        <f t="shared" si="2"/>
        <v>4187</v>
      </c>
      <c r="D38" s="27">
        <f t="shared" si="3"/>
        <v>3828.31</v>
      </c>
      <c r="E38" s="26">
        <f t="shared" si="4"/>
        <v>358.69</v>
      </c>
      <c r="F38" s="26">
        <f t="shared" si="5"/>
        <v>872823.0299999998</v>
      </c>
      <c r="G38" s="26">
        <f t="shared" si="0"/>
        <v>868994.71999999974</v>
      </c>
      <c r="H38" s="26">
        <f t="shared" si="6"/>
        <v>358.69</v>
      </c>
      <c r="I38" s="70">
        <f t="shared" si="7"/>
        <v>0</v>
      </c>
    </row>
    <row r="39" spans="1:9" x14ac:dyDescent="0.25">
      <c r="A39" s="45">
        <v>43876</v>
      </c>
      <c r="B39" s="40">
        <f t="shared" si="1"/>
        <v>1</v>
      </c>
      <c r="C39" s="26">
        <f t="shared" si="2"/>
        <v>4187</v>
      </c>
      <c r="D39" s="27">
        <f t="shared" si="3"/>
        <v>3829.88</v>
      </c>
      <c r="E39" s="26">
        <f t="shared" si="4"/>
        <v>357.12</v>
      </c>
      <c r="F39" s="26">
        <f t="shared" si="5"/>
        <v>868994.71999999974</v>
      </c>
      <c r="G39" s="26">
        <f t="shared" si="0"/>
        <v>865164.83999999973</v>
      </c>
      <c r="H39" s="26">
        <f t="shared" si="6"/>
        <v>357.12</v>
      </c>
      <c r="I39" s="70">
        <f t="shared" si="7"/>
        <v>0</v>
      </c>
    </row>
    <row r="40" spans="1:9" x14ac:dyDescent="0.25">
      <c r="A40" s="45">
        <v>43877</v>
      </c>
      <c r="B40" s="40">
        <f t="shared" si="1"/>
        <v>1</v>
      </c>
      <c r="C40" s="26">
        <f t="shared" si="2"/>
        <v>4187</v>
      </c>
      <c r="D40" s="27">
        <f t="shared" si="3"/>
        <v>3831.45</v>
      </c>
      <c r="E40" s="26">
        <f t="shared" si="4"/>
        <v>355.55</v>
      </c>
      <c r="F40" s="26">
        <f t="shared" si="5"/>
        <v>865164.83999999973</v>
      </c>
      <c r="G40" s="26">
        <f t="shared" si="0"/>
        <v>861333.38999999978</v>
      </c>
      <c r="H40" s="26">
        <f t="shared" si="6"/>
        <v>355.55</v>
      </c>
      <c r="I40" s="70">
        <f t="shared" si="7"/>
        <v>0</v>
      </c>
    </row>
    <row r="41" spans="1:9" x14ac:dyDescent="0.25">
      <c r="A41" s="45">
        <v>43878</v>
      </c>
      <c r="B41" s="40">
        <f t="shared" si="1"/>
        <v>1</v>
      </c>
      <c r="C41" s="26">
        <f t="shared" si="2"/>
        <v>4187</v>
      </c>
      <c r="D41" s="27">
        <f t="shared" si="3"/>
        <v>3833.0299999999997</v>
      </c>
      <c r="E41" s="26">
        <f t="shared" si="4"/>
        <v>353.97</v>
      </c>
      <c r="F41" s="26">
        <f t="shared" si="5"/>
        <v>861333.38999999978</v>
      </c>
      <c r="G41" s="26">
        <f t="shared" si="0"/>
        <v>857500.35999999975</v>
      </c>
      <c r="H41" s="26">
        <f t="shared" si="6"/>
        <v>353.97</v>
      </c>
      <c r="I41" s="70">
        <f t="shared" si="7"/>
        <v>0</v>
      </c>
    </row>
    <row r="42" spans="1:9" x14ac:dyDescent="0.25">
      <c r="A42" s="45">
        <v>43879</v>
      </c>
      <c r="B42" s="40">
        <f t="shared" si="1"/>
        <v>1</v>
      </c>
      <c r="C42" s="26">
        <f t="shared" si="2"/>
        <v>4187</v>
      </c>
      <c r="D42" s="27">
        <f t="shared" si="3"/>
        <v>3834.6</v>
      </c>
      <c r="E42" s="26">
        <f t="shared" si="4"/>
        <v>352.4</v>
      </c>
      <c r="F42" s="26">
        <f t="shared" si="5"/>
        <v>857500.35999999975</v>
      </c>
      <c r="G42" s="26">
        <f t="shared" si="0"/>
        <v>853665.75999999978</v>
      </c>
      <c r="H42" s="26">
        <f t="shared" si="6"/>
        <v>352.4</v>
      </c>
      <c r="I42" s="70">
        <f t="shared" si="7"/>
        <v>0</v>
      </c>
    </row>
    <row r="43" spans="1:9" x14ac:dyDescent="0.25">
      <c r="A43" s="45">
        <v>43880</v>
      </c>
      <c r="B43" s="40">
        <f t="shared" si="1"/>
        <v>1</v>
      </c>
      <c r="C43" s="26">
        <f t="shared" si="2"/>
        <v>4187</v>
      </c>
      <c r="D43" s="27">
        <f t="shared" si="3"/>
        <v>3836.18</v>
      </c>
      <c r="E43" s="26">
        <f t="shared" si="4"/>
        <v>350.82</v>
      </c>
      <c r="F43" s="26">
        <f t="shared" si="5"/>
        <v>853665.75999999978</v>
      </c>
      <c r="G43" s="26">
        <f t="shared" si="0"/>
        <v>849829.57999999973</v>
      </c>
      <c r="H43" s="26">
        <f t="shared" si="6"/>
        <v>350.82</v>
      </c>
      <c r="I43" s="70">
        <f t="shared" si="7"/>
        <v>0</v>
      </c>
    </row>
    <row r="44" spans="1:9" x14ac:dyDescent="0.25">
      <c r="A44" s="45">
        <v>43881</v>
      </c>
      <c r="B44" s="40">
        <f t="shared" si="1"/>
        <v>1</v>
      </c>
      <c r="C44" s="26">
        <f t="shared" si="2"/>
        <v>4187</v>
      </c>
      <c r="D44" s="27">
        <f t="shared" si="3"/>
        <v>3837.75</v>
      </c>
      <c r="E44" s="26">
        <f t="shared" si="4"/>
        <v>349.25</v>
      </c>
      <c r="F44" s="26">
        <f t="shared" si="5"/>
        <v>849829.57999999973</v>
      </c>
      <c r="G44" s="26">
        <f t="shared" si="0"/>
        <v>845991.82999999973</v>
      </c>
      <c r="H44" s="26">
        <f t="shared" si="6"/>
        <v>349.25</v>
      </c>
      <c r="I44" s="70">
        <f t="shared" si="7"/>
        <v>0</v>
      </c>
    </row>
    <row r="45" spans="1:9" x14ac:dyDescent="0.25">
      <c r="A45" s="45">
        <v>43882</v>
      </c>
      <c r="B45" s="40">
        <f t="shared" si="1"/>
        <v>1</v>
      </c>
      <c r="C45" s="26">
        <f t="shared" si="2"/>
        <v>4187</v>
      </c>
      <c r="D45" s="27">
        <f t="shared" si="3"/>
        <v>3839.33</v>
      </c>
      <c r="E45" s="26">
        <f t="shared" si="4"/>
        <v>347.67</v>
      </c>
      <c r="F45" s="26">
        <f t="shared" si="5"/>
        <v>845991.82999999973</v>
      </c>
      <c r="G45" s="26">
        <f t="shared" si="0"/>
        <v>842152.49999999977</v>
      </c>
      <c r="H45" s="26">
        <f t="shared" si="6"/>
        <v>347.67</v>
      </c>
      <c r="I45" s="70">
        <f t="shared" si="7"/>
        <v>0</v>
      </c>
    </row>
    <row r="46" spans="1:9" x14ac:dyDescent="0.25">
      <c r="A46" s="45">
        <v>43883</v>
      </c>
      <c r="B46" s="40">
        <f t="shared" si="1"/>
        <v>1</v>
      </c>
      <c r="C46" s="26">
        <f t="shared" si="2"/>
        <v>4187</v>
      </c>
      <c r="D46" s="27">
        <f t="shared" si="3"/>
        <v>3840.91</v>
      </c>
      <c r="E46" s="26">
        <f t="shared" si="4"/>
        <v>346.09</v>
      </c>
      <c r="F46" s="26">
        <f t="shared" si="5"/>
        <v>842152.49999999977</v>
      </c>
      <c r="G46" s="26">
        <f t="shared" si="0"/>
        <v>838311.58999999973</v>
      </c>
      <c r="H46" s="26">
        <f t="shared" si="6"/>
        <v>346.09</v>
      </c>
      <c r="I46" s="70">
        <f t="shared" si="7"/>
        <v>0</v>
      </c>
    </row>
    <row r="47" spans="1:9" x14ac:dyDescent="0.25">
      <c r="A47" s="45">
        <v>43884</v>
      </c>
      <c r="B47" s="40">
        <f t="shared" si="1"/>
        <v>1</v>
      </c>
      <c r="C47" s="26">
        <f t="shared" si="2"/>
        <v>4187</v>
      </c>
      <c r="D47" s="27">
        <f t="shared" si="3"/>
        <v>3842.49</v>
      </c>
      <c r="E47" s="26">
        <f t="shared" si="4"/>
        <v>344.51</v>
      </c>
      <c r="F47" s="26">
        <f t="shared" si="5"/>
        <v>838311.58999999973</v>
      </c>
      <c r="G47" s="26">
        <f t="shared" si="0"/>
        <v>834469.09999999974</v>
      </c>
      <c r="H47" s="26">
        <f t="shared" si="6"/>
        <v>344.51</v>
      </c>
      <c r="I47" s="70">
        <f t="shared" si="7"/>
        <v>0</v>
      </c>
    </row>
    <row r="48" spans="1:9" x14ac:dyDescent="0.25">
      <c r="A48" s="45">
        <v>43885</v>
      </c>
      <c r="B48" s="40">
        <f t="shared" si="1"/>
        <v>1</v>
      </c>
      <c r="C48" s="26">
        <f t="shared" si="2"/>
        <v>4187</v>
      </c>
      <c r="D48" s="27">
        <f t="shared" si="3"/>
        <v>3844.07</v>
      </c>
      <c r="E48" s="26">
        <f t="shared" si="4"/>
        <v>342.93</v>
      </c>
      <c r="F48" s="26">
        <f t="shared" si="5"/>
        <v>834469.09999999974</v>
      </c>
      <c r="G48" s="26">
        <f t="shared" si="0"/>
        <v>830625.0299999998</v>
      </c>
      <c r="H48" s="26">
        <f t="shared" si="6"/>
        <v>342.93</v>
      </c>
      <c r="I48" s="70">
        <f t="shared" si="7"/>
        <v>0</v>
      </c>
    </row>
    <row r="49" spans="1:9" x14ac:dyDescent="0.25">
      <c r="A49" s="45">
        <v>43886</v>
      </c>
      <c r="B49" s="40">
        <f t="shared" si="1"/>
        <v>1</v>
      </c>
      <c r="C49" s="26">
        <f t="shared" si="2"/>
        <v>4187</v>
      </c>
      <c r="D49" s="27">
        <f t="shared" si="3"/>
        <v>3845.65</v>
      </c>
      <c r="E49" s="26">
        <f t="shared" si="4"/>
        <v>341.35</v>
      </c>
      <c r="F49" s="26">
        <f t="shared" si="5"/>
        <v>830625.0299999998</v>
      </c>
      <c r="G49" s="26">
        <f t="shared" si="0"/>
        <v>826779.37999999977</v>
      </c>
      <c r="H49" s="26">
        <f t="shared" si="6"/>
        <v>341.35</v>
      </c>
      <c r="I49" s="70">
        <f t="shared" si="7"/>
        <v>0</v>
      </c>
    </row>
    <row r="50" spans="1:9" x14ac:dyDescent="0.25">
      <c r="A50" s="45">
        <v>43887</v>
      </c>
      <c r="B50" s="40">
        <f t="shared" si="1"/>
        <v>1</v>
      </c>
      <c r="C50" s="26">
        <f t="shared" si="2"/>
        <v>4187</v>
      </c>
      <c r="D50" s="27">
        <f t="shared" si="3"/>
        <v>3847.23</v>
      </c>
      <c r="E50" s="26">
        <f t="shared" si="4"/>
        <v>339.77</v>
      </c>
      <c r="F50" s="26">
        <f t="shared" si="5"/>
        <v>826779.37999999977</v>
      </c>
      <c r="G50" s="26">
        <f t="shared" si="0"/>
        <v>822932.14999999979</v>
      </c>
      <c r="H50" s="26">
        <f t="shared" si="6"/>
        <v>339.77</v>
      </c>
      <c r="I50" s="70">
        <f t="shared" si="7"/>
        <v>0</v>
      </c>
    </row>
    <row r="51" spans="1:9" x14ac:dyDescent="0.25">
      <c r="A51" s="45">
        <v>43888</v>
      </c>
      <c r="B51" s="40">
        <f t="shared" si="1"/>
        <v>1</v>
      </c>
      <c r="C51" s="26">
        <f t="shared" si="2"/>
        <v>4187</v>
      </c>
      <c r="D51" s="27">
        <f t="shared" si="3"/>
        <v>3848.81</v>
      </c>
      <c r="E51" s="26">
        <f t="shared" si="4"/>
        <v>338.19</v>
      </c>
      <c r="F51" s="26">
        <f t="shared" si="5"/>
        <v>822932.14999999979</v>
      </c>
      <c r="G51" s="26">
        <f t="shared" si="0"/>
        <v>819083.33999999973</v>
      </c>
      <c r="H51" s="26">
        <f t="shared" si="6"/>
        <v>338.19</v>
      </c>
      <c r="I51" s="70">
        <f t="shared" si="7"/>
        <v>0</v>
      </c>
    </row>
    <row r="52" spans="1:9" x14ac:dyDescent="0.25">
      <c r="A52" s="45">
        <v>43889</v>
      </c>
      <c r="B52" s="40">
        <f t="shared" si="1"/>
        <v>1</v>
      </c>
      <c r="C52" s="26">
        <f t="shared" si="2"/>
        <v>4187</v>
      </c>
      <c r="D52" s="27">
        <f t="shared" si="3"/>
        <v>3850.39</v>
      </c>
      <c r="E52" s="26">
        <f t="shared" si="4"/>
        <v>336.61</v>
      </c>
      <c r="F52" s="26">
        <f t="shared" si="5"/>
        <v>819083.33999999973</v>
      </c>
      <c r="G52" s="26">
        <f t="shared" si="0"/>
        <v>815232.94999999972</v>
      </c>
      <c r="H52" s="26">
        <f t="shared" si="6"/>
        <v>336.61</v>
      </c>
      <c r="I52" s="70">
        <f t="shared" si="7"/>
        <v>0</v>
      </c>
    </row>
    <row r="53" spans="1:9" x14ac:dyDescent="0.25">
      <c r="A53" s="45">
        <v>43890</v>
      </c>
      <c r="B53" s="40">
        <f t="shared" si="1"/>
        <v>1</v>
      </c>
      <c r="C53" s="26">
        <f t="shared" si="2"/>
        <v>4187</v>
      </c>
      <c r="D53" s="27">
        <f t="shared" si="3"/>
        <v>3851.9700000000003</v>
      </c>
      <c r="E53" s="26">
        <f t="shared" si="4"/>
        <v>335.03</v>
      </c>
      <c r="F53" s="26">
        <f t="shared" si="5"/>
        <v>815232.94999999972</v>
      </c>
      <c r="G53" s="26">
        <f t="shared" si="0"/>
        <v>811380.97999999975</v>
      </c>
      <c r="H53" s="26">
        <f t="shared" si="6"/>
        <v>335.03</v>
      </c>
      <c r="I53" s="70">
        <f t="shared" si="7"/>
        <v>0</v>
      </c>
    </row>
    <row r="54" spans="1:9" x14ac:dyDescent="0.25">
      <c r="A54" s="45">
        <v>43891</v>
      </c>
      <c r="B54" s="40">
        <f t="shared" si="1"/>
        <v>1</v>
      </c>
      <c r="C54" s="26">
        <f t="shared" si="2"/>
        <v>4187</v>
      </c>
      <c r="D54" s="27">
        <f t="shared" si="3"/>
        <v>3853.56</v>
      </c>
      <c r="E54" s="26">
        <f t="shared" si="4"/>
        <v>333.44</v>
      </c>
      <c r="F54" s="26">
        <f t="shared" si="5"/>
        <v>811380.97999999975</v>
      </c>
      <c r="G54" s="26">
        <f t="shared" si="0"/>
        <v>807527.41999999969</v>
      </c>
      <c r="H54" s="26">
        <f t="shared" si="6"/>
        <v>333.44</v>
      </c>
      <c r="I54" s="70">
        <f t="shared" si="7"/>
        <v>0</v>
      </c>
    </row>
    <row r="55" spans="1:9" x14ac:dyDescent="0.25">
      <c r="A55" s="45">
        <v>43892</v>
      </c>
      <c r="B55" s="40">
        <f t="shared" si="1"/>
        <v>1</v>
      </c>
      <c r="C55" s="26">
        <f t="shared" si="2"/>
        <v>4187</v>
      </c>
      <c r="D55" s="27">
        <f t="shared" si="3"/>
        <v>3855.14</v>
      </c>
      <c r="E55" s="26">
        <f t="shared" si="4"/>
        <v>331.86</v>
      </c>
      <c r="F55" s="26">
        <f t="shared" si="5"/>
        <v>807527.41999999969</v>
      </c>
      <c r="G55" s="26">
        <f t="shared" si="0"/>
        <v>803672.27999999968</v>
      </c>
      <c r="H55" s="26">
        <f t="shared" si="6"/>
        <v>331.86</v>
      </c>
      <c r="I55" s="70">
        <f t="shared" si="7"/>
        <v>0</v>
      </c>
    </row>
    <row r="56" spans="1:9" x14ac:dyDescent="0.25">
      <c r="A56" s="45">
        <v>43893</v>
      </c>
      <c r="B56" s="40">
        <f t="shared" si="1"/>
        <v>1</v>
      </c>
      <c r="C56" s="26">
        <f t="shared" si="2"/>
        <v>4187</v>
      </c>
      <c r="D56" s="27">
        <f t="shared" si="3"/>
        <v>3856.7200000000003</v>
      </c>
      <c r="E56" s="26">
        <f t="shared" si="4"/>
        <v>330.28</v>
      </c>
      <c r="F56" s="26">
        <f t="shared" si="5"/>
        <v>803672.27999999968</v>
      </c>
      <c r="G56" s="26">
        <f t="shared" si="0"/>
        <v>799815.55999999971</v>
      </c>
      <c r="H56" s="26">
        <f t="shared" si="6"/>
        <v>330.28</v>
      </c>
      <c r="I56" s="70">
        <f t="shared" si="7"/>
        <v>0</v>
      </c>
    </row>
    <row r="57" spans="1:9" x14ac:dyDescent="0.25">
      <c r="A57" s="45">
        <v>43894</v>
      </c>
      <c r="B57" s="40">
        <f t="shared" si="1"/>
        <v>1</v>
      </c>
      <c r="C57" s="26">
        <f t="shared" si="2"/>
        <v>4187</v>
      </c>
      <c r="D57" s="27">
        <f t="shared" si="3"/>
        <v>3858.31</v>
      </c>
      <c r="E57" s="26">
        <f t="shared" si="4"/>
        <v>328.69</v>
      </c>
      <c r="F57" s="26">
        <f t="shared" si="5"/>
        <v>799815.55999999971</v>
      </c>
      <c r="G57" s="26">
        <f t="shared" si="0"/>
        <v>795957.24999999965</v>
      </c>
      <c r="H57" s="26">
        <f t="shared" si="6"/>
        <v>328.69</v>
      </c>
      <c r="I57" s="70">
        <f t="shared" si="7"/>
        <v>0</v>
      </c>
    </row>
    <row r="58" spans="1:9" x14ac:dyDescent="0.25">
      <c r="A58" s="45">
        <v>43895</v>
      </c>
      <c r="B58" s="40">
        <f t="shared" si="1"/>
        <v>1</v>
      </c>
      <c r="C58" s="26">
        <f t="shared" si="2"/>
        <v>4187</v>
      </c>
      <c r="D58" s="27">
        <f t="shared" si="3"/>
        <v>3859.89</v>
      </c>
      <c r="E58" s="26">
        <f t="shared" si="4"/>
        <v>327.11</v>
      </c>
      <c r="F58" s="26">
        <f t="shared" si="5"/>
        <v>795957.24999999965</v>
      </c>
      <c r="G58" s="26">
        <f t="shared" si="0"/>
        <v>792097.35999999964</v>
      </c>
      <c r="H58" s="26">
        <f t="shared" si="6"/>
        <v>327.11</v>
      </c>
      <c r="I58" s="70">
        <f t="shared" si="7"/>
        <v>0</v>
      </c>
    </row>
    <row r="59" spans="1:9" x14ac:dyDescent="0.25">
      <c r="A59" s="45">
        <v>43896</v>
      </c>
      <c r="B59" s="40">
        <f t="shared" si="1"/>
        <v>1</v>
      </c>
      <c r="C59" s="26">
        <f t="shared" si="2"/>
        <v>4187</v>
      </c>
      <c r="D59" s="27">
        <f t="shared" si="3"/>
        <v>3861.48</v>
      </c>
      <c r="E59" s="26">
        <f t="shared" si="4"/>
        <v>325.52</v>
      </c>
      <c r="F59" s="26">
        <f t="shared" si="5"/>
        <v>792097.35999999964</v>
      </c>
      <c r="G59" s="26">
        <f t="shared" si="0"/>
        <v>788235.87999999966</v>
      </c>
      <c r="H59" s="26">
        <f t="shared" si="6"/>
        <v>325.52</v>
      </c>
      <c r="I59" s="70">
        <f t="shared" si="7"/>
        <v>0</v>
      </c>
    </row>
    <row r="60" spans="1:9" x14ac:dyDescent="0.25">
      <c r="A60" s="45">
        <v>43897</v>
      </c>
      <c r="B60" s="40">
        <f t="shared" si="1"/>
        <v>1</v>
      </c>
      <c r="C60" s="26">
        <f t="shared" si="2"/>
        <v>4187</v>
      </c>
      <c r="D60" s="27">
        <f t="shared" si="3"/>
        <v>3863.07</v>
      </c>
      <c r="E60" s="26">
        <f t="shared" si="4"/>
        <v>323.93</v>
      </c>
      <c r="F60" s="26">
        <f t="shared" si="5"/>
        <v>788235.87999999966</v>
      </c>
      <c r="G60" s="26">
        <f t="shared" si="0"/>
        <v>784372.80999999971</v>
      </c>
      <c r="H60" s="26">
        <f t="shared" si="6"/>
        <v>323.93</v>
      </c>
      <c r="I60" s="70">
        <f t="shared" si="7"/>
        <v>0</v>
      </c>
    </row>
    <row r="61" spans="1:9" x14ac:dyDescent="0.25">
      <c r="A61" s="45">
        <v>43898</v>
      </c>
      <c r="B61" s="40">
        <f t="shared" si="1"/>
        <v>1</v>
      </c>
      <c r="C61" s="26">
        <f t="shared" si="2"/>
        <v>4187</v>
      </c>
      <c r="D61" s="27">
        <f t="shared" si="3"/>
        <v>3864.66</v>
      </c>
      <c r="E61" s="26">
        <f t="shared" si="4"/>
        <v>322.33999999999997</v>
      </c>
      <c r="F61" s="26">
        <f t="shared" si="5"/>
        <v>784372.80999999971</v>
      </c>
      <c r="G61" s="26">
        <f t="shared" si="0"/>
        <v>780508.14999999967</v>
      </c>
      <c r="H61" s="26">
        <f t="shared" si="6"/>
        <v>322.33999999999997</v>
      </c>
      <c r="I61" s="70">
        <f t="shared" si="7"/>
        <v>0</v>
      </c>
    </row>
    <row r="62" spans="1:9" x14ac:dyDescent="0.25">
      <c r="A62" s="45">
        <v>43899</v>
      </c>
      <c r="B62" s="40">
        <f t="shared" si="1"/>
        <v>1</v>
      </c>
      <c r="C62" s="26">
        <f t="shared" si="2"/>
        <v>4187</v>
      </c>
      <c r="D62" s="27">
        <f t="shared" si="3"/>
        <v>3866.24</v>
      </c>
      <c r="E62" s="26">
        <f t="shared" si="4"/>
        <v>320.76</v>
      </c>
      <c r="F62" s="26">
        <f t="shared" si="5"/>
        <v>780508.14999999967</v>
      </c>
      <c r="G62" s="26">
        <f t="shared" si="0"/>
        <v>776641.90999999968</v>
      </c>
      <c r="H62" s="26">
        <f t="shared" si="6"/>
        <v>320.76</v>
      </c>
      <c r="I62" s="70">
        <f t="shared" si="7"/>
        <v>0</v>
      </c>
    </row>
    <row r="63" spans="1:9" x14ac:dyDescent="0.25">
      <c r="A63" s="45">
        <v>43900</v>
      </c>
      <c r="B63" s="40">
        <f t="shared" si="1"/>
        <v>1</v>
      </c>
      <c r="C63" s="26">
        <f t="shared" si="2"/>
        <v>4187</v>
      </c>
      <c r="D63" s="27">
        <f t="shared" si="3"/>
        <v>3867.83</v>
      </c>
      <c r="E63" s="26">
        <f t="shared" si="4"/>
        <v>319.17</v>
      </c>
      <c r="F63" s="26">
        <f t="shared" si="5"/>
        <v>776641.90999999968</v>
      </c>
      <c r="G63" s="26">
        <f t="shared" si="0"/>
        <v>772774.07999999973</v>
      </c>
      <c r="H63" s="26">
        <f t="shared" si="6"/>
        <v>319.17</v>
      </c>
      <c r="I63" s="70">
        <f t="shared" si="7"/>
        <v>0</v>
      </c>
    </row>
    <row r="64" spans="1:9" x14ac:dyDescent="0.25">
      <c r="A64" s="45">
        <v>43901</v>
      </c>
      <c r="B64" s="40">
        <f t="shared" si="1"/>
        <v>1</v>
      </c>
      <c r="C64" s="26">
        <f t="shared" si="2"/>
        <v>4187</v>
      </c>
      <c r="D64" s="27">
        <f t="shared" si="3"/>
        <v>3869.42</v>
      </c>
      <c r="E64" s="26">
        <f t="shared" si="4"/>
        <v>317.58</v>
      </c>
      <c r="F64" s="26">
        <f t="shared" si="5"/>
        <v>772774.07999999973</v>
      </c>
      <c r="G64" s="26">
        <f t="shared" si="0"/>
        <v>768904.65999999968</v>
      </c>
      <c r="H64" s="26">
        <f t="shared" si="6"/>
        <v>317.58</v>
      </c>
      <c r="I64" s="70">
        <f t="shared" si="7"/>
        <v>0</v>
      </c>
    </row>
    <row r="65" spans="1:9" x14ac:dyDescent="0.25">
      <c r="A65" s="45">
        <v>43902</v>
      </c>
      <c r="B65" s="40">
        <f t="shared" si="1"/>
        <v>1</v>
      </c>
      <c r="C65" s="26">
        <f t="shared" si="2"/>
        <v>4187</v>
      </c>
      <c r="D65" s="27">
        <f t="shared" si="3"/>
        <v>3871.01</v>
      </c>
      <c r="E65" s="26">
        <f t="shared" si="4"/>
        <v>315.99</v>
      </c>
      <c r="F65" s="26">
        <f t="shared" si="5"/>
        <v>768904.65999999968</v>
      </c>
      <c r="G65" s="26">
        <f t="shared" si="0"/>
        <v>765033.64999999967</v>
      </c>
      <c r="H65" s="26">
        <f t="shared" si="6"/>
        <v>315.99</v>
      </c>
      <c r="I65" s="70">
        <f t="shared" si="7"/>
        <v>0</v>
      </c>
    </row>
    <row r="66" spans="1:9" x14ac:dyDescent="0.25">
      <c r="A66" s="45">
        <v>43903</v>
      </c>
      <c r="B66" s="40">
        <f t="shared" si="1"/>
        <v>1</v>
      </c>
      <c r="C66" s="26">
        <f t="shared" si="2"/>
        <v>4187</v>
      </c>
      <c r="D66" s="27">
        <f t="shared" si="3"/>
        <v>3872.6</v>
      </c>
      <c r="E66" s="26">
        <f t="shared" si="4"/>
        <v>314.39999999999998</v>
      </c>
      <c r="F66" s="26">
        <f t="shared" si="5"/>
        <v>765033.64999999967</v>
      </c>
      <c r="G66" s="26">
        <f t="shared" si="0"/>
        <v>761161.0499999997</v>
      </c>
      <c r="H66" s="26">
        <f t="shared" si="6"/>
        <v>314.39999999999998</v>
      </c>
      <c r="I66" s="70">
        <f t="shared" si="7"/>
        <v>0</v>
      </c>
    </row>
    <row r="67" spans="1:9" x14ac:dyDescent="0.25">
      <c r="A67" s="45">
        <v>43904</v>
      </c>
      <c r="B67" s="40">
        <f t="shared" si="1"/>
        <v>1</v>
      </c>
      <c r="C67" s="26">
        <f t="shared" si="2"/>
        <v>4187</v>
      </c>
      <c r="D67" s="27">
        <f t="shared" si="3"/>
        <v>3874.19</v>
      </c>
      <c r="E67" s="26">
        <f t="shared" si="4"/>
        <v>312.81</v>
      </c>
      <c r="F67" s="26">
        <f t="shared" si="5"/>
        <v>761161.0499999997</v>
      </c>
      <c r="G67" s="26">
        <f t="shared" si="0"/>
        <v>757286.85999999975</v>
      </c>
      <c r="H67" s="26">
        <f t="shared" si="6"/>
        <v>312.81</v>
      </c>
      <c r="I67" s="70">
        <f t="shared" si="7"/>
        <v>0</v>
      </c>
    </row>
    <row r="68" spans="1:9" x14ac:dyDescent="0.25">
      <c r="A68" s="45">
        <v>43905</v>
      </c>
      <c r="B68" s="40">
        <f t="shared" si="1"/>
        <v>1</v>
      </c>
      <c r="C68" s="26">
        <f t="shared" si="2"/>
        <v>4187</v>
      </c>
      <c r="D68" s="27">
        <f t="shared" si="3"/>
        <v>3875.79</v>
      </c>
      <c r="E68" s="26">
        <f t="shared" si="4"/>
        <v>311.20999999999998</v>
      </c>
      <c r="F68" s="26">
        <f t="shared" si="5"/>
        <v>757286.85999999975</v>
      </c>
      <c r="G68" s="26">
        <f t="shared" ref="G68:G131" si="8">F68-D68</f>
        <v>753411.06999999972</v>
      </c>
      <c r="H68" s="26">
        <f t="shared" si="6"/>
        <v>311.20999999999998</v>
      </c>
      <c r="I68" s="70">
        <f t="shared" si="7"/>
        <v>0</v>
      </c>
    </row>
    <row r="69" spans="1:9" x14ac:dyDescent="0.25">
      <c r="A69" s="45">
        <v>43906</v>
      </c>
      <c r="B69" s="40">
        <f t="shared" ref="B69:B132" si="9">A69-A68</f>
        <v>1</v>
      </c>
      <c r="C69" s="26">
        <f t="shared" ref="C69:C132" si="10">$D$2</f>
        <v>4187</v>
      </c>
      <c r="D69" s="27">
        <f t="shared" ref="D69:D132" si="11">C69-E69</f>
        <v>3877.38</v>
      </c>
      <c r="E69" s="26">
        <f t="shared" ref="E69:E132" si="12">ROUND(F69*$B$2*B69/365,2)</f>
        <v>309.62</v>
      </c>
      <c r="F69" s="26">
        <f t="shared" ref="F69:F132" si="13">G68</f>
        <v>753411.06999999972</v>
      </c>
      <c r="G69" s="26">
        <f t="shared" si="8"/>
        <v>749533.68999999971</v>
      </c>
      <c r="H69" s="26">
        <f t="shared" ref="H69:H132" si="14">ROUND(F69*$B$2*B69/365,2)</f>
        <v>309.62</v>
      </c>
      <c r="I69" s="70">
        <f t="shared" ref="I69:I132" si="15">H69-E69</f>
        <v>0</v>
      </c>
    </row>
    <row r="70" spans="1:9" x14ac:dyDescent="0.25">
      <c r="A70" s="45">
        <v>43907</v>
      </c>
      <c r="B70" s="40">
        <f t="shared" si="9"/>
        <v>1</v>
      </c>
      <c r="C70" s="26">
        <f t="shared" si="10"/>
        <v>4187</v>
      </c>
      <c r="D70" s="27">
        <f t="shared" si="11"/>
        <v>3878.9700000000003</v>
      </c>
      <c r="E70" s="26">
        <f t="shared" si="12"/>
        <v>308.02999999999997</v>
      </c>
      <c r="F70" s="26">
        <f t="shared" si="13"/>
        <v>749533.68999999971</v>
      </c>
      <c r="G70" s="26">
        <f t="shared" si="8"/>
        <v>745654.71999999974</v>
      </c>
      <c r="H70" s="26">
        <f t="shared" si="14"/>
        <v>308.02999999999997</v>
      </c>
      <c r="I70" s="70">
        <f t="shared" si="15"/>
        <v>0</v>
      </c>
    </row>
    <row r="71" spans="1:9" x14ac:dyDescent="0.25">
      <c r="A71" s="45">
        <v>43908</v>
      </c>
      <c r="B71" s="40">
        <f t="shared" si="9"/>
        <v>1</v>
      </c>
      <c r="C71" s="26">
        <f t="shared" si="10"/>
        <v>4187</v>
      </c>
      <c r="D71" s="27">
        <f t="shared" si="11"/>
        <v>3880.57</v>
      </c>
      <c r="E71" s="26">
        <f t="shared" si="12"/>
        <v>306.43</v>
      </c>
      <c r="F71" s="26">
        <f t="shared" si="13"/>
        <v>745654.71999999974</v>
      </c>
      <c r="G71" s="26">
        <f t="shared" si="8"/>
        <v>741774.14999999979</v>
      </c>
      <c r="H71" s="26">
        <f t="shared" si="14"/>
        <v>306.43</v>
      </c>
      <c r="I71" s="70">
        <f t="shared" si="15"/>
        <v>0</v>
      </c>
    </row>
    <row r="72" spans="1:9" x14ac:dyDescent="0.25">
      <c r="A72" s="45">
        <v>43909</v>
      </c>
      <c r="B72" s="40">
        <f t="shared" si="9"/>
        <v>1</v>
      </c>
      <c r="C72" s="26">
        <f t="shared" si="10"/>
        <v>4187</v>
      </c>
      <c r="D72" s="27">
        <f t="shared" si="11"/>
        <v>3882.16</v>
      </c>
      <c r="E72" s="26">
        <f t="shared" si="12"/>
        <v>304.83999999999997</v>
      </c>
      <c r="F72" s="26">
        <f t="shared" si="13"/>
        <v>741774.14999999979</v>
      </c>
      <c r="G72" s="26">
        <f t="shared" si="8"/>
        <v>737891.98999999976</v>
      </c>
      <c r="H72" s="26">
        <f t="shared" si="14"/>
        <v>304.83999999999997</v>
      </c>
      <c r="I72" s="70">
        <f t="shared" si="15"/>
        <v>0</v>
      </c>
    </row>
    <row r="73" spans="1:9" x14ac:dyDescent="0.25">
      <c r="A73" s="45">
        <v>43910</v>
      </c>
      <c r="B73" s="40">
        <f t="shared" si="9"/>
        <v>1</v>
      </c>
      <c r="C73" s="26">
        <f t="shared" si="10"/>
        <v>4187</v>
      </c>
      <c r="D73" s="27">
        <f t="shared" si="11"/>
        <v>3883.76</v>
      </c>
      <c r="E73" s="26">
        <f t="shared" si="12"/>
        <v>303.24</v>
      </c>
      <c r="F73" s="26">
        <f t="shared" si="13"/>
        <v>737891.98999999976</v>
      </c>
      <c r="G73" s="26">
        <f t="shared" si="8"/>
        <v>734008.22999999975</v>
      </c>
      <c r="H73" s="26">
        <f t="shared" si="14"/>
        <v>303.24</v>
      </c>
      <c r="I73" s="70">
        <f t="shared" si="15"/>
        <v>0</v>
      </c>
    </row>
    <row r="74" spans="1:9" x14ac:dyDescent="0.25">
      <c r="A74" s="45">
        <v>43911</v>
      </c>
      <c r="B74" s="40">
        <f t="shared" si="9"/>
        <v>1</v>
      </c>
      <c r="C74" s="26">
        <f t="shared" si="10"/>
        <v>4187</v>
      </c>
      <c r="D74" s="27">
        <f t="shared" si="11"/>
        <v>3885.35</v>
      </c>
      <c r="E74" s="26">
        <f t="shared" si="12"/>
        <v>301.64999999999998</v>
      </c>
      <c r="F74" s="26">
        <f t="shared" si="13"/>
        <v>734008.22999999975</v>
      </c>
      <c r="G74" s="26">
        <f t="shared" si="8"/>
        <v>730122.87999999977</v>
      </c>
      <c r="H74" s="26">
        <f t="shared" si="14"/>
        <v>301.64999999999998</v>
      </c>
      <c r="I74" s="70">
        <f t="shared" si="15"/>
        <v>0</v>
      </c>
    </row>
    <row r="75" spans="1:9" x14ac:dyDescent="0.25">
      <c r="A75" s="45">
        <v>43912</v>
      </c>
      <c r="B75" s="40">
        <f t="shared" si="9"/>
        <v>1</v>
      </c>
      <c r="C75" s="26">
        <f t="shared" si="10"/>
        <v>4187</v>
      </c>
      <c r="D75" s="27">
        <f t="shared" si="11"/>
        <v>3886.95</v>
      </c>
      <c r="E75" s="26">
        <f t="shared" si="12"/>
        <v>300.05</v>
      </c>
      <c r="F75" s="26">
        <f t="shared" si="13"/>
        <v>730122.87999999977</v>
      </c>
      <c r="G75" s="26">
        <f t="shared" si="8"/>
        <v>726235.92999999982</v>
      </c>
      <c r="H75" s="26">
        <f t="shared" si="14"/>
        <v>300.05</v>
      </c>
      <c r="I75" s="70">
        <f t="shared" si="15"/>
        <v>0</v>
      </c>
    </row>
    <row r="76" spans="1:9" x14ac:dyDescent="0.25">
      <c r="A76" s="45">
        <v>43913</v>
      </c>
      <c r="B76" s="40">
        <f t="shared" si="9"/>
        <v>1</v>
      </c>
      <c r="C76" s="26">
        <f t="shared" si="10"/>
        <v>4187</v>
      </c>
      <c r="D76" s="27">
        <f t="shared" si="11"/>
        <v>3888.55</v>
      </c>
      <c r="E76" s="26">
        <f t="shared" si="12"/>
        <v>298.45</v>
      </c>
      <c r="F76" s="26">
        <f t="shared" si="13"/>
        <v>726235.92999999982</v>
      </c>
      <c r="G76" s="26">
        <f t="shared" si="8"/>
        <v>722347.37999999977</v>
      </c>
      <c r="H76" s="26">
        <f t="shared" si="14"/>
        <v>298.45</v>
      </c>
      <c r="I76" s="70">
        <f t="shared" si="15"/>
        <v>0</v>
      </c>
    </row>
    <row r="77" spans="1:9" x14ac:dyDescent="0.25">
      <c r="A77" s="45">
        <v>43914</v>
      </c>
      <c r="B77" s="40">
        <f t="shared" si="9"/>
        <v>1</v>
      </c>
      <c r="C77" s="26">
        <f t="shared" si="10"/>
        <v>4187</v>
      </c>
      <c r="D77" s="27">
        <f t="shared" si="11"/>
        <v>3890.14</v>
      </c>
      <c r="E77" s="26">
        <f t="shared" si="12"/>
        <v>296.86</v>
      </c>
      <c r="F77" s="26">
        <f t="shared" si="13"/>
        <v>722347.37999999977</v>
      </c>
      <c r="G77" s="26">
        <f t="shared" si="8"/>
        <v>718457.23999999976</v>
      </c>
      <c r="H77" s="26">
        <f t="shared" si="14"/>
        <v>296.86</v>
      </c>
      <c r="I77" s="70">
        <f t="shared" si="15"/>
        <v>0</v>
      </c>
    </row>
    <row r="78" spans="1:9" x14ac:dyDescent="0.25">
      <c r="A78" s="45">
        <v>43915</v>
      </c>
      <c r="B78" s="40">
        <f t="shared" si="9"/>
        <v>1</v>
      </c>
      <c r="C78" s="26">
        <f t="shared" si="10"/>
        <v>4187</v>
      </c>
      <c r="D78" s="27">
        <f t="shared" si="11"/>
        <v>3891.74</v>
      </c>
      <c r="E78" s="26">
        <f t="shared" si="12"/>
        <v>295.26</v>
      </c>
      <c r="F78" s="26">
        <f t="shared" si="13"/>
        <v>718457.23999999976</v>
      </c>
      <c r="G78" s="26">
        <f t="shared" si="8"/>
        <v>714565.49999999977</v>
      </c>
      <c r="H78" s="26">
        <f t="shared" si="14"/>
        <v>295.26</v>
      </c>
      <c r="I78" s="70">
        <f t="shared" si="15"/>
        <v>0</v>
      </c>
    </row>
    <row r="79" spans="1:9" x14ac:dyDescent="0.25">
      <c r="A79" s="45">
        <v>43916</v>
      </c>
      <c r="B79" s="40">
        <f t="shared" si="9"/>
        <v>1</v>
      </c>
      <c r="C79" s="26">
        <f t="shared" si="10"/>
        <v>4187</v>
      </c>
      <c r="D79" s="27">
        <f t="shared" si="11"/>
        <v>3893.34</v>
      </c>
      <c r="E79" s="26">
        <f t="shared" si="12"/>
        <v>293.66000000000003</v>
      </c>
      <c r="F79" s="26">
        <f t="shared" si="13"/>
        <v>714565.49999999977</v>
      </c>
      <c r="G79" s="26">
        <f t="shared" si="8"/>
        <v>710672.1599999998</v>
      </c>
      <c r="H79" s="26">
        <f t="shared" si="14"/>
        <v>293.66000000000003</v>
      </c>
      <c r="I79" s="70">
        <f t="shared" si="15"/>
        <v>0</v>
      </c>
    </row>
    <row r="80" spans="1:9" x14ac:dyDescent="0.25">
      <c r="A80" s="45">
        <v>43917</v>
      </c>
      <c r="B80" s="40">
        <f t="shared" si="9"/>
        <v>1</v>
      </c>
      <c r="C80" s="26">
        <f t="shared" si="10"/>
        <v>4187</v>
      </c>
      <c r="D80" s="27">
        <f t="shared" si="11"/>
        <v>3894.94</v>
      </c>
      <c r="E80" s="26">
        <f t="shared" si="12"/>
        <v>292.06</v>
      </c>
      <c r="F80" s="26">
        <f t="shared" si="13"/>
        <v>710672.1599999998</v>
      </c>
      <c r="G80" s="26">
        <f t="shared" si="8"/>
        <v>706777.21999999986</v>
      </c>
      <c r="H80" s="26">
        <f t="shared" si="14"/>
        <v>292.06</v>
      </c>
      <c r="I80" s="70">
        <f t="shared" si="15"/>
        <v>0</v>
      </c>
    </row>
    <row r="81" spans="1:9" x14ac:dyDescent="0.25">
      <c r="A81" s="45">
        <v>43918</v>
      </c>
      <c r="B81" s="40">
        <f t="shared" si="9"/>
        <v>1</v>
      </c>
      <c r="C81" s="26">
        <f t="shared" si="10"/>
        <v>4187</v>
      </c>
      <c r="D81" s="27">
        <f t="shared" si="11"/>
        <v>3896.54</v>
      </c>
      <c r="E81" s="26">
        <f t="shared" si="12"/>
        <v>290.45999999999998</v>
      </c>
      <c r="F81" s="26">
        <f t="shared" si="13"/>
        <v>706777.21999999986</v>
      </c>
      <c r="G81" s="26">
        <f t="shared" si="8"/>
        <v>702880.67999999982</v>
      </c>
      <c r="H81" s="26">
        <f t="shared" si="14"/>
        <v>290.45999999999998</v>
      </c>
      <c r="I81" s="70">
        <f t="shared" si="15"/>
        <v>0</v>
      </c>
    </row>
    <row r="82" spans="1:9" x14ac:dyDescent="0.25">
      <c r="A82" s="45">
        <v>43919</v>
      </c>
      <c r="B82" s="40">
        <f t="shared" si="9"/>
        <v>1</v>
      </c>
      <c r="C82" s="26">
        <f t="shared" si="10"/>
        <v>4187</v>
      </c>
      <c r="D82" s="27">
        <f t="shared" si="11"/>
        <v>3898.14</v>
      </c>
      <c r="E82" s="26">
        <f t="shared" si="12"/>
        <v>288.86</v>
      </c>
      <c r="F82" s="26">
        <f t="shared" si="13"/>
        <v>702880.67999999982</v>
      </c>
      <c r="G82" s="26">
        <f t="shared" si="8"/>
        <v>698982.5399999998</v>
      </c>
      <c r="H82" s="26">
        <f t="shared" si="14"/>
        <v>288.86</v>
      </c>
      <c r="I82" s="70">
        <f t="shared" si="15"/>
        <v>0</v>
      </c>
    </row>
    <row r="83" spans="1:9" x14ac:dyDescent="0.25">
      <c r="A83" s="45">
        <v>43920</v>
      </c>
      <c r="B83" s="40">
        <f t="shared" si="9"/>
        <v>1</v>
      </c>
      <c r="C83" s="26">
        <f t="shared" si="10"/>
        <v>4187</v>
      </c>
      <c r="D83" s="27">
        <f t="shared" si="11"/>
        <v>3899.75</v>
      </c>
      <c r="E83" s="26">
        <f t="shared" si="12"/>
        <v>287.25</v>
      </c>
      <c r="F83" s="26">
        <f t="shared" si="13"/>
        <v>698982.5399999998</v>
      </c>
      <c r="G83" s="26">
        <f t="shared" si="8"/>
        <v>695082.7899999998</v>
      </c>
      <c r="H83" s="26">
        <f t="shared" si="14"/>
        <v>287.25</v>
      </c>
      <c r="I83" s="70">
        <f t="shared" si="15"/>
        <v>0</v>
      </c>
    </row>
    <row r="84" spans="1:9" x14ac:dyDescent="0.25">
      <c r="A84" s="45">
        <v>43921</v>
      </c>
      <c r="B84" s="40">
        <f t="shared" si="9"/>
        <v>1</v>
      </c>
      <c r="C84" s="26">
        <f t="shared" si="10"/>
        <v>4187</v>
      </c>
      <c r="D84" s="27">
        <f t="shared" si="11"/>
        <v>3901.35</v>
      </c>
      <c r="E84" s="26">
        <f t="shared" si="12"/>
        <v>285.64999999999998</v>
      </c>
      <c r="F84" s="26">
        <f t="shared" si="13"/>
        <v>695082.7899999998</v>
      </c>
      <c r="G84" s="26">
        <f t="shared" si="8"/>
        <v>691181.43999999983</v>
      </c>
      <c r="H84" s="26">
        <f t="shared" si="14"/>
        <v>285.64999999999998</v>
      </c>
      <c r="I84" s="70">
        <f t="shared" si="15"/>
        <v>0</v>
      </c>
    </row>
    <row r="85" spans="1:9" x14ac:dyDescent="0.25">
      <c r="A85" s="45">
        <v>43922</v>
      </c>
      <c r="B85" s="40">
        <f t="shared" si="9"/>
        <v>1</v>
      </c>
      <c r="C85" s="26">
        <f t="shared" si="10"/>
        <v>4187</v>
      </c>
      <c r="D85" s="27">
        <f t="shared" si="11"/>
        <v>3902.95</v>
      </c>
      <c r="E85" s="26">
        <f t="shared" si="12"/>
        <v>284.05</v>
      </c>
      <c r="F85" s="26">
        <f t="shared" si="13"/>
        <v>691181.43999999983</v>
      </c>
      <c r="G85" s="26">
        <f t="shared" si="8"/>
        <v>687278.48999999987</v>
      </c>
      <c r="H85" s="26">
        <f t="shared" si="14"/>
        <v>284.05</v>
      </c>
      <c r="I85" s="70">
        <f t="shared" si="15"/>
        <v>0</v>
      </c>
    </row>
    <row r="86" spans="1:9" x14ac:dyDescent="0.25">
      <c r="A86" s="45">
        <v>43923</v>
      </c>
      <c r="B86" s="40">
        <f t="shared" si="9"/>
        <v>1</v>
      </c>
      <c r="C86" s="26">
        <f t="shared" si="10"/>
        <v>4187</v>
      </c>
      <c r="D86" s="27">
        <f t="shared" si="11"/>
        <v>3904.56</v>
      </c>
      <c r="E86" s="26">
        <f t="shared" si="12"/>
        <v>282.44</v>
      </c>
      <c r="F86" s="26">
        <f t="shared" si="13"/>
        <v>687278.48999999987</v>
      </c>
      <c r="G86" s="26">
        <f t="shared" si="8"/>
        <v>683373.92999999982</v>
      </c>
      <c r="H86" s="26">
        <f t="shared" si="14"/>
        <v>282.44</v>
      </c>
      <c r="I86" s="70">
        <f t="shared" si="15"/>
        <v>0</v>
      </c>
    </row>
    <row r="87" spans="1:9" x14ac:dyDescent="0.25">
      <c r="A87" s="45">
        <v>43924</v>
      </c>
      <c r="B87" s="40">
        <f t="shared" si="9"/>
        <v>1</v>
      </c>
      <c r="C87" s="26">
        <f t="shared" si="10"/>
        <v>4187</v>
      </c>
      <c r="D87" s="27">
        <f t="shared" si="11"/>
        <v>3906.16</v>
      </c>
      <c r="E87" s="26">
        <f t="shared" si="12"/>
        <v>280.83999999999997</v>
      </c>
      <c r="F87" s="26">
        <f t="shared" si="13"/>
        <v>683373.92999999982</v>
      </c>
      <c r="G87" s="26">
        <f t="shared" si="8"/>
        <v>679467.76999999979</v>
      </c>
      <c r="H87" s="26">
        <f t="shared" si="14"/>
        <v>280.83999999999997</v>
      </c>
      <c r="I87" s="70">
        <f t="shared" si="15"/>
        <v>0</v>
      </c>
    </row>
    <row r="88" spans="1:9" x14ac:dyDescent="0.25">
      <c r="A88" s="45">
        <v>43925</v>
      </c>
      <c r="B88" s="40">
        <f t="shared" si="9"/>
        <v>1</v>
      </c>
      <c r="C88" s="26">
        <f t="shared" si="10"/>
        <v>4187</v>
      </c>
      <c r="D88" s="27">
        <f t="shared" si="11"/>
        <v>3907.77</v>
      </c>
      <c r="E88" s="26">
        <f t="shared" si="12"/>
        <v>279.23</v>
      </c>
      <c r="F88" s="26">
        <f t="shared" si="13"/>
        <v>679467.76999999979</v>
      </c>
      <c r="G88" s="26">
        <f t="shared" si="8"/>
        <v>675559.99999999977</v>
      </c>
      <c r="H88" s="26">
        <f t="shared" si="14"/>
        <v>279.23</v>
      </c>
      <c r="I88" s="70">
        <f t="shared" si="15"/>
        <v>0</v>
      </c>
    </row>
    <row r="89" spans="1:9" x14ac:dyDescent="0.25">
      <c r="A89" s="45">
        <v>43926</v>
      </c>
      <c r="B89" s="40">
        <f t="shared" si="9"/>
        <v>1</v>
      </c>
      <c r="C89" s="26">
        <f t="shared" si="10"/>
        <v>4187</v>
      </c>
      <c r="D89" s="27">
        <f t="shared" si="11"/>
        <v>3909.37</v>
      </c>
      <c r="E89" s="26">
        <f t="shared" si="12"/>
        <v>277.63</v>
      </c>
      <c r="F89" s="26">
        <f t="shared" si="13"/>
        <v>675559.99999999977</v>
      </c>
      <c r="G89" s="26">
        <f t="shared" si="8"/>
        <v>671650.62999999977</v>
      </c>
      <c r="H89" s="26">
        <f t="shared" si="14"/>
        <v>277.63</v>
      </c>
      <c r="I89" s="70">
        <f t="shared" si="15"/>
        <v>0</v>
      </c>
    </row>
    <row r="90" spans="1:9" x14ac:dyDescent="0.25">
      <c r="A90" s="45">
        <v>43927</v>
      </c>
      <c r="B90" s="40">
        <f t="shared" si="9"/>
        <v>1</v>
      </c>
      <c r="C90" s="26">
        <f t="shared" si="10"/>
        <v>4187</v>
      </c>
      <c r="D90" s="27">
        <f t="shared" si="11"/>
        <v>3910.98</v>
      </c>
      <c r="E90" s="26">
        <f t="shared" si="12"/>
        <v>276.02</v>
      </c>
      <c r="F90" s="26">
        <f t="shared" si="13"/>
        <v>671650.62999999977</v>
      </c>
      <c r="G90" s="26">
        <f t="shared" si="8"/>
        <v>667739.64999999979</v>
      </c>
      <c r="H90" s="26">
        <f t="shared" si="14"/>
        <v>276.02</v>
      </c>
      <c r="I90" s="70">
        <f t="shared" si="15"/>
        <v>0</v>
      </c>
    </row>
    <row r="91" spans="1:9" x14ac:dyDescent="0.25">
      <c r="A91" s="45">
        <v>43928</v>
      </c>
      <c r="B91" s="40">
        <f t="shared" si="9"/>
        <v>1</v>
      </c>
      <c r="C91" s="26">
        <f t="shared" si="10"/>
        <v>4187</v>
      </c>
      <c r="D91" s="27">
        <f t="shared" si="11"/>
        <v>3912.59</v>
      </c>
      <c r="E91" s="26">
        <f t="shared" si="12"/>
        <v>274.41000000000003</v>
      </c>
      <c r="F91" s="26">
        <f t="shared" si="13"/>
        <v>667739.64999999979</v>
      </c>
      <c r="G91" s="26">
        <f t="shared" si="8"/>
        <v>663827.05999999982</v>
      </c>
      <c r="H91" s="26">
        <f t="shared" si="14"/>
        <v>274.41000000000003</v>
      </c>
      <c r="I91" s="70">
        <f t="shared" si="15"/>
        <v>0</v>
      </c>
    </row>
    <row r="92" spans="1:9" x14ac:dyDescent="0.25">
      <c r="A92" s="45">
        <v>43929</v>
      </c>
      <c r="B92" s="40">
        <f t="shared" si="9"/>
        <v>1</v>
      </c>
      <c r="C92" s="26">
        <f t="shared" si="10"/>
        <v>4187</v>
      </c>
      <c r="D92" s="27">
        <f t="shared" si="11"/>
        <v>3914.19</v>
      </c>
      <c r="E92" s="26">
        <f t="shared" si="12"/>
        <v>272.81</v>
      </c>
      <c r="F92" s="26">
        <f t="shared" si="13"/>
        <v>663827.05999999982</v>
      </c>
      <c r="G92" s="26">
        <f t="shared" si="8"/>
        <v>659912.86999999988</v>
      </c>
      <c r="H92" s="26">
        <f t="shared" si="14"/>
        <v>272.81</v>
      </c>
      <c r="I92" s="70">
        <f t="shared" si="15"/>
        <v>0</v>
      </c>
    </row>
    <row r="93" spans="1:9" x14ac:dyDescent="0.25">
      <c r="A93" s="45">
        <v>43930</v>
      </c>
      <c r="B93" s="40">
        <f t="shared" si="9"/>
        <v>1</v>
      </c>
      <c r="C93" s="26">
        <f t="shared" si="10"/>
        <v>4187</v>
      </c>
      <c r="D93" s="27">
        <f t="shared" si="11"/>
        <v>3915.8</v>
      </c>
      <c r="E93" s="26">
        <f t="shared" si="12"/>
        <v>271.2</v>
      </c>
      <c r="F93" s="26">
        <f t="shared" si="13"/>
        <v>659912.86999999988</v>
      </c>
      <c r="G93" s="26">
        <f t="shared" si="8"/>
        <v>655997.06999999983</v>
      </c>
      <c r="H93" s="26">
        <f t="shared" si="14"/>
        <v>271.2</v>
      </c>
      <c r="I93" s="70">
        <f t="shared" si="15"/>
        <v>0</v>
      </c>
    </row>
    <row r="94" spans="1:9" x14ac:dyDescent="0.25">
      <c r="A94" s="45">
        <v>43931</v>
      </c>
      <c r="B94" s="40">
        <f t="shared" si="9"/>
        <v>1</v>
      </c>
      <c r="C94" s="26">
        <f t="shared" si="10"/>
        <v>4187</v>
      </c>
      <c r="D94" s="27">
        <f t="shared" si="11"/>
        <v>3917.41</v>
      </c>
      <c r="E94" s="26">
        <f t="shared" si="12"/>
        <v>269.58999999999997</v>
      </c>
      <c r="F94" s="26">
        <f t="shared" si="13"/>
        <v>655997.06999999983</v>
      </c>
      <c r="G94" s="26">
        <f t="shared" si="8"/>
        <v>652079.6599999998</v>
      </c>
      <c r="H94" s="26">
        <f t="shared" si="14"/>
        <v>269.58999999999997</v>
      </c>
      <c r="I94" s="70">
        <f t="shared" si="15"/>
        <v>0</v>
      </c>
    </row>
    <row r="95" spans="1:9" x14ac:dyDescent="0.25">
      <c r="A95" s="45">
        <v>43932</v>
      </c>
      <c r="B95" s="40">
        <f t="shared" si="9"/>
        <v>1</v>
      </c>
      <c r="C95" s="26">
        <f t="shared" si="10"/>
        <v>4187</v>
      </c>
      <c r="D95" s="27">
        <f t="shared" si="11"/>
        <v>3919.02</v>
      </c>
      <c r="E95" s="26">
        <f t="shared" si="12"/>
        <v>267.98</v>
      </c>
      <c r="F95" s="26">
        <f t="shared" si="13"/>
        <v>652079.6599999998</v>
      </c>
      <c r="G95" s="26">
        <f t="shared" si="8"/>
        <v>648160.63999999978</v>
      </c>
      <c r="H95" s="26">
        <f t="shared" si="14"/>
        <v>267.98</v>
      </c>
      <c r="I95" s="70">
        <f t="shared" si="15"/>
        <v>0</v>
      </c>
    </row>
    <row r="96" spans="1:9" x14ac:dyDescent="0.25">
      <c r="A96" s="45">
        <v>43933</v>
      </c>
      <c r="B96" s="40">
        <f t="shared" si="9"/>
        <v>1</v>
      </c>
      <c r="C96" s="26">
        <f t="shared" si="10"/>
        <v>4187</v>
      </c>
      <c r="D96" s="27">
        <f t="shared" si="11"/>
        <v>3920.63</v>
      </c>
      <c r="E96" s="26">
        <f t="shared" si="12"/>
        <v>266.37</v>
      </c>
      <c r="F96" s="26">
        <f t="shared" si="13"/>
        <v>648160.63999999978</v>
      </c>
      <c r="G96" s="26">
        <f t="shared" si="8"/>
        <v>644240.00999999978</v>
      </c>
      <c r="H96" s="26">
        <f t="shared" si="14"/>
        <v>266.37</v>
      </c>
      <c r="I96" s="70">
        <f t="shared" si="15"/>
        <v>0</v>
      </c>
    </row>
    <row r="97" spans="1:9" x14ac:dyDescent="0.25">
      <c r="A97" s="45">
        <v>43934</v>
      </c>
      <c r="B97" s="40">
        <f t="shared" si="9"/>
        <v>1</v>
      </c>
      <c r="C97" s="26">
        <f t="shared" si="10"/>
        <v>4187</v>
      </c>
      <c r="D97" s="27">
        <f t="shared" si="11"/>
        <v>3922.24</v>
      </c>
      <c r="E97" s="26">
        <f t="shared" si="12"/>
        <v>264.76</v>
      </c>
      <c r="F97" s="26">
        <f t="shared" si="13"/>
        <v>644240.00999999978</v>
      </c>
      <c r="G97" s="26">
        <f t="shared" si="8"/>
        <v>640317.76999999979</v>
      </c>
      <c r="H97" s="26">
        <f t="shared" si="14"/>
        <v>264.76</v>
      </c>
      <c r="I97" s="70">
        <f t="shared" si="15"/>
        <v>0</v>
      </c>
    </row>
    <row r="98" spans="1:9" x14ac:dyDescent="0.25">
      <c r="A98" s="45">
        <v>43935</v>
      </c>
      <c r="B98" s="40">
        <f t="shared" si="9"/>
        <v>1</v>
      </c>
      <c r="C98" s="26">
        <f t="shared" si="10"/>
        <v>4187</v>
      </c>
      <c r="D98" s="27">
        <f t="shared" si="11"/>
        <v>3923.86</v>
      </c>
      <c r="E98" s="26">
        <f t="shared" si="12"/>
        <v>263.14</v>
      </c>
      <c r="F98" s="26">
        <f t="shared" si="13"/>
        <v>640317.76999999979</v>
      </c>
      <c r="G98" s="26">
        <f t="shared" si="8"/>
        <v>636393.9099999998</v>
      </c>
      <c r="H98" s="26">
        <f t="shared" si="14"/>
        <v>263.14</v>
      </c>
      <c r="I98" s="70">
        <f t="shared" si="15"/>
        <v>0</v>
      </c>
    </row>
    <row r="99" spans="1:9" x14ac:dyDescent="0.25">
      <c r="A99" s="45">
        <v>43936</v>
      </c>
      <c r="B99" s="40">
        <f t="shared" si="9"/>
        <v>1</v>
      </c>
      <c r="C99" s="26">
        <f t="shared" si="10"/>
        <v>4187</v>
      </c>
      <c r="D99" s="27">
        <f t="shared" si="11"/>
        <v>3925.4700000000003</v>
      </c>
      <c r="E99" s="26">
        <f t="shared" si="12"/>
        <v>261.52999999999997</v>
      </c>
      <c r="F99" s="26">
        <f t="shared" si="13"/>
        <v>636393.9099999998</v>
      </c>
      <c r="G99" s="26">
        <f t="shared" si="8"/>
        <v>632468.43999999983</v>
      </c>
      <c r="H99" s="26">
        <f t="shared" si="14"/>
        <v>261.52999999999997</v>
      </c>
      <c r="I99" s="70">
        <f t="shared" si="15"/>
        <v>0</v>
      </c>
    </row>
    <row r="100" spans="1:9" x14ac:dyDescent="0.25">
      <c r="A100" s="45">
        <v>43937</v>
      </c>
      <c r="B100" s="40">
        <f t="shared" si="9"/>
        <v>1</v>
      </c>
      <c r="C100" s="26">
        <f t="shared" si="10"/>
        <v>4187</v>
      </c>
      <c r="D100" s="27">
        <f t="shared" si="11"/>
        <v>3927.08</v>
      </c>
      <c r="E100" s="26">
        <f t="shared" si="12"/>
        <v>259.92</v>
      </c>
      <c r="F100" s="26">
        <f t="shared" si="13"/>
        <v>632468.43999999983</v>
      </c>
      <c r="G100" s="26">
        <f t="shared" si="8"/>
        <v>628541.35999999987</v>
      </c>
      <c r="H100" s="26">
        <f t="shared" si="14"/>
        <v>259.92</v>
      </c>
      <c r="I100" s="70">
        <f t="shared" si="15"/>
        <v>0</v>
      </c>
    </row>
    <row r="101" spans="1:9" x14ac:dyDescent="0.25">
      <c r="A101" s="45">
        <v>43938</v>
      </c>
      <c r="B101" s="40">
        <f t="shared" si="9"/>
        <v>1</v>
      </c>
      <c r="C101" s="26">
        <f t="shared" si="10"/>
        <v>4187</v>
      </c>
      <c r="D101" s="27">
        <f t="shared" si="11"/>
        <v>3928.7</v>
      </c>
      <c r="E101" s="26">
        <f t="shared" si="12"/>
        <v>258.3</v>
      </c>
      <c r="F101" s="26">
        <f t="shared" si="13"/>
        <v>628541.35999999987</v>
      </c>
      <c r="G101" s="26">
        <f t="shared" si="8"/>
        <v>624612.65999999992</v>
      </c>
      <c r="H101" s="26">
        <f t="shared" si="14"/>
        <v>258.3</v>
      </c>
      <c r="I101" s="70">
        <f t="shared" si="15"/>
        <v>0</v>
      </c>
    </row>
    <row r="102" spans="1:9" x14ac:dyDescent="0.25">
      <c r="A102" s="45">
        <v>43939</v>
      </c>
      <c r="B102" s="40">
        <f t="shared" si="9"/>
        <v>1</v>
      </c>
      <c r="C102" s="26">
        <f t="shared" si="10"/>
        <v>4187</v>
      </c>
      <c r="D102" s="27">
        <f t="shared" si="11"/>
        <v>3930.31</v>
      </c>
      <c r="E102" s="26">
        <f t="shared" si="12"/>
        <v>256.69</v>
      </c>
      <c r="F102" s="26">
        <f t="shared" si="13"/>
        <v>624612.65999999992</v>
      </c>
      <c r="G102" s="26">
        <f t="shared" si="8"/>
        <v>620682.34999999986</v>
      </c>
      <c r="H102" s="26">
        <f t="shared" si="14"/>
        <v>256.69</v>
      </c>
      <c r="I102" s="70">
        <f t="shared" si="15"/>
        <v>0</v>
      </c>
    </row>
    <row r="103" spans="1:9" x14ac:dyDescent="0.25">
      <c r="A103" s="45">
        <v>43940</v>
      </c>
      <c r="B103" s="40">
        <f t="shared" si="9"/>
        <v>1</v>
      </c>
      <c r="C103" s="26">
        <f t="shared" si="10"/>
        <v>4187</v>
      </c>
      <c r="D103" s="27">
        <f t="shared" si="11"/>
        <v>3931.93</v>
      </c>
      <c r="E103" s="26">
        <f t="shared" si="12"/>
        <v>255.07</v>
      </c>
      <c r="F103" s="26">
        <f t="shared" si="13"/>
        <v>620682.34999999986</v>
      </c>
      <c r="G103" s="26">
        <f t="shared" si="8"/>
        <v>616750.41999999981</v>
      </c>
      <c r="H103" s="26">
        <f t="shared" si="14"/>
        <v>255.07</v>
      </c>
      <c r="I103" s="70">
        <f t="shared" si="15"/>
        <v>0</v>
      </c>
    </row>
    <row r="104" spans="1:9" x14ac:dyDescent="0.25">
      <c r="A104" s="45">
        <v>43941</v>
      </c>
      <c r="B104" s="40">
        <f t="shared" si="9"/>
        <v>1</v>
      </c>
      <c r="C104" s="26">
        <f t="shared" si="10"/>
        <v>4187</v>
      </c>
      <c r="D104" s="27">
        <f t="shared" si="11"/>
        <v>3933.54</v>
      </c>
      <c r="E104" s="26">
        <f t="shared" si="12"/>
        <v>253.46</v>
      </c>
      <c r="F104" s="26">
        <f t="shared" si="13"/>
        <v>616750.41999999981</v>
      </c>
      <c r="G104" s="26">
        <f t="shared" si="8"/>
        <v>612816.87999999977</v>
      </c>
      <c r="H104" s="26">
        <f t="shared" si="14"/>
        <v>253.46</v>
      </c>
      <c r="I104" s="70">
        <f t="shared" si="15"/>
        <v>0</v>
      </c>
    </row>
    <row r="105" spans="1:9" x14ac:dyDescent="0.25">
      <c r="A105" s="45">
        <v>43942</v>
      </c>
      <c r="B105" s="40">
        <f t="shared" si="9"/>
        <v>1</v>
      </c>
      <c r="C105" s="26">
        <f t="shared" si="10"/>
        <v>4187</v>
      </c>
      <c r="D105" s="27">
        <f t="shared" si="11"/>
        <v>3935.16</v>
      </c>
      <c r="E105" s="26">
        <f t="shared" si="12"/>
        <v>251.84</v>
      </c>
      <c r="F105" s="26">
        <f t="shared" si="13"/>
        <v>612816.87999999977</v>
      </c>
      <c r="G105" s="26">
        <f t="shared" si="8"/>
        <v>608881.71999999974</v>
      </c>
      <c r="H105" s="26">
        <f t="shared" si="14"/>
        <v>251.84</v>
      </c>
      <c r="I105" s="70">
        <f t="shared" si="15"/>
        <v>0</v>
      </c>
    </row>
    <row r="106" spans="1:9" x14ac:dyDescent="0.25">
      <c r="A106" s="45">
        <v>43943</v>
      </c>
      <c r="B106" s="40">
        <f t="shared" si="9"/>
        <v>1</v>
      </c>
      <c r="C106" s="26">
        <f t="shared" si="10"/>
        <v>4187</v>
      </c>
      <c r="D106" s="27">
        <f t="shared" si="11"/>
        <v>3936.77</v>
      </c>
      <c r="E106" s="26">
        <f t="shared" si="12"/>
        <v>250.23</v>
      </c>
      <c r="F106" s="26">
        <f t="shared" si="13"/>
        <v>608881.71999999974</v>
      </c>
      <c r="G106" s="26">
        <f t="shared" si="8"/>
        <v>604944.94999999972</v>
      </c>
      <c r="H106" s="26">
        <f t="shared" si="14"/>
        <v>250.23</v>
      </c>
      <c r="I106" s="70">
        <f t="shared" si="15"/>
        <v>0</v>
      </c>
    </row>
    <row r="107" spans="1:9" x14ac:dyDescent="0.25">
      <c r="A107" s="45">
        <v>43944</v>
      </c>
      <c r="B107" s="40">
        <f t="shared" si="9"/>
        <v>1</v>
      </c>
      <c r="C107" s="26">
        <f t="shared" si="10"/>
        <v>4187</v>
      </c>
      <c r="D107" s="27">
        <f t="shared" si="11"/>
        <v>3938.39</v>
      </c>
      <c r="E107" s="26">
        <f t="shared" si="12"/>
        <v>248.61</v>
      </c>
      <c r="F107" s="26">
        <f t="shared" si="13"/>
        <v>604944.94999999972</v>
      </c>
      <c r="G107" s="26">
        <f t="shared" si="8"/>
        <v>601006.55999999971</v>
      </c>
      <c r="H107" s="26">
        <f t="shared" si="14"/>
        <v>248.61</v>
      </c>
      <c r="I107" s="70">
        <f t="shared" si="15"/>
        <v>0</v>
      </c>
    </row>
    <row r="108" spans="1:9" x14ac:dyDescent="0.25">
      <c r="A108" s="45">
        <v>43945</v>
      </c>
      <c r="B108" s="40">
        <f t="shared" si="9"/>
        <v>1</v>
      </c>
      <c r="C108" s="26">
        <f t="shared" si="10"/>
        <v>4187</v>
      </c>
      <c r="D108" s="27">
        <f t="shared" si="11"/>
        <v>3940.01</v>
      </c>
      <c r="E108" s="26">
        <f t="shared" si="12"/>
        <v>246.99</v>
      </c>
      <c r="F108" s="26">
        <f t="shared" si="13"/>
        <v>601006.55999999971</v>
      </c>
      <c r="G108" s="26">
        <f t="shared" si="8"/>
        <v>597066.5499999997</v>
      </c>
      <c r="H108" s="26">
        <f t="shared" si="14"/>
        <v>246.99</v>
      </c>
      <c r="I108" s="70">
        <f t="shared" si="15"/>
        <v>0</v>
      </c>
    </row>
    <row r="109" spans="1:9" x14ac:dyDescent="0.25">
      <c r="A109" s="45">
        <v>43946</v>
      </c>
      <c r="B109" s="40">
        <f t="shared" si="9"/>
        <v>1</v>
      </c>
      <c r="C109" s="26">
        <f t="shared" si="10"/>
        <v>4187</v>
      </c>
      <c r="D109" s="27">
        <f t="shared" si="11"/>
        <v>3941.63</v>
      </c>
      <c r="E109" s="26">
        <f t="shared" si="12"/>
        <v>245.37</v>
      </c>
      <c r="F109" s="26">
        <f t="shared" si="13"/>
        <v>597066.5499999997</v>
      </c>
      <c r="G109" s="26">
        <f t="shared" si="8"/>
        <v>593124.91999999969</v>
      </c>
      <c r="H109" s="26">
        <f t="shared" si="14"/>
        <v>245.37</v>
      </c>
      <c r="I109" s="70">
        <f t="shared" si="15"/>
        <v>0</v>
      </c>
    </row>
    <row r="110" spans="1:9" x14ac:dyDescent="0.25">
      <c r="A110" s="45">
        <v>43947</v>
      </c>
      <c r="B110" s="40">
        <f t="shared" si="9"/>
        <v>1</v>
      </c>
      <c r="C110" s="26">
        <f t="shared" si="10"/>
        <v>4187</v>
      </c>
      <c r="D110" s="27">
        <f t="shared" si="11"/>
        <v>3943.25</v>
      </c>
      <c r="E110" s="26">
        <f t="shared" si="12"/>
        <v>243.75</v>
      </c>
      <c r="F110" s="26">
        <f t="shared" si="13"/>
        <v>593124.91999999969</v>
      </c>
      <c r="G110" s="26">
        <f t="shared" si="8"/>
        <v>589181.66999999969</v>
      </c>
      <c r="H110" s="26">
        <f t="shared" si="14"/>
        <v>243.75</v>
      </c>
      <c r="I110" s="70">
        <f t="shared" si="15"/>
        <v>0</v>
      </c>
    </row>
    <row r="111" spans="1:9" x14ac:dyDescent="0.25">
      <c r="A111" s="45">
        <v>43948</v>
      </c>
      <c r="B111" s="40">
        <f t="shared" si="9"/>
        <v>1</v>
      </c>
      <c r="C111" s="26">
        <f t="shared" si="10"/>
        <v>4187</v>
      </c>
      <c r="D111" s="27">
        <f t="shared" si="11"/>
        <v>3944.87</v>
      </c>
      <c r="E111" s="26">
        <f t="shared" si="12"/>
        <v>242.13</v>
      </c>
      <c r="F111" s="26">
        <f t="shared" si="13"/>
        <v>589181.66999999969</v>
      </c>
      <c r="G111" s="26">
        <f t="shared" si="8"/>
        <v>585236.7999999997</v>
      </c>
      <c r="H111" s="26">
        <f t="shared" si="14"/>
        <v>242.13</v>
      </c>
      <c r="I111" s="70">
        <f t="shared" si="15"/>
        <v>0</v>
      </c>
    </row>
    <row r="112" spans="1:9" x14ac:dyDescent="0.25">
      <c r="A112" s="45">
        <v>43949</v>
      </c>
      <c r="B112" s="40">
        <f t="shared" si="9"/>
        <v>1</v>
      </c>
      <c r="C112" s="26">
        <f t="shared" si="10"/>
        <v>4187</v>
      </c>
      <c r="D112" s="27">
        <f t="shared" si="11"/>
        <v>3946.49</v>
      </c>
      <c r="E112" s="26">
        <f t="shared" si="12"/>
        <v>240.51</v>
      </c>
      <c r="F112" s="26">
        <f t="shared" si="13"/>
        <v>585236.7999999997</v>
      </c>
      <c r="G112" s="26">
        <f t="shared" si="8"/>
        <v>581290.30999999971</v>
      </c>
      <c r="H112" s="26">
        <f t="shared" si="14"/>
        <v>240.51</v>
      </c>
      <c r="I112" s="70">
        <f t="shared" si="15"/>
        <v>0</v>
      </c>
    </row>
    <row r="113" spans="1:9" x14ac:dyDescent="0.25">
      <c r="A113" s="45">
        <v>43950</v>
      </c>
      <c r="B113" s="40">
        <f t="shared" si="9"/>
        <v>1</v>
      </c>
      <c r="C113" s="26">
        <f t="shared" si="10"/>
        <v>4187</v>
      </c>
      <c r="D113" s="27">
        <f t="shared" si="11"/>
        <v>3948.11</v>
      </c>
      <c r="E113" s="26">
        <f t="shared" si="12"/>
        <v>238.89</v>
      </c>
      <c r="F113" s="26">
        <f t="shared" si="13"/>
        <v>581290.30999999971</v>
      </c>
      <c r="G113" s="26">
        <f t="shared" si="8"/>
        <v>577342.19999999972</v>
      </c>
      <c r="H113" s="26">
        <f t="shared" si="14"/>
        <v>238.89</v>
      </c>
      <c r="I113" s="70">
        <f t="shared" si="15"/>
        <v>0</v>
      </c>
    </row>
    <row r="114" spans="1:9" x14ac:dyDescent="0.25">
      <c r="A114" s="45">
        <v>43951</v>
      </c>
      <c r="B114" s="40">
        <f t="shared" si="9"/>
        <v>1</v>
      </c>
      <c r="C114" s="26">
        <f t="shared" si="10"/>
        <v>4187</v>
      </c>
      <c r="D114" s="27">
        <f t="shared" si="11"/>
        <v>3949.74</v>
      </c>
      <c r="E114" s="26">
        <f t="shared" si="12"/>
        <v>237.26</v>
      </c>
      <c r="F114" s="26">
        <f t="shared" si="13"/>
        <v>577342.19999999972</v>
      </c>
      <c r="G114" s="26">
        <f t="shared" si="8"/>
        <v>573392.45999999973</v>
      </c>
      <c r="H114" s="26">
        <f t="shared" si="14"/>
        <v>237.26</v>
      </c>
      <c r="I114" s="70">
        <f t="shared" si="15"/>
        <v>0</v>
      </c>
    </row>
    <row r="115" spans="1:9" x14ac:dyDescent="0.25">
      <c r="A115" s="45">
        <v>43952</v>
      </c>
      <c r="B115" s="40">
        <f t="shared" si="9"/>
        <v>1</v>
      </c>
      <c r="C115" s="26">
        <f t="shared" si="10"/>
        <v>4187</v>
      </c>
      <c r="D115" s="27">
        <f t="shared" si="11"/>
        <v>3951.36</v>
      </c>
      <c r="E115" s="26">
        <f t="shared" si="12"/>
        <v>235.64</v>
      </c>
      <c r="F115" s="26">
        <f t="shared" si="13"/>
        <v>573392.45999999973</v>
      </c>
      <c r="G115" s="26">
        <f t="shared" si="8"/>
        <v>569441.09999999974</v>
      </c>
      <c r="H115" s="26">
        <f t="shared" si="14"/>
        <v>235.64</v>
      </c>
      <c r="I115" s="70">
        <f t="shared" si="15"/>
        <v>0</v>
      </c>
    </row>
    <row r="116" spans="1:9" x14ac:dyDescent="0.25">
      <c r="A116" s="45">
        <v>43953</v>
      </c>
      <c r="B116" s="40">
        <f t="shared" si="9"/>
        <v>1</v>
      </c>
      <c r="C116" s="26">
        <f t="shared" si="10"/>
        <v>4187</v>
      </c>
      <c r="D116" s="27">
        <f t="shared" si="11"/>
        <v>3952.98</v>
      </c>
      <c r="E116" s="26">
        <f t="shared" si="12"/>
        <v>234.02</v>
      </c>
      <c r="F116" s="26">
        <f t="shared" si="13"/>
        <v>569441.09999999974</v>
      </c>
      <c r="G116" s="26">
        <f t="shared" si="8"/>
        <v>565488.11999999976</v>
      </c>
      <c r="H116" s="26">
        <f t="shared" si="14"/>
        <v>234.02</v>
      </c>
      <c r="I116" s="70">
        <f t="shared" si="15"/>
        <v>0</v>
      </c>
    </row>
    <row r="117" spans="1:9" x14ac:dyDescent="0.25">
      <c r="A117" s="45">
        <v>43954</v>
      </c>
      <c r="B117" s="40">
        <f t="shared" si="9"/>
        <v>1</v>
      </c>
      <c r="C117" s="26">
        <f t="shared" si="10"/>
        <v>4187</v>
      </c>
      <c r="D117" s="27">
        <f t="shared" si="11"/>
        <v>3954.61</v>
      </c>
      <c r="E117" s="26">
        <f t="shared" si="12"/>
        <v>232.39</v>
      </c>
      <c r="F117" s="26">
        <f t="shared" si="13"/>
        <v>565488.11999999976</v>
      </c>
      <c r="G117" s="26">
        <f t="shared" si="8"/>
        <v>561533.50999999978</v>
      </c>
      <c r="H117" s="26">
        <f t="shared" si="14"/>
        <v>232.39</v>
      </c>
      <c r="I117" s="70">
        <f t="shared" si="15"/>
        <v>0</v>
      </c>
    </row>
    <row r="118" spans="1:9" x14ac:dyDescent="0.25">
      <c r="A118" s="45">
        <v>43955</v>
      </c>
      <c r="B118" s="40">
        <f t="shared" si="9"/>
        <v>1</v>
      </c>
      <c r="C118" s="26">
        <f t="shared" si="10"/>
        <v>4187</v>
      </c>
      <c r="D118" s="27">
        <f t="shared" si="11"/>
        <v>3956.23</v>
      </c>
      <c r="E118" s="26">
        <f t="shared" si="12"/>
        <v>230.77</v>
      </c>
      <c r="F118" s="26">
        <f t="shared" si="13"/>
        <v>561533.50999999978</v>
      </c>
      <c r="G118" s="26">
        <f t="shared" si="8"/>
        <v>557577.2799999998</v>
      </c>
      <c r="H118" s="26">
        <f t="shared" si="14"/>
        <v>230.77</v>
      </c>
      <c r="I118" s="70">
        <f t="shared" si="15"/>
        <v>0</v>
      </c>
    </row>
    <row r="119" spans="1:9" x14ac:dyDescent="0.25">
      <c r="A119" s="45">
        <v>43956</v>
      </c>
      <c r="B119" s="40">
        <f t="shared" si="9"/>
        <v>1</v>
      </c>
      <c r="C119" s="26">
        <f t="shared" si="10"/>
        <v>4187</v>
      </c>
      <c r="D119" s="27">
        <f t="shared" si="11"/>
        <v>3957.86</v>
      </c>
      <c r="E119" s="26">
        <f t="shared" si="12"/>
        <v>229.14</v>
      </c>
      <c r="F119" s="26">
        <f t="shared" si="13"/>
        <v>557577.2799999998</v>
      </c>
      <c r="G119" s="26">
        <f t="shared" si="8"/>
        <v>553619.41999999981</v>
      </c>
      <c r="H119" s="26">
        <f t="shared" si="14"/>
        <v>229.14</v>
      </c>
      <c r="I119" s="70">
        <f t="shared" si="15"/>
        <v>0</v>
      </c>
    </row>
    <row r="120" spans="1:9" x14ac:dyDescent="0.25">
      <c r="A120" s="45">
        <v>43957</v>
      </c>
      <c r="B120" s="40">
        <f t="shared" si="9"/>
        <v>1</v>
      </c>
      <c r="C120" s="26">
        <f t="shared" si="10"/>
        <v>4187</v>
      </c>
      <c r="D120" s="27">
        <f t="shared" si="11"/>
        <v>3959.49</v>
      </c>
      <c r="E120" s="26">
        <f t="shared" si="12"/>
        <v>227.51</v>
      </c>
      <c r="F120" s="26">
        <f t="shared" si="13"/>
        <v>553619.41999999981</v>
      </c>
      <c r="G120" s="26">
        <f t="shared" si="8"/>
        <v>549659.92999999982</v>
      </c>
      <c r="H120" s="26">
        <f t="shared" si="14"/>
        <v>227.51</v>
      </c>
      <c r="I120" s="70">
        <f t="shared" si="15"/>
        <v>0</v>
      </c>
    </row>
    <row r="121" spans="1:9" x14ac:dyDescent="0.25">
      <c r="A121" s="45">
        <v>43958</v>
      </c>
      <c r="B121" s="40">
        <f t="shared" si="9"/>
        <v>1</v>
      </c>
      <c r="C121" s="26">
        <f t="shared" si="10"/>
        <v>4187</v>
      </c>
      <c r="D121" s="27">
        <f t="shared" si="11"/>
        <v>3961.11</v>
      </c>
      <c r="E121" s="26">
        <f t="shared" si="12"/>
        <v>225.89</v>
      </c>
      <c r="F121" s="26">
        <f t="shared" si="13"/>
        <v>549659.92999999982</v>
      </c>
      <c r="G121" s="26">
        <f t="shared" si="8"/>
        <v>545698.81999999983</v>
      </c>
      <c r="H121" s="26">
        <f t="shared" si="14"/>
        <v>225.89</v>
      </c>
      <c r="I121" s="70">
        <f t="shared" si="15"/>
        <v>0</v>
      </c>
    </row>
    <row r="122" spans="1:9" x14ac:dyDescent="0.25">
      <c r="A122" s="45">
        <v>43959</v>
      </c>
      <c r="B122" s="40">
        <f t="shared" si="9"/>
        <v>1</v>
      </c>
      <c r="C122" s="26">
        <f t="shared" si="10"/>
        <v>4187</v>
      </c>
      <c r="D122" s="27">
        <f t="shared" si="11"/>
        <v>3962.74</v>
      </c>
      <c r="E122" s="26">
        <f t="shared" si="12"/>
        <v>224.26</v>
      </c>
      <c r="F122" s="26">
        <f t="shared" si="13"/>
        <v>545698.81999999983</v>
      </c>
      <c r="G122" s="26">
        <f t="shared" si="8"/>
        <v>541736.07999999984</v>
      </c>
      <c r="H122" s="26">
        <f t="shared" si="14"/>
        <v>224.26</v>
      </c>
      <c r="I122" s="70">
        <f t="shared" si="15"/>
        <v>0</v>
      </c>
    </row>
    <row r="123" spans="1:9" x14ac:dyDescent="0.25">
      <c r="A123" s="45">
        <v>43960</v>
      </c>
      <c r="B123" s="40">
        <f t="shared" si="9"/>
        <v>1</v>
      </c>
      <c r="C123" s="26">
        <f t="shared" si="10"/>
        <v>4187</v>
      </c>
      <c r="D123" s="27">
        <f t="shared" si="11"/>
        <v>3964.37</v>
      </c>
      <c r="E123" s="26">
        <f t="shared" si="12"/>
        <v>222.63</v>
      </c>
      <c r="F123" s="26">
        <f t="shared" si="13"/>
        <v>541736.07999999984</v>
      </c>
      <c r="G123" s="26">
        <f t="shared" si="8"/>
        <v>537771.70999999985</v>
      </c>
      <c r="H123" s="26">
        <f t="shared" si="14"/>
        <v>222.63</v>
      </c>
      <c r="I123" s="70">
        <f t="shared" si="15"/>
        <v>0</v>
      </c>
    </row>
    <row r="124" spans="1:9" x14ac:dyDescent="0.25">
      <c r="A124" s="45">
        <v>43961</v>
      </c>
      <c r="B124" s="40">
        <f t="shared" si="9"/>
        <v>1</v>
      </c>
      <c r="C124" s="26">
        <f t="shared" si="10"/>
        <v>4187</v>
      </c>
      <c r="D124" s="27">
        <f t="shared" si="11"/>
        <v>3966</v>
      </c>
      <c r="E124" s="26">
        <f t="shared" si="12"/>
        <v>221</v>
      </c>
      <c r="F124" s="26">
        <f t="shared" si="13"/>
        <v>537771.70999999985</v>
      </c>
      <c r="G124" s="26">
        <f t="shared" si="8"/>
        <v>533805.70999999985</v>
      </c>
      <c r="H124" s="26">
        <f t="shared" si="14"/>
        <v>221</v>
      </c>
      <c r="I124" s="70">
        <f t="shared" si="15"/>
        <v>0</v>
      </c>
    </row>
    <row r="125" spans="1:9" x14ac:dyDescent="0.25">
      <c r="A125" s="45">
        <v>43962</v>
      </c>
      <c r="B125" s="40">
        <f t="shared" si="9"/>
        <v>1</v>
      </c>
      <c r="C125" s="26">
        <f t="shared" si="10"/>
        <v>4187</v>
      </c>
      <c r="D125" s="27">
        <f t="shared" si="11"/>
        <v>3967.63</v>
      </c>
      <c r="E125" s="26">
        <f t="shared" si="12"/>
        <v>219.37</v>
      </c>
      <c r="F125" s="26">
        <f t="shared" si="13"/>
        <v>533805.70999999985</v>
      </c>
      <c r="G125" s="26">
        <f t="shared" si="8"/>
        <v>529838.07999999984</v>
      </c>
      <c r="H125" s="26">
        <f t="shared" si="14"/>
        <v>219.37</v>
      </c>
      <c r="I125" s="70">
        <f t="shared" si="15"/>
        <v>0</v>
      </c>
    </row>
    <row r="126" spans="1:9" x14ac:dyDescent="0.25">
      <c r="A126" s="45">
        <v>43963</v>
      </c>
      <c r="B126" s="40">
        <f t="shared" si="9"/>
        <v>1</v>
      </c>
      <c r="C126" s="26">
        <f t="shared" si="10"/>
        <v>4187</v>
      </c>
      <c r="D126" s="27">
        <f t="shared" si="11"/>
        <v>3969.26</v>
      </c>
      <c r="E126" s="26">
        <f t="shared" si="12"/>
        <v>217.74</v>
      </c>
      <c r="F126" s="26">
        <f t="shared" si="13"/>
        <v>529838.07999999984</v>
      </c>
      <c r="G126" s="26">
        <f t="shared" si="8"/>
        <v>525868.81999999983</v>
      </c>
      <c r="H126" s="26">
        <f t="shared" si="14"/>
        <v>217.74</v>
      </c>
      <c r="I126" s="70">
        <f t="shared" si="15"/>
        <v>0</v>
      </c>
    </row>
    <row r="127" spans="1:9" x14ac:dyDescent="0.25">
      <c r="A127" s="45">
        <v>43964</v>
      </c>
      <c r="B127" s="40">
        <f t="shared" si="9"/>
        <v>1</v>
      </c>
      <c r="C127" s="26">
        <f t="shared" si="10"/>
        <v>4187</v>
      </c>
      <c r="D127" s="27">
        <f t="shared" si="11"/>
        <v>3970.89</v>
      </c>
      <c r="E127" s="26">
        <f t="shared" si="12"/>
        <v>216.11</v>
      </c>
      <c r="F127" s="26">
        <f t="shared" si="13"/>
        <v>525868.81999999983</v>
      </c>
      <c r="G127" s="26">
        <f t="shared" si="8"/>
        <v>521897.92999999982</v>
      </c>
      <c r="H127" s="26">
        <f t="shared" si="14"/>
        <v>216.11</v>
      </c>
      <c r="I127" s="70">
        <f t="shared" si="15"/>
        <v>0</v>
      </c>
    </row>
    <row r="128" spans="1:9" x14ac:dyDescent="0.25">
      <c r="A128" s="45">
        <v>43965</v>
      </c>
      <c r="B128" s="40">
        <f t="shared" si="9"/>
        <v>1</v>
      </c>
      <c r="C128" s="26">
        <f t="shared" si="10"/>
        <v>4187</v>
      </c>
      <c r="D128" s="27">
        <f t="shared" si="11"/>
        <v>3972.52</v>
      </c>
      <c r="E128" s="26">
        <f t="shared" si="12"/>
        <v>214.48</v>
      </c>
      <c r="F128" s="26">
        <f t="shared" si="13"/>
        <v>521897.92999999982</v>
      </c>
      <c r="G128" s="26">
        <f t="shared" si="8"/>
        <v>517925.4099999998</v>
      </c>
      <c r="H128" s="26">
        <f t="shared" si="14"/>
        <v>214.48</v>
      </c>
      <c r="I128" s="70">
        <f t="shared" si="15"/>
        <v>0</v>
      </c>
    </row>
    <row r="129" spans="1:9" x14ac:dyDescent="0.25">
      <c r="A129" s="45">
        <v>43966</v>
      </c>
      <c r="B129" s="40">
        <f t="shared" si="9"/>
        <v>1</v>
      </c>
      <c r="C129" s="26">
        <f t="shared" si="10"/>
        <v>4187</v>
      </c>
      <c r="D129" s="27">
        <f t="shared" si="11"/>
        <v>3974.15</v>
      </c>
      <c r="E129" s="26">
        <f t="shared" si="12"/>
        <v>212.85</v>
      </c>
      <c r="F129" s="26">
        <f t="shared" si="13"/>
        <v>517925.4099999998</v>
      </c>
      <c r="G129" s="26">
        <f t="shared" si="8"/>
        <v>513951.25999999978</v>
      </c>
      <c r="H129" s="26">
        <f t="shared" si="14"/>
        <v>212.85</v>
      </c>
      <c r="I129" s="70">
        <f t="shared" si="15"/>
        <v>0</v>
      </c>
    </row>
    <row r="130" spans="1:9" x14ac:dyDescent="0.25">
      <c r="A130" s="45">
        <v>43967</v>
      </c>
      <c r="B130" s="40">
        <f t="shared" si="9"/>
        <v>1</v>
      </c>
      <c r="C130" s="26">
        <f t="shared" si="10"/>
        <v>4187</v>
      </c>
      <c r="D130" s="27">
        <f t="shared" si="11"/>
        <v>3975.79</v>
      </c>
      <c r="E130" s="26">
        <f t="shared" si="12"/>
        <v>211.21</v>
      </c>
      <c r="F130" s="26">
        <f t="shared" si="13"/>
        <v>513951.25999999978</v>
      </c>
      <c r="G130" s="26">
        <f t="shared" si="8"/>
        <v>509975.4699999998</v>
      </c>
      <c r="H130" s="26">
        <f t="shared" si="14"/>
        <v>211.21</v>
      </c>
      <c r="I130" s="70">
        <f t="shared" si="15"/>
        <v>0</v>
      </c>
    </row>
    <row r="131" spans="1:9" x14ac:dyDescent="0.25">
      <c r="A131" s="45">
        <v>43968</v>
      </c>
      <c r="B131" s="40">
        <f t="shared" si="9"/>
        <v>1</v>
      </c>
      <c r="C131" s="26">
        <f t="shared" si="10"/>
        <v>4187</v>
      </c>
      <c r="D131" s="27">
        <f t="shared" si="11"/>
        <v>3977.42</v>
      </c>
      <c r="E131" s="26">
        <f t="shared" si="12"/>
        <v>209.58</v>
      </c>
      <c r="F131" s="26">
        <f t="shared" si="13"/>
        <v>509975.4699999998</v>
      </c>
      <c r="G131" s="26">
        <f t="shared" si="8"/>
        <v>505998.04999999981</v>
      </c>
      <c r="H131" s="26">
        <f t="shared" si="14"/>
        <v>209.58</v>
      </c>
      <c r="I131" s="70">
        <f t="shared" si="15"/>
        <v>0</v>
      </c>
    </row>
    <row r="132" spans="1:9" x14ac:dyDescent="0.25">
      <c r="A132" s="45">
        <v>43969</v>
      </c>
      <c r="B132" s="40">
        <f t="shared" si="9"/>
        <v>1</v>
      </c>
      <c r="C132" s="26">
        <f t="shared" si="10"/>
        <v>4187</v>
      </c>
      <c r="D132" s="27">
        <f t="shared" si="11"/>
        <v>3979.06</v>
      </c>
      <c r="E132" s="26">
        <f t="shared" si="12"/>
        <v>207.94</v>
      </c>
      <c r="F132" s="26">
        <f t="shared" si="13"/>
        <v>505998.04999999981</v>
      </c>
      <c r="G132" s="26">
        <f t="shared" ref="G132:G195" si="16">F132-D132</f>
        <v>502018.98999999982</v>
      </c>
      <c r="H132" s="26">
        <f t="shared" si="14"/>
        <v>207.94</v>
      </c>
      <c r="I132" s="70">
        <f t="shared" si="15"/>
        <v>0</v>
      </c>
    </row>
    <row r="133" spans="1:9" x14ac:dyDescent="0.25">
      <c r="A133" s="45">
        <v>43970</v>
      </c>
      <c r="B133" s="40">
        <f t="shared" ref="B133:B196" si="17">A133-A132</f>
        <v>1</v>
      </c>
      <c r="C133" s="26">
        <f t="shared" ref="C133:C196" si="18">$D$2</f>
        <v>4187</v>
      </c>
      <c r="D133" s="27">
        <f t="shared" ref="D133:D196" si="19">C133-E133</f>
        <v>3980.69</v>
      </c>
      <c r="E133" s="26">
        <f t="shared" ref="E133:E196" si="20">ROUND(F133*$B$2*B133/365,2)</f>
        <v>206.31</v>
      </c>
      <c r="F133" s="26">
        <f t="shared" ref="F133:F196" si="21">G132</f>
        <v>502018.98999999982</v>
      </c>
      <c r="G133" s="26">
        <f t="shared" si="16"/>
        <v>498038.29999999981</v>
      </c>
      <c r="H133" s="26">
        <f t="shared" ref="H133:H196" si="22">ROUND(F133*$B$2*B133/365,2)</f>
        <v>206.31</v>
      </c>
      <c r="I133" s="70">
        <f t="shared" ref="I133:I196" si="23">H133-E133</f>
        <v>0</v>
      </c>
    </row>
    <row r="134" spans="1:9" x14ac:dyDescent="0.25">
      <c r="A134" s="45">
        <v>43971</v>
      </c>
      <c r="B134" s="40">
        <f t="shared" si="17"/>
        <v>1</v>
      </c>
      <c r="C134" s="26">
        <f t="shared" si="18"/>
        <v>4187</v>
      </c>
      <c r="D134" s="27">
        <f t="shared" si="19"/>
        <v>3982.33</v>
      </c>
      <c r="E134" s="26">
        <f t="shared" si="20"/>
        <v>204.67</v>
      </c>
      <c r="F134" s="26">
        <f t="shared" si="21"/>
        <v>498038.29999999981</v>
      </c>
      <c r="G134" s="26">
        <f t="shared" si="16"/>
        <v>494055.9699999998</v>
      </c>
      <c r="H134" s="26">
        <f t="shared" si="22"/>
        <v>204.67</v>
      </c>
      <c r="I134" s="70">
        <f t="shared" si="23"/>
        <v>0</v>
      </c>
    </row>
    <row r="135" spans="1:9" x14ac:dyDescent="0.25">
      <c r="A135" s="45">
        <v>43972</v>
      </c>
      <c r="B135" s="40">
        <f t="shared" si="17"/>
        <v>1</v>
      </c>
      <c r="C135" s="26">
        <f t="shared" si="18"/>
        <v>4187</v>
      </c>
      <c r="D135" s="27">
        <f t="shared" si="19"/>
        <v>3983.96</v>
      </c>
      <c r="E135" s="26">
        <f t="shared" si="20"/>
        <v>203.04</v>
      </c>
      <c r="F135" s="26">
        <f t="shared" si="21"/>
        <v>494055.9699999998</v>
      </c>
      <c r="G135" s="26">
        <f t="shared" si="16"/>
        <v>490072.00999999978</v>
      </c>
      <c r="H135" s="26">
        <f t="shared" si="22"/>
        <v>203.04</v>
      </c>
      <c r="I135" s="70">
        <f t="shared" si="23"/>
        <v>0</v>
      </c>
    </row>
    <row r="136" spans="1:9" x14ac:dyDescent="0.25">
      <c r="A136" s="45">
        <v>43973</v>
      </c>
      <c r="B136" s="40">
        <f t="shared" si="17"/>
        <v>1</v>
      </c>
      <c r="C136" s="26">
        <f t="shared" si="18"/>
        <v>4187</v>
      </c>
      <c r="D136" s="27">
        <f t="shared" si="19"/>
        <v>3985.6</v>
      </c>
      <c r="E136" s="26">
        <f t="shared" si="20"/>
        <v>201.4</v>
      </c>
      <c r="F136" s="26">
        <f t="shared" si="21"/>
        <v>490072.00999999978</v>
      </c>
      <c r="G136" s="26">
        <f t="shared" si="16"/>
        <v>486086.4099999998</v>
      </c>
      <c r="H136" s="26">
        <f t="shared" si="22"/>
        <v>201.4</v>
      </c>
      <c r="I136" s="70">
        <f t="shared" si="23"/>
        <v>0</v>
      </c>
    </row>
    <row r="137" spans="1:9" x14ac:dyDescent="0.25">
      <c r="A137" s="45">
        <v>43974</v>
      </c>
      <c r="B137" s="40">
        <f t="shared" si="17"/>
        <v>1</v>
      </c>
      <c r="C137" s="26">
        <f t="shared" si="18"/>
        <v>4187</v>
      </c>
      <c r="D137" s="27">
        <f t="shared" si="19"/>
        <v>3987.24</v>
      </c>
      <c r="E137" s="26">
        <f t="shared" si="20"/>
        <v>199.76</v>
      </c>
      <c r="F137" s="26">
        <f t="shared" si="21"/>
        <v>486086.4099999998</v>
      </c>
      <c r="G137" s="26">
        <f t="shared" si="16"/>
        <v>482099.16999999981</v>
      </c>
      <c r="H137" s="26">
        <f t="shared" si="22"/>
        <v>199.76</v>
      </c>
      <c r="I137" s="70">
        <f t="shared" si="23"/>
        <v>0</v>
      </c>
    </row>
    <row r="138" spans="1:9" x14ac:dyDescent="0.25">
      <c r="A138" s="45">
        <v>43975</v>
      </c>
      <c r="B138" s="40">
        <f t="shared" si="17"/>
        <v>1</v>
      </c>
      <c r="C138" s="26">
        <f t="shared" si="18"/>
        <v>4187</v>
      </c>
      <c r="D138" s="27">
        <f t="shared" si="19"/>
        <v>3988.88</v>
      </c>
      <c r="E138" s="26">
        <f t="shared" si="20"/>
        <v>198.12</v>
      </c>
      <c r="F138" s="26">
        <f t="shared" si="21"/>
        <v>482099.16999999981</v>
      </c>
      <c r="G138" s="26">
        <f t="shared" si="16"/>
        <v>478110.2899999998</v>
      </c>
      <c r="H138" s="26">
        <f t="shared" si="22"/>
        <v>198.12</v>
      </c>
      <c r="I138" s="70">
        <f t="shared" si="23"/>
        <v>0</v>
      </c>
    </row>
    <row r="139" spans="1:9" x14ac:dyDescent="0.25">
      <c r="A139" s="45">
        <v>43976</v>
      </c>
      <c r="B139" s="40">
        <f t="shared" si="17"/>
        <v>1</v>
      </c>
      <c r="C139" s="26">
        <f t="shared" si="18"/>
        <v>4187</v>
      </c>
      <c r="D139" s="27">
        <f t="shared" si="19"/>
        <v>3990.52</v>
      </c>
      <c r="E139" s="26">
        <f t="shared" si="20"/>
        <v>196.48</v>
      </c>
      <c r="F139" s="26">
        <f t="shared" si="21"/>
        <v>478110.2899999998</v>
      </c>
      <c r="G139" s="26">
        <f t="shared" si="16"/>
        <v>474119.76999999979</v>
      </c>
      <c r="H139" s="26">
        <f t="shared" si="22"/>
        <v>196.48</v>
      </c>
      <c r="I139" s="70">
        <f t="shared" si="23"/>
        <v>0</v>
      </c>
    </row>
    <row r="140" spans="1:9" x14ac:dyDescent="0.25">
      <c r="A140" s="45">
        <v>43977</v>
      </c>
      <c r="B140" s="40">
        <f t="shared" si="17"/>
        <v>1</v>
      </c>
      <c r="C140" s="26">
        <f t="shared" si="18"/>
        <v>4187</v>
      </c>
      <c r="D140" s="27">
        <f t="shared" si="19"/>
        <v>3992.16</v>
      </c>
      <c r="E140" s="26">
        <f t="shared" si="20"/>
        <v>194.84</v>
      </c>
      <c r="F140" s="26">
        <f t="shared" si="21"/>
        <v>474119.76999999979</v>
      </c>
      <c r="G140" s="26">
        <f t="shared" si="16"/>
        <v>470127.60999999981</v>
      </c>
      <c r="H140" s="26">
        <f t="shared" si="22"/>
        <v>194.84</v>
      </c>
      <c r="I140" s="70">
        <f t="shared" si="23"/>
        <v>0</v>
      </c>
    </row>
    <row r="141" spans="1:9" x14ac:dyDescent="0.25">
      <c r="A141" s="45">
        <v>43978</v>
      </c>
      <c r="B141" s="40">
        <f t="shared" si="17"/>
        <v>1</v>
      </c>
      <c r="C141" s="26">
        <f t="shared" si="18"/>
        <v>4187</v>
      </c>
      <c r="D141" s="27">
        <f t="shared" si="19"/>
        <v>3993.8</v>
      </c>
      <c r="E141" s="26">
        <f t="shared" si="20"/>
        <v>193.2</v>
      </c>
      <c r="F141" s="26">
        <f t="shared" si="21"/>
        <v>470127.60999999981</v>
      </c>
      <c r="G141" s="26">
        <f t="shared" si="16"/>
        <v>466133.80999999982</v>
      </c>
      <c r="H141" s="26">
        <f t="shared" si="22"/>
        <v>193.2</v>
      </c>
      <c r="I141" s="70">
        <f t="shared" si="23"/>
        <v>0</v>
      </c>
    </row>
    <row r="142" spans="1:9" x14ac:dyDescent="0.25">
      <c r="A142" s="45">
        <v>43979</v>
      </c>
      <c r="B142" s="40">
        <f t="shared" si="17"/>
        <v>1</v>
      </c>
      <c r="C142" s="26">
        <f t="shared" si="18"/>
        <v>4187</v>
      </c>
      <c r="D142" s="27">
        <f t="shared" si="19"/>
        <v>3995.44</v>
      </c>
      <c r="E142" s="26">
        <f t="shared" si="20"/>
        <v>191.56</v>
      </c>
      <c r="F142" s="26">
        <f t="shared" si="21"/>
        <v>466133.80999999982</v>
      </c>
      <c r="G142" s="26">
        <f t="shared" si="16"/>
        <v>462138.36999999982</v>
      </c>
      <c r="H142" s="26">
        <f t="shared" si="22"/>
        <v>191.56</v>
      </c>
      <c r="I142" s="70">
        <f t="shared" si="23"/>
        <v>0</v>
      </c>
    </row>
    <row r="143" spans="1:9" x14ac:dyDescent="0.25">
      <c r="A143" s="45">
        <v>43980</v>
      </c>
      <c r="B143" s="40">
        <f t="shared" si="17"/>
        <v>1</v>
      </c>
      <c r="C143" s="26">
        <f t="shared" si="18"/>
        <v>4187</v>
      </c>
      <c r="D143" s="27">
        <f t="shared" si="19"/>
        <v>3997.08</v>
      </c>
      <c r="E143" s="26">
        <f t="shared" si="20"/>
        <v>189.92</v>
      </c>
      <c r="F143" s="26">
        <f t="shared" si="21"/>
        <v>462138.36999999982</v>
      </c>
      <c r="G143" s="26">
        <f t="shared" si="16"/>
        <v>458141.2899999998</v>
      </c>
      <c r="H143" s="26">
        <f t="shared" si="22"/>
        <v>189.92</v>
      </c>
      <c r="I143" s="70">
        <f t="shared" si="23"/>
        <v>0</v>
      </c>
    </row>
    <row r="144" spans="1:9" x14ac:dyDescent="0.25">
      <c r="A144" s="45">
        <v>43981</v>
      </c>
      <c r="B144" s="40">
        <f t="shared" si="17"/>
        <v>1</v>
      </c>
      <c r="C144" s="26">
        <f t="shared" si="18"/>
        <v>4187</v>
      </c>
      <c r="D144" s="27">
        <f t="shared" si="19"/>
        <v>3998.72</v>
      </c>
      <c r="E144" s="26">
        <f t="shared" si="20"/>
        <v>188.28</v>
      </c>
      <c r="F144" s="26">
        <f t="shared" si="21"/>
        <v>458141.2899999998</v>
      </c>
      <c r="G144" s="26">
        <f t="shared" si="16"/>
        <v>454142.56999999983</v>
      </c>
      <c r="H144" s="26">
        <f t="shared" si="22"/>
        <v>188.28</v>
      </c>
      <c r="I144" s="70">
        <f t="shared" si="23"/>
        <v>0</v>
      </c>
    </row>
    <row r="145" spans="1:9" x14ac:dyDescent="0.25">
      <c r="A145" s="45">
        <v>43982</v>
      </c>
      <c r="B145" s="40">
        <f t="shared" si="17"/>
        <v>1</v>
      </c>
      <c r="C145" s="26">
        <f t="shared" si="18"/>
        <v>4187</v>
      </c>
      <c r="D145" s="27">
        <f t="shared" si="19"/>
        <v>4000.37</v>
      </c>
      <c r="E145" s="26">
        <f t="shared" si="20"/>
        <v>186.63</v>
      </c>
      <c r="F145" s="26">
        <f t="shared" si="21"/>
        <v>454142.56999999983</v>
      </c>
      <c r="G145" s="26">
        <f t="shared" si="16"/>
        <v>450142.19999999984</v>
      </c>
      <c r="H145" s="26">
        <f t="shared" si="22"/>
        <v>186.63</v>
      </c>
      <c r="I145" s="70">
        <f t="shared" si="23"/>
        <v>0</v>
      </c>
    </row>
    <row r="146" spans="1:9" x14ac:dyDescent="0.25">
      <c r="A146" s="45">
        <v>43983</v>
      </c>
      <c r="B146" s="40">
        <f t="shared" si="17"/>
        <v>1</v>
      </c>
      <c r="C146" s="26">
        <f t="shared" si="18"/>
        <v>4187</v>
      </c>
      <c r="D146" s="27">
        <f t="shared" si="19"/>
        <v>4002.01</v>
      </c>
      <c r="E146" s="26">
        <f t="shared" si="20"/>
        <v>184.99</v>
      </c>
      <c r="F146" s="26">
        <f t="shared" si="21"/>
        <v>450142.19999999984</v>
      </c>
      <c r="G146" s="26">
        <f t="shared" si="16"/>
        <v>446140.18999999983</v>
      </c>
      <c r="H146" s="26">
        <f t="shared" si="22"/>
        <v>184.99</v>
      </c>
      <c r="I146" s="70">
        <f t="shared" si="23"/>
        <v>0</v>
      </c>
    </row>
    <row r="147" spans="1:9" x14ac:dyDescent="0.25">
      <c r="A147" s="45">
        <v>43984</v>
      </c>
      <c r="B147" s="40">
        <f t="shared" si="17"/>
        <v>1</v>
      </c>
      <c r="C147" s="26">
        <f t="shared" si="18"/>
        <v>4187</v>
      </c>
      <c r="D147" s="27">
        <f t="shared" si="19"/>
        <v>4003.65</v>
      </c>
      <c r="E147" s="26">
        <f t="shared" si="20"/>
        <v>183.35</v>
      </c>
      <c r="F147" s="26">
        <f t="shared" si="21"/>
        <v>446140.18999999983</v>
      </c>
      <c r="G147" s="26">
        <f t="shared" si="16"/>
        <v>442136.5399999998</v>
      </c>
      <c r="H147" s="26">
        <f t="shared" si="22"/>
        <v>183.35</v>
      </c>
      <c r="I147" s="70">
        <f t="shared" si="23"/>
        <v>0</v>
      </c>
    </row>
    <row r="148" spans="1:9" x14ac:dyDescent="0.25">
      <c r="A148" s="45">
        <v>43985</v>
      </c>
      <c r="B148" s="40">
        <f t="shared" si="17"/>
        <v>1</v>
      </c>
      <c r="C148" s="26">
        <f t="shared" si="18"/>
        <v>4187</v>
      </c>
      <c r="D148" s="27">
        <f t="shared" si="19"/>
        <v>4005.3</v>
      </c>
      <c r="E148" s="26">
        <f t="shared" si="20"/>
        <v>181.7</v>
      </c>
      <c r="F148" s="26">
        <f t="shared" si="21"/>
        <v>442136.5399999998</v>
      </c>
      <c r="G148" s="26">
        <f t="shared" si="16"/>
        <v>438131.23999999982</v>
      </c>
      <c r="H148" s="26">
        <f t="shared" si="22"/>
        <v>181.7</v>
      </c>
      <c r="I148" s="70">
        <f t="shared" si="23"/>
        <v>0</v>
      </c>
    </row>
    <row r="149" spans="1:9" x14ac:dyDescent="0.25">
      <c r="A149" s="45">
        <v>43986</v>
      </c>
      <c r="B149" s="40">
        <f t="shared" si="17"/>
        <v>1</v>
      </c>
      <c r="C149" s="26">
        <f t="shared" si="18"/>
        <v>4187</v>
      </c>
      <c r="D149" s="27">
        <f t="shared" si="19"/>
        <v>4006.95</v>
      </c>
      <c r="E149" s="26">
        <f t="shared" si="20"/>
        <v>180.05</v>
      </c>
      <c r="F149" s="26">
        <f t="shared" si="21"/>
        <v>438131.23999999982</v>
      </c>
      <c r="G149" s="26">
        <f t="shared" si="16"/>
        <v>434124.2899999998</v>
      </c>
      <c r="H149" s="26">
        <f t="shared" si="22"/>
        <v>180.05</v>
      </c>
      <c r="I149" s="70">
        <f t="shared" si="23"/>
        <v>0</v>
      </c>
    </row>
    <row r="150" spans="1:9" x14ac:dyDescent="0.25">
      <c r="A150" s="45">
        <v>43987</v>
      </c>
      <c r="B150" s="40">
        <f t="shared" si="17"/>
        <v>1</v>
      </c>
      <c r="C150" s="26">
        <f t="shared" si="18"/>
        <v>4187</v>
      </c>
      <c r="D150" s="27">
        <f t="shared" si="19"/>
        <v>4008.59</v>
      </c>
      <c r="E150" s="26">
        <f t="shared" si="20"/>
        <v>178.41</v>
      </c>
      <c r="F150" s="26">
        <f t="shared" si="21"/>
        <v>434124.2899999998</v>
      </c>
      <c r="G150" s="26">
        <f t="shared" si="16"/>
        <v>430115.69999999978</v>
      </c>
      <c r="H150" s="26">
        <f t="shared" si="22"/>
        <v>178.41</v>
      </c>
      <c r="I150" s="70">
        <f t="shared" si="23"/>
        <v>0</v>
      </c>
    </row>
    <row r="151" spans="1:9" x14ac:dyDescent="0.25">
      <c r="A151" s="45">
        <v>43988</v>
      </c>
      <c r="B151" s="40">
        <f t="shared" si="17"/>
        <v>1</v>
      </c>
      <c r="C151" s="26">
        <f t="shared" si="18"/>
        <v>4187</v>
      </c>
      <c r="D151" s="27">
        <f t="shared" si="19"/>
        <v>4010.24</v>
      </c>
      <c r="E151" s="26">
        <f t="shared" si="20"/>
        <v>176.76</v>
      </c>
      <c r="F151" s="26">
        <f t="shared" si="21"/>
        <v>430115.69999999978</v>
      </c>
      <c r="G151" s="26">
        <f t="shared" si="16"/>
        <v>426105.45999999979</v>
      </c>
      <c r="H151" s="26">
        <f t="shared" si="22"/>
        <v>176.76</v>
      </c>
      <c r="I151" s="70">
        <f t="shared" si="23"/>
        <v>0</v>
      </c>
    </row>
    <row r="152" spans="1:9" x14ac:dyDescent="0.25">
      <c r="A152" s="45">
        <v>43989</v>
      </c>
      <c r="B152" s="40">
        <f t="shared" si="17"/>
        <v>1</v>
      </c>
      <c r="C152" s="26">
        <f t="shared" si="18"/>
        <v>4187</v>
      </c>
      <c r="D152" s="27">
        <f t="shared" si="19"/>
        <v>4011.89</v>
      </c>
      <c r="E152" s="26">
        <f t="shared" si="20"/>
        <v>175.11</v>
      </c>
      <c r="F152" s="26">
        <f t="shared" si="21"/>
        <v>426105.45999999979</v>
      </c>
      <c r="G152" s="26">
        <f t="shared" si="16"/>
        <v>422093.56999999977</v>
      </c>
      <c r="H152" s="26">
        <f t="shared" si="22"/>
        <v>175.11</v>
      </c>
      <c r="I152" s="70">
        <f t="shared" si="23"/>
        <v>0</v>
      </c>
    </row>
    <row r="153" spans="1:9" x14ac:dyDescent="0.25">
      <c r="A153" s="45">
        <v>43990</v>
      </c>
      <c r="B153" s="40">
        <f t="shared" si="17"/>
        <v>1</v>
      </c>
      <c r="C153" s="26">
        <f t="shared" si="18"/>
        <v>4187</v>
      </c>
      <c r="D153" s="27">
        <f t="shared" si="19"/>
        <v>4013.54</v>
      </c>
      <c r="E153" s="26">
        <f t="shared" si="20"/>
        <v>173.46</v>
      </c>
      <c r="F153" s="26">
        <f t="shared" si="21"/>
        <v>422093.56999999977</v>
      </c>
      <c r="G153" s="26">
        <f t="shared" si="16"/>
        <v>418080.0299999998</v>
      </c>
      <c r="H153" s="26">
        <f t="shared" si="22"/>
        <v>173.46</v>
      </c>
      <c r="I153" s="70">
        <f t="shared" si="23"/>
        <v>0</v>
      </c>
    </row>
    <row r="154" spans="1:9" x14ac:dyDescent="0.25">
      <c r="A154" s="45">
        <v>43991</v>
      </c>
      <c r="B154" s="40">
        <f t="shared" si="17"/>
        <v>1</v>
      </c>
      <c r="C154" s="26">
        <f t="shared" si="18"/>
        <v>4187</v>
      </c>
      <c r="D154" s="27">
        <f t="shared" si="19"/>
        <v>4015.19</v>
      </c>
      <c r="E154" s="26">
        <f t="shared" si="20"/>
        <v>171.81</v>
      </c>
      <c r="F154" s="26">
        <f t="shared" si="21"/>
        <v>418080.0299999998</v>
      </c>
      <c r="G154" s="26">
        <f t="shared" si="16"/>
        <v>414064.83999999979</v>
      </c>
      <c r="H154" s="26">
        <f t="shared" si="22"/>
        <v>171.81</v>
      </c>
      <c r="I154" s="70">
        <f t="shared" si="23"/>
        <v>0</v>
      </c>
    </row>
    <row r="155" spans="1:9" x14ac:dyDescent="0.25">
      <c r="A155" s="45">
        <v>43992</v>
      </c>
      <c r="B155" s="40">
        <f t="shared" si="17"/>
        <v>1</v>
      </c>
      <c r="C155" s="26">
        <f t="shared" si="18"/>
        <v>4187</v>
      </c>
      <c r="D155" s="27">
        <f t="shared" si="19"/>
        <v>4016.84</v>
      </c>
      <c r="E155" s="26">
        <f t="shared" si="20"/>
        <v>170.16</v>
      </c>
      <c r="F155" s="26">
        <f t="shared" si="21"/>
        <v>414064.83999999979</v>
      </c>
      <c r="G155" s="26">
        <f t="shared" si="16"/>
        <v>410047.99999999977</v>
      </c>
      <c r="H155" s="26">
        <f t="shared" si="22"/>
        <v>170.16</v>
      </c>
      <c r="I155" s="70">
        <f t="shared" si="23"/>
        <v>0</v>
      </c>
    </row>
    <row r="156" spans="1:9" x14ac:dyDescent="0.25">
      <c r="A156" s="45">
        <v>43993</v>
      </c>
      <c r="B156" s="40">
        <f t="shared" si="17"/>
        <v>1</v>
      </c>
      <c r="C156" s="26">
        <f t="shared" si="18"/>
        <v>4187</v>
      </c>
      <c r="D156" s="27">
        <f t="shared" si="19"/>
        <v>4018.49</v>
      </c>
      <c r="E156" s="26">
        <f t="shared" si="20"/>
        <v>168.51</v>
      </c>
      <c r="F156" s="26">
        <f t="shared" si="21"/>
        <v>410047.99999999977</v>
      </c>
      <c r="G156" s="26">
        <f t="shared" si="16"/>
        <v>406029.50999999978</v>
      </c>
      <c r="H156" s="26">
        <f t="shared" si="22"/>
        <v>168.51</v>
      </c>
      <c r="I156" s="70">
        <f t="shared" si="23"/>
        <v>0</v>
      </c>
    </row>
    <row r="157" spans="1:9" x14ac:dyDescent="0.25">
      <c r="A157" s="45">
        <v>43994</v>
      </c>
      <c r="B157" s="40">
        <f t="shared" si="17"/>
        <v>1</v>
      </c>
      <c r="C157" s="26">
        <f t="shared" si="18"/>
        <v>4187</v>
      </c>
      <c r="D157" s="27">
        <f t="shared" si="19"/>
        <v>4020.14</v>
      </c>
      <c r="E157" s="26">
        <f t="shared" si="20"/>
        <v>166.86</v>
      </c>
      <c r="F157" s="26">
        <f t="shared" si="21"/>
        <v>406029.50999999978</v>
      </c>
      <c r="G157" s="26">
        <f t="shared" si="16"/>
        <v>402009.36999999976</v>
      </c>
      <c r="H157" s="26">
        <f t="shared" si="22"/>
        <v>166.86</v>
      </c>
      <c r="I157" s="70">
        <f t="shared" si="23"/>
        <v>0</v>
      </c>
    </row>
    <row r="158" spans="1:9" x14ac:dyDescent="0.25">
      <c r="A158" s="45">
        <v>43995</v>
      </c>
      <c r="B158" s="40">
        <f t="shared" si="17"/>
        <v>1</v>
      </c>
      <c r="C158" s="26">
        <f t="shared" si="18"/>
        <v>4187</v>
      </c>
      <c r="D158" s="27">
        <f t="shared" si="19"/>
        <v>4021.79</v>
      </c>
      <c r="E158" s="26">
        <f t="shared" si="20"/>
        <v>165.21</v>
      </c>
      <c r="F158" s="26">
        <f t="shared" si="21"/>
        <v>402009.36999999976</v>
      </c>
      <c r="G158" s="26">
        <f t="shared" si="16"/>
        <v>397987.57999999978</v>
      </c>
      <c r="H158" s="26">
        <f t="shared" si="22"/>
        <v>165.21</v>
      </c>
      <c r="I158" s="70">
        <f t="shared" si="23"/>
        <v>0</v>
      </c>
    </row>
    <row r="159" spans="1:9" x14ac:dyDescent="0.25">
      <c r="A159" s="45">
        <v>43996</v>
      </c>
      <c r="B159" s="40">
        <f t="shared" si="17"/>
        <v>1</v>
      </c>
      <c r="C159" s="26">
        <f t="shared" si="18"/>
        <v>4187</v>
      </c>
      <c r="D159" s="27">
        <f t="shared" si="19"/>
        <v>4023.44</v>
      </c>
      <c r="E159" s="26">
        <f t="shared" si="20"/>
        <v>163.56</v>
      </c>
      <c r="F159" s="26">
        <f t="shared" si="21"/>
        <v>397987.57999999978</v>
      </c>
      <c r="G159" s="26">
        <f t="shared" si="16"/>
        <v>393964.13999999978</v>
      </c>
      <c r="H159" s="26">
        <f t="shared" si="22"/>
        <v>163.56</v>
      </c>
      <c r="I159" s="70">
        <f t="shared" si="23"/>
        <v>0</v>
      </c>
    </row>
    <row r="160" spans="1:9" x14ac:dyDescent="0.25">
      <c r="A160" s="45">
        <v>43997</v>
      </c>
      <c r="B160" s="40">
        <f t="shared" si="17"/>
        <v>1</v>
      </c>
      <c r="C160" s="26">
        <f t="shared" si="18"/>
        <v>4187</v>
      </c>
      <c r="D160" s="27">
        <f t="shared" si="19"/>
        <v>4025.1</v>
      </c>
      <c r="E160" s="26">
        <f t="shared" si="20"/>
        <v>161.9</v>
      </c>
      <c r="F160" s="26">
        <f t="shared" si="21"/>
        <v>393964.13999999978</v>
      </c>
      <c r="G160" s="26">
        <f t="shared" si="16"/>
        <v>389939.0399999998</v>
      </c>
      <c r="H160" s="26">
        <f t="shared" si="22"/>
        <v>161.9</v>
      </c>
      <c r="I160" s="70">
        <f t="shared" si="23"/>
        <v>0</v>
      </c>
    </row>
    <row r="161" spans="1:9" x14ac:dyDescent="0.25">
      <c r="A161" s="45">
        <v>43998</v>
      </c>
      <c r="B161" s="40">
        <f t="shared" si="17"/>
        <v>1</v>
      </c>
      <c r="C161" s="26">
        <f t="shared" si="18"/>
        <v>4187</v>
      </c>
      <c r="D161" s="27">
        <f t="shared" si="19"/>
        <v>4026.75</v>
      </c>
      <c r="E161" s="26">
        <f t="shared" si="20"/>
        <v>160.25</v>
      </c>
      <c r="F161" s="26">
        <f t="shared" si="21"/>
        <v>389939.0399999998</v>
      </c>
      <c r="G161" s="26">
        <f t="shared" si="16"/>
        <v>385912.2899999998</v>
      </c>
      <c r="H161" s="26">
        <f t="shared" si="22"/>
        <v>160.25</v>
      </c>
      <c r="I161" s="70">
        <f t="shared" si="23"/>
        <v>0</v>
      </c>
    </row>
    <row r="162" spans="1:9" x14ac:dyDescent="0.25">
      <c r="A162" s="45">
        <v>43999</v>
      </c>
      <c r="B162" s="40">
        <f t="shared" si="17"/>
        <v>1</v>
      </c>
      <c r="C162" s="26">
        <f t="shared" si="18"/>
        <v>4187</v>
      </c>
      <c r="D162" s="27">
        <f t="shared" si="19"/>
        <v>4028.41</v>
      </c>
      <c r="E162" s="26">
        <f t="shared" si="20"/>
        <v>158.59</v>
      </c>
      <c r="F162" s="26">
        <f t="shared" si="21"/>
        <v>385912.2899999998</v>
      </c>
      <c r="G162" s="26">
        <f t="shared" si="16"/>
        <v>381883.87999999983</v>
      </c>
      <c r="H162" s="26">
        <f t="shared" si="22"/>
        <v>158.59</v>
      </c>
      <c r="I162" s="70">
        <f t="shared" si="23"/>
        <v>0</v>
      </c>
    </row>
    <row r="163" spans="1:9" x14ac:dyDescent="0.25">
      <c r="A163" s="45">
        <v>44000</v>
      </c>
      <c r="B163" s="40">
        <f t="shared" si="17"/>
        <v>1</v>
      </c>
      <c r="C163" s="26">
        <f t="shared" si="18"/>
        <v>4187</v>
      </c>
      <c r="D163" s="27">
        <f t="shared" si="19"/>
        <v>4030.06</v>
      </c>
      <c r="E163" s="26">
        <f t="shared" si="20"/>
        <v>156.94</v>
      </c>
      <c r="F163" s="26">
        <f t="shared" si="21"/>
        <v>381883.87999999983</v>
      </c>
      <c r="G163" s="26">
        <f t="shared" si="16"/>
        <v>377853.81999999983</v>
      </c>
      <c r="H163" s="26">
        <f t="shared" si="22"/>
        <v>156.94</v>
      </c>
      <c r="I163" s="70">
        <f t="shared" si="23"/>
        <v>0</v>
      </c>
    </row>
    <row r="164" spans="1:9" x14ac:dyDescent="0.25">
      <c r="A164" s="45">
        <v>44001</v>
      </c>
      <c r="B164" s="40">
        <f t="shared" si="17"/>
        <v>1</v>
      </c>
      <c r="C164" s="26">
        <f t="shared" si="18"/>
        <v>4187</v>
      </c>
      <c r="D164" s="27">
        <f t="shared" si="19"/>
        <v>4031.72</v>
      </c>
      <c r="E164" s="26">
        <f t="shared" si="20"/>
        <v>155.28</v>
      </c>
      <c r="F164" s="26">
        <f t="shared" si="21"/>
        <v>377853.81999999983</v>
      </c>
      <c r="G164" s="26">
        <f t="shared" si="16"/>
        <v>373822.09999999986</v>
      </c>
      <c r="H164" s="26">
        <f t="shared" si="22"/>
        <v>155.28</v>
      </c>
      <c r="I164" s="70">
        <f t="shared" si="23"/>
        <v>0</v>
      </c>
    </row>
    <row r="165" spans="1:9" x14ac:dyDescent="0.25">
      <c r="A165" s="45">
        <v>44002</v>
      </c>
      <c r="B165" s="40">
        <f t="shared" si="17"/>
        <v>1</v>
      </c>
      <c r="C165" s="26">
        <f t="shared" si="18"/>
        <v>4187</v>
      </c>
      <c r="D165" s="27">
        <f t="shared" si="19"/>
        <v>4033.37</v>
      </c>
      <c r="E165" s="26">
        <f t="shared" si="20"/>
        <v>153.63</v>
      </c>
      <c r="F165" s="26">
        <f t="shared" si="21"/>
        <v>373822.09999999986</v>
      </c>
      <c r="G165" s="26">
        <f t="shared" si="16"/>
        <v>369788.72999999986</v>
      </c>
      <c r="H165" s="26">
        <f t="shared" si="22"/>
        <v>153.63</v>
      </c>
      <c r="I165" s="70">
        <f t="shared" si="23"/>
        <v>0</v>
      </c>
    </row>
    <row r="166" spans="1:9" x14ac:dyDescent="0.25">
      <c r="A166" s="45">
        <v>44003</v>
      </c>
      <c r="B166" s="40">
        <f t="shared" si="17"/>
        <v>1</v>
      </c>
      <c r="C166" s="26">
        <f t="shared" si="18"/>
        <v>4187</v>
      </c>
      <c r="D166" s="27">
        <f t="shared" si="19"/>
        <v>4035.03</v>
      </c>
      <c r="E166" s="26">
        <f t="shared" si="20"/>
        <v>151.97</v>
      </c>
      <c r="F166" s="26">
        <f t="shared" si="21"/>
        <v>369788.72999999986</v>
      </c>
      <c r="G166" s="26">
        <f t="shared" si="16"/>
        <v>365753.69999999984</v>
      </c>
      <c r="H166" s="26">
        <f t="shared" si="22"/>
        <v>151.97</v>
      </c>
      <c r="I166" s="70">
        <f t="shared" si="23"/>
        <v>0</v>
      </c>
    </row>
    <row r="167" spans="1:9" x14ac:dyDescent="0.25">
      <c r="A167" s="45">
        <v>44004</v>
      </c>
      <c r="B167" s="40">
        <f t="shared" si="17"/>
        <v>1</v>
      </c>
      <c r="C167" s="26">
        <f t="shared" si="18"/>
        <v>4187</v>
      </c>
      <c r="D167" s="27">
        <f t="shared" si="19"/>
        <v>4036.69</v>
      </c>
      <c r="E167" s="26">
        <f t="shared" si="20"/>
        <v>150.31</v>
      </c>
      <c r="F167" s="26">
        <f t="shared" si="21"/>
        <v>365753.69999999984</v>
      </c>
      <c r="G167" s="26">
        <f t="shared" si="16"/>
        <v>361717.00999999983</v>
      </c>
      <c r="H167" s="26">
        <f t="shared" si="22"/>
        <v>150.31</v>
      </c>
      <c r="I167" s="70">
        <f t="shared" si="23"/>
        <v>0</v>
      </c>
    </row>
    <row r="168" spans="1:9" x14ac:dyDescent="0.25">
      <c r="A168" s="45">
        <v>44005</v>
      </c>
      <c r="B168" s="40">
        <f t="shared" si="17"/>
        <v>1</v>
      </c>
      <c r="C168" s="26">
        <f t="shared" si="18"/>
        <v>4187</v>
      </c>
      <c r="D168" s="27">
        <f t="shared" si="19"/>
        <v>4038.35</v>
      </c>
      <c r="E168" s="26">
        <f t="shared" si="20"/>
        <v>148.65</v>
      </c>
      <c r="F168" s="26">
        <f t="shared" si="21"/>
        <v>361717.00999999983</v>
      </c>
      <c r="G168" s="26">
        <f t="shared" si="16"/>
        <v>357678.65999999986</v>
      </c>
      <c r="H168" s="26">
        <f t="shared" si="22"/>
        <v>148.65</v>
      </c>
      <c r="I168" s="70">
        <f t="shared" si="23"/>
        <v>0</v>
      </c>
    </row>
    <row r="169" spans="1:9" x14ac:dyDescent="0.25">
      <c r="A169" s="45">
        <v>44006</v>
      </c>
      <c r="B169" s="40">
        <f t="shared" si="17"/>
        <v>1</v>
      </c>
      <c r="C169" s="26">
        <f t="shared" si="18"/>
        <v>4187</v>
      </c>
      <c r="D169" s="27">
        <f t="shared" si="19"/>
        <v>4040.01</v>
      </c>
      <c r="E169" s="26">
        <f t="shared" si="20"/>
        <v>146.99</v>
      </c>
      <c r="F169" s="26">
        <f t="shared" si="21"/>
        <v>357678.65999999986</v>
      </c>
      <c r="G169" s="26">
        <f t="shared" si="16"/>
        <v>353638.64999999985</v>
      </c>
      <c r="H169" s="26">
        <f t="shared" si="22"/>
        <v>146.99</v>
      </c>
      <c r="I169" s="70">
        <f t="shared" si="23"/>
        <v>0</v>
      </c>
    </row>
    <row r="170" spans="1:9" x14ac:dyDescent="0.25">
      <c r="A170" s="45">
        <v>44007</v>
      </c>
      <c r="B170" s="40">
        <f t="shared" si="17"/>
        <v>1</v>
      </c>
      <c r="C170" s="26">
        <f t="shared" si="18"/>
        <v>4187</v>
      </c>
      <c r="D170" s="27">
        <f t="shared" si="19"/>
        <v>4041.67</v>
      </c>
      <c r="E170" s="26">
        <f t="shared" si="20"/>
        <v>145.33000000000001</v>
      </c>
      <c r="F170" s="26">
        <f t="shared" si="21"/>
        <v>353638.64999999985</v>
      </c>
      <c r="G170" s="26">
        <f t="shared" si="16"/>
        <v>349596.97999999986</v>
      </c>
      <c r="H170" s="26">
        <f t="shared" si="22"/>
        <v>145.33000000000001</v>
      </c>
      <c r="I170" s="70">
        <f t="shared" si="23"/>
        <v>0</v>
      </c>
    </row>
    <row r="171" spans="1:9" x14ac:dyDescent="0.25">
      <c r="A171" s="45">
        <v>44008</v>
      </c>
      <c r="B171" s="40">
        <f t="shared" si="17"/>
        <v>1</v>
      </c>
      <c r="C171" s="26">
        <f t="shared" si="18"/>
        <v>4187</v>
      </c>
      <c r="D171" s="27">
        <f t="shared" si="19"/>
        <v>4043.33</v>
      </c>
      <c r="E171" s="26">
        <f t="shared" si="20"/>
        <v>143.66999999999999</v>
      </c>
      <c r="F171" s="26">
        <f t="shared" si="21"/>
        <v>349596.97999999986</v>
      </c>
      <c r="G171" s="26">
        <f t="shared" si="16"/>
        <v>345553.64999999985</v>
      </c>
      <c r="H171" s="26">
        <f t="shared" si="22"/>
        <v>143.66999999999999</v>
      </c>
      <c r="I171" s="70">
        <f t="shared" si="23"/>
        <v>0</v>
      </c>
    </row>
    <row r="172" spans="1:9" x14ac:dyDescent="0.25">
      <c r="A172" s="45">
        <v>44009</v>
      </c>
      <c r="B172" s="40">
        <f t="shared" si="17"/>
        <v>1</v>
      </c>
      <c r="C172" s="26">
        <f t="shared" si="18"/>
        <v>4187</v>
      </c>
      <c r="D172" s="27">
        <f t="shared" si="19"/>
        <v>4044.99</v>
      </c>
      <c r="E172" s="26">
        <f t="shared" si="20"/>
        <v>142.01</v>
      </c>
      <c r="F172" s="26">
        <f t="shared" si="21"/>
        <v>345553.64999999985</v>
      </c>
      <c r="G172" s="26">
        <f t="shared" si="16"/>
        <v>341508.65999999986</v>
      </c>
      <c r="H172" s="26">
        <f t="shared" si="22"/>
        <v>142.01</v>
      </c>
      <c r="I172" s="70">
        <f t="shared" si="23"/>
        <v>0</v>
      </c>
    </row>
    <row r="173" spans="1:9" x14ac:dyDescent="0.25">
      <c r="A173" s="45">
        <v>44010</v>
      </c>
      <c r="B173" s="40">
        <f t="shared" si="17"/>
        <v>1</v>
      </c>
      <c r="C173" s="26">
        <f t="shared" si="18"/>
        <v>4187</v>
      </c>
      <c r="D173" s="27">
        <f t="shared" si="19"/>
        <v>4046.65</v>
      </c>
      <c r="E173" s="26">
        <f t="shared" si="20"/>
        <v>140.35</v>
      </c>
      <c r="F173" s="26">
        <f t="shared" si="21"/>
        <v>341508.65999999986</v>
      </c>
      <c r="G173" s="26">
        <f t="shared" si="16"/>
        <v>337462.00999999983</v>
      </c>
      <c r="H173" s="26">
        <f t="shared" si="22"/>
        <v>140.35</v>
      </c>
      <c r="I173" s="70">
        <f t="shared" si="23"/>
        <v>0</v>
      </c>
    </row>
    <row r="174" spans="1:9" x14ac:dyDescent="0.25">
      <c r="A174" s="45">
        <v>44011</v>
      </c>
      <c r="B174" s="40">
        <f t="shared" si="17"/>
        <v>1</v>
      </c>
      <c r="C174" s="26">
        <f t="shared" si="18"/>
        <v>4187</v>
      </c>
      <c r="D174" s="27">
        <f t="shared" si="19"/>
        <v>4048.32</v>
      </c>
      <c r="E174" s="26">
        <f t="shared" si="20"/>
        <v>138.68</v>
      </c>
      <c r="F174" s="26">
        <f t="shared" si="21"/>
        <v>337462.00999999983</v>
      </c>
      <c r="G174" s="26">
        <f t="shared" si="16"/>
        <v>333413.68999999983</v>
      </c>
      <c r="H174" s="26">
        <f t="shared" si="22"/>
        <v>138.68</v>
      </c>
      <c r="I174" s="70">
        <f t="shared" si="23"/>
        <v>0</v>
      </c>
    </row>
    <row r="175" spans="1:9" x14ac:dyDescent="0.25">
      <c r="A175" s="45">
        <v>44012</v>
      </c>
      <c r="B175" s="40">
        <f t="shared" si="17"/>
        <v>1</v>
      </c>
      <c r="C175" s="26">
        <f t="shared" si="18"/>
        <v>4187</v>
      </c>
      <c r="D175" s="27">
        <f t="shared" si="19"/>
        <v>4049.98</v>
      </c>
      <c r="E175" s="26">
        <f t="shared" si="20"/>
        <v>137.02000000000001</v>
      </c>
      <c r="F175" s="26">
        <f t="shared" si="21"/>
        <v>333413.68999999983</v>
      </c>
      <c r="G175" s="26">
        <f t="shared" si="16"/>
        <v>329363.70999999985</v>
      </c>
      <c r="H175" s="26">
        <f t="shared" si="22"/>
        <v>137.02000000000001</v>
      </c>
      <c r="I175" s="70">
        <f t="shared" si="23"/>
        <v>0</v>
      </c>
    </row>
    <row r="176" spans="1:9" x14ac:dyDescent="0.25">
      <c r="A176" s="45">
        <v>44013</v>
      </c>
      <c r="B176" s="40">
        <f t="shared" si="17"/>
        <v>1</v>
      </c>
      <c r="C176" s="26">
        <f t="shared" si="18"/>
        <v>4187</v>
      </c>
      <c r="D176" s="27">
        <f t="shared" si="19"/>
        <v>4051.65</v>
      </c>
      <c r="E176" s="26">
        <f t="shared" si="20"/>
        <v>135.35</v>
      </c>
      <c r="F176" s="26">
        <f t="shared" si="21"/>
        <v>329363.70999999985</v>
      </c>
      <c r="G176" s="26">
        <f t="shared" si="16"/>
        <v>325312.05999999982</v>
      </c>
      <c r="H176" s="26">
        <f t="shared" si="22"/>
        <v>135.35</v>
      </c>
      <c r="I176" s="70">
        <f t="shared" si="23"/>
        <v>0</v>
      </c>
    </row>
    <row r="177" spans="1:9" x14ac:dyDescent="0.25">
      <c r="A177" s="45">
        <v>44014</v>
      </c>
      <c r="B177" s="40">
        <f t="shared" si="17"/>
        <v>1</v>
      </c>
      <c r="C177" s="26">
        <f t="shared" si="18"/>
        <v>4187</v>
      </c>
      <c r="D177" s="27">
        <f t="shared" si="19"/>
        <v>4053.31</v>
      </c>
      <c r="E177" s="26">
        <f t="shared" si="20"/>
        <v>133.69</v>
      </c>
      <c r="F177" s="26">
        <f t="shared" si="21"/>
        <v>325312.05999999982</v>
      </c>
      <c r="G177" s="26">
        <f t="shared" si="16"/>
        <v>321258.74999999983</v>
      </c>
      <c r="H177" s="26">
        <f t="shared" si="22"/>
        <v>133.69</v>
      </c>
      <c r="I177" s="70">
        <f t="shared" si="23"/>
        <v>0</v>
      </c>
    </row>
    <row r="178" spans="1:9" x14ac:dyDescent="0.25">
      <c r="A178" s="45">
        <v>44015</v>
      </c>
      <c r="B178" s="40">
        <f t="shared" si="17"/>
        <v>1</v>
      </c>
      <c r="C178" s="26">
        <f t="shared" si="18"/>
        <v>4187</v>
      </c>
      <c r="D178" s="27">
        <f t="shared" si="19"/>
        <v>4054.98</v>
      </c>
      <c r="E178" s="26">
        <f t="shared" si="20"/>
        <v>132.02000000000001</v>
      </c>
      <c r="F178" s="26">
        <f t="shared" si="21"/>
        <v>321258.74999999983</v>
      </c>
      <c r="G178" s="26">
        <f t="shared" si="16"/>
        <v>317203.76999999984</v>
      </c>
      <c r="H178" s="26">
        <f t="shared" si="22"/>
        <v>132.02000000000001</v>
      </c>
      <c r="I178" s="70">
        <f t="shared" si="23"/>
        <v>0</v>
      </c>
    </row>
    <row r="179" spans="1:9" x14ac:dyDescent="0.25">
      <c r="A179" s="45">
        <v>44016</v>
      </c>
      <c r="B179" s="40">
        <f t="shared" si="17"/>
        <v>1</v>
      </c>
      <c r="C179" s="26">
        <f t="shared" si="18"/>
        <v>4187</v>
      </c>
      <c r="D179" s="27">
        <f t="shared" si="19"/>
        <v>4056.64</v>
      </c>
      <c r="E179" s="26">
        <f t="shared" si="20"/>
        <v>130.36000000000001</v>
      </c>
      <c r="F179" s="26">
        <f t="shared" si="21"/>
        <v>317203.76999999984</v>
      </c>
      <c r="G179" s="26">
        <f t="shared" si="16"/>
        <v>313147.12999999983</v>
      </c>
      <c r="H179" s="26">
        <f t="shared" si="22"/>
        <v>130.36000000000001</v>
      </c>
      <c r="I179" s="70">
        <f t="shared" si="23"/>
        <v>0</v>
      </c>
    </row>
    <row r="180" spans="1:9" x14ac:dyDescent="0.25">
      <c r="A180" s="45">
        <v>44017</v>
      </c>
      <c r="B180" s="40">
        <f t="shared" si="17"/>
        <v>1</v>
      </c>
      <c r="C180" s="26">
        <f t="shared" si="18"/>
        <v>4187</v>
      </c>
      <c r="D180" s="27">
        <f t="shared" si="19"/>
        <v>4058.31</v>
      </c>
      <c r="E180" s="26">
        <f t="shared" si="20"/>
        <v>128.69</v>
      </c>
      <c r="F180" s="26">
        <f t="shared" si="21"/>
        <v>313147.12999999983</v>
      </c>
      <c r="G180" s="26">
        <f t="shared" si="16"/>
        <v>309088.81999999983</v>
      </c>
      <c r="H180" s="26">
        <f t="shared" si="22"/>
        <v>128.69</v>
      </c>
      <c r="I180" s="70">
        <f t="shared" si="23"/>
        <v>0</v>
      </c>
    </row>
    <row r="181" spans="1:9" x14ac:dyDescent="0.25">
      <c r="A181" s="45">
        <v>44018</v>
      </c>
      <c r="B181" s="40">
        <f t="shared" si="17"/>
        <v>1</v>
      </c>
      <c r="C181" s="26">
        <f t="shared" si="18"/>
        <v>4187</v>
      </c>
      <c r="D181" s="27">
        <f t="shared" si="19"/>
        <v>4059.98</v>
      </c>
      <c r="E181" s="26">
        <f t="shared" si="20"/>
        <v>127.02</v>
      </c>
      <c r="F181" s="26">
        <f t="shared" si="21"/>
        <v>309088.81999999983</v>
      </c>
      <c r="G181" s="26">
        <f t="shared" si="16"/>
        <v>305028.83999999985</v>
      </c>
      <c r="H181" s="26">
        <f t="shared" si="22"/>
        <v>127.02</v>
      </c>
      <c r="I181" s="70">
        <f t="shared" si="23"/>
        <v>0</v>
      </c>
    </row>
    <row r="182" spans="1:9" x14ac:dyDescent="0.25">
      <c r="A182" s="45">
        <v>44019</v>
      </c>
      <c r="B182" s="40">
        <f t="shared" si="17"/>
        <v>1</v>
      </c>
      <c r="C182" s="26">
        <f t="shared" si="18"/>
        <v>4187</v>
      </c>
      <c r="D182" s="27">
        <f t="shared" si="19"/>
        <v>4061.65</v>
      </c>
      <c r="E182" s="26">
        <f t="shared" si="20"/>
        <v>125.35</v>
      </c>
      <c r="F182" s="26">
        <f t="shared" si="21"/>
        <v>305028.83999999985</v>
      </c>
      <c r="G182" s="26">
        <f t="shared" si="16"/>
        <v>300967.18999999983</v>
      </c>
      <c r="H182" s="26">
        <f t="shared" si="22"/>
        <v>125.35</v>
      </c>
      <c r="I182" s="70">
        <f t="shared" si="23"/>
        <v>0</v>
      </c>
    </row>
    <row r="183" spans="1:9" x14ac:dyDescent="0.25">
      <c r="A183" s="45">
        <v>44020</v>
      </c>
      <c r="B183" s="40">
        <f t="shared" si="17"/>
        <v>1</v>
      </c>
      <c r="C183" s="26">
        <f t="shared" si="18"/>
        <v>4187</v>
      </c>
      <c r="D183" s="27">
        <f t="shared" si="19"/>
        <v>4063.31</v>
      </c>
      <c r="E183" s="26">
        <f t="shared" si="20"/>
        <v>123.69</v>
      </c>
      <c r="F183" s="26">
        <f t="shared" si="21"/>
        <v>300967.18999999983</v>
      </c>
      <c r="G183" s="26">
        <f t="shared" si="16"/>
        <v>296903.87999999983</v>
      </c>
      <c r="H183" s="26">
        <f t="shared" si="22"/>
        <v>123.69</v>
      </c>
      <c r="I183" s="70">
        <f t="shared" si="23"/>
        <v>0</v>
      </c>
    </row>
    <row r="184" spans="1:9" x14ac:dyDescent="0.25">
      <c r="A184" s="45">
        <v>44021</v>
      </c>
      <c r="B184" s="40">
        <f t="shared" si="17"/>
        <v>1</v>
      </c>
      <c r="C184" s="26">
        <f t="shared" si="18"/>
        <v>4187</v>
      </c>
      <c r="D184" s="27">
        <f t="shared" si="19"/>
        <v>4064.98</v>
      </c>
      <c r="E184" s="26">
        <f t="shared" si="20"/>
        <v>122.02</v>
      </c>
      <c r="F184" s="26">
        <f t="shared" si="21"/>
        <v>296903.87999999983</v>
      </c>
      <c r="G184" s="26">
        <f t="shared" si="16"/>
        <v>292838.89999999985</v>
      </c>
      <c r="H184" s="26">
        <f t="shared" si="22"/>
        <v>122.02</v>
      </c>
      <c r="I184" s="70">
        <f t="shared" si="23"/>
        <v>0</v>
      </c>
    </row>
    <row r="185" spans="1:9" x14ac:dyDescent="0.25">
      <c r="A185" s="45">
        <v>44022</v>
      </c>
      <c r="B185" s="40">
        <f t="shared" si="17"/>
        <v>1</v>
      </c>
      <c r="C185" s="26">
        <f t="shared" si="18"/>
        <v>4187</v>
      </c>
      <c r="D185" s="27">
        <f t="shared" si="19"/>
        <v>4066.66</v>
      </c>
      <c r="E185" s="26">
        <f t="shared" si="20"/>
        <v>120.34</v>
      </c>
      <c r="F185" s="26">
        <f t="shared" si="21"/>
        <v>292838.89999999985</v>
      </c>
      <c r="G185" s="26">
        <f t="shared" si="16"/>
        <v>288772.23999999987</v>
      </c>
      <c r="H185" s="26">
        <f t="shared" si="22"/>
        <v>120.34</v>
      </c>
      <c r="I185" s="70">
        <f t="shared" si="23"/>
        <v>0</v>
      </c>
    </row>
    <row r="186" spans="1:9" x14ac:dyDescent="0.25">
      <c r="A186" s="45">
        <v>44023</v>
      </c>
      <c r="B186" s="40">
        <f t="shared" si="17"/>
        <v>1</v>
      </c>
      <c r="C186" s="26">
        <f t="shared" si="18"/>
        <v>4187</v>
      </c>
      <c r="D186" s="27">
        <f t="shared" si="19"/>
        <v>4068.33</v>
      </c>
      <c r="E186" s="26">
        <f t="shared" si="20"/>
        <v>118.67</v>
      </c>
      <c r="F186" s="26">
        <f t="shared" si="21"/>
        <v>288772.23999999987</v>
      </c>
      <c r="G186" s="26">
        <f t="shared" si="16"/>
        <v>284703.90999999986</v>
      </c>
      <c r="H186" s="26">
        <f t="shared" si="22"/>
        <v>118.67</v>
      </c>
      <c r="I186" s="70">
        <f t="shared" si="23"/>
        <v>0</v>
      </c>
    </row>
    <row r="187" spans="1:9" x14ac:dyDescent="0.25">
      <c r="A187" s="45">
        <v>44024</v>
      </c>
      <c r="B187" s="40">
        <f t="shared" si="17"/>
        <v>1</v>
      </c>
      <c r="C187" s="26">
        <f t="shared" si="18"/>
        <v>4187</v>
      </c>
      <c r="D187" s="27">
        <f t="shared" si="19"/>
        <v>4070</v>
      </c>
      <c r="E187" s="26">
        <f t="shared" si="20"/>
        <v>117</v>
      </c>
      <c r="F187" s="26">
        <f t="shared" si="21"/>
        <v>284703.90999999986</v>
      </c>
      <c r="G187" s="26">
        <f t="shared" si="16"/>
        <v>280633.90999999986</v>
      </c>
      <c r="H187" s="26">
        <f t="shared" si="22"/>
        <v>117</v>
      </c>
      <c r="I187" s="70">
        <f t="shared" si="23"/>
        <v>0</v>
      </c>
    </row>
    <row r="188" spans="1:9" x14ac:dyDescent="0.25">
      <c r="A188" s="45">
        <v>44025</v>
      </c>
      <c r="B188" s="40">
        <f t="shared" si="17"/>
        <v>1</v>
      </c>
      <c r="C188" s="26">
        <f t="shared" si="18"/>
        <v>4187</v>
      </c>
      <c r="D188" s="27">
        <f t="shared" si="19"/>
        <v>4071.67</v>
      </c>
      <c r="E188" s="26">
        <f t="shared" si="20"/>
        <v>115.33</v>
      </c>
      <c r="F188" s="26">
        <f t="shared" si="21"/>
        <v>280633.90999999986</v>
      </c>
      <c r="G188" s="26">
        <f t="shared" si="16"/>
        <v>276562.23999999987</v>
      </c>
      <c r="H188" s="26">
        <f t="shared" si="22"/>
        <v>115.33</v>
      </c>
      <c r="I188" s="70">
        <f t="shared" si="23"/>
        <v>0</v>
      </c>
    </row>
    <row r="189" spans="1:9" x14ac:dyDescent="0.25">
      <c r="A189" s="45">
        <v>44026</v>
      </c>
      <c r="B189" s="40">
        <f t="shared" si="17"/>
        <v>1</v>
      </c>
      <c r="C189" s="26">
        <f t="shared" si="18"/>
        <v>4187</v>
      </c>
      <c r="D189" s="27">
        <f t="shared" si="19"/>
        <v>4073.34</v>
      </c>
      <c r="E189" s="26">
        <f t="shared" si="20"/>
        <v>113.66</v>
      </c>
      <c r="F189" s="26">
        <f t="shared" si="21"/>
        <v>276562.23999999987</v>
      </c>
      <c r="G189" s="26">
        <f t="shared" si="16"/>
        <v>272488.89999999985</v>
      </c>
      <c r="H189" s="26">
        <f t="shared" si="22"/>
        <v>113.66</v>
      </c>
      <c r="I189" s="70">
        <f t="shared" si="23"/>
        <v>0</v>
      </c>
    </row>
    <row r="190" spans="1:9" x14ac:dyDescent="0.25">
      <c r="A190" s="45">
        <v>44027</v>
      </c>
      <c r="B190" s="40">
        <f t="shared" si="17"/>
        <v>1</v>
      </c>
      <c r="C190" s="26">
        <f t="shared" si="18"/>
        <v>4187</v>
      </c>
      <c r="D190" s="27">
        <f t="shared" si="19"/>
        <v>4075.02</v>
      </c>
      <c r="E190" s="26">
        <f t="shared" si="20"/>
        <v>111.98</v>
      </c>
      <c r="F190" s="26">
        <f t="shared" si="21"/>
        <v>272488.89999999985</v>
      </c>
      <c r="G190" s="26">
        <f t="shared" si="16"/>
        <v>268413.87999999983</v>
      </c>
      <c r="H190" s="26">
        <f t="shared" si="22"/>
        <v>111.98</v>
      </c>
      <c r="I190" s="70">
        <f t="shared" si="23"/>
        <v>0</v>
      </c>
    </row>
    <row r="191" spans="1:9" x14ac:dyDescent="0.25">
      <c r="A191" s="45">
        <v>44028</v>
      </c>
      <c r="B191" s="40">
        <f t="shared" si="17"/>
        <v>1</v>
      </c>
      <c r="C191" s="26">
        <f t="shared" si="18"/>
        <v>4187</v>
      </c>
      <c r="D191" s="27">
        <f t="shared" si="19"/>
        <v>4076.69</v>
      </c>
      <c r="E191" s="26">
        <f t="shared" si="20"/>
        <v>110.31</v>
      </c>
      <c r="F191" s="26">
        <f t="shared" si="21"/>
        <v>268413.87999999983</v>
      </c>
      <c r="G191" s="26">
        <f t="shared" si="16"/>
        <v>264337.18999999983</v>
      </c>
      <c r="H191" s="26">
        <f t="shared" si="22"/>
        <v>110.31</v>
      </c>
      <c r="I191" s="70">
        <f t="shared" si="23"/>
        <v>0</v>
      </c>
    </row>
    <row r="192" spans="1:9" x14ac:dyDescent="0.25">
      <c r="A192" s="45">
        <v>44029</v>
      </c>
      <c r="B192" s="40">
        <f t="shared" si="17"/>
        <v>1</v>
      </c>
      <c r="C192" s="26">
        <f t="shared" si="18"/>
        <v>4187</v>
      </c>
      <c r="D192" s="27">
        <f t="shared" si="19"/>
        <v>4078.37</v>
      </c>
      <c r="E192" s="26">
        <f t="shared" si="20"/>
        <v>108.63</v>
      </c>
      <c r="F192" s="26">
        <f t="shared" si="21"/>
        <v>264337.18999999983</v>
      </c>
      <c r="G192" s="26">
        <f t="shared" si="16"/>
        <v>260258.81999999983</v>
      </c>
      <c r="H192" s="26">
        <f t="shared" si="22"/>
        <v>108.63</v>
      </c>
      <c r="I192" s="70">
        <f t="shared" si="23"/>
        <v>0</v>
      </c>
    </row>
    <row r="193" spans="1:9" x14ac:dyDescent="0.25">
      <c r="A193" s="45">
        <v>44030</v>
      </c>
      <c r="B193" s="40">
        <f t="shared" si="17"/>
        <v>1</v>
      </c>
      <c r="C193" s="26">
        <f t="shared" si="18"/>
        <v>4187</v>
      </c>
      <c r="D193" s="27">
        <f t="shared" si="19"/>
        <v>4080.04</v>
      </c>
      <c r="E193" s="26">
        <f t="shared" si="20"/>
        <v>106.96</v>
      </c>
      <c r="F193" s="26">
        <f t="shared" si="21"/>
        <v>260258.81999999983</v>
      </c>
      <c r="G193" s="26">
        <f t="shared" si="16"/>
        <v>256178.77999999982</v>
      </c>
      <c r="H193" s="26">
        <f t="shared" si="22"/>
        <v>106.96</v>
      </c>
      <c r="I193" s="70">
        <f t="shared" si="23"/>
        <v>0</v>
      </c>
    </row>
    <row r="194" spans="1:9" x14ac:dyDescent="0.25">
      <c r="A194" s="45">
        <v>44031</v>
      </c>
      <c r="B194" s="40">
        <f t="shared" si="17"/>
        <v>1</v>
      </c>
      <c r="C194" s="26">
        <f t="shared" si="18"/>
        <v>4187</v>
      </c>
      <c r="D194" s="27">
        <f t="shared" si="19"/>
        <v>4081.72</v>
      </c>
      <c r="E194" s="26">
        <f t="shared" si="20"/>
        <v>105.28</v>
      </c>
      <c r="F194" s="26">
        <f t="shared" si="21"/>
        <v>256178.77999999982</v>
      </c>
      <c r="G194" s="26">
        <f t="shared" si="16"/>
        <v>252097.05999999982</v>
      </c>
      <c r="H194" s="26">
        <f t="shared" si="22"/>
        <v>105.28</v>
      </c>
      <c r="I194" s="70">
        <f t="shared" si="23"/>
        <v>0</v>
      </c>
    </row>
    <row r="195" spans="1:9" x14ac:dyDescent="0.25">
      <c r="A195" s="45">
        <v>44032</v>
      </c>
      <c r="B195" s="40">
        <f t="shared" si="17"/>
        <v>1</v>
      </c>
      <c r="C195" s="26">
        <f t="shared" si="18"/>
        <v>4187</v>
      </c>
      <c r="D195" s="27">
        <f t="shared" si="19"/>
        <v>4083.4</v>
      </c>
      <c r="E195" s="26">
        <f t="shared" si="20"/>
        <v>103.6</v>
      </c>
      <c r="F195" s="26">
        <f t="shared" si="21"/>
        <v>252097.05999999982</v>
      </c>
      <c r="G195" s="26">
        <f t="shared" si="16"/>
        <v>248013.65999999983</v>
      </c>
      <c r="H195" s="26">
        <f t="shared" si="22"/>
        <v>103.6</v>
      </c>
      <c r="I195" s="70">
        <f t="shared" si="23"/>
        <v>0</v>
      </c>
    </row>
    <row r="196" spans="1:9" x14ac:dyDescent="0.25">
      <c r="A196" s="45">
        <v>44033</v>
      </c>
      <c r="B196" s="40">
        <f t="shared" si="17"/>
        <v>1</v>
      </c>
      <c r="C196" s="26">
        <f t="shared" si="18"/>
        <v>4187</v>
      </c>
      <c r="D196" s="27">
        <f t="shared" si="19"/>
        <v>4085.08</v>
      </c>
      <c r="E196" s="26">
        <f t="shared" si="20"/>
        <v>101.92</v>
      </c>
      <c r="F196" s="26">
        <f t="shared" si="21"/>
        <v>248013.65999999983</v>
      </c>
      <c r="G196" s="26">
        <f t="shared" ref="G196:G255" si="24">F196-D196</f>
        <v>243928.57999999984</v>
      </c>
      <c r="H196" s="26">
        <f t="shared" si="22"/>
        <v>101.92</v>
      </c>
      <c r="I196" s="70">
        <f t="shared" si="23"/>
        <v>0</v>
      </c>
    </row>
    <row r="197" spans="1:9" x14ac:dyDescent="0.25">
      <c r="A197" s="45">
        <v>44034</v>
      </c>
      <c r="B197" s="40">
        <f t="shared" ref="B197:B255" si="25">A197-A196</f>
        <v>1</v>
      </c>
      <c r="C197" s="26">
        <f t="shared" ref="C197:C255" si="26">$D$2</f>
        <v>4187</v>
      </c>
      <c r="D197" s="27">
        <f t="shared" ref="D197:D255" si="27">C197-E197</f>
        <v>4086.76</v>
      </c>
      <c r="E197" s="26">
        <f t="shared" ref="E197:E254" si="28">ROUND(F197*$B$2*B197/365,2)</f>
        <v>100.24</v>
      </c>
      <c r="F197" s="26">
        <f t="shared" ref="F197:F255" si="29">G196</f>
        <v>243928.57999999984</v>
      </c>
      <c r="G197" s="26">
        <f t="shared" si="24"/>
        <v>239841.81999999983</v>
      </c>
      <c r="H197" s="26">
        <f t="shared" ref="H197:H254" si="30">ROUND(F197*$B$2*B197/365,2)</f>
        <v>100.24</v>
      </c>
      <c r="I197" s="70">
        <f t="shared" ref="I197:I255" si="31">H197-E197</f>
        <v>0</v>
      </c>
    </row>
    <row r="198" spans="1:9" x14ac:dyDescent="0.25">
      <c r="A198" s="45">
        <v>44035</v>
      </c>
      <c r="B198" s="40">
        <f t="shared" si="25"/>
        <v>1</v>
      </c>
      <c r="C198" s="26">
        <f t="shared" si="26"/>
        <v>4187</v>
      </c>
      <c r="D198" s="27">
        <f t="shared" si="27"/>
        <v>4088.43</v>
      </c>
      <c r="E198" s="26">
        <f t="shared" si="28"/>
        <v>98.57</v>
      </c>
      <c r="F198" s="26">
        <f t="shared" si="29"/>
        <v>239841.81999999983</v>
      </c>
      <c r="G198" s="26">
        <f t="shared" si="24"/>
        <v>235753.38999999984</v>
      </c>
      <c r="H198" s="26">
        <f t="shared" si="30"/>
        <v>98.57</v>
      </c>
      <c r="I198" s="70">
        <f t="shared" si="31"/>
        <v>0</v>
      </c>
    </row>
    <row r="199" spans="1:9" x14ac:dyDescent="0.25">
      <c r="A199" s="45">
        <v>44036</v>
      </c>
      <c r="B199" s="40">
        <f t="shared" si="25"/>
        <v>1</v>
      </c>
      <c r="C199" s="26">
        <f t="shared" si="26"/>
        <v>4187</v>
      </c>
      <c r="D199" s="27">
        <f t="shared" si="27"/>
        <v>4090.12</v>
      </c>
      <c r="E199" s="26">
        <f t="shared" si="28"/>
        <v>96.88</v>
      </c>
      <c r="F199" s="26">
        <f t="shared" si="29"/>
        <v>235753.38999999984</v>
      </c>
      <c r="G199" s="26">
        <f t="shared" si="24"/>
        <v>231663.26999999984</v>
      </c>
      <c r="H199" s="26">
        <f t="shared" si="30"/>
        <v>96.88</v>
      </c>
      <c r="I199" s="70">
        <f t="shared" si="31"/>
        <v>0</v>
      </c>
    </row>
    <row r="200" spans="1:9" x14ac:dyDescent="0.25">
      <c r="A200" s="45">
        <v>44037</v>
      </c>
      <c r="B200" s="40">
        <f t="shared" si="25"/>
        <v>1</v>
      </c>
      <c r="C200" s="26">
        <f t="shared" si="26"/>
        <v>4187</v>
      </c>
      <c r="D200" s="27">
        <f t="shared" si="27"/>
        <v>4091.8</v>
      </c>
      <c r="E200" s="26">
        <f t="shared" si="28"/>
        <v>95.2</v>
      </c>
      <c r="F200" s="26">
        <f t="shared" si="29"/>
        <v>231663.26999999984</v>
      </c>
      <c r="G200" s="26">
        <f t="shared" si="24"/>
        <v>227571.46999999986</v>
      </c>
      <c r="H200" s="26">
        <f t="shared" si="30"/>
        <v>95.2</v>
      </c>
      <c r="I200" s="70">
        <f t="shared" si="31"/>
        <v>0</v>
      </c>
    </row>
    <row r="201" spans="1:9" x14ac:dyDescent="0.25">
      <c r="A201" s="45">
        <v>44038</v>
      </c>
      <c r="B201" s="40">
        <f t="shared" si="25"/>
        <v>1</v>
      </c>
      <c r="C201" s="26">
        <f t="shared" si="26"/>
        <v>4187</v>
      </c>
      <c r="D201" s="27">
        <f t="shared" si="27"/>
        <v>4093.48</v>
      </c>
      <c r="E201" s="26">
        <f t="shared" si="28"/>
        <v>93.52</v>
      </c>
      <c r="F201" s="26">
        <f t="shared" si="29"/>
        <v>227571.46999999986</v>
      </c>
      <c r="G201" s="26">
        <f t="shared" si="24"/>
        <v>223477.98999999985</v>
      </c>
      <c r="H201" s="26">
        <f t="shared" si="30"/>
        <v>93.52</v>
      </c>
      <c r="I201" s="70">
        <f t="shared" si="31"/>
        <v>0</v>
      </c>
    </row>
    <row r="202" spans="1:9" x14ac:dyDescent="0.25">
      <c r="A202" s="45">
        <v>44039</v>
      </c>
      <c r="B202" s="40">
        <f t="shared" si="25"/>
        <v>1</v>
      </c>
      <c r="C202" s="26">
        <f t="shared" si="26"/>
        <v>4187</v>
      </c>
      <c r="D202" s="27">
        <f t="shared" si="27"/>
        <v>4095.16</v>
      </c>
      <c r="E202" s="26">
        <f t="shared" si="28"/>
        <v>91.84</v>
      </c>
      <c r="F202" s="26">
        <f t="shared" si="29"/>
        <v>223477.98999999985</v>
      </c>
      <c r="G202" s="26">
        <f t="shared" si="24"/>
        <v>219382.82999999984</v>
      </c>
      <c r="H202" s="26">
        <f t="shared" si="30"/>
        <v>91.84</v>
      </c>
      <c r="I202" s="70">
        <f t="shared" si="31"/>
        <v>0</v>
      </c>
    </row>
    <row r="203" spans="1:9" x14ac:dyDescent="0.25">
      <c r="A203" s="45">
        <v>44040</v>
      </c>
      <c r="B203" s="40">
        <f t="shared" si="25"/>
        <v>1</v>
      </c>
      <c r="C203" s="26">
        <f t="shared" si="26"/>
        <v>4187</v>
      </c>
      <c r="D203" s="27">
        <f t="shared" si="27"/>
        <v>4096.84</v>
      </c>
      <c r="E203" s="26">
        <f t="shared" si="28"/>
        <v>90.16</v>
      </c>
      <c r="F203" s="26">
        <f t="shared" si="29"/>
        <v>219382.82999999984</v>
      </c>
      <c r="G203" s="26">
        <f t="shared" si="24"/>
        <v>215285.98999999985</v>
      </c>
      <c r="H203" s="26">
        <f t="shared" si="30"/>
        <v>90.16</v>
      </c>
      <c r="I203" s="70">
        <f t="shared" si="31"/>
        <v>0</v>
      </c>
    </row>
    <row r="204" spans="1:9" x14ac:dyDescent="0.25">
      <c r="A204" s="45">
        <v>44041</v>
      </c>
      <c r="B204" s="40">
        <f t="shared" si="25"/>
        <v>1</v>
      </c>
      <c r="C204" s="26">
        <f t="shared" si="26"/>
        <v>4187</v>
      </c>
      <c r="D204" s="27">
        <f t="shared" si="27"/>
        <v>4098.53</v>
      </c>
      <c r="E204" s="26">
        <f t="shared" si="28"/>
        <v>88.47</v>
      </c>
      <c r="F204" s="26">
        <f t="shared" si="29"/>
        <v>215285.98999999985</v>
      </c>
      <c r="G204" s="26">
        <f t="shared" si="24"/>
        <v>211187.45999999985</v>
      </c>
      <c r="H204" s="26">
        <f t="shared" si="30"/>
        <v>88.47</v>
      </c>
      <c r="I204" s="70">
        <f t="shared" si="31"/>
        <v>0</v>
      </c>
    </row>
    <row r="205" spans="1:9" x14ac:dyDescent="0.25">
      <c r="A205" s="45">
        <v>44042</v>
      </c>
      <c r="B205" s="40">
        <f t="shared" si="25"/>
        <v>1</v>
      </c>
      <c r="C205" s="26">
        <f t="shared" si="26"/>
        <v>4187</v>
      </c>
      <c r="D205" s="27">
        <f t="shared" si="27"/>
        <v>4100.21</v>
      </c>
      <c r="E205" s="26">
        <f t="shared" si="28"/>
        <v>86.79</v>
      </c>
      <c r="F205" s="26">
        <f t="shared" si="29"/>
        <v>211187.45999999985</v>
      </c>
      <c r="G205" s="26">
        <f t="shared" si="24"/>
        <v>207087.24999999985</v>
      </c>
      <c r="H205" s="26">
        <f t="shared" si="30"/>
        <v>86.79</v>
      </c>
      <c r="I205" s="70">
        <f t="shared" si="31"/>
        <v>0</v>
      </c>
    </row>
    <row r="206" spans="1:9" x14ac:dyDescent="0.25">
      <c r="A206" s="45">
        <v>44043</v>
      </c>
      <c r="B206" s="40">
        <f t="shared" si="25"/>
        <v>1</v>
      </c>
      <c r="C206" s="26">
        <f t="shared" si="26"/>
        <v>4187</v>
      </c>
      <c r="D206" s="27">
        <f t="shared" si="27"/>
        <v>4101.8999999999996</v>
      </c>
      <c r="E206" s="26">
        <f t="shared" si="28"/>
        <v>85.1</v>
      </c>
      <c r="F206" s="26">
        <f t="shared" si="29"/>
        <v>207087.24999999985</v>
      </c>
      <c r="G206" s="26">
        <f t="shared" si="24"/>
        <v>202985.34999999986</v>
      </c>
      <c r="H206" s="26">
        <f t="shared" si="30"/>
        <v>85.1</v>
      </c>
      <c r="I206" s="70">
        <f t="shared" si="31"/>
        <v>0</v>
      </c>
    </row>
    <row r="207" spans="1:9" x14ac:dyDescent="0.25">
      <c r="A207" s="45">
        <v>44044</v>
      </c>
      <c r="B207" s="40">
        <f t="shared" si="25"/>
        <v>1</v>
      </c>
      <c r="C207" s="26">
        <f t="shared" si="26"/>
        <v>4187</v>
      </c>
      <c r="D207" s="27">
        <f t="shared" si="27"/>
        <v>4103.58</v>
      </c>
      <c r="E207" s="26">
        <f t="shared" si="28"/>
        <v>83.42</v>
      </c>
      <c r="F207" s="26">
        <f t="shared" si="29"/>
        <v>202985.34999999986</v>
      </c>
      <c r="G207" s="26">
        <f t="shared" si="24"/>
        <v>198881.76999999987</v>
      </c>
      <c r="H207" s="26">
        <f t="shared" si="30"/>
        <v>83.42</v>
      </c>
      <c r="I207" s="70">
        <f t="shared" si="31"/>
        <v>0</v>
      </c>
    </row>
    <row r="208" spans="1:9" x14ac:dyDescent="0.25">
      <c r="A208" s="45">
        <v>44045</v>
      </c>
      <c r="B208" s="40">
        <f t="shared" si="25"/>
        <v>1</v>
      </c>
      <c r="C208" s="26">
        <f t="shared" si="26"/>
        <v>4187</v>
      </c>
      <c r="D208" s="27">
        <f t="shared" si="27"/>
        <v>4105.2700000000004</v>
      </c>
      <c r="E208" s="26">
        <f t="shared" si="28"/>
        <v>81.73</v>
      </c>
      <c r="F208" s="26">
        <f t="shared" si="29"/>
        <v>198881.76999999987</v>
      </c>
      <c r="G208" s="26">
        <f t="shared" si="24"/>
        <v>194776.49999999988</v>
      </c>
      <c r="H208" s="26">
        <f t="shared" si="30"/>
        <v>81.73</v>
      </c>
      <c r="I208" s="70">
        <f t="shared" si="31"/>
        <v>0</v>
      </c>
    </row>
    <row r="209" spans="1:9" x14ac:dyDescent="0.25">
      <c r="A209" s="45">
        <v>44046</v>
      </c>
      <c r="B209" s="40">
        <f t="shared" si="25"/>
        <v>1</v>
      </c>
      <c r="C209" s="26">
        <f t="shared" si="26"/>
        <v>4187</v>
      </c>
      <c r="D209" s="27">
        <f t="shared" si="27"/>
        <v>4106.95</v>
      </c>
      <c r="E209" s="26">
        <f t="shared" si="28"/>
        <v>80.05</v>
      </c>
      <c r="F209" s="26">
        <f t="shared" si="29"/>
        <v>194776.49999999988</v>
      </c>
      <c r="G209" s="26">
        <f t="shared" si="24"/>
        <v>190669.54999999987</v>
      </c>
      <c r="H209" s="26">
        <f t="shared" si="30"/>
        <v>80.05</v>
      </c>
      <c r="I209" s="70">
        <f t="shared" si="31"/>
        <v>0</v>
      </c>
    </row>
    <row r="210" spans="1:9" x14ac:dyDescent="0.25">
      <c r="A210" s="45">
        <v>44047</v>
      </c>
      <c r="B210" s="40">
        <f t="shared" si="25"/>
        <v>1</v>
      </c>
      <c r="C210" s="26">
        <f t="shared" si="26"/>
        <v>4187</v>
      </c>
      <c r="D210" s="27">
        <f t="shared" si="27"/>
        <v>4108.6400000000003</v>
      </c>
      <c r="E210" s="26">
        <f t="shared" si="28"/>
        <v>78.36</v>
      </c>
      <c r="F210" s="26">
        <f t="shared" si="29"/>
        <v>190669.54999999987</v>
      </c>
      <c r="G210" s="26">
        <f t="shared" si="24"/>
        <v>186560.90999999986</v>
      </c>
      <c r="H210" s="26">
        <f t="shared" si="30"/>
        <v>78.36</v>
      </c>
      <c r="I210" s="70">
        <f t="shared" si="31"/>
        <v>0</v>
      </c>
    </row>
    <row r="211" spans="1:9" x14ac:dyDescent="0.25">
      <c r="A211" s="45">
        <v>44048</v>
      </c>
      <c r="B211" s="40">
        <f t="shared" si="25"/>
        <v>1</v>
      </c>
      <c r="C211" s="26">
        <f t="shared" si="26"/>
        <v>4187</v>
      </c>
      <c r="D211" s="27">
        <f t="shared" si="27"/>
        <v>4110.33</v>
      </c>
      <c r="E211" s="26">
        <f t="shared" si="28"/>
        <v>76.67</v>
      </c>
      <c r="F211" s="26">
        <f t="shared" si="29"/>
        <v>186560.90999999986</v>
      </c>
      <c r="G211" s="26">
        <f t="shared" si="24"/>
        <v>182450.57999999987</v>
      </c>
      <c r="H211" s="26">
        <f t="shared" si="30"/>
        <v>76.67</v>
      </c>
      <c r="I211" s="70">
        <f t="shared" si="31"/>
        <v>0</v>
      </c>
    </row>
    <row r="212" spans="1:9" x14ac:dyDescent="0.25">
      <c r="A212" s="45">
        <v>44049</v>
      </c>
      <c r="B212" s="40">
        <f t="shared" si="25"/>
        <v>1</v>
      </c>
      <c r="C212" s="26">
        <f t="shared" si="26"/>
        <v>4187</v>
      </c>
      <c r="D212" s="27">
        <f t="shared" si="27"/>
        <v>4112.0200000000004</v>
      </c>
      <c r="E212" s="26">
        <f t="shared" si="28"/>
        <v>74.98</v>
      </c>
      <c r="F212" s="26">
        <f t="shared" si="29"/>
        <v>182450.57999999987</v>
      </c>
      <c r="G212" s="26">
        <f t="shared" si="24"/>
        <v>178338.55999999988</v>
      </c>
      <c r="H212" s="26">
        <f t="shared" si="30"/>
        <v>74.98</v>
      </c>
      <c r="I212" s="70">
        <f t="shared" si="31"/>
        <v>0</v>
      </c>
    </row>
    <row r="213" spans="1:9" x14ac:dyDescent="0.25">
      <c r="A213" s="45">
        <v>44050</v>
      </c>
      <c r="B213" s="40">
        <f t="shared" si="25"/>
        <v>1</v>
      </c>
      <c r="C213" s="26">
        <f t="shared" si="26"/>
        <v>4187</v>
      </c>
      <c r="D213" s="27">
        <f t="shared" si="27"/>
        <v>4113.71</v>
      </c>
      <c r="E213" s="26">
        <f t="shared" si="28"/>
        <v>73.290000000000006</v>
      </c>
      <c r="F213" s="26">
        <f t="shared" si="29"/>
        <v>178338.55999999988</v>
      </c>
      <c r="G213" s="26">
        <f t="shared" si="24"/>
        <v>174224.84999999989</v>
      </c>
      <c r="H213" s="26">
        <f t="shared" si="30"/>
        <v>73.290000000000006</v>
      </c>
      <c r="I213" s="70">
        <f t="shared" si="31"/>
        <v>0</v>
      </c>
    </row>
    <row r="214" spans="1:9" x14ac:dyDescent="0.25">
      <c r="A214" s="45">
        <v>44051</v>
      </c>
      <c r="B214" s="40">
        <f t="shared" si="25"/>
        <v>1</v>
      </c>
      <c r="C214" s="26">
        <f t="shared" si="26"/>
        <v>4187</v>
      </c>
      <c r="D214" s="27">
        <f t="shared" si="27"/>
        <v>4115.3999999999996</v>
      </c>
      <c r="E214" s="26">
        <f t="shared" si="28"/>
        <v>71.599999999999994</v>
      </c>
      <c r="F214" s="26">
        <f t="shared" si="29"/>
        <v>174224.84999999989</v>
      </c>
      <c r="G214" s="26">
        <f t="shared" si="24"/>
        <v>170109.4499999999</v>
      </c>
      <c r="H214" s="26">
        <f t="shared" si="30"/>
        <v>71.599999999999994</v>
      </c>
      <c r="I214" s="70">
        <f t="shared" si="31"/>
        <v>0</v>
      </c>
    </row>
    <row r="215" spans="1:9" x14ac:dyDescent="0.25">
      <c r="A215" s="45">
        <v>44052</v>
      </c>
      <c r="B215" s="40">
        <f t="shared" si="25"/>
        <v>1</v>
      </c>
      <c r="C215" s="26">
        <f t="shared" si="26"/>
        <v>4187</v>
      </c>
      <c r="D215" s="27">
        <f t="shared" si="27"/>
        <v>4117.09</v>
      </c>
      <c r="E215" s="26">
        <f t="shared" si="28"/>
        <v>69.91</v>
      </c>
      <c r="F215" s="26">
        <f t="shared" si="29"/>
        <v>170109.4499999999</v>
      </c>
      <c r="G215" s="26">
        <f t="shared" si="24"/>
        <v>165992.3599999999</v>
      </c>
      <c r="H215" s="26">
        <f t="shared" si="30"/>
        <v>69.91</v>
      </c>
      <c r="I215" s="70">
        <f t="shared" si="31"/>
        <v>0</v>
      </c>
    </row>
    <row r="216" spans="1:9" x14ac:dyDescent="0.25">
      <c r="A216" s="45">
        <v>44053</v>
      </c>
      <c r="B216" s="40">
        <f t="shared" si="25"/>
        <v>1</v>
      </c>
      <c r="C216" s="26">
        <f t="shared" si="26"/>
        <v>4187</v>
      </c>
      <c r="D216" s="27">
        <f t="shared" si="27"/>
        <v>4118.78</v>
      </c>
      <c r="E216" s="26">
        <f t="shared" si="28"/>
        <v>68.22</v>
      </c>
      <c r="F216" s="26">
        <f t="shared" si="29"/>
        <v>165992.3599999999</v>
      </c>
      <c r="G216" s="26">
        <f t="shared" si="24"/>
        <v>161873.5799999999</v>
      </c>
      <c r="H216" s="26">
        <f t="shared" si="30"/>
        <v>68.22</v>
      </c>
      <c r="I216" s="70">
        <f t="shared" si="31"/>
        <v>0</v>
      </c>
    </row>
    <row r="217" spans="1:9" x14ac:dyDescent="0.25">
      <c r="A217" s="45">
        <v>44054</v>
      </c>
      <c r="B217" s="40">
        <f t="shared" si="25"/>
        <v>1</v>
      </c>
      <c r="C217" s="26">
        <f t="shared" si="26"/>
        <v>4187</v>
      </c>
      <c r="D217" s="27">
        <f t="shared" si="27"/>
        <v>4120.4799999999996</v>
      </c>
      <c r="E217" s="26">
        <f t="shared" si="28"/>
        <v>66.52</v>
      </c>
      <c r="F217" s="26">
        <f t="shared" si="29"/>
        <v>161873.5799999999</v>
      </c>
      <c r="G217" s="26">
        <f t="shared" si="24"/>
        <v>157753.09999999989</v>
      </c>
      <c r="H217" s="26">
        <f t="shared" si="30"/>
        <v>66.52</v>
      </c>
      <c r="I217" s="70">
        <f t="shared" si="31"/>
        <v>0</v>
      </c>
    </row>
    <row r="218" spans="1:9" x14ac:dyDescent="0.25">
      <c r="A218" s="45">
        <v>44055</v>
      </c>
      <c r="B218" s="40">
        <f t="shared" si="25"/>
        <v>1</v>
      </c>
      <c r="C218" s="26">
        <f t="shared" si="26"/>
        <v>4187</v>
      </c>
      <c r="D218" s="27">
        <f t="shared" si="27"/>
        <v>4122.17</v>
      </c>
      <c r="E218" s="26">
        <f t="shared" si="28"/>
        <v>64.83</v>
      </c>
      <c r="F218" s="26">
        <f t="shared" si="29"/>
        <v>157753.09999999989</v>
      </c>
      <c r="G218" s="26">
        <f t="shared" si="24"/>
        <v>153630.92999999988</v>
      </c>
      <c r="H218" s="26">
        <f t="shared" si="30"/>
        <v>64.83</v>
      </c>
      <c r="I218" s="70">
        <f t="shared" si="31"/>
        <v>0</v>
      </c>
    </row>
    <row r="219" spans="1:9" x14ac:dyDescent="0.25">
      <c r="A219" s="45">
        <v>44056</v>
      </c>
      <c r="B219" s="40">
        <f t="shared" si="25"/>
        <v>1</v>
      </c>
      <c r="C219" s="26">
        <f t="shared" si="26"/>
        <v>4187</v>
      </c>
      <c r="D219" s="27">
        <f t="shared" si="27"/>
        <v>4123.8599999999997</v>
      </c>
      <c r="E219" s="26">
        <f t="shared" si="28"/>
        <v>63.14</v>
      </c>
      <c r="F219" s="26">
        <f t="shared" si="29"/>
        <v>153630.92999999988</v>
      </c>
      <c r="G219" s="26">
        <f t="shared" si="24"/>
        <v>149507.06999999989</v>
      </c>
      <c r="H219" s="26">
        <f t="shared" si="30"/>
        <v>63.14</v>
      </c>
      <c r="I219" s="70">
        <f t="shared" si="31"/>
        <v>0</v>
      </c>
    </row>
    <row r="220" spans="1:9" x14ac:dyDescent="0.25">
      <c r="A220" s="45">
        <v>44057</v>
      </c>
      <c r="B220" s="40">
        <f t="shared" si="25"/>
        <v>1</v>
      </c>
      <c r="C220" s="26">
        <f t="shared" si="26"/>
        <v>4187</v>
      </c>
      <c r="D220" s="27">
        <f t="shared" si="27"/>
        <v>4125.5600000000004</v>
      </c>
      <c r="E220" s="26">
        <f t="shared" si="28"/>
        <v>61.44</v>
      </c>
      <c r="F220" s="26">
        <f t="shared" si="29"/>
        <v>149507.06999999989</v>
      </c>
      <c r="G220" s="26">
        <f t="shared" si="24"/>
        <v>145381.50999999989</v>
      </c>
      <c r="H220" s="26">
        <f t="shared" si="30"/>
        <v>61.44</v>
      </c>
      <c r="I220" s="70">
        <f t="shared" si="31"/>
        <v>0</v>
      </c>
    </row>
    <row r="221" spans="1:9" x14ac:dyDescent="0.25">
      <c r="A221" s="45">
        <v>44058</v>
      </c>
      <c r="B221" s="40">
        <f t="shared" si="25"/>
        <v>1</v>
      </c>
      <c r="C221" s="26">
        <f t="shared" si="26"/>
        <v>4187</v>
      </c>
      <c r="D221" s="27">
        <f t="shared" si="27"/>
        <v>4127.25</v>
      </c>
      <c r="E221" s="26">
        <f t="shared" si="28"/>
        <v>59.75</v>
      </c>
      <c r="F221" s="26">
        <f t="shared" si="29"/>
        <v>145381.50999999989</v>
      </c>
      <c r="G221" s="26">
        <f t="shared" si="24"/>
        <v>141254.25999999989</v>
      </c>
      <c r="H221" s="26">
        <f t="shared" si="30"/>
        <v>59.75</v>
      </c>
      <c r="I221" s="70">
        <f t="shared" si="31"/>
        <v>0</v>
      </c>
    </row>
    <row r="222" spans="1:9" x14ac:dyDescent="0.25">
      <c r="A222" s="45">
        <v>44059</v>
      </c>
      <c r="B222" s="40">
        <f t="shared" si="25"/>
        <v>1</v>
      </c>
      <c r="C222" s="26">
        <f t="shared" si="26"/>
        <v>4187</v>
      </c>
      <c r="D222" s="27">
        <f t="shared" si="27"/>
        <v>4128.95</v>
      </c>
      <c r="E222" s="26">
        <f t="shared" si="28"/>
        <v>58.05</v>
      </c>
      <c r="F222" s="26">
        <f t="shared" si="29"/>
        <v>141254.25999999989</v>
      </c>
      <c r="G222" s="26">
        <f t="shared" si="24"/>
        <v>137125.30999999988</v>
      </c>
      <c r="H222" s="26">
        <f t="shared" si="30"/>
        <v>58.05</v>
      </c>
      <c r="I222" s="70">
        <f t="shared" si="31"/>
        <v>0</v>
      </c>
    </row>
    <row r="223" spans="1:9" x14ac:dyDescent="0.25">
      <c r="A223" s="45">
        <v>44060</v>
      </c>
      <c r="B223" s="40">
        <f t="shared" si="25"/>
        <v>1</v>
      </c>
      <c r="C223" s="26">
        <f t="shared" si="26"/>
        <v>4187</v>
      </c>
      <c r="D223" s="27">
        <f t="shared" si="27"/>
        <v>4130.6499999999996</v>
      </c>
      <c r="E223" s="26">
        <f t="shared" si="28"/>
        <v>56.35</v>
      </c>
      <c r="F223" s="26">
        <f t="shared" si="29"/>
        <v>137125.30999999988</v>
      </c>
      <c r="G223" s="26">
        <f t="shared" si="24"/>
        <v>132994.65999999989</v>
      </c>
      <c r="H223" s="26">
        <f t="shared" si="30"/>
        <v>56.35</v>
      </c>
      <c r="I223" s="70">
        <f t="shared" si="31"/>
        <v>0</v>
      </c>
    </row>
    <row r="224" spans="1:9" x14ac:dyDescent="0.25">
      <c r="A224" s="45">
        <v>44061</v>
      </c>
      <c r="B224" s="40">
        <f t="shared" si="25"/>
        <v>1</v>
      </c>
      <c r="C224" s="26">
        <f t="shared" si="26"/>
        <v>4187</v>
      </c>
      <c r="D224" s="27">
        <f t="shared" si="27"/>
        <v>4132.34</v>
      </c>
      <c r="E224" s="26">
        <f t="shared" si="28"/>
        <v>54.66</v>
      </c>
      <c r="F224" s="26">
        <f t="shared" si="29"/>
        <v>132994.65999999989</v>
      </c>
      <c r="G224" s="26">
        <f t="shared" si="24"/>
        <v>128862.31999999989</v>
      </c>
      <c r="H224" s="26">
        <f t="shared" si="30"/>
        <v>54.66</v>
      </c>
      <c r="I224" s="70">
        <f t="shared" si="31"/>
        <v>0</v>
      </c>
    </row>
    <row r="225" spans="1:9" x14ac:dyDescent="0.25">
      <c r="A225" s="45">
        <v>44062</v>
      </c>
      <c r="B225" s="40">
        <f t="shared" si="25"/>
        <v>1</v>
      </c>
      <c r="C225" s="26">
        <f t="shared" si="26"/>
        <v>4187</v>
      </c>
      <c r="D225" s="27">
        <f t="shared" si="27"/>
        <v>4134.04</v>
      </c>
      <c r="E225" s="26">
        <f t="shared" si="28"/>
        <v>52.96</v>
      </c>
      <c r="F225" s="26">
        <f t="shared" si="29"/>
        <v>128862.31999999989</v>
      </c>
      <c r="G225" s="26">
        <f t="shared" si="24"/>
        <v>124728.2799999999</v>
      </c>
      <c r="H225" s="26">
        <f t="shared" si="30"/>
        <v>52.96</v>
      </c>
      <c r="I225" s="70">
        <f t="shared" si="31"/>
        <v>0</v>
      </c>
    </row>
    <row r="226" spans="1:9" x14ac:dyDescent="0.25">
      <c r="A226" s="45">
        <v>44063</v>
      </c>
      <c r="B226" s="40">
        <f t="shared" si="25"/>
        <v>1</v>
      </c>
      <c r="C226" s="26">
        <f t="shared" si="26"/>
        <v>4187</v>
      </c>
      <c r="D226" s="27">
        <f t="shared" si="27"/>
        <v>4135.74</v>
      </c>
      <c r="E226" s="26">
        <f t="shared" si="28"/>
        <v>51.26</v>
      </c>
      <c r="F226" s="26">
        <f t="shared" si="29"/>
        <v>124728.2799999999</v>
      </c>
      <c r="G226" s="26">
        <f t="shared" si="24"/>
        <v>120592.53999999989</v>
      </c>
      <c r="H226" s="26">
        <f t="shared" si="30"/>
        <v>51.26</v>
      </c>
      <c r="I226" s="70">
        <f t="shared" si="31"/>
        <v>0</v>
      </c>
    </row>
    <row r="227" spans="1:9" x14ac:dyDescent="0.25">
      <c r="A227" s="45">
        <v>44064</v>
      </c>
      <c r="B227" s="40">
        <f t="shared" si="25"/>
        <v>1</v>
      </c>
      <c r="C227" s="26">
        <f t="shared" si="26"/>
        <v>4187</v>
      </c>
      <c r="D227" s="27">
        <f t="shared" si="27"/>
        <v>4137.4399999999996</v>
      </c>
      <c r="E227" s="26">
        <f t="shared" si="28"/>
        <v>49.56</v>
      </c>
      <c r="F227" s="26">
        <f t="shared" si="29"/>
        <v>120592.53999999989</v>
      </c>
      <c r="G227" s="26">
        <f t="shared" si="24"/>
        <v>116455.09999999989</v>
      </c>
      <c r="H227" s="26">
        <f t="shared" si="30"/>
        <v>49.56</v>
      </c>
      <c r="I227" s="70">
        <f t="shared" si="31"/>
        <v>0</v>
      </c>
    </row>
    <row r="228" spans="1:9" x14ac:dyDescent="0.25">
      <c r="A228" s="45">
        <v>44065</v>
      </c>
      <c r="B228" s="40">
        <f t="shared" si="25"/>
        <v>1</v>
      </c>
      <c r="C228" s="26">
        <f t="shared" si="26"/>
        <v>4187</v>
      </c>
      <c r="D228" s="27">
        <f t="shared" si="27"/>
        <v>4139.1400000000003</v>
      </c>
      <c r="E228" s="26">
        <f t="shared" si="28"/>
        <v>47.86</v>
      </c>
      <c r="F228" s="26">
        <f t="shared" si="29"/>
        <v>116455.09999999989</v>
      </c>
      <c r="G228" s="26">
        <f t="shared" si="24"/>
        <v>112315.95999999989</v>
      </c>
      <c r="H228" s="26">
        <f t="shared" si="30"/>
        <v>47.86</v>
      </c>
      <c r="I228" s="70">
        <f t="shared" si="31"/>
        <v>0</v>
      </c>
    </row>
    <row r="229" spans="1:9" x14ac:dyDescent="0.25">
      <c r="A229" s="45">
        <v>44066</v>
      </c>
      <c r="B229" s="40">
        <f t="shared" si="25"/>
        <v>1</v>
      </c>
      <c r="C229" s="26">
        <f t="shared" si="26"/>
        <v>4187</v>
      </c>
      <c r="D229" s="27">
        <f t="shared" si="27"/>
        <v>4140.84</v>
      </c>
      <c r="E229" s="26">
        <f t="shared" si="28"/>
        <v>46.16</v>
      </c>
      <c r="F229" s="26">
        <f t="shared" si="29"/>
        <v>112315.95999999989</v>
      </c>
      <c r="G229" s="26">
        <f t="shared" si="24"/>
        <v>108175.11999999989</v>
      </c>
      <c r="H229" s="26">
        <f t="shared" si="30"/>
        <v>46.16</v>
      </c>
      <c r="I229" s="70">
        <f t="shared" si="31"/>
        <v>0</v>
      </c>
    </row>
    <row r="230" spans="1:9" x14ac:dyDescent="0.25">
      <c r="A230" s="45">
        <v>44067</v>
      </c>
      <c r="B230" s="40">
        <f t="shared" si="25"/>
        <v>1</v>
      </c>
      <c r="C230" s="26">
        <f t="shared" si="26"/>
        <v>4187</v>
      </c>
      <c r="D230" s="27">
        <f t="shared" si="27"/>
        <v>4142.54</v>
      </c>
      <c r="E230" s="26">
        <f t="shared" si="28"/>
        <v>44.46</v>
      </c>
      <c r="F230" s="26">
        <f t="shared" si="29"/>
        <v>108175.11999999989</v>
      </c>
      <c r="G230" s="26">
        <f t="shared" si="24"/>
        <v>104032.5799999999</v>
      </c>
      <c r="H230" s="26">
        <f t="shared" si="30"/>
        <v>44.46</v>
      </c>
      <c r="I230" s="70">
        <f t="shared" si="31"/>
        <v>0</v>
      </c>
    </row>
    <row r="231" spans="1:9" x14ac:dyDescent="0.25">
      <c r="A231" s="45">
        <v>44068</v>
      </c>
      <c r="B231" s="40">
        <f t="shared" si="25"/>
        <v>1</v>
      </c>
      <c r="C231" s="26">
        <f t="shared" si="26"/>
        <v>4187</v>
      </c>
      <c r="D231" s="27">
        <f t="shared" si="27"/>
        <v>4144.25</v>
      </c>
      <c r="E231" s="26">
        <f t="shared" si="28"/>
        <v>42.75</v>
      </c>
      <c r="F231" s="26">
        <f t="shared" si="29"/>
        <v>104032.5799999999</v>
      </c>
      <c r="G231" s="26">
        <f t="shared" si="24"/>
        <v>99888.3299999999</v>
      </c>
      <c r="H231" s="26">
        <f t="shared" si="30"/>
        <v>42.75</v>
      </c>
      <c r="I231" s="70">
        <f t="shared" si="31"/>
        <v>0</v>
      </c>
    </row>
    <row r="232" spans="1:9" x14ac:dyDescent="0.25">
      <c r="A232" s="45">
        <v>44069</v>
      </c>
      <c r="B232" s="40">
        <f t="shared" si="25"/>
        <v>1</v>
      </c>
      <c r="C232" s="26">
        <f t="shared" si="26"/>
        <v>4187</v>
      </c>
      <c r="D232" s="27">
        <f t="shared" si="27"/>
        <v>4145.95</v>
      </c>
      <c r="E232" s="26">
        <f t="shared" si="28"/>
        <v>41.05</v>
      </c>
      <c r="F232" s="26">
        <f t="shared" si="29"/>
        <v>99888.3299999999</v>
      </c>
      <c r="G232" s="26">
        <f t="shared" si="24"/>
        <v>95742.379999999903</v>
      </c>
      <c r="H232" s="26">
        <f t="shared" si="30"/>
        <v>41.05</v>
      </c>
      <c r="I232" s="70">
        <f t="shared" si="31"/>
        <v>0</v>
      </c>
    </row>
    <row r="233" spans="1:9" x14ac:dyDescent="0.25">
      <c r="A233" s="45">
        <v>44070</v>
      </c>
      <c r="B233" s="40">
        <f t="shared" si="25"/>
        <v>1</v>
      </c>
      <c r="C233" s="26">
        <f t="shared" si="26"/>
        <v>4187</v>
      </c>
      <c r="D233" s="27">
        <f t="shared" si="27"/>
        <v>4147.6499999999996</v>
      </c>
      <c r="E233" s="26">
        <f t="shared" si="28"/>
        <v>39.35</v>
      </c>
      <c r="F233" s="26">
        <f t="shared" si="29"/>
        <v>95742.379999999903</v>
      </c>
      <c r="G233" s="26">
        <f t="shared" si="24"/>
        <v>91594.729999999909</v>
      </c>
      <c r="H233" s="26">
        <f t="shared" si="30"/>
        <v>39.35</v>
      </c>
      <c r="I233" s="70">
        <f t="shared" si="31"/>
        <v>0</v>
      </c>
    </row>
    <row r="234" spans="1:9" x14ac:dyDescent="0.25">
      <c r="A234" s="45">
        <v>44071</v>
      </c>
      <c r="B234" s="40">
        <f t="shared" si="25"/>
        <v>1</v>
      </c>
      <c r="C234" s="26">
        <f t="shared" si="26"/>
        <v>4187</v>
      </c>
      <c r="D234" s="27">
        <f t="shared" si="27"/>
        <v>4149.3599999999997</v>
      </c>
      <c r="E234" s="26">
        <f t="shared" si="28"/>
        <v>37.64</v>
      </c>
      <c r="F234" s="26">
        <f t="shared" si="29"/>
        <v>91594.729999999909</v>
      </c>
      <c r="G234" s="26">
        <f t="shared" si="24"/>
        <v>87445.369999999908</v>
      </c>
      <c r="H234" s="26">
        <f t="shared" si="30"/>
        <v>37.64</v>
      </c>
      <c r="I234" s="70">
        <f t="shared" si="31"/>
        <v>0</v>
      </c>
    </row>
    <row r="235" spans="1:9" x14ac:dyDescent="0.25">
      <c r="A235" s="45">
        <v>44072</v>
      </c>
      <c r="B235" s="40">
        <f t="shared" si="25"/>
        <v>1</v>
      </c>
      <c r="C235" s="26">
        <f t="shared" si="26"/>
        <v>4187</v>
      </c>
      <c r="D235" s="27">
        <f t="shared" si="27"/>
        <v>4151.0600000000004</v>
      </c>
      <c r="E235" s="26">
        <f t="shared" si="28"/>
        <v>35.94</v>
      </c>
      <c r="F235" s="26">
        <f t="shared" si="29"/>
        <v>87445.369999999908</v>
      </c>
      <c r="G235" s="26">
        <f t="shared" si="24"/>
        <v>83294.30999999991</v>
      </c>
      <c r="H235" s="26">
        <f t="shared" si="30"/>
        <v>35.94</v>
      </c>
      <c r="I235" s="70">
        <f t="shared" si="31"/>
        <v>0</v>
      </c>
    </row>
    <row r="236" spans="1:9" x14ac:dyDescent="0.25">
      <c r="A236" s="45">
        <v>44073</v>
      </c>
      <c r="B236" s="40">
        <f t="shared" si="25"/>
        <v>1</v>
      </c>
      <c r="C236" s="26">
        <f t="shared" si="26"/>
        <v>4187</v>
      </c>
      <c r="D236" s="27">
        <f t="shared" si="27"/>
        <v>4152.7700000000004</v>
      </c>
      <c r="E236" s="26">
        <f t="shared" si="28"/>
        <v>34.229999999999997</v>
      </c>
      <c r="F236" s="26">
        <f t="shared" si="29"/>
        <v>83294.30999999991</v>
      </c>
      <c r="G236" s="26">
        <f t="shared" si="24"/>
        <v>79141.539999999906</v>
      </c>
      <c r="H236" s="26">
        <f t="shared" si="30"/>
        <v>34.229999999999997</v>
      </c>
      <c r="I236" s="70">
        <f t="shared" si="31"/>
        <v>0</v>
      </c>
    </row>
    <row r="237" spans="1:9" x14ac:dyDescent="0.25">
      <c r="A237" s="45">
        <v>44074</v>
      </c>
      <c r="B237" s="40">
        <f t="shared" si="25"/>
        <v>1</v>
      </c>
      <c r="C237" s="26">
        <f t="shared" si="26"/>
        <v>4187</v>
      </c>
      <c r="D237" s="27">
        <f t="shared" si="27"/>
        <v>4154.4799999999996</v>
      </c>
      <c r="E237" s="26">
        <f t="shared" si="28"/>
        <v>32.520000000000003</v>
      </c>
      <c r="F237" s="26">
        <f t="shared" si="29"/>
        <v>79141.539999999906</v>
      </c>
      <c r="G237" s="26">
        <f t="shared" si="24"/>
        <v>74987.05999999991</v>
      </c>
      <c r="H237" s="26">
        <f t="shared" si="30"/>
        <v>32.520000000000003</v>
      </c>
      <c r="I237" s="70">
        <f t="shared" si="31"/>
        <v>0</v>
      </c>
    </row>
    <row r="238" spans="1:9" x14ac:dyDescent="0.25">
      <c r="A238" s="45">
        <v>44075</v>
      </c>
      <c r="B238" s="40">
        <f t="shared" si="25"/>
        <v>1</v>
      </c>
      <c r="C238" s="26">
        <f t="shared" si="26"/>
        <v>4187</v>
      </c>
      <c r="D238" s="27">
        <f t="shared" si="27"/>
        <v>4156.18</v>
      </c>
      <c r="E238" s="26">
        <f t="shared" si="28"/>
        <v>30.82</v>
      </c>
      <c r="F238" s="26">
        <f t="shared" si="29"/>
        <v>74987.05999999991</v>
      </c>
      <c r="G238" s="26">
        <f t="shared" si="24"/>
        <v>70830.879999999917</v>
      </c>
      <c r="H238" s="26">
        <f t="shared" si="30"/>
        <v>30.82</v>
      </c>
      <c r="I238" s="70">
        <f t="shared" si="31"/>
        <v>0</v>
      </c>
    </row>
    <row r="239" spans="1:9" x14ac:dyDescent="0.25">
      <c r="A239" s="45">
        <v>44076</v>
      </c>
      <c r="B239" s="40">
        <f t="shared" si="25"/>
        <v>1</v>
      </c>
      <c r="C239" s="26">
        <f t="shared" si="26"/>
        <v>4187</v>
      </c>
      <c r="D239" s="27">
        <f t="shared" si="27"/>
        <v>4157.8900000000003</v>
      </c>
      <c r="E239" s="26">
        <f t="shared" si="28"/>
        <v>29.11</v>
      </c>
      <c r="F239" s="26">
        <f t="shared" si="29"/>
        <v>70830.879999999917</v>
      </c>
      <c r="G239" s="26">
        <f t="shared" si="24"/>
        <v>66672.989999999918</v>
      </c>
      <c r="H239" s="26">
        <f t="shared" si="30"/>
        <v>29.11</v>
      </c>
      <c r="I239" s="70">
        <f t="shared" si="31"/>
        <v>0</v>
      </c>
    </row>
    <row r="240" spans="1:9" x14ac:dyDescent="0.25">
      <c r="A240" s="45">
        <v>44077</v>
      </c>
      <c r="B240" s="40">
        <f t="shared" si="25"/>
        <v>1</v>
      </c>
      <c r="C240" s="26">
        <f t="shared" si="26"/>
        <v>4187</v>
      </c>
      <c r="D240" s="27">
        <f t="shared" si="27"/>
        <v>4159.6000000000004</v>
      </c>
      <c r="E240" s="26">
        <f t="shared" si="28"/>
        <v>27.4</v>
      </c>
      <c r="F240" s="26">
        <f t="shared" si="29"/>
        <v>66672.989999999918</v>
      </c>
      <c r="G240" s="26">
        <f t="shared" si="24"/>
        <v>62513.389999999919</v>
      </c>
      <c r="H240" s="26">
        <f t="shared" si="30"/>
        <v>27.4</v>
      </c>
      <c r="I240" s="70">
        <f t="shared" si="31"/>
        <v>0</v>
      </c>
    </row>
    <row r="241" spans="1:9" x14ac:dyDescent="0.25">
      <c r="A241" s="45">
        <v>44078</v>
      </c>
      <c r="B241" s="40">
        <f t="shared" si="25"/>
        <v>1</v>
      </c>
      <c r="C241" s="26">
        <f t="shared" si="26"/>
        <v>4187</v>
      </c>
      <c r="D241" s="27">
        <f t="shared" si="27"/>
        <v>4161.3100000000004</v>
      </c>
      <c r="E241" s="26">
        <f t="shared" si="28"/>
        <v>25.69</v>
      </c>
      <c r="F241" s="26">
        <f t="shared" si="29"/>
        <v>62513.389999999919</v>
      </c>
      <c r="G241" s="26">
        <f t="shared" si="24"/>
        <v>58352.079999999922</v>
      </c>
      <c r="H241" s="26">
        <f t="shared" si="30"/>
        <v>25.69</v>
      </c>
      <c r="I241" s="70">
        <f t="shared" si="31"/>
        <v>0</v>
      </c>
    </row>
    <row r="242" spans="1:9" x14ac:dyDescent="0.25">
      <c r="A242" s="45">
        <v>44079</v>
      </c>
      <c r="B242" s="40">
        <f t="shared" si="25"/>
        <v>1</v>
      </c>
      <c r="C242" s="26">
        <f t="shared" si="26"/>
        <v>4187</v>
      </c>
      <c r="D242" s="27">
        <f t="shared" si="27"/>
        <v>4163.0200000000004</v>
      </c>
      <c r="E242" s="26">
        <f t="shared" si="28"/>
        <v>23.98</v>
      </c>
      <c r="F242" s="26">
        <f t="shared" si="29"/>
        <v>58352.079999999922</v>
      </c>
      <c r="G242" s="26">
        <f t="shared" si="24"/>
        <v>54189.059999999925</v>
      </c>
      <c r="H242" s="26">
        <f t="shared" si="30"/>
        <v>23.98</v>
      </c>
      <c r="I242" s="70">
        <f t="shared" si="31"/>
        <v>0</v>
      </c>
    </row>
    <row r="243" spans="1:9" x14ac:dyDescent="0.25">
      <c r="A243" s="45">
        <v>44080</v>
      </c>
      <c r="B243" s="40">
        <f t="shared" si="25"/>
        <v>1</v>
      </c>
      <c r="C243" s="26">
        <f t="shared" si="26"/>
        <v>4187</v>
      </c>
      <c r="D243" s="27">
        <f t="shared" si="27"/>
        <v>4164.7299999999996</v>
      </c>
      <c r="E243" s="26">
        <f t="shared" si="28"/>
        <v>22.27</v>
      </c>
      <c r="F243" s="26">
        <f t="shared" si="29"/>
        <v>54189.059999999925</v>
      </c>
      <c r="G243" s="26">
        <f t="shared" si="24"/>
        <v>50024.329999999929</v>
      </c>
      <c r="H243" s="26">
        <f t="shared" si="30"/>
        <v>22.27</v>
      </c>
      <c r="I243" s="70">
        <f t="shared" si="31"/>
        <v>0</v>
      </c>
    </row>
    <row r="244" spans="1:9" x14ac:dyDescent="0.25">
      <c r="A244" s="45">
        <v>44081</v>
      </c>
      <c r="B244" s="40">
        <f t="shared" si="25"/>
        <v>1</v>
      </c>
      <c r="C244" s="26">
        <f t="shared" si="26"/>
        <v>4187</v>
      </c>
      <c r="D244" s="27">
        <f t="shared" si="27"/>
        <v>4166.4399999999996</v>
      </c>
      <c r="E244" s="26">
        <f t="shared" si="28"/>
        <v>20.56</v>
      </c>
      <c r="F244" s="26">
        <f t="shared" si="29"/>
        <v>50024.329999999929</v>
      </c>
      <c r="G244" s="26">
        <f t="shared" si="24"/>
        <v>45857.889999999927</v>
      </c>
      <c r="H244" s="26">
        <f t="shared" si="30"/>
        <v>20.56</v>
      </c>
      <c r="I244" s="70">
        <f t="shared" si="31"/>
        <v>0</v>
      </c>
    </row>
    <row r="245" spans="1:9" x14ac:dyDescent="0.25">
      <c r="A245" s="45">
        <v>44082</v>
      </c>
      <c r="B245" s="40">
        <f t="shared" si="25"/>
        <v>1</v>
      </c>
      <c r="C245" s="26">
        <f t="shared" si="26"/>
        <v>4187</v>
      </c>
      <c r="D245" s="27">
        <f t="shared" si="27"/>
        <v>4168.1499999999996</v>
      </c>
      <c r="E245" s="26">
        <f t="shared" si="28"/>
        <v>18.850000000000001</v>
      </c>
      <c r="F245" s="26">
        <f t="shared" si="29"/>
        <v>45857.889999999927</v>
      </c>
      <c r="G245" s="26">
        <f t="shared" si="24"/>
        <v>41689.739999999925</v>
      </c>
      <c r="H245" s="26">
        <f t="shared" si="30"/>
        <v>18.850000000000001</v>
      </c>
      <c r="I245" s="70">
        <f t="shared" si="31"/>
        <v>0</v>
      </c>
    </row>
    <row r="246" spans="1:9" x14ac:dyDescent="0.25">
      <c r="A246" s="45">
        <v>44083</v>
      </c>
      <c r="B246" s="40">
        <f t="shared" si="25"/>
        <v>1</v>
      </c>
      <c r="C246" s="26">
        <f t="shared" si="26"/>
        <v>4187</v>
      </c>
      <c r="D246" s="27">
        <f t="shared" si="27"/>
        <v>4169.87</v>
      </c>
      <c r="E246" s="26">
        <f t="shared" si="28"/>
        <v>17.13</v>
      </c>
      <c r="F246" s="26">
        <f t="shared" si="29"/>
        <v>41689.739999999925</v>
      </c>
      <c r="G246" s="26">
        <f t="shared" si="24"/>
        <v>37519.869999999923</v>
      </c>
      <c r="H246" s="26">
        <f t="shared" si="30"/>
        <v>17.13</v>
      </c>
      <c r="I246" s="70">
        <f t="shared" si="31"/>
        <v>0</v>
      </c>
    </row>
    <row r="247" spans="1:9" x14ac:dyDescent="0.25">
      <c r="A247" s="45">
        <v>44084</v>
      </c>
      <c r="B247" s="40">
        <f t="shared" si="25"/>
        <v>1</v>
      </c>
      <c r="C247" s="26">
        <f t="shared" si="26"/>
        <v>4187</v>
      </c>
      <c r="D247" s="27">
        <f t="shared" si="27"/>
        <v>4171.58</v>
      </c>
      <c r="E247" s="26">
        <f t="shared" si="28"/>
        <v>15.42</v>
      </c>
      <c r="F247" s="26">
        <f t="shared" si="29"/>
        <v>37519.869999999923</v>
      </c>
      <c r="G247" s="26">
        <f t="shared" si="24"/>
        <v>33348.289999999921</v>
      </c>
      <c r="H247" s="26">
        <f t="shared" si="30"/>
        <v>15.42</v>
      </c>
      <c r="I247" s="70">
        <f t="shared" si="31"/>
        <v>0</v>
      </c>
    </row>
    <row r="248" spans="1:9" x14ac:dyDescent="0.25">
      <c r="A248" s="45">
        <v>44085</v>
      </c>
      <c r="B248" s="40">
        <f t="shared" si="25"/>
        <v>1</v>
      </c>
      <c r="C248" s="26">
        <f t="shared" si="26"/>
        <v>4187</v>
      </c>
      <c r="D248" s="27">
        <f t="shared" si="27"/>
        <v>4173.3</v>
      </c>
      <c r="E248" s="26">
        <f t="shared" si="28"/>
        <v>13.7</v>
      </c>
      <c r="F248" s="26">
        <f t="shared" si="29"/>
        <v>33348.289999999921</v>
      </c>
      <c r="G248" s="26">
        <f t="shared" si="24"/>
        <v>29174.989999999922</v>
      </c>
      <c r="H248" s="26">
        <f t="shared" si="30"/>
        <v>13.7</v>
      </c>
      <c r="I248" s="70">
        <f t="shared" si="31"/>
        <v>0</v>
      </c>
    </row>
    <row r="249" spans="1:9" x14ac:dyDescent="0.25">
      <c r="A249" s="45">
        <v>44086</v>
      </c>
      <c r="B249" s="40">
        <f t="shared" si="25"/>
        <v>1</v>
      </c>
      <c r="C249" s="26">
        <f t="shared" si="26"/>
        <v>4187</v>
      </c>
      <c r="D249" s="27">
        <f t="shared" si="27"/>
        <v>4175.01</v>
      </c>
      <c r="E249" s="26">
        <f t="shared" si="28"/>
        <v>11.99</v>
      </c>
      <c r="F249" s="26">
        <f t="shared" si="29"/>
        <v>29174.989999999922</v>
      </c>
      <c r="G249" s="26">
        <f t="shared" si="24"/>
        <v>24999.979999999923</v>
      </c>
      <c r="H249" s="26">
        <f t="shared" si="30"/>
        <v>11.99</v>
      </c>
      <c r="I249" s="70">
        <f t="shared" si="31"/>
        <v>0</v>
      </c>
    </row>
    <row r="250" spans="1:9" x14ac:dyDescent="0.25">
      <c r="A250" s="45">
        <v>44087</v>
      </c>
      <c r="B250" s="40">
        <f t="shared" si="25"/>
        <v>1</v>
      </c>
      <c r="C250" s="26">
        <f t="shared" si="26"/>
        <v>4187</v>
      </c>
      <c r="D250" s="27">
        <f t="shared" si="27"/>
        <v>4176.7299999999996</v>
      </c>
      <c r="E250" s="26">
        <f t="shared" si="28"/>
        <v>10.27</v>
      </c>
      <c r="F250" s="26">
        <f t="shared" si="29"/>
        <v>24999.979999999923</v>
      </c>
      <c r="G250" s="26">
        <f t="shared" si="24"/>
        <v>20823.249999999924</v>
      </c>
      <c r="H250" s="26">
        <f t="shared" si="30"/>
        <v>10.27</v>
      </c>
      <c r="I250" s="70">
        <f t="shared" si="31"/>
        <v>0</v>
      </c>
    </row>
    <row r="251" spans="1:9" x14ac:dyDescent="0.25">
      <c r="A251" s="45">
        <v>44088</v>
      </c>
      <c r="B251" s="40">
        <f t="shared" si="25"/>
        <v>1</v>
      </c>
      <c r="C251" s="26">
        <f t="shared" si="26"/>
        <v>4187</v>
      </c>
      <c r="D251" s="27">
        <f t="shared" si="27"/>
        <v>4178.4399999999996</v>
      </c>
      <c r="E251" s="26">
        <f t="shared" si="28"/>
        <v>8.56</v>
      </c>
      <c r="F251" s="26">
        <f t="shared" si="29"/>
        <v>20823.249999999924</v>
      </c>
      <c r="G251" s="26">
        <f t="shared" si="24"/>
        <v>16644.809999999925</v>
      </c>
      <c r="H251" s="26">
        <f t="shared" si="30"/>
        <v>8.56</v>
      </c>
      <c r="I251" s="70">
        <f t="shared" si="31"/>
        <v>0</v>
      </c>
    </row>
    <row r="252" spans="1:9" x14ac:dyDescent="0.25">
      <c r="A252" s="45">
        <v>44089</v>
      </c>
      <c r="B252" s="40">
        <f t="shared" si="25"/>
        <v>1</v>
      </c>
      <c r="C252" s="26">
        <f t="shared" si="26"/>
        <v>4187</v>
      </c>
      <c r="D252" s="27">
        <f t="shared" si="27"/>
        <v>4180.16</v>
      </c>
      <c r="E252" s="26">
        <f t="shared" si="28"/>
        <v>6.84</v>
      </c>
      <c r="F252" s="26">
        <f t="shared" si="29"/>
        <v>16644.809999999925</v>
      </c>
      <c r="G252" s="26">
        <f t="shared" si="24"/>
        <v>12464.649999999925</v>
      </c>
      <c r="H252" s="26">
        <f t="shared" si="30"/>
        <v>6.84</v>
      </c>
      <c r="I252" s="70">
        <f t="shared" si="31"/>
        <v>0</v>
      </c>
    </row>
    <row r="253" spans="1:9" x14ac:dyDescent="0.25">
      <c r="A253" s="45">
        <v>44090</v>
      </c>
      <c r="B253" s="40">
        <f t="shared" si="25"/>
        <v>1</v>
      </c>
      <c r="C253" s="26">
        <f t="shared" si="26"/>
        <v>4187</v>
      </c>
      <c r="D253" s="27">
        <f t="shared" si="27"/>
        <v>4181.88</v>
      </c>
      <c r="E253" s="26">
        <f t="shared" si="28"/>
        <v>5.12</v>
      </c>
      <c r="F253" s="26">
        <f t="shared" si="29"/>
        <v>12464.649999999925</v>
      </c>
      <c r="G253" s="26">
        <f t="shared" si="24"/>
        <v>8282.769999999924</v>
      </c>
      <c r="H253" s="26">
        <f t="shared" si="30"/>
        <v>5.12</v>
      </c>
      <c r="I253" s="70">
        <f t="shared" si="31"/>
        <v>0</v>
      </c>
    </row>
    <row r="254" spans="1:9" x14ac:dyDescent="0.25">
      <c r="A254" s="45">
        <v>44091</v>
      </c>
      <c r="B254" s="40">
        <f t="shared" si="25"/>
        <v>1</v>
      </c>
      <c r="C254" s="26">
        <f t="shared" si="26"/>
        <v>4187</v>
      </c>
      <c r="D254" s="27">
        <f t="shared" si="27"/>
        <v>4183.6000000000004</v>
      </c>
      <c r="E254" s="26">
        <f t="shared" si="28"/>
        <v>3.4</v>
      </c>
      <c r="F254" s="26">
        <f t="shared" si="29"/>
        <v>8282.769999999924</v>
      </c>
      <c r="G254" s="26">
        <f t="shared" si="24"/>
        <v>4099.1699999999237</v>
      </c>
      <c r="H254" s="26">
        <f t="shared" si="30"/>
        <v>3.4</v>
      </c>
      <c r="I254" s="70">
        <f t="shared" si="31"/>
        <v>0</v>
      </c>
    </row>
    <row r="255" spans="1:9" x14ac:dyDescent="0.25">
      <c r="A255" s="45">
        <v>44092</v>
      </c>
      <c r="B255" s="40">
        <f t="shared" si="25"/>
        <v>1</v>
      </c>
      <c r="C255" s="26">
        <f t="shared" si="26"/>
        <v>4187</v>
      </c>
      <c r="D255" s="27">
        <f t="shared" si="27"/>
        <v>4099.17</v>
      </c>
      <c r="E255" s="26">
        <f>87.83</f>
        <v>87.83</v>
      </c>
      <c r="F255" s="26">
        <f t="shared" si="29"/>
        <v>4099.1699999999237</v>
      </c>
      <c r="G255" s="26">
        <f t="shared" si="24"/>
        <v>-7.6397554948925972E-11</v>
      </c>
      <c r="H255" s="26">
        <f>87.83</f>
        <v>87.83</v>
      </c>
      <c r="I255" s="70">
        <f t="shared" si="31"/>
        <v>0</v>
      </c>
    </row>
  </sheetData>
  <pageMargins left="0.7" right="0.7" top="0.75" bottom="0.75" header="0.3" footer="0.3"/>
  <pageSetup orientation="portrait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7101B-C18F-4D1F-A155-B0288357B891}">
  <dimension ref="A1:I255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1.7109375" bestFit="1" customWidth="1"/>
    <col min="3" max="3" width="22.85546875" bestFit="1" customWidth="1"/>
    <col min="4" max="4" width="12.7109375" bestFit="1" customWidth="1"/>
    <col min="5" max="5" width="9.85546875" bestFit="1" customWidth="1"/>
    <col min="6" max="6" width="15.42578125" bestFit="1" customWidth="1"/>
    <col min="7" max="7" width="14.42578125" bestFit="1" customWidth="1"/>
    <col min="8" max="8" width="15" bestFit="1" customWidth="1"/>
    <col min="9" max="9" width="6.5703125" bestFit="1" customWidth="1"/>
  </cols>
  <sheetData>
    <row r="1" spans="1:9" x14ac:dyDescent="0.25">
      <c r="A1" s="37" t="s">
        <v>267</v>
      </c>
      <c r="B1" s="96">
        <v>43840</v>
      </c>
      <c r="C1" s="142" t="s">
        <v>377</v>
      </c>
      <c r="D1" s="146">
        <v>1000000</v>
      </c>
    </row>
    <row r="2" spans="1:9" x14ac:dyDescent="0.25">
      <c r="A2" s="37" t="s">
        <v>268</v>
      </c>
      <c r="B2" s="43">
        <v>0.15</v>
      </c>
      <c r="C2" s="41" t="s">
        <v>336</v>
      </c>
      <c r="D2" s="39">
        <f>ROUNDUP(4221.85104942145,0)</f>
        <v>4222</v>
      </c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45">
        <v>43866</v>
      </c>
      <c r="B4" s="40">
        <f>_xlfn.DAYS(A4,B1)</f>
        <v>26</v>
      </c>
      <c r="C4" s="26">
        <f>$D$2</f>
        <v>4222</v>
      </c>
      <c r="D4" s="27">
        <f>C4-E4</f>
        <v>-6462.93</v>
      </c>
      <c r="E4" s="26">
        <f>ROUND(F4*$B$2*B4/365,2)</f>
        <v>10684.93</v>
      </c>
      <c r="F4" s="26">
        <f>D1</f>
        <v>1000000</v>
      </c>
      <c r="G4" s="26">
        <f t="shared" ref="G4:G67" si="0">F4-D4</f>
        <v>1006462.93</v>
      </c>
      <c r="H4" s="26">
        <f>ROUND(F4*$B$2*B4/365,2)</f>
        <v>10684.93</v>
      </c>
      <c r="I4" s="70">
        <f>H4-E4</f>
        <v>0</v>
      </c>
    </row>
    <row r="5" spans="1:9" x14ac:dyDescent="0.25">
      <c r="A5" s="45">
        <v>43867</v>
      </c>
      <c r="B5" s="40">
        <f t="shared" ref="B5:B68" si="1">A5-A4</f>
        <v>1</v>
      </c>
      <c r="C5" s="26">
        <f t="shared" ref="C5:C68" si="2">$D$2</f>
        <v>4222</v>
      </c>
      <c r="D5" s="27">
        <f t="shared" ref="D5:D68" si="3">C5-E5</f>
        <v>3808.39</v>
      </c>
      <c r="E5" s="26">
        <f t="shared" ref="E5:E68" si="4">ROUND(F5*$B$2*B5/365,2)</f>
        <v>413.61</v>
      </c>
      <c r="F5" s="26">
        <f t="shared" ref="F5:F68" si="5">G4</f>
        <v>1006462.93</v>
      </c>
      <c r="G5" s="26">
        <f t="shared" si="0"/>
        <v>1002654.54</v>
      </c>
      <c r="H5" s="26">
        <f t="shared" ref="H5:H68" si="6">ROUND(F5*$B$2*B5/365,2)</f>
        <v>413.61</v>
      </c>
      <c r="I5" s="70">
        <f t="shared" ref="I5:I68" si="7">H5-E5</f>
        <v>0</v>
      </c>
    </row>
    <row r="6" spans="1:9" x14ac:dyDescent="0.25">
      <c r="A6" s="45">
        <v>43868</v>
      </c>
      <c r="B6" s="40">
        <f t="shared" si="1"/>
        <v>1</v>
      </c>
      <c r="C6" s="26">
        <f t="shared" si="2"/>
        <v>4222</v>
      </c>
      <c r="D6" s="27">
        <f t="shared" si="3"/>
        <v>3809.95</v>
      </c>
      <c r="E6" s="26">
        <f t="shared" si="4"/>
        <v>412.05</v>
      </c>
      <c r="F6" s="26">
        <f t="shared" si="5"/>
        <v>1002654.54</v>
      </c>
      <c r="G6" s="26">
        <f t="shared" si="0"/>
        <v>998844.59000000008</v>
      </c>
      <c r="H6" s="26">
        <f t="shared" si="6"/>
        <v>412.05</v>
      </c>
      <c r="I6" s="70">
        <f t="shared" si="7"/>
        <v>0</v>
      </c>
    </row>
    <row r="7" spans="1:9" x14ac:dyDescent="0.25">
      <c r="A7" s="45">
        <v>43869</v>
      </c>
      <c r="B7" s="40">
        <f t="shared" si="1"/>
        <v>1</v>
      </c>
      <c r="C7" s="26">
        <f t="shared" si="2"/>
        <v>4222</v>
      </c>
      <c r="D7" s="27">
        <f t="shared" si="3"/>
        <v>3811.52</v>
      </c>
      <c r="E7" s="26">
        <f t="shared" si="4"/>
        <v>410.48</v>
      </c>
      <c r="F7" s="26">
        <f t="shared" si="5"/>
        <v>998844.59000000008</v>
      </c>
      <c r="G7" s="26">
        <f t="shared" si="0"/>
        <v>995033.07000000007</v>
      </c>
      <c r="H7" s="26">
        <f t="shared" si="6"/>
        <v>410.48</v>
      </c>
      <c r="I7" s="70">
        <f t="shared" si="7"/>
        <v>0</v>
      </c>
    </row>
    <row r="8" spans="1:9" x14ac:dyDescent="0.25">
      <c r="A8" s="45">
        <v>43870</v>
      </c>
      <c r="B8" s="40">
        <f t="shared" si="1"/>
        <v>1</v>
      </c>
      <c r="C8" s="26">
        <f t="shared" si="2"/>
        <v>4222</v>
      </c>
      <c r="D8" s="27">
        <f t="shared" si="3"/>
        <v>3813.08</v>
      </c>
      <c r="E8" s="26">
        <f t="shared" si="4"/>
        <v>408.92</v>
      </c>
      <c r="F8" s="26">
        <f t="shared" si="5"/>
        <v>995033.07000000007</v>
      </c>
      <c r="G8" s="26">
        <f t="shared" si="0"/>
        <v>991219.99000000011</v>
      </c>
      <c r="H8" s="26">
        <f t="shared" si="6"/>
        <v>408.92</v>
      </c>
      <c r="I8" s="70">
        <f t="shared" si="7"/>
        <v>0</v>
      </c>
    </row>
    <row r="9" spans="1:9" x14ac:dyDescent="0.25">
      <c r="A9" s="45">
        <v>43871</v>
      </c>
      <c r="B9" s="40">
        <f t="shared" si="1"/>
        <v>1</v>
      </c>
      <c r="C9" s="26">
        <f t="shared" si="2"/>
        <v>4222</v>
      </c>
      <c r="D9" s="27">
        <f t="shared" si="3"/>
        <v>3814.65</v>
      </c>
      <c r="E9" s="26">
        <f t="shared" si="4"/>
        <v>407.35</v>
      </c>
      <c r="F9" s="26">
        <f t="shared" si="5"/>
        <v>991219.99000000011</v>
      </c>
      <c r="G9" s="26">
        <f t="shared" si="0"/>
        <v>987405.34000000008</v>
      </c>
      <c r="H9" s="26">
        <f t="shared" si="6"/>
        <v>407.35</v>
      </c>
      <c r="I9" s="70">
        <f t="shared" si="7"/>
        <v>0</v>
      </c>
    </row>
    <row r="10" spans="1:9" x14ac:dyDescent="0.25">
      <c r="A10" s="45">
        <v>43872</v>
      </c>
      <c r="B10" s="40">
        <f t="shared" si="1"/>
        <v>1</v>
      </c>
      <c r="C10" s="26">
        <f t="shared" si="2"/>
        <v>4222</v>
      </c>
      <c r="D10" s="27">
        <f t="shared" si="3"/>
        <v>3816.2200000000003</v>
      </c>
      <c r="E10" s="26">
        <f t="shared" si="4"/>
        <v>405.78</v>
      </c>
      <c r="F10" s="26">
        <f t="shared" si="5"/>
        <v>987405.34000000008</v>
      </c>
      <c r="G10" s="26">
        <f t="shared" si="0"/>
        <v>983589.12000000011</v>
      </c>
      <c r="H10" s="26">
        <f t="shared" si="6"/>
        <v>405.78</v>
      </c>
      <c r="I10" s="70">
        <f t="shared" si="7"/>
        <v>0</v>
      </c>
    </row>
    <row r="11" spans="1:9" x14ac:dyDescent="0.25">
      <c r="A11" s="45">
        <v>43873</v>
      </c>
      <c r="B11" s="40">
        <f t="shared" si="1"/>
        <v>1</v>
      </c>
      <c r="C11" s="26">
        <f t="shared" si="2"/>
        <v>4222</v>
      </c>
      <c r="D11" s="27">
        <f t="shared" si="3"/>
        <v>3817.79</v>
      </c>
      <c r="E11" s="26">
        <f t="shared" si="4"/>
        <v>404.21</v>
      </c>
      <c r="F11" s="26">
        <f t="shared" si="5"/>
        <v>983589.12000000011</v>
      </c>
      <c r="G11" s="26">
        <f t="shared" si="0"/>
        <v>979771.33000000007</v>
      </c>
      <c r="H11" s="26">
        <f t="shared" si="6"/>
        <v>404.21</v>
      </c>
      <c r="I11" s="70">
        <f t="shared" si="7"/>
        <v>0</v>
      </c>
    </row>
    <row r="12" spans="1:9" x14ac:dyDescent="0.25">
      <c r="A12" s="45">
        <v>43874</v>
      </c>
      <c r="B12" s="40">
        <f t="shared" si="1"/>
        <v>1</v>
      </c>
      <c r="C12" s="26">
        <f t="shared" si="2"/>
        <v>4222</v>
      </c>
      <c r="D12" s="27">
        <f t="shared" si="3"/>
        <v>3819.35</v>
      </c>
      <c r="E12" s="26">
        <f t="shared" si="4"/>
        <v>402.65</v>
      </c>
      <c r="F12" s="26">
        <f t="shared" si="5"/>
        <v>979771.33000000007</v>
      </c>
      <c r="G12" s="26">
        <f t="shared" si="0"/>
        <v>975951.9800000001</v>
      </c>
      <c r="H12" s="26">
        <f t="shared" si="6"/>
        <v>402.65</v>
      </c>
      <c r="I12" s="70">
        <f t="shared" si="7"/>
        <v>0</v>
      </c>
    </row>
    <row r="13" spans="1:9" x14ac:dyDescent="0.25">
      <c r="A13" s="45">
        <v>43875</v>
      </c>
      <c r="B13" s="40">
        <f t="shared" si="1"/>
        <v>1</v>
      </c>
      <c r="C13" s="26">
        <f t="shared" si="2"/>
        <v>4222</v>
      </c>
      <c r="D13" s="27">
        <f t="shared" si="3"/>
        <v>3820.92</v>
      </c>
      <c r="E13" s="26">
        <f t="shared" si="4"/>
        <v>401.08</v>
      </c>
      <c r="F13" s="26">
        <f t="shared" si="5"/>
        <v>975951.9800000001</v>
      </c>
      <c r="G13" s="26">
        <f t="shared" si="0"/>
        <v>972131.06</v>
      </c>
      <c r="H13" s="26">
        <f t="shared" si="6"/>
        <v>401.08</v>
      </c>
      <c r="I13" s="70">
        <f t="shared" si="7"/>
        <v>0</v>
      </c>
    </row>
    <row r="14" spans="1:9" x14ac:dyDescent="0.25">
      <c r="A14" s="45">
        <v>43876</v>
      </c>
      <c r="B14" s="40">
        <f t="shared" si="1"/>
        <v>1</v>
      </c>
      <c r="C14" s="26">
        <f t="shared" si="2"/>
        <v>4222</v>
      </c>
      <c r="D14" s="27">
        <f t="shared" si="3"/>
        <v>3822.49</v>
      </c>
      <c r="E14" s="26">
        <f t="shared" si="4"/>
        <v>399.51</v>
      </c>
      <c r="F14" s="26">
        <f t="shared" si="5"/>
        <v>972131.06</v>
      </c>
      <c r="G14" s="26">
        <f t="shared" si="0"/>
        <v>968308.57000000007</v>
      </c>
      <c r="H14" s="26">
        <f t="shared" si="6"/>
        <v>399.51</v>
      </c>
      <c r="I14" s="70">
        <f t="shared" si="7"/>
        <v>0</v>
      </c>
    </row>
    <row r="15" spans="1:9" x14ac:dyDescent="0.25">
      <c r="A15" s="45">
        <v>43877</v>
      </c>
      <c r="B15" s="40">
        <f t="shared" si="1"/>
        <v>1</v>
      </c>
      <c r="C15" s="26">
        <f t="shared" si="2"/>
        <v>4222</v>
      </c>
      <c r="D15" s="27">
        <f t="shared" si="3"/>
        <v>3824.06</v>
      </c>
      <c r="E15" s="26">
        <f t="shared" si="4"/>
        <v>397.94</v>
      </c>
      <c r="F15" s="26">
        <f t="shared" si="5"/>
        <v>968308.57000000007</v>
      </c>
      <c r="G15" s="26">
        <f t="shared" si="0"/>
        <v>964484.51</v>
      </c>
      <c r="H15" s="26">
        <f t="shared" si="6"/>
        <v>397.94</v>
      </c>
      <c r="I15" s="70">
        <f t="shared" si="7"/>
        <v>0</v>
      </c>
    </row>
    <row r="16" spans="1:9" x14ac:dyDescent="0.25">
      <c r="A16" s="45">
        <v>43878</v>
      </c>
      <c r="B16" s="40">
        <f t="shared" si="1"/>
        <v>1</v>
      </c>
      <c r="C16" s="26">
        <f t="shared" si="2"/>
        <v>4222</v>
      </c>
      <c r="D16" s="27">
        <f t="shared" si="3"/>
        <v>3825.64</v>
      </c>
      <c r="E16" s="26">
        <f t="shared" si="4"/>
        <v>396.36</v>
      </c>
      <c r="F16" s="26">
        <f t="shared" si="5"/>
        <v>964484.51</v>
      </c>
      <c r="G16" s="26">
        <f t="shared" si="0"/>
        <v>960658.87</v>
      </c>
      <c r="H16" s="26">
        <f t="shared" si="6"/>
        <v>396.36</v>
      </c>
      <c r="I16" s="70">
        <f t="shared" si="7"/>
        <v>0</v>
      </c>
    </row>
    <row r="17" spans="1:9" x14ac:dyDescent="0.25">
      <c r="A17" s="45">
        <v>43879</v>
      </c>
      <c r="B17" s="40">
        <f t="shared" si="1"/>
        <v>1</v>
      </c>
      <c r="C17" s="26">
        <f t="shared" si="2"/>
        <v>4222</v>
      </c>
      <c r="D17" s="27">
        <f t="shared" si="3"/>
        <v>3827.21</v>
      </c>
      <c r="E17" s="26">
        <f t="shared" si="4"/>
        <v>394.79</v>
      </c>
      <c r="F17" s="26">
        <f t="shared" si="5"/>
        <v>960658.87</v>
      </c>
      <c r="G17" s="26">
        <f t="shared" si="0"/>
        <v>956831.66</v>
      </c>
      <c r="H17" s="26">
        <f t="shared" si="6"/>
        <v>394.79</v>
      </c>
      <c r="I17" s="70">
        <f t="shared" si="7"/>
        <v>0</v>
      </c>
    </row>
    <row r="18" spans="1:9" x14ac:dyDescent="0.25">
      <c r="A18" s="45">
        <v>43880</v>
      </c>
      <c r="B18" s="40">
        <f t="shared" si="1"/>
        <v>1</v>
      </c>
      <c r="C18" s="26">
        <f t="shared" si="2"/>
        <v>4222</v>
      </c>
      <c r="D18" s="27">
        <f t="shared" si="3"/>
        <v>3828.7799999999997</v>
      </c>
      <c r="E18" s="26">
        <f t="shared" si="4"/>
        <v>393.22</v>
      </c>
      <c r="F18" s="26">
        <f t="shared" si="5"/>
        <v>956831.66</v>
      </c>
      <c r="G18" s="26">
        <f t="shared" si="0"/>
        <v>953002.88</v>
      </c>
      <c r="H18" s="26">
        <f t="shared" si="6"/>
        <v>393.22</v>
      </c>
      <c r="I18" s="70">
        <f t="shared" si="7"/>
        <v>0</v>
      </c>
    </row>
    <row r="19" spans="1:9" x14ac:dyDescent="0.25">
      <c r="A19" s="45">
        <v>43881</v>
      </c>
      <c r="B19" s="40">
        <f t="shared" si="1"/>
        <v>1</v>
      </c>
      <c r="C19" s="26">
        <f t="shared" si="2"/>
        <v>4222</v>
      </c>
      <c r="D19" s="27">
        <f t="shared" si="3"/>
        <v>3830.35</v>
      </c>
      <c r="E19" s="26">
        <f t="shared" si="4"/>
        <v>391.65</v>
      </c>
      <c r="F19" s="26">
        <f t="shared" si="5"/>
        <v>953002.88</v>
      </c>
      <c r="G19" s="26">
        <f t="shared" si="0"/>
        <v>949172.53</v>
      </c>
      <c r="H19" s="26">
        <f t="shared" si="6"/>
        <v>391.65</v>
      </c>
      <c r="I19" s="70">
        <f t="shared" si="7"/>
        <v>0</v>
      </c>
    </row>
    <row r="20" spans="1:9" x14ac:dyDescent="0.25">
      <c r="A20" s="45">
        <v>43882</v>
      </c>
      <c r="B20" s="40">
        <f t="shared" si="1"/>
        <v>1</v>
      </c>
      <c r="C20" s="26">
        <f t="shared" si="2"/>
        <v>4222</v>
      </c>
      <c r="D20" s="27">
        <f t="shared" si="3"/>
        <v>3831.93</v>
      </c>
      <c r="E20" s="26">
        <f t="shared" si="4"/>
        <v>390.07</v>
      </c>
      <c r="F20" s="26">
        <f t="shared" si="5"/>
        <v>949172.53</v>
      </c>
      <c r="G20" s="26">
        <f t="shared" si="0"/>
        <v>945340.6</v>
      </c>
      <c r="H20" s="26">
        <f t="shared" si="6"/>
        <v>390.07</v>
      </c>
      <c r="I20" s="70">
        <f t="shared" si="7"/>
        <v>0</v>
      </c>
    </row>
    <row r="21" spans="1:9" x14ac:dyDescent="0.25">
      <c r="A21" s="45">
        <v>43883</v>
      </c>
      <c r="B21" s="40">
        <f t="shared" si="1"/>
        <v>1</v>
      </c>
      <c r="C21" s="26">
        <f t="shared" si="2"/>
        <v>4222</v>
      </c>
      <c r="D21" s="27">
        <f t="shared" si="3"/>
        <v>3833.5</v>
      </c>
      <c r="E21" s="26">
        <f t="shared" si="4"/>
        <v>388.5</v>
      </c>
      <c r="F21" s="26">
        <f t="shared" si="5"/>
        <v>945340.6</v>
      </c>
      <c r="G21" s="26">
        <f t="shared" si="0"/>
        <v>941507.1</v>
      </c>
      <c r="H21" s="26">
        <f t="shared" si="6"/>
        <v>388.5</v>
      </c>
      <c r="I21" s="70">
        <f t="shared" si="7"/>
        <v>0</v>
      </c>
    </row>
    <row r="22" spans="1:9" x14ac:dyDescent="0.25">
      <c r="A22" s="45">
        <v>43884</v>
      </c>
      <c r="B22" s="40">
        <f t="shared" si="1"/>
        <v>1</v>
      </c>
      <c r="C22" s="26">
        <f t="shared" si="2"/>
        <v>4222</v>
      </c>
      <c r="D22" s="27">
        <f t="shared" si="3"/>
        <v>3835.08</v>
      </c>
      <c r="E22" s="26">
        <f t="shared" si="4"/>
        <v>386.92</v>
      </c>
      <c r="F22" s="26">
        <f t="shared" si="5"/>
        <v>941507.1</v>
      </c>
      <c r="G22" s="26">
        <f t="shared" si="0"/>
        <v>937672.02</v>
      </c>
      <c r="H22" s="26">
        <f t="shared" si="6"/>
        <v>386.92</v>
      </c>
      <c r="I22" s="70">
        <f t="shared" si="7"/>
        <v>0</v>
      </c>
    </row>
    <row r="23" spans="1:9" x14ac:dyDescent="0.25">
      <c r="A23" s="45">
        <v>43885</v>
      </c>
      <c r="B23" s="40">
        <f t="shared" si="1"/>
        <v>1</v>
      </c>
      <c r="C23" s="26">
        <f t="shared" si="2"/>
        <v>4222</v>
      </c>
      <c r="D23" s="27">
        <f t="shared" si="3"/>
        <v>3836.66</v>
      </c>
      <c r="E23" s="26">
        <f t="shared" si="4"/>
        <v>385.34</v>
      </c>
      <c r="F23" s="26">
        <f t="shared" si="5"/>
        <v>937672.02</v>
      </c>
      <c r="G23" s="26">
        <f t="shared" si="0"/>
        <v>933835.36</v>
      </c>
      <c r="H23" s="26">
        <f t="shared" si="6"/>
        <v>385.34</v>
      </c>
      <c r="I23" s="70">
        <f t="shared" si="7"/>
        <v>0</v>
      </c>
    </row>
    <row r="24" spans="1:9" x14ac:dyDescent="0.25">
      <c r="A24" s="45">
        <v>43886</v>
      </c>
      <c r="B24" s="40">
        <f t="shared" si="1"/>
        <v>1</v>
      </c>
      <c r="C24" s="26">
        <f t="shared" si="2"/>
        <v>4222</v>
      </c>
      <c r="D24" s="27">
        <f t="shared" si="3"/>
        <v>3838.23</v>
      </c>
      <c r="E24" s="26">
        <f t="shared" si="4"/>
        <v>383.77</v>
      </c>
      <c r="F24" s="26">
        <f t="shared" si="5"/>
        <v>933835.36</v>
      </c>
      <c r="G24" s="26">
        <f t="shared" si="0"/>
        <v>929997.13</v>
      </c>
      <c r="H24" s="26">
        <f t="shared" si="6"/>
        <v>383.77</v>
      </c>
      <c r="I24" s="70">
        <f t="shared" si="7"/>
        <v>0</v>
      </c>
    </row>
    <row r="25" spans="1:9" x14ac:dyDescent="0.25">
      <c r="A25" s="45">
        <v>43887</v>
      </c>
      <c r="B25" s="40">
        <f t="shared" si="1"/>
        <v>1</v>
      </c>
      <c r="C25" s="26">
        <f t="shared" si="2"/>
        <v>4222</v>
      </c>
      <c r="D25" s="27">
        <f t="shared" si="3"/>
        <v>3839.81</v>
      </c>
      <c r="E25" s="26">
        <f t="shared" si="4"/>
        <v>382.19</v>
      </c>
      <c r="F25" s="26">
        <f t="shared" si="5"/>
        <v>929997.13</v>
      </c>
      <c r="G25" s="26">
        <f t="shared" si="0"/>
        <v>926157.32</v>
      </c>
      <c r="H25" s="26">
        <f t="shared" si="6"/>
        <v>382.19</v>
      </c>
      <c r="I25" s="70">
        <f t="shared" si="7"/>
        <v>0</v>
      </c>
    </row>
    <row r="26" spans="1:9" x14ac:dyDescent="0.25">
      <c r="A26" s="45">
        <v>43888</v>
      </c>
      <c r="B26" s="40">
        <f t="shared" si="1"/>
        <v>1</v>
      </c>
      <c r="C26" s="26">
        <f t="shared" si="2"/>
        <v>4222</v>
      </c>
      <c r="D26" s="27">
        <f t="shared" si="3"/>
        <v>3841.39</v>
      </c>
      <c r="E26" s="26">
        <f t="shared" si="4"/>
        <v>380.61</v>
      </c>
      <c r="F26" s="26">
        <f t="shared" si="5"/>
        <v>926157.32</v>
      </c>
      <c r="G26" s="26">
        <f t="shared" si="0"/>
        <v>922315.92999999993</v>
      </c>
      <c r="H26" s="26">
        <f t="shared" si="6"/>
        <v>380.61</v>
      </c>
      <c r="I26" s="70">
        <f t="shared" si="7"/>
        <v>0</v>
      </c>
    </row>
    <row r="27" spans="1:9" x14ac:dyDescent="0.25">
      <c r="A27" s="45">
        <v>43889</v>
      </c>
      <c r="B27" s="40">
        <f t="shared" si="1"/>
        <v>1</v>
      </c>
      <c r="C27" s="26">
        <f t="shared" si="2"/>
        <v>4222</v>
      </c>
      <c r="D27" s="27">
        <f t="shared" si="3"/>
        <v>3842.9700000000003</v>
      </c>
      <c r="E27" s="26">
        <f t="shared" si="4"/>
        <v>379.03</v>
      </c>
      <c r="F27" s="26">
        <f t="shared" si="5"/>
        <v>922315.92999999993</v>
      </c>
      <c r="G27" s="26">
        <f t="shared" si="0"/>
        <v>918472.96</v>
      </c>
      <c r="H27" s="26">
        <f t="shared" si="6"/>
        <v>379.03</v>
      </c>
      <c r="I27" s="70">
        <f t="shared" si="7"/>
        <v>0</v>
      </c>
    </row>
    <row r="28" spans="1:9" x14ac:dyDescent="0.25">
      <c r="A28" s="45">
        <v>43890</v>
      </c>
      <c r="B28" s="40">
        <f t="shared" si="1"/>
        <v>1</v>
      </c>
      <c r="C28" s="26">
        <f t="shared" si="2"/>
        <v>4222</v>
      </c>
      <c r="D28" s="27">
        <f t="shared" si="3"/>
        <v>3844.55</v>
      </c>
      <c r="E28" s="26">
        <f t="shared" si="4"/>
        <v>377.45</v>
      </c>
      <c r="F28" s="26">
        <f t="shared" si="5"/>
        <v>918472.96</v>
      </c>
      <c r="G28" s="26">
        <f t="shared" si="0"/>
        <v>914628.40999999992</v>
      </c>
      <c r="H28" s="26">
        <f t="shared" si="6"/>
        <v>377.45</v>
      </c>
      <c r="I28" s="70">
        <f t="shared" si="7"/>
        <v>0</v>
      </c>
    </row>
    <row r="29" spans="1:9" x14ac:dyDescent="0.25">
      <c r="A29" s="45">
        <v>43891</v>
      </c>
      <c r="B29" s="40">
        <f t="shared" si="1"/>
        <v>1</v>
      </c>
      <c r="C29" s="26">
        <f t="shared" si="2"/>
        <v>4222</v>
      </c>
      <c r="D29" s="27">
        <f t="shared" si="3"/>
        <v>3846.13</v>
      </c>
      <c r="E29" s="26">
        <f t="shared" si="4"/>
        <v>375.87</v>
      </c>
      <c r="F29" s="26">
        <f t="shared" si="5"/>
        <v>914628.40999999992</v>
      </c>
      <c r="G29" s="26">
        <f t="shared" si="0"/>
        <v>910782.27999999991</v>
      </c>
      <c r="H29" s="26">
        <f t="shared" si="6"/>
        <v>375.87</v>
      </c>
      <c r="I29" s="70">
        <f t="shared" si="7"/>
        <v>0</v>
      </c>
    </row>
    <row r="30" spans="1:9" x14ac:dyDescent="0.25">
      <c r="A30" s="45">
        <v>43892</v>
      </c>
      <c r="B30" s="40">
        <f t="shared" si="1"/>
        <v>1</v>
      </c>
      <c r="C30" s="26">
        <f t="shared" si="2"/>
        <v>4222</v>
      </c>
      <c r="D30" s="27">
        <f t="shared" si="3"/>
        <v>3847.71</v>
      </c>
      <c r="E30" s="26">
        <f t="shared" si="4"/>
        <v>374.29</v>
      </c>
      <c r="F30" s="26">
        <f t="shared" si="5"/>
        <v>910782.27999999991</v>
      </c>
      <c r="G30" s="26">
        <f t="shared" si="0"/>
        <v>906934.57</v>
      </c>
      <c r="H30" s="26">
        <f t="shared" si="6"/>
        <v>374.29</v>
      </c>
      <c r="I30" s="70">
        <f t="shared" si="7"/>
        <v>0</v>
      </c>
    </row>
    <row r="31" spans="1:9" x14ac:dyDescent="0.25">
      <c r="A31" s="45">
        <v>43893</v>
      </c>
      <c r="B31" s="40">
        <f t="shared" si="1"/>
        <v>1</v>
      </c>
      <c r="C31" s="26">
        <f t="shared" si="2"/>
        <v>4222</v>
      </c>
      <c r="D31" s="27">
        <f t="shared" si="3"/>
        <v>3849.29</v>
      </c>
      <c r="E31" s="26">
        <f t="shared" si="4"/>
        <v>372.71</v>
      </c>
      <c r="F31" s="26">
        <f t="shared" si="5"/>
        <v>906934.57</v>
      </c>
      <c r="G31" s="26">
        <f t="shared" si="0"/>
        <v>903085.27999999991</v>
      </c>
      <c r="H31" s="26">
        <f t="shared" si="6"/>
        <v>372.71</v>
      </c>
      <c r="I31" s="70">
        <f t="shared" si="7"/>
        <v>0</v>
      </c>
    </row>
    <row r="32" spans="1:9" x14ac:dyDescent="0.25">
      <c r="A32" s="45">
        <v>43894</v>
      </c>
      <c r="B32" s="40">
        <f t="shared" si="1"/>
        <v>1</v>
      </c>
      <c r="C32" s="26">
        <f t="shared" si="2"/>
        <v>4222</v>
      </c>
      <c r="D32" s="27">
        <f t="shared" si="3"/>
        <v>3850.87</v>
      </c>
      <c r="E32" s="26">
        <f t="shared" si="4"/>
        <v>371.13</v>
      </c>
      <c r="F32" s="26">
        <f t="shared" si="5"/>
        <v>903085.27999999991</v>
      </c>
      <c r="G32" s="26">
        <f t="shared" si="0"/>
        <v>899234.40999999992</v>
      </c>
      <c r="H32" s="26">
        <f t="shared" si="6"/>
        <v>371.13</v>
      </c>
      <c r="I32" s="70">
        <f t="shared" si="7"/>
        <v>0</v>
      </c>
    </row>
    <row r="33" spans="1:9" x14ac:dyDescent="0.25">
      <c r="A33" s="45">
        <v>43895</v>
      </c>
      <c r="B33" s="40">
        <f t="shared" si="1"/>
        <v>1</v>
      </c>
      <c r="C33" s="26">
        <f t="shared" si="2"/>
        <v>4222</v>
      </c>
      <c r="D33" s="27">
        <f t="shared" si="3"/>
        <v>3852.45</v>
      </c>
      <c r="E33" s="26">
        <f t="shared" si="4"/>
        <v>369.55</v>
      </c>
      <c r="F33" s="26">
        <f t="shared" si="5"/>
        <v>899234.40999999992</v>
      </c>
      <c r="G33" s="26">
        <f t="shared" si="0"/>
        <v>895381.96</v>
      </c>
      <c r="H33" s="26">
        <f t="shared" si="6"/>
        <v>369.55</v>
      </c>
      <c r="I33" s="70">
        <f t="shared" si="7"/>
        <v>0</v>
      </c>
    </row>
    <row r="34" spans="1:9" x14ac:dyDescent="0.25">
      <c r="A34" s="45">
        <v>43896</v>
      </c>
      <c r="B34" s="40">
        <f t="shared" si="1"/>
        <v>1</v>
      </c>
      <c r="C34" s="26">
        <f t="shared" si="2"/>
        <v>4222</v>
      </c>
      <c r="D34" s="27">
        <f t="shared" si="3"/>
        <v>3854.0299999999997</v>
      </c>
      <c r="E34" s="26">
        <f t="shared" si="4"/>
        <v>367.97</v>
      </c>
      <c r="F34" s="26">
        <f t="shared" si="5"/>
        <v>895381.96</v>
      </c>
      <c r="G34" s="26">
        <f t="shared" si="0"/>
        <v>891527.92999999993</v>
      </c>
      <c r="H34" s="26">
        <f t="shared" si="6"/>
        <v>367.97</v>
      </c>
      <c r="I34" s="70">
        <f t="shared" si="7"/>
        <v>0</v>
      </c>
    </row>
    <row r="35" spans="1:9" x14ac:dyDescent="0.25">
      <c r="A35" s="45">
        <v>43897</v>
      </c>
      <c r="B35" s="40">
        <f t="shared" si="1"/>
        <v>1</v>
      </c>
      <c r="C35" s="26">
        <f t="shared" si="2"/>
        <v>4222</v>
      </c>
      <c r="D35" s="27">
        <f t="shared" si="3"/>
        <v>3855.62</v>
      </c>
      <c r="E35" s="26">
        <f t="shared" si="4"/>
        <v>366.38</v>
      </c>
      <c r="F35" s="26">
        <f t="shared" si="5"/>
        <v>891527.92999999993</v>
      </c>
      <c r="G35" s="26">
        <f t="shared" si="0"/>
        <v>887672.30999999994</v>
      </c>
      <c r="H35" s="26">
        <f t="shared" si="6"/>
        <v>366.38</v>
      </c>
      <c r="I35" s="70">
        <f t="shared" si="7"/>
        <v>0</v>
      </c>
    </row>
    <row r="36" spans="1:9" x14ac:dyDescent="0.25">
      <c r="A36" s="45">
        <v>43898</v>
      </c>
      <c r="B36" s="40">
        <f t="shared" si="1"/>
        <v>1</v>
      </c>
      <c r="C36" s="26">
        <f t="shared" si="2"/>
        <v>4222</v>
      </c>
      <c r="D36" s="27">
        <f t="shared" si="3"/>
        <v>3857.2</v>
      </c>
      <c r="E36" s="26">
        <f t="shared" si="4"/>
        <v>364.8</v>
      </c>
      <c r="F36" s="26">
        <f t="shared" si="5"/>
        <v>887672.30999999994</v>
      </c>
      <c r="G36" s="26">
        <f t="shared" si="0"/>
        <v>883815.11</v>
      </c>
      <c r="H36" s="26">
        <f t="shared" si="6"/>
        <v>364.8</v>
      </c>
      <c r="I36" s="70">
        <f t="shared" si="7"/>
        <v>0</v>
      </c>
    </row>
    <row r="37" spans="1:9" x14ac:dyDescent="0.25">
      <c r="A37" s="45">
        <v>43899</v>
      </c>
      <c r="B37" s="40">
        <f t="shared" si="1"/>
        <v>1</v>
      </c>
      <c r="C37" s="26">
        <f t="shared" si="2"/>
        <v>4222</v>
      </c>
      <c r="D37" s="27">
        <f t="shared" si="3"/>
        <v>3858.79</v>
      </c>
      <c r="E37" s="26">
        <f t="shared" si="4"/>
        <v>363.21</v>
      </c>
      <c r="F37" s="26">
        <f t="shared" si="5"/>
        <v>883815.11</v>
      </c>
      <c r="G37" s="26">
        <f t="shared" si="0"/>
        <v>879956.32</v>
      </c>
      <c r="H37" s="26">
        <f t="shared" si="6"/>
        <v>363.21</v>
      </c>
      <c r="I37" s="70">
        <f t="shared" si="7"/>
        <v>0</v>
      </c>
    </row>
    <row r="38" spans="1:9" x14ac:dyDescent="0.25">
      <c r="A38" s="45">
        <v>43900</v>
      </c>
      <c r="B38" s="40">
        <f t="shared" si="1"/>
        <v>1</v>
      </c>
      <c r="C38" s="26">
        <f t="shared" si="2"/>
        <v>4222</v>
      </c>
      <c r="D38" s="27">
        <f t="shared" si="3"/>
        <v>3860.37</v>
      </c>
      <c r="E38" s="26">
        <f t="shared" si="4"/>
        <v>361.63</v>
      </c>
      <c r="F38" s="26">
        <f t="shared" si="5"/>
        <v>879956.32</v>
      </c>
      <c r="G38" s="26">
        <f t="shared" si="0"/>
        <v>876095.95</v>
      </c>
      <c r="H38" s="26">
        <f t="shared" si="6"/>
        <v>361.63</v>
      </c>
      <c r="I38" s="70">
        <f t="shared" si="7"/>
        <v>0</v>
      </c>
    </row>
    <row r="39" spans="1:9" x14ac:dyDescent="0.25">
      <c r="A39" s="45">
        <v>43901</v>
      </c>
      <c r="B39" s="40">
        <f t="shared" si="1"/>
        <v>1</v>
      </c>
      <c r="C39" s="26">
        <f t="shared" si="2"/>
        <v>4222</v>
      </c>
      <c r="D39" s="27">
        <f t="shared" si="3"/>
        <v>3861.96</v>
      </c>
      <c r="E39" s="26">
        <f t="shared" si="4"/>
        <v>360.04</v>
      </c>
      <c r="F39" s="26">
        <f t="shared" si="5"/>
        <v>876095.95</v>
      </c>
      <c r="G39" s="26">
        <f t="shared" si="0"/>
        <v>872233.99</v>
      </c>
      <c r="H39" s="26">
        <f t="shared" si="6"/>
        <v>360.04</v>
      </c>
      <c r="I39" s="70">
        <f t="shared" si="7"/>
        <v>0</v>
      </c>
    </row>
    <row r="40" spans="1:9" x14ac:dyDescent="0.25">
      <c r="A40" s="45">
        <v>43902</v>
      </c>
      <c r="B40" s="40">
        <f t="shared" si="1"/>
        <v>1</v>
      </c>
      <c r="C40" s="26">
        <f t="shared" si="2"/>
        <v>4222</v>
      </c>
      <c r="D40" s="27">
        <f t="shared" si="3"/>
        <v>3863.55</v>
      </c>
      <c r="E40" s="26">
        <f t="shared" si="4"/>
        <v>358.45</v>
      </c>
      <c r="F40" s="26">
        <f t="shared" si="5"/>
        <v>872233.99</v>
      </c>
      <c r="G40" s="26">
        <f t="shared" si="0"/>
        <v>868370.44</v>
      </c>
      <c r="H40" s="26">
        <f t="shared" si="6"/>
        <v>358.45</v>
      </c>
      <c r="I40" s="70">
        <f t="shared" si="7"/>
        <v>0</v>
      </c>
    </row>
    <row r="41" spans="1:9" x14ac:dyDescent="0.25">
      <c r="A41" s="45">
        <v>43903</v>
      </c>
      <c r="B41" s="40">
        <f t="shared" si="1"/>
        <v>1</v>
      </c>
      <c r="C41" s="26">
        <f t="shared" si="2"/>
        <v>4222</v>
      </c>
      <c r="D41" s="27">
        <f t="shared" si="3"/>
        <v>3865.14</v>
      </c>
      <c r="E41" s="26">
        <f t="shared" si="4"/>
        <v>356.86</v>
      </c>
      <c r="F41" s="26">
        <f t="shared" si="5"/>
        <v>868370.44</v>
      </c>
      <c r="G41" s="26">
        <f t="shared" si="0"/>
        <v>864505.29999999993</v>
      </c>
      <c r="H41" s="26">
        <f t="shared" si="6"/>
        <v>356.86</v>
      </c>
      <c r="I41" s="70">
        <f t="shared" si="7"/>
        <v>0</v>
      </c>
    </row>
    <row r="42" spans="1:9" x14ac:dyDescent="0.25">
      <c r="A42" s="45">
        <v>43904</v>
      </c>
      <c r="B42" s="40">
        <f t="shared" si="1"/>
        <v>1</v>
      </c>
      <c r="C42" s="26">
        <f t="shared" si="2"/>
        <v>4222</v>
      </c>
      <c r="D42" s="27">
        <f t="shared" si="3"/>
        <v>3866.7200000000003</v>
      </c>
      <c r="E42" s="26">
        <f t="shared" si="4"/>
        <v>355.28</v>
      </c>
      <c r="F42" s="26">
        <f t="shared" si="5"/>
        <v>864505.29999999993</v>
      </c>
      <c r="G42" s="26">
        <f t="shared" si="0"/>
        <v>860638.58</v>
      </c>
      <c r="H42" s="26">
        <f t="shared" si="6"/>
        <v>355.28</v>
      </c>
      <c r="I42" s="70">
        <f t="shared" si="7"/>
        <v>0</v>
      </c>
    </row>
    <row r="43" spans="1:9" x14ac:dyDescent="0.25">
      <c r="A43" s="45">
        <v>43905</v>
      </c>
      <c r="B43" s="40">
        <f t="shared" si="1"/>
        <v>1</v>
      </c>
      <c r="C43" s="26">
        <f t="shared" si="2"/>
        <v>4222</v>
      </c>
      <c r="D43" s="27">
        <f t="shared" si="3"/>
        <v>3868.31</v>
      </c>
      <c r="E43" s="26">
        <f t="shared" si="4"/>
        <v>353.69</v>
      </c>
      <c r="F43" s="26">
        <f t="shared" si="5"/>
        <v>860638.58</v>
      </c>
      <c r="G43" s="26">
        <f t="shared" si="0"/>
        <v>856770.2699999999</v>
      </c>
      <c r="H43" s="26">
        <f t="shared" si="6"/>
        <v>353.69</v>
      </c>
      <c r="I43" s="70">
        <f t="shared" si="7"/>
        <v>0</v>
      </c>
    </row>
    <row r="44" spans="1:9" x14ac:dyDescent="0.25">
      <c r="A44" s="45">
        <v>43906</v>
      </c>
      <c r="B44" s="40">
        <f t="shared" si="1"/>
        <v>1</v>
      </c>
      <c r="C44" s="26">
        <f t="shared" si="2"/>
        <v>4222</v>
      </c>
      <c r="D44" s="27">
        <f t="shared" si="3"/>
        <v>3869.9</v>
      </c>
      <c r="E44" s="26">
        <f t="shared" si="4"/>
        <v>352.1</v>
      </c>
      <c r="F44" s="26">
        <f t="shared" si="5"/>
        <v>856770.2699999999</v>
      </c>
      <c r="G44" s="26">
        <f t="shared" si="0"/>
        <v>852900.36999999988</v>
      </c>
      <c r="H44" s="26">
        <f t="shared" si="6"/>
        <v>352.1</v>
      </c>
      <c r="I44" s="70">
        <f t="shared" si="7"/>
        <v>0</v>
      </c>
    </row>
    <row r="45" spans="1:9" x14ac:dyDescent="0.25">
      <c r="A45" s="45">
        <v>43907</v>
      </c>
      <c r="B45" s="40">
        <f t="shared" si="1"/>
        <v>1</v>
      </c>
      <c r="C45" s="26">
        <f t="shared" si="2"/>
        <v>4222</v>
      </c>
      <c r="D45" s="27">
        <f t="shared" si="3"/>
        <v>3871.49</v>
      </c>
      <c r="E45" s="26">
        <f t="shared" si="4"/>
        <v>350.51</v>
      </c>
      <c r="F45" s="26">
        <f t="shared" si="5"/>
        <v>852900.36999999988</v>
      </c>
      <c r="G45" s="26">
        <f t="shared" si="0"/>
        <v>849028.87999999989</v>
      </c>
      <c r="H45" s="26">
        <f t="shared" si="6"/>
        <v>350.51</v>
      </c>
      <c r="I45" s="70">
        <f t="shared" si="7"/>
        <v>0</v>
      </c>
    </row>
    <row r="46" spans="1:9" x14ac:dyDescent="0.25">
      <c r="A46" s="45">
        <v>43908</v>
      </c>
      <c r="B46" s="40">
        <f t="shared" si="1"/>
        <v>1</v>
      </c>
      <c r="C46" s="26">
        <f t="shared" si="2"/>
        <v>4222</v>
      </c>
      <c r="D46" s="27">
        <f t="shared" si="3"/>
        <v>3873.08</v>
      </c>
      <c r="E46" s="26">
        <f t="shared" si="4"/>
        <v>348.92</v>
      </c>
      <c r="F46" s="26">
        <f t="shared" si="5"/>
        <v>849028.87999999989</v>
      </c>
      <c r="G46" s="26">
        <f t="shared" si="0"/>
        <v>845155.79999999993</v>
      </c>
      <c r="H46" s="26">
        <f t="shared" si="6"/>
        <v>348.92</v>
      </c>
      <c r="I46" s="70">
        <f t="shared" si="7"/>
        <v>0</v>
      </c>
    </row>
    <row r="47" spans="1:9" x14ac:dyDescent="0.25">
      <c r="A47" s="45">
        <v>43909</v>
      </c>
      <c r="B47" s="40">
        <f t="shared" si="1"/>
        <v>1</v>
      </c>
      <c r="C47" s="26">
        <f t="shared" si="2"/>
        <v>4222</v>
      </c>
      <c r="D47" s="27">
        <f t="shared" si="3"/>
        <v>3874.68</v>
      </c>
      <c r="E47" s="26">
        <f t="shared" si="4"/>
        <v>347.32</v>
      </c>
      <c r="F47" s="26">
        <f t="shared" si="5"/>
        <v>845155.79999999993</v>
      </c>
      <c r="G47" s="26">
        <f t="shared" si="0"/>
        <v>841281.11999999988</v>
      </c>
      <c r="H47" s="26">
        <f t="shared" si="6"/>
        <v>347.32</v>
      </c>
      <c r="I47" s="70">
        <f t="shared" si="7"/>
        <v>0</v>
      </c>
    </row>
    <row r="48" spans="1:9" x14ac:dyDescent="0.25">
      <c r="A48" s="45">
        <v>43910</v>
      </c>
      <c r="B48" s="40">
        <f t="shared" si="1"/>
        <v>1</v>
      </c>
      <c r="C48" s="26">
        <f t="shared" si="2"/>
        <v>4222</v>
      </c>
      <c r="D48" s="27">
        <f t="shared" si="3"/>
        <v>3876.27</v>
      </c>
      <c r="E48" s="26">
        <f t="shared" si="4"/>
        <v>345.73</v>
      </c>
      <c r="F48" s="26">
        <f t="shared" si="5"/>
        <v>841281.11999999988</v>
      </c>
      <c r="G48" s="26">
        <f t="shared" si="0"/>
        <v>837404.84999999986</v>
      </c>
      <c r="H48" s="26">
        <f t="shared" si="6"/>
        <v>345.73</v>
      </c>
      <c r="I48" s="70">
        <f t="shared" si="7"/>
        <v>0</v>
      </c>
    </row>
    <row r="49" spans="1:9" x14ac:dyDescent="0.25">
      <c r="A49" s="45">
        <v>43911</v>
      </c>
      <c r="B49" s="40">
        <f t="shared" si="1"/>
        <v>1</v>
      </c>
      <c r="C49" s="26">
        <f t="shared" si="2"/>
        <v>4222</v>
      </c>
      <c r="D49" s="27">
        <f t="shared" si="3"/>
        <v>3877.86</v>
      </c>
      <c r="E49" s="26">
        <f t="shared" si="4"/>
        <v>344.14</v>
      </c>
      <c r="F49" s="26">
        <f t="shared" si="5"/>
        <v>837404.84999999986</v>
      </c>
      <c r="G49" s="26">
        <f t="shared" si="0"/>
        <v>833526.98999999987</v>
      </c>
      <c r="H49" s="26">
        <f t="shared" si="6"/>
        <v>344.14</v>
      </c>
      <c r="I49" s="70">
        <f t="shared" si="7"/>
        <v>0</v>
      </c>
    </row>
    <row r="50" spans="1:9" x14ac:dyDescent="0.25">
      <c r="A50" s="45">
        <v>43912</v>
      </c>
      <c r="B50" s="40">
        <f t="shared" si="1"/>
        <v>1</v>
      </c>
      <c r="C50" s="26">
        <f t="shared" si="2"/>
        <v>4222</v>
      </c>
      <c r="D50" s="27">
        <f t="shared" si="3"/>
        <v>3879.45</v>
      </c>
      <c r="E50" s="26">
        <f t="shared" si="4"/>
        <v>342.55</v>
      </c>
      <c r="F50" s="26">
        <f t="shared" si="5"/>
        <v>833526.98999999987</v>
      </c>
      <c r="G50" s="26">
        <f t="shared" si="0"/>
        <v>829647.53999999992</v>
      </c>
      <c r="H50" s="26">
        <f t="shared" si="6"/>
        <v>342.55</v>
      </c>
      <c r="I50" s="70">
        <f t="shared" si="7"/>
        <v>0</v>
      </c>
    </row>
    <row r="51" spans="1:9" x14ac:dyDescent="0.25">
      <c r="A51" s="45">
        <v>43913</v>
      </c>
      <c r="B51" s="40">
        <f t="shared" si="1"/>
        <v>1</v>
      </c>
      <c r="C51" s="26">
        <f t="shared" si="2"/>
        <v>4222</v>
      </c>
      <c r="D51" s="27">
        <f t="shared" si="3"/>
        <v>3881.05</v>
      </c>
      <c r="E51" s="26">
        <f t="shared" si="4"/>
        <v>340.95</v>
      </c>
      <c r="F51" s="26">
        <f t="shared" si="5"/>
        <v>829647.53999999992</v>
      </c>
      <c r="G51" s="26">
        <f t="shared" si="0"/>
        <v>825766.48999999987</v>
      </c>
      <c r="H51" s="26">
        <f t="shared" si="6"/>
        <v>340.95</v>
      </c>
      <c r="I51" s="70">
        <f t="shared" si="7"/>
        <v>0</v>
      </c>
    </row>
    <row r="52" spans="1:9" x14ac:dyDescent="0.25">
      <c r="A52" s="45">
        <v>43914</v>
      </c>
      <c r="B52" s="40">
        <f t="shared" si="1"/>
        <v>1</v>
      </c>
      <c r="C52" s="26">
        <f t="shared" si="2"/>
        <v>4222</v>
      </c>
      <c r="D52" s="27">
        <f t="shared" si="3"/>
        <v>3882.64</v>
      </c>
      <c r="E52" s="26">
        <f t="shared" si="4"/>
        <v>339.36</v>
      </c>
      <c r="F52" s="26">
        <f t="shared" si="5"/>
        <v>825766.48999999987</v>
      </c>
      <c r="G52" s="26">
        <f t="shared" si="0"/>
        <v>821883.84999999986</v>
      </c>
      <c r="H52" s="26">
        <f t="shared" si="6"/>
        <v>339.36</v>
      </c>
      <c r="I52" s="70">
        <f t="shared" si="7"/>
        <v>0</v>
      </c>
    </row>
    <row r="53" spans="1:9" x14ac:dyDescent="0.25">
      <c r="A53" s="45">
        <v>43915</v>
      </c>
      <c r="B53" s="40">
        <f t="shared" si="1"/>
        <v>1</v>
      </c>
      <c r="C53" s="26">
        <f t="shared" si="2"/>
        <v>4222</v>
      </c>
      <c r="D53" s="27">
        <f t="shared" si="3"/>
        <v>3884.24</v>
      </c>
      <c r="E53" s="26">
        <f t="shared" si="4"/>
        <v>337.76</v>
      </c>
      <c r="F53" s="26">
        <f t="shared" si="5"/>
        <v>821883.84999999986</v>
      </c>
      <c r="G53" s="26">
        <f t="shared" si="0"/>
        <v>817999.60999999987</v>
      </c>
      <c r="H53" s="26">
        <f t="shared" si="6"/>
        <v>337.76</v>
      </c>
      <c r="I53" s="70">
        <f t="shared" si="7"/>
        <v>0</v>
      </c>
    </row>
    <row r="54" spans="1:9" x14ac:dyDescent="0.25">
      <c r="A54" s="45">
        <v>43916</v>
      </c>
      <c r="B54" s="40">
        <f t="shared" si="1"/>
        <v>1</v>
      </c>
      <c r="C54" s="26">
        <f t="shared" si="2"/>
        <v>4222</v>
      </c>
      <c r="D54" s="27">
        <f t="shared" si="3"/>
        <v>3885.84</v>
      </c>
      <c r="E54" s="26">
        <f t="shared" si="4"/>
        <v>336.16</v>
      </c>
      <c r="F54" s="26">
        <f t="shared" si="5"/>
        <v>817999.60999999987</v>
      </c>
      <c r="G54" s="26">
        <f t="shared" si="0"/>
        <v>814113.7699999999</v>
      </c>
      <c r="H54" s="26">
        <f t="shared" si="6"/>
        <v>336.16</v>
      </c>
      <c r="I54" s="70">
        <f t="shared" si="7"/>
        <v>0</v>
      </c>
    </row>
    <row r="55" spans="1:9" x14ac:dyDescent="0.25">
      <c r="A55" s="45">
        <v>43917</v>
      </c>
      <c r="B55" s="40">
        <f t="shared" si="1"/>
        <v>1</v>
      </c>
      <c r="C55" s="26">
        <f t="shared" si="2"/>
        <v>4222</v>
      </c>
      <c r="D55" s="27">
        <f t="shared" si="3"/>
        <v>3887.43</v>
      </c>
      <c r="E55" s="26">
        <f t="shared" si="4"/>
        <v>334.57</v>
      </c>
      <c r="F55" s="26">
        <f t="shared" si="5"/>
        <v>814113.7699999999</v>
      </c>
      <c r="G55" s="26">
        <f t="shared" si="0"/>
        <v>810226.33999999985</v>
      </c>
      <c r="H55" s="26">
        <f t="shared" si="6"/>
        <v>334.57</v>
      </c>
      <c r="I55" s="70">
        <f t="shared" si="7"/>
        <v>0</v>
      </c>
    </row>
    <row r="56" spans="1:9" x14ac:dyDescent="0.25">
      <c r="A56" s="45">
        <v>43918</v>
      </c>
      <c r="B56" s="40">
        <f t="shared" si="1"/>
        <v>1</v>
      </c>
      <c r="C56" s="26">
        <f t="shared" si="2"/>
        <v>4222</v>
      </c>
      <c r="D56" s="27">
        <f t="shared" si="3"/>
        <v>3889.0299999999997</v>
      </c>
      <c r="E56" s="26">
        <f t="shared" si="4"/>
        <v>332.97</v>
      </c>
      <c r="F56" s="26">
        <f t="shared" si="5"/>
        <v>810226.33999999985</v>
      </c>
      <c r="G56" s="26">
        <f t="shared" si="0"/>
        <v>806337.30999999982</v>
      </c>
      <c r="H56" s="26">
        <f t="shared" si="6"/>
        <v>332.97</v>
      </c>
      <c r="I56" s="70">
        <f t="shared" si="7"/>
        <v>0</v>
      </c>
    </row>
    <row r="57" spans="1:9" x14ac:dyDescent="0.25">
      <c r="A57" s="45">
        <v>43919</v>
      </c>
      <c r="B57" s="40">
        <f t="shared" si="1"/>
        <v>1</v>
      </c>
      <c r="C57" s="26">
        <f t="shared" si="2"/>
        <v>4222</v>
      </c>
      <c r="D57" s="27">
        <f t="shared" si="3"/>
        <v>3890.63</v>
      </c>
      <c r="E57" s="26">
        <f t="shared" si="4"/>
        <v>331.37</v>
      </c>
      <c r="F57" s="26">
        <f t="shared" si="5"/>
        <v>806337.30999999982</v>
      </c>
      <c r="G57" s="26">
        <f t="shared" si="0"/>
        <v>802446.67999999982</v>
      </c>
      <c r="H57" s="26">
        <f t="shared" si="6"/>
        <v>331.37</v>
      </c>
      <c r="I57" s="70">
        <f t="shared" si="7"/>
        <v>0</v>
      </c>
    </row>
    <row r="58" spans="1:9" x14ac:dyDescent="0.25">
      <c r="A58" s="45">
        <v>43920</v>
      </c>
      <c r="B58" s="40">
        <f t="shared" si="1"/>
        <v>1</v>
      </c>
      <c r="C58" s="26">
        <f t="shared" si="2"/>
        <v>4222</v>
      </c>
      <c r="D58" s="27">
        <f t="shared" si="3"/>
        <v>3892.23</v>
      </c>
      <c r="E58" s="26">
        <f t="shared" si="4"/>
        <v>329.77</v>
      </c>
      <c r="F58" s="26">
        <f t="shared" si="5"/>
        <v>802446.67999999982</v>
      </c>
      <c r="G58" s="26">
        <f t="shared" si="0"/>
        <v>798554.44999999984</v>
      </c>
      <c r="H58" s="26">
        <f t="shared" si="6"/>
        <v>329.77</v>
      </c>
      <c r="I58" s="70">
        <f t="shared" si="7"/>
        <v>0</v>
      </c>
    </row>
    <row r="59" spans="1:9" x14ac:dyDescent="0.25">
      <c r="A59" s="45">
        <v>43921</v>
      </c>
      <c r="B59" s="40">
        <f t="shared" si="1"/>
        <v>1</v>
      </c>
      <c r="C59" s="26">
        <f t="shared" si="2"/>
        <v>4222</v>
      </c>
      <c r="D59" s="27">
        <f t="shared" si="3"/>
        <v>3893.83</v>
      </c>
      <c r="E59" s="26">
        <f t="shared" si="4"/>
        <v>328.17</v>
      </c>
      <c r="F59" s="26">
        <f t="shared" si="5"/>
        <v>798554.44999999984</v>
      </c>
      <c r="G59" s="26">
        <f t="shared" si="0"/>
        <v>794660.61999999988</v>
      </c>
      <c r="H59" s="26">
        <f t="shared" si="6"/>
        <v>328.17</v>
      </c>
      <c r="I59" s="70">
        <f t="shared" si="7"/>
        <v>0</v>
      </c>
    </row>
    <row r="60" spans="1:9" x14ac:dyDescent="0.25">
      <c r="A60" s="45">
        <v>43922</v>
      </c>
      <c r="B60" s="40">
        <f t="shared" si="1"/>
        <v>1</v>
      </c>
      <c r="C60" s="26">
        <f t="shared" si="2"/>
        <v>4222</v>
      </c>
      <c r="D60" s="27">
        <f t="shared" si="3"/>
        <v>3895.43</v>
      </c>
      <c r="E60" s="26">
        <f t="shared" si="4"/>
        <v>326.57</v>
      </c>
      <c r="F60" s="26">
        <f t="shared" si="5"/>
        <v>794660.61999999988</v>
      </c>
      <c r="G60" s="26">
        <f t="shared" si="0"/>
        <v>790765.18999999983</v>
      </c>
      <c r="H60" s="26">
        <f t="shared" si="6"/>
        <v>326.57</v>
      </c>
      <c r="I60" s="70">
        <f t="shared" si="7"/>
        <v>0</v>
      </c>
    </row>
    <row r="61" spans="1:9" x14ac:dyDescent="0.25">
      <c r="A61" s="45">
        <v>43923</v>
      </c>
      <c r="B61" s="40">
        <f t="shared" si="1"/>
        <v>1</v>
      </c>
      <c r="C61" s="26">
        <f t="shared" si="2"/>
        <v>4222</v>
      </c>
      <c r="D61" s="27">
        <f t="shared" si="3"/>
        <v>3897.0299999999997</v>
      </c>
      <c r="E61" s="26">
        <f t="shared" si="4"/>
        <v>324.97000000000003</v>
      </c>
      <c r="F61" s="26">
        <f t="shared" si="5"/>
        <v>790765.18999999983</v>
      </c>
      <c r="G61" s="26">
        <f t="shared" si="0"/>
        <v>786868.1599999998</v>
      </c>
      <c r="H61" s="26">
        <f t="shared" si="6"/>
        <v>324.97000000000003</v>
      </c>
      <c r="I61" s="70">
        <f t="shared" si="7"/>
        <v>0</v>
      </c>
    </row>
    <row r="62" spans="1:9" x14ac:dyDescent="0.25">
      <c r="A62" s="45">
        <v>43924</v>
      </c>
      <c r="B62" s="40">
        <f t="shared" si="1"/>
        <v>1</v>
      </c>
      <c r="C62" s="26">
        <f t="shared" si="2"/>
        <v>4222</v>
      </c>
      <c r="D62" s="27">
        <f t="shared" si="3"/>
        <v>3898.63</v>
      </c>
      <c r="E62" s="26">
        <f t="shared" si="4"/>
        <v>323.37</v>
      </c>
      <c r="F62" s="26">
        <f t="shared" si="5"/>
        <v>786868.1599999998</v>
      </c>
      <c r="G62" s="26">
        <f t="shared" si="0"/>
        <v>782969.5299999998</v>
      </c>
      <c r="H62" s="26">
        <f t="shared" si="6"/>
        <v>323.37</v>
      </c>
      <c r="I62" s="70">
        <f t="shared" si="7"/>
        <v>0</v>
      </c>
    </row>
    <row r="63" spans="1:9" x14ac:dyDescent="0.25">
      <c r="A63" s="45">
        <v>43925</v>
      </c>
      <c r="B63" s="40">
        <f t="shared" si="1"/>
        <v>1</v>
      </c>
      <c r="C63" s="26">
        <f t="shared" si="2"/>
        <v>4222</v>
      </c>
      <c r="D63" s="27">
        <f t="shared" si="3"/>
        <v>3900.23</v>
      </c>
      <c r="E63" s="26">
        <f t="shared" si="4"/>
        <v>321.77</v>
      </c>
      <c r="F63" s="26">
        <f t="shared" si="5"/>
        <v>782969.5299999998</v>
      </c>
      <c r="G63" s="26">
        <f t="shared" si="0"/>
        <v>779069.29999999981</v>
      </c>
      <c r="H63" s="26">
        <f t="shared" si="6"/>
        <v>321.77</v>
      </c>
      <c r="I63" s="70">
        <f t="shared" si="7"/>
        <v>0</v>
      </c>
    </row>
    <row r="64" spans="1:9" x14ac:dyDescent="0.25">
      <c r="A64" s="45">
        <v>43926</v>
      </c>
      <c r="B64" s="40">
        <f t="shared" si="1"/>
        <v>1</v>
      </c>
      <c r="C64" s="26">
        <f t="shared" si="2"/>
        <v>4222</v>
      </c>
      <c r="D64" s="27">
        <f t="shared" si="3"/>
        <v>3901.83</v>
      </c>
      <c r="E64" s="26">
        <f t="shared" si="4"/>
        <v>320.17</v>
      </c>
      <c r="F64" s="26">
        <f t="shared" si="5"/>
        <v>779069.29999999981</v>
      </c>
      <c r="G64" s="26">
        <f t="shared" si="0"/>
        <v>775167.46999999986</v>
      </c>
      <c r="H64" s="26">
        <f t="shared" si="6"/>
        <v>320.17</v>
      </c>
      <c r="I64" s="70">
        <f t="shared" si="7"/>
        <v>0</v>
      </c>
    </row>
    <row r="65" spans="1:9" x14ac:dyDescent="0.25">
      <c r="A65" s="45">
        <v>43927</v>
      </c>
      <c r="B65" s="40">
        <f t="shared" si="1"/>
        <v>1</v>
      </c>
      <c r="C65" s="26">
        <f t="shared" si="2"/>
        <v>4222</v>
      </c>
      <c r="D65" s="27">
        <f t="shared" si="3"/>
        <v>3903.44</v>
      </c>
      <c r="E65" s="26">
        <f t="shared" si="4"/>
        <v>318.56</v>
      </c>
      <c r="F65" s="26">
        <f t="shared" si="5"/>
        <v>775167.46999999986</v>
      </c>
      <c r="G65" s="26">
        <f t="shared" si="0"/>
        <v>771264.02999999991</v>
      </c>
      <c r="H65" s="26">
        <f t="shared" si="6"/>
        <v>318.56</v>
      </c>
      <c r="I65" s="70">
        <f t="shared" si="7"/>
        <v>0</v>
      </c>
    </row>
    <row r="66" spans="1:9" x14ac:dyDescent="0.25">
      <c r="A66" s="45">
        <v>43928</v>
      </c>
      <c r="B66" s="40">
        <f t="shared" si="1"/>
        <v>1</v>
      </c>
      <c r="C66" s="26">
        <f t="shared" si="2"/>
        <v>4222</v>
      </c>
      <c r="D66" s="27">
        <f t="shared" si="3"/>
        <v>3905.04</v>
      </c>
      <c r="E66" s="26">
        <f t="shared" si="4"/>
        <v>316.95999999999998</v>
      </c>
      <c r="F66" s="26">
        <f t="shared" si="5"/>
        <v>771264.02999999991</v>
      </c>
      <c r="G66" s="26">
        <f t="shared" si="0"/>
        <v>767358.98999999987</v>
      </c>
      <c r="H66" s="26">
        <f t="shared" si="6"/>
        <v>316.95999999999998</v>
      </c>
      <c r="I66" s="70">
        <f t="shared" si="7"/>
        <v>0</v>
      </c>
    </row>
    <row r="67" spans="1:9" x14ac:dyDescent="0.25">
      <c r="A67" s="45">
        <v>43929</v>
      </c>
      <c r="B67" s="40">
        <f t="shared" si="1"/>
        <v>1</v>
      </c>
      <c r="C67" s="26">
        <f t="shared" si="2"/>
        <v>4222</v>
      </c>
      <c r="D67" s="27">
        <f t="shared" si="3"/>
        <v>3906.65</v>
      </c>
      <c r="E67" s="26">
        <f t="shared" si="4"/>
        <v>315.35000000000002</v>
      </c>
      <c r="F67" s="26">
        <f t="shared" si="5"/>
        <v>767358.98999999987</v>
      </c>
      <c r="G67" s="26">
        <f t="shared" si="0"/>
        <v>763452.33999999985</v>
      </c>
      <c r="H67" s="26">
        <f t="shared" si="6"/>
        <v>315.35000000000002</v>
      </c>
      <c r="I67" s="70">
        <f t="shared" si="7"/>
        <v>0</v>
      </c>
    </row>
    <row r="68" spans="1:9" x14ac:dyDescent="0.25">
      <c r="A68" s="45">
        <v>43930</v>
      </c>
      <c r="B68" s="40">
        <f t="shared" si="1"/>
        <v>1</v>
      </c>
      <c r="C68" s="26">
        <f t="shared" si="2"/>
        <v>4222</v>
      </c>
      <c r="D68" s="27">
        <f t="shared" si="3"/>
        <v>3908.25</v>
      </c>
      <c r="E68" s="26">
        <f t="shared" si="4"/>
        <v>313.75</v>
      </c>
      <c r="F68" s="26">
        <f t="shared" si="5"/>
        <v>763452.33999999985</v>
      </c>
      <c r="G68" s="26">
        <f t="shared" ref="G68:G131" si="8">F68-D68</f>
        <v>759544.08999999985</v>
      </c>
      <c r="H68" s="26">
        <f t="shared" si="6"/>
        <v>313.75</v>
      </c>
      <c r="I68" s="70">
        <f t="shared" si="7"/>
        <v>0</v>
      </c>
    </row>
    <row r="69" spans="1:9" x14ac:dyDescent="0.25">
      <c r="A69" s="45">
        <v>43931</v>
      </c>
      <c r="B69" s="40">
        <f t="shared" ref="B69:B132" si="9">A69-A68</f>
        <v>1</v>
      </c>
      <c r="C69" s="26">
        <f t="shared" ref="C69:C132" si="10">$D$2</f>
        <v>4222</v>
      </c>
      <c r="D69" s="27">
        <f t="shared" ref="D69:D132" si="11">C69-E69</f>
        <v>3909.86</v>
      </c>
      <c r="E69" s="26">
        <f t="shared" ref="E69:E132" si="12">ROUND(F69*$B$2*B69/365,2)</f>
        <v>312.14</v>
      </c>
      <c r="F69" s="26">
        <f t="shared" ref="F69:F132" si="13">G68</f>
        <v>759544.08999999985</v>
      </c>
      <c r="G69" s="26">
        <f t="shared" si="8"/>
        <v>755634.22999999986</v>
      </c>
      <c r="H69" s="26">
        <f t="shared" ref="H69:H132" si="14">ROUND(F69*$B$2*B69/365,2)</f>
        <v>312.14</v>
      </c>
      <c r="I69" s="70">
        <f t="shared" ref="I69:I132" si="15">H69-E69</f>
        <v>0</v>
      </c>
    </row>
    <row r="70" spans="1:9" x14ac:dyDescent="0.25">
      <c r="A70" s="45">
        <v>43932</v>
      </c>
      <c r="B70" s="40">
        <f t="shared" si="9"/>
        <v>1</v>
      </c>
      <c r="C70" s="26">
        <f t="shared" si="10"/>
        <v>4222</v>
      </c>
      <c r="D70" s="27">
        <f t="shared" si="11"/>
        <v>3911.4700000000003</v>
      </c>
      <c r="E70" s="26">
        <f t="shared" si="12"/>
        <v>310.52999999999997</v>
      </c>
      <c r="F70" s="26">
        <f t="shared" si="13"/>
        <v>755634.22999999986</v>
      </c>
      <c r="G70" s="26">
        <f t="shared" si="8"/>
        <v>751722.75999999989</v>
      </c>
      <c r="H70" s="26">
        <f t="shared" si="14"/>
        <v>310.52999999999997</v>
      </c>
      <c r="I70" s="70">
        <f t="shared" si="15"/>
        <v>0</v>
      </c>
    </row>
    <row r="71" spans="1:9" x14ac:dyDescent="0.25">
      <c r="A71" s="45">
        <v>43933</v>
      </c>
      <c r="B71" s="40">
        <f t="shared" si="9"/>
        <v>1</v>
      </c>
      <c r="C71" s="26">
        <f t="shared" si="10"/>
        <v>4222</v>
      </c>
      <c r="D71" s="27">
        <f t="shared" si="11"/>
        <v>3913.07</v>
      </c>
      <c r="E71" s="26">
        <f t="shared" si="12"/>
        <v>308.93</v>
      </c>
      <c r="F71" s="26">
        <f t="shared" si="13"/>
        <v>751722.75999999989</v>
      </c>
      <c r="G71" s="26">
        <f t="shared" si="8"/>
        <v>747809.69</v>
      </c>
      <c r="H71" s="26">
        <f t="shared" si="14"/>
        <v>308.93</v>
      </c>
      <c r="I71" s="70">
        <f t="shared" si="15"/>
        <v>0</v>
      </c>
    </row>
    <row r="72" spans="1:9" x14ac:dyDescent="0.25">
      <c r="A72" s="45">
        <v>43934</v>
      </c>
      <c r="B72" s="40">
        <f t="shared" si="9"/>
        <v>1</v>
      </c>
      <c r="C72" s="26">
        <f t="shared" si="10"/>
        <v>4222</v>
      </c>
      <c r="D72" s="27">
        <f t="shared" si="11"/>
        <v>3914.68</v>
      </c>
      <c r="E72" s="26">
        <f t="shared" si="12"/>
        <v>307.32</v>
      </c>
      <c r="F72" s="26">
        <f t="shared" si="13"/>
        <v>747809.69</v>
      </c>
      <c r="G72" s="26">
        <f t="shared" si="8"/>
        <v>743895.00999999989</v>
      </c>
      <c r="H72" s="26">
        <f t="shared" si="14"/>
        <v>307.32</v>
      </c>
      <c r="I72" s="70">
        <f t="shared" si="15"/>
        <v>0</v>
      </c>
    </row>
    <row r="73" spans="1:9" x14ac:dyDescent="0.25">
      <c r="A73" s="45">
        <v>43935</v>
      </c>
      <c r="B73" s="40">
        <f t="shared" si="9"/>
        <v>1</v>
      </c>
      <c r="C73" s="26">
        <f t="shared" si="10"/>
        <v>4222</v>
      </c>
      <c r="D73" s="27">
        <f t="shared" si="11"/>
        <v>3916.29</v>
      </c>
      <c r="E73" s="26">
        <f t="shared" si="12"/>
        <v>305.70999999999998</v>
      </c>
      <c r="F73" s="26">
        <f t="shared" si="13"/>
        <v>743895.00999999989</v>
      </c>
      <c r="G73" s="26">
        <f t="shared" si="8"/>
        <v>739978.71999999986</v>
      </c>
      <c r="H73" s="26">
        <f t="shared" si="14"/>
        <v>305.70999999999998</v>
      </c>
      <c r="I73" s="70">
        <f t="shared" si="15"/>
        <v>0</v>
      </c>
    </row>
    <row r="74" spans="1:9" x14ac:dyDescent="0.25">
      <c r="A74" s="45">
        <v>43936</v>
      </c>
      <c r="B74" s="40">
        <f t="shared" si="9"/>
        <v>1</v>
      </c>
      <c r="C74" s="26">
        <f t="shared" si="10"/>
        <v>4222</v>
      </c>
      <c r="D74" s="27">
        <f t="shared" si="11"/>
        <v>3917.9</v>
      </c>
      <c r="E74" s="26">
        <f t="shared" si="12"/>
        <v>304.10000000000002</v>
      </c>
      <c r="F74" s="26">
        <f t="shared" si="13"/>
        <v>739978.71999999986</v>
      </c>
      <c r="G74" s="26">
        <f t="shared" si="8"/>
        <v>736060.81999999983</v>
      </c>
      <c r="H74" s="26">
        <f t="shared" si="14"/>
        <v>304.10000000000002</v>
      </c>
      <c r="I74" s="70">
        <f t="shared" si="15"/>
        <v>0</v>
      </c>
    </row>
    <row r="75" spans="1:9" x14ac:dyDescent="0.25">
      <c r="A75" s="45">
        <v>43937</v>
      </c>
      <c r="B75" s="40">
        <f t="shared" si="9"/>
        <v>1</v>
      </c>
      <c r="C75" s="26">
        <f t="shared" si="10"/>
        <v>4222</v>
      </c>
      <c r="D75" s="27">
        <f t="shared" si="11"/>
        <v>3919.51</v>
      </c>
      <c r="E75" s="26">
        <f t="shared" si="12"/>
        <v>302.49</v>
      </c>
      <c r="F75" s="26">
        <f t="shared" si="13"/>
        <v>736060.81999999983</v>
      </c>
      <c r="G75" s="26">
        <f t="shared" si="8"/>
        <v>732141.30999999982</v>
      </c>
      <c r="H75" s="26">
        <f t="shared" si="14"/>
        <v>302.49</v>
      </c>
      <c r="I75" s="70">
        <f t="shared" si="15"/>
        <v>0</v>
      </c>
    </row>
    <row r="76" spans="1:9" x14ac:dyDescent="0.25">
      <c r="A76" s="45">
        <v>43938</v>
      </c>
      <c r="B76" s="40">
        <f t="shared" si="9"/>
        <v>1</v>
      </c>
      <c r="C76" s="26">
        <f t="shared" si="10"/>
        <v>4222</v>
      </c>
      <c r="D76" s="27">
        <f t="shared" si="11"/>
        <v>3921.12</v>
      </c>
      <c r="E76" s="26">
        <f t="shared" si="12"/>
        <v>300.88</v>
      </c>
      <c r="F76" s="26">
        <f t="shared" si="13"/>
        <v>732141.30999999982</v>
      </c>
      <c r="G76" s="26">
        <f t="shared" si="8"/>
        <v>728220.18999999983</v>
      </c>
      <c r="H76" s="26">
        <f t="shared" si="14"/>
        <v>300.88</v>
      </c>
      <c r="I76" s="70">
        <f t="shared" si="15"/>
        <v>0</v>
      </c>
    </row>
    <row r="77" spans="1:9" x14ac:dyDescent="0.25">
      <c r="A77" s="45">
        <v>43939</v>
      </c>
      <c r="B77" s="40">
        <f t="shared" si="9"/>
        <v>1</v>
      </c>
      <c r="C77" s="26">
        <f t="shared" si="10"/>
        <v>4222</v>
      </c>
      <c r="D77" s="27">
        <f t="shared" si="11"/>
        <v>3922.73</v>
      </c>
      <c r="E77" s="26">
        <f t="shared" si="12"/>
        <v>299.27</v>
      </c>
      <c r="F77" s="26">
        <f t="shared" si="13"/>
        <v>728220.18999999983</v>
      </c>
      <c r="G77" s="26">
        <f t="shared" si="8"/>
        <v>724297.45999999985</v>
      </c>
      <c r="H77" s="26">
        <f t="shared" si="14"/>
        <v>299.27</v>
      </c>
      <c r="I77" s="70">
        <f t="shared" si="15"/>
        <v>0</v>
      </c>
    </row>
    <row r="78" spans="1:9" x14ac:dyDescent="0.25">
      <c r="A78" s="45">
        <v>43940</v>
      </c>
      <c r="B78" s="40">
        <f t="shared" si="9"/>
        <v>1</v>
      </c>
      <c r="C78" s="26">
        <f t="shared" si="10"/>
        <v>4222</v>
      </c>
      <c r="D78" s="27">
        <f t="shared" si="11"/>
        <v>3924.34</v>
      </c>
      <c r="E78" s="26">
        <f t="shared" si="12"/>
        <v>297.66000000000003</v>
      </c>
      <c r="F78" s="26">
        <f t="shared" si="13"/>
        <v>724297.45999999985</v>
      </c>
      <c r="G78" s="26">
        <f t="shared" si="8"/>
        <v>720373.11999999988</v>
      </c>
      <c r="H78" s="26">
        <f t="shared" si="14"/>
        <v>297.66000000000003</v>
      </c>
      <c r="I78" s="70">
        <f t="shared" si="15"/>
        <v>0</v>
      </c>
    </row>
    <row r="79" spans="1:9" x14ac:dyDescent="0.25">
      <c r="A79" s="45">
        <v>43941</v>
      </c>
      <c r="B79" s="40">
        <f t="shared" si="9"/>
        <v>1</v>
      </c>
      <c r="C79" s="26">
        <f t="shared" si="10"/>
        <v>4222</v>
      </c>
      <c r="D79" s="27">
        <f t="shared" si="11"/>
        <v>3925.96</v>
      </c>
      <c r="E79" s="26">
        <f t="shared" si="12"/>
        <v>296.04000000000002</v>
      </c>
      <c r="F79" s="26">
        <f t="shared" si="13"/>
        <v>720373.11999999988</v>
      </c>
      <c r="G79" s="26">
        <f t="shared" si="8"/>
        <v>716447.15999999992</v>
      </c>
      <c r="H79" s="26">
        <f t="shared" si="14"/>
        <v>296.04000000000002</v>
      </c>
      <c r="I79" s="70">
        <f t="shared" si="15"/>
        <v>0</v>
      </c>
    </row>
    <row r="80" spans="1:9" x14ac:dyDescent="0.25">
      <c r="A80" s="45">
        <v>43942</v>
      </c>
      <c r="B80" s="40">
        <f t="shared" si="9"/>
        <v>1</v>
      </c>
      <c r="C80" s="26">
        <f t="shared" si="10"/>
        <v>4222</v>
      </c>
      <c r="D80" s="27">
        <f t="shared" si="11"/>
        <v>3927.57</v>
      </c>
      <c r="E80" s="26">
        <f t="shared" si="12"/>
        <v>294.43</v>
      </c>
      <c r="F80" s="26">
        <f t="shared" si="13"/>
        <v>716447.15999999992</v>
      </c>
      <c r="G80" s="26">
        <f t="shared" si="8"/>
        <v>712519.59</v>
      </c>
      <c r="H80" s="26">
        <f t="shared" si="14"/>
        <v>294.43</v>
      </c>
      <c r="I80" s="70">
        <f t="shared" si="15"/>
        <v>0</v>
      </c>
    </row>
    <row r="81" spans="1:9" x14ac:dyDescent="0.25">
      <c r="A81" s="45">
        <v>43943</v>
      </c>
      <c r="B81" s="40">
        <f t="shared" si="9"/>
        <v>1</v>
      </c>
      <c r="C81" s="26">
        <f t="shared" si="10"/>
        <v>4222</v>
      </c>
      <c r="D81" s="27">
        <f t="shared" si="11"/>
        <v>3929.18</v>
      </c>
      <c r="E81" s="26">
        <f t="shared" si="12"/>
        <v>292.82</v>
      </c>
      <c r="F81" s="26">
        <f t="shared" si="13"/>
        <v>712519.59</v>
      </c>
      <c r="G81" s="26">
        <f t="shared" si="8"/>
        <v>708590.40999999992</v>
      </c>
      <c r="H81" s="26">
        <f t="shared" si="14"/>
        <v>292.82</v>
      </c>
      <c r="I81" s="70">
        <f t="shared" si="15"/>
        <v>0</v>
      </c>
    </row>
    <row r="82" spans="1:9" x14ac:dyDescent="0.25">
      <c r="A82" s="45">
        <v>43944</v>
      </c>
      <c r="B82" s="40">
        <f t="shared" si="9"/>
        <v>1</v>
      </c>
      <c r="C82" s="26">
        <f t="shared" si="10"/>
        <v>4222</v>
      </c>
      <c r="D82" s="27">
        <f t="shared" si="11"/>
        <v>3930.8</v>
      </c>
      <c r="E82" s="26">
        <f t="shared" si="12"/>
        <v>291.2</v>
      </c>
      <c r="F82" s="26">
        <f t="shared" si="13"/>
        <v>708590.40999999992</v>
      </c>
      <c r="G82" s="26">
        <f t="shared" si="8"/>
        <v>704659.60999999987</v>
      </c>
      <c r="H82" s="26">
        <f t="shared" si="14"/>
        <v>291.2</v>
      </c>
      <c r="I82" s="70">
        <f t="shared" si="15"/>
        <v>0</v>
      </c>
    </row>
    <row r="83" spans="1:9" x14ac:dyDescent="0.25">
      <c r="A83" s="45">
        <v>43945</v>
      </c>
      <c r="B83" s="40">
        <f t="shared" si="9"/>
        <v>1</v>
      </c>
      <c r="C83" s="26">
        <f t="shared" si="10"/>
        <v>4222</v>
      </c>
      <c r="D83" s="27">
        <f t="shared" si="11"/>
        <v>3932.41</v>
      </c>
      <c r="E83" s="26">
        <f t="shared" si="12"/>
        <v>289.58999999999997</v>
      </c>
      <c r="F83" s="26">
        <f t="shared" si="13"/>
        <v>704659.60999999987</v>
      </c>
      <c r="G83" s="26">
        <f t="shared" si="8"/>
        <v>700727.19999999984</v>
      </c>
      <c r="H83" s="26">
        <f t="shared" si="14"/>
        <v>289.58999999999997</v>
      </c>
      <c r="I83" s="70">
        <f t="shared" si="15"/>
        <v>0</v>
      </c>
    </row>
    <row r="84" spans="1:9" x14ac:dyDescent="0.25">
      <c r="A84" s="45">
        <v>43946</v>
      </c>
      <c r="B84" s="40">
        <f t="shared" si="9"/>
        <v>1</v>
      </c>
      <c r="C84" s="26">
        <f t="shared" si="10"/>
        <v>4222</v>
      </c>
      <c r="D84" s="27">
        <f t="shared" si="11"/>
        <v>3934.0299999999997</v>
      </c>
      <c r="E84" s="26">
        <f t="shared" si="12"/>
        <v>287.97000000000003</v>
      </c>
      <c r="F84" s="26">
        <f t="shared" si="13"/>
        <v>700727.19999999984</v>
      </c>
      <c r="G84" s="26">
        <f t="shared" si="8"/>
        <v>696793.16999999981</v>
      </c>
      <c r="H84" s="26">
        <f t="shared" si="14"/>
        <v>287.97000000000003</v>
      </c>
      <c r="I84" s="70">
        <f t="shared" si="15"/>
        <v>0</v>
      </c>
    </row>
    <row r="85" spans="1:9" x14ac:dyDescent="0.25">
      <c r="A85" s="45">
        <v>43947</v>
      </c>
      <c r="B85" s="40">
        <f t="shared" si="9"/>
        <v>1</v>
      </c>
      <c r="C85" s="26">
        <f t="shared" si="10"/>
        <v>4222</v>
      </c>
      <c r="D85" s="27">
        <f t="shared" si="11"/>
        <v>3935.65</v>
      </c>
      <c r="E85" s="26">
        <f t="shared" si="12"/>
        <v>286.35000000000002</v>
      </c>
      <c r="F85" s="26">
        <f t="shared" si="13"/>
        <v>696793.16999999981</v>
      </c>
      <c r="G85" s="26">
        <f t="shared" si="8"/>
        <v>692857.51999999979</v>
      </c>
      <c r="H85" s="26">
        <f t="shared" si="14"/>
        <v>286.35000000000002</v>
      </c>
      <c r="I85" s="70">
        <f t="shared" si="15"/>
        <v>0</v>
      </c>
    </row>
    <row r="86" spans="1:9" x14ac:dyDescent="0.25">
      <c r="A86" s="45">
        <v>43948</v>
      </c>
      <c r="B86" s="40">
        <f t="shared" si="9"/>
        <v>1</v>
      </c>
      <c r="C86" s="26">
        <f t="shared" si="10"/>
        <v>4222</v>
      </c>
      <c r="D86" s="27">
        <f t="shared" si="11"/>
        <v>3937.26</v>
      </c>
      <c r="E86" s="26">
        <f t="shared" si="12"/>
        <v>284.74</v>
      </c>
      <c r="F86" s="26">
        <f t="shared" si="13"/>
        <v>692857.51999999979</v>
      </c>
      <c r="G86" s="26">
        <f t="shared" si="8"/>
        <v>688920.25999999978</v>
      </c>
      <c r="H86" s="26">
        <f t="shared" si="14"/>
        <v>284.74</v>
      </c>
      <c r="I86" s="70">
        <f t="shared" si="15"/>
        <v>0</v>
      </c>
    </row>
    <row r="87" spans="1:9" x14ac:dyDescent="0.25">
      <c r="A87" s="45">
        <v>43949</v>
      </c>
      <c r="B87" s="40">
        <f t="shared" si="9"/>
        <v>1</v>
      </c>
      <c r="C87" s="26">
        <f t="shared" si="10"/>
        <v>4222</v>
      </c>
      <c r="D87" s="27">
        <f t="shared" si="11"/>
        <v>3938.88</v>
      </c>
      <c r="E87" s="26">
        <f t="shared" si="12"/>
        <v>283.12</v>
      </c>
      <c r="F87" s="26">
        <f t="shared" si="13"/>
        <v>688920.25999999978</v>
      </c>
      <c r="G87" s="26">
        <f t="shared" si="8"/>
        <v>684981.37999999977</v>
      </c>
      <c r="H87" s="26">
        <f t="shared" si="14"/>
        <v>283.12</v>
      </c>
      <c r="I87" s="70">
        <f t="shared" si="15"/>
        <v>0</v>
      </c>
    </row>
    <row r="88" spans="1:9" x14ac:dyDescent="0.25">
      <c r="A88" s="45">
        <v>43950</v>
      </c>
      <c r="B88" s="40">
        <f t="shared" si="9"/>
        <v>1</v>
      </c>
      <c r="C88" s="26">
        <f t="shared" si="10"/>
        <v>4222</v>
      </c>
      <c r="D88" s="27">
        <f t="shared" si="11"/>
        <v>3940.5</v>
      </c>
      <c r="E88" s="26">
        <f t="shared" si="12"/>
        <v>281.5</v>
      </c>
      <c r="F88" s="26">
        <f t="shared" si="13"/>
        <v>684981.37999999977</v>
      </c>
      <c r="G88" s="26">
        <f t="shared" si="8"/>
        <v>681040.87999999977</v>
      </c>
      <c r="H88" s="26">
        <f t="shared" si="14"/>
        <v>281.5</v>
      </c>
      <c r="I88" s="70">
        <f t="shared" si="15"/>
        <v>0</v>
      </c>
    </row>
    <row r="89" spans="1:9" x14ac:dyDescent="0.25">
      <c r="A89" s="45">
        <v>43951</v>
      </c>
      <c r="B89" s="40">
        <f t="shared" si="9"/>
        <v>1</v>
      </c>
      <c r="C89" s="26">
        <f t="shared" si="10"/>
        <v>4222</v>
      </c>
      <c r="D89" s="27">
        <f t="shared" si="11"/>
        <v>3942.12</v>
      </c>
      <c r="E89" s="26">
        <f t="shared" si="12"/>
        <v>279.88</v>
      </c>
      <c r="F89" s="26">
        <f t="shared" si="13"/>
        <v>681040.87999999977</v>
      </c>
      <c r="G89" s="26">
        <f t="shared" si="8"/>
        <v>677098.75999999978</v>
      </c>
      <c r="H89" s="26">
        <f t="shared" si="14"/>
        <v>279.88</v>
      </c>
      <c r="I89" s="70">
        <f t="shared" si="15"/>
        <v>0</v>
      </c>
    </row>
    <row r="90" spans="1:9" x14ac:dyDescent="0.25">
      <c r="A90" s="45">
        <v>43952</v>
      </c>
      <c r="B90" s="40">
        <f t="shared" si="9"/>
        <v>1</v>
      </c>
      <c r="C90" s="26">
        <f t="shared" si="10"/>
        <v>4222</v>
      </c>
      <c r="D90" s="27">
        <f t="shared" si="11"/>
        <v>3943.74</v>
      </c>
      <c r="E90" s="26">
        <f t="shared" si="12"/>
        <v>278.26</v>
      </c>
      <c r="F90" s="26">
        <f t="shared" si="13"/>
        <v>677098.75999999978</v>
      </c>
      <c r="G90" s="26">
        <f t="shared" si="8"/>
        <v>673155.01999999979</v>
      </c>
      <c r="H90" s="26">
        <f t="shared" si="14"/>
        <v>278.26</v>
      </c>
      <c r="I90" s="70">
        <f t="shared" si="15"/>
        <v>0</v>
      </c>
    </row>
    <row r="91" spans="1:9" x14ac:dyDescent="0.25">
      <c r="A91" s="45">
        <v>43953</v>
      </c>
      <c r="B91" s="40">
        <f t="shared" si="9"/>
        <v>1</v>
      </c>
      <c r="C91" s="26">
        <f t="shared" si="10"/>
        <v>4222</v>
      </c>
      <c r="D91" s="27">
        <f t="shared" si="11"/>
        <v>3945.36</v>
      </c>
      <c r="E91" s="26">
        <f t="shared" si="12"/>
        <v>276.64</v>
      </c>
      <c r="F91" s="26">
        <f t="shared" si="13"/>
        <v>673155.01999999979</v>
      </c>
      <c r="G91" s="26">
        <f t="shared" si="8"/>
        <v>669209.6599999998</v>
      </c>
      <c r="H91" s="26">
        <f t="shared" si="14"/>
        <v>276.64</v>
      </c>
      <c r="I91" s="70">
        <f t="shared" si="15"/>
        <v>0</v>
      </c>
    </row>
    <row r="92" spans="1:9" x14ac:dyDescent="0.25">
      <c r="A92" s="45">
        <v>43954</v>
      </c>
      <c r="B92" s="40">
        <f t="shared" si="9"/>
        <v>1</v>
      </c>
      <c r="C92" s="26">
        <f t="shared" si="10"/>
        <v>4222</v>
      </c>
      <c r="D92" s="27">
        <f t="shared" si="11"/>
        <v>3946.98</v>
      </c>
      <c r="E92" s="26">
        <f t="shared" si="12"/>
        <v>275.02</v>
      </c>
      <c r="F92" s="26">
        <f t="shared" si="13"/>
        <v>669209.6599999998</v>
      </c>
      <c r="G92" s="26">
        <f t="shared" si="8"/>
        <v>665262.67999999982</v>
      </c>
      <c r="H92" s="26">
        <f t="shared" si="14"/>
        <v>275.02</v>
      </c>
      <c r="I92" s="70">
        <f t="shared" si="15"/>
        <v>0</v>
      </c>
    </row>
    <row r="93" spans="1:9" x14ac:dyDescent="0.25">
      <c r="A93" s="45">
        <v>43955</v>
      </c>
      <c r="B93" s="40">
        <f t="shared" si="9"/>
        <v>1</v>
      </c>
      <c r="C93" s="26">
        <f t="shared" si="10"/>
        <v>4222</v>
      </c>
      <c r="D93" s="27">
        <f t="shared" si="11"/>
        <v>3948.6</v>
      </c>
      <c r="E93" s="26">
        <f t="shared" si="12"/>
        <v>273.39999999999998</v>
      </c>
      <c r="F93" s="26">
        <f t="shared" si="13"/>
        <v>665262.67999999982</v>
      </c>
      <c r="G93" s="26">
        <f t="shared" si="8"/>
        <v>661314.07999999984</v>
      </c>
      <c r="H93" s="26">
        <f t="shared" si="14"/>
        <v>273.39999999999998</v>
      </c>
      <c r="I93" s="70">
        <f t="shared" si="15"/>
        <v>0</v>
      </c>
    </row>
    <row r="94" spans="1:9" x14ac:dyDescent="0.25">
      <c r="A94" s="45">
        <v>43956</v>
      </c>
      <c r="B94" s="40">
        <f t="shared" si="9"/>
        <v>1</v>
      </c>
      <c r="C94" s="26">
        <f t="shared" si="10"/>
        <v>4222</v>
      </c>
      <c r="D94" s="27">
        <f t="shared" si="11"/>
        <v>3950.23</v>
      </c>
      <c r="E94" s="26">
        <f t="shared" si="12"/>
        <v>271.77</v>
      </c>
      <c r="F94" s="26">
        <f t="shared" si="13"/>
        <v>661314.07999999984</v>
      </c>
      <c r="G94" s="26">
        <f t="shared" si="8"/>
        <v>657363.84999999986</v>
      </c>
      <c r="H94" s="26">
        <f t="shared" si="14"/>
        <v>271.77</v>
      </c>
      <c r="I94" s="70">
        <f t="shared" si="15"/>
        <v>0</v>
      </c>
    </row>
    <row r="95" spans="1:9" x14ac:dyDescent="0.25">
      <c r="A95" s="45">
        <v>43957</v>
      </c>
      <c r="B95" s="40">
        <f t="shared" si="9"/>
        <v>1</v>
      </c>
      <c r="C95" s="26">
        <f t="shared" si="10"/>
        <v>4222</v>
      </c>
      <c r="D95" s="27">
        <f t="shared" si="11"/>
        <v>3951.85</v>
      </c>
      <c r="E95" s="26">
        <f t="shared" si="12"/>
        <v>270.14999999999998</v>
      </c>
      <c r="F95" s="26">
        <f t="shared" si="13"/>
        <v>657363.84999999986</v>
      </c>
      <c r="G95" s="26">
        <f t="shared" si="8"/>
        <v>653411.99999999988</v>
      </c>
      <c r="H95" s="26">
        <f t="shared" si="14"/>
        <v>270.14999999999998</v>
      </c>
      <c r="I95" s="70">
        <f t="shared" si="15"/>
        <v>0</v>
      </c>
    </row>
    <row r="96" spans="1:9" x14ac:dyDescent="0.25">
      <c r="A96" s="45">
        <v>43958</v>
      </c>
      <c r="B96" s="40">
        <f t="shared" si="9"/>
        <v>1</v>
      </c>
      <c r="C96" s="26">
        <f t="shared" si="10"/>
        <v>4222</v>
      </c>
      <c r="D96" s="27">
        <f t="shared" si="11"/>
        <v>3953.4700000000003</v>
      </c>
      <c r="E96" s="26">
        <f t="shared" si="12"/>
        <v>268.52999999999997</v>
      </c>
      <c r="F96" s="26">
        <f t="shared" si="13"/>
        <v>653411.99999999988</v>
      </c>
      <c r="G96" s="26">
        <f t="shared" si="8"/>
        <v>649458.52999999991</v>
      </c>
      <c r="H96" s="26">
        <f t="shared" si="14"/>
        <v>268.52999999999997</v>
      </c>
      <c r="I96" s="70">
        <f t="shared" si="15"/>
        <v>0</v>
      </c>
    </row>
    <row r="97" spans="1:9" x14ac:dyDescent="0.25">
      <c r="A97" s="45">
        <v>43959</v>
      </c>
      <c r="B97" s="40">
        <f t="shared" si="9"/>
        <v>1</v>
      </c>
      <c r="C97" s="26">
        <f t="shared" si="10"/>
        <v>4222</v>
      </c>
      <c r="D97" s="27">
        <f t="shared" si="11"/>
        <v>3955.1</v>
      </c>
      <c r="E97" s="26">
        <f t="shared" si="12"/>
        <v>266.89999999999998</v>
      </c>
      <c r="F97" s="26">
        <f t="shared" si="13"/>
        <v>649458.52999999991</v>
      </c>
      <c r="G97" s="26">
        <f t="shared" si="8"/>
        <v>645503.42999999993</v>
      </c>
      <c r="H97" s="26">
        <f t="shared" si="14"/>
        <v>266.89999999999998</v>
      </c>
      <c r="I97" s="70">
        <f t="shared" si="15"/>
        <v>0</v>
      </c>
    </row>
    <row r="98" spans="1:9" x14ac:dyDescent="0.25">
      <c r="A98" s="45">
        <v>43960</v>
      </c>
      <c r="B98" s="40">
        <f t="shared" si="9"/>
        <v>1</v>
      </c>
      <c r="C98" s="26">
        <f t="shared" si="10"/>
        <v>4222</v>
      </c>
      <c r="D98" s="27">
        <f t="shared" si="11"/>
        <v>3956.7200000000003</v>
      </c>
      <c r="E98" s="26">
        <f t="shared" si="12"/>
        <v>265.27999999999997</v>
      </c>
      <c r="F98" s="26">
        <f t="shared" si="13"/>
        <v>645503.42999999993</v>
      </c>
      <c r="G98" s="26">
        <f t="shared" si="8"/>
        <v>641546.71</v>
      </c>
      <c r="H98" s="26">
        <f t="shared" si="14"/>
        <v>265.27999999999997</v>
      </c>
      <c r="I98" s="70">
        <f t="shared" si="15"/>
        <v>0</v>
      </c>
    </row>
    <row r="99" spans="1:9" x14ac:dyDescent="0.25">
      <c r="A99" s="45">
        <v>43961</v>
      </c>
      <c r="B99" s="40">
        <f t="shared" si="9"/>
        <v>1</v>
      </c>
      <c r="C99" s="26">
        <f t="shared" si="10"/>
        <v>4222</v>
      </c>
      <c r="D99" s="27">
        <f t="shared" si="11"/>
        <v>3958.35</v>
      </c>
      <c r="E99" s="26">
        <f t="shared" si="12"/>
        <v>263.64999999999998</v>
      </c>
      <c r="F99" s="26">
        <f t="shared" si="13"/>
        <v>641546.71</v>
      </c>
      <c r="G99" s="26">
        <f t="shared" si="8"/>
        <v>637588.36</v>
      </c>
      <c r="H99" s="26">
        <f t="shared" si="14"/>
        <v>263.64999999999998</v>
      </c>
      <c r="I99" s="70">
        <f t="shared" si="15"/>
        <v>0</v>
      </c>
    </row>
    <row r="100" spans="1:9" x14ac:dyDescent="0.25">
      <c r="A100" s="45">
        <v>43962</v>
      </c>
      <c r="B100" s="40">
        <f t="shared" si="9"/>
        <v>1</v>
      </c>
      <c r="C100" s="26">
        <f t="shared" si="10"/>
        <v>4222</v>
      </c>
      <c r="D100" s="27">
        <f t="shared" si="11"/>
        <v>3959.98</v>
      </c>
      <c r="E100" s="26">
        <f t="shared" si="12"/>
        <v>262.02</v>
      </c>
      <c r="F100" s="26">
        <f t="shared" si="13"/>
        <v>637588.36</v>
      </c>
      <c r="G100" s="26">
        <f t="shared" si="8"/>
        <v>633628.38</v>
      </c>
      <c r="H100" s="26">
        <f t="shared" si="14"/>
        <v>262.02</v>
      </c>
      <c r="I100" s="70">
        <f t="shared" si="15"/>
        <v>0</v>
      </c>
    </row>
    <row r="101" spans="1:9" x14ac:dyDescent="0.25">
      <c r="A101" s="45">
        <v>43963</v>
      </c>
      <c r="B101" s="40">
        <f t="shared" si="9"/>
        <v>1</v>
      </c>
      <c r="C101" s="26">
        <f t="shared" si="10"/>
        <v>4222</v>
      </c>
      <c r="D101" s="27">
        <f t="shared" si="11"/>
        <v>3961.6</v>
      </c>
      <c r="E101" s="26">
        <f t="shared" si="12"/>
        <v>260.39999999999998</v>
      </c>
      <c r="F101" s="26">
        <f t="shared" si="13"/>
        <v>633628.38</v>
      </c>
      <c r="G101" s="26">
        <f t="shared" si="8"/>
        <v>629666.78</v>
      </c>
      <c r="H101" s="26">
        <f t="shared" si="14"/>
        <v>260.39999999999998</v>
      </c>
      <c r="I101" s="70">
        <f t="shared" si="15"/>
        <v>0</v>
      </c>
    </row>
    <row r="102" spans="1:9" x14ac:dyDescent="0.25">
      <c r="A102" s="45">
        <v>43964</v>
      </c>
      <c r="B102" s="40">
        <f t="shared" si="9"/>
        <v>1</v>
      </c>
      <c r="C102" s="26">
        <f t="shared" si="10"/>
        <v>4222</v>
      </c>
      <c r="D102" s="27">
        <f t="shared" si="11"/>
        <v>3963.23</v>
      </c>
      <c r="E102" s="26">
        <f t="shared" si="12"/>
        <v>258.77</v>
      </c>
      <c r="F102" s="26">
        <f t="shared" si="13"/>
        <v>629666.78</v>
      </c>
      <c r="G102" s="26">
        <f t="shared" si="8"/>
        <v>625703.55000000005</v>
      </c>
      <c r="H102" s="26">
        <f t="shared" si="14"/>
        <v>258.77</v>
      </c>
      <c r="I102" s="70">
        <f t="shared" si="15"/>
        <v>0</v>
      </c>
    </row>
    <row r="103" spans="1:9" x14ac:dyDescent="0.25">
      <c r="A103" s="45">
        <v>43965</v>
      </c>
      <c r="B103" s="40">
        <f t="shared" si="9"/>
        <v>1</v>
      </c>
      <c r="C103" s="26">
        <f t="shared" si="10"/>
        <v>4222</v>
      </c>
      <c r="D103" s="27">
        <f t="shared" si="11"/>
        <v>3964.86</v>
      </c>
      <c r="E103" s="26">
        <f t="shared" si="12"/>
        <v>257.14</v>
      </c>
      <c r="F103" s="26">
        <f t="shared" si="13"/>
        <v>625703.55000000005</v>
      </c>
      <c r="G103" s="26">
        <f t="shared" si="8"/>
        <v>621738.69000000006</v>
      </c>
      <c r="H103" s="26">
        <f t="shared" si="14"/>
        <v>257.14</v>
      </c>
      <c r="I103" s="70">
        <f t="shared" si="15"/>
        <v>0</v>
      </c>
    </row>
    <row r="104" spans="1:9" x14ac:dyDescent="0.25">
      <c r="A104" s="45">
        <v>43966</v>
      </c>
      <c r="B104" s="40">
        <f t="shared" si="9"/>
        <v>1</v>
      </c>
      <c r="C104" s="26">
        <f t="shared" si="10"/>
        <v>4222</v>
      </c>
      <c r="D104" s="27">
        <f t="shared" si="11"/>
        <v>3966.49</v>
      </c>
      <c r="E104" s="26">
        <f t="shared" si="12"/>
        <v>255.51</v>
      </c>
      <c r="F104" s="26">
        <f t="shared" si="13"/>
        <v>621738.69000000006</v>
      </c>
      <c r="G104" s="26">
        <f t="shared" si="8"/>
        <v>617772.20000000007</v>
      </c>
      <c r="H104" s="26">
        <f t="shared" si="14"/>
        <v>255.51</v>
      </c>
      <c r="I104" s="70">
        <f t="shared" si="15"/>
        <v>0</v>
      </c>
    </row>
    <row r="105" spans="1:9" x14ac:dyDescent="0.25">
      <c r="A105" s="45">
        <v>43967</v>
      </c>
      <c r="B105" s="40">
        <f t="shared" si="9"/>
        <v>1</v>
      </c>
      <c r="C105" s="26">
        <f t="shared" si="10"/>
        <v>4222</v>
      </c>
      <c r="D105" s="27">
        <f t="shared" si="11"/>
        <v>3968.12</v>
      </c>
      <c r="E105" s="26">
        <f t="shared" si="12"/>
        <v>253.88</v>
      </c>
      <c r="F105" s="26">
        <f t="shared" si="13"/>
        <v>617772.20000000007</v>
      </c>
      <c r="G105" s="26">
        <f t="shared" si="8"/>
        <v>613804.08000000007</v>
      </c>
      <c r="H105" s="26">
        <f t="shared" si="14"/>
        <v>253.88</v>
      </c>
      <c r="I105" s="70">
        <f t="shared" si="15"/>
        <v>0</v>
      </c>
    </row>
    <row r="106" spans="1:9" x14ac:dyDescent="0.25">
      <c r="A106" s="45">
        <v>43968</v>
      </c>
      <c r="B106" s="40">
        <f t="shared" si="9"/>
        <v>1</v>
      </c>
      <c r="C106" s="26">
        <f t="shared" si="10"/>
        <v>4222</v>
      </c>
      <c r="D106" s="27">
        <f t="shared" si="11"/>
        <v>3969.75</v>
      </c>
      <c r="E106" s="26">
        <f t="shared" si="12"/>
        <v>252.25</v>
      </c>
      <c r="F106" s="26">
        <f t="shared" si="13"/>
        <v>613804.08000000007</v>
      </c>
      <c r="G106" s="26">
        <f t="shared" si="8"/>
        <v>609834.33000000007</v>
      </c>
      <c r="H106" s="26">
        <f t="shared" si="14"/>
        <v>252.25</v>
      </c>
      <c r="I106" s="70">
        <f t="shared" si="15"/>
        <v>0</v>
      </c>
    </row>
    <row r="107" spans="1:9" x14ac:dyDescent="0.25">
      <c r="A107" s="45">
        <v>43969</v>
      </c>
      <c r="B107" s="40">
        <f t="shared" si="9"/>
        <v>1</v>
      </c>
      <c r="C107" s="26">
        <f t="shared" si="10"/>
        <v>4222</v>
      </c>
      <c r="D107" s="27">
        <f t="shared" si="11"/>
        <v>3971.38</v>
      </c>
      <c r="E107" s="26">
        <f t="shared" si="12"/>
        <v>250.62</v>
      </c>
      <c r="F107" s="26">
        <f t="shared" si="13"/>
        <v>609834.33000000007</v>
      </c>
      <c r="G107" s="26">
        <f t="shared" si="8"/>
        <v>605862.95000000007</v>
      </c>
      <c r="H107" s="26">
        <f t="shared" si="14"/>
        <v>250.62</v>
      </c>
      <c r="I107" s="70">
        <f t="shared" si="15"/>
        <v>0</v>
      </c>
    </row>
    <row r="108" spans="1:9" x14ac:dyDescent="0.25">
      <c r="A108" s="45">
        <v>43970</v>
      </c>
      <c r="B108" s="40">
        <f t="shared" si="9"/>
        <v>1</v>
      </c>
      <c r="C108" s="26">
        <f t="shared" si="10"/>
        <v>4222</v>
      </c>
      <c r="D108" s="27">
        <f t="shared" si="11"/>
        <v>3973.02</v>
      </c>
      <c r="E108" s="26">
        <f t="shared" si="12"/>
        <v>248.98</v>
      </c>
      <c r="F108" s="26">
        <f t="shared" si="13"/>
        <v>605862.95000000007</v>
      </c>
      <c r="G108" s="26">
        <f t="shared" si="8"/>
        <v>601889.93000000005</v>
      </c>
      <c r="H108" s="26">
        <f t="shared" si="14"/>
        <v>248.98</v>
      </c>
      <c r="I108" s="70">
        <f t="shared" si="15"/>
        <v>0</v>
      </c>
    </row>
    <row r="109" spans="1:9" x14ac:dyDescent="0.25">
      <c r="A109" s="45">
        <v>43971</v>
      </c>
      <c r="B109" s="40">
        <f t="shared" si="9"/>
        <v>1</v>
      </c>
      <c r="C109" s="26">
        <f t="shared" si="10"/>
        <v>4222</v>
      </c>
      <c r="D109" s="27">
        <f t="shared" si="11"/>
        <v>3974.65</v>
      </c>
      <c r="E109" s="26">
        <f t="shared" si="12"/>
        <v>247.35</v>
      </c>
      <c r="F109" s="26">
        <f t="shared" si="13"/>
        <v>601889.93000000005</v>
      </c>
      <c r="G109" s="26">
        <f t="shared" si="8"/>
        <v>597915.28</v>
      </c>
      <c r="H109" s="26">
        <f t="shared" si="14"/>
        <v>247.35</v>
      </c>
      <c r="I109" s="70">
        <f t="shared" si="15"/>
        <v>0</v>
      </c>
    </row>
    <row r="110" spans="1:9" x14ac:dyDescent="0.25">
      <c r="A110" s="45">
        <v>43972</v>
      </c>
      <c r="B110" s="40">
        <f t="shared" si="9"/>
        <v>1</v>
      </c>
      <c r="C110" s="26">
        <f t="shared" si="10"/>
        <v>4222</v>
      </c>
      <c r="D110" s="27">
        <f t="shared" si="11"/>
        <v>3976.28</v>
      </c>
      <c r="E110" s="26">
        <f t="shared" si="12"/>
        <v>245.72</v>
      </c>
      <c r="F110" s="26">
        <f t="shared" si="13"/>
        <v>597915.28</v>
      </c>
      <c r="G110" s="26">
        <f t="shared" si="8"/>
        <v>593939</v>
      </c>
      <c r="H110" s="26">
        <f t="shared" si="14"/>
        <v>245.72</v>
      </c>
      <c r="I110" s="70">
        <f t="shared" si="15"/>
        <v>0</v>
      </c>
    </row>
    <row r="111" spans="1:9" x14ac:dyDescent="0.25">
      <c r="A111" s="45">
        <v>43973</v>
      </c>
      <c r="B111" s="40">
        <f t="shared" si="9"/>
        <v>1</v>
      </c>
      <c r="C111" s="26">
        <f t="shared" si="10"/>
        <v>4222</v>
      </c>
      <c r="D111" s="27">
        <f t="shared" si="11"/>
        <v>3977.92</v>
      </c>
      <c r="E111" s="26">
        <f t="shared" si="12"/>
        <v>244.08</v>
      </c>
      <c r="F111" s="26">
        <f t="shared" si="13"/>
        <v>593939</v>
      </c>
      <c r="G111" s="26">
        <f t="shared" si="8"/>
        <v>589961.07999999996</v>
      </c>
      <c r="H111" s="26">
        <f t="shared" si="14"/>
        <v>244.08</v>
      </c>
      <c r="I111" s="70">
        <f t="shared" si="15"/>
        <v>0</v>
      </c>
    </row>
    <row r="112" spans="1:9" x14ac:dyDescent="0.25">
      <c r="A112" s="45">
        <v>43974</v>
      </c>
      <c r="B112" s="40">
        <f t="shared" si="9"/>
        <v>1</v>
      </c>
      <c r="C112" s="26">
        <f t="shared" si="10"/>
        <v>4222</v>
      </c>
      <c r="D112" s="27">
        <f t="shared" si="11"/>
        <v>3979.55</v>
      </c>
      <c r="E112" s="26">
        <f t="shared" si="12"/>
        <v>242.45</v>
      </c>
      <c r="F112" s="26">
        <f t="shared" si="13"/>
        <v>589961.07999999996</v>
      </c>
      <c r="G112" s="26">
        <f t="shared" si="8"/>
        <v>585981.52999999991</v>
      </c>
      <c r="H112" s="26">
        <f t="shared" si="14"/>
        <v>242.45</v>
      </c>
      <c r="I112" s="70">
        <f t="shared" si="15"/>
        <v>0</v>
      </c>
    </row>
    <row r="113" spans="1:9" x14ac:dyDescent="0.25">
      <c r="A113" s="45">
        <v>43975</v>
      </c>
      <c r="B113" s="40">
        <f t="shared" si="9"/>
        <v>1</v>
      </c>
      <c r="C113" s="26">
        <f t="shared" si="10"/>
        <v>4222</v>
      </c>
      <c r="D113" s="27">
        <f t="shared" si="11"/>
        <v>3981.19</v>
      </c>
      <c r="E113" s="26">
        <f t="shared" si="12"/>
        <v>240.81</v>
      </c>
      <c r="F113" s="26">
        <f t="shared" si="13"/>
        <v>585981.52999999991</v>
      </c>
      <c r="G113" s="26">
        <f t="shared" si="8"/>
        <v>582000.34</v>
      </c>
      <c r="H113" s="26">
        <f t="shared" si="14"/>
        <v>240.81</v>
      </c>
      <c r="I113" s="70">
        <f t="shared" si="15"/>
        <v>0</v>
      </c>
    </row>
    <row r="114" spans="1:9" x14ac:dyDescent="0.25">
      <c r="A114" s="45">
        <v>43976</v>
      </c>
      <c r="B114" s="40">
        <f t="shared" si="9"/>
        <v>1</v>
      </c>
      <c r="C114" s="26">
        <f t="shared" si="10"/>
        <v>4222</v>
      </c>
      <c r="D114" s="27">
        <f t="shared" si="11"/>
        <v>3982.82</v>
      </c>
      <c r="E114" s="26">
        <f t="shared" si="12"/>
        <v>239.18</v>
      </c>
      <c r="F114" s="26">
        <f t="shared" si="13"/>
        <v>582000.34</v>
      </c>
      <c r="G114" s="26">
        <f t="shared" si="8"/>
        <v>578017.52</v>
      </c>
      <c r="H114" s="26">
        <f t="shared" si="14"/>
        <v>239.18</v>
      </c>
      <c r="I114" s="70">
        <f t="shared" si="15"/>
        <v>0</v>
      </c>
    </row>
    <row r="115" spans="1:9" x14ac:dyDescent="0.25">
      <c r="A115" s="45">
        <v>43977</v>
      </c>
      <c r="B115" s="40">
        <f t="shared" si="9"/>
        <v>1</v>
      </c>
      <c r="C115" s="26">
        <f t="shared" si="10"/>
        <v>4222</v>
      </c>
      <c r="D115" s="27">
        <f t="shared" si="11"/>
        <v>3984.46</v>
      </c>
      <c r="E115" s="26">
        <f t="shared" si="12"/>
        <v>237.54</v>
      </c>
      <c r="F115" s="26">
        <f t="shared" si="13"/>
        <v>578017.52</v>
      </c>
      <c r="G115" s="26">
        <f t="shared" si="8"/>
        <v>574033.06000000006</v>
      </c>
      <c r="H115" s="26">
        <f t="shared" si="14"/>
        <v>237.54</v>
      </c>
      <c r="I115" s="70">
        <f t="shared" si="15"/>
        <v>0</v>
      </c>
    </row>
    <row r="116" spans="1:9" x14ac:dyDescent="0.25">
      <c r="A116" s="45">
        <v>43978</v>
      </c>
      <c r="B116" s="40">
        <f t="shared" si="9"/>
        <v>1</v>
      </c>
      <c r="C116" s="26">
        <f t="shared" si="10"/>
        <v>4222</v>
      </c>
      <c r="D116" s="27">
        <f t="shared" si="11"/>
        <v>3986.1</v>
      </c>
      <c r="E116" s="26">
        <f t="shared" si="12"/>
        <v>235.9</v>
      </c>
      <c r="F116" s="26">
        <f t="shared" si="13"/>
        <v>574033.06000000006</v>
      </c>
      <c r="G116" s="26">
        <f t="shared" si="8"/>
        <v>570046.96000000008</v>
      </c>
      <c r="H116" s="26">
        <f t="shared" si="14"/>
        <v>235.9</v>
      </c>
      <c r="I116" s="70">
        <f t="shared" si="15"/>
        <v>0</v>
      </c>
    </row>
    <row r="117" spans="1:9" x14ac:dyDescent="0.25">
      <c r="A117" s="45">
        <v>43979</v>
      </c>
      <c r="B117" s="40">
        <f t="shared" si="9"/>
        <v>1</v>
      </c>
      <c r="C117" s="26">
        <f t="shared" si="10"/>
        <v>4222</v>
      </c>
      <c r="D117" s="27">
        <f t="shared" si="11"/>
        <v>3987.73</v>
      </c>
      <c r="E117" s="26">
        <f t="shared" si="12"/>
        <v>234.27</v>
      </c>
      <c r="F117" s="26">
        <f t="shared" si="13"/>
        <v>570046.96000000008</v>
      </c>
      <c r="G117" s="26">
        <f t="shared" si="8"/>
        <v>566059.2300000001</v>
      </c>
      <c r="H117" s="26">
        <f t="shared" si="14"/>
        <v>234.27</v>
      </c>
      <c r="I117" s="70">
        <f t="shared" si="15"/>
        <v>0</v>
      </c>
    </row>
    <row r="118" spans="1:9" x14ac:dyDescent="0.25">
      <c r="A118" s="45">
        <v>43980</v>
      </c>
      <c r="B118" s="40">
        <f t="shared" si="9"/>
        <v>1</v>
      </c>
      <c r="C118" s="26">
        <f t="shared" si="10"/>
        <v>4222</v>
      </c>
      <c r="D118" s="27">
        <f t="shared" si="11"/>
        <v>3989.37</v>
      </c>
      <c r="E118" s="26">
        <f t="shared" si="12"/>
        <v>232.63</v>
      </c>
      <c r="F118" s="26">
        <f t="shared" si="13"/>
        <v>566059.2300000001</v>
      </c>
      <c r="G118" s="26">
        <f t="shared" si="8"/>
        <v>562069.8600000001</v>
      </c>
      <c r="H118" s="26">
        <f t="shared" si="14"/>
        <v>232.63</v>
      </c>
      <c r="I118" s="70">
        <f t="shared" si="15"/>
        <v>0</v>
      </c>
    </row>
    <row r="119" spans="1:9" x14ac:dyDescent="0.25">
      <c r="A119" s="45">
        <v>43981</v>
      </c>
      <c r="B119" s="40">
        <f t="shared" si="9"/>
        <v>1</v>
      </c>
      <c r="C119" s="26">
        <f t="shared" si="10"/>
        <v>4222</v>
      </c>
      <c r="D119" s="27">
        <f t="shared" si="11"/>
        <v>3991.01</v>
      </c>
      <c r="E119" s="26">
        <f t="shared" si="12"/>
        <v>230.99</v>
      </c>
      <c r="F119" s="26">
        <f t="shared" si="13"/>
        <v>562069.8600000001</v>
      </c>
      <c r="G119" s="26">
        <f t="shared" si="8"/>
        <v>558078.85000000009</v>
      </c>
      <c r="H119" s="26">
        <f t="shared" si="14"/>
        <v>230.99</v>
      </c>
      <c r="I119" s="70">
        <f t="shared" si="15"/>
        <v>0</v>
      </c>
    </row>
    <row r="120" spans="1:9" x14ac:dyDescent="0.25">
      <c r="A120" s="45">
        <v>43982</v>
      </c>
      <c r="B120" s="40">
        <f t="shared" si="9"/>
        <v>1</v>
      </c>
      <c r="C120" s="26">
        <f t="shared" si="10"/>
        <v>4222</v>
      </c>
      <c r="D120" s="27">
        <f t="shared" si="11"/>
        <v>3992.65</v>
      </c>
      <c r="E120" s="26">
        <f t="shared" si="12"/>
        <v>229.35</v>
      </c>
      <c r="F120" s="26">
        <f t="shared" si="13"/>
        <v>558078.85000000009</v>
      </c>
      <c r="G120" s="26">
        <f t="shared" si="8"/>
        <v>554086.20000000007</v>
      </c>
      <c r="H120" s="26">
        <f t="shared" si="14"/>
        <v>229.35</v>
      </c>
      <c r="I120" s="70">
        <f t="shared" si="15"/>
        <v>0</v>
      </c>
    </row>
    <row r="121" spans="1:9" x14ac:dyDescent="0.25">
      <c r="A121" s="45">
        <v>43983</v>
      </c>
      <c r="B121" s="40">
        <f t="shared" si="9"/>
        <v>1</v>
      </c>
      <c r="C121" s="26">
        <f t="shared" si="10"/>
        <v>4222</v>
      </c>
      <c r="D121" s="27">
        <f t="shared" si="11"/>
        <v>3994.29</v>
      </c>
      <c r="E121" s="26">
        <f t="shared" si="12"/>
        <v>227.71</v>
      </c>
      <c r="F121" s="26">
        <f t="shared" si="13"/>
        <v>554086.20000000007</v>
      </c>
      <c r="G121" s="26">
        <f t="shared" si="8"/>
        <v>550091.91</v>
      </c>
      <c r="H121" s="26">
        <f t="shared" si="14"/>
        <v>227.71</v>
      </c>
      <c r="I121" s="70">
        <f t="shared" si="15"/>
        <v>0</v>
      </c>
    </row>
    <row r="122" spans="1:9" x14ac:dyDescent="0.25">
      <c r="A122" s="45">
        <v>43984</v>
      </c>
      <c r="B122" s="40">
        <f t="shared" si="9"/>
        <v>1</v>
      </c>
      <c r="C122" s="26">
        <f t="shared" si="10"/>
        <v>4222</v>
      </c>
      <c r="D122" s="27">
        <f t="shared" si="11"/>
        <v>3995.93</v>
      </c>
      <c r="E122" s="26">
        <f t="shared" si="12"/>
        <v>226.07</v>
      </c>
      <c r="F122" s="26">
        <f t="shared" si="13"/>
        <v>550091.91</v>
      </c>
      <c r="G122" s="26">
        <f t="shared" si="8"/>
        <v>546095.98</v>
      </c>
      <c r="H122" s="26">
        <f t="shared" si="14"/>
        <v>226.07</v>
      </c>
      <c r="I122" s="70">
        <f t="shared" si="15"/>
        <v>0</v>
      </c>
    </row>
    <row r="123" spans="1:9" x14ac:dyDescent="0.25">
      <c r="A123" s="45">
        <v>43985</v>
      </c>
      <c r="B123" s="40">
        <f t="shared" si="9"/>
        <v>1</v>
      </c>
      <c r="C123" s="26">
        <f t="shared" si="10"/>
        <v>4222</v>
      </c>
      <c r="D123" s="27">
        <f t="shared" si="11"/>
        <v>3997.58</v>
      </c>
      <c r="E123" s="26">
        <f t="shared" si="12"/>
        <v>224.42</v>
      </c>
      <c r="F123" s="26">
        <f t="shared" si="13"/>
        <v>546095.98</v>
      </c>
      <c r="G123" s="26">
        <f t="shared" si="8"/>
        <v>542098.4</v>
      </c>
      <c r="H123" s="26">
        <f t="shared" si="14"/>
        <v>224.42</v>
      </c>
      <c r="I123" s="70">
        <f t="shared" si="15"/>
        <v>0</v>
      </c>
    </row>
    <row r="124" spans="1:9" x14ac:dyDescent="0.25">
      <c r="A124" s="45">
        <v>43986</v>
      </c>
      <c r="B124" s="40">
        <f t="shared" si="9"/>
        <v>1</v>
      </c>
      <c r="C124" s="26">
        <f t="shared" si="10"/>
        <v>4222</v>
      </c>
      <c r="D124" s="27">
        <f t="shared" si="11"/>
        <v>3999.22</v>
      </c>
      <c r="E124" s="26">
        <f t="shared" si="12"/>
        <v>222.78</v>
      </c>
      <c r="F124" s="26">
        <f t="shared" si="13"/>
        <v>542098.4</v>
      </c>
      <c r="G124" s="26">
        <f t="shared" si="8"/>
        <v>538099.18000000005</v>
      </c>
      <c r="H124" s="26">
        <f t="shared" si="14"/>
        <v>222.78</v>
      </c>
      <c r="I124" s="70">
        <f t="shared" si="15"/>
        <v>0</v>
      </c>
    </row>
    <row r="125" spans="1:9" x14ac:dyDescent="0.25">
      <c r="A125" s="45">
        <v>43987</v>
      </c>
      <c r="B125" s="40">
        <f t="shared" si="9"/>
        <v>1</v>
      </c>
      <c r="C125" s="26">
        <f t="shared" si="10"/>
        <v>4222</v>
      </c>
      <c r="D125" s="27">
        <f t="shared" si="11"/>
        <v>4000.86</v>
      </c>
      <c r="E125" s="26">
        <f t="shared" si="12"/>
        <v>221.14</v>
      </c>
      <c r="F125" s="26">
        <f t="shared" si="13"/>
        <v>538099.18000000005</v>
      </c>
      <c r="G125" s="26">
        <f t="shared" si="8"/>
        <v>534098.32000000007</v>
      </c>
      <c r="H125" s="26">
        <f t="shared" si="14"/>
        <v>221.14</v>
      </c>
      <c r="I125" s="70">
        <f t="shared" si="15"/>
        <v>0</v>
      </c>
    </row>
    <row r="126" spans="1:9" x14ac:dyDescent="0.25">
      <c r="A126" s="45">
        <v>43988</v>
      </c>
      <c r="B126" s="40">
        <f t="shared" si="9"/>
        <v>1</v>
      </c>
      <c r="C126" s="26">
        <f t="shared" si="10"/>
        <v>4222</v>
      </c>
      <c r="D126" s="27">
        <f t="shared" si="11"/>
        <v>4002.51</v>
      </c>
      <c r="E126" s="26">
        <f t="shared" si="12"/>
        <v>219.49</v>
      </c>
      <c r="F126" s="26">
        <f t="shared" si="13"/>
        <v>534098.32000000007</v>
      </c>
      <c r="G126" s="26">
        <f t="shared" si="8"/>
        <v>530095.81000000006</v>
      </c>
      <c r="H126" s="26">
        <f t="shared" si="14"/>
        <v>219.49</v>
      </c>
      <c r="I126" s="70">
        <f t="shared" si="15"/>
        <v>0</v>
      </c>
    </row>
    <row r="127" spans="1:9" x14ac:dyDescent="0.25">
      <c r="A127" s="45">
        <v>43989</v>
      </c>
      <c r="B127" s="40">
        <f t="shared" si="9"/>
        <v>1</v>
      </c>
      <c r="C127" s="26">
        <f t="shared" si="10"/>
        <v>4222</v>
      </c>
      <c r="D127" s="27">
        <f t="shared" si="11"/>
        <v>4004.15</v>
      </c>
      <c r="E127" s="26">
        <f t="shared" si="12"/>
        <v>217.85</v>
      </c>
      <c r="F127" s="26">
        <f t="shared" si="13"/>
        <v>530095.81000000006</v>
      </c>
      <c r="G127" s="26">
        <f t="shared" si="8"/>
        <v>526091.66</v>
      </c>
      <c r="H127" s="26">
        <f t="shared" si="14"/>
        <v>217.85</v>
      </c>
      <c r="I127" s="70">
        <f t="shared" si="15"/>
        <v>0</v>
      </c>
    </row>
    <row r="128" spans="1:9" x14ac:dyDescent="0.25">
      <c r="A128" s="45">
        <v>43990</v>
      </c>
      <c r="B128" s="40">
        <f t="shared" si="9"/>
        <v>1</v>
      </c>
      <c r="C128" s="26">
        <f t="shared" si="10"/>
        <v>4222</v>
      </c>
      <c r="D128" s="27">
        <f t="shared" si="11"/>
        <v>4005.8</v>
      </c>
      <c r="E128" s="26">
        <f t="shared" si="12"/>
        <v>216.2</v>
      </c>
      <c r="F128" s="26">
        <f t="shared" si="13"/>
        <v>526091.66</v>
      </c>
      <c r="G128" s="26">
        <f t="shared" si="8"/>
        <v>522085.86000000004</v>
      </c>
      <c r="H128" s="26">
        <f t="shared" si="14"/>
        <v>216.2</v>
      </c>
      <c r="I128" s="70">
        <f t="shared" si="15"/>
        <v>0</v>
      </c>
    </row>
    <row r="129" spans="1:9" x14ac:dyDescent="0.25">
      <c r="A129" s="45">
        <v>43991</v>
      </c>
      <c r="B129" s="40">
        <f t="shared" si="9"/>
        <v>1</v>
      </c>
      <c r="C129" s="26">
        <f t="shared" si="10"/>
        <v>4222</v>
      </c>
      <c r="D129" s="27">
        <f t="shared" si="11"/>
        <v>4007.44</v>
      </c>
      <c r="E129" s="26">
        <f t="shared" si="12"/>
        <v>214.56</v>
      </c>
      <c r="F129" s="26">
        <f t="shared" si="13"/>
        <v>522085.86000000004</v>
      </c>
      <c r="G129" s="26">
        <f t="shared" si="8"/>
        <v>518078.42000000004</v>
      </c>
      <c r="H129" s="26">
        <f t="shared" si="14"/>
        <v>214.56</v>
      </c>
      <c r="I129" s="70">
        <f t="shared" si="15"/>
        <v>0</v>
      </c>
    </row>
    <row r="130" spans="1:9" x14ac:dyDescent="0.25">
      <c r="A130" s="45">
        <v>43992</v>
      </c>
      <c r="B130" s="40">
        <f t="shared" si="9"/>
        <v>1</v>
      </c>
      <c r="C130" s="26">
        <f t="shared" si="10"/>
        <v>4222</v>
      </c>
      <c r="D130" s="27">
        <f t="shared" si="11"/>
        <v>4009.09</v>
      </c>
      <c r="E130" s="26">
        <f t="shared" si="12"/>
        <v>212.91</v>
      </c>
      <c r="F130" s="26">
        <f t="shared" si="13"/>
        <v>518078.42000000004</v>
      </c>
      <c r="G130" s="26">
        <f t="shared" si="8"/>
        <v>514069.33</v>
      </c>
      <c r="H130" s="26">
        <f t="shared" si="14"/>
        <v>212.91</v>
      </c>
      <c r="I130" s="70">
        <f t="shared" si="15"/>
        <v>0</v>
      </c>
    </row>
    <row r="131" spans="1:9" x14ac:dyDescent="0.25">
      <c r="A131" s="45">
        <v>43993</v>
      </c>
      <c r="B131" s="40">
        <f t="shared" si="9"/>
        <v>1</v>
      </c>
      <c r="C131" s="26">
        <f t="shared" si="10"/>
        <v>4222</v>
      </c>
      <c r="D131" s="27">
        <f t="shared" si="11"/>
        <v>4010.74</v>
      </c>
      <c r="E131" s="26">
        <f t="shared" si="12"/>
        <v>211.26</v>
      </c>
      <c r="F131" s="26">
        <f t="shared" si="13"/>
        <v>514069.33</v>
      </c>
      <c r="G131" s="26">
        <f t="shared" si="8"/>
        <v>510058.59</v>
      </c>
      <c r="H131" s="26">
        <f t="shared" si="14"/>
        <v>211.26</v>
      </c>
      <c r="I131" s="70">
        <f t="shared" si="15"/>
        <v>0</v>
      </c>
    </row>
    <row r="132" spans="1:9" x14ac:dyDescent="0.25">
      <c r="A132" s="45">
        <v>43994</v>
      </c>
      <c r="B132" s="40">
        <f t="shared" si="9"/>
        <v>1</v>
      </c>
      <c r="C132" s="26">
        <f t="shared" si="10"/>
        <v>4222</v>
      </c>
      <c r="D132" s="27">
        <f t="shared" si="11"/>
        <v>4012.39</v>
      </c>
      <c r="E132" s="26">
        <f t="shared" si="12"/>
        <v>209.61</v>
      </c>
      <c r="F132" s="26">
        <f t="shared" si="13"/>
        <v>510058.59</v>
      </c>
      <c r="G132" s="26">
        <f t="shared" ref="G132:G195" si="16">F132-D132</f>
        <v>506046.2</v>
      </c>
      <c r="H132" s="26">
        <f t="shared" si="14"/>
        <v>209.61</v>
      </c>
      <c r="I132" s="70">
        <f t="shared" si="15"/>
        <v>0</v>
      </c>
    </row>
    <row r="133" spans="1:9" x14ac:dyDescent="0.25">
      <c r="A133" s="45">
        <v>43995</v>
      </c>
      <c r="B133" s="40">
        <f t="shared" ref="B133:B196" si="17">A133-A132</f>
        <v>1</v>
      </c>
      <c r="C133" s="26">
        <f t="shared" ref="C133:C196" si="18">$D$2</f>
        <v>4222</v>
      </c>
      <c r="D133" s="27">
        <f t="shared" ref="D133:D196" si="19">C133-E133</f>
        <v>4014.04</v>
      </c>
      <c r="E133" s="26">
        <f t="shared" ref="E133:E196" si="20">ROUND(F133*$B$2*B133/365,2)</f>
        <v>207.96</v>
      </c>
      <c r="F133" s="26">
        <f t="shared" ref="F133:F196" si="21">G132</f>
        <v>506046.2</v>
      </c>
      <c r="G133" s="26">
        <f t="shared" si="16"/>
        <v>502032.16000000003</v>
      </c>
      <c r="H133" s="26">
        <f t="shared" ref="H133:H196" si="22">ROUND(F133*$B$2*B133/365,2)</f>
        <v>207.96</v>
      </c>
      <c r="I133" s="70">
        <f t="shared" ref="I133:I196" si="23">H133-E133</f>
        <v>0</v>
      </c>
    </row>
    <row r="134" spans="1:9" x14ac:dyDescent="0.25">
      <c r="A134" s="45">
        <v>43996</v>
      </c>
      <c r="B134" s="40">
        <f t="shared" si="17"/>
        <v>1</v>
      </c>
      <c r="C134" s="26">
        <f t="shared" si="18"/>
        <v>4222</v>
      </c>
      <c r="D134" s="27">
        <f t="shared" si="19"/>
        <v>4015.69</v>
      </c>
      <c r="E134" s="26">
        <f t="shared" si="20"/>
        <v>206.31</v>
      </c>
      <c r="F134" s="26">
        <f t="shared" si="21"/>
        <v>502032.16000000003</v>
      </c>
      <c r="G134" s="26">
        <f t="shared" si="16"/>
        <v>498016.47000000003</v>
      </c>
      <c r="H134" s="26">
        <f t="shared" si="22"/>
        <v>206.31</v>
      </c>
      <c r="I134" s="70">
        <f t="shared" si="23"/>
        <v>0</v>
      </c>
    </row>
    <row r="135" spans="1:9" x14ac:dyDescent="0.25">
      <c r="A135" s="45">
        <v>43997</v>
      </c>
      <c r="B135" s="40">
        <f t="shared" si="17"/>
        <v>1</v>
      </c>
      <c r="C135" s="26">
        <f t="shared" si="18"/>
        <v>4222</v>
      </c>
      <c r="D135" s="27">
        <f t="shared" si="19"/>
        <v>4017.34</v>
      </c>
      <c r="E135" s="26">
        <f t="shared" si="20"/>
        <v>204.66</v>
      </c>
      <c r="F135" s="26">
        <f t="shared" si="21"/>
        <v>498016.47000000003</v>
      </c>
      <c r="G135" s="26">
        <f t="shared" si="16"/>
        <v>493999.13</v>
      </c>
      <c r="H135" s="26">
        <f t="shared" si="22"/>
        <v>204.66</v>
      </c>
      <c r="I135" s="70">
        <f t="shared" si="23"/>
        <v>0</v>
      </c>
    </row>
    <row r="136" spans="1:9" x14ac:dyDescent="0.25">
      <c r="A136" s="45">
        <v>43998</v>
      </c>
      <c r="B136" s="40">
        <f t="shared" si="17"/>
        <v>1</v>
      </c>
      <c r="C136" s="26">
        <f t="shared" si="18"/>
        <v>4222</v>
      </c>
      <c r="D136" s="27">
        <f t="shared" si="19"/>
        <v>4018.99</v>
      </c>
      <c r="E136" s="26">
        <f t="shared" si="20"/>
        <v>203.01</v>
      </c>
      <c r="F136" s="26">
        <f t="shared" si="21"/>
        <v>493999.13</v>
      </c>
      <c r="G136" s="26">
        <f t="shared" si="16"/>
        <v>489980.14</v>
      </c>
      <c r="H136" s="26">
        <f t="shared" si="22"/>
        <v>203.01</v>
      </c>
      <c r="I136" s="70">
        <f t="shared" si="23"/>
        <v>0</v>
      </c>
    </row>
    <row r="137" spans="1:9" x14ac:dyDescent="0.25">
      <c r="A137" s="45">
        <v>43999</v>
      </c>
      <c r="B137" s="40">
        <f t="shared" si="17"/>
        <v>1</v>
      </c>
      <c r="C137" s="26">
        <f t="shared" si="18"/>
        <v>4222</v>
      </c>
      <c r="D137" s="27">
        <f t="shared" si="19"/>
        <v>4020.64</v>
      </c>
      <c r="E137" s="26">
        <f t="shared" si="20"/>
        <v>201.36</v>
      </c>
      <c r="F137" s="26">
        <f t="shared" si="21"/>
        <v>489980.14</v>
      </c>
      <c r="G137" s="26">
        <f t="shared" si="16"/>
        <v>485959.5</v>
      </c>
      <c r="H137" s="26">
        <f t="shared" si="22"/>
        <v>201.36</v>
      </c>
      <c r="I137" s="70">
        <f t="shared" si="23"/>
        <v>0</v>
      </c>
    </row>
    <row r="138" spans="1:9" x14ac:dyDescent="0.25">
      <c r="A138" s="45">
        <v>44000</v>
      </c>
      <c r="B138" s="40">
        <f t="shared" si="17"/>
        <v>1</v>
      </c>
      <c r="C138" s="26">
        <f t="shared" si="18"/>
        <v>4222</v>
      </c>
      <c r="D138" s="27">
        <f t="shared" si="19"/>
        <v>4022.29</v>
      </c>
      <c r="E138" s="26">
        <f t="shared" si="20"/>
        <v>199.71</v>
      </c>
      <c r="F138" s="26">
        <f t="shared" si="21"/>
        <v>485959.5</v>
      </c>
      <c r="G138" s="26">
        <f t="shared" si="16"/>
        <v>481937.21</v>
      </c>
      <c r="H138" s="26">
        <f t="shared" si="22"/>
        <v>199.71</v>
      </c>
      <c r="I138" s="70">
        <f t="shared" si="23"/>
        <v>0</v>
      </c>
    </row>
    <row r="139" spans="1:9" x14ac:dyDescent="0.25">
      <c r="A139" s="45">
        <v>44001</v>
      </c>
      <c r="B139" s="40">
        <f t="shared" si="17"/>
        <v>1</v>
      </c>
      <c r="C139" s="26">
        <f t="shared" si="18"/>
        <v>4222</v>
      </c>
      <c r="D139" s="27">
        <f t="shared" si="19"/>
        <v>4023.94</v>
      </c>
      <c r="E139" s="26">
        <f t="shared" si="20"/>
        <v>198.06</v>
      </c>
      <c r="F139" s="26">
        <f t="shared" si="21"/>
        <v>481937.21</v>
      </c>
      <c r="G139" s="26">
        <f t="shared" si="16"/>
        <v>477913.27</v>
      </c>
      <c r="H139" s="26">
        <f t="shared" si="22"/>
        <v>198.06</v>
      </c>
      <c r="I139" s="70">
        <f t="shared" si="23"/>
        <v>0</v>
      </c>
    </row>
    <row r="140" spans="1:9" x14ac:dyDescent="0.25">
      <c r="A140" s="45">
        <v>44002</v>
      </c>
      <c r="B140" s="40">
        <f t="shared" si="17"/>
        <v>1</v>
      </c>
      <c r="C140" s="26">
        <f t="shared" si="18"/>
        <v>4222</v>
      </c>
      <c r="D140" s="27">
        <f t="shared" si="19"/>
        <v>4025.6</v>
      </c>
      <c r="E140" s="26">
        <f t="shared" si="20"/>
        <v>196.4</v>
      </c>
      <c r="F140" s="26">
        <f t="shared" si="21"/>
        <v>477913.27</v>
      </c>
      <c r="G140" s="26">
        <f t="shared" si="16"/>
        <v>473887.67000000004</v>
      </c>
      <c r="H140" s="26">
        <f t="shared" si="22"/>
        <v>196.4</v>
      </c>
      <c r="I140" s="70">
        <f t="shared" si="23"/>
        <v>0</v>
      </c>
    </row>
    <row r="141" spans="1:9" x14ac:dyDescent="0.25">
      <c r="A141" s="45">
        <v>44003</v>
      </c>
      <c r="B141" s="40">
        <f t="shared" si="17"/>
        <v>1</v>
      </c>
      <c r="C141" s="26">
        <f t="shared" si="18"/>
        <v>4222</v>
      </c>
      <c r="D141" s="27">
        <f t="shared" si="19"/>
        <v>4027.25</v>
      </c>
      <c r="E141" s="26">
        <f t="shared" si="20"/>
        <v>194.75</v>
      </c>
      <c r="F141" s="26">
        <f t="shared" si="21"/>
        <v>473887.67000000004</v>
      </c>
      <c r="G141" s="26">
        <f t="shared" si="16"/>
        <v>469860.42000000004</v>
      </c>
      <c r="H141" s="26">
        <f t="shared" si="22"/>
        <v>194.75</v>
      </c>
      <c r="I141" s="70">
        <f t="shared" si="23"/>
        <v>0</v>
      </c>
    </row>
    <row r="142" spans="1:9" x14ac:dyDescent="0.25">
      <c r="A142" s="45">
        <v>44004</v>
      </c>
      <c r="B142" s="40">
        <f t="shared" si="17"/>
        <v>1</v>
      </c>
      <c r="C142" s="26">
        <f t="shared" si="18"/>
        <v>4222</v>
      </c>
      <c r="D142" s="27">
        <f t="shared" si="19"/>
        <v>4028.91</v>
      </c>
      <c r="E142" s="26">
        <f t="shared" si="20"/>
        <v>193.09</v>
      </c>
      <c r="F142" s="26">
        <f t="shared" si="21"/>
        <v>469860.42000000004</v>
      </c>
      <c r="G142" s="26">
        <f t="shared" si="16"/>
        <v>465831.51000000007</v>
      </c>
      <c r="H142" s="26">
        <f t="shared" si="22"/>
        <v>193.09</v>
      </c>
      <c r="I142" s="70">
        <f t="shared" si="23"/>
        <v>0</v>
      </c>
    </row>
    <row r="143" spans="1:9" x14ac:dyDescent="0.25">
      <c r="A143" s="45">
        <v>44005</v>
      </c>
      <c r="B143" s="40">
        <f t="shared" si="17"/>
        <v>1</v>
      </c>
      <c r="C143" s="26">
        <f t="shared" si="18"/>
        <v>4222</v>
      </c>
      <c r="D143" s="27">
        <f t="shared" si="19"/>
        <v>4030.56</v>
      </c>
      <c r="E143" s="26">
        <f t="shared" si="20"/>
        <v>191.44</v>
      </c>
      <c r="F143" s="26">
        <f t="shared" si="21"/>
        <v>465831.51000000007</v>
      </c>
      <c r="G143" s="26">
        <f t="shared" si="16"/>
        <v>461800.95000000007</v>
      </c>
      <c r="H143" s="26">
        <f t="shared" si="22"/>
        <v>191.44</v>
      </c>
      <c r="I143" s="70">
        <f t="shared" si="23"/>
        <v>0</v>
      </c>
    </row>
    <row r="144" spans="1:9" x14ac:dyDescent="0.25">
      <c r="A144" s="45">
        <v>44006</v>
      </c>
      <c r="B144" s="40">
        <f t="shared" si="17"/>
        <v>1</v>
      </c>
      <c r="C144" s="26">
        <f t="shared" si="18"/>
        <v>4222</v>
      </c>
      <c r="D144" s="27">
        <f t="shared" si="19"/>
        <v>4032.22</v>
      </c>
      <c r="E144" s="26">
        <f t="shared" si="20"/>
        <v>189.78</v>
      </c>
      <c r="F144" s="26">
        <f t="shared" si="21"/>
        <v>461800.95000000007</v>
      </c>
      <c r="G144" s="26">
        <f t="shared" si="16"/>
        <v>457768.7300000001</v>
      </c>
      <c r="H144" s="26">
        <f t="shared" si="22"/>
        <v>189.78</v>
      </c>
      <c r="I144" s="70">
        <f t="shared" si="23"/>
        <v>0</v>
      </c>
    </row>
    <row r="145" spans="1:9" x14ac:dyDescent="0.25">
      <c r="A145" s="45">
        <v>44007</v>
      </c>
      <c r="B145" s="40">
        <f t="shared" si="17"/>
        <v>1</v>
      </c>
      <c r="C145" s="26">
        <f t="shared" si="18"/>
        <v>4222</v>
      </c>
      <c r="D145" s="27">
        <f t="shared" si="19"/>
        <v>4033.88</v>
      </c>
      <c r="E145" s="26">
        <f t="shared" si="20"/>
        <v>188.12</v>
      </c>
      <c r="F145" s="26">
        <f t="shared" si="21"/>
        <v>457768.7300000001</v>
      </c>
      <c r="G145" s="26">
        <f t="shared" si="16"/>
        <v>453734.85000000009</v>
      </c>
      <c r="H145" s="26">
        <f t="shared" si="22"/>
        <v>188.12</v>
      </c>
      <c r="I145" s="70">
        <f t="shared" si="23"/>
        <v>0</v>
      </c>
    </row>
    <row r="146" spans="1:9" x14ac:dyDescent="0.25">
      <c r="A146" s="45">
        <v>44008</v>
      </c>
      <c r="B146" s="40">
        <f t="shared" si="17"/>
        <v>1</v>
      </c>
      <c r="C146" s="26">
        <f t="shared" si="18"/>
        <v>4222</v>
      </c>
      <c r="D146" s="27">
        <f t="shared" si="19"/>
        <v>4035.53</v>
      </c>
      <c r="E146" s="26">
        <f t="shared" si="20"/>
        <v>186.47</v>
      </c>
      <c r="F146" s="26">
        <f t="shared" si="21"/>
        <v>453734.85000000009</v>
      </c>
      <c r="G146" s="26">
        <f t="shared" si="16"/>
        <v>449699.32000000007</v>
      </c>
      <c r="H146" s="26">
        <f t="shared" si="22"/>
        <v>186.47</v>
      </c>
      <c r="I146" s="70">
        <f t="shared" si="23"/>
        <v>0</v>
      </c>
    </row>
    <row r="147" spans="1:9" x14ac:dyDescent="0.25">
      <c r="A147" s="45">
        <v>44009</v>
      </c>
      <c r="B147" s="40">
        <f t="shared" si="17"/>
        <v>1</v>
      </c>
      <c r="C147" s="26">
        <f t="shared" si="18"/>
        <v>4222</v>
      </c>
      <c r="D147" s="27">
        <f t="shared" si="19"/>
        <v>4037.19</v>
      </c>
      <c r="E147" s="26">
        <f t="shared" si="20"/>
        <v>184.81</v>
      </c>
      <c r="F147" s="26">
        <f t="shared" si="21"/>
        <v>449699.32000000007</v>
      </c>
      <c r="G147" s="26">
        <f t="shared" si="16"/>
        <v>445662.13000000006</v>
      </c>
      <c r="H147" s="26">
        <f t="shared" si="22"/>
        <v>184.81</v>
      </c>
      <c r="I147" s="70">
        <f t="shared" si="23"/>
        <v>0</v>
      </c>
    </row>
    <row r="148" spans="1:9" x14ac:dyDescent="0.25">
      <c r="A148" s="45">
        <v>44010</v>
      </c>
      <c r="B148" s="40">
        <f t="shared" si="17"/>
        <v>1</v>
      </c>
      <c r="C148" s="26">
        <f t="shared" si="18"/>
        <v>4222</v>
      </c>
      <c r="D148" s="27">
        <f t="shared" si="19"/>
        <v>4038.85</v>
      </c>
      <c r="E148" s="26">
        <f t="shared" si="20"/>
        <v>183.15</v>
      </c>
      <c r="F148" s="26">
        <f t="shared" si="21"/>
        <v>445662.13000000006</v>
      </c>
      <c r="G148" s="26">
        <f t="shared" si="16"/>
        <v>441623.28000000009</v>
      </c>
      <c r="H148" s="26">
        <f t="shared" si="22"/>
        <v>183.15</v>
      </c>
      <c r="I148" s="70">
        <f t="shared" si="23"/>
        <v>0</v>
      </c>
    </row>
    <row r="149" spans="1:9" x14ac:dyDescent="0.25">
      <c r="A149" s="45">
        <v>44011</v>
      </c>
      <c r="B149" s="40">
        <f t="shared" si="17"/>
        <v>1</v>
      </c>
      <c r="C149" s="26">
        <f t="shared" si="18"/>
        <v>4222</v>
      </c>
      <c r="D149" s="27">
        <f t="shared" si="19"/>
        <v>4040.51</v>
      </c>
      <c r="E149" s="26">
        <f t="shared" si="20"/>
        <v>181.49</v>
      </c>
      <c r="F149" s="26">
        <f t="shared" si="21"/>
        <v>441623.28000000009</v>
      </c>
      <c r="G149" s="26">
        <f t="shared" si="16"/>
        <v>437582.77000000008</v>
      </c>
      <c r="H149" s="26">
        <f t="shared" si="22"/>
        <v>181.49</v>
      </c>
      <c r="I149" s="70">
        <f t="shared" si="23"/>
        <v>0</v>
      </c>
    </row>
    <row r="150" spans="1:9" x14ac:dyDescent="0.25">
      <c r="A150" s="45">
        <v>44012</v>
      </c>
      <c r="B150" s="40">
        <f t="shared" si="17"/>
        <v>1</v>
      </c>
      <c r="C150" s="26">
        <f t="shared" si="18"/>
        <v>4222</v>
      </c>
      <c r="D150" s="27">
        <f t="shared" si="19"/>
        <v>4042.17</v>
      </c>
      <c r="E150" s="26">
        <f t="shared" si="20"/>
        <v>179.83</v>
      </c>
      <c r="F150" s="26">
        <f t="shared" si="21"/>
        <v>437582.77000000008</v>
      </c>
      <c r="G150" s="26">
        <f t="shared" si="16"/>
        <v>433540.60000000009</v>
      </c>
      <c r="H150" s="26">
        <f t="shared" si="22"/>
        <v>179.83</v>
      </c>
      <c r="I150" s="70">
        <f t="shared" si="23"/>
        <v>0</v>
      </c>
    </row>
    <row r="151" spans="1:9" x14ac:dyDescent="0.25">
      <c r="A151" s="45">
        <v>44013</v>
      </c>
      <c r="B151" s="40">
        <f t="shared" si="17"/>
        <v>1</v>
      </c>
      <c r="C151" s="26">
        <f t="shared" si="18"/>
        <v>4222</v>
      </c>
      <c r="D151" s="27">
        <f t="shared" si="19"/>
        <v>4043.83</v>
      </c>
      <c r="E151" s="26">
        <f t="shared" si="20"/>
        <v>178.17</v>
      </c>
      <c r="F151" s="26">
        <f t="shared" si="21"/>
        <v>433540.60000000009</v>
      </c>
      <c r="G151" s="26">
        <f t="shared" si="16"/>
        <v>429496.77000000008</v>
      </c>
      <c r="H151" s="26">
        <f t="shared" si="22"/>
        <v>178.17</v>
      </c>
      <c r="I151" s="70">
        <f t="shared" si="23"/>
        <v>0</v>
      </c>
    </row>
    <row r="152" spans="1:9" x14ac:dyDescent="0.25">
      <c r="A152" s="45">
        <v>44014</v>
      </c>
      <c r="B152" s="40">
        <f t="shared" si="17"/>
        <v>1</v>
      </c>
      <c r="C152" s="26">
        <f t="shared" si="18"/>
        <v>4222</v>
      </c>
      <c r="D152" s="27">
        <f t="shared" si="19"/>
        <v>4045.49</v>
      </c>
      <c r="E152" s="26">
        <f t="shared" si="20"/>
        <v>176.51</v>
      </c>
      <c r="F152" s="26">
        <f t="shared" si="21"/>
        <v>429496.77000000008</v>
      </c>
      <c r="G152" s="26">
        <f t="shared" si="16"/>
        <v>425451.28000000009</v>
      </c>
      <c r="H152" s="26">
        <f t="shared" si="22"/>
        <v>176.51</v>
      </c>
      <c r="I152" s="70">
        <f t="shared" si="23"/>
        <v>0</v>
      </c>
    </row>
    <row r="153" spans="1:9" x14ac:dyDescent="0.25">
      <c r="A153" s="45">
        <v>44015</v>
      </c>
      <c r="B153" s="40">
        <f t="shared" si="17"/>
        <v>1</v>
      </c>
      <c r="C153" s="26">
        <f t="shared" si="18"/>
        <v>4222</v>
      </c>
      <c r="D153" s="27">
        <f t="shared" si="19"/>
        <v>4047.16</v>
      </c>
      <c r="E153" s="26">
        <f t="shared" si="20"/>
        <v>174.84</v>
      </c>
      <c r="F153" s="26">
        <f t="shared" si="21"/>
        <v>425451.28000000009</v>
      </c>
      <c r="G153" s="26">
        <f t="shared" si="16"/>
        <v>421404.12000000011</v>
      </c>
      <c r="H153" s="26">
        <f t="shared" si="22"/>
        <v>174.84</v>
      </c>
      <c r="I153" s="70">
        <f t="shared" si="23"/>
        <v>0</v>
      </c>
    </row>
    <row r="154" spans="1:9" x14ac:dyDescent="0.25">
      <c r="A154" s="45">
        <v>44016</v>
      </c>
      <c r="B154" s="40">
        <f t="shared" si="17"/>
        <v>1</v>
      </c>
      <c r="C154" s="26">
        <f t="shared" si="18"/>
        <v>4222</v>
      </c>
      <c r="D154" s="27">
        <f t="shared" si="19"/>
        <v>4048.82</v>
      </c>
      <c r="E154" s="26">
        <f t="shared" si="20"/>
        <v>173.18</v>
      </c>
      <c r="F154" s="26">
        <f t="shared" si="21"/>
        <v>421404.12000000011</v>
      </c>
      <c r="G154" s="26">
        <f t="shared" si="16"/>
        <v>417355.3000000001</v>
      </c>
      <c r="H154" s="26">
        <f t="shared" si="22"/>
        <v>173.18</v>
      </c>
      <c r="I154" s="70">
        <f t="shared" si="23"/>
        <v>0</v>
      </c>
    </row>
    <row r="155" spans="1:9" x14ac:dyDescent="0.25">
      <c r="A155" s="45">
        <v>44017</v>
      </c>
      <c r="B155" s="40">
        <f t="shared" si="17"/>
        <v>1</v>
      </c>
      <c r="C155" s="26">
        <f t="shared" si="18"/>
        <v>4222</v>
      </c>
      <c r="D155" s="27">
        <f t="shared" si="19"/>
        <v>4050.48</v>
      </c>
      <c r="E155" s="26">
        <f t="shared" si="20"/>
        <v>171.52</v>
      </c>
      <c r="F155" s="26">
        <f t="shared" si="21"/>
        <v>417355.3000000001</v>
      </c>
      <c r="G155" s="26">
        <f t="shared" si="16"/>
        <v>413304.82000000012</v>
      </c>
      <c r="H155" s="26">
        <f t="shared" si="22"/>
        <v>171.52</v>
      </c>
      <c r="I155" s="70">
        <f t="shared" si="23"/>
        <v>0</v>
      </c>
    </row>
    <row r="156" spans="1:9" x14ac:dyDescent="0.25">
      <c r="A156" s="45">
        <v>44018</v>
      </c>
      <c r="B156" s="40">
        <f t="shared" si="17"/>
        <v>1</v>
      </c>
      <c r="C156" s="26">
        <f t="shared" si="18"/>
        <v>4222</v>
      </c>
      <c r="D156" s="27">
        <f t="shared" si="19"/>
        <v>4052.15</v>
      </c>
      <c r="E156" s="26">
        <f t="shared" si="20"/>
        <v>169.85</v>
      </c>
      <c r="F156" s="26">
        <f t="shared" si="21"/>
        <v>413304.82000000012</v>
      </c>
      <c r="G156" s="26">
        <f t="shared" si="16"/>
        <v>409252.6700000001</v>
      </c>
      <c r="H156" s="26">
        <f t="shared" si="22"/>
        <v>169.85</v>
      </c>
      <c r="I156" s="70">
        <f t="shared" si="23"/>
        <v>0</v>
      </c>
    </row>
    <row r="157" spans="1:9" x14ac:dyDescent="0.25">
      <c r="A157" s="45">
        <v>44019</v>
      </c>
      <c r="B157" s="40">
        <f t="shared" si="17"/>
        <v>1</v>
      </c>
      <c r="C157" s="26">
        <f t="shared" si="18"/>
        <v>4222</v>
      </c>
      <c r="D157" s="27">
        <f t="shared" si="19"/>
        <v>4053.81</v>
      </c>
      <c r="E157" s="26">
        <f t="shared" si="20"/>
        <v>168.19</v>
      </c>
      <c r="F157" s="26">
        <f t="shared" si="21"/>
        <v>409252.6700000001</v>
      </c>
      <c r="G157" s="26">
        <f t="shared" si="16"/>
        <v>405198.8600000001</v>
      </c>
      <c r="H157" s="26">
        <f t="shared" si="22"/>
        <v>168.19</v>
      </c>
      <c r="I157" s="70">
        <f t="shared" si="23"/>
        <v>0</v>
      </c>
    </row>
    <row r="158" spans="1:9" x14ac:dyDescent="0.25">
      <c r="A158" s="45">
        <v>44020</v>
      </c>
      <c r="B158" s="40">
        <f t="shared" si="17"/>
        <v>1</v>
      </c>
      <c r="C158" s="26">
        <f t="shared" si="18"/>
        <v>4222</v>
      </c>
      <c r="D158" s="27">
        <f t="shared" si="19"/>
        <v>4055.48</v>
      </c>
      <c r="E158" s="26">
        <f t="shared" si="20"/>
        <v>166.52</v>
      </c>
      <c r="F158" s="26">
        <f t="shared" si="21"/>
        <v>405198.8600000001</v>
      </c>
      <c r="G158" s="26">
        <f t="shared" si="16"/>
        <v>401143.38000000012</v>
      </c>
      <c r="H158" s="26">
        <f t="shared" si="22"/>
        <v>166.52</v>
      </c>
      <c r="I158" s="70">
        <f t="shared" si="23"/>
        <v>0</v>
      </c>
    </row>
    <row r="159" spans="1:9" x14ac:dyDescent="0.25">
      <c r="A159" s="45">
        <v>44021</v>
      </c>
      <c r="B159" s="40">
        <f t="shared" si="17"/>
        <v>1</v>
      </c>
      <c r="C159" s="26">
        <f t="shared" si="18"/>
        <v>4222</v>
      </c>
      <c r="D159" s="27">
        <f t="shared" si="19"/>
        <v>4057.15</v>
      </c>
      <c r="E159" s="26">
        <f t="shared" si="20"/>
        <v>164.85</v>
      </c>
      <c r="F159" s="26">
        <f t="shared" si="21"/>
        <v>401143.38000000012</v>
      </c>
      <c r="G159" s="26">
        <f t="shared" si="16"/>
        <v>397086.2300000001</v>
      </c>
      <c r="H159" s="26">
        <f t="shared" si="22"/>
        <v>164.85</v>
      </c>
      <c r="I159" s="70">
        <f t="shared" si="23"/>
        <v>0</v>
      </c>
    </row>
    <row r="160" spans="1:9" x14ac:dyDescent="0.25">
      <c r="A160" s="45">
        <v>44022</v>
      </c>
      <c r="B160" s="40">
        <f t="shared" si="17"/>
        <v>1</v>
      </c>
      <c r="C160" s="26">
        <f t="shared" si="18"/>
        <v>4222</v>
      </c>
      <c r="D160" s="27">
        <f t="shared" si="19"/>
        <v>4058.81</v>
      </c>
      <c r="E160" s="26">
        <f t="shared" si="20"/>
        <v>163.19</v>
      </c>
      <c r="F160" s="26">
        <f t="shared" si="21"/>
        <v>397086.2300000001</v>
      </c>
      <c r="G160" s="26">
        <f t="shared" si="16"/>
        <v>393027.4200000001</v>
      </c>
      <c r="H160" s="26">
        <f t="shared" si="22"/>
        <v>163.19</v>
      </c>
      <c r="I160" s="70">
        <f t="shared" si="23"/>
        <v>0</v>
      </c>
    </row>
    <row r="161" spans="1:9" x14ac:dyDescent="0.25">
      <c r="A161" s="45">
        <v>44023</v>
      </c>
      <c r="B161" s="40">
        <f t="shared" si="17"/>
        <v>1</v>
      </c>
      <c r="C161" s="26">
        <f t="shared" si="18"/>
        <v>4222</v>
      </c>
      <c r="D161" s="27">
        <f t="shared" si="19"/>
        <v>4060.48</v>
      </c>
      <c r="E161" s="26">
        <f t="shared" si="20"/>
        <v>161.52000000000001</v>
      </c>
      <c r="F161" s="26">
        <f t="shared" si="21"/>
        <v>393027.4200000001</v>
      </c>
      <c r="G161" s="26">
        <f t="shared" si="16"/>
        <v>388966.94000000012</v>
      </c>
      <c r="H161" s="26">
        <f t="shared" si="22"/>
        <v>161.52000000000001</v>
      </c>
      <c r="I161" s="70">
        <f t="shared" si="23"/>
        <v>0</v>
      </c>
    </row>
    <row r="162" spans="1:9" x14ac:dyDescent="0.25">
      <c r="A162" s="45">
        <v>44024</v>
      </c>
      <c r="B162" s="40">
        <f t="shared" si="17"/>
        <v>1</v>
      </c>
      <c r="C162" s="26">
        <f t="shared" si="18"/>
        <v>4222</v>
      </c>
      <c r="D162" s="27">
        <f t="shared" si="19"/>
        <v>4062.15</v>
      </c>
      <c r="E162" s="26">
        <f t="shared" si="20"/>
        <v>159.85</v>
      </c>
      <c r="F162" s="26">
        <f t="shared" si="21"/>
        <v>388966.94000000012</v>
      </c>
      <c r="G162" s="26">
        <f t="shared" si="16"/>
        <v>384904.7900000001</v>
      </c>
      <c r="H162" s="26">
        <f t="shared" si="22"/>
        <v>159.85</v>
      </c>
      <c r="I162" s="70">
        <f t="shared" si="23"/>
        <v>0</v>
      </c>
    </row>
    <row r="163" spans="1:9" x14ac:dyDescent="0.25">
      <c r="A163" s="45">
        <v>44025</v>
      </c>
      <c r="B163" s="40">
        <f t="shared" si="17"/>
        <v>1</v>
      </c>
      <c r="C163" s="26">
        <f t="shared" si="18"/>
        <v>4222</v>
      </c>
      <c r="D163" s="27">
        <f t="shared" si="19"/>
        <v>4063.82</v>
      </c>
      <c r="E163" s="26">
        <f t="shared" si="20"/>
        <v>158.18</v>
      </c>
      <c r="F163" s="26">
        <f t="shared" si="21"/>
        <v>384904.7900000001</v>
      </c>
      <c r="G163" s="26">
        <f t="shared" si="16"/>
        <v>380840.97000000009</v>
      </c>
      <c r="H163" s="26">
        <f t="shared" si="22"/>
        <v>158.18</v>
      </c>
      <c r="I163" s="70">
        <f t="shared" si="23"/>
        <v>0</v>
      </c>
    </row>
    <row r="164" spans="1:9" x14ac:dyDescent="0.25">
      <c r="A164" s="45">
        <v>44026</v>
      </c>
      <c r="B164" s="40">
        <f t="shared" si="17"/>
        <v>1</v>
      </c>
      <c r="C164" s="26">
        <f t="shared" si="18"/>
        <v>4222</v>
      </c>
      <c r="D164" s="27">
        <f t="shared" si="19"/>
        <v>4065.49</v>
      </c>
      <c r="E164" s="26">
        <f t="shared" si="20"/>
        <v>156.51</v>
      </c>
      <c r="F164" s="26">
        <f t="shared" si="21"/>
        <v>380840.97000000009</v>
      </c>
      <c r="G164" s="26">
        <f t="shared" si="16"/>
        <v>376775.4800000001</v>
      </c>
      <c r="H164" s="26">
        <f t="shared" si="22"/>
        <v>156.51</v>
      </c>
      <c r="I164" s="70">
        <f t="shared" si="23"/>
        <v>0</v>
      </c>
    </row>
    <row r="165" spans="1:9" x14ac:dyDescent="0.25">
      <c r="A165" s="45">
        <v>44027</v>
      </c>
      <c r="B165" s="40">
        <f t="shared" si="17"/>
        <v>1</v>
      </c>
      <c r="C165" s="26">
        <f t="shared" si="18"/>
        <v>4222</v>
      </c>
      <c r="D165" s="27">
        <f t="shared" si="19"/>
        <v>4067.16</v>
      </c>
      <c r="E165" s="26">
        <f t="shared" si="20"/>
        <v>154.84</v>
      </c>
      <c r="F165" s="26">
        <f t="shared" si="21"/>
        <v>376775.4800000001</v>
      </c>
      <c r="G165" s="26">
        <f t="shared" si="16"/>
        <v>372708.32000000012</v>
      </c>
      <c r="H165" s="26">
        <f t="shared" si="22"/>
        <v>154.84</v>
      </c>
      <c r="I165" s="70">
        <f t="shared" si="23"/>
        <v>0</v>
      </c>
    </row>
    <row r="166" spans="1:9" x14ac:dyDescent="0.25">
      <c r="A166" s="45">
        <v>44028</v>
      </c>
      <c r="B166" s="40">
        <f t="shared" si="17"/>
        <v>1</v>
      </c>
      <c r="C166" s="26">
        <f t="shared" si="18"/>
        <v>4222</v>
      </c>
      <c r="D166" s="27">
        <f t="shared" si="19"/>
        <v>4068.83</v>
      </c>
      <c r="E166" s="26">
        <f t="shared" si="20"/>
        <v>153.16999999999999</v>
      </c>
      <c r="F166" s="26">
        <f t="shared" si="21"/>
        <v>372708.32000000012</v>
      </c>
      <c r="G166" s="26">
        <f t="shared" si="16"/>
        <v>368639.49000000011</v>
      </c>
      <c r="H166" s="26">
        <f t="shared" si="22"/>
        <v>153.16999999999999</v>
      </c>
      <c r="I166" s="70">
        <f t="shared" si="23"/>
        <v>0</v>
      </c>
    </row>
    <row r="167" spans="1:9" x14ac:dyDescent="0.25">
      <c r="A167" s="45">
        <v>44029</v>
      </c>
      <c r="B167" s="40">
        <f t="shared" si="17"/>
        <v>1</v>
      </c>
      <c r="C167" s="26">
        <f t="shared" si="18"/>
        <v>4222</v>
      </c>
      <c r="D167" s="27">
        <f t="shared" si="19"/>
        <v>4070.5</v>
      </c>
      <c r="E167" s="26">
        <f t="shared" si="20"/>
        <v>151.5</v>
      </c>
      <c r="F167" s="26">
        <f t="shared" si="21"/>
        <v>368639.49000000011</v>
      </c>
      <c r="G167" s="26">
        <f t="shared" si="16"/>
        <v>364568.99000000011</v>
      </c>
      <c r="H167" s="26">
        <f t="shared" si="22"/>
        <v>151.5</v>
      </c>
      <c r="I167" s="70">
        <f t="shared" si="23"/>
        <v>0</v>
      </c>
    </row>
    <row r="168" spans="1:9" x14ac:dyDescent="0.25">
      <c r="A168" s="45">
        <v>44030</v>
      </c>
      <c r="B168" s="40">
        <f t="shared" si="17"/>
        <v>1</v>
      </c>
      <c r="C168" s="26">
        <f t="shared" si="18"/>
        <v>4222</v>
      </c>
      <c r="D168" s="27">
        <f t="shared" si="19"/>
        <v>4072.18</v>
      </c>
      <c r="E168" s="26">
        <f t="shared" si="20"/>
        <v>149.82</v>
      </c>
      <c r="F168" s="26">
        <f t="shared" si="21"/>
        <v>364568.99000000011</v>
      </c>
      <c r="G168" s="26">
        <f t="shared" si="16"/>
        <v>360496.81000000011</v>
      </c>
      <c r="H168" s="26">
        <f t="shared" si="22"/>
        <v>149.82</v>
      </c>
      <c r="I168" s="70">
        <f t="shared" si="23"/>
        <v>0</v>
      </c>
    </row>
    <row r="169" spans="1:9" x14ac:dyDescent="0.25">
      <c r="A169" s="45">
        <v>44031</v>
      </c>
      <c r="B169" s="40">
        <f t="shared" si="17"/>
        <v>1</v>
      </c>
      <c r="C169" s="26">
        <f t="shared" si="18"/>
        <v>4222</v>
      </c>
      <c r="D169" s="27">
        <f t="shared" si="19"/>
        <v>4073.85</v>
      </c>
      <c r="E169" s="26">
        <f t="shared" si="20"/>
        <v>148.15</v>
      </c>
      <c r="F169" s="26">
        <f t="shared" si="21"/>
        <v>360496.81000000011</v>
      </c>
      <c r="G169" s="26">
        <f t="shared" si="16"/>
        <v>356422.96000000014</v>
      </c>
      <c r="H169" s="26">
        <f t="shared" si="22"/>
        <v>148.15</v>
      </c>
      <c r="I169" s="70">
        <f t="shared" si="23"/>
        <v>0</v>
      </c>
    </row>
    <row r="170" spans="1:9" x14ac:dyDescent="0.25">
      <c r="A170" s="45">
        <v>44032</v>
      </c>
      <c r="B170" s="40">
        <f t="shared" si="17"/>
        <v>1</v>
      </c>
      <c r="C170" s="26">
        <f t="shared" si="18"/>
        <v>4222</v>
      </c>
      <c r="D170" s="27">
        <f t="shared" si="19"/>
        <v>4075.52</v>
      </c>
      <c r="E170" s="26">
        <f t="shared" si="20"/>
        <v>146.47999999999999</v>
      </c>
      <c r="F170" s="26">
        <f t="shared" si="21"/>
        <v>356422.96000000014</v>
      </c>
      <c r="G170" s="26">
        <f t="shared" si="16"/>
        <v>352347.44000000012</v>
      </c>
      <c r="H170" s="26">
        <f t="shared" si="22"/>
        <v>146.47999999999999</v>
      </c>
      <c r="I170" s="70">
        <f t="shared" si="23"/>
        <v>0</v>
      </c>
    </row>
    <row r="171" spans="1:9" x14ac:dyDescent="0.25">
      <c r="A171" s="45">
        <v>44033</v>
      </c>
      <c r="B171" s="40">
        <f t="shared" si="17"/>
        <v>1</v>
      </c>
      <c r="C171" s="26">
        <f t="shared" si="18"/>
        <v>4222</v>
      </c>
      <c r="D171" s="27">
        <f t="shared" si="19"/>
        <v>4077.2</v>
      </c>
      <c r="E171" s="26">
        <f t="shared" si="20"/>
        <v>144.80000000000001</v>
      </c>
      <c r="F171" s="26">
        <f t="shared" si="21"/>
        <v>352347.44000000012</v>
      </c>
      <c r="G171" s="26">
        <f t="shared" si="16"/>
        <v>348270.24000000011</v>
      </c>
      <c r="H171" s="26">
        <f t="shared" si="22"/>
        <v>144.80000000000001</v>
      </c>
      <c r="I171" s="70">
        <f t="shared" si="23"/>
        <v>0</v>
      </c>
    </row>
    <row r="172" spans="1:9" x14ac:dyDescent="0.25">
      <c r="A172" s="45">
        <v>44034</v>
      </c>
      <c r="B172" s="40">
        <f t="shared" si="17"/>
        <v>1</v>
      </c>
      <c r="C172" s="26">
        <f t="shared" si="18"/>
        <v>4222</v>
      </c>
      <c r="D172" s="27">
        <f t="shared" si="19"/>
        <v>4078.88</v>
      </c>
      <c r="E172" s="26">
        <f t="shared" si="20"/>
        <v>143.12</v>
      </c>
      <c r="F172" s="26">
        <f t="shared" si="21"/>
        <v>348270.24000000011</v>
      </c>
      <c r="G172" s="26">
        <f t="shared" si="16"/>
        <v>344191.3600000001</v>
      </c>
      <c r="H172" s="26">
        <f t="shared" si="22"/>
        <v>143.12</v>
      </c>
      <c r="I172" s="70">
        <f t="shared" si="23"/>
        <v>0</v>
      </c>
    </row>
    <row r="173" spans="1:9" x14ac:dyDescent="0.25">
      <c r="A173" s="45">
        <v>44035</v>
      </c>
      <c r="B173" s="40">
        <f t="shared" si="17"/>
        <v>1</v>
      </c>
      <c r="C173" s="26">
        <f t="shared" si="18"/>
        <v>4222</v>
      </c>
      <c r="D173" s="27">
        <f t="shared" si="19"/>
        <v>4080.55</v>
      </c>
      <c r="E173" s="26">
        <f t="shared" si="20"/>
        <v>141.44999999999999</v>
      </c>
      <c r="F173" s="26">
        <f t="shared" si="21"/>
        <v>344191.3600000001</v>
      </c>
      <c r="G173" s="26">
        <f t="shared" si="16"/>
        <v>340110.81000000011</v>
      </c>
      <c r="H173" s="26">
        <f t="shared" si="22"/>
        <v>141.44999999999999</v>
      </c>
      <c r="I173" s="70">
        <f t="shared" si="23"/>
        <v>0</v>
      </c>
    </row>
    <row r="174" spans="1:9" x14ac:dyDescent="0.25">
      <c r="A174" s="45">
        <v>44036</v>
      </c>
      <c r="B174" s="40">
        <f t="shared" si="17"/>
        <v>1</v>
      </c>
      <c r="C174" s="26">
        <f t="shared" si="18"/>
        <v>4222</v>
      </c>
      <c r="D174" s="27">
        <f t="shared" si="19"/>
        <v>4082.23</v>
      </c>
      <c r="E174" s="26">
        <f t="shared" si="20"/>
        <v>139.77000000000001</v>
      </c>
      <c r="F174" s="26">
        <f t="shared" si="21"/>
        <v>340110.81000000011</v>
      </c>
      <c r="G174" s="26">
        <f t="shared" si="16"/>
        <v>336028.58000000013</v>
      </c>
      <c r="H174" s="26">
        <f t="shared" si="22"/>
        <v>139.77000000000001</v>
      </c>
      <c r="I174" s="70">
        <f t="shared" si="23"/>
        <v>0</v>
      </c>
    </row>
    <row r="175" spans="1:9" x14ac:dyDescent="0.25">
      <c r="A175" s="45">
        <v>44037</v>
      </c>
      <c r="B175" s="40">
        <f t="shared" si="17"/>
        <v>1</v>
      </c>
      <c r="C175" s="26">
        <f t="shared" si="18"/>
        <v>4222</v>
      </c>
      <c r="D175" s="27">
        <f t="shared" si="19"/>
        <v>4083.91</v>
      </c>
      <c r="E175" s="26">
        <f t="shared" si="20"/>
        <v>138.09</v>
      </c>
      <c r="F175" s="26">
        <f t="shared" si="21"/>
        <v>336028.58000000013</v>
      </c>
      <c r="G175" s="26">
        <f t="shared" si="16"/>
        <v>331944.67000000016</v>
      </c>
      <c r="H175" s="26">
        <f t="shared" si="22"/>
        <v>138.09</v>
      </c>
      <c r="I175" s="70">
        <f t="shared" si="23"/>
        <v>0</v>
      </c>
    </row>
    <row r="176" spans="1:9" x14ac:dyDescent="0.25">
      <c r="A176" s="45">
        <v>44038</v>
      </c>
      <c r="B176" s="40">
        <f t="shared" si="17"/>
        <v>1</v>
      </c>
      <c r="C176" s="26">
        <f t="shared" si="18"/>
        <v>4222</v>
      </c>
      <c r="D176" s="27">
        <f t="shared" si="19"/>
        <v>4085.58</v>
      </c>
      <c r="E176" s="26">
        <f t="shared" si="20"/>
        <v>136.41999999999999</v>
      </c>
      <c r="F176" s="26">
        <f t="shared" si="21"/>
        <v>331944.67000000016</v>
      </c>
      <c r="G176" s="26">
        <f t="shared" si="16"/>
        <v>327859.09000000014</v>
      </c>
      <c r="H176" s="26">
        <f t="shared" si="22"/>
        <v>136.41999999999999</v>
      </c>
      <c r="I176" s="70">
        <f t="shared" si="23"/>
        <v>0</v>
      </c>
    </row>
    <row r="177" spans="1:9" x14ac:dyDescent="0.25">
      <c r="A177" s="45">
        <v>44039</v>
      </c>
      <c r="B177" s="40">
        <f t="shared" si="17"/>
        <v>1</v>
      </c>
      <c r="C177" s="26">
        <f t="shared" si="18"/>
        <v>4222</v>
      </c>
      <c r="D177" s="27">
        <f t="shared" si="19"/>
        <v>4087.26</v>
      </c>
      <c r="E177" s="26">
        <f t="shared" si="20"/>
        <v>134.74</v>
      </c>
      <c r="F177" s="26">
        <f t="shared" si="21"/>
        <v>327859.09000000014</v>
      </c>
      <c r="G177" s="26">
        <f t="shared" si="16"/>
        <v>323771.83000000013</v>
      </c>
      <c r="H177" s="26">
        <f t="shared" si="22"/>
        <v>134.74</v>
      </c>
      <c r="I177" s="70">
        <f t="shared" si="23"/>
        <v>0</v>
      </c>
    </row>
    <row r="178" spans="1:9" x14ac:dyDescent="0.25">
      <c r="A178" s="45">
        <v>44040</v>
      </c>
      <c r="B178" s="40">
        <f t="shared" si="17"/>
        <v>1</v>
      </c>
      <c r="C178" s="26">
        <f t="shared" si="18"/>
        <v>4222</v>
      </c>
      <c r="D178" s="27">
        <f t="shared" si="19"/>
        <v>4088.94</v>
      </c>
      <c r="E178" s="26">
        <f t="shared" si="20"/>
        <v>133.06</v>
      </c>
      <c r="F178" s="26">
        <f t="shared" si="21"/>
        <v>323771.83000000013</v>
      </c>
      <c r="G178" s="26">
        <f t="shared" si="16"/>
        <v>319682.89000000013</v>
      </c>
      <c r="H178" s="26">
        <f t="shared" si="22"/>
        <v>133.06</v>
      </c>
      <c r="I178" s="70">
        <f t="shared" si="23"/>
        <v>0</v>
      </c>
    </row>
    <row r="179" spans="1:9" x14ac:dyDescent="0.25">
      <c r="A179" s="45">
        <v>44041</v>
      </c>
      <c r="B179" s="40">
        <f t="shared" si="17"/>
        <v>1</v>
      </c>
      <c r="C179" s="26">
        <f t="shared" si="18"/>
        <v>4222</v>
      </c>
      <c r="D179" s="27">
        <f t="shared" si="19"/>
        <v>4090.62</v>
      </c>
      <c r="E179" s="26">
        <f t="shared" si="20"/>
        <v>131.38</v>
      </c>
      <c r="F179" s="26">
        <f t="shared" si="21"/>
        <v>319682.89000000013</v>
      </c>
      <c r="G179" s="26">
        <f t="shared" si="16"/>
        <v>315592.27000000014</v>
      </c>
      <c r="H179" s="26">
        <f t="shared" si="22"/>
        <v>131.38</v>
      </c>
      <c r="I179" s="70">
        <f t="shared" si="23"/>
        <v>0</v>
      </c>
    </row>
    <row r="180" spans="1:9" x14ac:dyDescent="0.25">
      <c r="A180" s="45">
        <v>44042</v>
      </c>
      <c r="B180" s="40">
        <f t="shared" si="17"/>
        <v>1</v>
      </c>
      <c r="C180" s="26">
        <f t="shared" si="18"/>
        <v>4222</v>
      </c>
      <c r="D180" s="27">
        <f t="shared" si="19"/>
        <v>4092.3</v>
      </c>
      <c r="E180" s="26">
        <f t="shared" si="20"/>
        <v>129.69999999999999</v>
      </c>
      <c r="F180" s="26">
        <f t="shared" si="21"/>
        <v>315592.27000000014</v>
      </c>
      <c r="G180" s="26">
        <f t="shared" si="16"/>
        <v>311499.97000000015</v>
      </c>
      <c r="H180" s="26">
        <f t="shared" si="22"/>
        <v>129.69999999999999</v>
      </c>
      <c r="I180" s="70">
        <f t="shared" si="23"/>
        <v>0</v>
      </c>
    </row>
    <row r="181" spans="1:9" x14ac:dyDescent="0.25">
      <c r="A181" s="45">
        <v>44043</v>
      </c>
      <c r="B181" s="40">
        <f t="shared" si="17"/>
        <v>1</v>
      </c>
      <c r="C181" s="26">
        <f t="shared" si="18"/>
        <v>4222</v>
      </c>
      <c r="D181" s="27">
        <f t="shared" si="19"/>
        <v>4093.99</v>
      </c>
      <c r="E181" s="26">
        <f t="shared" si="20"/>
        <v>128.01</v>
      </c>
      <c r="F181" s="26">
        <f t="shared" si="21"/>
        <v>311499.97000000015</v>
      </c>
      <c r="G181" s="26">
        <f t="shared" si="16"/>
        <v>307405.98000000016</v>
      </c>
      <c r="H181" s="26">
        <f t="shared" si="22"/>
        <v>128.01</v>
      </c>
      <c r="I181" s="70">
        <f t="shared" si="23"/>
        <v>0</v>
      </c>
    </row>
    <row r="182" spans="1:9" x14ac:dyDescent="0.25">
      <c r="A182" s="45">
        <v>44044</v>
      </c>
      <c r="B182" s="40">
        <f t="shared" si="17"/>
        <v>1</v>
      </c>
      <c r="C182" s="26">
        <f t="shared" si="18"/>
        <v>4222</v>
      </c>
      <c r="D182" s="27">
        <f t="shared" si="19"/>
        <v>4095.67</v>
      </c>
      <c r="E182" s="26">
        <f t="shared" si="20"/>
        <v>126.33</v>
      </c>
      <c r="F182" s="26">
        <f t="shared" si="21"/>
        <v>307405.98000000016</v>
      </c>
      <c r="G182" s="26">
        <f t="shared" si="16"/>
        <v>303310.31000000017</v>
      </c>
      <c r="H182" s="26">
        <f t="shared" si="22"/>
        <v>126.33</v>
      </c>
      <c r="I182" s="70">
        <f t="shared" si="23"/>
        <v>0</v>
      </c>
    </row>
    <row r="183" spans="1:9" x14ac:dyDescent="0.25">
      <c r="A183" s="45">
        <v>44045</v>
      </c>
      <c r="B183" s="40">
        <f t="shared" si="17"/>
        <v>1</v>
      </c>
      <c r="C183" s="26">
        <f t="shared" si="18"/>
        <v>4222</v>
      </c>
      <c r="D183" s="27">
        <f t="shared" si="19"/>
        <v>4097.3500000000004</v>
      </c>
      <c r="E183" s="26">
        <f t="shared" si="20"/>
        <v>124.65</v>
      </c>
      <c r="F183" s="26">
        <f t="shared" si="21"/>
        <v>303310.31000000017</v>
      </c>
      <c r="G183" s="26">
        <f t="shared" si="16"/>
        <v>299212.9600000002</v>
      </c>
      <c r="H183" s="26">
        <f t="shared" si="22"/>
        <v>124.65</v>
      </c>
      <c r="I183" s="70">
        <f t="shared" si="23"/>
        <v>0</v>
      </c>
    </row>
    <row r="184" spans="1:9" x14ac:dyDescent="0.25">
      <c r="A184" s="45">
        <v>44046</v>
      </c>
      <c r="B184" s="40">
        <f t="shared" si="17"/>
        <v>1</v>
      </c>
      <c r="C184" s="26">
        <f t="shared" si="18"/>
        <v>4222</v>
      </c>
      <c r="D184" s="27">
        <f t="shared" si="19"/>
        <v>4099.04</v>
      </c>
      <c r="E184" s="26">
        <f t="shared" si="20"/>
        <v>122.96</v>
      </c>
      <c r="F184" s="26">
        <f t="shared" si="21"/>
        <v>299212.9600000002</v>
      </c>
      <c r="G184" s="26">
        <f t="shared" si="16"/>
        <v>295113.92000000022</v>
      </c>
      <c r="H184" s="26">
        <f t="shared" si="22"/>
        <v>122.96</v>
      </c>
      <c r="I184" s="70">
        <f t="shared" si="23"/>
        <v>0</v>
      </c>
    </row>
    <row r="185" spans="1:9" x14ac:dyDescent="0.25">
      <c r="A185" s="45">
        <v>44047</v>
      </c>
      <c r="B185" s="40">
        <f t="shared" si="17"/>
        <v>1</v>
      </c>
      <c r="C185" s="26">
        <f t="shared" si="18"/>
        <v>4222</v>
      </c>
      <c r="D185" s="27">
        <f t="shared" si="19"/>
        <v>4100.72</v>
      </c>
      <c r="E185" s="26">
        <f t="shared" si="20"/>
        <v>121.28</v>
      </c>
      <c r="F185" s="26">
        <f t="shared" si="21"/>
        <v>295113.92000000022</v>
      </c>
      <c r="G185" s="26">
        <f t="shared" si="16"/>
        <v>291013.20000000024</v>
      </c>
      <c r="H185" s="26">
        <f t="shared" si="22"/>
        <v>121.28</v>
      </c>
      <c r="I185" s="70">
        <f t="shared" si="23"/>
        <v>0</v>
      </c>
    </row>
    <row r="186" spans="1:9" x14ac:dyDescent="0.25">
      <c r="A186" s="45">
        <v>44048</v>
      </c>
      <c r="B186" s="40">
        <f t="shared" si="17"/>
        <v>1</v>
      </c>
      <c r="C186" s="26">
        <f t="shared" si="18"/>
        <v>4222</v>
      </c>
      <c r="D186" s="27">
        <f t="shared" si="19"/>
        <v>4102.41</v>
      </c>
      <c r="E186" s="26">
        <f t="shared" si="20"/>
        <v>119.59</v>
      </c>
      <c r="F186" s="26">
        <f t="shared" si="21"/>
        <v>291013.20000000024</v>
      </c>
      <c r="G186" s="26">
        <f t="shared" si="16"/>
        <v>286910.79000000027</v>
      </c>
      <c r="H186" s="26">
        <f t="shared" si="22"/>
        <v>119.59</v>
      </c>
      <c r="I186" s="70">
        <f t="shared" si="23"/>
        <v>0</v>
      </c>
    </row>
    <row r="187" spans="1:9" x14ac:dyDescent="0.25">
      <c r="A187" s="45">
        <v>44049</v>
      </c>
      <c r="B187" s="40">
        <f t="shared" si="17"/>
        <v>1</v>
      </c>
      <c r="C187" s="26">
        <f t="shared" si="18"/>
        <v>4222</v>
      </c>
      <c r="D187" s="27">
        <f t="shared" si="19"/>
        <v>4104.09</v>
      </c>
      <c r="E187" s="26">
        <f t="shared" si="20"/>
        <v>117.91</v>
      </c>
      <c r="F187" s="26">
        <f t="shared" si="21"/>
        <v>286910.79000000027</v>
      </c>
      <c r="G187" s="26">
        <f t="shared" si="16"/>
        <v>282806.70000000024</v>
      </c>
      <c r="H187" s="26">
        <f t="shared" si="22"/>
        <v>117.91</v>
      </c>
      <c r="I187" s="70">
        <f t="shared" si="23"/>
        <v>0</v>
      </c>
    </row>
    <row r="188" spans="1:9" x14ac:dyDescent="0.25">
      <c r="A188" s="45">
        <v>44050</v>
      </c>
      <c r="B188" s="40">
        <f t="shared" si="17"/>
        <v>1</v>
      </c>
      <c r="C188" s="26">
        <f t="shared" si="18"/>
        <v>4222</v>
      </c>
      <c r="D188" s="27">
        <f t="shared" si="19"/>
        <v>4105.78</v>
      </c>
      <c r="E188" s="26">
        <f t="shared" si="20"/>
        <v>116.22</v>
      </c>
      <c r="F188" s="26">
        <f t="shared" si="21"/>
        <v>282806.70000000024</v>
      </c>
      <c r="G188" s="26">
        <f t="shared" si="16"/>
        <v>278700.92000000022</v>
      </c>
      <c r="H188" s="26">
        <f t="shared" si="22"/>
        <v>116.22</v>
      </c>
      <c r="I188" s="70">
        <f t="shared" si="23"/>
        <v>0</v>
      </c>
    </row>
    <row r="189" spans="1:9" x14ac:dyDescent="0.25">
      <c r="A189" s="45">
        <v>44051</v>
      </c>
      <c r="B189" s="40">
        <f t="shared" si="17"/>
        <v>1</v>
      </c>
      <c r="C189" s="26">
        <f t="shared" si="18"/>
        <v>4222</v>
      </c>
      <c r="D189" s="27">
        <f t="shared" si="19"/>
        <v>4107.47</v>
      </c>
      <c r="E189" s="26">
        <f t="shared" si="20"/>
        <v>114.53</v>
      </c>
      <c r="F189" s="26">
        <f t="shared" si="21"/>
        <v>278700.92000000022</v>
      </c>
      <c r="G189" s="26">
        <f t="shared" si="16"/>
        <v>274593.45000000024</v>
      </c>
      <c r="H189" s="26">
        <f t="shared" si="22"/>
        <v>114.53</v>
      </c>
      <c r="I189" s="70">
        <f t="shared" si="23"/>
        <v>0</v>
      </c>
    </row>
    <row r="190" spans="1:9" x14ac:dyDescent="0.25">
      <c r="A190" s="45">
        <v>44052</v>
      </c>
      <c r="B190" s="40">
        <f t="shared" si="17"/>
        <v>1</v>
      </c>
      <c r="C190" s="26">
        <f t="shared" si="18"/>
        <v>4222</v>
      </c>
      <c r="D190" s="27">
        <f t="shared" si="19"/>
        <v>4109.1499999999996</v>
      </c>
      <c r="E190" s="26">
        <f t="shared" si="20"/>
        <v>112.85</v>
      </c>
      <c r="F190" s="26">
        <f t="shared" si="21"/>
        <v>274593.45000000024</v>
      </c>
      <c r="G190" s="26">
        <f t="shared" si="16"/>
        <v>270484.30000000022</v>
      </c>
      <c r="H190" s="26">
        <f t="shared" si="22"/>
        <v>112.85</v>
      </c>
      <c r="I190" s="70">
        <f t="shared" si="23"/>
        <v>0</v>
      </c>
    </row>
    <row r="191" spans="1:9" x14ac:dyDescent="0.25">
      <c r="A191" s="45">
        <v>44053</v>
      </c>
      <c r="B191" s="40">
        <f t="shared" si="17"/>
        <v>1</v>
      </c>
      <c r="C191" s="26">
        <f t="shared" si="18"/>
        <v>4222</v>
      </c>
      <c r="D191" s="27">
        <f t="shared" si="19"/>
        <v>4110.84</v>
      </c>
      <c r="E191" s="26">
        <f t="shared" si="20"/>
        <v>111.16</v>
      </c>
      <c r="F191" s="26">
        <f t="shared" si="21"/>
        <v>270484.30000000022</v>
      </c>
      <c r="G191" s="26">
        <f t="shared" si="16"/>
        <v>266373.4600000002</v>
      </c>
      <c r="H191" s="26">
        <f t="shared" si="22"/>
        <v>111.16</v>
      </c>
      <c r="I191" s="70">
        <f t="shared" si="23"/>
        <v>0</v>
      </c>
    </row>
    <row r="192" spans="1:9" x14ac:dyDescent="0.25">
      <c r="A192" s="45">
        <v>44054</v>
      </c>
      <c r="B192" s="40">
        <f t="shared" si="17"/>
        <v>1</v>
      </c>
      <c r="C192" s="26">
        <f t="shared" si="18"/>
        <v>4222</v>
      </c>
      <c r="D192" s="27">
        <f t="shared" si="19"/>
        <v>4112.53</v>
      </c>
      <c r="E192" s="26">
        <f t="shared" si="20"/>
        <v>109.47</v>
      </c>
      <c r="F192" s="26">
        <f t="shared" si="21"/>
        <v>266373.4600000002</v>
      </c>
      <c r="G192" s="26">
        <f t="shared" si="16"/>
        <v>262260.93000000017</v>
      </c>
      <c r="H192" s="26">
        <f t="shared" si="22"/>
        <v>109.47</v>
      </c>
      <c r="I192" s="70">
        <f t="shared" si="23"/>
        <v>0</v>
      </c>
    </row>
    <row r="193" spans="1:9" x14ac:dyDescent="0.25">
      <c r="A193" s="45">
        <v>44055</v>
      </c>
      <c r="B193" s="40">
        <f t="shared" si="17"/>
        <v>1</v>
      </c>
      <c r="C193" s="26">
        <f t="shared" si="18"/>
        <v>4222</v>
      </c>
      <c r="D193" s="27">
        <f t="shared" si="19"/>
        <v>4114.22</v>
      </c>
      <c r="E193" s="26">
        <f t="shared" si="20"/>
        <v>107.78</v>
      </c>
      <c r="F193" s="26">
        <f t="shared" si="21"/>
        <v>262260.93000000017</v>
      </c>
      <c r="G193" s="26">
        <f t="shared" si="16"/>
        <v>258146.71000000017</v>
      </c>
      <c r="H193" s="26">
        <f t="shared" si="22"/>
        <v>107.78</v>
      </c>
      <c r="I193" s="70">
        <f t="shared" si="23"/>
        <v>0</v>
      </c>
    </row>
    <row r="194" spans="1:9" x14ac:dyDescent="0.25">
      <c r="A194" s="45">
        <v>44056</v>
      </c>
      <c r="B194" s="40">
        <f t="shared" si="17"/>
        <v>1</v>
      </c>
      <c r="C194" s="26">
        <f t="shared" si="18"/>
        <v>4222</v>
      </c>
      <c r="D194" s="27">
        <f t="shared" si="19"/>
        <v>4115.91</v>
      </c>
      <c r="E194" s="26">
        <f t="shared" si="20"/>
        <v>106.09</v>
      </c>
      <c r="F194" s="26">
        <f t="shared" si="21"/>
        <v>258146.71000000017</v>
      </c>
      <c r="G194" s="26">
        <f t="shared" si="16"/>
        <v>254030.80000000016</v>
      </c>
      <c r="H194" s="26">
        <f t="shared" si="22"/>
        <v>106.09</v>
      </c>
      <c r="I194" s="70">
        <f t="shared" si="23"/>
        <v>0</v>
      </c>
    </row>
    <row r="195" spans="1:9" x14ac:dyDescent="0.25">
      <c r="A195" s="45">
        <v>44057</v>
      </c>
      <c r="B195" s="40">
        <f t="shared" si="17"/>
        <v>1</v>
      </c>
      <c r="C195" s="26">
        <f t="shared" si="18"/>
        <v>4222</v>
      </c>
      <c r="D195" s="27">
        <f t="shared" si="19"/>
        <v>4117.6000000000004</v>
      </c>
      <c r="E195" s="26">
        <f t="shared" si="20"/>
        <v>104.4</v>
      </c>
      <c r="F195" s="26">
        <f t="shared" si="21"/>
        <v>254030.80000000016</v>
      </c>
      <c r="G195" s="26">
        <f t="shared" si="16"/>
        <v>249913.20000000016</v>
      </c>
      <c r="H195" s="26">
        <f t="shared" si="22"/>
        <v>104.4</v>
      </c>
      <c r="I195" s="70">
        <f t="shared" si="23"/>
        <v>0</v>
      </c>
    </row>
    <row r="196" spans="1:9" x14ac:dyDescent="0.25">
      <c r="A196" s="45">
        <v>44058</v>
      </c>
      <c r="B196" s="40">
        <f t="shared" si="17"/>
        <v>1</v>
      </c>
      <c r="C196" s="26">
        <f t="shared" si="18"/>
        <v>4222</v>
      </c>
      <c r="D196" s="27">
        <f t="shared" si="19"/>
        <v>4119.3</v>
      </c>
      <c r="E196" s="26">
        <f t="shared" si="20"/>
        <v>102.7</v>
      </c>
      <c r="F196" s="26">
        <f t="shared" si="21"/>
        <v>249913.20000000016</v>
      </c>
      <c r="G196" s="26">
        <f t="shared" ref="G196:G255" si="24">F196-D196</f>
        <v>245793.90000000017</v>
      </c>
      <c r="H196" s="26">
        <f t="shared" si="22"/>
        <v>102.7</v>
      </c>
      <c r="I196" s="70">
        <f t="shared" si="23"/>
        <v>0</v>
      </c>
    </row>
    <row r="197" spans="1:9" x14ac:dyDescent="0.25">
      <c r="A197" s="45">
        <v>44059</v>
      </c>
      <c r="B197" s="40">
        <f t="shared" ref="B197:B255" si="25">A197-A196</f>
        <v>1</v>
      </c>
      <c r="C197" s="26">
        <f t="shared" ref="C197:C255" si="26">$D$2</f>
        <v>4222</v>
      </c>
      <c r="D197" s="27">
        <f t="shared" ref="D197:D255" si="27">C197-E197</f>
        <v>4120.99</v>
      </c>
      <c r="E197" s="26">
        <f t="shared" ref="E197:E254" si="28">ROUND(F197*$B$2*B197/365,2)</f>
        <v>101.01</v>
      </c>
      <c r="F197" s="26">
        <f t="shared" ref="F197:F255" si="29">G196</f>
        <v>245793.90000000017</v>
      </c>
      <c r="G197" s="26">
        <f t="shared" si="24"/>
        <v>241672.91000000018</v>
      </c>
      <c r="H197" s="26">
        <f t="shared" ref="H197:H254" si="30">ROUND(F197*$B$2*B197/365,2)</f>
        <v>101.01</v>
      </c>
      <c r="I197" s="70">
        <f t="shared" ref="I197:I255" si="31">H197-E197</f>
        <v>0</v>
      </c>
    </row>
    <row r="198" spans="1:9" x14ac:dyDescent="0.25">
      <c r="A198" s="45">
        <v>44060</v>
      </c>
      <c r="B198" s="40">
        <f t="shared" si="25"/>
        <v>1</v>
      </c>
      <c r="C198" s="26">
        <f t="shared" si="26"/>
        <v>4222</v>
      </c>
      <c r="D198" s="27">
        <f t="shared" si="27"/>
        <v>4122.68</v>
      </c>
      <c r="E198" s="26">
        <f t="shared" si="28"/>
        <v>99.32</v>
      </c>
      <c r="F198" s="26">
        <f t="shared" si="29"/>
        <v>241672.91000000018</v>
      </c>
      <c r="G198" s="26">
        <f t="shared" si="24"/>
        <v>237550.23000000019</v>
      </c>
      <c r="H198" s="26">
        <f t="shared" si="30"/>
        <v>99.32</v>
      </c>
      <c r="I198" s="70">
        <f t="shared" si="31"/>
        <v>0</v>
      </c>
    </row>
    <row r="199" spans="1:9" x14ac:dyDescent="0.25">
      <c r="A199" s="45">
        <v>44061</v>
      </c>
      <c r="B199" s="40">
        <f t="shared" si="25"/>
        <v>1</v>
      </c>
      <c r="C199" s="26">
        <f t="shared" si="26"/>
        <v>4222</v>
      </c>
      <c r="D199" s="27">
        <f t="shared" si="27"/>
        <v>4124.38</v>
      </c>
      <c r="E199" s="26">
        <f t="shared" si="28"/>
        <v>97.62</v>
      </c>
      <c r="F199" s="26">
        <f t="shared" si="29"/>
        <v>237550.23000000019</v>
      </c>
      <c r="G199" s="26">
        <f t="shared" si="24"/>
        <v>233425.85000000018</v>
      </c>
      <c r="H199" s="26">
        <f t="shared" si="30"/>
        <v>97.62</v>
      </c>
      <c r="I199" s="70">
        <f t="shared" si="31"/>
        <v>0</v>
      </c>
    </row>
    <row r="200" spans="1:9" x14ac:dyDescent="0.25">
      <c r="A200" s="45">
        <v>44062</v>
      </c>
      <c r="B200" s="40">
        <f t="shared" si="25"/>
        <v>1</v>
      </c>
      <c r="C200" s="26">
        <f t="shared" si="26"/>
        <v>4222</v>
      </c>
      <c r="D200" s="27">
        <f t="shared" si="27"/>
        <v>4126.07</v>
      </c>
      <c r="E200" s="26">
        <f t="shared" si="28"/>
        <v>95.93</v>
      </c>
      <c r="F200" s="26">
        <f t="shared" si="29"/>
        <v>233425.85000000018</v>
      </c>
      <c r="G200" s="26">
        <f t="shared" si="24"/>
        <v>229299.78000000017</v>
      </c>
      <c r="H200" s="26">
        <f t="shared" si="30"/>
        <v>95.93</v>
      </c>
      <c r="I200" s="70">
        <f t="shared" si="31"/>
        <v>0</v>
      </c>
    </row>
    <row r="201" spans="1:9" x14ac:dyDescent="0.25">
      <c r="A201" s="45">
        <v>44063</v>
      </c>
      <c r="B201" s="40">
        <f t="shared" si="25"/>
        <v>1</v>
      </c>
      <c r="C201" s="26">
        <f t="shared" si="26"/>
        <v>4222</v>
      </c>
      <c r="D201" s="27">
        <f t="shared" si="27"/>
        <v>4127.7700000000004</v>
      </c>
      <c r="E201" s="26">
        <f t="shared" si="28"/>
        <v>94.23</v>
      </c>
      <c r="F201" s="26">
        <f t="shared" si="29"/>
        <v>229299.78000000017</v>
      </c>
      <c r="G201" s="26">
        <f t="shared" si="24"/>
        <v>225172.01000000018</v>
      </c>
      <c r="H201" s="26">
        <f t="shared" si="30"/>
        <v>94.23</v>
      </c>
      <c r="I201" s="70">
        <f t="shared" si="31"/>
        <v>0</v>
      </c>
    </row>
    <row r="202" spans="1:9" x14ac:dyDescent="0.25">
      <c r="A202" s="45">
        <v>44064</v>
      </c>
      <c r="B202" s="40">
        <f t="shared" si="25"/>
        <v>1</v>
      </c>
      <c r="C202" s="26">
        <f t="shared" si="26"/>
        <v>4222</v>
      </c>
      <c r="D202" s="27">
        <f t="shared" si="27"/>
        <v>4129.46</v>
      </c>
      <c r="E202" s="26">
        <f t="shared" si="28"/>
        <v>92.54</v>
      </c>
      <c r="F202" s="26">
        <f t="shared" si="29"/>
        <v>225172.01000000018</v>
      </c>
      <c r="G202" s="26">
        <f t="shared" si="24"/>
        <v>221042.55000000019</v>
      </c>
      <c r="H202" s="26">
        <f t="shared" si="30"/>
        <v>92.54</v>
      </c>
      <c r="I202" s="70">
        <f t="shared" si="31"/>
        <v>0</v>
      </c>
    </row>
    <row r="203" spans="1:9" x14ac:dyDescent="0.25">
      <c r="A203" s="45">
        <v>44065</v>
      </c>
      <c r="B203" s="40">
        <f t="shared" si="25"/>
        <v>1</v>
      </c>
      <c r="C203" s="26">
        <f t="shared" si="26"/>
        <v>4222</v>
      </c>
      <c r="D203" s="27">
        <f t="shared" si="27"/>
        <v>4131.16</v>
      </c>
      <c r="E203" s="26">
        <f t="shared" si="28"/>
        <v>90.84</v>
      </c>
      <c r="F203" s="26">
        <f t="shared" si="29"/>
        <v>221042.55000000019</v>
      </c>
      <c r="G203" s="26">
        <f t="shared" si="24"/>
        <v>216911.39000000019</v>
      </c>
      <c r="H203" s="26">
        <f t="shared" si="30"/>
        <v>90.84</v>
      </c>
      <c r="I203" s="70">
        <f t="shared" si="31"/>
        <v>0</v>
      </c>
    </row>
    <row r="204" spans="1:9" x14ac:dyDescent="0.25">
      <c r="A204" s="45">
        <v>44066</v>
      </c>
      <c r="B204" s="40">
        <f t="shared" si="25"/>
        <v>1</v>
      </c>
      <c r="C204" s="26">
        <f t="shared" si="26"/>
        <v>4222</v>
      </c>
      <c r="D204" s="27">
        <f t="shared" si="27"/>
        <v>4132.8599999999997</v>
      </c>
      <c r="E204" s="26">
        <f t="shared" si="28"/>
        <v>89.14</v>
      </c>
      <c r="F204" s="26">
        <f t="shared" si="29"/>
        <v>216911.39000000019</v>
      </c>
      <c r="G204" s="26">
        <f t="shared" si="24"/>
        <v>212778.5300000002</v>
      </c>
      <c r="H204" s="26">
        <f t="shared" si="30"/>
        <v>89.14</v>
      </c>
      <c r="I204" s="70">
        <f t="shared" si="31"/>
        <v>0</v>
      </c>
    </row>
    <row r="205" spans="1:9" x14ac:dyDescent="0.25">
      <c r="A205" s="45">
        <v>44067</v>
      </c>
      <c r="B205" s="40">
        <f t="shared" si="25"/>
        <v>1</v>
      </c>
      <c r="C205" s="26">
        <f t="shared" si="26"/>
        <v>4222</v>
      </c>
      <c r="D205" s="27">
        <f t="shared" si="27"/>
        <v>4134.5600000000004</v>
      </c>
      <c r="E205" s="26">
        <f t="shared" si="28"/>
        <v>87.44</v>
      </c>
      <c r="F205" s="26">
        <f t="shared" si="29"/>
        <v>212778.5300000002</v>
      </c>
      <c r="G205" s="26">
        <f t="shared" si="24"/>
        <v>208643.9700000002</v>
      </c>
      <c r="H205" s="26">
        <f t="shared" si="30"/>
        <v>87.44</v>
      </c>
      <c r="I205" s="70">
        <f t="shared" si="31"/>
        <v>0</v>
      </c>
    </row>
    <row r="206" spans="1:9" x14ac:dyDescent="0.25">
      <c r="A206" s="45">
        <v>44068</v>
      </c>
      <c r="B206" s="40">
        <f t="shared" si="25"/>
        <v>1</v>
      </c>
      <c r="C206" s="26">
        <f t="shared" si="26"/>
        <v>4222</v>
      </c>
      <c r="D206" s="27">
        <f t="shared" si="27"/>
        <v>4136.26</v>
      </c>
      <c r="E206" s="26">
        <f t="shared" si="28"/>
        <v>85.74</v>
      </c>
      <c r="F206" s="26">
        <f t="shared" si="29"/>
        <v>208643.9700000002</v>
      </c>
      <c r="G206" s="26">
        <f t="shared" si="24"/>
        <v>204507.7100000002</v>
      </c>
      <c r="H206" s="26">
        <f t="shared" si="30"/>
        <v>85.74</v>
      </c>
      <c r="I206" s="70">
        <f t="shared" si="31"/>
        <v>0</v>
      </c>
    </row>
    <row r="207" spans="1:9" x14ac:dyDescent="0.25">
      <c r="A207" s="45">
        <v>44069</v>
      </c>
      <c r="B207" s="40">
        <f t="shared" si="25"/>
        <v>1</v>
      </c>
      <c r="C207" s="26">
        <f t="shared" si="26"/>
        <v>4222</v>
      </c>
      <c r="D207" s="27">
        <f t="shared" si="27"/>
        <v>4137.96</v>
      </c>
      <c r="E207" s="26">
        <f t="shared" si="28"/>
        <v>84.04</v>
      </c>
      <c r="F207" s="26">
        <f t="shared" si="29"/>
        <v>204507.7100000002</v>
      </c>
      <c r="G207" s="26">
        <f t="shared" si="24"/>
        <v>200369.7500000002</v>
      </c>
      <c r="H207" s="26">
        <f t="shared" si="30"/>
        <v>84.04</v>
      </c>
      <c r="I207" s="70">
        <f t="shared" si="31"/>
        <v>0</v>
      </c>
    </row>
    <row r="208" spans="1:9" x14ac:dyDescent="0.25">
      <c r="A208" s="45">
        <v>44070</v>
      </c>
      <c r="B208" s="40">
        <f t="shared" si="25"/>
        <v>1</v>
      </c>
      <c r="C208" s="26">
        <f t="shared" si="26"/>
        <v>4222</v>
      </c>
      <c r="D208" s="27">
        <f t="shared" si="27"/>
        <v>4139.66</v>
      </c>
      <c r="E208" s="26">
        <f t="shared" si="28"/>
        <v>82.34</v>
      </c>
      <c r="F208" s="26">
        <f t="shared" si="29"/>
        <v>200369.7500000002</v>
      </c>
      <c r="G208" s="26">
        <f t="shared" si="24"/>
        <v>196230.0900000002</v>
      </c>
      <c r="H208" s="26">
        <f t="shared" si="30"/>
        <v>82.34</v>
      </c>
      <c r="I208" s="70">
        <f t="shared" si="31"/>
        <v>0</v>
      </c>
    </row>
    <row r="209" spans="1:9" x14ac:dyDescent="0.25">
      <c r="A209" s="45">
        <v>44071</v>
      </c>
      <c r="B209" s="40">
        <f t="shared" si="25"/>
        <v>1</v>
      </c>
      <c r="C209" s="26">
        <f t="shared" si="26"/>
        <v>4222</v>
      </c>
      <c r="D209" s="27">
        <f t="shared" si="27"/>
        <v>4141.3599999999997</v>
      </c>
      <c r="E209" s="26">
        <f t="shared" si="28"/>
        <v>80.64</v>
      </c>
      <c r="F209" s="26">
        <f t="shared" si="29"/>
        <v>196230.0900000002</v>
      </c>
      <c r="G209" s="26">
        <f t="shared" si="24"/>
        <v>192088.73000000021</v>
      </c>
      <c r="H209" s="26">
        <f t="shared" si="30"/>
        <v>80.64</v>
      </c>
      <c r="I209" s="70">
        <f t="shared" si="31"/>
        <v>0</v>
      </c>
    </row>
    <row r="210" spans="1:9" x14ac:dyDescent="0.25">
      <c r="A210" s="45">
        <v>44072</v>
      </c>
      <c r="B210" s="40">
        <f t="shared" si="25"/>
        <v>1</v>
      </c>
      <c r="C210" s="26">
        <f t="shared" si="26"/>
        <v>4222</v>
      </c>
      <c r="D210" s="27">
        <f t="shared" si="27"/>
        <v>4143.0600000000004</v>
      </c>
      <c r="E210" s="26">
        <f t="shared" si="28"/>
        <v>78.94</v>
      </c>
      <c r="F210" s="26">
        <f t="shared" si="29"/>
        <v>192088.73000000021</v>
      </c>
      <c r="G210" s="26">
        <f t="shared" si="24"/>
        <v>187945.67000000022</v>
      </c>
      <c r="H210" s="26">
        <f t="shared" si="30"/>
        <v>78.94</v>
      </c>
      <c r="I210" s="70">
        <f t="shared" si="31"/>
        <v>0</v>
      </c>
    </row>
    <row r="211" spans="1:9" x14ac:dyDescent="0.25">
      <c r="A211" s="45">
        <v>44073</v>
      </c>
      <c r="B211" s="40">
        <f t="shared" si="25"/>
        <v>1</v>
      </c>
      <c r="C211" s="26">
        <f t="shared" si="26"/>
        <v>4222</v>
      </c>
      <c r="D211" s="27">
        <f t="shared" si="27"/>
        <v>4144.76</v>
      </c>
      <c r="E211" s="26">
        <f t="shared" si="28"/>
        <v>77.239999999999995</v>
      </c>
      <c r="F211" s="26">
        <f t="shared" si="29"/>
        <v>187945.67000000022</v>
      </c>
      <c r="G211" s="26">
        <f t="shared" si="24"/>
        <v>183800.91000000021</v>
      </c>
      <c r="H211" s="26">
        <f t="shared" si="30"/>
        <v>77.239999999999995</v>
      </c>
      <c r="I211" s="70">
        <f t="shared" si="31"/>
        <v>0</v>
      </c>
    </row>
    <row r="212" spans="1:9" x14ac:dyDescent="0.25">
      <c r="A212" s="45">
        <v>44074</v>
      </c>
      <c r="B212" s="40">
        <f t="shared" si="25"/>
        <v>1</v>
      </c>
      <c r="C212" s="26">
        <f t="shared" si="26"/>
        <v>4222</v>
      </c>
      <c r="D212" s="27">
        <f t="shared" si="27"/>
        <v>4146.47</v>
      </c>
      <c r="E212" s="26">
        <f t="shared" si="28"/>
        <v>75.53</v>
      </c>
      <c r="F212" s="26">
        <f t="shared" si="29"/>
        <v>183800.91000000021</v>
      </c>
      <c r="G212" s="26">
        <f t="shared" si="24"/>
        <v>179654.44000000021</v>
      </c>
      <c r="H212" s="26">
        <f t="shared" si="30"/>
        <v>75.53</v>
      </c>
      <c r="I212" s="70">
        <f t="shared" si="31"/>
        <v>0</v>
      </c>
    </row>
    <row r="213" spans="1:9" x14ac:dyDescent="0.25">
      <c r="A213" s="45">
        <v>44075</v>
      </c>
      <c r="B213" s="40">
        <f t="shared" si="25"/>
        <v>1</v>
      </c>
      <c r="C213" s="26">
        <f t="shared" si="26"/>
        <v>4222</v>
      </c>
      <c r="D213" s="27">
        <f t="shared" si="27"/>
        <v>4148.17</v>
      </c>
      <c r="E213" s="26">
        <f t="shared" si="28"/>
        <v>73.83</v>
      </c>
      <c r="F213" s="26">
        <f t="shared" si="29"/>
        <v>179654.44000000021</v>
      </c>
      <c r="G213" s="26">
        <f t="shared" si="24"/>
        <v>175506.27000000019</v>
      </c>
      <c r="H213" s="26">
        <f t="shared" si="30"/>
        <v>73.83</v>
      </c>
      <c r="I213" s="70">
        <f t="shared" si="31"/>
        <v>0</v>
      </c>
    </row>
    <row r="214" spans="1:9" x14ac:dyDescent="0.25">
      <c r="A214" s="45">
        <v>44076</v>
      </c>
      <c r="B214" s="40">
        <f t="shared" si="25"/>
        <v>1</v>
      </c>
      <c r="C214" s="26">
        <f t="shared" si="26"/>
        <v>4222</v>
      </c>
      <c r="D214" s="27">
        <f t="shared" si="27"/>
        <v>4149.87</v>
      </c>
      <c r="E214" s="26">
        <f t="shared" si="28"/>
        <v>72.13</v>
      </c>
      <c r="F214" s="26">
        <f t="shared" si="29"/>
        <v>175506.27000000019</v>
      </c>
      <c r="G214" s="26">
        <f t="shared" si="24"/>
        <v>171356.4000000002</v>
      </c>
      <c r="H214" s="26">
        <f t="shared" si="30"/>
        <v>72.13</v>
      </c>
      <c r="I214" s="70">
        <f t="shared" si="31"/>
        <v>0</v>
      </c>
    </row>
    <row r="215" spans="1:9" x14ac:dyDescent="0.25">
      <c r="A215" s="45">
        <v>44077</v>
      </c>
      <c r="B215" s="40">
        <f t="shared" si="25"/>
        <v>1</v>
      </c>
      <c r="C215" s="26">
        <f t="shared" si="26"/>
        <v>4222</v>
      </c>
      <c r="D215" s="27">
        <f t="shared" si="27"/>
        <v>4151.58</v>
      </c>
      <c r="E215" s="26">
        <f t="shared" si="28"/>
        <v>70.42</v>
      </c>
      <c r="F215" s="26">
        <f t="shared" si="29"/>
        <v>171356.4000000002</v>
      </c>
      <c r="G215" s="26">
        <f t="shared" si="24"/>
        <v>167204.82000000021</v>
      </c>
      <c r="H215" s="26">
        <f t="shared" si="30"/>
        <v>70.42</v>
      </c>
      <c r="I215" s="70">
        <f t="shared" si="31"/>
        <v>0</v>
      </c>
    </row>
    <row r="216" spans="1:9" x14ac:dyDescent="0.25">
      <c r="A216" s="45">
        <v>44078</v>
      </c>
      <c r="B216" s="40">
        <f t="shared" si="25"/>
        <v>1</v>
      </c>
      <c r="C216" s="26">
        <f t="shared" si="26"/>
        <v>4222</v>
      </c>
      <c r="D216" s="27">
        <f t="shared" si="27"/>
        <v>4153.29</v>
      </c>
      <c r="E216" s="26">
        <f t="shared" si="28"/>
        <v>68.709999999999994</v>
      </c>
      <c r="F216" s="26">
        <f t="shared" si="29"/>
        <v>167204.82000000021</v>
      </c>
      <c r="G216" s="26">
        <f t="shared" si="24"/>
        <v>163051.5300000002</v>
      </c>
      <c r="H216" s="26">
        <f t="shared" si="30"/>
        <v>68.709999999999994</v>
      </c>
      <c r="I216" s="70">
        <f t="shared" si="31"/>
        <v>0</v>
      </c>
    </row>
    <row r="217" spans="1:9" x14ac:dyDescent="0.25">
      <c r="A217" s="45">
        <v>44079</v>
      </c>
      <c r="B217" s="40">
        <f t="shared" si="25"/>
        <v>1</v>
      </c>
      <c r="C217" s="26">
        <f t="shared" si="26"/>
        <v>4222</v>
      </c>
      <c r="D217" s="27">
        <f t="shared" si="27"/>
        <v>4154.99</v>
      </c>
      <c r="E217" s="26">
        <f t="shared" si="28"/>
        <v>67.010000000000005</v>
      </c>
      <c r="F217" s="26">
        <f t="shared" si="29"/>
        <v>163051.5300000002</v>
      </c>
      <c r="G217" s="26">
        <f t="shared" si="24"/>
        <v>158896.54000000021</v>
      </c>
      <c r="H217" s="26">
        <f t="shared" si="30"/>
        <v>67.010000000000005</v>
      </c>
      <c r="I217" s="70">
        <f t="shared" si="31"/>
        <v>0</v>
      </c>
    </row>
    <row r="218" spans="1:9" x14ac:dyDescent="0.25">
      <c r="A218" s="45">
        <v>44080</v>
      </c>
      <c r="B218" s="40">
        <f t="shared" si="25"/>
        <v>1</v>
      </c>
      <c r="C218" s="26">
        <f t="shared" si="26"/>
        <v>4222</v>
      </c>
      <c r="D218" s="27">
        <f t="shared" si="27"/>
        <v>4156.7</v>
      </c>
      <c r="E218" s="26">
        <f t="shared" si="28"/>
        <v>65.3</v>
      </c>
      <c r="F218" s="26">
        <f t="shared" si="29"/>
        <v>158896.54000000021</v>
      </c>
      <c r="G218" s="26">
        <f t="shared" si="24"/>
        <v>154739.8400000002</v>
      </c>
      <c r="H218" s="26">
        <f t="shared" si="30"/>
        <v>65.3</v>
      </c>
      <c r="I218" s="70">
        <f t="shared" si="31"/>
        <v>0</v>
      </c>
    </row>
    <row r="219" spans="1:9" x14ac:dyDescent="0.25">
      <c r="A219" s="45">
        <v>44081</v>
      </c>
      <c r="B219" s="40">
        <f t="shared" si="25"/>
        <v>1</v>
      </c>
      <c r="C219" s="26">
        <f t="shared" si="26"/>
        <v>4222</v>
      </c>
      <c r="D219" s="27">
        <f t="shared" si="27"/>
        <v>4158.41</v>
      </c>
      <c r="E219" s="26">
        <f t="shared" si="28"/>
        <v>63.59</v>
      </c>
      <c r="F219" s="26">
        <f t="shared" si="29"/>
        <v>154739.8400000002</v>
      </c>
      <c r="G219" s="26">
        <f t="shared" si="24"/>
        <v>150581.4300000002</v>
      </c>
      <c r="H219" s="26">
        <f t="shared" si="30"/>
        <v>63.59</v>
      </c>
      <c r="I219" s="70">
        <f t="shared" si="31"/>
        <v>0</v>
      </c>
    </row>
    <row r="220" spans="1:9" x14ac:dyDescent="0.25">
      <c r="A220" s="45">
        <v>44082</v>
      </c>
      <c r="B220" s="40">
        <f t="shared" si="25"/>
        <v>1</v>
      </c>
      <c r="C220" s="26">
        <f t="shared" si="26"/>
        <v>4222</v>
      </c>
      <c r="D220" s="27">
        <f t="shared" si="27"/>
        <v>4160.12</v>
      </c>
      <c r="E220" s="26">
        <f t="shared" si="28"/>
        <v>61.88</v>
      </c>
      <c r="F220" s="26">
        <f t="shared" si="29"/>
        <v>150581.4300000002</v>
      </c>
      <c r="G220" s="26">
        <f t="shared" si="24"/>
        <v>146421.3100000002</v>
      </c>
      <c r="H220" s="26">
        <f t="shared" si="30"/>
        <v>61.88</v>
      </c>
      <c r="I220" s="70">
        <f t="shared" si="31"/>
        <v>0</v>
      </c>
    </row>
    <row r="221" spans="1:9" x14ac:dyDescent="0.25">
      <c r="A221" s="45">
        <v>44083</v>
      </c>
      <c r="B221" s="40">
        <f t="shared" si="25"/>
        <v>1</v>
      </c>
      <c r="C221" s="26">
        <f t="shared" si="26"/>
        <v>4222</v>
      </c>
      <c r="D221" s="27">
        <f t="shared" si="27"/>
        <v>4161.83</v>
      </c>
      <c r="E221" s="26">
        <f t="shared" si="28"/>
        <v>60.17</v>
      </c>
      <c r="F221" s="26">
        <f t="shared" si="29"/>
        <v>146421.3100000002</v>
      </c>
      <c r="G221" s="26">
        <f t="shared" si="24"/>
        <v>142259.48000000021</v>
      </c>
      <c r="H221" s="26">
        <f t="shared" si="30"/>
        <v>60.17</v>
      </c>
      <c r="I221" s="70">
        <f t="shared" si="31"/>
        <v>0</v>
      </c>
    </row>
    <row r="222" spans="1:9" x14ac:dyDescent="0.25">
      <c r="A222" s="45">
        <v>44084</v>
      </c>
      <c r="B222" s="40">
        <f t="shared" si="25"/>
        <v>1</v>
      </c>
      <c r="C222" s="26">
        <f t="shared" si="26"/>
        <v>4222</v>
      </c>
      <c r="D222" s="27">
        <f t="shared" si="27"/>
        <v>4163.54</v>
      </c>
      <c r="E222" s="26">
        <f t="shared" si="28"/>
        <v>58.46</v>
      </c>
      <c r="F222" s="26">
        <f t="shared" si="29"/>
        <v>142259.48000000021</v>
      </c>
      <c r="G222" s="26">
        <f t="shared" si="24"/>
        <v>138095.94000000021</v>
      </c>
      <c r="H222" s="26">
        <f t="shared" si="30"/>
        <v>58.46</v>
      </c>
      <c r="I222" s="70">
        <f t="shared" si="31"/>
        <v>0</v>
      </c>
    </row>
    <row r="223" spans="1:9" x14ac:dyDescent="0.25">
      <c r="A223" s="45">
        <v>44085</v>
      </c>
      <c r="B223" s="40">
        <f t="shared" si="25"/>
        <v>1</v>
      </c>
      <c r="C223" s="26">
        <f t="shared" si="26"/>
        <v>4222</v>
      </c>
      <c r="D223" s="27">
        <f t="shared" si="27"/>
        <v>4165.25</v>
      </c>
      <c r="E223" s="26">
        <f t="shared" si="28"/>
        <v>56.75</v>
      </c>
      <c r="F223" s="26">
        <f t="shared" si="29"/>
        <v>138095.94000000021</v>
      </c>
      <c r="G223" s="26">
        <f t="shared" si="24"/>
        <v>133930.69000000021</v>
      </c>
      <c r="H223" s="26">
        <f t="shared" si="30"/>
        <v>56.75</v>
      </c>
      <c r="I223" s="70">
        <f t="shared" si="31"/>
        <v>0</v>
      </c>
    </row>
    <row r="224" spans="1:9" x14ac:dyDescent="0.25">
      <c r="A224" s="45">
        <v>44086</v>
      </c>
      <c r="B224" s="40">
        <f t="shared" si="25"/>
        <v>1</v>
      </c>
      <c r="C224" s="26">
        <f t="shared" si="26"/>
        <v>4222</v>
      </c>
      <c r="D224" s="27">
        <f t="shared" si="27"/>
        <v>4166.96</v>
      </c>
      <c r="E224" s="26">
        <f t="shared" si="28"/>
        <v>55.04</v>
      </c>
      <c r="F224" s="26">
        <f t="shared" si="29"/>
        <v>133930.69000000021</v>
      </c>
      <c r="G224" s="26">
        <f t="shared" si="24"/>
        <v>129763.7300000002</v>
      </c>
      <c r="H224" s="26">
        <f t="shared" si="30"/>
        <v>55.04</v>
      </c>
      <c r="I224" s="70">
        <f t="shared" si="31"/>
        <v>0</v>
      </c>
    </row>
    <row r="225" spans="1:9" x14ac:dyDescent="0.25">
      <c r="A225" s="45">
        <v>44087</v>
      </c>
      <c r="B225" s="40">
        <f t="shared" si="25"/>
        <v>1</v>
      </c>
      <c r="C225" s="26">
        <f t="shared" si="26"/>
        <v>4222</v>
      </c>
      <c r="D225" s="27">
        <f t="shared" si="27"/>
        <v>4168.67</v>
      </c>
      <c r="E225" s="26">
        <f t="shared" si="28"/>
        <v>53.33</v>
      </c>
      <c r="F225" s="26">
        <f t="shared" si="29"/>
        <v>129763.7300000002</v>
      </c>
      <c r="G225" s="26">
        <f t="shared" si="24"/>
        <v>125595.0600000002</v>
      </c>
      <c r="H225" s="26">
        <f t="shared" si="30"/>
        <v>53.33</v>
      </c>
      <c r="I225" s="70">
        <f t="shared" si="31"/>
        <v>0</v>
      </c>
    </row>
    <row r="226" spans="1:9" x14ac:dyDescent="0.25">
      <c r="A226" s="45">
        <v>44088</v>
      </c>
      <c r="B226" s="40">
        <f t="shared" si="25"/>
        <v>1</v>
      </c>
      <c r="C226" s="26">
        <f t="shared" si="26"/>
        <v>4222</v>
      </c>
      <c r="D226" s="27">
        <f t="shared" si="27"/>
        <v>4170.3900000000003</v>
      </c>
      <c r="E226" s="26">
        <f t="shared" si="28"/>
        <v>51.61</v>
      </c>
      <c r="F226" s="26">
        <f t="shared" si="29"/>
        <v>125595.0600000002</v>
      </c>
      <c r="G226" s="26">
        <f t="shared" si="24"/>
        <v>121424.6700000002</v>
      </c>
      <c r="H226" s="26">
        <f t="shared" si="30"/>
        <v>51.61</v>
      </c>
      <c r="I226" s="70">
        <f t="shared" si="31"/>
        <v>0</v>
      </c>
    </row>
    <row r="227" spans="1:9" x14ac:dyDescent="0.25">
      <c r="A227" s="45">
        <v>44089</v>
      </c>
      <c r="B227" s="40">
        <f t="shared" si="25"/>
        <v>1</v>
      </c>
      <c r="C227" s="26">
        <f t="shared" si="26"/>
        <v>4222</v>
      </c>
      <c r="D227" s="27">
        <f t="shared" si="27"/>
        <v>4172.1000000000004</v>
      </c>
      <c r="E227" s="26">
        <f t="shared" si="28"/>
        <v>49.9</v>
      </c>
      <c r="F227" s="26">
        <f t="shared" si="29"/>
        <v>121424.6700000002</v>
      </c>
      <c r="G227" s="26">
        <f t="shared" si="24"/>
        <v>117252.5700000002</v>
      </c>
      <c r="H227" s="26">
        <f t="shared" si="30"/>
        <v>49.9</v>
      </c>
      <c r="I227" s="70">
        <f t="shared" si="31"/>
        <v>0</v>
      </c>
    </row>
    <row r="228" spans="1:9" x14ac:dyDescent="0.25">
      <c r="A228" s="45">
        <v>44090</v>
      </c>
      <c r="B228" s="40">
        <f t="shared" si="25"/>
        <v>1</v>
      </c>
      <c r="C228" s="26">
        <f t="shared" si="26"/>
        <v>4222</v>
      </c>
      <c r="D228" s="27">
        <f t="shared" si="27"/>
        <v>4173.8100000000004</v>
      </c>
      <c r="E228" s="26">
        <f t="shared" si="28"/>
        <v>48.19</v>
      </c>
      <c r="F228" s="26">
        <f t="shared" si="29"/>
        <v>117252.5700000002</v>
      </c>
      <c r="G228" s="26">
        <f t="shared" si="24"/>
        <v>113078.7600000002</v>
      </c>
      <c r="H228" s="26">
        <f t="shared" si="30"/>
        <v>48.19</v>
      </c>
      <c r="I228" s="70">
        <f t="shared" si="31"/>
        <v>0</v>
      </c>
    </row>
    <row r="229" spans="1:9" x14ac:dyDescent="0.25">
      <c r="A229" s="45">
        <v>44091</v>
      </c>
      <c r="B229" s="40">
        <f t="shared" si="25"/>
        <v>1</v>
      </c>
      <c r="C229" s="26">
        <f t="shared" si="26"/>
        <v>4222</v>
      </c>
      <c r="D229" s="27">
        <f t="shared" si="27"/>
        <v>4175.53</v>
      </c>
      <c r="E229" s="26">
        <f t="shared" si="28"/>
        <v>46.47</v>
      </c>
      <c r="F229" s="26">
        <f t="shared" si="29"/>
        <v>113078.7600000002</v>
      </c>
      <c r="G229" s="26">
        <f t="shared" si="24"/>
        <v>108903.2300000002</v>
      </c>
      <c r="H229" s="26">
        <f t="shared" si="30"/>
        <v>46.47</v>
      </c>
      <c r="I229" s="70">
        <f t="shared" si="31"/>
        <v>0</v>
      </c>
    </row>
    <row r="230" spans="1:9" x14ac:dyDescent="0.25">
      <c r="A230" s="45">
        <v>44092</v>
      </c>
      <c r="B230" s="40">
        <f t="shared" si="25"/>
        <v>1</v>
      </c>
      <c r="C230" s="26">
        <f t="shared" si="26"/>
        <v>4222</v>
      </c>
      <c r="D230" s="27">
        <f t="shared" si="27"/>
        <v>4177.25</v>
      </c>
      <c r="E230" s="26">
        <f t="shared" si="28"/>
        <v>44.75</v>
      </c>
      <c r="F230" s="26">
        <f t="shared" si="29"/>
        <v>108903.2300000002</v>
      </c>
      <c r="G230" s="26">
        <f t="shared" si="24"/>
        <v>104725.9800000002</v>
      </c>
      <c r="H230" s="26">
        <f t="shared" si="30"/>
        <v>44.75</v>
      </c>
      <c r="I230" s="70">
        <f t="shared" si="31"/>
        <v>0</v>
      </c>
    </row>
    <row r="231" spans="1:9" x14ac:dyDescent="0.25">
      <c r="A231" s="45">
        <v>44093</v>
      </c>
      <c r="B231" s="40">
        <f t="shared" si="25"/>
        <v>1</v>
      </c>
      <c r="C231" s="26">
        <f t="shared" si="26"/>
        <v>4222</v>
      </c>
      <c r="D231" s="27">
        <f t="shared" si="27"/>
        <v>4178.96</v>
      </c>
      <c r="E231" s="26">
        <f t="shared" si="28"/>
        <v>43.04</v>
      </c>
      <c r="F231" s="26">
        <f t="shared" si="29"/>
        <v>104725.9800000002</v>
      </c>
      <c r="G231" s="26">
        <f t="shared" si="24"/>
        <v>100547.02000000019</v>
      </c>
      <c r="H231" s="26">
        <f t="shared" si="30"/>
        <v>43.04</v>
      </c>
      <c r="I231" s="70">
        <f t="shared" si="31"/>
        <v>0</v>
      </c>
    </row>
    <row r="232" spans="1:9" x14ac:dyDescent="0.25">
      <c r="A232" s="45">
        <v>44094</v>
      </c>
      <c r="B232" s="40">
        <f t="shared" si="25"/>
        <v>1</v>
      </c>
      <c r="C232" s="26">
        <f t="shared" si="26"/>
        <v>4222</v>
      </c>
      <c r="D232" s="27">
        <f t="shared" si="27"/>
        <v>4180.68</v>
      </c>
      <c r="E232" s="26">
        <f t="shared" si="28"/>
        <v>41.32</v>
      </c>
      <c r="F232" s="26">
        <f t="shared" si="29"/>
        <v>100547.02000000019</v>
      </c>
      <c r="G232" s="26">
        <f t="shared" si="24"/>
        <v>96366.3400000002</v>
      </c>
      <c r="H232" s="26">
        <f t="shared" si="30"/>
        <v>41.32</v>
      </c>
      <c r="I232" s="70">
        <f t="shared" si="31"/>
        <v>0</v>
      </c>
    </row>
    <row r="233" spans="1:9" x14ac:dyDescent="0.25">
      <c r="A233" s="45">
        <v>44095</v>
      </c>
      <c r="B233" s="40">
        <f t="shared" si="25"/>
        <v>1</v>
      </c>
      <c r="C233" s="26">
        <f t="shared" si="26"/>
        <v>4222</v>
      </c>
      <c r="D233" s="27">
        <f t="shared" si="27"/>
        <v>4182.3999999999996</v>
      </c>
      <c r="E233" s="26">
        <f t="shared" si="28"/>
        <v>39.6</v>
      </c>
      <c r="F233" s="26">
        <f t="shared" si="29"/>
        <v>96366.3400000002</v>
      </c>
      <c r="G233" s="26">
        <f t="shared" si="24"/>
        <v>92183.940000000206</v>
      </c>
      <c r="H233" s="26">
        <f t="shared" si="30"/>
        <v>39.6</v>
      </c>
      <c r="I233" s="70">
        <f t="shared" si="31"/>
        <v>0</v>
      </c>
    </row>
    <row r="234" spans="1:9" x14ac:dyDescent="0.25">
      <c r="A234" s="45">
        <v>44096</v>
      </c>
      <c r="B234" s="40">
        <f t="shared" si="25"/>
        <v>1</v>
      </c>
      <c r="C234" s="26">
        <f t="shared" si="26"/>
        <v>4222</v>
      </c>
      <c r="D234" s="27">
        <f t="shared" si="27"/>
        <v>4184.12</v>
      </c>
      <c r="E234" s="26">
        <f t="shared" si="28"/>
        <v>37.880000000000003</v>
      </c>
      <c r="F234" s="26">
        <f t="shared" si="29"/>
        <v>92183.940000000206</v>
      </c>
      <c r="G234" s="26">
        <f t="shared" si="24"/>
        <v>87999.820000000211</v>
      </c>
      <c r="H234" s="26">
        <f t="shared" si="30"/>
        <v>37.880000000000003</v>
      </c>
      <c r="I234" s="70">
        <f t="shared" si="31"/>
        <v>0</v>
      </c>
    </row>
    <row r="235" spans="1:9" x14ac:dyDescent="0.25">
      <c r="A235" s="45">
        <v>44097</v>
      </c>
      <c r="B235" s="40">
        <f t="shared" si="25"/>
        <v>1</v>
      </c>
      <c r="C235" s="26">
        <f t="shared" si="26"/>
        <v>4222</v>
      </c>
      <c r="D235" s="27">
        <f t="shared" si="27"/>
        <v>4185.84</v>
      </c>
      <c r="E235" s="26">
        <f t="shared" si="28"/>
        <v>36.159999999999997</v>
      </c>
      <c r="F235" s="26">
        <f t="shared" si="29"/>
        <v>87999.820000000211</v>
      </c>
      <c r="G235" s="26">
        <f t="shared" si="24"/>
        <v>83813.980000000214</v>
      </c>
      <c r="H235" s="26">
        <f t="shared" si="30"/>
        <v>36.159999999999997</v>
      </c>
      <c r="I235" s="70">
        <f t="shared" si="31"/>
        <v>0</v>
      </c>
    </row>
    <row r="236" spans="1:9" x14ac:dyDescent="0.25">
      <c r="A236" s="45">
        <v>44098</v>
      </c>
      <c r="B236" s="40">
        <f t="shared" si="25"/>
        <v>1</v>
      </c>
      <c r="C236" s="26">
        <f t="shared" si="26"/>
        <v>4222</v>
      </c>
      <c r="D236" s="27">
        <f t="shared" si="27"/>
        <v>4187.5600000000004</v>
      </c>
      <c r="E236" s="26">
        <f t="shared" si="28"/>
        <v>34.44</v>
      </c>
      <c r="F236" s="26">
        <f t="shared" si="29"/>
        <v>83813.980000000214</v>
      </c>
      <c r="G236" s="26">
        <f t="shared" si="24"/>
        <v>79626.420000000217</v>
      </c>
      <c r="H236" s="26">
        <f t="shared" si="30"/>
        <v>34.44</v>
      </c>
      <c r="I236" s="70">
        <f t="shared" si="31"/>
        <v>0</v>
      </c>
    </row>
    <row r="237" spans="1:9" x14ac:dyDescent="0.25">
      <c r="A237" s="45">
        <v>44099</v>
      </c>
      <c r="B237" s="40">
        <f t="shared" si="25"/>
        <v>1</v>
      </c>
      <c r="C237" s="26">
        <f t="shared" si="26"/>
        <v>4222</v>
      </c>
      <c r="D237" s="27">
        <f t="shared" si="27"/>
        <v>4189.28</v>
      </c>
      <c r="E237" s="26">
        <f t="shared" si="28"/>
        <v>32.72</v>
      </c>
      <c r="F237" s="26">
        <f t="shared" si="29"/>
        <v>79626.420000000217</v>
      </c>
      <c r="G237" s="26">
        <f t="shared" si="24"/>
        <v>75437.140000000218</v>
      </c>
      <c r="H237" s="26">
        <f t="shared" si="30"/>
        <v>32.72</v>
      </c>
      <c r="I237" s="70">
        <f t="shared" si="31"/>
        <v>0</v>
      </c>
    </row>
    <row r="238" spans="1:9" x14ac:dyDescent="0.25">
      <c r="A238" s="45">
        <v>44100</v>
      </c>
      <c r="B238" s="40">
        <f t="shared" si="25"/>
        <v>1</v>
      </c>
      <c r="C238" s="26">
        <f t="shared" si="26"/>
        <v>4222</v>
      </c>
      <c r="D238" s="27">
        <f t="shared" si="27"/>
        <v>4191</v>
      </c>
      <c r="E238" s="26">
        <f t="shared" si="28"/>
        <v>31</v>
      </c>
      <c r="F238" s="26">
        <f t="shared" si="29"/>
        <v>75437.140000000218</v>
      </c>
      <c r="G238" s="26">
        <f t="shared" si="24"/>
        <v>71246.140000000218</v>
      </c>
      <c r="H238" s="26">
        <f t="shared" si="30"/>
        <v>31</v>
      </c>
      <c r="I238" s="70">
        <f t="shared" si="31"/>
        <v>0</v>
      </c>
    </row>
    <row r="239" spans="1:9" x14ac:dyDescent="0.25">
      <c r="A239" s="45">
        <v>44101</v>
      </c>
      <c r="B239" s="40">
        <f t="shared" si="25"/>
        <v>1</v>
      </c>
      <c r="C239" s="26">
        <f t="shared" si="26"/>
        <v>4222</v>
      </c>
      <c r="D239" s="27">
        <f t="shared" si="27"/>
        <v>4192.72</v>
      </c>
      <c r="E239" s="26">
        <f t="shared" si="28"/>
        <v>29.28</v>
      </c>
      <c r="F239" s="26">
        <f t="shared" si="29"/>
        <v>71246.140000000218</v>
      </c>
      <c r="G239" s="26">
        <f t="shared" si="24"/>
        <v>67053.420000000217</v>
      </c>
      <c r="H239" s="26">
        <f t="shared" si="30"/>
        <v>29.28</v>
      </c>
      <c r="I239" s="70">
        <f t="shared" si="31"/>
        <v>0</v>
      </c>
    </row>
    <row r="240" spans="1:9" x14ac:dyDescent="0.25">
      <c r="A240" s="45">
        <v>44102</v>
      </c>
      <c r="B240" s="40">
        <f t="shared" si="25"/>
        <v>1</v>
      </c>
      <c r="C240" s="26">
        <f t="shared" si="26"/>
        <v>4222</v>
      </c>
      <c r="D240" s="27">
        <f t="shared" si="27"/>
        <v>4194.4399999999996</v>
      </c>
      <c r="E240" s="26">
        <f t="shared" si="28"/>
        <v>27.56</v>
      </c>
      <c r="F240" s="26">
        <f t="shared" si="29"/>
        <v>67053.420000000217</v>
      </c>
      <c r="G240" s="26">
        <f t="shared" si="24"/>
        <v>62858.980000000214</v>
      </c>
      <c r="H240" s="26">
        <f t="shared" si="30"/>
        <v>27.56</v>
      </c>
      <c r="I240" s="70">
        <f t="shared" si="31"/>
        <v>0</v>
      </c>
    </row>
    <row r="241" spans="1:9" x14ac:dyDescent="0.25">
      <c r="A241" s="45">
        <v>44103</v>
      </c>
      <c r="B241" s="40">
        <f t="shared" si="25"/>
        <v>1</v>
      </c>
      <c r="C241" s="26">
        <f t="shared" si="26"/>
        <v>4222</v>
      </c>
      <c r="D241" s="27">
        <f t="shared" si="27"/>
        <v>4196.17</v>
      </c>
      <c r="E241" s="26">
        <f t="shared" si="28"/>
        <v>25.83</v>
      </c>
      <c r="F241" s="26">
        <f t="shared" si="29"/>
        <v>62858.980000000214</v>
      </c>
      <c r="G241" s="26">
        <f t="shared" si="24"/>
        <v>58662.810000000216</v>
      </c>
      <c r="H241" s="26">
        <f t="shared" si="30"/>
        <v>25.83</v>
      </c>
      <c r="I241" s="70">
        <f t="shared" si="31"/>
        <v>0</v>
      </c>
    </row>
    <row r="242" spans="1:9" x14ac:dyDescent="0.25">
      <c r="A242" s="45">
        <v>44104</v>
      </c>
      <c r="B242" s="40">
        <f t="shared" si="25"/>
        <v>1</v>
      </c>
      <c r="C242" s="26">
        <f t="shared" si="26"/>
        <v>4222</v>
      </c>
      <c r="D242" s="27">
        <f t="shared" si="27"/>
        <v>4197.8900000000003</v>
      </c>
      <c r="E242" s="26">
        <f t="shared" si="28"/>
        <v>24.11</v>
      </c>
      <c r="F242" s="26">
        <f t="shared" si="29"/>
        <v>58662.810000000216</v>
      </c>
      <c r="G242" s="26">
        <f t="shared" si="24"/>
        <v>54464.920000000217</v>
      </c>
      <c r="H242" s="26">
        <f t="shared" si="30"/>
        <v>24.11</v>
      </c>
      <c r="I242" s="70">
        <f t="shared" si="31"/>
        <v>0</v>
      </c>
    </row>
    <row r="243" spans="1:9" x14ac:dyDescent="0.25">
      <c r="A243" s="45">
        <v>44105</v>
      </c>
      <c r="B243" s="40">
        <f t="shared" si="25"/>
        <v>1</v>
      </c>
      <c r="C243" s="26">
        <f t="shared" si="26"/>
        <v>4222</v>
      </c>
      <c r="D243" s="27">
        <f t="shared" si="27"/>
        <v>4199.62</v>
      </c>
      <c r="E243" s="26">
        <f t="shared" si="28"/>
        <v>22.38</v>
      </c>
      <c r="F243" s="26">
        <f t="shared" si="29"/>
        <v>54464.920000000217</v>
      </c>
      <c r="G243" s="26">
        <f t="shared" si="24"/>
        <v>50265.300000000214</v>
      </c>
      <c r="H243" s="26">
        <f t="shared" si="30"/>
        <v>22.38</v>
      </c>
      <c r="I243" s="70">
        <f t="shared" si="31"/>
        <v>0</v>
      </c>
    </row>
    <row r="244" spans="1:9" x14ac:dyDescent="0.25">
      <c r="A244" s="45">
        <v>44106</v>
      </c>
      <c r="B244" s="40">
        <f t="shared" si="25"/>
        <v>1</v>
      </c>
      <c r="C244" s="26">
        <f t="shared" si="26"/>
        <v>4222</v>
      </c>
      <c r="D244" s="27">
        <f t="shared" si="27"/>
        <v>4201.34</v>
      </c>
      <c r="E244" s="26">
        <f t="shared" si="28"/>
        <v>20.66</v>
      </c>
      <c r="F244" s="26">
        <f t="shared" si="29"/>
        <v>50265.300000000214</v>
      </c>
      <c r="G244" s="26">
        <f t="shared" si="24"/>
        <v>46063.96000000021</v>
      </c>
      <c r="H244" s="26">
        <f t="shared" si="30"/>
        <v>20.66</v>
      </c>
      <c r="I244" s="70">
        <f t="shared" si="31"/>
        <v>0</v>
      </c>
    </row>
    <row r="245" spans="1:9" x14ac:dyDescent="0.25">
      <c r="A245" s="45">
        <v>44107</v>
      </c>
      <c r="B245" s="40">
        <f t="shared" si="25"/>
        <v>1</v>
      </c>
      <c r="C245" s="26">
        <f t="shared" si="26"/>
        <v>4222</v>
      </c>
      <c r="D245" s="27">
        <f t="shared" si="27"/>
        <v>4203.07</v>
      </c>
      <c r="E245" s="26">
        <f t="shared" si="28"/>
        <v>18.93</v>
      </c>
      <c r="F245" s="26">
        <f t="shared" si="29"/>
        <v>46063.96000000021</v>
      </c>
      <c r="G245" s="26">
        <f t="shared" si="24"/>
        <v>41860.89000000021</v>
      </c>
      <c r="H245" s="26">
        <f t="shared" si="30"/>
        <v>18.93</v>
      </c>
      <c r="I245" s="70">
        <f t="shared" si="31"/>
        <v>0</v>
      </c>
    </row>
    <row r="246" spans="1:9" x14ac:dyDescent="0.25">
      <c r="A246" s="45">
        <v>44108</v>
      </c>
      <c r="B246" s="40">
        <f t="shared" si="25"/>
        <v>1</v>
      </c>
      <c r="C246" s="26">
        <f t="shared" si="26"/>
        <v>4222</v>
      </c>
      <c r="D246" s="27">
        <f t="shared" si="27"/>
        <v>4204.8</v>
      </c>
      <c r="E246" s="26">
        <f t="shared" si="28"/>
        <v>17.2</v>
      </c>
      <c r="F246" s="26">
        <f t="shared" si="29"/>
        <v>41860.89000000021</v>
      </c>
      <c r="G246" s="26">
        <f t="shared" si="24"/>
        <v>37656.090000000208</v>
      </c>
      <c r="H246" s="26">
        <f t="shared" si="30"/>
        <v>17.2</v>
      </c>
      <c r="I246" s="70">
        <f t="shared" si="31"/>
        <v>0</v>
      </c>
    </row>
    <row r="247" spans="1:9" x14ac:dyDescent="0.25">
      <c r="A247" s="45">
        <v>44109</v>
      </c>
      <c r="B247" s="40">
        <f t="shared" si="25"/>
        <v>1</v>
      </c>
      <c r="C247" s="26">
        <f t="shared" si="26"/>
        <v>4222</v>
      </c>
      <c r="D247" s="27">
        <f t="shared" si="27"/>
        <v>4206.5200000000004</v>
      </c>
      <c r="E247" s="26">
        <f t="shared" si="28"/>
        <v>15.48</v>
      </c>
      <c r="F247" s="26">
        <f t="shared" si="29"/>
        <v>37656.090000000208</v>
      </c>
      <c r="G247" s="26">
        <f t="shared" si="24"/>
        <v>33449.570000000211</v>
      </c>
      <c r="H247" s="26">
        <f t="shared" si="30"/>
        <v>15.48</v>
      </c>
      <c r="I247" s="70">
        <f t="shared" si="31"/>
        <v>0</v>
      </c>
    </row>
    <row r="248" spans="1:9" x14ac:dyDescent="0.25">
      <c r="A248" s="45">
        <v>44110</v>
      </c>
      <c r="B248" s="40">
        <f t="shared" si="25"/>
        <v>1</v>
      </c>
      <c r="C248" s="26">
        <f t="shared" si="26"/>
        <v>4222</v>
      </c>
      <c r="D248" s="27">
        <f t="shared" si="27"/>
        <v>4208.25</v>
      </c>
      <c r="E248" s="26">
        <f t="shared" si="28"/>
        <v>13.75</v>
      </c>
      <c r="F248" s="26">
        <f t="shared" si="29"/>
        <v>33449.570000000211</v>
      </c>
      <c r="G248" s="26">
        <f t="shared" si="24"/>
        <v>29241.320000000211</v>
      </c>
      <c r="H248" s="26">
        <f t="shared" si="30"/>
        <v>13.75</v>
      </c>
      <c r="I248" s="70">
        <f t="shared" si="31"/>
        <v>0</v>
      </c>
    </row>
    <row r="249" spans="1:9" x14ac:dyDescent="0.25">
      <c r="A249" s="45">
        <v>44111</v>
      </c>
      <c r="B249" s="40">
        <f t="shared" si="25"/>
        <v>1</v>
      </c>
      <c r="C249" s="26">
        <f t="shared" si="26"/>
        <v>4222</v>
      </c>
      <c r="D249" s="27">
        <f t="shared" si="27"/>
        <v>4209.9799999999996</v>
      </c>
      <c r="E249" s="26">
        <f t="shared" si="28"/>
        <v>12.02</v>
      </c>
      <c r="F249" s="26">
        <f t="shared" si="29"/>
        <v>29241.320000000211</v>
      </c>
      <c r="G249" s="26">
        <f t="shared" si="24"/>
        <v>25031.340000000211</v>
      </c>
      <c r="H249" s="26">
        <f t="shared" si="30"/>
        <v>12.02</v>
      </c>
      <c r="I249" s="70">
        <f t="shared" si="31"/>
        <v>0</v>
      </c>
    </row>
    <row r="250" spans="1:9" x14ac:dyDescent="0.25">
      <c r="A250" s="45">
        <v>44112</v>
      </c>
      <c r="B250" s="40">
        <f t="shared" si="25"/>
        <v>1</v>
      </c>
      <c r="C250" s="26">
        <f t="shared" si="26"/>
        <v>4222</v>
      </c>
      <c r="D250" s="27">
        <f t="shared" si="27"/>
        <v>4211.71</v>
      </c>
      <c r="E250" s="26">
        <f t="shared" si="28"/>
        <v>10.29</v>
      </c>
      <c r="F250" s="26">
        <f t="shared" si="29"/>
        <v>25031.340000000211</v>
      </c>
      <c r="G250" s="26">
        <f t="shared" si="24"/>
        <v>20819.630000000212</v>
      </c>
      <c r="H250" s="26">
        <f t="shared" si="30"/>
        <v>10.29</v>
      </c>
      <c r="I250" s="70">
        <f t="shared" si="31"/>
        <v>0</v>
      </c>
    </row>
    <row r="251" spans="1:9" x14ac:dyDescent="0.25">
      <c r="A251" s="45">
        <v>44113</v>
      </c>
      <c r="B251" s="40">
        <f t="shared" si="25"/>
        <v>1</v>
      </c>
      <c r="C251" s="26">
        <f t="shared" si="26"/>
        <v>4222</v>
      </c>
      <c r="D251" s="27">
        <f t="shared" si="27"/>
        <v>4213.4399999999996</v>
      </c>
      <c r="E251" s="26">
        <f t="shared" si="28"/>
        <v>8.56</v>
      </c>
      <c r="F251" s="26">
        <f t="shared" si="29"/>
        <v>20819.630000000212</v>
      </c>
      <c r="G251" s="26">
        <f t="shared" si="24"/>
        <v>16606.190000000213</v>
      </c>
      <c r="H251" s="26">
        <f t="shared" si="30"/>
        <v>8.56</v>
      </c>
      <c r="I251" s="70">
        <f t="shared" si="31"/>
        <v>0</v>
      </c>
    </row>
    <row r="252" spans="1:9" x14ac:dyDescent="0.25">
      <c r="A252" s="45">
        <v>44114</v>
      </c>
      <c r="B252" s="40">
        <f t="shared" si="25"/>
        <v>1</v>
      </c>
      <c r="C252" s="26">
        <f t="shared" si="26"/>
        <v>4222</v>
      </c>
      <c r="D252" s="27">
        <f t="shared" si="27"/>
        <v>4215.18</v>
      </c>
      <c r="E252" s="26">
        <f t="shared" si="28"/>
        <v>6.82</v>
      </c>
      <c r="F252" s="26">
        <f t="shared" si="29"/>
        <v>16606.190000000213</v>
      </c>
      <c r="G252" s="26">
        <f t="shared" si="24"/>
        <v>12391.010000000213</v>
      </c>
      <c r="H252" s="26">
        <f t="shared" si="30"/>
        <v>6.82</v>
      </c>
      <c r="I252" s="70">
        <f t="shared" si="31"/>
        <v>0</v>
      </c>
    </row>
    <row r="253" spans="1:9" x14ac:dyDescent="0.25">
      <c r="A253" s="45">
        <v>44115</v>
      </c>
      <c r="B253" s="40">
        <f t="shared" si="25"/>
        <v>1</v>
      </c>
      <c r="C253" s="26">
        <f t="shared" si="26"/>
        <v>4222</v>
      </c>
      <c r="D253" s="27">
        <f t="shared" si="27"/>
        <v>4216.91</v>
      </c>
      <c r="E253" s="26">
        <f t="shared" si="28"/>
        <v>5.09</v>
      </c>
      <c r="F253" s="26">
        <f t="shared" si="29"/>
        <v>12391.010000000213</v>
      </c>
      <c r="G253" s="26">
        <f t="shared" si="24"/>
        <v>8174.1000000002132</v>
      </c>
      <c r="H253" s="26">
        <f t="shared" si="30"/>
        <v>5.09</v>
      </c>
      <c r="I253" s="70">
        <f t="shared" si="31"/>
        <v>0</v>
      </c>
    </row>
    <row r="254" spans="1:9" x14ac:dyDescent="0.25">
      <c r="A254" s="45">
        <v>44116</v>
      </c>
      <c r="B254" s="40">
        <f t="shared" si="25"/>
        <v>1</v>
      </c>
      <c r="C254" s="26">
        <f t="shared" si="26"/>
        <v>4222</v>
      </c>
      <c r="D254" s="27">
        <f t="shared" si="27"/>
        <v>4218.6400000000003</v>
      </c>
      <c r="E254" s="26">
        <f t="shared" si="28"/>
        <v>3.36</v>
      </c>
      <c r="F254" s="26">
        <f t="shared" si="29"/>
        <v>8174.1000000002132</v>
      </c>
      <c r="G254" s="26">
        <f t="shared" si="24"/>
        <v>3955.4600000002129</v>
      </c>
      <c r="H254" s="26">
        <f t="shared" si="30"/>
        <v>3.36</v>
      </c>
      <c r="I254" s="70">
        <f t="shared" si="31"/>
        <v>0</v>
      </c>
    </row>
    <row r="255" spans="1:9" x14ac:dyDescent="0.25">
      <c r="A255" s="45">
        <v>44117</v>
      </c>
      <c r="B255" s="40">
        <f t="shared" si="25"/>
        <v>1</v>
      </c>
      <c r="C255" s="26">
        <f t="shared" si="26"/>
        <v>4222</v>
      </c>
      <c r="D255" s="27">
        <f t="shared" si="27"/>
        <v>3955.46</v>
      </c>
      <c r="E255" s="26">
        <f>266.54</f>
        <v>266.54000000000002</v>
      </c>
      <c r="F255" s="26">
        <f t="shared" si="29"/>
        <v>3955.4600000002129</v>
      </c>
      <c r="G255" s="26">
        <f t="shared" si="24"/>
        <v>2.1282176021486521E-10</v>
      </c>
      <c r="H255" s="26">
        <f>266.54</f>
        <v>266.54000000000002</v>
      </c>
      <c r="I255" s="70">
        <f t="shared" si="31"/>
        <v>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D72CB-6633-452C-AA4C-7C43734285C0}">
  <dimension ref="A1:I255"/>
  <sheetViews>
    <sheetView workbookViewId="0">
      <pane ySplit="3" topLeftCell="A220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8.140625" customWidth="1"/>
    <col min="2" max="2" width="11.7109375" bestFit="1" customWidth="1"/>
    <col min="3" max="3" width="21.28515625" customWidth="1"/>
    <col min="4" max="4" width="19.5703125" bestFit="1" customWidth="1"/>
    <col min="5" max="5" width="13.85546875" bestFit="1" customWidth="1"/>
    <col min="6" max="6" width="12.28515625" bestFit="1" customWidth="1"/>
    <col min="7" max="7" width="13.85546875" customWidth="1"/>
    <col min="8" max="8" width="14.7109375" bestFit="1" customWidth="1"/>
    <col min="9" max="9" width="13.7109375" bestFit="1" customWidth="1"/>
  </cols>
  <sheetData>
    <row r="1" spans="1:9" x14ac:dyDescent="0.25">
      <c r="A1" s="41" t="s">
        <v>267</v>
      </c>
      <c r="B1" s="96">
        <v>43835</v>
      </c>
      <c r="C1" s="142" t="s">
        <v>377</v>
      </c>
      <c r="D1" s="138">
        <v>1000000</v>
      </c>
    </row>
    <row r="2" spans="1:9" x14ac:dyDescent="0.25">
      <c r="A2" s="41" t="s">
        <v>268</v>
      </c>
      <c r="B2" s="43">
        <v>0.15</v>
      </c>
      <c r="C2" s="41" t="s">
        <v>336</v>
      </c>
      <c r="D2" s="84">
        <f>ROUNDUP(4229.62425286025,0)</f>
        <v>4230</v>
      </c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45">
        <v>43866</v>
      </c>
      <c r="B4" s="40">
        <f>_xlfn.DAYS(A4,B1)</f>
        <v>31</v>
      </c>
      <c r="C4" s="26">
        <f>$D$2</f>
        <v>4230</v>
      </c>
      <c r="D4" s="27">
        <f>C4-E4</f>
        <v>-8509.73</v>
      </c>
      <c r="E4" s="26">
        <f>ROUND(F4*$B$2*B4/365,2)</f>
        <v>12739.73</v>
      </c>
      <c r="F4" s="26">
        <f>D1</f>
        <v>1000000</v>
      </c>
      <c r="G4" s="26">
        <f t="shared" ref="G4:G67" si="0">F4-D4</f>
        <v>1008509.73</v>
      </c>
      <c r="H4" s="26">
        <f>ROUND(F4*$B$2*B4/365,2)</f>
        <v>12739.73</v>
      </c>
      <c r="I4" s="70">
        <f>H4-E4</f>
        <v>0</v>
      </c>
    </row>
    <row r="5" spans="1:9" x14ac:dyDescent="0.25">
      <c r="A5" s="45">
        <v>43867</v>
      </c>
      <c r="B5" s="40">
        <f t="shared" ref="B5:B68" si="1">A5-A4</f>
        <v>1</v>
      </c>
      <c r="C5" s="26">
        <f t="shared" ref="C5:C68" si="2">$D$2</f>
        <v>4230</v>
      </c>
      <c r="D5" s="27">
        <f t="shared" ref="D5:D68" si="3">C5-E5</f>
        <v>3815.54</v>
      </c>
      <c r="E5" s="26">
        <f t="shared" ref="E5:E68" si="4">ROUND(F5*$B$2*B5/365,2)</f>
        <v>414.46</v>
      </c>
      <c r="F5" s="26">
        <f t="shared" ref="F5:F68" si="5">G4</f>
        <v>1008509.73</v>
      </c>
      <c r="G5" s="26">
        <f t="shared" si="0"/>
        <v>1004694.19</v>
      </c>
      <c r="H5" s="26">
        <f t="shared" ref="H5:H68" si="6">ROUND(F5*$B$2*B5/365,2)</f>
        <v>414.46</v>
      </c>
      <c r="I5" s="70">
        <f t="shared" ref="I5:I68" si="7">H5-E5</f>
        <v>0</v>
      </c>
    </row>
    <row r="6" spans="1:9" x14ac:dyDescent="0.25">
      <c r="A6" s="45">
        <v>43868</v>
      </c>
      <c r="B6" s="40">
        <f t="shared" si="1"/>
        <v>1</v>
      </c>
      <c r="C6" s="26">
        <f t="shared" si="2"/>
        <v>4230</v>
      </c>
      <c r="D6" s="27">
        <f t="shared" si="3"/>
        <v>3817.11</v>
      </c>
      <c r="E6" s="26">
        <f t="shared" si="4"/>
        <v>412.89</v>
      </c>
      <c r="F6" s="26">
        <f t="shared" si="5"/>
        <v>1004694.19</v>
      </c>
      <c r="G6" s="26">
        <f t="shared" si="0"/>
        <v>1000877.08</v>
      </c>
      <c r="H6" s="26">
        <f t="shared" si="6"/>
        <v>412.89</v>
      </c>
      <c r="I6" s="70">
        <f t="shared" si="7"/>
        <v>0</v>
      </c>
    </row>
    <row r="7" spans="1:9" x14ac:dyDescent="0.25">
      <c r="A7" s="45">
        <v>43869</v>
      </c>
      <c r="B7" s="40">
        <f t="shared" si="1"/>
        <v>1</v>
      </c>
      <c r="C7" s="26">
        <f t="shared" si="2"/>
        <v>4230</v>
      </c>
      <c r="D7" s="27">
        <f t="shared" si="3"/>
        <v>3818.68</v>
      </c>
      <c r="E7" s="26">
        <f t="shared" si="4"/>
        <v>411.32</v>
      </c>
      <c r="F7" s="26">
        <f t="shared" si="5"/>
        <v>1000877.08</v>
      </c>
      <c r="G7" s="26">
        <f t="shared" si="0"/>
        <v>997058.39999999991</v>
      </c>
      <c r="H7" s="26">
        <f t="shared" si="6"/>
        <v>411.32</v>
      </c>
      <c r="I7" s="70">
        <f t="shared" si="7"/>
        <v>0</v>
      </c>
    </row>
    <row r="8" spans="1:9" x14ac:dyDescent="0.25">
      <c r="A8" s="45">
        <v>43870</v>
      </c>
      <c r="B8" s="40">
        <f t="shared" si="1"/>
        <v>1</v>
      </c>
      <c r="C8" s="26">
        <f t="shared" si="2"/>
        <v>4230</v>
      </c>
      <c r="D8" s="27">
        <f t="shared" si="3"/>
        <v>3820.25</v>
      </c>
      <c r="E8" s="26">
        <f t="shared" si="4"/>
        <v>409.75</v>
      </c>
      <c r="F8" s="26">
        <f t="shared" si="5"/>
        <v>997058.39999999991</v>
      </c>
      <c r="G8" s="26">
        <f t="shared" si="0"/>
        <v>993238.14999999991</v>
      </c>
      <c r="H8" s="26">
        <f t="shared" si="6"/>
        <v>409.75</v>
      </c>
      <c r="I8" s="70">
        <f t="shared" si="7"/>
        <v>0</v>
      </c>
    </row>
    <row r="9" spans="1:9" x14ac:dyDescent="0.25">
      <c r="A9" s="45">
        <v>43871</v>
      </c>
      <c r="B9" s="40">
        <f t="shared" si="1"/>
        <v>1</v>
      </c>
      <c r="C9" s="26">
        <f t="shared" si="2"/>
        <v>4230</v>
      </c>
      <c r="D9" s="27">
        <f t="shared" si="3"/>
        <v>3821.82</v>
      </c>
      <c r="E9" s="26">
        <f t="shared" si="4"/>
        <v>408.18</v>
      </c>
      <c r="F9" s="26">
        <f t="shared" si="5"/>
        <v>993238.14999999991</v>
      </c>
      <c r="G9" s="26">
        <f t="shared" si="0"/>
        <v>989416.33</v>
      </c>
      <c r="H9" s="26">
        <f t="shared" si="6"/>
        <v>408.18</v>
      </c>
      <c r="I9" s="70">
        <f t="shared" si="7"/>
        <v>0</v>
      </c>
    </row>
    <row r="10" spans="1:9" x14ac:dyDescent="0.25">
      <c r="A10" s="45">
        <v>43872</v>
      </c>
      <c r="B10" s="40">
        <f t="shared" si="1"/>
        <v>1</v>
      </c>
      <c r="C10" s="26">
        <f t="shared" si="2"/>
        <v>4230</v>
      </c>
      <c r="D10" s="27">
        <f t="shared" si="3"/>
        <v>3823.39</v>
      </c>
      <c r="E10" s="26">
        <f t="shared" si="4"/>
        <v>406.61</v>
      </c>
      <c r="F10" s="26">
        <f t="shared" si="5"/>
        <v>989416.33</v>
      </c>
      <c r="G10" s="26">
        <f t="shared" si="0"/>
        <v>985592.94</v>
      </c>
      <c r="H10" s="26">
        <f t="shared" si="6"/>
        <v>406.61</v>
      </c>
      <c r="I10" s="70">
        <f t="shared" si="7"/>
        <v>0</v>
      </c>
    </row>
    <row r="11" spans="1:9" x14ac:dyDescent="0.25">
      <c r="A11" s="45">
        <v>43873</v>
      </c>
      <c r="B11" s="40">
        <f t="shared" si="1"/>
        <v>1</v>
      </c>
      <c r="C11" s="26">
        <f t="shared" si="2"/>
        <v>4230</v>
      </c>
      <c r="D11" s="27">
        <f t="shared" si="3"/>
        <v>3824.96</v>
      </c>
      <c r="E11" s="26">
        <f t="shared" si="4"/>
        <v>405.04</v>
      </c>
      <c r="F11" s="26">
        <f t="shared" si="5"/>
        <v>985592.94</v>
      </c>
      <c r="G11" s="26">
        <f t="shared" si="0"/>
        <v>981767.98</v>
      </c>
      <c r="H11" s="26">
        <f t="shared" si="6"/>
        <v>405.04</v>
      </c>
      <c r="I11" s="70">
        <f t="shared" si="7"/>
        <v>0</v>
      </c>
    </row>
    <row r="12" spans="1:9" x14ac:dyDescent="0.25">
      <c r="A12" s="45">
        <v>43874</v>
      </c>
      <c r="B12" s="40">
        <f t="shared" si="1"/>
        <v>1</v>
      </c>
      <c r="C12" s="26">
        <f t="shared" si="2"/>
        <v>4230</v>
      </c>
      <c r="D12" s="27">
        <f t="shared" si="3"/>
        <v>3826.5299999999997</v>
      </c>
      <c r="E12" s="26">
        <f t="shared" si="4"/>
        <v>403.47</v>
      </c>
      <c r="F12" s="26">
        <f t="shared" si="5"/>
        <v>981767.98</v>
      </c>
      <c r="G12" s="26">
        <f t="shared" si="0"/>
        <v>977941.45</v>
      </c>
      <c r="H12" s="26">
        <f t="shared" si="6"/>
        <v>403.47</v>
      </c>
      <c r="I12" s="70">
        <f t="shared" si="7"/>
        <v>0</v>
      </c>
    </row>
    <row r="13" spans="1:9" x14ac:dyDescent="0.25">
      <c r="A13" s="45">
        <v>43875</v>
      </c>
      <c r="B13" s="40">
        <f t="shared" si="1"/>
        <v>1</v>
      </c>
      <c r="C13" s="26">
        <f t="shared" si="2"/>
        <v>4230</v>
      </c>
      <c r="D13" s="27">
        <f t="shared" si="3"/>
        <v>3828.11</v>
      </c>
      <c r="E13" s="26">
        <f t="shared" si="4"/>
        <v>401.89</v>
      </c>
      <c r="F13" s="26">
        <f t="shared" si="5"/>
        <v>977941.45</v>
      </c>
      <c r="G13" s="26">
        <f t="shared" si="0"/>
        <v>974113.34</v>
      </c>
      <c r="H13" s="26">
        <f t="shared" si="6"/>
        <v>401.89</v>
      </c>
      <c r="I13" s="70">
        <f t="shared" si="7"/>
        <v>0</v>
      </c>
    </row>
    <row r="14" spans="1:9" x14ac:dyDescent="0.25">
      <c r="A14" s="45">
        <v>43876</v>
      </c>
      <c r="B14" s="40">
        <f t="shared" si="1"/>
        <v>1</v>
      </c>
      <c r="C14" s="26">
        <f t="shared" si="2"/>
        <v>4230</v>
      </c>
      <c r="D14" s="27">
        <f t="shared" si="3"/>
        <v>3829.68</v>
      </c>
      <c r="E14" s="26">
        <f t="shared" si="4"/>
        <v>400.32</v>
      </c>
      <c r="F14" s="26">
        <f t="shared" si="5"/>
        <v>974113.34</v>
      </c>
      <c r="G14" s="26">
        <f t="shared" si="0"/>
        <v>970283.65999999992</v>
      </c>
      <c r="H14" s="26">
        <f t="shared" si="6"/>
        <v>400.32</v>
      </c>
      <c r="I14" s="70">
        <f t="shared" si="7"/>
        <v>0</v>
      </c>
    </row>
    <row r="15" spans="1:9" x14ac:dyDescent="0.25">
      <c r="A15" s="45">
        <v>43877</v>
      </c>
      <c r="B15" s="40">
        <f t="shared" si="1"/>
        <v>1</v>
      </c>
      <c r="C15" s="26">
        <f t="shared" si="2"/>
        <v>4230</v>
      </c>
      <c r="D15" s="27">
        <f t="shared" si="3"/>
        <v>3831.25</v>
      </c>
      <c r="E15" s="26">
        <f t="shared" si="4"/>
        <v>398.75</v>
      </c>
      <c r="F15" s="26">
        <f t="shared" si="5"/>
        <v>970283.65999999992</v>
      </c>
      <c r="G15" s="26">
        <f t="shared" si="0"/>
        <v>966452.40999999992</v>
      </c>
      <c r="H15" s="26">
        <f t="shared" si="6"/>
        <v>398.75</v>
      </c>
      <c r="I15" s="70">
        <f t="shared" si="7"/>
        <v>0</v>
      </c>
    </row>
    <row r="16" spans="1:9" x14ac:dyDescent="0.25">
      <c r="A16" s="45">
        <v>43878</v>
      </c>
      <c r="B16" s="40">
        <f t="shared" si="1"/>
        <v>1</v>
      </c>
      <c r="C16" s="26">
        <f t="shared" si="2"/>
        <v>4230</v>
      </c>
      <c r="D16" s="27">
        <f t="shared" si="3"/>
        <v>3832.83</v>
      </c>
      <c r="E16" s="26">
        <f t="shared" si="4"/>
        <v>397.17</v>
      </c>
      <c r="F16" s="26">
        <f t="shared" si="5"/>
        <v>966452.40999999992</v>
      </c>
      <c r="G16" s="26">
        <f t="shared" si="0"/>
        <v>962619.58</v>
      </c>
      <c r="H16" s="26">
        <f t="shared" si="6"/>
        <v>397.17</v>
      </c>
      <c r="I16" s="70">
        <f t="shared" si="7"/>
        <v>0</v>
      </c>
    </row>
    <row r="17" spans="1:9" x14ac:dyDescent="0.25">
      <c r="A17" s="45">
        <v>43879</v>
      </c>
      <c r="B17" s="40">
        <f t="shared" si="1"/>
        <v>1</v>
      </c>
      <c r="C17" s="26">
        <f t="shared" si="2"/>
        <v>4230</v>
      </c>
      <c r="D17" s="27">
        <f t="shared" si="3"/>
        <v>3834.4</v>
      </c>
      <c r="E17" s="26">
        <f t="shared" si="4"/>
        <v>395.6</v>
      </c>
      <c r="F17" s="26">
        <f t="shared" si="5"/>
        <v>962619.58</v>
      </c>
      <c r="G17" s="26">
        <f t="shared" si="0"/>
        <v>958785.17999999993</v>
      </c>
      <c r="H17" s="26">
        <f t="shared" si="6"/>
        <v>395.6</v>
      </c>
      <c r="I17" s="70">
        <f t="shared" si="7"/>
        <v>0</v>
      </c>
    </row>
    <row r="18" spans="1:9" x14ac:dyDescent="0.25">
      <c r="A18" s="45">
        <v>43880</v>
      </c>
      <c r="B18" s="40">
        <f t="shared" si="1"/>
        <v>1</v>
      </c>
      <c r="C18" s="26">
        <f t="shared" si="2"/>
        <v>4230</v>
      </c>
      <c r="D18" s="27">
        <f t="shared" si="3"/>
        <v>3835.98</v>
      </c>
      <c r="E18" s="26">
        <f t="shared" si="4"/>
        <v>394.02</v>
      </c>
      <c r="F18" s="26">
        <f t="shared" si="5"/>
        <v>958785.17999999993</v>
      </c>
      <c r="G18" s="26">
        <f t="shared" si="0"/>
        <v>954949.2</v>
      </c>
      <c r="H18" s="26">
        <f t="shared" si="6"/>
        <v>394.02</v>
      </c>
      <c r="I18" s="70">
        <f t="shared" si="7"/>
        <v>0</v>
      </c>
    </row>
    <row r="19" spans="1:9" x14ac:dyDescent="0.25">
      <c r="A19" s="45">
        <v>43881</v>
      </c>
      <c r="B19" s="40">
        <f t="shared" si="1"/>
        <v>1</v>
      </c>
      <c r="C19" s="26">
        <f t="shared" si="2"/>
        <v>4230</v>
      </c>
      <c r="D19" s="27">
        <f t="shared" si="3"/>
        <v>3837.56</v>
      </c>
      <c r="E19" s="26">
        <f t="shared" si="4"/>
        <v>392.44</v>
      </c>
      <c r="F19" s="26">
        <f t="shared" si="5"/>
        <v>954949.2</v>
      </c>
      <c r="G19" s="26">
        <f t="shared" si="0"/>
        <v>951111.6399999999</v>
      </c>
      <c r="H19" s="26">
        <f t="shared" si="6"/>
        <v>392.44</v>
      </c>
      <c r="I19" s="70">
        <f t="shared" si="7"/>
        <v>0</v>
      </c>
    </row>
    <row r="20" spans="1:9" x14ac:dyDescent="0.25">
      <c r="A20" s="45">
        <v>43882</v>
      </c>
      <c r="B20" s="40">
        <f t="shared" si="1"/>
        <v>1</v>
      </c>
      <c r="C20" s="26">
        <f t="shared" si="2"/>
        <v>4230</v>
      </c>
      <c r="D20" s="27">
        <f t="shared" si="3"/>
        <v>3839.13</v>
      </c>
      <c r="E20" s="26">
        <f t="shared" si="4"/>
        <v>390.87</v>
      </c>
      <c r="F20" s="26">
        <f t="shared" si="5"/>
        <v>951111.6399999999</v>
      </c>
      <c r="G20" s="26">
        <f t="shared" si="0"/>
        <v>947272.50999999989</v>
      </c>
      <c r="H20" s="26">
        <f t="shared" si="6"/>
        <v>390.87</v>
      </c>
      <c r="I20" s="70">
        <f t="shared" si="7"/>
        <v>0</v>
      </c>
    </row>
    <row r="21" spans="1:9" x14ac:dyDescent="0.25">
      <c r="A21" s="45">
        <v>43883</v>
      </c>
      <c r="B21" s="40">
        <f t="shared" si="1"/>
        <v>1</v>
      </c>
      <c r="C21" s="26">
        <f t="shared" si="2"/>
        <v>4230</v>
      </c>
      <c r="D21" s="27">
        <f t="shared" si="3"/>
        <v>3840.71</v>
      </c>
      <c r="E21" s="26">
        <f t="shared" si="4"/>
        <v>389.29</v>
      </c>
      <c r="F21" s="26">
        <f t="shared" si="5"/>
        <v>947272.50999999989</v>
      </c>
      <c r="G21" s="26">
        <f t="shared" si="0"/>
        <v>943431.79999999993</v>
      </c>
      <c r="H21" s="26">
        <f t="shared" si="6"/>
        <v>389.29</v>
      </c>
      <c r="I21" s="70">
        <f t="shared" si="7"/>
        <v>0</v>
      </c>
    </row>
    <row r="22" spans="1:9" x14ac:dyDescent="0.25">
      <c r="A22" s="45">
        <v>43884</v>
      </c>
      <c r="B22" s="40">
        <f t="shared" si="1"/>
        <v>1</v>
      </c>
      <c r="C22" s="26">
        <f t="shared" si="2"/>
        <v>4230</v>
      </c>
      <c r="D22" s="27">
        <f t="shared" si="3"/>
        <v>3842.29</v>
      </c>
      <c r="E22" s="26">
        <f t="shared" si="4"/>
        <v>387.71</v>
      </c>
      <c r="F22" s="26">
        <f t="shared" si="5"/>
        <v>943431.79999999993</v>
      </c>
      <c r="G22" s="26">
        <f t="shared" si="0"/>
        <v>939589.50999999989</v>
      </c>
      <c r="H22" s="26">
        <f t="shared" si="6"/>
        <v>387.71</v>
      </c>
      <c r="I22" s="70">
        <f t="shared" si="7"/>
        <v>0</v>
      </c>
    </row>
    <row r="23" spans="1:9" x14ac:dyDescent="0.25">
      <c r="A23" s="45">
        <v>43885</v>
      </c>
      <c r="B23" s="40">
        <f t="shared" si="1"/>
        <v>1</v>
      </c>
      <c r="C23" s="26">
        <f t="shared" si="2"/>
        <v>4230</v>
      </c>
      <c r="D23" s="27">
        <f t="shared" si="3"/>
        <v>3843.87</v>
      </c>
      <c r="E23" s="26">
        <f t="shared" si="4"/>
        <v>386.13</v>
      </c>
      <c r="F23" s="26">
        <f t="shared" si="5"/>
        <v>939589.50999999989</v>
      </c>
      <c r="G23" s="26">
        <f t="shared" si="0"/>
        <v>935745.6399999999</v>
      </c>
      <c r="H23" s="26">
        <f t="shared" si="6"/>
        <v>386.13</v>
      </c>
      <c r="I23" s="70">
        <f t="shared" si="7"/>
        <v>0</v>
      </c>
    </row>
    <row r="24" spans="1:9" x14ac:dyDescent="0.25">
      <c r="A24" s="45">
        <v>43886</v>
      </c>
      <c r="B24" s="40">
        <f t="shared" si="1"/>
        <v>1</v>
      </c>
      <c r="C24" s="26">
        <f t="shared" si="2"/>
        <v>4230</v>
      </c>
      <c r="D24" s="27">
        <f t="shared" si="3"/>
        <v>3845.45</v>
      </c>
      <c r="E24" s="26">
        <f t="shared" si="4"/>
        <v>384.55</v>
      </c>
      <c r="F24" s="26">
        <f t="shared" si="5"/>
        <v>935745.6399999999</v>
      </c>
      <c r="G24" s="26">
        <f t="shared" si="0"/>
        <v>931900.19</v>
      </c>
      <c r="H24" s="26">
        <f t="shared" si="6"/>
        <v>384.55</v>
      </c>
      <c r="I24" s="70">
        <f t="shared" si="7"/>
        <v>0</v>
      </c>
    </row>
    <row r="25" spans="1:9" x14ac:dyDescent="0.25">
      <c r="A25" s="45">
        <v>43887</v>
      </c>
      <c r="B25" s="40">
        <f t="shared" si="1"/>
        <v>1</v>
      </c>
      <c r="C25" s="26">
        <f t="shared" si="2"/>
        <v>4230</v>
      </c>
      <c r="D25" s="27">
        <f t="shared" si="3"/>
        <v>3847.0299999999997</v>
      </c>
      <c r="E25" s="26">
        <f t="shared" si="4"/>
        <v>382.97</v>
      </c>
      <c r="F25" s="26">
        <f t="shared" si="5"/>
        <v>931900.19</v>
      </c>
      <c r="G25" s="26">
        <f t="shared" si="0"/>
        <v>928053.15999999992</v>
      </c>
      <c r="H25" s="26">
        <f t="shared" si="6"/>
        <v>382.97</v>
      </c>
      <c r="I25" s="70">
        <f t="shared" si="7"/>
        <v>0</v>
      </c>
    </row>
    <row r="26" spans="1:9" x14ac:dyDescent="0.25">
      <c r="A26" s="45">
        <v>43888</v>
      </c>
      <c r="B26" s="40">
        <f t="shared" si="1"/>
        <v>1</v>
      </c>
      <c r="C26" s="26">
        <f t="shared" si="2"/>
        <v>4230</v>
      </c>
      <c r="D26" s="27">
        <f t="shared" si="3"/>
        <v>3848.61</v>
      </c>
      <c r="E26" s="26">
        <f t="shared" si="4"/>
        <v>381.39</v>
      </c>
      <c r="F26" s="26">
        <f t="shared" si="5"/>
        <v>928053.15999999992</v>
      </c>
      <c r="G26" s="26">
        <f t="shared" si="0"/>
        <v>924204.54999999993</v>
      </c>
      <c r="H26" s="26">
        <f t="shared" si="6"/>
        <v>381.39</v>
      </c>
      <c r="I26" s="70">
        <f t="shared" si="7"/>
        <v>0</v>
      </c>
    </row>
    <row r="27" spans="1:9" x14ac:dyDescent="0.25">
      <c r="A27" s="45">
        <v>43889</v>
      </c>
      <c r="B27" s="40">
        <f t="shared" si="1"/>
        <v>1</v>
      </c>
      <c r="C27" s="26">
        <f t="shared" si="2"/>
        <v>4230</v>
      </c>
      <c r="D27" s="27">
        <f t="shared" si="3"/>
        <v>3850.19</v>
      </c>
      <c r="E27" s="26">
        <f t="shared" si="4"/>
        <v>379.81</v>
      </c>
      <c r="F27" s="26">
        <f t="shared" si="5"/>
        <v>924204.54999999993</v>
      </c>
      <c r="G27" s="26">
        <f t="shared" si="0"/>
        <v>920354.36</v>
      </c>
      <c r="H27" s="26">
        <f t="shared" si="6"/>
        <v>379.81</v>
      </c>
      <c r="I27" s="70">
        <f t="shared" si="7"/>
        <v>0</v>
      </c>
    </row>
    <row r="28" spans="1:9" x14ac:dyDescent="0.25">
      <c r="A28" s="45">
        <v>43890</v>
      </c>
      <c r="B28" s="40">
        <f t="shared" si="1"/>
        <v>1</v>
      </c>
      <c r="C28" s="26">
        <f t="shared" si="2"/>
        <v>4230</v>
      </c>
      <c r="D28" s="27">
        <f t="shared" si="3"/>
        <v>3851.77</v>
      </c>
      <c r="E28" s="26">
        <f t="shared" si="4"/>
        <v>378.23</v>
      </c>
      <c r="F28" s="26">
        <f t="shared" si="5"/>
        <v>920354.36</v>
      </c>
      <c r="G28" s="26">
        <f t="shared" si="0"/>
        <v>916502.59</v>
      </c>
      <c r="H28" s="26">
        <f t="shared" si="6"/>
        <v>378.23</v>
      </c>
      <c r="I28" s="70">
        <f t="shared" si="7"/>
        <v>0</v>
      </c>
    </row>
    <row r="29" spans="1:9" x14ac:dyDescent="0.25">
      <c r="A29" s="45">
        <v>43891</v>
      </c>
      <c r="B29" s="40">
        <f t="shared" si="1"/>
        <v>1</v>
      </c>
      <c r="C29" s="26">
        <f t="shared" si="2"/>
        <v>4230</v>
      </c>
      <c r="D29" s="27">
        <f t="shared" si="3"/>
        <v>3853.36</v>
      </c>
      <c r="E29" s="26">
        <f t="shared" si="4"/>
        <v>376.64</v>
      </c>
      <c r="F29" s="26">
        <f t="shared" si="5"/>
        <v>916502.59</v>
      </c>
      <c r="G29" s="26">
        <f t="shared" si="0"/>
        <v>912649.23</v>
      </c>
      <c r="H29" s="26">
        <f t="shared" si="6"/>
        <v>376.64</v>
      </c>
      <c r="I29" s="70">
        <f t="shared" si="7"/>
        <v>0</v>
      </c>
    </row>
    <row r="30" spans="1:9" x14ac:dyDescent="0.25">
      <c r="A30" s="45">
        <v>43892</v>
      </c>
      <c r="B30" s="40">
        <f t="shared" si="1"/>
        <v>1</v>
      </c>
      <c r="C30" s="26">
        <f t="shared" si="2"/>
        <v>4230</v>
      </c>
      <c r="D30" s="27">
        <f t="shared" si="3"/>
        <v>3854.94</v>
      </c>
      <c r="E30" s="26">
        <f t="shared" si="4"/>
        <v>375.06</v>
      </c>
      <c r="F30" s="26">
        <f t="shared" si="5"/>
        <v>912649.23</v>
      </c>
      <c r="G30" s="26">
        <f t="shared" si="0"/>
        <v>908794.29</v>
      </c>
      <c r="H30" s="26">
        <f t="shared" si="6"/>
        <v>375.06</v>
      </c>
      <c r="I30" s="70">
        <f t="shared" si="7"/>
        <v>0</v>
      </c>
    </row>
    <row r="31" spans="1:9" x14ac:dyDescent="0.25">
      <c r="A31" s="45">
        <v>43893</v>
      </c>
      <c r="B31" s="40">
        <f t="shared" si="1"/>
        <v>1</v>
      </c>
      <c r="C31" s="26">
        <f t="shared" si="2"/>
        <v>4230</v>
      </c>
      <c r="D31" s="27">
        <f t="shared" si="3"/>
        <v>3856.52</v>
      </c>
      <c r="E31" s="26">
        <f t="shared" si="4"/>
        <v>373.48</v>
      </c>
      <c r="F31" s="26">
        <f t="shared" si="5"/>
        <v>908794.29</v>
      </c>
      <c r="G31" s="26">
        <f t="shared" si="0"/>
        <v>904937.77</v>
      </c>
      <c r="H31" s="26">
        <f t="shared" si="6"/>
        <v>373.48</v>
      </c>
      <c r="I31" s="70">
        <f t="shared" si="7"/>
        <v>0</v>
      </c>
    </row>
    <row r="32" spans="1:9" x14ac:dyDescent="0.25">
      <c r="A32" s="45">
        <v>43894</v>
      </c>
      <c r="B32" s="40">
        <f t="shared" si="1"/>
        <v>1</v>
      </c>
      <c r="C32" s="26">
        <f t="shared" si="2"/>
        <v>4230</v>
      </c>
      <c r="D32" s="27">
        <f t="shared" si="3"/>
        <v>3858.11</v>
      </c>
      <c r="E32" s="26">
        <f t="shared" si="4"/>
        <v>371.89</v>
      </c>
      <c r="F32" s="26">
        <f t="shared" si="5"/>
        <v>904937.77</v>
      </c>
      <c r="G32" s="26">
        <f t="shared" si="0"/>
        <v>901079.66</v>
      </c>
      <c r="H32" s="26">
        <f t="shared" si="6"/>
        <v>371.89</v>
      </c>
      <c r="I32" s="70">
        <f t="shared" si="7"/>
        <v>0</v>
      </c>
    </row>
    <row r="33" spans="1:9" x14ac:dyDescent="0.25">
      <c r="A33" s="45">
        <v>43895</v>
      </c>
      <c r="B33" s="40">
        <f t="shared" si="1"/>
        <v>1</v>
      </c>
      <c r="C33" s="26">
        <f t="shared" si="2"/>
        <v>4230</v>
      </c>
      <c r="D33" s="27">
        <f t="shared" si="3"/>
        <v>3859.69</v>
      </c>
      <c r="E33" s="26">
        <f t="shared" si="4"/>
        <v>370.31</v>
      </c>
      <c r="F33" s="26">
        <f t="shared" si="5"/>
        <v>901079.66</v>
      </c>
      <c r="G33" s="26">
        <f t="shared" si="0"/>
        <v>897219.97000000009</v>
      </c>
      <c r="H33" s="26">
        <f t="shared" si="6"/>
        <v>370.31</v>
      </c>
      <c r="I33" s="70">
        <f t="shared" si="7"/>
        <v>0</v>
      </c>
    </row>
    <row r="34" spans="1:9" x14ac:dyDescent="0.25">
      <c r="A34" s="45">
        <v>43896</v>
      </c>
      <c r="B34" s="40">
        <f t="shared" si="1"/>
        <v>1</v>
      </c>
      <c r="C34" s="26">
        <f t="shared" si="2"/>
        <v>4230</v>
      </c>
      <c r="D34" s="27">
        <f t="shared" si="3"/>
        <v>3861.2799999999997</v>
      </c>
      <c r="E34" s="26">
        <f t="shared" si="4"/>
        <v>368.72</v>
      </c>
      <c r="F34" s="26">
        <f t="shared" si="5"/>
        <v>897219.97000000009</v>
      </c>
      <c r="G34" s="26">
        <f t="shared" si="0"/>
        <v>893358.69000000006</v>
      </c>
      <c r="H34" s="26">
        <f t="shared" si="6"/>
        <v>368.72</v>
      </c>
      <c r="I34" s="70">
        <f t="shared" si="7"/>
        <v>0</v>
      </c>
    </row>
    <row r="35" spans="1:9" x14ac:dyDescent="0.25">
      <c r="A35" s="45">
        <v>43897</v>
      </c>
      <c r="B35" s="40">
        <f t="shared" si="1"/>
        <v>1</v>
      </c>
      <c r="C35" s="26">
        <f t="shared" si="2"/>
        <v>4230</v>
      </c>
      <c r="D35" s="27">
        <f t="shared" si="3"/>
        <v>3862.87</v>
      </c>
      <c r="E35" s="26">
        <f t="shared" si="4"/>
        <v>367.13</v>
      </c>
      <c r="F35" s="26">
        <f t="shared" si="5"/>
        <v>893358.69000000006</v>
      </c>
      <c r="G35" s="26">
        <f t="shared" si="0"/>
        <v>889495.82000000007</v>
      </c>
      <c r="H35" s="26">
        <f t="shared" si="6"/>
        <v>367.13</v>
      </c>
      <c r="I35" s="70">
        <f t="shared" si="7"/>
        <v>0</v>
      </c>
    </row>
    <row r="36" spans="1:9" x14ac:dyDescent="0.25">
      <c r="A36" s="45">
        <v>43898</v>
      </c>
      <c r="B36" s="40">
        <f t="shared" si="1"/>
        <v>1</v>
      </c>
      <c r="C36" s="26">
        <f t="shared" si="2"/>
        <v>4230</v>
      </c>
      <c r="D36" s="27">
        <f t="shared" si="3"/>
        <v>3864.45</v>
      </c>
      <c r="E36" s="26">
        <f t="shared" si="4"/>
        <v>365.55</v>
      </c>
      <c r="F36" s="26">
        <f t="shared" si="5"/>
        <v>889495.82000000007</v>
      </c>
      <c r="G36" s="26">
        <f t="shared" si="0"/>
        <v>885631.37000000011</v>
      </c>
      <c r="H36" s="26">
        <f t="shared" si="6"/>
        <v>365.55</v>
      </c>
      <c r="I36" s="70">
        <f t="shared" si="7"/>
        <v>0</v>
      </c>
    </row>
    <row r="37" spans="1:9" x14ac:dyDescent="0.25">
      <c r="A37" s="45">
        <v>43899</v>
      </c>
      <c r="B37" s="40">
        <f t="shared" si="1"/>
        <v>1</v>
      </c>
      <c r="C37" s="26">
        <f t="shared" si="2"/>
        <v>4230</v>
      </c>
      <c r="D37" s="27">
        <f t="shared" si="3"/>
        <v>3866.04</v>
      </c>
      <c r="E37" s="26">
        <f t="shared" si="4"/>
        <v>363.96</v>
      </c>
      <c r="F37" s="26">
        <f t="shared" si="5"/>
        <v>885631.37000000011</v>
      </c>
      <c r="G37" s="26">
        <f t="shared" si="0"/>
        <v>881765.33000000007</v>
      </c>
      <c r="H37" s="26">
        <f t="shared" si="6"/>
        <v>363.96</v>
      </c>
      <c r="I37" s="70">
        <f t="shared" si="7"/>
        <v>0</v>
      </c>
    </row>
    <row r="38" spans="1:9" x14ac:dyDescent="0.25">
      <c r="A38" s="45">
        <v>43900</v>
      </c>
      <c r="B38" s="40">
        <f t="shared" si="1"/>
        <v>1</v>
      </c>
      <c r="C38" s="26">
        <f t="shared" si="2"/>
        <v>4230</v>
      </c>
      <c r="D38" s="27">
        <f t="shared" si="3"/>
        <v>3867.63</v>
      </c>
      <c r="E38" s="26">
        <f t="shared" si="4"/>
        <v>362.37</v>
      </c>
      <c r="F38" s="26">
        <f t="shared" si="5"/>
        <v>881765.33000000007</v>
      </c>
      <c r="G38" s="26">
        <f t="shared" si="0"/>
        <v>877897.70000000007</v>
      </c>
      <c r="H38" s="26">
        <f t="shared" si="6"/>
        <v>362.37</v>
      </c>
      <c r="I38" s="70">
        <f t="shared" si="7"/>
        <v>0</v>
      </c>
    </row>
    <row r="39" spans="1:9" x14ac:dyDescent="0.25">
      <c r="A39" s="45">
        <v>43901</v>
      </c>
      <c r="B39" s="40">
        <f t="shared" si="1"/>
        <v>1</v>
      </c>
      <c r="C39" s="26">
        <f t="shared" si="2"/>
        <v>4230</v>
      </c>
      <c r="D39" s="27">
        <f t="shared" si="3"/>
        <v>3869.2200000000003</v>
      </c>
      <c r="E39" s="26">
        <f t="shared" si="4"/>
        <v>360.78</v>
      </c>
      <c r="F39" s="26">
        <f t="shared" si="5"/>
        <v>877897.70000000007</v>
      </c>
      <c r="G39" s="26">
        <f t="shared" si="0"/>
        <v>874028.4800000001</v>
      </c>
      <c r="H39" s="26">
        <f t="shared" si="6"/>
        <v>360.78</v>
      </c>
      <c r="I39" s="70">
        <f t="shared" si="7"/>
        <v>0</v>
      </c>
    </row>
    <row r="40" spans="1:9" x14ac:dyDescent="0.25">
      <c r="A40" s="45">
        <v>43902</v>
      </c>
      <c r="B40" s="40">
        <f t="shared" si="1"/>
        <v>1</v>
      </c>
      <c r="C40" s="26">
        <f t="shared" si="2"/>
        <v>4230</v>
      </c>
      <c r="D40" s="27">
        <f t="shared" si="3"/>
        <v>3870.81</v>
      </c>
      <c r="E40" s="26">
        <f t="shared" si="4"/>
        <v>359.19</v>
      </c>
      <c r="F40" s="26">
        <f t="shared" si="5"/>
        <v>874028.4800000001</v>
      </c>
      <c r="G40" s="26">
        <f t="shared" si="0"/>
        <v>870157.67</v>
      </c>
      <c r="H40" s="26">
        <f t="shared" si="6"/>
        <v>359.19</v>
      </c>
      <c r="I40" s="70">
        <f t="shared" si="7"/>
        <v>0</v>
      </c>
    </row>
    <row r="41" spans="1:9" x14ac:dyDescent="0.25">
      <c r="A41" s="45">
        <v>43903</v>
      </c>
      <c r="B41" s="40">
        <f t="shared" si="1"/>
        <v>1</v>
      </c>
      <c r="C41" s="26">
        <f t="shared" si="2"/>
        <v>4230</v>
      </c>
      <c r="D41" s="27">
        <f t="shared" si="3"/>
        <v>3872.4</v>
      </c>
      <c r="E41" s="26">
        <f t="shared" si="4"/>
        <v>357.6</v>
      </c>
      <c r="F41" s="26">
        <f t="shared" si="5"/>
        <v>870157.67</v>
      </c>
      <c r="G41" s="26">
        <f t="shared" si="0"/>
        <v>866285.27</v>
      </c>
      <c r="H41" s="26">
        <f t="shared" si="6"/>
        <v>357.6</v>
      </c>
      <c r="I41" s="70">
        <f t="shared" si="7"/>
        <v>0</v>
      </c>
    </row>
    <row r="42" spans="1:9" x14ac:dyDescent="0.25">
      <c r="A42" s="45">
        <v>43904</v>
      </c>
      <c r="B42" s="40">
        <f t="shared" si="1"/>
        <v>1</v>
      </c>
      <c r="C42" s="26">
        <f t="shared" si="2"/>
        <v>4230</v>
      </c>
      <c r="D42" s="27">
        <f t="shared" si="3"/>
        <v>3873.99</v>
      </c>
      <c r="E42" s="26">
        <f t="shared" si="4"/>
        <v>356.01</v>
      </c>
      <c r="F42" s="26">
        <f t="shared" si="5"/>
        <v>866285.27</v>
      </c>
      <c r="G42" s="26">
        <f t="shared" si="0"/>
        <v>862411.28</v>
      </c>
      <c r="H42" s="26">
        <f t="shared" si="6"/>
        <v>356.01</v>
      </c>
      <c r="I42" s="70">
        <f t="shared" si="7"/>
        <v>0</v>
      </c>
    </row>
    <row r="43" spans="1:9" x14ac:dyDescent="0.25">
      <c r="A43" s="45">
        <v>43905</v>
      </c>
      <c r="B43" s="40">
        <f t="shared" si="1"/>
        <v>1</v>
      </c>
      <c r="C43" s="26">
        <f t="shared" si="2"/>
        <v>4230</v>
      </c>
      <c r="D43" s="27">
        <f t="shared" si="3"/>
        <v>3875.58</v>
      </c>
      <c r="E43" s="26">
        <f t="shared" si="4"/>
        <v>354.42</v>
      </c>
      <c r="F43" s="26">
        <f t="shared" si="5"/>
        <v>862411.28</v>
      </c>
      <c r="G43" s="26">
        <f t="shared" si="0"/>
        <v>858535.70000000007</v>
      </c>
      <c r="H43" s="26">
        <f t="shared" si="6"/>
        <v>354.42</v>
      </c>
      <c r="I43" s="70">
        <f t="shared" si="7"/>
        <v>0</v>
      </c>
    </row>
    <row r="44" spans="1:9" x14ac:dyDescent="0.25">
      <c r="A44" s="45">
        <v>43906</v>
      </c>
      <c r="B44" s="40">
        <f t="shared" si="1"/>
        <v>1</v>
      </c>
      <c r="C44" s="26">
        <f t="shared" si="2"/>
        <v>4230</v>
      </c>
      <c r="D44" s="27">
        <f t="shared" si="3"/>
        <v>3877.18</v>
      </c>
      <c r="E44" s="26">
        <f t="shared" si="4"/>
        <v>352.82</v>
      </c>
      <c r="F44" s="26">
        <f t="shared" si="5"/>
        <v>858535.70000000007</v>
      </c>
      <c r="G44" s="26">
        <f t="shared" si="0"/>
        <v>854658.52</v>
      </c>
      <c r="H44" s="26">
        <f t="shared" si="6"/>
        <v>352.82</v>
      </c>
      <c r="I44" s="70">
        <f t="shared" si="7"/>
        <v>0</v>
      </c>
    </row>
    <row r="45" spans="1:9" x14ac:dyDescent="0.25">
      <c r="A45" s="45">
        <v>43907</v>
      </c>
      <c r="B45" s="40">
        <f t="shared" si="1"/>
        <v>1</v>
      </c>
      <c r="C45" s="26">
        <f t="shared" si="2"/>
        <v>4230</v>
      </c>
      <c r="D45" s="27">
        <f t="shared" si="3"/>
        <v>3878.77</v>
      </c>
      <c r="E45" s="26">
        <f t="shared" si="4"/>
        <v>351.23</v>
      </c>
      <c r="F45" s="26">
        <f t="shared" si="5"/>
        <v>854658.52</v>
      </c>
      <c r="G45" s="26">
        <f t="shared" si="0"/>
        <v>850779.75</v>
      </c>
      <c r="H45" s="26">
        <f t="shared" si="6"/>
        <v>351.23</v>
      </c>
      <c r="I45" s="70">
        <f t="shared" si="7"/>
        <v>0</v>
      </c>
    </row>
    <row r="46" spans="1:9" x14ac:dyDescent="0.25">
      <c r="A46" s="45">
        <v>43908</v>
      </c>
      <c r="B46" s="40">
        <f t="shared" si="1"/>
        <v>1</v>
      </c>
      <c r="C46" s="26">
        <f t="shared" si="2"/>
        <v>4230</v>
      </c>
      <c r="D46" s="27">
        <f t="shared" si="3"/>
        <v>3880.36</v>
      </c>
      <c r="E46" s="26">
        <f t="shared" si="4"/>
        <v>349.64</v>
      </c>
      <c r="F46" s="26">
        <f t="shared" si="5"/>
        <v>850779.75</v>
      </c>
      <c r="G46" s="26">
        <f t="shared" si="0"/>
        <v>846899.39</v>
      </c>
      <c r="H46" s="26">
        <f t="shared" si="6"/>
        <v>349.64</v>
      </c>
      <c r="I46" s="70">
        <f t="shared" si="7"/>
        <v>0</v>
      </c>
    </row>
    <row r="47" spans="1:9" x14ac:dyDescent="0.25">
      <c r="A47" s="45">
        <v>43909</v>
      </c>
      <c r="B47" s="40">
        <f t="shared" si="1"/>
        <v>1</v>
      </c>
      <c r="C47" s="26">
        <f t="shared" si="2"/>
        <v>4230</v>
      </c>
      <c r="D47" s="27">
        <f t="shared" si="3"/>
        <v>3881.96</v>
      </c>
      <c r="E47" s="26">
        <f t="shared" si="4"/>
        <v>348.04</v>
      </c>
      <c r="F47" s="26">
        <f t="shared" si="5"/>
        <v>846899.39</v>
      </c>
      <c r="G47" s="26">
        <f t="shared" si="0"/>
        <v>843017.43</v>
      </c>
      <c r="H47" s="26">
        <f t="shared" si="6"/>
        <v>348.04</v>
      </c>
      <c r="I47" s="70">
        <f t="shared" si="7"/>
        <v>0</v>
      </c>
    </row>
    <row r="48" spans="1:9" x14ac:dyDescent="0.25">
      <c r="A48" s="45">
        <v>43910</v>
      </c>
      <c r="B48" s="40">
        <f t="shared" si="1"/>
        <v>1</v>
      </c>
      <c r="C48" s="26">
        <f t="shared" si="2"/>
        <v>4230</v>
      </c>
      <c r="D48" s="27">
        <f t="shared" si="3"/>
        <v>3883.55</v>
      </c>
      <c r="E48" s="26">
        <f t="shared" si="4"/>
        <v>346.45</v>
      </c>
      <c r="F48" s="26">
        <f t="shared" si="5"/>
        <v>843017.43</v>
      </c>
      <c r="G48" s="26">
        <f t="shared" si="0"/>
        <v>839133.88</v>
      </c>
      <c r="H48" s="26">
        <f t="shared" si="6"/>
        <v>346.45</v>
      </c>
      <c r="I48" s="70">
        <f t="shared" si="7"/>
        <v>0</v>
      </c>
    </row>
    <row r="49" spans="1:9" x14ac:dyDescent="0.25">
      <c r="A49" s="45">
        <v>43911</v>
      </c>
      <c r="B49" s="40">
        <f t="shared" si="1"/>
        <v>1</v>
      </c>
      <c r="C49" s="26">
        <f t="shared" si="2"/>
        <v>4230</v>
      </c>
      <c r="D49" s="27">
        <f t="shared" si="3"/>
        <v>3885.15</v>
      </c>
      <c r="E49" s="26">
        <f t="shared" si="4"/>
        <v>344.85</v>
      </c>
      <c r="F49" s="26">
        <f t="shared" si="5"/>
        <v>839133.88</v>
      </c>
      <c r="G49" s="26">
        <f t="shared" si="0"/>
        <v>835248.73</v>
      </c>
      <c r="H49" s="26">
        <f t="shared" si="6"/>
        <v>344.85</v>
      </c>
      <c r="I49" s="70">
        <f t="shared" si="7"/>
        <v>0</v>
      </c>
    </row>
    <row r="50" spans="1:9" x14ac:dyDescent="0.25">
      <c r="A50" s="45">
        <v>43912</v>
      </c>
      <c r="B50" s="40">
        <f t="shared" si="1"/>
        <v>1</v>
      </c>
      <c r="C50" s="26">
        <f t="shared" si="2"/>
        <v>4230</v>
      </c>
      <c r="D50" s="27">
        <f t="shared" si="3"/>
        <v>3886.75</v>
      </c>
      <c r="E50" s="26">
        <f t="shared" si="4"/>
        <v>343.25</v>
      </c>
      <c r="F50" s="26">
        <f t="shared" si="5"/>
        <v>835248.73</v>
      </c>
      <c r="G50" s="26">
        <f t="shared" si="0"/>
        <v>831361.98</v>
      </c>
      <c r="H50" s="26">
        <f t="shared" si="6"/>
        <v>343.25</v>
      </c>
      <c r="I50" s="70">
        <f t="shared" si="7"/>
        <v>0</v>
      </c>
    </row>
    <row r="51" spans="1:9" x14ac:dyDescent="0.25">
      <c r="A51" s="45">
        <v>43913</v>
      </c>
      <c r="B51" s="40">
        <f t="shared" si="1"/>
        <v>1</v>
      </c>
      <c r="C51" s="26">
        <f t="shared" si="2"/>
        <v>4230</v>
      </c>
      <c r="D51" s="27">
        <f t="shared" si="3"/>
        <v>3888.34</v>
      </c>
      <c r="E51" s="26">
        <f t="shared" si="4"/>
        <v>341.66</v>
      </c>
      <c r="F51" s="26">
        <f t="shared" si="5"/>
        <v>831361.98</v>
      </c>
      <c r="G51" s="26">
        <f t="shared" si="0"/>
        <v>827473.64</v>
      </c>
      <c r="H51" s="26">
        <f t="shared" si="6"/>
        <v>341.66</v>
      </c>
      <c r="I51" s="70">
        <f t="shared" si="7"/>
        <v>0</v>
      </c>
    </row>
    <row r="52" spans="1:9" x14ac:dyDescent="0.25">
      <c r="A52" s="45">
        <v>43914</v>
      </c>
      <c r="B52" s="40">
        <f t="shared" si="1"/>
        <v>1</v>
      </c>
      <c r="C52" s="26">
        <f t="shared" si="2"/>
        <v>4230</v>
      </c>
      <c r="D52" s="27">
        <f t="shared" si="3"/>
        <v>3889.94</v>
      </c>
      <c r="E52" s="26">
        <f t="shared" si="4"/>
        <v>340.06</v>
      </c>
      <c r="F52" s="26">
        <f t="shared" si="5"/>
        <v>827473.64</v>
      </c>
      <c r="G52" s="26">
        <f t="shared" si="0"/>
        <v>823583.70000000007</v>
      </c>
      <c r="H52" s="26">
        <f t="shared" si="6"/>
        <v>340.06</v>
      </c>
      <c r="I52" s="70">
        <f t="shared" si="7"/>
        <v>0</v>
      </c>
    </row>
    <row r="53" spans="1:9" x14ac:dyDescent="0.25">
      <c r="A53" s="45">
        <v>43915</v>
      </c>
      <c r="B53" s="40">
        <f t="shared" si="1"/>
        <v>1</v>
      </c>
      <c r="C53" s="26">
        <f t="shared" si="2"/>
        <v>4230</v>
      </c>
      <c r="D53" s="27">
        <f t="shared" si="3"/>
        <v>3891.54</v>
      </c>
      <c r="E53" s="26">
        <f t="shared" si="4"/>
        <v>338.46</v>
      </c>
      <c r="F53" s="26">
        <f t="shared" si="5"/>
        <v>823583.70000000007</v>
      </c>
      <c r="G53" s="26">
        <f t="shared" si="0"/>
        <v>819692.16</v>
      </c>
      <c r="H53" s="26">
        <f t="shared" si="6"/>
        <v>338.46</v>
      </c>
      <c r="I53" s="70">
        <f t="shared" si="7"/>
        <v>0</v>
      </c>
    </row>
    <row r="54" spans="1:9" x14ac:dyDescent="0.25">
      <c r="A54" s="45">
        <v>43916</v>
      </c>
      <c r="B54" s="40">
        <f t="shared" si="1"/>
        <v>1</v>
      </c>
      <c r="C54" s="26">
        <f t="shared" si="2"/>
        <v>4230</v>
      </c>
      <c r="D54" s="27">
        <f t="shared" si="3"/>
        <v>3893.14</v>
      </c>
      <c r="E54" s="26">
        <f t="shared" si="4"/>
        <v>336.86</v>
      </c>
      <c r="F54" s="26">
        <f t="shared" si="5"/>
        <v>819692.16</v>
      </c>
      <c r="G54" s="26">
        <f t="shared" si="0"/>
        <v>815799.02</v>
      </c>
      <c r="H54" s="26">
        <f t="shared" si="6"/>
        <v>336.86</v>
      </c>
      <c r="I54" s="70">
        <f t="shared" si="7"/>
        <v>0</v>
      </c>
    </row>
    <row r="55" spans="1:9" x14ac:dyDescent="0.25">
      <c r="A55" s="45">
        <v>43917</v>
      </c>
      <c r="B55" s="40">
        <f t="shared" si="1"/>
        <v>1</v>
      </c>
      <c r="C55" s="26">
        <f t="shared" si="2"/>
        <v>4230</v>
      </c>
      <c r="D55" s="27">
        <f t="shared" si="3"/>
        <v>3894.74</v>
      </c>
      <c r="E55" s="26">
        <f t="shared" si="4"/>
        <v>335.26</v>
      </c>
      <c r="F55" s="26">
        <f t="shared" si="5"/>
        <v>815799.02</v>
      </c>
      <c r="G55" s="26">
        <f t="shared" si="0"/>
        <v>811904.28</v>
      </c>
      <c r="H55" s="26">
        <f t="shared" si="6"/>
        <v>335.26</v>
      </c>
      <c r="I55" s="70">
        <f t="shared" si="7"/>
        <v>0</v>
      </c>
    </row>
    <row r="56" spans="1:9" x14ac:dyDescent="0.25">
      <c r="A56" s="45">
        <v>43918</v>
      </c>
      <c r="B56" s="40">
        <f t="shared" si="1"/>
        <v>1</v>
      </c>
      <c r="C56" s="26">
        <f t="shared" si="2"/>
        <v>4230</v>
      </c>
      <c r="D56" s="27">
        <f t="shared" si="3"/>
        <v>3896.34</v>
      </c>
      <c r="E56" s="26">
        <f t="shared" si="4"/>
        <v>333.66</v>
      </c>
      <c r="F56" s="26">
        <f t="shared" si="5"/>
        <v>811904.28</v>
      </c>
      <c r="G56" s="26">
        <f t="shared" si="0"/>
        <v>808007.94000000006</v>
      </c>
      <c r="H56" s="26">
        <f t="shared" si="6"/>
        <v>333.66</v>
      </c>
      <c r="I56" s="70">
        <f t="shared" si="7"/>
        <v>0</v>
      </c>
    </row>
    <row r="57" spans="1:9" x14ac:dyDescent="0.25">
      <c r="A57" s="45">
        <v>43919</v>
      </c>
      <c r="B57" s="40">
        <f t="shared" si="1"/>
        <v>1</v>
      </c>
      <c r="C57" s="26">
        <f t="shared" si="2"/>
        <v>4230</v>
      </c>
      <c r="D57" s="27">
        <f t="shared" si="3"/>
        <v>3897.94</v>
      </c>
      <c r="E57" s="26">
        <f t="shared" si="4"/>
        <v>332.06</v>
      </c>
      <c r="F57" s="26">
        <f t="shared" si="5"/>
        <v>808007.94000000006</v>
      </c>
      <c r="G57" s="26">
        <f t="shared" si="0"/>
        <v>804110.00000000012</v>
      </c>
      <c r="H57" s="26">
        <f t="shared" si="6"/>
        <v>332.06</v>
      </c>
      <c r="I57" s="70">
        <f t="shared" si="7"/>
        <v>0</v>
      </c>
    </row>
    <row r="58" spans="1:9" x14ac:dyDescent="0.25">
      <c r="A58" s="45">
        <v>43920</v>
      </c>
      <c r="B58" s="40">
        <f t="shared" si="1"/>
        <v>1</v>
      </c>
      <c r="C58" s="26">
        <f t="shared" si="2"/>
        <v>4230</v>
      </c>
      <c r="D58" s="27">
        <f t="shared" si="3"/>
        <v>3899.54</v>
      </c>
      <c r="E58" s="26">
        <f t="shared" si="4"/>
        <v>330.46</v>
      </c>
      <c r="F58" s="26">
        <f t="shared" si="5"/>
        <v>804110.00000000012</v>
      </c>
      <c r="G58" s="26">
        <f t="shared" si="0"/>
        <v>800210.46000000008</v>
      </c>
      <c r="H58" s="26">
        <f t="shared" si="6"/>
        <v>330.46</v>
      </c>
      <c r="I58" s="70">
        <f t="shared" si="7"/>
        <v>0</v>
      </c>
    </row>
    <row r="59" spans="1:9" x14ac:dyDescent="0.25">
      <c r="A59" s="45">
        <v>43921</v>
      </c>
      <c r="B59" s="40">
        <f t="shared" si="1"/>
        <v>1</v>
      </c>
      <c r="C59" s="26">
        <f t="shared" si="2"/>
        <v>4230</v>
      </c>
      <c r="D59" s="27">
        <f t="shared" si="3"/>
        <v>3901.15</v>
      </c>
      <c r="E59" s="26">
        <f t="shared" si="4"/>
        <v>328.85</v>
      </c>
      <c r="F59" s="26">
        <f t="shared" si="5"/>
        <v>800210.46000000008</v>
      </c>
      <c r="G59" s="26">
        <f t="shared" si="0"/>
        <v>796309.31</v>
      </c>
      <c r="H59" s="26">
        <f t="shared" si="6"/>
        <v>328.85</v>
      </c>
      <c r="I59" s="70">
        <f t="shared" si="7"/>
        <v>0</v>
      </c>
    </row>
    <row r="60" spans="1:9" x14ac:dyDescent="0.25">
      <c r="A60" s="45">
        <v>43922</v>
      </c>
      <c r="B60" s="40">
        <f t="shared" si="1"/>
        <v>1</v>
      </c>
      <c r="C60" s="26">
        <f t="shared" si="2"/>
        <v>4230</v>
      </c>
      <c r="D60" s="27">
        <f t="shared" si="3"/>
        <v>3902.75</v>
      </c>
      <c r="E60" s="26">
        <f t="shared" si="4"/>
        <v>327.25</v>
      </c>
      <c r="F60" s="26">
        <f t="shared" si="5"/>
        <v>796309.31</v>
      </c>
      <c r="G60" s="26">
        <f t="shared" si="0"/>
        <v>792406.56</v>
      </c>
      <c r="H60" s="26">
        <f t="shared" si="6"/>
        <v>327.25</v>
      </c>
      <c r="I60" s="70">
        <f t="shared" si="7"/>
        <v>0</v>
      </c>
    </row>
    <row r="61" spans="1:9" x14ac:dyDescent="0.25">
      <c r="A61" s="45">
        <v>43923</v>
      </c>
      <c r="B61" s="40">
        <f t="shared" si="1"/>
        <v>1</v>
      </c>
      <c r="C61" s="26">
        <f t="shared" si="2"/>
        <v>4230</v>
      </c>
      <c r="D61" s="27">
        <f t="shared" si="3"/>
        <v>3904.35</v>
      </c>
      <c r="E61" s="26">
        <f t="shared" si="4"/>
        <v>325.64999999999998</v>
      </c>
      <c r="F61" s="26">
        <f t="shared" si="5"/>
        <v>792406.56</v>
      </c>
      <c r="G61" s="26">
        <f t="shared" si="0"/>
        <v>788502.21000000008</v>
      </c>
      <c r="H61" s="26">
        <f t="shared" si="6"/>
        <v>325.64999999999998</v>
      </c>
      <c r="I61" s="70">
        <f t="shared" si="7"/>
        <v>0</v>
      </c>
    </row>
    <row r="62" spans="1:9" x14ac:dyDescent="0.25">
      <c r="A62" s="45">
        <v>43924</v>
      </c>
      <c r="B62" s="40">
        <f t="shared" si="1"/>
        <v>1</v>
      </c>
      <c r="C62" s="26">
        <f t="shared" si="2"/>
        <v>4230</v>
      </c>
      <c r="D62" s="27">
        <f t="shared" si="3"/>
        <v>3905.96</v>
      </c>
      <c r="E62" s="26">
        <f t="shared" si="4"/>
        <v>324.04000000000002</v>
      </c>
      <c r="F62" s="26">
        <f t="shared" si="5"/>
        <v>788502.21000000008</v>
      </c>
      <c r="G62" s="26">
        <f t="shared" si="0"/>
        <v>784596.25000000012</v>
      </c>
      <c r="H62" s="26">
        <f t="shared" si="6"/>
        <v>324.04000000000002</v>
      </c>
      <c r="I62" s="70">
        <f t="shared" si="7"/>
        <v>0</v>
      </c>
    </row>
    <row r="63" spans="1:9" x14ac:dyDescent="0.25">
      <c r="A63" s="45">
        <v>43925</v>
      </c>
      <c r="B63" s="40">
        <f t="shared" si="1"/>
        <v>1</v>
      </c>
      <c r="C63" s="26">
        <f t="shared" si="2"/>
        <v>4230</v>
      </c>
      <c r="D63" s="27">
        <f t="shared" si="3"/>
        <v>3907.56</v>
      </c>
      <c r="E63" s="26">
        <f t="shared" si="4"/>
        <v>322.44</v>
      </c>
      <c r="F63" s="26">
        <f t="shared" si="5"/>
        <v>784596.25000000012</v>
      </c>
      <c r="G63" s="26">
        <f t="shared" si="0"/>
        <v>780688.69000000006</v>
      </c>
      <c r="H63" s="26">
        <f t="shared" si="6"/>
        <v>322.44</v>
      </c>
      <c r="I63" s="70">
        <f t="shared" si="7"/>
        <v>0</v>
      </c>
    </row>
    <row r="64" spans="1:9" x14ac:dyDescent="0.25">
      <c r="A64" s="45">
        <v>43926</v>
      </c>
      <c r="B64" s="40">
        <f t="shared" si="1"/>
        <v>1</v>
      </c>
      <c r="C64" s="26">
        <f t="shared" si="2"/>
        <v>4230</v>
      </c>
      <c r="D64" s="27">
        <f t="shared" si="3"/>
        <v>3909.17</v>
      </c>
      <c r="E64" s="26">
        <f t="shared" si="4"/>
        <v>320.83</v>
      </c>
      <c r="F64" s="26">
        <f t="shared" si="5"/>
        <v>780688.69000000006</v>
      </c>
      <c r="G64" s="26">
        <f t="shared" si="0"/>
        <v>776779.52</v>
      </c>
      <c r="H64" s="26">
        <f t="shared" si="6"/>
        <v>320.83</v>
      </c>
      <c r="I64" s="70">
        <f t="shared" si="7"/>
        <v>0</v>
      </c>
    </row>
    <row r="65" spans="1:9" x14ac:dyDescent="0.25">
      <c r="A65" s="45">
        <v>43927</v>
      </c>
      <c r="B65" s="40">
        <f t="shared" si="1"/>
        <v>1</v>
      </c>
      <c r="C65" s="26">
        <f t="shared" si="2"/>
        <v>4230</v>
      </c>
      <c r="D65" s="27">
        <f t="shared" si="3"/>
        <v>3910.7799999999997</v>
      </c>
      <c r="E65" s="26">
        <f t="shared" si="4"/>
        <v>319.22000000000003</v>
      </c>
      <c r="F65" s="26">
        <f t="shared" si="5"/>
        <v>776779.52</v>
      </c>
      <c r="G65" s="26">
        <f t="shared" si="0"/>
        <v>772868.74</v>
      </c>
      <c r="H65" s="26">
        <f t="shared" si="6"/>
        <v>319.22000000000003</v>
      </c>
      <c r="I65" s="70">
        <f t="shared" si="7"/>
        <v>0</v>
      </c>
    </row>
    <row r="66" spans="1:9" x14ac:dyDescent="0.25">
      <c r="A66" s="45">
        <v>43928</v>
      </c>
      <c r="B66" s="40">
        <f t="shared" si="1"/>
        <v>1</v>
      </c>
      <c r="C66" s="26">
        <f t="shared" si="2"/>
        <v>4230</v>
      </c>
      <c r="D66" s="27">
        <f t="shared" si="3"/>
        <v>3912.38</v>
      </c>
      <c r="E66" s="26">
        <f t="shared" si="4"/>
        <v>317.62</v>
      </c>
      <c r="F66" s="26">
        <f t="shared" si="5"/>
        <v>772868.74</v>
      </c>
      <c r="G66" s="26">
        <f t="shared" si="0"/>
        <v>768956.36</v>
      </c>
      <c r="H66" s="26">
        <f t="shared" si="6"/>
        <v>317.62</v>
      </c>
      <c r="I66" s="70">
        <f t="shared" si="7"/>
        <v>0</v>
      </c>
    </row>
    <row r="67" spans="1:9" x14ac:dyDescent="0.25">
      <c r="A67" s="45">
        <v>43929</v>
      </c>
      <c r="B67" s="40">
        <f t="shared" si="1"/>
        <v>1</v>
      </c>
      <c r="C67" s="26">
        <f t="shared" si="2"/>
        <v>4230</v>
      </c>
      <c r="D67" s="27">
        <f t="shared" si="3"/>
        <v>3913.99</v>
      </c>
      <c r="E67" s="26">
        <f t="shared" si="4"/>
        <v>316.01</v>
      </c>
      <c r="F67" s="26">
        <f t="shared" si="5"/>
        <v>768956.36</v>
      </c>
      <c r="G67" s="26">
        <f t="shared" si="0"/>
        <v>765042.37</v>
      </c>
      <c r="H67" s="26">
        <f t="shared" si="6"/>
        <v>316.01</v>
      </c>
      <c r="I67" s="70">
        <f t="shared" si="7"/>
        <v>0</v>
      </c>
    </row>
    <row r="68" spans="1:9" x14ac:dyDescent="0.25">
      <c r="A68" s="45">
        <v>43930</v>
      </c>
      <c r="B68" s="40">
        <f t="shared" si="1"/>
        <v>1</v>
      </c>
      <c r="C68" s="26">
        <f t="shared" si="2"/>
        <v>4230</v>
      </c>
      <c r="D68" s="27">
        <f t="shared" si="3"/>
        <v>3915.6</v>
      </c>
      <c r="E68" s="26">
        <f t="shared" si="4"/>
        <v>314.39999999999998</v>
      </c>
      <c r="F68" s="26">
        <f t="shared" si="5"/>
        <v>765042.37</v>
      </c>
      <c r="G68" s="26">
        <f t="shared" ref="G68:G131" si="8">F68-D68</f>
        <v>761126.77</v>
      </c>
      <c r="H68" s="26">
        <f t="shared" si="6"/>
        <v>314.39999999999998</v>
      </c>
      <c r="I68" s="70">
        <f t="shared" si="7"/>
        <v>0</v>
      </c>
    </row>
    <row r="69" spans="1:9" x14ac:dyDescent="0.25">
      <c r="A69" s="45">
        <v>43931</v>
      </c>
      <c r="B69" s="40">
        <f t="shared" ref="B69:B132" si="9">A69-A68</f>
        <v>1</v>
      </c>
      <c r="C69" s="26">
        <f t="shared" ref="C69:C132" si="10">$D$2</f>
        <v>4230</v>
      </c>
      <c r="D69" s="27">
        <f t="shared" ref="D69:D132" si="11">C69-E69</f>
        <v>3917.21</v>
      </c>
      <c r="E69" s="26">
        <f t="shared" ref="E69:E132" si="12">ROUND(F69*$B$2*B69/365,2)</f>
        <v>312.79000000000002</v>
      </c>
      <c r="F69" s="26">
        <f t="shared" ref="F69:F132" si="13">G68</f>
        <v>761126.77</v>
      </c>
      <c r="G69" s="26">
        <f t="shared" si="8"/>
        <v>757209.56</v>
      </c>
      <c r="H69" s="26">
        <f t="shared" ref="H69:H132" si="14">ROUND(F69*$B$2*B69/365,2)</f>
        <v>312.79000000000002</v>
      </c>
      <c r="I69" s="70">
        <f t="shared" ref="I69:I132" si="15">H69-E69</f>
        <v>0</v>
      </c>
    </row>
    <row r="70" spans="1:9" x14ac:dyDescent="0.25">
      <c r="A70" s="45">
        <v>43932</v>
      </c>
      <c r="B70" s="40">
        <f t="shared" si="9"/>
        <v>1</v>
      </c>
      <c r="C70" s="26">
        <f t="shared" si="10"/>
        <v>4230</v>
      </c>
      <c r="D70" s="27">
        <f t="shared" si="11"/>
        <v>3918.82</v>
      </c>
      <c r="E70" s="26">
        <f t="shared" si="12"/>
        <v>311.18</v>
      </c>
      <c r="F70" s="26">
        <f t="shared" si="13"/>
        <v>757209.56</v>
      </c>
      <c r="G70" s="26">
        <f t="shared" si="8"/>
        <v>753290.74000000011</v>
      </c>
      <c r="H70" s="26">
        <f t="shared" si="14"/>
        <v>311.18</v>
      </c>
      <c r="I70" s="70">
        <f t="shared" si="15"/>
        <v>0</v>
      </c>
    </row>
    <row r="71" spans="1:9" x14ac:dyDescent="0.25">
      <c r="A71" s="45">
        <v>43933</v>
      </c>
      <c r="B71" s="40">
        <f t="shared" si="9"/>
        <v>1</v>
      </c>
      <c r="C71" s="26">
        <f t="shared" si="10"/>
        <v>4230</v>
      </c>
      <c r="D71" s="27">
        <f t="shared" si="11"/>
        <v>3920.43</v>
      </c>
      <c r="E71" s="26">
        <f t="shared" si="12"/>
        <v>309.57</v>
      </c>
      <c r="F71" s="26">
        <f t="shared" si="13"/>
        <v>753290.74000000011</v>
      </c>
      <c r="G71" s="26">
        <f t="shared" si="8"/>
        <v>749370.31</v>
      </c>
      <c r="H71" s="26">
        <f t="shared" si="14"/>
        <v>309.57</v>
      </c>
      <c r="I71" s="70">
        <f t="shared" si="15"/>
        <v>0</v>
      </c>
    </row>
    <row r="72" spans="1:9" x14ac:dyDescent="0.25">
      <c r="A72" s="45">
        <v>43934</v>
      </c>
      <c r="B72" s="40">
        <f t="shared" si="9"/>
        <v>1</v>
      </c>
      <c r="C72" s="26">
        <f t="shared" si="10"/>
        <v>4230</v>
      </c>
      <c r="D72" s="27">
        <f t="shared" si="11"/>
        <v>3922.04</v>
      </c>
      <c r="E72" s="26">
        <f t="shared" si="12"/>
        <v>307.95999999999998</v>
      </c>
      <c r="F72" s="26">
        <f t="shared" si="13"/>
        <v>749370.31</v>
      </c>
      <c r="G72" s="26">
        <f t="shared" si="8"/>
        <v>745448.27</v>
      </c>
      <c r="H72" s="26">
        <f t="shared" si="14"/>
        <v>307.95999999999998</v>
      </c>
      <c r="I72" s="70">
        <f t="shared" si="15"/>
        <v>0</v>
      </c>
    </row>
    <row r="73" spans="1:9" x14ac:dyDescent="0.25">
      <c r="A73" s="45">
        <v>43935</v>
      </c>
      <c r="B73" s="40">
        <f t="shared" si="9"/>
        <v>1</v>
      </c>
      <c r="C73" s="26">
        <f t="shared" si="10"/>
        <v>4230</v>
      </c>
      <c r="D73" s="27">
        <f t="shared" si="11"/>
        <v>3923.65</v>
      </c>
      <c r="E73" s="26">
        <f t="shared" si="12"/>
        <v>306.35000000000002</v>
      </c>
      <c r="F73" s="26">
        <f t="shared" si="13"/>
        <v>745448.27</v>
      </c>
      <c r="G73" s="26">
        <f t="shared" si="8"/>
        <v>741524.62</v>
      </c>
      <c r="H73" s="26">
        <f t="shared" si="14"/>
        <v>306.35000000000002</v>
      </c>
      <c r="I73" s="70">
        <f t="shared" si="15"/>
        <v>0</v>
      </c>
    </row>
    <row r="74" spans="1:9" x14ac:dyDescent="0.25">
      <c r="A74" s="45">
        <v>43936</v>
      </c>
      <c r="B74" s="40">
        <f t="shared" si="9"/>
        <v>1</v>
      </c>
      <c r="C74" s="26">
        <f t="shared" si="10"/>
        <v>4230</v>
      </c>
      <c r="D74" s="27">
        <f t="shared" si="11"/>
        <v>3925.26</v>
      </c>
      <c r="E74" s="26">
        <f t="shared" si="12"/>
        <v>304.74</v>
      </c>
      <c r="F74" s="26">
        <f t="shared" si="13"/>
        <v>741524.62</v>
      </c>
      <c r="G74" s="26">
        <f t="shared" si="8"/>
        <v>737599.36</v>
      </c>
      <c r="H74" s="26">
        <f t="shared" si="14"/>
        <v>304.74</v>
      </c>
      <c r="I74" s="70">
        <f t="shared" si="15"/>
        <v>0</v>
      </c>
    </row>
    <row r="75" spans="1:9" x14ac:dyDescent="0.25">
      <c r="A75" s="45">
        <v>43937</v>
      </c>
      <c r="B75" s="40">
        <f t="shared" si="9"/>
        <v>1</v>
      </c>
      <c r="C75" s="26">
        <f t="shared" si="10"/>
        <v>4230</v>
      </c>
      <c r="D75" s="27">
        <f t="shared" si="11"/>
        <v>3926.88</v>
      </c>
      <c r="E75" s="26">
        <f t="shared" si="12"/>
        <v>303.12</v>
      </c>
      <c r="F75" s="26">
        <f t="shared" si="13"/>
        <v>737599.36</v>
      </c>
      <c r="G75" s="26">
        <f t="shared" si="8"/>
        <v>733672.48</v>
      </c>
      <c r="H75" s="26">
        <f t="shared" si="14"/>
        <v>303.12</v>
      </c>
      <c r="I75" s="70">
        <f t="shared" si="15"/>
        <v>0</v>
      </c>
    </row>
    <row r="76" spans="1:9" x14ac:dyDescent="0.25">
      <c r="A76" s="45">
        <v>43938</v>
      </c>
      <c r="B76" s="40">
        <f t="shared" si="9"/>
        <v>1</v>
      </c>
      <c r="C76" s="26">
        <f t="shared" si="10"/>
        <v>4230</v>
      </c>
      <c r="D76" s="27">
        <f t="shared" si="11"/>
        <v>3928.49</v>
      </c>
      <c r="E76" s="26">
        <f t="shared" si="12"/>
        <v>301.51</v>
      </c>
      <c r="F76" s="26">
        <f t="shared" si="13"/>
        <v>733672.48</v>
      </c>
      <c r="G76" s="26">
        <f t="shared" si="8"/>
        <v>729743.99</v>
      </c>
      <c r="H76" s="26">
        <f t="shared" si="14"/>
        <v>301.51</v>
      </c>
      <c r="I76" s="70">
        <f t="shared" si="15"/>
        <v>0</v>
      </c>
    </row>
    <row r="77" spans="1:9" x14ac:dyDescent="0.25">
      <c r="A77" s="45">
        <v>43939</v>
      </c>
      <c r="B77" s="40">
        <f t="shared" si="9"/>
        <v>1</v>
      </c>
      <c r="C77" s="26">
        <f t="shared" si="10"/>
        <v>4230</v>
      </c>
      <c r="D77" s="27">
        <f t="shared" si="11"/>
        <v>3930.11</v>
      </c>
      <c r="E77" s="26">
        <f t="shared" si="12"/>
        <v>299.89</v>
      </c>
      <c r="F77" s="26">
        <f t="shared" si="13"/>
        <v>729743.99</v>
      </c>
      <c r="G77" s="26">
        <f t="shared" si="8"/>
        <v>725813.88</v>
      </c>
      <c r="H77" s="26">
        <f t="shared" si="14"/>
        <v>299.89</v>
      </c>
      <c r="I77" s="70">
        <f t="shared" si="15"/>
        <v>0</v>
      </c>
    </row>
    <row r="78" spans="1:9" x14ac:dyDescent="0.25">
      <c r="A78" s="45">
        <v>43940</v>
      </c>
      <c r="B78" s="40">
        <f t="shared" si="9"/>
        <v>1</v>
      </c>
      <c r="C78" s="26">
        <f t="shared" si="10"/>
        <v>4230</v>
      </c>
      <c r="D78" s="27">
        <f t="shared" si="11"/>
        <v>3931.7200000000003</v>
      </c>
      <c r="E78" s="26">
        <f t="shared" si="12"/>
        <v>298.27999999999997</v>
      </c>
      <c r="F78" s="26">
        <f t="shared" si="13"/>
        <v>725813.88</v>
      </c>
      <c r="G78" s="26">
        <f t="shared" si="8"/>
        <v>721882.16</v>
      </c>
      <c r="H78" s="26">
        <f t="shared" si="14"/>
        <v>298.27999999999997</v>
      </c>
      <c r="I78" s="70">
        <f t="shared" si="15"/>
        <v>0</v>
      </c>
    </row>
    <row r="79" spans="1:9" x14ac:dyDescent="0.25">
      <c r="A79" s="45">
        <v>43941</v>
      </c>
      <c r="B79" s="40">
        <f t="shared" si="9"/>
        <v>1</v>
      </c>
      <c r="C79" s="26">
        <f t="shared" si="10"/>
        <v>4230</v>
      </c>
      <c r="D79" s="27">
        <f t="shared" si="11"/>
        <v>3933.34</v>
      </c>
      <c r="E79" s="26">
        <f t="shared" si="12"/>
        <v>296.66000000000003</v>
      </c>
      <c r="F79" s="26">
        <f t="shared" si="13"/>
        <v>721882.16</v>
      </c>
      <c r="G79" s="26">
        <f t="shared" si="8"/>
        <v>717948.82000000007</v>
      </c>
      <c r="H79" s="26">
        <f t="shared" si="14"/>
        <v>296.66000000000003</v>
      </c>
      <c r="I79" s="70">
        <f t="shared" si="15"/>
        <v>0</v>
      </c>
    </row>
    <row r="80" spans="1:9" x14ac:dyDescent="0.25">
      <c r="A80" s="45">
        <v>43942</v>
      </c>
      <c r="B80" s="40">
        <f t="shared" si="9"/>
        <v>1</v>
      </c>
      <c r="C80" s="26">
        <f t="shared" si="10"/>
        <v>4230</v>
      </c>
      <c r="D80" s="27">
        <f t="shared" si="11"/>
        <v>3934.95</v>
      </c>
      <c r="E80" s="26">
        <f t="shared" si="12"/>
        <v>295.05</v>
      </c>
      <c r="F80" s="26">
        <f t="shared" si="13"/>
        <v>717948.82000000007</v>
      </c>
      <c r="G80" s="26">
        <f t="shared" si="8"/>
        <v>714013.87000000011</v>
      </c>
      <c r="H80" s="26">
        <f t="shared" si="14"/>
        <v>295.05</v>
      </c>
      <c r="I80" s="70">
        <f t="shared" si="15"/>
        <v>0</v>
      </c>
    </row>
    <row r="81" spans="1:9" x14ac:dyDescent="0.25">
      <c r="A81" s="45">
        <v>43943</v>
      </c>
      <c r="B81" s="40">
        <f t="shared" si="9"/>
        <v>1</v>
      </c>
      <c r="C81" s="26">
        <f t="shared" si="10"/>
        <v>4230</v>
      </c>
      <c r="D81" s="27">
        <f t="shared" si="11"/>
        <v>3936.57</v>
      </c>
      <c r="E81" s="26">
        <f t="shared" si="12"/>
        <v>293.43</v>
      </c>
      <c r="F81" s="26">
        <f t="shared" si="13"/>
        <v>714013.87000000011</v>
      </c>
      <c r="G81" s="26">
        <f t="shared" si="8"/>
        <v>710077.30000000016</v>
      </c>
      <c r="H81" s="26">
        <f t="shared" si="14"/>
        <v>293.43</v>
      </c>
      <c r="I81" s="70">
        <f t="shared" si="15"/>
        <v>0</v>
      </c>
    </row>
    <row r="82" spans="1:9" x14ac:dyDescent="0.25">
      <c r="A82" s="45">
        <v>43944</v>
      </c>
      <c r="B82" s="40">
        <f t="shared" si="9"/>
        <v>1</v>
      </c>
      <c r="C82" s="26">
        <f t="shared" si="10"/>
        <v>4230</v>
      </c>
      <c r="D82" s="27">
        <f t="shared" si="11"/>
        <v>3938.19</v>
      </c>
      <c r="E82" s="26">
        <f t="shared" si="12"/>
        <v>291.81</v>
      </c>
      <c r="F82" s="26">
        <f t="shared" si="13"/>
        <v>710077.30000000016</v>
      </c>
      <c r="G82" s="26">
        <f t="shared" si="8"/>
        <v>706139.11000000022</v>
      </c>
      <c r="H82" s="26">
        <f t="shared" si="14"/>
        <v>291.81</v>
      </c>
      <c r="I82" s="70">
        <f t="shared" si="15"/>
        <v>0</v>
      </c>
    </row>
    <row r="83" spans="1:9" x14ac:dyDescent="0.25">
      <c r="A83" s="45">
        <v>43945</v>
      </c>
      <c r="B83" s="40">
        <f t="shared" si="9"/>
        <v>1</v>
      </c>
      <c r="C83" s="26">
        <f t="shared" si="10"/>
        <v>4230</v>
      </c>
      <c r="D83" s="27">
        <f t="shared" si="11"/>
        <v>3939.81</v>
      </c>
      <c r="E83" s="26">
        <f t="shared" si="12"/>
        <v>290.19</v>
      </c>
      <c r="F83" s="26">
        <f t="shared" si="13"/>
        <v>706139.11000000022</v>
      </c>
      <c r="G83" s="26">
        <f t="shared" si="8"/>
        <v>702199.30000000016</v>
      </c>
      <c r="H83" s="26">
        <f t="shared" si="14"/>
        <v>290.19</v>
      </c>
      <c r="I83" s="70">
        <f t="shared" si="15"/>
        <v>0</v>
      </c>
    </row>
    <row r="84" spans="1:9" x14ac:dyDescent="0.25">
      <c r="A84" s="45">
        <v>43946</v>
      </c>
      <c r="B84" s="40">
        <f t="shared" si="9"/>
        <v>1</v>
      </c>
      <c r="C84" s="26">
        <f t="shared" si="10"/>
        <v>4230</v>
      </c>
      <c r="D84" s="27">
        <f t="shared" si="11"/>
        <v>3941.42</v>
      </c>
      <c r="E84" s="26">
        <f t="shared" si="12"/>
        <v>288.58</v>
      </c>
      <c r="F84" s="26">
        <f t="shared" si="13"/>
        <v>702199.30000000016</v>
      </c>
      <c r="G84" s="26">
        <f t="shared" si="8"/>
        <v>698257.88000000012</v>
      </c>
      <c r="H84" s="26">
        <f t="shared" si="14"/>
        <v>288.58</v>
      </c>
      <c r="I84" s="70">
        <f t="shared" si="15"/>
        <v>0</v>
      </c>
    </row>
    <row r="85" spans="1:9" x14ac:dyDescent="0.25">
      <c r="A85" s="45">
        <v>43947</v>
      </c>
      <c r="B85" s="40">
        <f t="shared" si="9"/>
        <v>1</v>
      </c>
      <c r="C85" s="26">
        <f t="shared" si="10"/>
        <v>4230</v>
      </c>
      <c r="D85" s="27">
        <f t="shared" si="11"/>
        <v>3943.04</v>
      </c>
      <c r="E85" s="26">
        <f t="shared" si="12"/>
        <v>286.95999999999998</v>
      </c>
      <c r="F85" s="26">
        <f t="shared" si="13"/>
        <v>698257.88000000012</v>
      </c>
      <c r="G85" s="26">
        <f t="shared" si="8"/>
        <v>694314.84000000008</v>
      </c>
      <c r="H85" s="26">
        <f t="shared" si="14"/>
        <v>286.95999999999998</v>
      </c>
      <c r="I85" s="70">
        <f t="shared" si="15"/>
        <v>0</v>
      </c>
    </row>
    <row r="86" spans="1:9" x14ac:dyDescent="0.25">
      <c r="A86" s="45">
        <v>43948</v>
      </c>
      <c r="B86" s="40">
        <f t="shared" si="9"/>
        <v>1</v>
      </c>
      <c r="C86" s="26">
        <f t="shared" si="10"/>
        <v>4230</v>
      </c>
      <c r="D86" s="27">
        <f t="shared" si="11"/>
        <v>3944.67</v>
      </c>
      <c r="E86" s="26">
        <f t="shared" si="12"/>
        <v>285.33</v>
      </c>
      <c r="F86" s="26">
        <f t="shared" si="13"/>
        <v>694314.84000000008</v>
      </c>
      <c r="G86" s="26">
        <f t="shared" si="8"/>
        <v>690370.17</v>
      </c>
      <c r="H86" s="26">
        <f t="shared" si="14"/>
        <v>285.33</v>
      </c>
      <c r="I86" s="70">
        <f t="shared" si="15"/>
        <v>0</v>
      </c>
    </row>
    <row r="87" spans="1:9" x14ac:dyDescent="0.25">
      <c r="A87" s="45">
        <v>43949</v>
      </c>
      <c r="B87" s="40">
        <f t="shared" si="9"/>
        <v>1</v>
      </c>
      <c r="C87" s="26">
        <f t="shared" si="10"/>
        <v>4230</v>
      </c>
      <c r="D87" s="27">
        <f t="shared" si="11"/>
        <v>3946.29</v>
      </c>
      <c r="E87" s="26">
        <f t="shared" si="12"/>
        <v>283.70999999999998</v>
      </c>
      <c r="F87" s="26">
        <f t="shared" si="13"/>
        <v>690370.17</v>
      </c>
      <c r="G87" s="26">
        <f t="shared" si="8"/>
        <v>686423.88</v>
      </c>
      <c r="H87" s="26">
        <f t="shared" si="14"/>
        <v>283.70999999999998</v>
      </c>
      <c r="I87" s="70">
        <f t="shared" si="15"/>
        <v>0</v>
      </c>
    </row>
    <row r="88" spans="1:9" x14ac:dyDescent="0.25">
      <c r="A88" s="45">
        <v>43950</v>
      </c>
      <c r="B88" s="40">
        <f t="shared" si="9"/>
        <v>1</v>
      </c>
      <c r="C88" s="26">
        <f t="shared" si="10"/>
        <v>4230</v>
      </c>
      <c r="D88" s="27">
        <f t="shared" si="11"/>
        <v>3947.91</v>
      </c>
      <c r="E88" s="26">
        <f t="shared" si="12"/>
        <v>282.08999999999997</v>
      </c>
      <c r="F88" s="26">
        <f t="shared" si="13"/>
        <v>686423.88</v>
      </c>
      <c r="G88" s="26">
        <f t="shared" si="8"/>
        <v>682475.97</v>
      </c>
      <c r="H88" s="26">
        <f t="shared" si="14"/>
        <v>282.08999999999997</v>
      </c>
      <c r="I88" s="70">
        <f t="shared" si="15"/>
        <v>0</v>
      </c>
    </row>
    <row r="89" spans="1:9" x14ac:dyDescent="0.25">
      <c r="A89" s="45">
        <v>43951</v>
      </c>
      <c r="B89" s="40">
        <f t="shared" si="9"/>
        <v>1</v>
      </c>
      <c r="C89" s="26">
        <f t="shared" si="10"/>
        <v>4230</v>
      </c>
      <c r="D89" s="27">
        <f t="shared" si="11"/>
        <v>3949.5299999999997</v>
      </c>
      <c r="E89" s="26">
        <f t="shared" si="12"/>
        <v>280.47000000000003</v>
      </c>
      <c r="F89" s="26">
        <f t="shared" si="13"/>
        <v>682475.97</v>
      </c>
      <c r="G89" s="26">
        <f t="shared" si="8"/>
        <v>678526.44</v>
      </c>
      <c r="H89" s="26">
        <f t="shared" si="14"/>
        <v>280.47000000000003</v>
      </c>
      <c r="I89" s="70">
        <f t="shared" si="15"/>
        <v>0</v>
      </c>
    </row>
    <row r="90" spans="1:9" x14ac:dyDescent="0.25">
      <c r="A90" s="45">
        <v>43952</v>
      </c>
      <c r="B90" s="40">
        <f t="shared" si="9"/>
        <v>1</v>
      </c>
      <c r="C90" s="26">
        <f t="shared" si="10"/>
        <v>4230</v>
      </c>
      <c r="D90" s="27">
        <f t="shared" si="11"/>
        <v>3951.15</v>
      </c>
      <c r="E90" s="26">
        <f t="shared" si="12"/>
        <v>278.85000000000002</v>
      </c>
      <c r="F90" s="26">
        <f t="shared" si="13"/>
        <v>678526.44</v>
      </c>
      <c r="G90" s="26">
        <f t="shared" si="8"/>
        <v>674575.28999999992</v>
      </c>
      <c r="H90" s="26">
        <f t="shared" si="14"/>
        <v>278.85000000000002</v>
      </c>
      <c r="I90" s="70">
        <f t="shared" si="15"/>
        <v>0</v>
      </c>
    </row>
    <row r="91" spans="1:9" x14ac:dyDescent="0.25">
      <c r="A91" s="45">
        <v>43953</v>
      </c>
      <c r="B91" s="40">
        <f t="shared" si="9"/>
        <v>1</v>
      </c>
      <c r="C91" s="26">
        <f t="shared" si="10"/>
        <v>4230</v>
      </c>
      <c r="D91" s="27">
        <f t="shared" si="11"/>
        <v>3952.7799999999997</v>
      </c>
      <c r="E91" s="26">
        <f t="shared" si="12"/>
        <v>277.22000000000003</v>
      </c>
      <c r="F91" s="26">
        <f t="shared" si="13"/>
        <v>674575.28999999992</v>
      </c>
      <c r="G91" s="26">
        <f t="shared" si="8"/>
        <v>670622.50999999989</v>
      </c>
      <c r="H91" s="26">
        <f t="shared" si="14"/>
        <v>277.22000000000003</v>
      </c>
      <c r="I91" s="70">
        <f t="shared" si="15"/>
        <v>0</v>
      </c>
    </row>
    <row r="92" spans="1:9" x14ac:dyDescent="0.25">
      <c r="A92" s="45">
        <v>43954</v>
      </c>
      <c r="B92" s="40">
        <f t="shared" si="9"/>
        <v>1</v>
      </c>
      <c r="C92" s="26">
        <f t="shared" si="10"/>
        <v>4230</v>
      </c>
      <c r="D92" s="27">
        <f t="shared" si="11"/>
        <v>3954.4</v>
      </c>
      <c r="E92" s="26">
        <f t="shared" si="12"/>
        <v>275.60000000000002</v>
      </c>
      <c r="F92" s="26">
        <f t="shared" si="13"/>
        <v>670622.50999999989</v>
      </c>
      <c r="G92" s="26">
        <f t="shared" si="8"/>
        <v>666668.10999999987</v>
      </c>
      <c r="H92" s="26">
        <f t="shared" si="14"/>
        <v>275.60000000000002</v>
      </c>
      <c r="I92" s="70">
        <f t="shared" si="15"/>
        <v>0</v>
      </c>
    </row>
    <row r="93" spans="1:9" x14ac:dyDescent="0.25">
      <c r="A93" s="45">
        <v>43955</v>
      </c>
      <c r="B93" s="40">
        <f t="shared" si="9"/>
        <v>1</v>
      </c>
      <c r="C93" s="26">
        <f t="shared" si="10"/>
        <v>4230</v>
      </c>
      <c r="D93" s="27">
        <f t="shared" si="11"/>
        <v>3956.0299999999997</v>
      </c>
      <c r="E93" s="26">
        <f t="shared" si="12"/>
        <v>273.97000000000003</v>
      </c>
      <c r="F93" s="26">
        <f t="shared" si="13"/>
        <v>666668.10999999987</v>
      </c>
      <c r="G93" s="26">
        <f t="shared" si="8"/>
        <v>662712.07999999984</v>
      </c>
      <c r="H93" s="26">
        <f t="shared" si="14"/>
        <v>273.97000000000003</v>
      </c>
      <c r="I93" s="70">
        <f t="shared" si="15"/>
        <v>0</v>
      </c>
    </row>
    <row r="94" spans="1:9" x14ac:dyDescent="0.25">
      <c r="A94" s="45">
        <v>43956</v>
      </c>
      <c r="B94" s="40">
        <f t="shared" si="9"/>
        <v>1</v>
      </c>
      <c r="C94" s="26">
        <f t="shared" si="10"/>
        <v>4230</v>
      </c>
      <c r="D94" s="27">
        <f t="shared" si="11"/>
        <v>3957.65</v>
      </c>
      <c r="E94" s="26">
        <f t="shared" si="12"/>
        <v>272.35000000000002</v>
      </c>
      <c r="F94" s="26">
        <f t="shared" si="13"/>
        <v>662712.07999999984</v>
      </c>
      <c r="G94" s="26">
        <f t="shared" si="8"/>
        <v>658754.42999999982</v>
      </c>
      <c r="H94" s="26">
        <f t="shared" si="14"/>
        <v>272.35000000000002</v>
      </c>
      <c r="I94" s="70">
        <f t="shared" si="15"/>
        <v>0</v>
      </c>
    </row>
    <row r="95" spans="1:9" x14ac:dyDescent="0.25">
      <c r="A95" s="45">
        <v>43957</v>
      </c>
      <c r="B95" s="40">
        <f t="shared" si="9"/>
        <v>1</v>
      </c>
      <c r="C95" s="26">
        <f t="shared" si="10"/>
        <v>4230</v>
      </c>
      <c r="D95" s="27">
        <f t="shared" si="11"/>
        <v>3959.2799999999997</v>
      </c>
      <c r="E95" s="26">
        <f t="shared" si="12"/>
        <v>270.72000000000003</v>
      </c>
      <c r="F95" s="26">
        <f t="shared" si="13"/>
        <v>658754.42999999982</v>
      </c>
      <c r="G95" s="26">
        <f t="shared" si="8"/>
        <v>654795.14999999979</v>
      </c>
      <c r="H95" s="26">
        <f t="shared" si="14"/>
        <v>270.72000000000003</v>
      </c>
      <c r="I95" s="70">
        <f t="shared" si="15"/>
        <v>0</v>
      </c>
    </row>
    <row r="96" spans="1:9" x14ac:dyDescent="0.25">
      <c r="A96" s="45">
        <v>43958</v>
      </c>
      <c r="B96" s="40">
        <f t="shared" si="9"/>
        <v>1</v>
      </c>
      <c r="C96" s="26">
        <f t="shared" si="10"/>
        <v>4230</v>
      </c>
      <c r="D96" s="27">
        <f t="shared" si="11"/>
        <v>3960.91</v>
      </c>
      <c r="E96" s="26">
        <f t="shared" si="12"/>
        <v>269.08999999999997</v>
      </c>
      <c r="F96" s="26">
        <f t="shared" si="13"/>
        <v>654795.14999999979</v>
      </c>
      <c r="G96" s="26">
        <f t="shared" si="8"/>
        <v>650834.23999999976</v>
      </c>
      <c r="H96" s="26">
        <f t="shared" si="14"/>
        <v>269.08999999999997</v>
      </c>
      <c r="I96" s="70">
        <f t="shared" si="15"/>
        <v>0</v>
      </c>
    </row>
    <row r="97" spans="1:9" x14ac:dyDescent="0.25">
      <c r="A97" s="45">
        <v>43959</v>
      </c>
      <c r="B97" s="40">
        <f t="shared" si="9"/>
        <v>1</v>
      </c>
      <c r="C97" s="26">
        <f t="shared" si="10"/>
        <v>4230</v>
      </c>
      <c r="D97" s="27">
        <f t="shared" si="11"/>
        <v>3962.5299999999997</v>
      </c>
      <c r="E97" s="26">
        <f t="shared" si="12"/>
        <v>267.47000000000003</v>
      </c>
      <c r="F97" s="26">
        <f t="shared" si="13"/>
        <v>650834.23999999976</v>
      </c>
      <c r="G97" s="26">
        <f t="shared" si="8"/>
        <v>646871.70999999973</v>
      </c>
      <c r="H97" s="26">
        <f t="shared" si="14"/>
        <v>267.47000000000003</v>
      </c>
      <c r="I97" s="70">
        <f t="shared" si="15"/>
        <v>0</v>
      </c>
    </row>
    <row r="98" spans="1:9" x14ac:dyDescent="0.25">
      <c r="A98" s="45">
        <v>43960</v>
      </c>
      <c r="B98" s="40">
        <f t="shared" si="9"/>
        <v>1</v>
      </c>
      <c r="C98" s="26">
        <f t="shared" si="10"/>
        <v>4230</v>
      </c>
      <c r="D98" s="27">
        <f t="shared" si="11"/>
        <v>3964.16</v>
      </c>
      <c r="E98" s="26">
        <f t="shared" si="12"/>
        <v>265.83999999999997</v>
      </c>
      <c r="F98" s="26">
        <f t="shared" si="13"/>
        <v>646871.70999999973</v>
      </c>
      <c r="G98" s="26">
        <f t="shared" si="8"/>
        <v>642907.5499999997</v>
      </c>
      <c r="H98" s="26">
        <f t="shared" si="14"/>
        <v>265.83999999999997</v>
      </c>
      <c r="I98" s="70">
        <f t="shared" si="15"/>
        <v>0</v>
      </c>
    </row>
    <row r="99" spans="1:9" x14ac:dyDescent="0.25">
      <c r="A99" s="45">
        <v>43961</v>
      </c>
      <c r="B99" s="40">
        <f t="shared" si="9"/>
        <v>1</v>
      </c>
      <c r="C99" s="26">
        <f t="shared" si="10"/>
        <v>4230</v>
      </c>
      <c r="D99" s="27">
        <f t="shared" si="11"/>
        <v>3965.79</v>
      </c>
      <c r="E99" s="26">
        <f t="shared" si="12"/>
        <v>264.20999999999998</v>
      </c>
      <c r="F99" s="26">
        <f t="shared" si="13"/>
        <v>642907.5499999997</v>
      </c>
      <c r="G99" s="26">
        <f t="shared" si="8"/>
        <v>638941.75999999966</v>
      </c>
      <c r="H99" s="26">
        <f t="shared" si="14"/>
        <v>264.20999999999998</v>
      </c>
      <c r="I99" s="70">
        <f t="shared" si="15"/>
        <v>0</v>
      </c>
    </row>
    <row r="100" spans="1:9" x14ac:dyDescent="0.25">
      <c r="A100" s="45">
        <v>43962</v>
      </c>
      <c r="B100" s="40">
        <f t="shared" si="9"/>
        <v>1</v>
      </c>
      <c r="C100" s="26">
        <f t="shared" si="10"/>
        <v>4230</v>
      </c>
      <c r="D100" s="27">
        <f t="shared" si="11"/>
        <v>3967.42</v>
      </c>
      <c r="E100" s="26">
        <f t="shared" si="12"/>
        <v>262.58</v>
      </c>
      <c r="F100" s="26">
        <f t="shared" si="13"/>
        <v>638941.75999999966</v>
      </c>
      <c r="G100" s="26">
        <f t="shared" si="8"/>
        <v>634974.33999999962</v>
      </c>
      <c r="H100" s="26">
        <f t="shared" si="14"/>
        <v>262.58</v>
      </c>
      <c r="I100" s="70">
        <f t="shared" si="15"/>
        <v>0</v>
      </c>
    </row>
    <row r="101" spans="1:9" x14ac:dyDescent="0.25">
      <c r="A101" s="45">
        <v>43963</v>
      </c>
      <c r="B101" s="40">
        <f t="shared" si="9"/>
        <v>1</v>
      </c>
      <c r="C101" s="26">
        <f t="shared" si="10"/>
        <v>4230</v>
      </c>
      <c r="D101" s="27">
        <f t="shared" si="11"/>
        <v>3969.05</v>
      </c>
      <c r="E101" s="26">
        <f t="shared" si="12"/>
        <v>260.95</v>
      </c>
      <c r="F101" s="26">
        <f t="shared" si="13"/>
        <v>634974.33999999962</v>
      </c>
      <c r="G101" s="26">
        <f t="shared" si="8"/>
        <v>631005.28999999957</v>
      </c>
      <c r="H101" s="26">
        <f t="shared" si="14"/>
        <v>260.95</v>
      </c>
      <c r="I101" s="70">
        <f t="shared" si="15"/>
        <v>0</v>
      </c>
    </row>
    <row r="102" spans="1:9" x14ac:dyDescent="0.25">
      <c r="A102" s="45">
        <v>43964</v>
      </c>
      <c r="B102" s="40">
        <f t="shared" si="9"/>
        <v>1</v>
      </c>
      <c r="C102" s="26">
        <f t="shared" si="10"/>
        <v>4230</v>
      </c>
      <c r="D102" s="27">
        <f t="shared" si="11"/>
        <v>3970.68</v>
      </c>
      <c r="E102" s="26">
        <f t="shared" si="12"/>
        <v>259.32</v>
      </c>
      <c r="F102" s="26">
        <f t="shared" si="13"/>
        <v>631005.28999999957</v>
      </c>
      <c r="G102" s="26">
        <f t="shared" si="8"/>
        <v>627034.60999999952</v>
      </c>
      <c r="H102" s="26">
        <f t="shared" si="14"/>
        <v>259.32</v>
      </c>
      <c r="I102" s="70">
        <f t="shared" si="15"/>
        <v>0</v>
      </c>
    </row>
    <row r="103" spans="1:9" x14ac:dyDescent="0.25">
      <c r="A103" s="45">
        <v>43965</v>
      </c>
      <c r="B103" s="40">
        <f t="shared" si="9"/>
        <v>1</v>
      </c>
      <c r="C103" s="26">
        <f t="shared" si="10"/>
        <v>4230</v>
      </c>
      <c r="D103" s="27">
        <f t="shared" si="11"/>
        <v>3972.31</v>
      </c>
      <c r="E103" s="26">
        <f t="shared" si="12"/>
        <v>257.69</v>
      </c>
      <c r="F103" s="26">
        <f t="shared" si="13"/>
        <v>627034.60999999952</v>
      </c>
      <c r="G103" s="26">
        <f t="shared" si="8"/>
        <v>623062.29999999946</v>
      </c>
      <c r="H103" s="26">
        <f t="shared" si="14"/>
        <v>257.69</v>
      </c>
      <c r="I103" s="70">
        <f t="shared" si="15"/>
        <v>0</v>
      </c>
    </row>
    <row r="104" spans="1:9" x14ac:dyDescent="0.25">
      <c r="A104" s="45">
        <v>43966</v>
      </c>
      <c r="B104" s="40">
        <f t="shared" si="9"/>
        <v>1</v>
      </c>
      <c r="C104" s="26">
        <f t="shared" si="10"/>
        <v>4230</v>
      </c>
      <c r="D104" s="27">
        <f t="shared" si="11"/>
        <v>3973.95</v>
      </c>
      <c r="E104" s="26">
        <f t="shared" si="12"/>
        <v>256.05</v>
      </c>
      <c r="F104" s="26">
        <f t="shared" si="13"/>
        <v>623062.29999999946</v>
      </c>
      <c r="G104" s="26">
        <f t="shared" si="8"/>
        <v>619088.34999999951</v>
      </c>
      <c r="H104" s="26">
        <f t="shared" si="14"/>
        <v>256.05</v>
      </c>
      <c r="I104" s="70">
        <f t="shared" si="15"/>
        <v>0</v>
      </c>
    </row>
    <row r="105" spans="1:9" x14ac:dyDescent="0.25">
      <c r="A105" s="45">
        <v>43967</v>
      </c>
      <c r="B105" s="40">
        <f t="shared" si="9"/>
        <v>1</v>
      </c>
      <c r="C105" s="26">
        <f t="shared" si="10"/>
        <v>4230</v>
      </c>
      <c r="D105" s="27">
        <f t="shared" si="11"/>
        <v>3975.58</v>
      </c>
      <c r="E105" s="26">
        <f t="shared" si="12"/>
        <v>254.42</v>
      </c>
      <c r="F105" s="26">
        <f t="shared" si="13"/>
        <v>619088.34999999951</v>
      </c>
      <c r="G105" s="26">
        <f t="shared" si="8"/>
        <v>615112.76999999955</v>
      </c>
      <c r="H105" s="26">
        <f t="shared" si="14"/>
        <v>254.42</v>
      </c>
      <c r="I105" s="70">
        <f t="shared" si="15"/>
        <v>0</v>
      </c>
    </row>
    <row r="106" spans="1:9" x14ac:dyDescent="0.25">
      <c r="A106" s="45">
        <v>43968</v>
      </c>
      <c r="B106" s="40">
        <f t="shared" si="9"/>
        <v>1</v>
      </c>
      <c r="C106" s="26">
        <f t="shared" si="10"/>
        <v>4230</v>
      </c>
      <c r="D106" s="27">
        <f t="shared" si="11"/>
        <v>3977.21</v>
      </c>
      <c r="E106" s="26">
        <f t="shared" si="12"/>
        <v>252.79</v>
      </c>
      <c r="F106" s="26">
        <f t="shared" si="13"/>
        <v>615112.76999999955</v>
      </c>
      <c r="G106" s="26">
        <f t="shared" si="8"/>
        <v>611135.55999999959</v>
      </c>
      <c r="H106" s="26">
        <f t="shared" si="14"/>
        <v>252.79</v>
      </c>
      <c r="I106" s="70">
        <f t="shared" si="15"/>
        <v>0</v>
      </c>
    </row>
    <row r="107" spans="1:9" x14ac:dyDescent="0.25">
      <c r="A107" s="45">
        <v>43969</v>
      </c>
      <c r="B107" s="40">
        <f t="shared" si="9"/>
        <v>1</v>
      </c>
      <c r="C107" s="26">
        <f t="shared" si="10"/>
        <v>4230</v>
      </c>
      <c r="D107" s="27">
        <f t="shared" si="11"/>
        <v>3978.85</v>
      </c>
      <c r="E107" s="26">
        <f t="shared" si="12"/>
        <v>251.15</v>
      </c>
      <c r="F107" s="26">
        <f t="shared" si="13"/>
        <v>611135.55999999959</v>
      </c>
      <c r="G107" s="26">
        <f t="shared" si="8"/>
        <v>607156.70999999961</v>
      </c>
      <c r="H107" s="26">
        <f t="shared" si="14"/>
        <v>251.15</v>
      </c>
      <c r="I107" s="70">
        <f t="shared" si="15"/>
        <v>0</v>
      </c>
    </row>
    <row r="108" spans="1:9" x14ac:dyDescent="0.25">
      <c r="A108" s="45">
        <v>43970</v>
      </c>
      <c r="B108" s="40">
        <f t="shared" si="9"/>
        <v>1</v>
      </c>
      <c r="C108" s="26">
        <f t="shared" si="10"/>
        <v>4230</v>
      </c>
      <c r="D108" s="27">
        <f t="shared" si="11"/>
        <v>3980.48</v>
      </c>
      <c r="E108" s="26">
        <f t="shared" si="12"/>
        <v>249.52</v>
      </c>
      <c r="F108" s="26">
        <f t="shared" si="13"/>
        <v>607156.70999999961</v>
      </c>
      <c r="G108" s="26">
        <f t="shared" si="8"/>
        <v>603176.22999999963</v>
      </c>
      <c r="H108" s="26">
        <f t="shared" si="14"/>
        <v>249.52</v>
      </c>
      <c r="I108" s="70">
        <f t="shared" si="15"/>
        <v>0</v>
      </c>
    </row>
    <row r="109" spans="1:9" x14ac:dyDescent="0.25">
      <c r="A109" s="45">
        <v>43971</v>
      </c>
      <c r="B109" s="40">
        <f t="shared" si="9"/>
        <v>1</v>
      </c>
      <c r="C109" s="26">
        <f t="shared" si="10"/>
        <v>4230</v>
      </c>
      <c r="D109" s="27">
        <f t="shared" si="11"/>
        <v>3982.12</v>
      </c>
      <c r="E109" s="26">
        <f t="shared" si="12"/>
        <v>247.88</v>
      </c>
      <c r="F109" s="26">
        <f t="shared" si="13"/>
        <v>603176.22999999963</v>
      </c>
      <c r="G109" s="26">
        <f t="shared" si="8"/>
        <v>599194.10999999964</v>
      </c>
      <c r="H109" s="26">
        <f t="shared" si="14"/>
        <v>247.88</v>
      </c>
      <c r="I109" s="70">
        <f t="shared" si="15"/>
        <v>0</v>
      </c>
    </row>
    <row r="110" spans="1:9" x14ac:dyDescent="0.25">
      <c r="A110" s="45">
        <v>43972</v>
      </c>
      <c r="B110" s="40">
        <f t="shared" si="9"/>
        <v>1</v>
      </c>
      <c r="C110" s="26">
        <f t="shared" si="10"/>
        <v>4230</v>
      </c>
      <c r="D110" s="27">
        <f t="shared" si="11"/>
        <v>3983.76</v>
      </c>
      <c r="E110" s="26">
        <f t="shared" si="12"/>
        <v>246.24</v>
      </c>
      <c r="F110" s="26">
        <f t="shared" si="13"/>
        <v>599194.10999999964</v>
      </c>
      <c r="G110" s="26">
        <f t="shared" si="8"/>
        <v>595210.34999999963</v>
      </c>
      <c r="H110" s="26">
        <f t="shared" si="14"/>
        <v>246.24</v>
      </c>
      <c r="I110" s="70">
        <f t="shared" si="15"/>
        <v>0</v>
      </c>
    </row>
    <row r="111" spans="1:9" x14ac:dyDescent="0.25">
      <c r="A111" s="45">
        <v>43973</v>
      </c>
      <c r="B111" s="40">
        <f t="shared" si="9"/>
        <v>1</v>
      </c>
      <c r="C111" s="26">
        <f t="shared" si="10"/>
        <v>4230</v>
      </c>
      <c r="D111" s="27">
        <f t="shared" si="11"/>
        <v>3985.39</v>
      </c>
      <c r="E111" s="26">
        <f t="shared" si="12"/>
        <v>244.61</v>
      </c>
      <c r="F111" s="26">
        <f t="shared" si="13"/>
        <v>595210.34999999963</v>
      </c>
      <c r="G111" s="26">
        <f t="shared" si="8"/>
        <v>591224.95999999961</v>
      </c>
      <c r="H111" s="26">
        <f t="shared" si="14"/>
        <v>244.61</v>
      </c>
      <c r="I111" s="70">
        <f t="shared" si="15"/>
        <v>0</v>
      </c>
    </row>
    <row r="112" spans="1:9" x14ac:dyDescent="0.25">
      <c r="A112" s="45">
        <v>43974</v>
      </c>
      <c r="B112" s="40">
        <f t="shared" si="9"/>
        <v>1</v>
      </c>
      <c r="C112" s="26">
        <f t="shared" si="10"/>
        <v>4230</v>
      </c>
      <c r="D112" s="27">
        <f t="shared" si="11"/>
        <v>3987.03</v>
      </c>
      <c r="E112" s="26">
        <f t="shared" si="12"/>
        <v>242.97</v>
      </c>
      <c r="F112" s="26">
        <f t="shared" si="13"/>
        <v>591224.95999999961</v>
      </c>
      <c r="G112" s="26">
        <f t="shared" si="8"/>
        <v>587237.92999999959</v>
      </c>
      <c r="H112" s="26">
        <f t="shared" si="14"/>
        <v>242.97</v>
      </c>
      <c r="I112" s="70">
        <f t="shared" si="15"/>
        <v>0</v>
      </c>
    </row>
    <row r="113" spans="1:9" x14ac:dyDescent="0.25">
      <c r="A113" s="45">
        <v>43975</v>
      </c>
      <c r="B113" s="40">
        <f t="shared" si="9"/>
        <v>1</v>
      </c>
      <c r="C113" s="26">
        <f t="shared" si="10"/>
        <v>4230</v>
      </c>
      <c r="D113" s="27">
        <f t="shared" si="11"/>
        <v>3988.67</v>
      </c>
      <c r="E113" s="26">
        <f t="shared" si="12"/>
        <v>241.33</v>
      </c>
      <c r="F113" s="26">
        <f t="shared" si="13"/>
        <v>587237.92999999959</v>
      </c>
      <c r="G113" s="26">
        <f t="shared" si="8"/>
        <v>583249.25999999954</v>
      </c>
      <c r="H113" s="26">
        <f t="shared" si="14"/>
        <v>241.33</v>
      </c>
      <c r="I113" s="70">
        <f t="shared" si="15"/>
        <v>0</v>
      </c>
    </row>
    <row r="114" spans="1:9" x14ac:dyDescent="0.25">
      <c r="A114" s="45">
        <v>43976</v>
      </c>
      <c r="B114" s="40">
        <f t="shared" si="9"/>
        <v>1</v>
      </c>
      <c r="C114" s="26">
        <f t="shared" si="10"/>
        <v>4230</v>
      </c>
      <c r="D114" s="27">
        <f t="shared" si="11"/>
        <v>3990.31</v>
      </c>
      <c r="E114" s="26">
        <f t="shared" si="12"/>
        <v>239.69</v>
      </c>
      <c r="F114" s="26">
        <f t="shared" si="13"/>
        <v>583249.25999999954</v>
      </c>
      <c r="G114" s="26">
        <f t="shared" si="8"/>
        <v>579258.94999999949</v>
      </c>
      <c r="H114" s="26">
        <f t="shared" si="14"/>
        <v>239.69</v>
      </c>
      <c r="I114" s="70">
        <f t="shared" si="15"/>
        <v>0</v>
      </c>
    </row>
    <row r="115" spans="1:9" x14ac:dyDescent="0.25">
      <c r="A115" s="45">
        <v>43977</v>
      </c>
      <c r="B115" s="40">
        <f t="shared" si="9"/>
        <v>1</v>
      </c>
      <c r="C115" s="26">
        <f t="shared" si="10"/>
        <v>4230</v>
      </c>
      <c r="D115" s="27">
        <f t="shared" si="11"/>
        <v>3991.95</v>
      </c>
      <c r="E115" s="26">
        <f t="shared" si="12"/>
        <v>238.05</v>
      </c>
      <c r="F115" s="26">
        <f t="shared" si="13"/>
        <v>579258.94999999949</v>
      </c>
      <c r="G115" s="26">
        <f t="shared" si="8"/>
        <v>575266.99999999953</v>
      </c>
      <c r="H115" s="26">
        <f t="shared" si="14"/>
        <v>238.05</v>
      </c>
      <c r="I115" s="70">
        <f t="shared" si="15"/>
        <v>0</v>
      </c>
    </row>
    <row r="116" spans="1:9" x14ac:dyDescent="0.25">
      <c r="A116" s="45">
        <v>43978</v>
      </c>
      <c r="B116" s="40">
        <f t="shared" si="9"/>
        <v>1</v>
      </c>
      <c r="C116" s="26">
        <f t="shared" si="10"/>
        <v>4230</v>
      </c>
      <c r="D116" s="27">
        <f t="shared" si="11"/>
        <v>3993.59</v>
      </c>
      <c r="E116" s="26">
        <f t="shared" si="12"/>
        <v>236.41</v>
      </c>
      <c r="F116" s="26">
        <f t="shared" si="13"/>
        <v>575266.99999999953</v>
      </c>
      <c r="G116" s="26">
        <f t="shared" si="8"/>
        <v>571273.40999999957</v>
      </c>
      <c r="H116" s="26">
        <f t="shared" si="14"/>
        <v>236.41</v>
      </c>
      <c r="I116" s="70">
        <f t="shared" si="15"/>
        <v>0</v>
      </c>
    </row>
    <row r="117" spans="1:9" x14ac:dyDescent="0.25">
      <c r="A117" s="45">
        <v>43979</v>
      </c>
      <c r="B117" s="40">
        <f t="shared" si="9"/>
        <v>1</v>
      </c>
      <c r="C117" s="26">
        <f t="shared" si="10"/>
        <v>4230</v>
      </c>
      <c r="D117" s="27">
        <f t="shared" si="11"/>
        <v>3995.23</v>
      </c>
      <c r="E117" s="26">
        <f t="shared" si="12"/>
        <v>234.77</v>
      </c>
      <c r="F117" s="26">
        <f t="shared" si="13"/>
        <v>571273.40999999957</v>
      </c>
      <c r="G117" s="26">
        <f t="shared" si="8"/>
        <v>567278.17999999959</v>
      </c>
      <c r="H117" s="26">
        <f t="shared" si="14"/>
        <v>234.77</v>
      </c>
      <c r="I117" s="70">
        <f t="shared" si="15"/>
        <v>0</v>
      </c>
    </row>
    <row r="118" spans="1:9" x14ac:dyDescent="0.25">
      <c r="A118" s="45">
        <v>43980</v>
      </c>
      <c r="B118" s="40">
        <f t="shared" si="9"/>
        <v>1</v>
      </c>
      <c r="C118" s="26">
        <f t="shared" si="10"/>
        <v>4230</v>
      </c>
      <c r="D118" s="27">
        <f t="shared" si="11"/>
        <v>3996.87</v>
      </c>
      <c r="E118" s="26">
        <f t="shared" si="12"/>
        <v>233.13</v>
      </c>
      <c r="F118" s="26">
        <f t="shared" si="13"/>
        <v>567278.17999999959</v>
      </c>
      <c r="G118" s="26">
        <f t="shared" si="8"/>
        <v>563281.30999999959</v>
      </c>
      <c r="H118" s="26">
        <f t="shared" si="14"/>
        <v>233.13</v>
      </c>
      <c r="I118" s="70">
        <f t="shared" si="15"/>
        <v>0</v>
      </c>
    </row>
    <row r="119" spans="1:9" x14ac:dyDescent="0.25">
      <c r="A119" s="45">
        <v>43981</v>
      </c>
      <c r="B119" s="40">
        <f t="shared" si="9"/>
        <v>1</v>
      </c>
      <c r="C119" s="26">
        <f t="shared" si="10"/>
        <v>4230</v>
      </c>
      <c r="D119" s="27">
        <f t="shared" si="11"/>
        <v>3998.51</v>
      </c>
      <c r="E119" s="26">
        <f t="shared" si="12"/>
        <v>231.49</v>
      </c>
      <c r="F119" s="26">
        <f t="shared" si="13"/>
        <v>563281.30999999959</v>
      </c>
      <c r="G119" s="26">
        <f t="shared" si="8"/>
        <v>559282.79999999958</v>
      </c>
      <c r="H119" s="26">
        <f t="shared" si="14"/>
        <v>231.49</v>
      </c>
      <c r="I119" s="70">
        <f t="shared" si="15"/>
        <v>0</v>
      </c>
    </row>
    <row r="120" spans="1:9" x14ac:dyDescent="0.25">
      <c r="A120" s="45">
        <v>43982</v>
      </c>
      <c r="B120" s="40">
        <f t="shared" si="9"/>
        <v>1</v>
      </c>
      <c r="C120" s="26">
        <f t="shared" si="10"/>
        <v>4230</v>
      </c>
      <c r="D120" s="27">
        <f t="shared" si="11"/>
        <v>4000.16</v>
      </c>
      <c r="E120" s="26">
        <f t="shared" si="12"/>
        <v>229.84</v>
      </c>
      <c r="F120" s="26">
        <f t="shared" si="13"/>
        <v>559282.79999999958</v>
      </c>
      <c r="G120" s="26">
        <f t="shared" si="8"/>
        <v>555282.63999999955</v>
      </c>
      <c r="H120" s="26">
        <f t="shared" si="14"/>
        <v>229.84</v>
      </c>
      <c r="I120" s="70">
        <f t="shared" si="15"/>
        <v>0</v>
      </c>
    </row>
    <row r="121" spans="1:9" x14ac:dyDescent="0.25">
      <c r="A121" s="45">
        <v>43983</v>
      </c>
      <c r="B121" s="40">
        <f t="shared" si="9"/>
        <v>1</v>
      </c>
      <c r="C121" s="26">
        <f t="shared" si="10"/>
        <v>4230</v>
      </c>
      <c r="D121" s="27">
        <f t="shared" si="11"/>
        <v>4001.8</v>
      </c>
      <c r="E121" s="26">
        <f t="shared" si="12"/>
        <v>228.2</v>
      </c>
      <c r="F121" s="26">
        <f t="shared" si="13"/>
        <v>555282.63999999955</v>
      </c>
      <c r="G121" s="26">
        <f t="shared" si="8"/>
        <v>551280.8399999995</v>
      </c>
      <c r="H121" s="26">
        <f t="shared" si="14"/>
        <v>228.2</v>
      </c>
      <c r="I121" s="70">
        <f t="shared" si="15"/>
        <v>0</v>
      </c>
    </row>
    <row r="122" spans="1:9" x14ac:dyDescent="0.25">
      <c r="A122" s="45">
        <v>43984</v>
      </c>
      <c r="B122" s="40">
        <f t="shared" si="9"/>
        <v>1</v>
      </c>
      <c r="C122" s="26">
        <f t="shared" si="10"/>
        <v>4230</v>
      </c>
      <c r="D122" s="27">
        <f t="shared" si="11"/>
        <v>4003.45</v>
      </c>
      <c r="E122" s="26">
        <f t="shared" si="12"/>
        <v>226.55</v>
      </c>
      <c r="F122" s="26">
        <f t="shared" si="13"/>
        <v>551280.8399999995</v>
      </c>
      <c r="G122" s="26">
        <f t="shared" si="8"/>
        <v>547277.38999999955</v>
      </c>
      <c r="H122" s="26">
        <f t="shared" si="14"/>
        <v>226.55</v>
      </c>
      <c r="I122" s="70">
        <f t="shared" si="15"/>
        <v>0</v>
      </c>
    </row>
    <row r="123" spans="1:9" x14ac:dyDescent="0.25">
      <c r="A123" s="45">
        <v>43985</v>
      </c>
      <c r="B123" s="40">
        <f t="shared" si="9"/>
        <v>1</v>
      </c>
      <c r="C123" s="26">
        <f t="shared" si="10"/>
        <v>4230</v>
      </c>
      <c r="D123" s="27">
        <f t="shared" si="11"/>
        <v>4005.09</v>
      </c>
      <c r="E123" s="26">
        <f t="shared" si="12"/>
        <v>224.91</v>
      </c>
      <c r="F123" s="26">
        <f t="shared" si="13"/>
        <v>547277.38999999955</v>
      </c>
      <c r="G123" s="26">
        <f t="shared" si="8"/>
        <v>543272.29999999958</v>
      </c>
      <c r="H123" s="26">
        <f t="shared" si="14"/>
        <v>224.91</v>
      </c>
      <c r="I123" s="70">
        <f t="shared" si="15"/>
        <v>0</v>
      </c>
    </row>
    <row r="124" spans="1:9" x14ac:dyDescent="0.25">
      <c r="A124" s="45">
        <v>43986</v>
      </c>
      <c r="B124" s="40">
        <f t="shared" si="9"/>
        <v>1</v>
      </c>
      <c r="C124" s="26">
        <f t="shared" si="10"/>
        <v>4230</v>
      </c>
      <c r="D124" s="27">
        <f t="shared" si="11"/>
        <v>4006.74</v>
      </c>
      <c r="E124" s="26">
        <f t="shared" si="12"/>
        <v>223.26</v>
      </c>
      <c r="F124" s="26">
        <f t="shared" si="13"/>
        <v>543272.29999999958</v>
      </c>
      <c r="G124" s="26">
        <f t="shared" si="8"/>
        <v>539265.55999999959</v>
      </c>
      <c r="H124" s="26">
        <f t="shared" si="14"/>
        <v>223.26</v>
      </c>
      <c r="I124" s="70">
        <f t="shared" si="15"/>
        <v>0</v>
      </c>
    </row>
    <row r="125" spans="1:9" x14ac:dyDescent="0.25">
      <c r="A125" s="45">
        <v>43987</v>
      </c>
      <c r="B125" s="40">
        <f t="shared" si="9"/>
        <v>1</v>
      </c>
      <c r="C125" s="26">
        <f t="shared" si="10"/>
        <v>4230</v>
      </c>
      <c r="D125" s="27">
        <f t="shared" si="11"/>
        <v>4008.38</v>
      </c>
      <c r="E125" s="26">
        <f t="shared" si="12"/>
        <v>221.62</v>
      </c>
      <c r="F125" s="26">
        <f t="shared" si="13"/>
        <v>539265.55999999959</v>
      </c>
      <c r="G125" s="26">
        <f t="shared" si="8"/>
        <v>535257.17999999959</v>
      </c>
      <c r="H125" s="26">
        <f t="shared" si="14"/>
        <v>221.62</v>
      </c>
      <c r="I125" s="70">
        <f t="shared" si="15"/>
        <v>0</v>
      </c>
    </row>
    <row r="126" spans="1:9" x14ac:dyDescent="0.25">
      <c r="A126" s="45">
        <v>43988</v>
      </c>
      <c r="B126" s="40">
        <f t="shared" si="9"/>
        <v>1</v>
      </c>
      <c r="C126" s="26">
        <f t="shared" si="10"/>
        <v>4230</v>
      </c>
      <c r="D126" s="27">
        <f t="shared" si="11"/>
        <v>4010.03</v>
      </c>
      <c r="E126" s="26">
        <f t="shared" si="12"/>
        <v>219.97</v>
      </c>
      <c r="F126" s="26">
        <f t="shared" si="13"/>
        <v>535257.17999999959</v>
      </c>
      <c r="G126" s="26">
        <f t="shared" si="8"/>
        <v>531247.14999999956</v>
      </c>
      <c r="H126" s="26">
        <f t="shared" si="14"/>
        <v>219.97</v>
      </c>
      <c r="I126" s="70">
        <f t="shared" si="15"/>
        <v>0</v>
      </c>
    </row>
    <row r="127" spans="1:9" x14ac:dyDescent="0.25">
      <c r="A127" s="45">
        <v>43989</v>
      </c>
      <c r="B127" s="40">
        <f t="shared" si="9"/>
        <v>1</v>
      </c>
      <c r="C127" s="26">
        <f t="shared" si="10"/>
        <v>4230</v>
      </c>
      <c r="D127" s="27">
        <f t="shared" si="11"/>
        <v>4011.68</v>
      </c>
      <c r="E127" s="26">
        <f t="shared" si="12"/>
        <v>218.32</v>
      </c>
      <c r="F127" s="26">
        <f t="shared" si="13"/>
        <v>531247.14999999956</v>
      </c>
      <c r="G127" s="26">
        <f t="shared" si="8"/>
        <v>527235.46999999951</v>
      </c>
      <c r="H127" s="26">
        <f t="shared" si="14"/>
        <v>218.32</v>
      </c>
      <c r="I127" s="70">
        <f t="shared" si="15"/>
        <v>0</v>
      </c>
    </row>
    <row r="128" spans="1:9" x14ac:dyDescent="0.25">
      <c r="A128" s="45">
        <v>43990</v>
      </c>
      <c r="B128" s="40">
        <f t="shared" si="9"/>
        <v>1</v>
      </c>
      <c r="C128" s="26">
        <f t="shared" si="10"/>
        <v>4230</v>
      </c>
      <c r="D128" s="27">
        <f t="shared" si="11"/>
        <v>4013.33</v>
      </c>
      <c r="E128" s="26">
        <f t="shared" si="12"/>
        <v>216.67</v>
      </c>
      <c r="F128" s="26">
        <f t="shared" si="13"/>
        <v>527235.46999999951</v>
      </c>
      <c r="G128" s="26">
        <f t="shared" si="8"/>
        <v>523222.13999999949</v>
      </c>
      <c r="H128" s="26">
        <f t="shared" si="14"/>
        <v>216.67</v>
      </c>
      <c r="I128" s="70">
        <f t="shared" si="15"/>
        <v>0</v>
      </c>
    </row>
    <row r="129" spans="1:9" x14ac:dyDescent="0.25">
      <c r="A129" s="45">
        <v>43991</v>
      </c>
      <c r="B129" s="40">
        <f t="shared" si="9"/>
        <v>1</v>
      </c>
      <c r="C129" s="26">
        <f t="shared" si="10"/>
        <v>4230</v>
      </c>
      <c r="D129" s="27">
        <f t="shared" si="11"/>
        <v>4014.98</v>
      </c>
      <c r="E129" s="26">
        <f t="shared" si="12"/>
        <v>215.02</v>
      </c>
      <c r="F129" s="26">
        <f t="shared" si="13"/>
        <v>523222.13999999949</v>
      </c>
      <c r="G129" s="26">
        <f t="shared" si="8"/>
        <v>519207.15999999951</v>
      </c>
      <c r="H129" s="26">
        <f t="shared" si="14"/>
        <v>215.02</v>
      </c>
      <c r="I129" s="70">
        <f t="shared" si="15"/>
        <v>0</v>
      </c>
    </row>
    <row r="130" spans="1:9" x14ac:dyDescent="0.25">
      <c r="A130" s="45">
        <v>43992</v>
      </c>
      <c r="B130" s="40">
        <f t="shared" si="9"/>
        <v>1</v>
      </c>
      <c r="C130" s="26">
        <f t="shared" si="10"/>
        <v>4230</v>
      </c>
      <c r="D130" s="27">
        <f t="shared" si="11"/>
        <v>4016.63</v>
      </c>
      <c r="E130" s="26">
        <f t="shared" si="12"/>
        <v>213.37</v>
      </c>
      <c r="F130" s="26">
        <f t="shared" si="13"/>
        <v>519207.15999999951</v>
      </c>
      <c r="G130" s="26">
        <f t="shared" si="8"/>
        <v>515190.5299999995</v>
      </c>
      <c r="H130" s="26">
        <f t="shared" si="14"/>
        <v>213.37</v>
      </c>
      <c r="I130" s="70">
        <f t="shared" si="15"/>
        <v>0</v>
      </c>
    </row>
    <row r="131" spans="1:9" x14ac:dyDescent="0.25">
      <c r="A131" s="45">
        <v>43993</v>
      </c>
      <c r="B131" s="40">
        <f t="shared" si="9"/>
        <v>1</v>
      </c>
      <c r="C131" s="26">
        <f t="shared" si="10"/>
        <v>4230</v>
      </c>
      <c r="D131" s="27">
        <f t="shared" si="11"/>
        <v>4018.28</v>
      </c>
      <c r="E131" s="26">
        <f t="shared" si="12"/>
        <v>211.72</v>
      </c>
      <c r="F131" s="26">
        <f t="shared" si="13"/>
        <v>515190.5299999995</v>
      </c>
      <c r="G131" s="26">
        <f t="shared" si="8"/>
        <v>511172.24999999948</v>
      </c>
      <c r="H131" s="26">
        <f t="shared" si="14"/>
        <v>211.72</v>
      </c>
      <c r="I131" s="70">
        <f t="shared" si="15"/>
        <v>0</v>
      </c>
    </row>
    <row r="132" spans="1:9" x14ac:dyDescent="0.25">
      <c r="A132" s="45">
        <v>43994</v>
      </c>
      <c r="B132" s="40">
        <f t="shared" si="9"/>
        <v>1</v>
      </c>
      <c r="C132" s="26">
        <f t="shared" si="10"/>
        <v>4230</v>
      </c>
      <c r="D132" s="27">
        <f t="shared" si="11"/>
        <v>4019.93</v>
      </c>
      <c r="E132" s="26">
        <f t="shared" si="12"/>
        <v>210.07</v>
      </c>
      <c r="F132" s="26">
        <f t="shared" si="13"/>
        <v>511172.24999999948</v>
      </c>
      <c r="G132" s="26">
        <f t="shared" ref="G132:G195" si="16">F132-D132</f>
        <v>507152.31999999948</v>
      </c>
      <c r="H132" s="26">
        <f t="shared" si="14"/>
        <v>210.07</v>
      </c>
      <c r="I132" s="70">
        <f t="shared" si="15"/>
        <v>0</v>
      </c>
    </row>
    <row r="133" spans="1:9" x14ac:dyDescent="0.25">
      <c r="A133" s="45">
        <v>43995</v>
      </c>
      <c r="B133" s="40">
        <f t="shared" ref="B133:B196" si="17">A133-A132</f>
        <v>1</v>
      </c>
      <c r="C133" s="26">
        <f t="shared" ref="C133:C196" si="18">$D$2</f>
        <v>4230</v>
      </c>
      <c r="D133" s="27">
        <f t="shared" ref="D133:D196" si="19">C133-E133</f>
        <v>4021.58</v>
      </c>
      <c r="E133" s="26">
        <f t="shared" ref="E133:E196" si="20">ROUND(F133*$B$2*B133/365,2)</f>
        <v>208.42</v>
      </c>
      <c r="F133" s="26">
        <f t="shared" ref="F133:F196" si="21">G132</f>
        <v>507152.31999999948</v>
      </c>
      <c r="G133" s="26">
        <f t="shared" si="16"/>
        <v>503130.73999999947</v>
      </c>
      <c r="H133" s="26">
        <f t="shared" ref="H133:H196" si="22">ROUND(F133*$B$2*B133/365,2)</f>
        <v>208.42</v>
      </c>
      <c r="I133" s="70">
        <f t="shared" ref="I133:I196" si="23">H133-E133</f>
        <v>0</v>
      </c>
    </row>
    <row r="134" spans="1:9" x14ac:dyDescent="0.25">
      <c r="A134" s="45">
        <v>43996</v>
      </c>
      <c r="B134" s="40">
        <f t="shared" si="17"/>
        <v>1</v>
      </c>
      <c r="C134" s="26">
        <f t="shared" si="18"/>
        <v>4230</v>
      </c>
      <c r="D134" s="27">
        <f t="shared" si="19"/>
        <v>4023.23</v>
      </c>
      <c r="E134" s="26">
        <f t="shared" si="20"/>
        <v>206.77</v>
      </c>
      <c r="F134" s="26">
        <f t="shared" si="21"/>
        <v>503130.73999999947</v>
      </c>
      <c r="G134" s="26">
        <f t="shared" si="16"/>
        <v>499107.50999999949</v>
      </c>
      <c r="H134" s="26">
        <f t="shared" si="22"/>
        <v>206.77</v>
      </c>
      <c r="I134" s="70">
        <f t="shared" si="23"/>
        <v>0</v>
      </c>
    </row>
    <row r="135" spans="1:9" x14ac:dyDescent="0.25">
      <c r="A135" s="45">
        <v>43997</v>
      </c>
      <c r="B135" s="40">
        <f t="shared" si="17"/>
        <v>1</v>
      </c>
      <c r="C135" s="26">
        <f t="shared" si="18"/>
        <v>4230</v>
      </c>
      <c r="D135" s="27">
        <f t="shared" si="19"/>
        <v>4024.89</v>
      </c>
      <c r="E135" s="26">
        <f t="shared" si="20"/>
        <v>205.11</v>
      </c>
      <c r="F135" s="26">
        <f t="shared" si="21"/>
        <v>499107.50999999949</v>
      </c>
      <c r="G135" s="26">
        <f t="shared" si="16"/>
        <v>495082.61999999947</v>
      </c>
      <c r="H135" s="26">
        <f t="shared" si="22"/>
        <v>205.11</v>
      </c>
      <c r="I135" s="70">
        <f t="shared" si="23"/>
        <v>0</v>
      </c>
    </row>
    <row r="136" spans="1:9" x14ac:dyDescent="0.25">
      <c r="A136" s="45">
        <v>43998</v>
      </c>
      <c r="B136" s="40">
        <f t="shared" si="17"/>
        <v>1</v>
      </c>
      <c r="C136" s="26">
        <f t="shared" si="18"/>
        <v>4230</v>
      </c>
      <c r="D136" s="27">
        <f t="shared" si="19"/>
        <v>4026.54</v>
      </c>
      <c r="E136" s="26">
        <f t="shared" si="20"/>
        <v>203.46</v>
      </c>
      <c r="F136" s="26">
        <f t="shared" si="21"/>
        <v>495082.61999999947</v>
      </c>
      <c r="G136" s="26">
        <f t="shared" si="16"/>
        <v>491056.07999999949</v>
      </c>
      <c r="H136" s="26">
        <f t="shared" si="22"/>
        <v>203.46</v>
      </c>
      <c r="I136" s="70">
        <f t="shared" si="23"/>
        <v>0</v>
      </c>
    </row>
    <row r="137" spans="1:9" x14ac:dyDescent="0.25">
      <c r="A137" s="45">
        <v>43999</v>
      </c>
      <c r="B137" s="40">
        <f t="shared" si="17"/>
        <v>1</v>
      </c>
      <c r="C137" s="26">
        <f t="shared" si="18"/>
        <v>4230</v>
      </c>
      <c r="D137" s="27">
        <f t="shared" si="19"/>
        <v>4028.2</v>
      </c>
      <c r="E137" s="26">
        <f t="shared" si="20"/>
        <v>201.8</v>
      </c>
      <c r="F137" s="26">
        <f t="shared" si="21"/>
        <v>491056.07999999949</v>
      </c>
      <c r="G137" s="26">
        <f t="shared" si="16"/>
        <v>487027.87999999948</v>
      </c>
      <c r="H137" s="26">
        <f t="shared" si="22"/>
        <v>201.8</v>
      </c>
      <c r="I137" s="70">
        <f t="shared" si="23"/>
        <v>0</v>
      </c>
    </row>
    <row r="138" spans="1:9" x14ac:dyDescent="0.25">
      <c r="A138" s="45">
        <v>44000</v>
      </c>
      <c r="B138" s="40">
        <f t="shared" si="17"/>
        <v>1</v>
      </c>
      <c r="C138" s="26">
        <f t="shared" si="18"/>
        <v>4230</v>
      </c>
      <c r="D138" s="27">
        <f t="shared" si="19"/>
        <v>4029.85</v>
      </c>
      <c r="E138" s="26">
        <f t="shared" si="20"/>
        <v>200.15</v>
      </c>
      <c r="F138" s="26">
        <f t="shared" si="21"/>
        <v>487027.87999999948</v>
      </c>
      <c r="G138" s="26">
        <f t="shared" si="16"/>
        <v>482998.0299999995</v>
      </c>
      <c r="H138" s="26">
        <f t="shared" si="22"/>
        <v>200.15</v>
      </c>
      <c r="I138" s="70">
        <f t="shared" si="23"/>
        <v>0</v>
      </c>
    </row>
    <row r="139" spans="1:9" x14ac:dyDescent="0.25">
      <c r="A139" s="45">
        <v>44001</v>
      </c>
      <c r="B139" s="40">
        <f t="shared" si="17"/>
        <v>1</v>
      </c>
      <c r="C139" s="26">
        <f t="shared" si="18"/>
        <v>4230</v>
      </c>
      <c r="D139" s="27">
        <f t="shared" si="19"/>
        <v>4031.51</v>
      </c>
      <c r="E139" s="26">
        <f t="shared" si="20"/>
        <v>198.49</v>
      </c>
      <c r="F139" s="26">
        <f t="shared" si="21"/>
        <v>482998.0299999995</v>
      </c>
      <c r="G139" s="26">
        <f t="shared" si="16"/>
        <v>478966.51999999949</v>
      </c>
      <c r="H139" s="26">
        <f t="shared" si="22"/>
        <v>198.49</v>
      </c>
      <c r="I139" s="70">
        <f t="shared" si="23"/>
        <v>0</v>
      </c>
    </row>
    <row r="140" spans="1:9" x14ac:dyDescent="0.25">
      <c r="A140" s="45">
        <v>44002</v>
      </c>
      <c r="B140" s="40">
        <f t="shared" si="17"/>
        <v>1</v>
      </c>
      <c r="C140" s="26">
        <f t="shared" si="18"/>
        <v>4230</v>
      </c>
      <c r="D140" s="27">
        <f t="shared" si="19"/>
        <v>4033.16</v>
      </c>
      <c r="E140" s="26">
        <f t="shared" si="20"/>
        <v>196.84</v>
      </c>
      <c r="F140" s="26">
        <f t="shared" si="21"/>
        <v>478966.51999999949</v>
      </c>
      <c r="G140" s="26">
        <f t="shared" si="16"/>
        <v>474933.35999999952</v>
      </c>
      <c r="H140" s="26">
        <f t="shared" si="22"/>
        <v>196.84</v>
      </c>
      <c r="I140" s="70">
        <f t="shared" si="23"/>
        <v>0</v>
      </c>
    </row>
    <row r="141" spans="1:9" x14ac:dyDescent="0.25">
      <c r="A141" s="45">
        <v>44003</v>
      </c>
      <c r="B141" s="40">
        <f t="shared" si="17"/>
        <v>1</v>
      </c>
      <c r="C141" s="26">
        <f t="shared" si="18"/>
        <v>4230</v>
      </c>
      <c r="D141" s="27">
        <f t="shared" si="19"/>
        <v>4034.82</v>
      </c>
      <c r="E141" s="26">
        <f t="shared" si="20"/>
        <v>195.18</v>
      </c>
      <c r="F141" s="26">
        <f t="shared" si="21"/>
        <v>474933.35999999952</v>
      </c>
      <c r="G141" s="26">
        <f t="shared" si="16"/>
        <v>470898.53999999951</v>
      </c>
      <c r="H141" s="26">
        <f t="shared" si="22"/>
        <v>195.18</v>
      </c>
      <c r="I141" s="70">
        <f t="shared" si="23"/>
        <v>0</v>
      </c>
    </row>
    <row r="142" spans="1:9" x14ac:dyDescent="0.25">
      <c r="A142" s="45">
        <v>44004</v>
      </c>
      <c r="B142" s="40">
        <f t="shared" si="17"/>
        <v>1</v>
      </c>
      <c r="C142" s="26">
        <f t="shared" si="18"/>
        <v>4230</v>
      </c>
      <c r="D142" s="27">
        <f t="shared" si="19"/>
        <v>4036.48</v>
      </c>
      <c r="E142" s="26">
        <f t="shared" si="20"/>
        <v>193.52</v>
      </c>
      <c r="F142" s="26">
        <f t="shared" si="21"/>
        <v>470898.53999999951</v>
      </c>
      <c r="G142" s="26">
        <f t="shared" si="16"/>
        <v>466862.05999999953</v>
      </c>
      <c r="H142" s="26">
        <f t="shared" si="22"/>
        <v>193.52</v>
      </c>
      <c r="I142" s="70">
        <f t="shared" si="23"/>
        <v>0</v>
      </c>
    </row>
    <row r="143" spans="1:9" x14ac:dyDescent="0.25">
      <c r="A143" s="45">
        <v>44005</v>
      </c>
      <c r="B143" s="40">
        <f t="shared" si="17"/>
        <v>1</v>
      </c>
      <c r="C143" s="26">
        <f t="shared" si="18"/>
        <v>4230</v>
      </c>
      <c r="D143" s="27">
        <f t="shared" si="19"/>
        <v>4038.14</v>
      </c>
      <c r="E143" s="26">
        <f t="shared" si="20"/>
        <v>191.86</v>
      </c>
      <c r="F143" s="26">
        <f t="shared" si="21"/>
        <v>466862.05999999953</v>
      </c>
      <c r="G143" s="26">
        <f t="shared" si="16"/>
        <v>462823.91999999952</v>
      </c>
      <c r="H143" s="26">
        <f t="shared" si="22"/>
        <v>191.86</v>
      </c>
      <c r="I143" s="70">
        <f t="shared" si="23"/>
        <v>0</v>
      </c>
    </row>
    <row r="144" spans="1:9" x14ac:dyDescent="0.25">
      <c r="A144" s="45">
        <v>44006</v>
      </c>
      <c r="B144" s="40">
        <f t="shared" si="17"/>
        <v>1</v>
      </c>
      <c r="C144" s="26">
        <f t="shared" si="18"/>
        <v>4230</v>
      </c>
      <c r="D144" s="27">
        <f t="shared" si="19"/>
        <v>4039.8</v>
      </c>
      <c r="E144" s="26">
        <f t="shared" si="20"/>
        <v>190.2</v>
      </c>
      <c r="F144" s="26">
        <f t="shared" si="21"/>
        <v>462823.91999999952</v>
      </c>
      <c r="G144" s="26">
        <f t="shared" si="16"/>
        <v>458784.11999999953</v>
      </c>
      <c r="H144" s="26">
        <f t="shared" si="22"/>
        <v>190.2</v>
      </c>
      <c r="I144" s="70">
        <f t="shared" si="23"/>
        <v>0</v>
      </c>
    </row>
    <row r="145" spans="1:9" x14ac:dyDescent="0.25">
      <c r="A145" s="45">
        <v>44007</v>
      </c>
      <c r="B145" s="40">
        <f t="shared" si="17"/>
        <v>1</v>
      </c>
      <c r="C145" s="26">
        <f t="shared" si="18"/>
        <v>4230</v>
      </c>
      <c r="D145" s="27">
        <f t="shared" si="19"/>
        <v>4041.46</v>
      </c>
      <c r="E145" s="26">
        <f t="shared" si="20"/>
        <v>188.54</v>
      </c>
      <c r="F145" s="26">
        <f t="shared" si="21"/>
        <v>458784.11999999953</v>
      </c>
      <c r="G145" s="26">
        <f t="shared" si="16"/>
        <v>454742.65999999951</v>
      </c>
      <c r="H145" s="26">
        <f t="shared" si="22"/>
        <v>188.54</v>
      </c>
      <c r="I145" s="70">
        <f t="shared" si="23"/>
        <v>0</v>
      </c>
    </row>
    <row r="146" spans="1:9" x14ac:dyDescent="0.25">
      <c r="A146" s="45">
        <v>44008</v>
      </c>
      <c r="B146" s="40">
        <f t="shared" si="17"/>
        <v>1</v>
      </c>
      <c r="C146" s="26">
        <f t="shared" si="18"/>
        <v>4230</v>
      </c>
      <c r="D146" s="27">
        <f t="shared" si="19"/>
        <v>4043.12</v>
      </c>
      <c r="E146" s="26">
        <f t="shared" si="20"/>
        <v>186.88</v>
      </c>
      <c r="F146" s="26">
        <f t="shared" si="21"/>
        <v>454742.65999999951</v>
      </c>
      <c r="G146" s="26">
        <f t="shared" si="16"/>
        <v>450699.53999999951</v>
      </c>
      <c r="H146" s="26">
        <f t="shared" si="22"/>
        <v>186.88</v>
      </c>
      <c r="I146" s="70">
        <f t="shared" si="23"/>
        <v>0</v>
      </c>
    </row>
    <row r="147" spans="1:9" x14ac:dyDescent="0.25">
      <c r="A147" s="45">
        <v>44009</v>
      </c>
      <c r="B147" s="40">
        <f t="shared" si="17"/>
        <v>1</v>
      </c>
      <c r="C147" s="26">
        <f t="shared" si="18"/>
        <v>4230</v>
      </c>
      <c r="D147" s="27">
        <f t="shared" si="19"/>
        <v>4044.78</v>
      </c>
      <c r="E147" s="26">
        <f t="shared" si="20"/>
        <v>185.22</v>
      </c>
      <c r="F147" s="26">
        <f t="shared" si="21"/>
        <v>450699.53999999951</v>
      </c>
      <c r="G147" s="26">
        <f t="shared" si="16"/>
        <v>446654.75999999949</v>
      </c>
      <c r="H147" s="26">
        <f t="shared" si="22"/>
        <v>185.22</v>
      </c>
      <c r="I147" s="70">
        <f t="shared" si="23"/>
        <v>0</v>
      </c>
    </row>
    <row r="148" spans="1:9" x14ac:dyDescent="0.25">
      <c r="A148" s="45">
        <v>44010</v>
      </c>
      <c r="B148" s="40">
        <f t="shared" si="17"/>
        <v>1</v>
      </c>
      <c r="C148" s="26">
        <f t="shared" si="18"/>
        <v>4230</v>
      </c>
      <c r="D148" s="27">
        <f t="shared" si="19"/>
        <v>4046.44</v>
      </c>
      <c r="E148" s="26">
        <f t="shared" si="20"/>
        <v>183.56</v>
      </c>
      <c r="F148" s="26">
        <f t="shared" si="21"/>
        <v>446654.75999999949</v>
      </c>
      <c r="G148" s="26">
        <f t="shared" si="16"/>
        <v>442608.31999999948</v>
      </c>
      <c r="H148" s="26">
        <f t="shared" si="22"/>
        <v>183.56</v>
      </c>
      <c r="I148" s="70">
        <f t="shared" si="23"/>
        <v>0</v>
      </c>
    </row>
    <row r="149" spans="1:9" x14ac:dyDescent="0.25">
      <c r="A149" s="45">
        <v>44011</v>
      </c>
      <c r="B149" s="40">
        <f t="shared" si="17"/>
        <v>1</v>
      </c>
      <c r="C149" s="26">
        <f t="shared" si="18"/>
        <v>4230</v>
      </c>
      <c r="D149" s="27">
        <f t="shared" si="19"/>
        <v>4048.11</v>
      </c>
      <c r="E149" s="26">
        <f t="shared" si="20"/>
        <v>181.89</v>
      </c>
      <c r="F149" s="26">
        <f t="shared" si="21"/>
        <v>442608.31999999948</v>
      </c>
      <c r="G149" s="26">
        <f t="shared" si="16"/>
        <v>438560.2099999995</v>
      </c>
      <c r="H149" s="26">
        <f t="shared" si="22"/>
        <v>181.89</v>
      </c>
      <c r="I149" s="70">
        <f t="shared" si="23"/>
        <v>0</v>
      </c>
    </row>
    <row r="150" spans="1:9" x14ac:dyDescent="0.25">
      <c r="A150" s="45">
        <v>44012</v>
      </c>
      <c r="B150" s="40">
        <f t="shared" si="17"/>
        <v>1</v>
      </c>
      <c r="C150" s="26">
        <f t="shared" si="18"/>
        <v>4230</v>
      </c>
      <c r="D150" s="27">
        <f t="shared" si="19"/>
        <v>4049.77</v>
      </c>
      <c r="E150" s="26">
        <f t="shared" si="20"/>
        <v>180.23</v>
      </c>
      <c r="F150" s="26">
        <f t="shared" si="21"/>
        <v>438560.2099999995</v>
      </c>
      <c r="G150" s="26">
        <f t="shared" si="16"/>
        <v>434510.43999999948</v>
      </c>
      <c r="H150" s="26">
        <f t="shared" si="22"/>
        <v>180.23</v>
      </c>
      <c r="I150" s="70">
        <f t="shared" si="23"/>
        <v>0</v>
      </c>
    </row>
    <row r="151" spans="1:9" x14ac:dyDescent="0.25">
      <c r="A151" s="45">
        <v>44013</v>
      </c>
      <c r="B151" s="40">
        <f t="shared" si="17"/>
        <v>1</v>
      </c>
      <c r="C151" s="26">
        <f t="shared" si="18"/>
        <v>4230</v>
      </c>
      <c r="D151" s="27">
        <f t="shared" si="19"/>
        <v>4051.43</v>
      </c>
      <c r="E151" s="26">
        <f t="shared" si="20"/>
        <v>178.57</v>
      </c>
      <c r="F151" s="26">
        <f t="shared" si="21"/>
        <v>434510.43999999948</v>
      </c>
      <c r="G151" s="26">
        <f t="shared" si="16"/>
        <v>430459.00999999949</v>
      </c>
      <c r="H151" s="26">
        <f t="shared" si="22"/>
        <v>178.57</v>
      </c>
      <c r="I151" s="70">
        <f t="shared" si="23"/>
        <v>0</v>
      </c>
    </row>
    <row r="152" spans="1:9" x14ac:dyDescent="0.25">
      <c r="A152" s="45">
        <v>44014</v>
      </c>
      <c r="B152" s="40">
        <f t="shared" si="17"/>
        <v>1</v>
      </c>
      <c r="C152" s="26">
        <f t="shared" si="18"/>
        <v>4230</v>
      </c>
      <c r="D152" s="27">
        <f t="shared" si="19"/>
        <v>4053.1</v>
      </c>
      <c r="E152" s="26">
        <f t="shared" si="20"/>
        <v>176.9</v>
      </c>
      <c r="F152" s="26">
        <f t="shared" si="21"/>
        <v>430459.00999999949</v>
      </c>
      <c r="G152" s="26">
        <f t="shared" si="16"/>
        <v>426405.90999999951</v>
      </c>
      <c r="H152" s="26">
        <f t="shared" si="22"/>
        <v>176.9</v>
      </c>
      <c r="I152" s="70">
        <f t="shared" si="23"/>
        <v>0</v>
      </c>
    </row>
    <row r="153" spans="1:9" x14ac:dyDescent="0.25">
      <c r="A153" s="45">
        <v>44015</v>
      </c>
      <c r="B153" s="40">
        <f t="shared" si="17"/>
        <v>1</v>
      </c>
      <c r="C153" s="26">
        <f t="shared" si="18"/>
        <v>4230</v>
      </c>
      <c r="D153" s="27">
        <f t="shared" si="19"/>
        <v>4054.76</v>
      </c>
      <c r="E153" s="26">
        <f t="shared" si="20"/>
        <v>175.24</v>
      </c>
      <c r="F153" s="26">
        <f t="shared" si="21"/>
        <v>426405.90999999951</v>
      </c>
      <c r="G153" s="26">
        <f t="shared" si="16"/>
        <v>422351.1499999995</v>
      </c>
      <c r="H153" s="26">
        <f t="shared" si="22"/>
        <v>175.24</v>
      </c>
      <c r="I153" s="70">
        <f t="shared" si="23"/>
        <v>0</v>
      </c>
    </row>
    <row r="154" spans="1:9" x14ac:dyDescent="0.25">
      <c r="A154" s="45">
        <v>44016</v>
      </c>
      <c r="B154" s="40">
        <f t="shared" si="17"/>
        <v>1</v>
      </c>
      <c r="C154" s="26">
        <f t="shared" si="18"/>
        <v>4230</v>
      </c>
      <c r="D154" s="27">
        <f t="shared" si="19"/>
        <v>4056.43</v>
      </c>
      <c r="E154" s="26">
        <f t="shared" si="20"/>
        <v>173.57</v>
      </c>
      <c r="F154" s="26">
        <f t="shared" si="21"/>
        <v>422351.1499999995</v>
      </c>
      <c r="G154" s="26">
        <f t="shared" si="16"/>
        <v>418294.71999999951</v>
      </c>
      <c r="H154" s="26">
        <f t="shared" si="22"/>
        <v>173.57</v>
      </c>
      <c r="I154" s="70">
        <f t="shared" si="23"/>
        <v>0</v>
      </c>
    </row>
    <row r="155" spans="1:9" x14ac:dyDescent="0.25">
      <c r="A155" s="45">
        <v>44017</v>
      </c>
      <c r="B155" s="40">
        <f t="shared" si="17"/>
        <v>1</v>
      </c>
      <c r="C155" s="26">
        <f t="shared" si="18"/>
        <v>4230</v>
      </c>
      <c r="D155" s="27">
        <f t="shared" si="19"/>
        <v>4058.1</v>
      </c>
      <c r="E155" s="26">
        <f t="shared" si="20"/>
        <v>171.9</v>
      </c>
      <c r="F155" s="26">
        <f t="shared" si="21"/>
        <v>418294.71999999951</v>
      </c>
      <c r="G155" s="26">
        <f t="shared" si="16"/>
        <v>414236.61999999953</v>
      </c>
      <c r="H155" s="26">
        <f t="shared" si="22"/>
        <v>171.9</v>
      </c>
      <c r="I155" s="70">
        <f t="shared" si="23"/>
        <v>0</v>
      </c>
    </row>
    <row r="156" spans="1:9" x14ac:dyDescent="0.25">
      <c r="A156" s="45">
        <v>44018</v>
      </c>
      <c r="B156" s="40">
        <f t="shared" si="17"/>
        <v>1</v>
      </c>
      <c r="C156" s="26">
        <f t="shared" si="18"/>
        <v>4230</v>
      </c>
      <c r="D156" s="27">
        <f t="shared" si="19"/>
        <v>4059.77</v>
      </c>
      <c r="E156" s="26">
        <f t="shared" si="20"/>
        <v>170.23</v>
      </c>
      <c r="F156" s="26">
        <f t="shared" si="21"/>
        <v>414236.61999999953</v>
      </c>
      <c r="G156" s="26">
        <f t="shared" si="16"/>
        <v>410176.84999999951</v>
      </c>
      <c r="H156" s="26">
        <f t="shared" si="22"/>
        <v>170.23</v>
      </c>
      <c r="I156" s="70">
        <f t="shared" si="23"/>
        <v>0</v>
      </c>
    </row>
    <row r="157" spans="1:9" x14ac:dyDescent="0.25">
      <c r="A157" s="45">
        <v>44019</v>
      </c>
      <c r="B157" s="40">
        <f t="shared" si="17"/>
        <v>1</v>
      </c>
      <c r="C157" s="26">
        <f t="shared" si="18"/>
        <v>4230</v>
      </c>
      <c r="D157" s="27">
        <f t="shared" si="19"/>
        <v>4061.43</v>
      </c>
      <c r="E157" s="26">
        <f t="shared" si="20"/>
        <v>168.57</v>
      </c>
      <c r="F157" s="26">
        <f t="shared" si="21"/>
        <v>410176.84999999951</v>
      </c>
      <c r="G157" s="26">
        <f t="shared" si="16"/>
        <v>406115.41999999952</v>
      </c>
      <c r="H157" s="26">
        <f t="shared" si="22"/>
        <v>168.57</v>
      </c>
      <c r="I157" s="70">
        <f t="shared" si="23"/>
        <v>0</v>
      </c>
    </row>
    <row r="158" spans="1:9" x14ac:dyDescent="0.25">
      <c r="A158" s="45">
        <v>44020</v>
      </c>
      <c r="B158" s="40">
        <f t="shared" si="17"/>
        <v>1</v>
      </c>
      <c r="C158" s="26">
        <f t="shared" si="18"/>
        <v>4230</v>
      </c>
      <c r="D158" s="27">
        <f t="shared" si="19"/>
        <v>4063.1</v>
      </c>
      <c r="E158" s="26">
        <f t="shared" si="20"/>
        <v>166.9</v>
      </c>
      <c r="F158" s="26">
        <f t="shared" si="21"/>
        <v>406115.41999999952</v>
      </c>
      <c r="G158" s="26">
        <f t="shared" si="16"/>
        <v>402052.31999999954</v>
      </c>
      <c r="H158" s="26">
        <f t="shared" si="22"/>
        <v>166.9</v>
      </c>
      <c r="I158" s="70">
        <f t="shared" si="23"/>
        <v>0</v>
      </c>
    </row>
    <row r="159" spans="1:9" x14ac:dyDescent="0.25">
      <c r="A159" s="45">
        <v>44021</v>
      </c>
      <c r="B159" s="40">
        <f t="shared" si="17"/>
        <v>1</v>
      </c>
      <c r="C159" s="26">
        <f t="shared" si="18"/>
        <v>4230</v>
      </c>
      <c r="D159" s="27">
        <f t="shared" si="19"/>
        <v>4064.77</v>
      </c>
      <c r="E159" s="26">
        <f t="shared" si="20"/>
        <v>165.23</v>
      </c>
      <c r="F159" s="26">
        <f t="shared" si="21"/>
        <v>402052.31999999954</v>
      </c>
      <c r="G159" s="26">
        <f t="shared" si="16"/>
        <v>397987.54999999952</v>
      </c>
      <c r="H159" s="26">
        <f t="shared" si="22"/>
        <v>165.23</v>
      </c>
      <c r="I159" s="70">
        <f t="shared" si="23"/>
        <v>0</v>
      </c>
    </row>
    <row r="160" spans="1:9" x14ac:dyDescent="0.25">
      <c r="A160" s="45">
        <v>44022</v>
      </c>
      <c r="B160" s="40">
        <f t="shared" si="17"/>
        <v>1</v>
      </c>
      <c r="C160" s="26">
        <f t="shared" si="18"/>
        <v>4230</v>
      </c>
      <c r="D160" s="27">
        <f t="shared" si="19"/>
        <v>4066.44</v>
      </c>
      <c r="E160" s="26">
        <f t="shared" si="20"/>
        <v>163.56</v>
      </c>
      <c r="F160" s="26">
        <f t="shared" si="21"/>
        <v>397987.54999999952</v>
      </c>
      <c r="G160" s="26">
        <f t="shared" si="16"/>
        <v>393921.10999999952</v>
      </c>
      <c r="H160" s="26">
        <f t="shared" si="22"/>
        <v>163.56</v>
      </c>
      <c r="I160" s="70">
        <f t="shared" si="23"/>
        <v>0</v>
      </c>
    </row>
    <row r="161" spans="1:9" x14ac:dyDescent="0.25">
      <c r="A161" s="45">
        <v>44023</v>
      </c>
      <c r="B161" s="40">
        <f t="shared" si="17"/>
        <v>1</v>
      </c>
      <c r="C161" s="26">
        <f t="shared" si="18"/>
        <v>4230</v>
      </c>
      <c r="D161" s="27">
        <f t="shared" si="19"/>
        <v>4068.11</v>
      </c>
      <c r="E161" s="26">
        <f t="shared" si="20"/>
        <v>161.88999999999999</v>
      </c>
      <c r="F161" s="26">
        <f t="shared" si="21"/>
        <v>393921.10999999952</v>
      </c>
      <c r="G161" s="26">
        <f t="shared" si="16"/>
        <v>389852.99999999953</v>
      </c>
      <c r="H161" s="26">
        <f t="shared" si="22"/>
        <v>161.88999999999999</v>
      </c>
      <c r="I161" s="70">
        <f t="shared" si="23"/>
        <v>0</v>
      </c>
    </row>
    <row r="162" spans="1:9" x14ac:dyDescent="0.25">
      <c r="A162" s="45">
        <v>44024</v>
      </c>
      <c r="B162" s="40">
        <f t="shared" si="17"/>
        <v>1</v>
      </c>
      <c r="C162" s="26">
        <f t="shared" si="18"/>
        <v>4230</v>
      </c>
      <c r="D162" s="27">
        <f t="shared" si="19"/>
        <v>4069.79</v>
      </c>
      <c r="E162" s="26">
        <f t="shared" si="20"/>
        <v>160.21</v>
      </c>
      <c r="F162" s="26">
        <f t="shared" si="21"/>
        <v>389852.99999999953</v>
      </c>
      <c r="G162" s="26">
        <f t="shared" si="16"/>
        <v>385783.20999999956</v>
      </c>
      <c r="H162" s="26">
        <f t="shared" si="22"/>
        <v>160.21</v>
      </c>
      <c r="I162" s="70">
        <f t="shared" si="23"/>
        <v>0</v>
      </c>
    </row>
    <row r="163" spans="1:9" x14ac:dyDescent="0.25">
      <c r="A163" s="45">
        <v>44025</v>
      </c>
      <c r="B163" s="40">
        <f t="shared" si="17"/>
        <v>1</v>
      </c>
      <c r="C163" s="26">
        <f t="shared" si="18"/>
        <v>4230</v>
      </c>
      <c r="D163" s="27">
        <f t="shared" si="19"/>
        <v>4071.46</v>
      </c>
      <c r="E163" s="26">
        <f t="shared" si="20"/>
        <v>158.54</v>
      </c>
      <c r="F163" s="26">
        <f t="shared" si="21"/>
        <v>385783.20999999956</v>
      </c>
      <c r="G163" s="26">
        <f t="shared" si="16"/>
        <v>381711.74999999953</v>
      </c>
      <c r="H163" s="26">
        <f t="shared" si="22"/>
        <v>158.54</v>
      </c>
      <c r="I163" s="70">
        <f t="shared" si="23"/>
        <v>0</v>
      </c>
    </row>
    <row r="164" spans="1:9" x14ac:dyDescent="0.25">
      <c r="A164" s="45">
        <v>44026</v>
      </c>
      <c r="B164" s="40">
        <f t="shared" si="17"/>
        <v>1</v>
      </c>
      <c r="C164" s="26">
        <f t="shared" si="18"/>
        <v>4230</v>
      </c>
      <c r="D164" s="27">
        <f t="shared" si="19"/>
        <v>4073.13</v>
      </c>
      <c r="E164" s="26">
        <f t="shared" si="20"/>
        <v>156.87</v>
      </c>
      <c r="F164" s="26">
        <f t="shared" si="21"/>
        <v>381711.74999999953</v>
      </c>
      <c r="G164" s="26">
        <f t="shared" si="16"/>
        <v>377638.61999999953</v>
      </c>
      <c r="H164" s="26">
        <f t="shared" si="22"/>
        <v>156.87</v>
      </c>
      <c r="I164" s="70">
        <f t="shared" si="23"/>
        <v>0</v>
      </c>
    </row>
    <row r="165" spans="1:9" x14ac:dyDescent="0.25">
      <c r="A165" s="45">
        <v>44027</v>
      </c>
      <c r="B165" s="40">
        <f t="shared" si="17"/>
        <v>1</v>
      </c>
      <c r="C165" s="26">
        <f t="shared" si="18"/>
        <v>4230</v>
      </c>
      <c r="D165" s="27">
        <f t="shared" si="19"/>
        <v>4074.81</v>
      </c>
      <c r="E165" s="26">
        <f t="shared" si="20"/>
        <v>155.19</v>
      </c>
      <c r="F165" s="26">
        <f t="shared" si="21"/>
        <v>377638.61999999953</v>
      </c>
      <c r="G165" s="26">
        <f t="shared" si="16"/>
        <v>373563.80999999953</v>
      </c>
      <c r="H165" s="26">
        <f t="shared" si="22"/>
        <v>155.19</v>
      </c>
      <c r="I165" s="70">
        <f t="shared" si="23"/>
        <v>0</v>
      </c>
    </row>
    <row r="166" spans="1:9" x14ac:dyDescent="0.25">
      <c r="A166" s="45">
        <v>44028</v>
      </c>
      <c r="B166" s="40">
        <f t="shared" si="17"/>
        <v>1</v>
      </c>
      <c r="C166" s="26">
        <f t="shared" si="18"/>
        <v>4230</v>
      </c>
      <c r="D166" s="27">
        <f t="shared" si="19"/>
        <v>4076.48</v>
      </c>
      <c r="E166" s="26">
        <f t="shared" si="20"/>
        <v>153.52000000000001</v>
      </c>
      <c r="F166" s="26">
        <f t="shared" si="21"/>
        <v>373563.80999999953</v>
      </c>
      <c r="G166" s="26">
        <f t="shared" si="16"/>
        <v>369487.32999999955</v>
      </c>
      <c r="H166" s="26">
        <f t="shared" si="22"/>
        <v>153.52000000000001</v>
      </c>
      <c r="I166" s="70">
        <f t="shared" si="23"/>
        <v>0</v>
      </c>
    </row>
    <row r="167" spans="1:9" x14ac:dyDescent="0.25">
      <c r="A167" s="45">
        <v>44029</v>
      </c>
      <c r="B167" s="40">
        <f t="shared" si="17"/>
        <v>1</v>
      </c>
      <c r="C167" s="26">
        <f t="shared" si="18"/>
        <v>4230</v>
      </c>
      <c r="D167" s="27">
        <f t="shared" si="19"/>
        <v>4078.16</v>
      </c>
      <c r="E167" s="26">
        <f t="shared" si="20"/>
        <v>151.84</v>
      </c>
      <c r="F167" s="26">
        <f t="shared" si="21"/>
        <v>369487.32999999955</v>
      </c>
      <c r="G167" s="26">
        <f t="shared" si="16"/>
        <v>365409.16999999958</v>
      </c>
      <c r="H167" s="26">
        <f t="shared" si="22"/>
        <v>151.84</v>
      </c>
      <c r="I167" s="70">
        <f t="shared" si="23"/>
        <v>0</v>
      </c>
    </row>
    <row r="168" spans="1:9" x14ac:dyDescent="0.25">
      <c r="A168" s="45">
        <v>44030</v>
      </c>
      <c r="B168" s="40">
        <f t="shared" si="17"/>
        <v>1</v>
      </c>
      <c r="C168" s="26">
        <f t="shared" si="18"/>
        <v>4230</v>
      </c>
      <c r="D168" s="27">
        <f t="shared" si="19"/>
        <v>4079.83</v>
      </c>
      <c r="E168" s="26">
        <f t="shared" si="20"/>
        <v>150.16999999999999</v>
      </c>
      <c r="F168" s="26">
        <f t="shared" si="21"/>
        <v>365409.16999999958</v>
      </c>
      <c r="G168" s="26">
        <f t="shared" si="16"/>
        <v>361329.33999999956</v>
      </c>
      <c r="H168" s="26">
        <f t="shared" si="22"/>
        <v>150.16999999999999</v>
      </c>
      <c r="I168" s="70">
        <f t="shared" si="23"/>
        <v>0</v>
      </c>
    </row>
    <row r="169" spans="1:9" x14ac:dyDescent="0.25">
      <c r="A169" s="45">
        <v>44031</v>
      </c>
      <c r="B169" s="40">
        <f t="shared" si="17"/>
        <v>1</v>
      </c>
      <c r="C169" s="26">
        <f t="shared" si="18"/>
        <v>4230</v>
      </c>
      <c r="D169" s="27">
        <f t="shared" si="19"/>
        <v>4081.51</v>
      </c>
      <c r="E169" s="26">
        <f t="shared" si="20"/>
        <v>148.49</v>
      </c>
      <c r="F169" s="26">
        <f t="shared" si="21"/>
        <v>361329.33999999956</v>
      </c>
      <c r="G169" s="26">
        <f t="shared" si="16"/>
        <v>357247.82999999955</v>
      </c>
      <c r="H169" s="26">
        <f t="shared" si="22"/>
        <v>148.49</v>
      </c>
      <c r="I169" s="70">
        <f t="shared" si="23"/>
        <v>0</v>
      </c>
    </row>
    <row r="170" spans="1:9" x14ac:dyDescent="0.25">
      <c r="A170" s="45">
        <v>44032</v>
      </c>
      <c r="B170" s="40">
        <f t="shared" si="17"/>
        <v>1</v>
      </c>
      <c r="C170" s="26">
        <f t="shared" si="18"/>
        <v>4230</v>
      </c>
      <c r="D170" s="27">
        <f t="shared" si="19"/>
        <v>4083.19</v>
      </c>
      <c r="E170" s="26">
        <f t="shared" si="20"/>
        <v>146.81</v>
      </c>
      <c r="F170" s="26">
        <f t="shared" si="21"/>
        <v>357247.82999999955</v>
      </c>
      <c r="G170" s="26">
        <f t="shared" si="16"/>
        <v>353164.63999999955</v>
      </c>
      <c r="H170" s="26">
        <f t="shared" si="22"/>
        <v>146.81</v>
      </c>
      <c r="I170" s="70">
        <f t="shared" si="23"/>
        <v>0</v>
      </c>
    </row>
    <row r="171" spans="1:9" x14ac:dyDescent="0.25">
      <c r="A171" s="45">
        <v>44033</v>
      </c>
      <c r="B171" s="40">
        <f t="shared" si="17"/>
        <v>1</v>
      </c>
      <c r="C171" s="26">
        <f t="shared" si="18"/>
        <v>4230</v>
      </c>
      <c r="D171" s="27">
        <f t="shared" si="19"/>
        <v>4084.86</v>
      </c>
      <c r="E171" s="26">
        <f t="shared" si="20"/>
        <v>145.13999999999999</v>
      </c>
      <c r="F171" s="26">
        <f t="shared" si="21"/>
        <v>353164.63999999955</v>
      </c>
      <c r="G171" s="26">
        <f t="shared" si="16"/>
        <v>349079.77999999956</v>
      </c>
      <c r="H171" s="26">
        <f t="shared" si="22"/>
        <v>145.13999999999999</v>
      </c>
      <c r="I171" s="70">
        <f t="shared" si="23"/>
        <v>0</v>
      </c>
    </row>
    <row r="172" spans="1:9" x14ac:dyDescent="0.25">
      <c r="A172" s="45">
        <v>44034</v>
      </c>
      <c r="B172" s="40">
        <f t="shared" si="17"/>
        <v>1</v>
      </c>
      <c r="C172" s="26">
        <f t="shared" si="18"/>
        <v>4230</v>
      </c>
      <c r="D172" s="27">
        <f t="shared" si="19"/>
        <v>4086.54</v>
      </c>
      <c r="E172" s="26">
        <f t="shared" si="20"/>
        <v>143.46</v>
      </c>
      <c r="F172" s="26">
        <f t="shared" si="21"/>
        <v>349079.77999999956</v>
      </c>
      <c r="G172" s="26">
        <f t="shared" si="16"/>
        <v>344993.23999999958</v>
      </c>
      <c r="H172" s="26">
        <f t="shared" si="22"/>
        <v>143.46</v>
      </c>
      <c r="I172" s="70">
        <f t="shared" si="23"/>
        <v>0</v>
      </c>
    </row>
    <row r="173" spans="1:9" x14ac:dyDescent="0.25">
      <c r="A173" s="45">
        <v>44035</v>
      </c>
      <c r="B173" s="40">
        <f t="shared" si="17"/>
        <v>1</v>
      </c>
      <c r="C173" s="26">
        <f t="shared" si="18"/>
        <v>4230</v>
      </c>
      <c r="D173" s="27">
        <f t="shared" si="19"/>
        <v>4088.22</v>
      </c>
      <c r="E173" s="26">
        <f t="shared" si="20"/>
        <v>141.78</v>
      </c>
      <c r="F173" s="26">
        <f t="shared" si="21"/>
        <v>344993.23999999958</v>
      </c>
      <c r="G173" s="26">
        <f t="shared" si="16"/>
        <v>340905.01999999961</v>
      </c>
      <c r="H173" s="26">
        <f t="shared" si="22"/>
        <v>141.78</v>
      </c>
      <c r="I173" s="70">
        <f t="shared" si="23"/>
        <v>0</v>
      </c>
    </row>
    <row r="174" spans="1:9" x14ac:dyDescent="0.25">
      <c r="A174" s="45">
        <v>44036</v>
      </c>
      <c r="B174" s="40">
        <f t="shared" si="17"/>
        <v>1</v>
      </c>
      <c r="C174" s="26">
        <f t="shared" si="18"/>
        <v>4230</v>
      </c>
      <c r="D174" s="27">
        <f t="shared" si="19"/>
        <v>4089.9</v>
      </c>
      <c r="E174" s="26">
        <f t="shared" si="20"/>
        <v>140.1</v>
      </c>
      <c r="F174" s="26">
        <f t="shared" si="21"/>
        <v>340905.01999999961</v>
      </c>
      <c r="G174" s="26">
        <f t="shared" si="16"/>
        <v>336815.11999999959</v>
      </c>
      <c r="H174" s="26">
        <f t="shared" si="22"/>
        <v>140.1</v>
      </c>
      <c r="I174" s="70">
        <f t="shared" si="23"/>
        <v>0</v>
      </c>
    </row>
    <row r="175" spans="1:9" x14ac:dyDescent="0.25">
      <c r="A175" s="45">
        <v>44037</v>
      </c>
      <c r="B175" s="40">
        <f t="shared" si="17"/>
        <v>1</v>
      </c>
      <c r="C175" s="26">
        <f t="shared" si="18"/>
        <v>4230</v>
      </c>
      <c r="D175" s="27">
        <f t="shared" si="19"/>
        <v>4091.58</v>
      </c>
      <c r="E175" s="26">
        <f t="shared" si="20"/>
        <v>138.41999999999999</v>
      </c>
      <c r="F175" s="26">
        <f t="shared" si="21"/>
        <v>336815.11999999959</v>
      </c>
      <c r="G175" s="26">
        <f t="shared" si="16"/>
        <v>332723.53999999957</v>
      </c>
      <c r="H175" s="26">
        <f t="shared" si="22"/>
        <v>138.41999999999999</v>
      </c>
      <c r="I175" s="70">
        <f t="shared" si="23"/>
        <v>0</v>
      </c>
    </row>
    <row r="176" spans="1:9" x14ac:dyDescent="0.25">
      <c r="A176" s="45">
        <v>44038</v>
      </c>
      <c r="B176" s="40">
        <f t="shared" si="17"/>
        <v>1</v>
      </c>
      <c r="C176" s="26">
        <f t="shared" si="18"/>
        <v>4230</v>
      </c>
      <c r="D176" s="27">
        <f t="shared" si="19"/>
        <v>4093.26</v>
      </c>
      <c r="E176" s="26">
        <f t="shared" si="20"/>
        <v>136.74</v>
      </c>
      <c r="F176" s="26">
        <f t="shared" si="21"/>
        <v>332723.53999999957</v>
      </c>
      <c r="G176" s="26">
        <f t="shared" si="16"/>
        <v>328630.27999999956</v>
      </c>
      <c r="H176" s="26">
        <f t="shared" si="22"/>
        <v>136.74</v>
      </c>
      <c r="I176" s="70">
        <f t="shared" si="23"/>
        <v>0</v>
      </c>
    </row>
    <row r="177" spans="1:9" x14ac:dyDescent="0.25">
      <c r="A177" s="45">
        <v>44039</v>
      </c>
      <c r="B177" s="40">
        <f t="shared" si="17"/>
        <v>1</v>
      </c>
      <c r="C177" s="26">
        <f t="shared" si="18"/>
        <v>4230</v>
      </c>
      <c r="D177" s="27">
        <f t="shared" si="19"/>
        <v>4094.95</v>
      </c>
      <c r="E177" s="26">
        <f t="shared" si="20"/>
        <v>135.05000000000001</v>
      </c>
      <c r="F177" s="26">
        <f t="shared" si="21"/>
        <v>328630.27999999956</v>
      </c>
      <c r="G177" s="26">
        <f t="shared" si="16"/>
        <v>324535.32999999955</v>
      </c>
      <c r="H177" s="26">
        <f t="shared" si="22"/>
        <v>135.05000000000001</v>
      </c>
      <c r="I177" s="70">
        <f t="shared" si="23"/>
        <v>0</v>
      </c>
    </row>
    <row r="178" spans="1:9" x14ac:dyDescent="0.25">
      <c r="A178" s="45">
        <v>44040</v>
      </c>
      <c r="B178" s="40">
        <f t="shared" si="17"/>
        <v>1</v>
      </c>
      <c r="C178" s="26">
        <f t="shared" si="18"/>
        <v>4230</v>
      </c>
      <c r="D178" s="27">
        <f t="shared" si="19"/>
        <v>4096.63</v>
      </c>
      <c r="E178" s="26">
        <f t="shared" si="20"/>
        <v>133.37</v>
      </c>
      <c r="F178" s="26">
        <f t="shared" si="21"/>
        <v>324535.32999999955</v>
      </c>
      <c r="G178" s="26">
        <f t="shared" si="16"/>
        <v>320438.69999999955</v>
      </c>
      <c r="H178" s="26">
        <f t="shared" si="22"/>
        <v>133.37</v>
      </c>
      <c r="I178" s="70">
        <f t="shared" si="23"/>
        <v>0</v>
      </c>
    </row>
    <row r="179" spans="1:9" x14ac:dyDescent="0.25">
      <c r="A179" s="45">
        <v>44041</v>
      </c>
      <c r="B179" s="40">
        <f t="shared" si="17"/>
        <v>1</v>
      </c>
      <c r="C179" s="26">
        <f t="shared" si="18"/>
        <v>4230</v>
      </c>
      <c r="D179" s="27">
        <f t="shared" si="19"/>
        <v>4098.3100000000004</v>
      </c>
      <c r="E179" s="26">
        <f t="shared" si="20"/>
        <v>131.69</v>
      </c>
      <c r="F179" s="26">
        <f t="shared" si="21"/>
        <v>320438.69999999955</v>
      </c>
      <c r="G179" s="26">
        <f t="shared" si="16"/>
        <v>316340.38999999955</v>
      </c>
      <c r="H179" s="26">
        <f t="shared" si="22"/>
        <v>131.69</v>
      </c>
      <c r="I179" s="70">
        <f t="shared" si="23"/>
        <v>0</v>
      </c>
    </row>
    <row r="180" spans="1:9" x14ac:dyDescent="0.25">
      <c r="A180" s="45">
        <v>44042</v>
      </c>
      <c r="B180" s="40">
        <f t="shared" si="17"/>
        <v>1</v>
      </c>
      <c r="C180" s="26">
        <f t="shared" si="18"/>
        <v>4230</v>
      </c>
      <c r="D180" s="27">
        <f t="shared" si="19"/>
        <v>4100</v>
      </c>
      <c r="E180" s="26">
        <f t="shared" si="20"/>
        <v>130</v>
      </c>
      <c r="F180" s="26">
        <f t="shared" si="21"/>
        <v>316340.38999999955</v>
      </c>
      <c r="G180" s="26">
        <f t="shared" si="16"/>
        <v>312240.38999999955</v>
      </c>
      <c r="H180" s="26">
        <f t="shared" si="22"/>
        <v>130</v>
      </c>
      <c r="I180" s="70">
        <f t="shared" si="23"/>
        <v>0</v>
      </c>
    </row>
    <row r="181" spans="1:9" x14ac:dyDescent="0.25">
      <c r="A181" s="45">
        <v>44043</v>
      </c>
      <c r="B181" s="40">
        <f t="shared" si="17"/>
        <v>1</v>
      </c>
      <c r="C181" s="26">
        <f t="shared" si="18"/>
        <v>4230</v>
      </c>
      <c r="D181" s="27">
        <f t="shared" si="19"/>
        <v>4101.68</v>
      </c>
      <c r="E181" s="26">
        <f t="shared" si="20"/>
        <v>128.32</v>
      </c>
      <c r="F181" s="26">
        <f t="shared" si="21"/>
        <v>312240.38999999955</v>
      </c>
      <c r="G181" s="26">
        <f t="shared" si="16"/>
        <v>308138.70999999956</v>
      </c>
      <c r="H181" s="26">
        <f t="shared" si="22"/>
        <v>128.32</v>
      </c>
      <c r="I181" s="70">
        <f t="shared" si="23"/>
        <v>0</v>
      </c>
    </row>
    <row r="182" spans="1:9" x14ac:dyDescent="0.25">
      <c r="A182" s="45">
        <v>44044</v>
      </c>
      <c r="B182" s="40">
        <f t="shared" si="17"/>
        <v>1</v>
      </c>
      <c r="C182" s="26">
        <f t="shared" si="18"/>
        <v>4230</v>
      </c>
      <c r="D182" s="27">
        <f t="shared" si="19"/>
        <v>4103.37</v>
      </c>
      <c r="E182" s="26">
        <f t="shared" si="20"/>
        <v>126.63</v>
      </c>
      <c r="F182" s="26">
        <f t="shared" si="21"/>
        <v>308138.70999999956</v>
      </c>
      <c r="G182" s="26">
        <f t="shared" si="16"/>
        <v>304035.33999999956</v>
      </c>
      <c r="H182" s="26">
        <f t="shared" si="22"/>
        <v>126.63</v>
      </c>
      <c r="I182" s="70">
        <f t="shared" si="23"/>
        <v>0</v>
      </c>
    </row>
    <row r="183" spans="1:9" x14ac:dyDescent="0.25">
      <c r="A183" s="45">
        <v>44045</v>
      </c>
      <c r="B183" s="40">
        <f t="shared" si="17"/>
        <v>1</v>
      </c>
      <c r="C183" s="26">
        <f t="shared" si="18"/>
        <v>4230</v>
      </c>
      <c r="D183" s="27">
        <f t="shared" si="19"/>
        <v>4105.05</v>
      </c>
      <c r="E183" s="26">
        <f t="shared" si="20"/>
        <v>124.95</v>
      </c>
      <c r="F183" s="26">
        <f t="shared" si="21"/>
        <v>304035.33999999956</v>
      </c>
      <c r="G183" s="26">
        <f t="shared" si="16"/>
        <v>299930.28999999957</v>
      </c>
      <c r="H183" s="26">
        <f t="shared" si="22"/>
        <v>124.95</v>
      </c>
      <c r="I183" s="70">
        <f t="shared" si="23"/>
        <v>0</v>
      </c>
    </row>
    <row r="184" spans="1:9" x14ac:dyDescent="0.25">
      <c r="A184" s="45">
        <v>44046</v>
      </c>
      <c r="B184" s="40">
        <f t="shared" si="17"/>
        <v>1</v>
      </c>
      <c r="C184" s="26">
        <f t="shared" si="18"/>
        <v>4230</v>
      </c>
      <c r="D184" s="27">
        <f t="shared" si="19"/>
        <v>4106.74</v>
      </c>
      <c r="E184" s="26">
        <f t="shared" si="20"/>
        <v>123.26</v>
      </c>
      <c r="F184" s="26">
        <f t="shared" si="21"/>
        <v>299930.28999999957</v>
      </c>
      <c r="G184" s="26">
        <f t="shared" si="16"/>
        <v>295823.54999999958</v>
      </c>
      <c r="H184" s="26">
        <f t="shared" si="22"/>
        <v>123.26</v>
      </c>
      <c r="I184" s="70">
        <f t="shared" si="23"/>
        <v>0</v>
      </c>
    </row>
    <row r="185" spans="1:9" x14ac:dyDescent="0.25">
      <c r="A185" s="45">
        <v>44047</v>
      </c>
      <c r="B185" s="40">
        <f t="shared" si="17"/>
        <v>1</v>
      </c>
      <c r="C185" s="26">
        <f t="shared" si="18"/>
        <v>4230</v>
      </c>
      <c r="D185" s="27">
        <f t="shared" si="19"/>
        <v>4108.43</v>
      </c>
      <c r="E185" s="26">
        <f t="shared" si="20"/>
        <v>121.57</v>
      </c>
      <c r="F185" s="26">
        <f t="shared" si="21"/>
        <v>295823.54999999958</v>
      </c>
      <c r="G185" s="26">
        <f t="shared" si="16"/>
        <v>291715.11999999959</v>
      </c>
      <c r="H185" s="26">
        <f t="shared" si="22"/>
        <v>121.57</v>
      </c>
      <c r="I185" s="70">
        <f t="shared" si="23"/>
        <v>0</v>
      </c>
    </row>
    <row r="186" spans="1:9" x14ac:dyDescent="0.25">
      <c r="A186" s="45">
        <v>44048</v>
      </c>
      <c r="B186" s="40">
        <f t="shared" si="17"/>
        <v>1</v>
      </c>
      <c r="C186" s="26">
        <f t="shared" si="18"/>
        <v>4230</v>
      </c>
      <c r="D186" s="27">
        <f t="shared" si="19"/>
        <v>4110.12</v>
      </c>
      <c r="E186" s="26">
        <f t="shared" si="20"/>
        <v>119.88</v>
      </c>
      <c r="F186" s="26">
        <f t="shared" si="21"/>
        <v>291715.11999999959</v>
      </c>
      <c r="G186" s="26">
        <f t="shared" si="16"/>
        <v>287604.99999999959</v>
      </c>
      <c r="H186" s="26">
        <f t="shared" si="22"/>
        <v>119.88</v>
      </c>
      <c r="I186" s="70">
        <f t="shared" si="23"/>
        <v>0</v>
      </c>
    </row>
    <row r="187" spans="1:9" x14ac:dyDescent="0.25">
      <c r="A187" s="45">
        <v>44049</v>
      </c>
      <c r="B187" s="40">
        <f t="shared" si="17"/>
        <v>1</v>
      </c>
      <c r="C187" s="26">
        <f t="shared" si="18"/>
        <v>4230</v>
      </c>
      <c r="D187" s="27">
        <f t="shared" si="19"/>
        <v>4111.8100000000004</v>
      </c>
      <c r="E187" s="26">
        <f t="shared" si="20"/>
        <v>118.19</v>
      </c>
      <c r="F187" s="26">
        <f t="shared" si="21"/>
        <v>287604.99999999959</v>
      </c>
      <c r="G187" s="26">
        <f t="shared" si="16"/>
        <v>283493.18999999959</v>
      </c>
      <c r="H187" s="26">
        <f t="shared" si="22"/>
        <v>118.19</v>
      </c>
      <c r="I187" s="70">
        <f t="shared" si="23"/>
        <v>0</v>
      </c>
    </row>
    <row r="188" spans="1:9" x14ac:dyDescent="0.25">
      <c r="A188" s="45">
        <v>44050</v>
      </c>
      <c r="B188" s="40">
        <f t="shared" si="17"/>
        <v>1</v>
      </c>
      <c r="C188" s="26">
        <f t="shared" si="18"/>
        <v>4230</v>
      </c>
      <c r="D188" s="27">
        <f t="shared" si="19"/>
        <v>4113.5</v>
      </c>
      <c r="E188" s="26">
        <f t="shared" si="20"/>
        <v>116.5</v>
      </c>
      <c r="F188" s="26">
        <f t="shared" si="21"/>
        <v>283493.18999999959</v>
      </c>
      <c r="G188" s="26">
        <f t="shared" si="16"/>
        <v>279379.68999999959</v>
      </c>
      <c r="H188" s="26">
        <f t="shared" si="22"/>
        <v>116.5</v>
      </c>
      <c r="I188" s="70">
        <f t="shared" si="23"/>
        <v>0</v>
      </c>
    </row>
    <row r="189" spans="1:9" x14ac:dyDescent="0.25">
      <c r="A189" s="45">
        <v>44051</v>
      </c>
      <c r="B189" s="40">
        <f t="shared" si="17"/>
        <v>1</v>
      </c>
      <c r="C189" s="26">
        <f t="shared" si="18"/>
        <v>4230</v>
      </c>
      <c r="D189" s="27">
        <f t="shared" si="19"/>
        <v>4115.1899999999996</v>
      </c>
      <c r="E189" s="26">
        <f t="shared" si="20"/>
        <v>114.81</v>
      </c>
      <c r="F189" s="26">
        <f t="shared" si="21"/>
        <v>279379.68999999959</v>
      </c>
      <c r="G189" s="26">
        <f t="shared" si="16"/>
        <v>275264.49999999959</v>
      </c>
      <c r="H189" s="26">
        <f t="shared" si="22"/>
        <v>114.81</v>
      </c>
      <c r="I189" s="70">
        <f t="shared" si="23"/>
        <v>0</v>
      </c>
    </row>
    <row r="190" spans="1:9" x14ac:dyDescent="0.25">
      <c r="A190" s="45">
        <v>44052</v>
      </c>
      <c r="B190" s="40">
        <f t="shared" si="17"/>
        <v>1</v>
      </c>
      <c r="C190" s="26">
        <f t="shared" si="18"/>
        <v>4230</v>
      </c>
      <c r="D190" s="27">
        <f t="shared" si="19"/>
        <v>4116.88</v>
      </c>
      <c r="E190" s="26">
        <f t="shared" si="20"/>
        <v>113.12</v>
      </c>
      <c r="F190" s="26">
        <f t="shared" si="21"/>
        <v>275264.49999999959</v>
      </c>
      <c r="G190" s="26">
        <f t="shared" si="16"/>
        <v>271147.61999999959</v>
      </c>
      <c r="H190" s="26">
        <f t="shared" si="22"/>
        <v>113.12</v>
      </c>
      <c r="I190" s="70">
        <f t="shared" si="23"/>
        <v>0</v>
      </c>
    </row>
    <row r="191" spans="1:9" x14ac:dyDescent="0.25">
      <c r="A191" s="45">
        <v>44053</v>
      </c>
      <c r="B191" s="40">
        <f t="shared" si="17"/>
        <v>1</v>
      </c>
      <c r="C191" s="26">
        <f t="shared" si="18"/>
        <v>4230</v>
      </c>
      <c r="D191" s="27">
        <f t="shared" si="19"/>
        <v>4118.57</v>
      </c>
      <c r="E191" s="26">
        <f t="shared" si="20"/>
        <v>111.43</v>
      </c>
      <c r="F191" s="26">
        <f t="shared" si="21"/>
        <v>271147.61999999959</v>
      </c>
      <c r="G191" s="26">
        <f t="shared" si="16"/>
        <v>267029.04999999958</v>
      </c>
      <c r="H191" s="26">
        <f t="shared" si="22"/>
        <v>111.43</v>
      </c>
      <c r="I191" s="70">
        <f t="shared" si="23"/>
        <v>0</v>
      </c>
    </row>
    <row r="192" spans="1:9" x14ac:dyDescent="0.25">
      <c r="A192" s="45">
        <v>44054</v>
      </c>
      <c r="B192" s="40">
        <f t="shared" si="17"/>
        <v>1</v>
      </c>
      <c r="C192" s="26">
        <f t="shared" si="18"/>
        <v>4230</v>
      </c>
      <c r="D192" s="27">
        <f t="shared" si="19"/>
        <v>4120.26</v>
      </c>
      <c r="E192" s="26">
        <f t="shared" si="20"/>
        <v>109.74</v>
      </c>
      <c r="F192" s="26">
        <f t="shared" si="21"/>
        <v>267029.04999999958</v>
      </c>
      <c r="G192" s="26">
        <f t="shared" si="16"/>
        <v>262908.78999999957</v>
      </c>
      <c r="H192" s="26">
        <f t="shared" si="22"/>
        <v>109.74</v>
      </c>
      <c r="I192" s="70">
        <f t="shared" si="23"/>
        <v>0</v>
      </c>
    </row>
    <row r="193" spans="1:9" x14ac:dyDescent="0.25">
      <c r="A193" s="45">
        <v>44055</v>
      </c>
      <c r="B193" s="40">
        <f t="shared" si="17"/>
        <v>1</v>
      </c>
      <c r="C193" s="26">
        <f t="shared" si="18"/>
        <v>4230</v>
      </c>
      <c r="D193" s="27">
        <f t="shared" si="19"/>
        <v>4121.96</v>
      </c>
      <c r="E193" s="26">
        <f t="shared" si="20"/>
        <v>108.04</v>
      </c>
      <c r="F193" s="26">
        <f t="shared" si="21"/>
        <v>262908.78999999957</v>
      </c>
      <c r="G193" s="26">
        <f t="shared" si="16"/>
        <v>258786.82999999958</v>
      </c>
      <c r="H193" s="26">
        <f t="shared" si="22"/>
        <v>108.04</v>
      </c>
      <c r="I193" s="70">
        <f t="shared" si="23"/>
        <v>0</v>
      </c>
    </row>
    <row r="194" spans="1:9" x14ac:dyDescent="0.25">
      <c r="A194" s="45">
        <v>44056</v>
      </c>
      <c r="B194" s="40">
        <f t="shared" si="17"/>
        <v>1</v>
      </c>
      <c r="C194" s="26">
        <f t="shared" si="18"/>
        <v>4230</v>
      </c>
      <c r="D194" s="27">
        <f t="shared" si="19"/>
        <v>4123.6499999999996</v>
      </c>
      <c r="E194" s="26">
        <f t="shared" si="20"/>
        <v>106.35</v>
      </c>
      <c r="F194" s="26">
        <f t="shared" si="21"/>
        <v>258786.82999999958</v>
      </c>
      <c r="G194" s="26">
        <f t="shared" si="16"/>
        <v>254663.17999999959</v>
      </c>
      <c r="H194" s="26">
        <f t="shared" si="22"/>
        <v>106.35</v>
      </c>
      <c r="I194" s="70">
        <f t="shared" si="23"/>
        <v>0</v>
      </c>
    </row>
    <row r="195" spans="1:9" x14ac:dyDescent="0.25">
      <c r="A195" s="45">
        <v>44057</v>
      </c>
      <c r="B195" s="40">
        <f t="shared" si="17"/>
        <v>1</v>
      </c>
      <c r="C195" s="26">
        <f t="shared" si="18"/>
        <v>4230</v>
      </c>
      <c r="D195" s="27">
        <f t="shared" si="19"/>
        <v>4125.34</v>
      </c>
      <c r="E195" s="26">
        <f t="shared" si="20"/>
        <v>104.66</v>
      </c>
      <c r="F195" s="26">
        <f t="shared" si="21"/>
        <v>254663.17999999959</v>
      </c>
      <c r="G195" s="26">
        <f t="shared" si="16"/>
        <v>250537.83999999959</v>
      </c>
      <c r="H195" s="26">
        <f t="shared" si="22"/>
        <v>104.66</v>
      </c>
      <c r="I195" s="70">
        <f t="shared" si="23"/>
        <v>0</v>
      </c>
    </row>
    <row r="196" spans="1:9" x14ac:dyDescent="0.25">
      <c r="A196" s="45">
        <v>44058</v>
      </c>
      <c r="B196" s="40">
        <f t="shared" si="17"/>
        <v>1</v>
      </c>
      <c r="C196" s="26">
        <f t="shared" si="18"/>
        <v>4230</v>
      </c>
      <c r="D196" s="27">
        <f t="shared" si="19"/>
        <v>4127.04</v>
      </c>
      <c r="E196" s="26">
        <f t="shared" si="20"/>
        <v>102.96</v>
      </c>
      <c r="F196" s="26">
        <f t="shared" si="21"/>
        <v>250537.83999999959</v>
      </c>
      <c r="G196" s="26">
        <f t="shared" ref="G196:G255" si="24">F196-D196</f>
        <v>246410.79999999958</v>
      </c>
      <c r="H196" s="26">
        <f t="shared" si="22"/>
        <v>102.96</v>
      </c>
      <c r="I196" s="70">
        <f t="shared" si="23"/>
        <v>0</v>
      </c>
    </row>
    <row r="197" spans="1:9" x14ac:dyDescent="0.25">
      <c r="A197" s="45">
        <v>44059</v>
      </c>
      <c r="B197" s="40">
        <f t="shared" ref="B197:B255" si="25">A197-A196</f>
        <v>1</v>
      </c>
      <c r="C197" s="26">
        <f t="shared" ref="C197:C255" si="26">$D$2</f>
        <v>4230</v>
      </c>
      <c r="D197" s="27">
        <f t="shared" ref="D197:D255" si="27">C197-E197</f>
        <v>4128.74</v>
      </c>
      <c r="E197" s="26">
        <f t="shared" ref="E197:E254" si="28">ROUND(F197*$B$2*B197/365,2)</f>
        <v>101.26</v>
      </c>
      <c r="F197" s="26">
        <f t="shared" ref="F197:F255" si="29">G196</f>
        <v>246410.79999999958</v>
      </c>
      <c r="G197" s="26">
        <f t="shared" si="24"/>
        <v>242282.05999999959</v>
      </c>
      <c r="H197" s="26">
        <f t="shared" ref="H197:H254" si="30">ROUND(F197*$B$2*B197/365,2)</f>
        <v>101.26</v>
      </c>
      <c r="I197" s="70">
        <f t="shared" ref="I197:I255" si="31">H197-E197</f>
        <v>0</v>
      </c>
    </row>
    <row r="198" spans="1:9" x14ac:dyDescent="0.25">
      <c r="A198" s="45">
        <v>44060</v>
      </c>
      <c r="B198" s="40">
        <f t="shared" si="25"/>
        <v>1</v>
      </c>
      <c r="C198" s="26">
        <f t="shared" si="26"/>
        <v>4230</v>
      </c>
      <c r="D198" s="27">
        <f t="shared" si="27"/>
        <v>4130.43</v>
      </c>
      <c r="E198" s="26">
        <f t="shared" si="28"/>
        <v>99.57</v>
      </c>
      <c r="F198" s="26">
        <f t="shared" si="29"/>
        <v>242282.05999999959</v>
      </c>
      <c r="G198" s="26">
        <f t="shared" si="24"/>
        <v>238151.6299999996</v>
      </c>
      <c r="H198" s="26">
        <f t="shared" si="30"/>
        <v>99.57</v>
      </c>
      <c r="I198" s="70">
        <f t="shared" si="31"/>
        <v>0</v>
      </c>
    </row>
    <row r="199" spans="1:9" x14ac:dyDescent="0.25">
      <c r="A199" s="45">
        <v>44061</v>
      </c>
      <c r="B199" s="40">
        <f t="shared" si="25"/>
        <v>1</v>
      </c>
      <c r="C199" s="26">
        <f t="shared" si="26"/>
        <v>4230</v>
      </c>
      <c r="D199" s="27">
        <f t="shared" si="27"/>
        <v>4132.13</v>
      </c>
      <c r="E199" s="26">
        <f t="shared" si="28"/>
        <v>97.87</v>
      </c>
      <c r="F199" s="26">
        <f t="shared" si="29"/>
        <v>238151.6299999996</v>
      </c>
      <c r="G199" s="26">
        <f t="shared" si="24"/>
        <v>234019.49999999959</v>
      </c>
      <c r="H199" s="26">
        <f t="shared" si="30"/>
        <v>97.87</v>
      </c>
      <c r="I199" s="70">
        <f t="shared" si="31"/>
        <v>0</v>
      </c>
    </row>
    <row r="200" spans="1:9" x14ac:dyDescent="0.25">
      <c r="A200" s="45">
        <v>44062</v>
      </c>
      <c r="B200" s="40">
        <f t="shared" si="25"/>
        <v>1</v>
      </c>
      <c r="C200" s="26">
        <f t="shared" si="26"/>
        <v>4230</v>
      </c>
      <c r="D200" s="27">
        <f t="shared" si="27"/>
        <v>4133.83</v>
      </c>
      <c r="E200" s="26">
        <f t="shared" si="28"/>
        <v>96.17</v>
      </c>
      <c r="F200" s="26">
        <f t="shared" si="29"/>
        <v>234019.49999999959</v>
      </c>
      <c r="G200" s="26">
        <f t="shared" si="24"/>
        <v>229885.66999999961</v>
      </c>
      <c r="H200" s="26">
        <f t="shared" si="30"/>
        <v>96.17</v>
      </c>
      <c r="I200" s="70">
        <f t="shared" si="31"/>
        <v>0</v>
      </c>
    </row>
    <row r="201" spans="1:9" x14ac:dyDescent="0.25">
      <c r="A201" s="45">
        <v>44063</v>
      </c>
      <c r="B201" s="40">
        <f t="shared" si="25"/>
        <v>1</v>
      </c>
      <c r="C201" s="26">
        <f t="shared" si="26"/>
        <v>4230</v>
      </c>
      <c r="D201" s="27">
        <f t="shared" si="27"/>
        <v>4135.53</v>
      </c>
      <c r="E201" s="26">
        <f t="shared" si="28"/>
        <v>94.47</v>
      </c>
      <c r="F201" s="26">
        <f t="shared" si="29"/>
        <v>229885.66999999961</v>
      </c>
      <c r="G201" s="26">
        <f t="shared" si="24"/>
        <v>225750.13999999961</v>
      </c>
      <c r="H201" s="26">
        <f t="shared" si="30"/>
        <v>94.47</v>
      </c>
      <c r="I201" s="70">
        <f t="shared" si="31"/>
        <v>0</v>
      </c>
    </row>
    <row r="202" spans="1:9" x14ac:dyDescent="0.25">
      <c r="A202" s="45">
        <v>44064</v>
      </c>
      <c r="B202" s="40">
        <f t="shared" si="25"/>
        <v>1</v>
      </c>
      <c r="C202" s="26">
        <f t="shared" si="26"/>
        <v>4230</v>
      </c>
      <c r="D202" s="27">
        <f t="shared" si="27"/>
        <v>4137.2299999999996</v>
      </c>
      <c r="E202" s="26">
        <f t="shared" si="28"/>
        <v>92.77</v>
      </c>
      <c r="F202" s="26">
        <f t="shared" si="29"/>
        <v>225750.13999999961</v>
      </c>
      <c r="G202" s="26">
        <f t="shared" si="24"/>
        <v>221612.9099999996</v>
      </c>
      <c r="H202" s="26">
        <f t="shared" si="30"/>
        <v>92.77</v>
      </c>
      <c r="I202" s="70">
        <f t="shared" si="31"/>
        <v>0</v>
      </c>
    </row>
    <row r="203" spans="1:9" x14ac:dyDescent="0.25">
      <c r="A203" s="45">
        <v>44065</v>
      </c>
      <c r="B203" s="40">
        <f t="shared" si="25"/>
        <v>1</v>
      </c>
      <c r="C203" s="26">
        <f t="shared" si="26"/>
        <v>4230</v>
      </c>
      <c r="D203" s="27">
        <f t="shared" si="27"/>
        <v>4138.93</v>
      </c>
      <c r="E203" s="26">
        <f t="shared" si="28"/>
        <v>91.07</v>
      </c>
      <c r="F203" s="26">
        <f t="shared" si="29"/>
        <v>221612.9099999996</v>
      </c>
      <c r="G203" s="26">
        <f t="shared" si="24"/>
        <v>217473.9799999996</v>
      </c>
      <c r="H203" s="26">
        <f t="shared" si="30"/>
        <v>91.07</v>
      </c>
      <c r="I203" s="70">
        <f t="shared" si="31"/>
        <v>0</v>
      </c>
    </row>
    <row r="204" spans="1:9" x14ac:dyDescent="0.25">
      <c r="A204" s="45">
        <v>44066</v>
      </c>
      <c r="B204" s="40">
        <f t="shared" si="25"/>
        <v>1</v>
      </c>
      <c r="C204" s="26">
        <f t="shared" si="26"/>
        <v>4230</v>
      </c>
      <c r="D204" s="27">
        <f t="shared" si="27"/>
        <v>4140.63</v>
      </c>
      <c r="E204" s="26">
        <f t="shared" si="28"/>
        <v>89.37</v>
      </c>
      <c r="F204" s="26">
        <f t="shared" si="29"/>
        <v>217473.9799999996</v>
      </c>
      <c r="G204" s="26">
        <f t="shared" si="24"/>
        <v>213333.3499999996</v>
      </c>
      <c r="H204" s="26">
        <f t="shared" si="30"/>
        <v>89.37</v>
      </c>
      <c r="I204" s="70">
        <f t="shared" si="31"/>
        <v>0</v>
      </c>
    </row>
    <row r="205" spans="1:9" x14ac:dyDescent="0.25">
      <c r="A205" s="45">
        <v>44067</v>
      </c>
      <c r="B205" s="40">
        <f t="shared" si="25"/>
        <v>1</v>
      </c>
      <c r="C205" s="26">
        <f t="shared" si="26"/>
        <v>4230</v>
      </c>
      <c r="D205" s="27">
        <f t="shared" si="27"/>
        <v>4142.33</v>
      </c>
      <c r="E205" s="26">
        <f t="shared" si="28"/>
        <v>87.67</v>
      </c>
      <c r="F205" s="26">
        <f t="shared" si="29"/>
        <v>213333.3499999996</v>
      </c>
      <c r="G205" s="26">
        <f t="shared" si="24"/>
        <v>209191.01999999961</v>
      </c>
      <c r="H205" s="26">
        <f t="shared" si="30"/>
        <v>87.67</v>
      </c>
      <c r="I205" s="70">
        <f t="shared" si="31"/>
        <v>0</v>
      </c>
    </row>
    <row r="206" spans="1:9" x14ac:dyDescent="0.25">
      <c r="A206" s="45">
        <v>44068</v>
      </c>
      <c r="B206" s="40">
        <f t="shared" si="25"/>
        <v>1</v>
      </c>
      <c r="C206" s="26">
        <f t="shared" si="26"/>
        <v>4230</v>
      </c>
      <c r="D206" s="27">
        <f t="shared" si="27"/>
        <v>4144.03</v>
      </c>
      <c r="E206" s="26">
        <f t="shared" si="28"/>
        <v>85.97</v>
      </c>
      <c r="F206" s="26">
        <f t="shared" si="29"/>
        <v>209191.01999999961</v>
      </c>
      <c r="G206" s="26">
        <f t="shared" si="24"/>
        <v>205046.98999999961</v>
      </c>
      <c r="H206" s="26">
        <f t="shared" si="30"/>
        <v>85.97</v>
      </c>
      <c r="I206" s="70">
        <f t="shared" si="31"/>
        <v>0</v>
      </c>
    </row>
    <row r="207" spans="1:9" x14ac:dyDescent="0.25">
      <c r="A207" s="45">
        <v>44069</v>
      </c>
      <c r="B207" s="40">
        <f t="shared" si="25"/>
        <v>1</v>
      </c>
      <c r="C207" s="26">
        <f t="shared" si="26"/>
        <v>4230</v>
      </c>
      <c r="D207" s="27">
        <f t="shared" si="27"/>
        <v>4145.7299999999996</v>
      </c>
      <c r="E207" s="26">
        <f t="shared" si="28"/>
        <v>84.27</v>
      </c>
      <c r="F207" s="26">
        <f t="shared" si="29"/>
        <v>205046.98999999961</v>
      </c>
      <c r="G207" s="26">
        <f t="shared" si="24"/>
        <v>200901.2599999996</v>
      </c>
      <c r="H207" s="26">
        <f t="shared" si="30"/>
        <v>84.27</v>
      </c>
      <c r="I207" s="70">
        <f t="shared" si="31"/>
        <v>0</v>
      </c>
    </row>
    <row r="208" spans="1:9" x14ac:dyDescent="0.25">
      <c r="A208" s="45">
        <v>44070</v>
      </c>
      <c r="B208" s="40">
        <f t="shared" si="25"/>
        <v>1</v>
      </c>
      <c r="C208" s="26">
        <f t="shared" si="26"/>
        <v>4230</v>
      </c>
      <c r="D208" s="27">
        <f t="shared" si="27"/>
        <v>4147.4399999999996</v>
      </c>
      <c r="E208" s="26">
        <f t="shared" si="28"/>
        <v>82.56</v>
      </c>
      <c r="F208" s="26">
        <f t="shared" si="29"/>
        <v>200901.2599999996</v>
      </c>
      <c r="G208" s="26">
        <f t="shared" si="24"/>
        <v>196753.8199999996</v>
      </c>
      <c r="H208" s="26">
        <f t="shared" si="30"/>
        <v>82.56</v>
      </c>
      <c r="I208" s="70">
        <f t="shared" si="31"/>
        <v>0</v>
      </c>
    </row>
    <row r="209" spans="1:9" x14ac:dyDescent="0.25">
      <c r="A209" s="45">
        <v>44071</v>
      </c>
      <c r="B209" s="40">
        <f t="shared" si="25"/>
        <v>1</v>
      </c>
      <c r="C209" s="26">
        <f t="shared" si="26"/>
        <v>4230</v>
      </c>
      <c r="D209" s="27">
        <f t="shared" si="27"/>
        <v>4149.1400000000003</v>
      </c>
      <c r="E209" s="26">
        <f t="shared" si="28"/>
        <v>80.86</v>
      </c>
      <c r="F209" s="26">
        <f t="shared" si="29"/>
        <v>196753.8199999996</v>
      </c>
      <c r="G209" s="26">
        <f t="shared" si="24"/>
        <v>192604.67999999959</v>
      </c>
      <c r="H209" s="26">
        <f t="shared" si="30"/>
        <v>80.86</v>
      </c>
      <c r="I209" s="70">
        <f t="shared" si="31"/>
        <v>0</v>
      </c>
    </row>
    <row r="210" spans="1:9" x14ac:dyDescent="0.25">
      <c r="A210" s="45">
        <v>44072</v>
      </c>
      <c r="B210" s="40">
        <f t="shared" si="25"/>
        <v>1</v>
      </c>
      <c r="C210" s="26">
        <f t="shared" si="26"/>
        <v>4230</v>
      </c>
      <c r="D210" s="27">
        <f t="shared" si="27"/>
        <v>4150.8500000000004</v>
      </c>
      <c r="E210" s="26">
        <f t="shared" si="28"/>
        <v>79.150000000000006</v>
      </c>
      <c r="F210" s="26">
        <f t="shared" si="29"/>
        <v>192604.67999999959</v>
      </c>
      <c r="G210" s="26">
        <f t="shared" si="24"/>
        <v>188453.82999999958</v>
      </c>
      <c r="H210" s="26">
        <f t="shared" si="30"/>
        <v>79.150000000000006</v>
      </c>
      <c r="I210" s="70">
        <f t="shared" si="31"/>
        <v>0</v>
      </c>
    </row>
    <row r="211" spans="1:9" x14ac:dyDescent="0.25">
      <c r="A211" s="45">
        <v>44073</v>
      </c>
      <c r="B211" s="40">
        <f t="shared" si="25"/>
        <v>1</v>
      </c>
      <c r="C211" s="26">
        <f t="shared" si="26"/>
        <v>4230</v>
      </c>
      <c r="D211" s="27">
        <f t="shared" si="27"/>
        <v>4152.55</v>
      </c>
      <c r="E211" s="26">
        <f t="shared" si="28"/>
        <v>77.45</v>
      </c>
      <c r="F211" s="26">
        <f t="shared" si="29"/>
        <v>188453.82999999958</v>
      </c>
      <c r="G211" s="26">
        <f t="shared" si="24"/>
        <v>184301.27999999959</v>
      </c>
      <c r="H211" s="26">
        <f t="shared" si="30"/>
        <v>77.45</v>
      </c>
      <c r="I211" s="70">
        <f t="shared" si="31"/>
        <v>0</v>
      </c>
    </row>
    <row r="212" spans="1:9" x14ac:dyDescent="0.25">
      <c r="A212" s="45">
        <v>44074</v>
      </c>
      <c r="B212" s="40">
        <f t="shared" si="25"/>
        <v>1</v>
      </c>
      <c r="C212" s="26">
        <f t="shared" si="26"/>
        <v>4230</v>
      </c>
      <c r="D212" s="27">
        <f t="shared" si="27"/>
        <v>4154.26</v>
      </c>
      <c r="E212" s="26">
        <f t="shared" si="28"/>
        <v>75.739999999999995</v>
      </c>
      <c r="F212" s="26">
        <f t="shared" si="29"/>
        <v>184301.27999999959</v>
      </c>
      <c r="G212" s="26">
        <f t="shared" si="24"/>
        <v>180147.01999999958</v>
      </c>
      <c r="H212" s="26">
        <f t="shared" si="30"/>
        <v>75.739999999999995</v>
      </c>
      <c r="I212" s="70">
        <f t="shared" si="31"/>
        <v>0</v>
      </c>
    </row>
    <row r="213" spans="1:9" x14ac:dyDescent="0.25">
      <c r="A213" s="45">
        <v>44075</v>
      </c>
      <c r="B213" s="40">
        <f t="shared" si="25"/>
        <v>1</v>
      </c>
      <c r="C213" s="26">
        <f t="shared" si="26"/>
        <v>4230</v>
      </c>
      <c r="D213" s="27">
        <f t="shared" si="27"/>
        <v>4155.97</v>
      </c>
      <c r="E213" s="26">
        <f t="shared" si="28"/>
        <v>74.03</v>
      </c>
      <c r="F213" s="26">
        <f t="shared" si="29"/>
        <v>180147.01999999958</v>
      </c>
      <c r="G213" s="26">
        <f t="shared" si="24"/>
        <v>175991.04999999958</v>
      </c>
      <c r="H213" s="26">
        <f t="shared" si="30"/>
        <v>74.03</v>
      </c>
      <c r="I213" s="70">
        <f t="shared" si="31"/>
        <v>0</v>
      </c>
    </row>
    <row r="214" spans="1:9" x14ac:dyDescent="0.25">
      <c r="A214" s="45">
        <v>44076</v>
      </c>
      <c r="B214" s="40">
        <f t="shared" si="25"/>
        <v>1</v>
      </c>
      <c r="C214" s="26">
        <f t="shared" si="26"/>
        <v>4230</v>
      </c>
      <c r="D214" s="27">
        <f t="shared" si="27"/>
        <v>4157.67</v>
      </c>
      <c r="E214" s="26">
        <f t="shared" si="28"/>
        <v>72.33</v>
      </c>
      <c r="F214" s="26">
        <f t="shared" si="29"/>
        <v>175991.04999999958</v>
      </c>
      <c r="G214" s="26">
        <f t="shared" si="24"/>
        <v>171833.37999999957</v>
      </c>
      <c r="H214" s="26">
        <f t="shared" si="30"/>
        <v>72.33</v>
      </c>
      <c r="I214" s="70">
        <f t="shared" si="31"/>
        <v>0</v>
      </c>
    </row>
    <row r="215" spans="1:9" x14ac:dyDescent="0.25">
      <c r="A215" s="45">
        <v>44077</v>
      </c>
      <c r="B215" s="40">
        <f t="shared" si="25"/>
        <v>1</v>
      </c>
      <c r="C215" s="26">
        <f t="shared" si="26"/>
        <v>4230</v>
      </c>
      <c r="D215" s="27">
        <f t="shared" si="27"/>
        <v>4159.38</v>
      </c>
      <c r="E215" s="26">
        <f t="shared" si="28"/>
        <v>70.62</v>
      </c>
      <c r="F215" s="26">
        <f t="shared" si="29"/>
        <v>171833.37999999957</v>
      </c>
      <c r="G215" s="26">
        <f t="shared" si="24"/>
        <v>167673.99999999956</v>
      </c>
      <c r="H215" s="26">
        <f t="shared" si="30"/>
        <v>70.62</v>
      </c>
      <c r="I215" s="70">
        <f t="shared" si="31"/>
        <v>0</v>
      </c>
    </row>
    <row r="216" spans="1:9" x14ac:dyDescent="0.25">
      <c r="A216" s="45">
        <v>44078</v>
      </c>
      <c r="B216" s="40">
        <f t="shared" si="25"/>
        <v>1</v>
      </c>
      <c r="C216" s="26">
        <f t="shared" si="26"/>
        <v>4230</v>
      </c>
      <c r="D216" s="27">
        <f t="shared" si="27"/>
        <v>4161.09</v>
      </c>
      <c r="E216" s="26">
        <f t="shared" si="28"/>
        <v>68.91</v>
      </c>
      <c r="F216" s="26">
        <f t="shared" si="29"/>
        <v>167673.99999999956</v>
      </c>
      <c r="G216" s="26">
        <f t="shared" si="24"/>
        <v>163512.90999999957</v>
      </c>
      <c r="H216" s="26">
        <f t="shared" si="30"/>
        <v>68.91</v>
      </c>
      <c r="I216" s="70">
        <f t="shared" si="31"/>
        <v>0</v>
      </c>
    </row>
    <row r="217" spans="1:9" x14ac:dyDescent="0.25">
      <c r="A217" s="45">
        <v>44079</v>
      </c>
      <c r="B217" s="40">
        <f t="shared" si="25"/>
        <v>1</v>
      </c>
      <c r="C217" s="26">
        <f t="shared" si="26"/>
        <v>4230</v>
      </c>
      <c r="D217" s="27">
        <f t="shared" si="27"/>
        <v>4162.8</v>
      </c>
      <c r="E217" s="26">
        <f t="shared" si="28"/>
        <v>67.2</v>
      </c>
      <c r="F217" s="26">
        <f t="shared" si="29"/>
        <v>163512.90999999957</v>
      </c>
      <c r="G217" s="26">
        <f t="shared" si="24"/>
        <v>159350.10999999958</v>
      </c>
      <c r="H217" s="26">
        <f t="shared" si="30"/>
        <v>67.2</v>
      </c>
      <c r="I217" s="70">
        <f t="shared" si="31"/>
        <v>0</v>
      </c>
    </row>
    <row r="218" spans="1:9" x14ac:dyDescent="0.25">
      <c r="A218" s="45">
        <v>44080</v>
      </c>
      <c r="B218" s="40">
        <f t="shared" si="25"/>
        <v>1</v>
      </c>
      <c r="C218" s="26">
        <f t="shared" si="26"/>
        <v>4230</v>
      </c>
      <c r="D218" s="27">
        <f t="shared" si="27"/>
        <v>4164.51</v>
      </c>
      <c r="E218" s="26">
        <f t="shared" si="28"/>
        <v>65.489999999999995</v>
      </c>
      <c r="F218" s="26">
        <f t="shared" si="29"/>
        <v>159350.10999999958</v>
      </c>
      <c r="G218" s="26">
        <f t="shared" si="24"/>
        <v>155185.59999999957</v>
      </c>
      <c r="H218" s="26">
        <f t="shared" si="30"/>
        <v>65.489999999999995</v>
      </c>
      <c r="I218" s="70">
        <f t="shared" si="31"/>
        <v>0</v>
      </c>
    </row>
    <row r="219" spans="1:9" x14ac:dyDescent="0.25">
      <c r="A219" s="45">
        <v>44081</v>
      </c>
      <c r="B219" s="40">
        <f t="shared" si="25"/>
        <v>1</v>
      </c>
      <c r="C219" s="26">
        <f t="shared" si="26"/>
        <v>4230</v>
      </c>
      <c r="D219" s="27">
        <f t="shared" si="27"/>
        <v>4166.2299999999996</v>
      </c>
      <c r="E219" s="26">
        <f t="shared" si="28"/>
        <v>63.77</v>
      </c>
      <c r="F219" s="26">
        <f t="shared" si="29"/>
        <v>155185.59999999957</v>
      </c>
      <c r="G219" s="26">
        <f t="shared" si="24"/>
        <v>151019.36999999956</v>
      </c>
      <c r="H219" s="26">
        <f t="shared" si="30"/>
        <v>63.77</v>
      </c>
      <c r="I219" s="70">
        <f t="shared" si="31"/>
        <v>0</v>
      </c>
    </row>
    <row r="220" spans="1:9" x14ac:dyDescent="0.25">
      <c r="A220" s="45">
        <v>44082</v>
      </c>
      <c r="B220" s="40">
        <f t="shared" si="25"/>
        <v>1</v>
      </c>
      <c r="C220" s="26">
        <f t="shared" si="26"/>
        <v>4230</v>
      </c>
      <c r="D220" s="27">
        <f t="shared" si="27"/>
        <v>4167.9399999999996</v>
      </c>
      <c r="E220" s="26">
        <f t="shared" si="28"/>
        <v>62.06</v>
      </c>
      <c r="F220" s="26">
        <f t="shared" si="29"/>
        <v>151019.36999999956</v>
      </c>
      <c r="G220" s="26">
        <f t="shared" si="24"/>
        <v>146851.42999999956</v>
      </c>
      <c r="H220" s="26">
        <f t="shared" si="30"/>
        <v>62.06</v>
      </c>
      <c r="I220" s="70">
        <f t="shared" si="31"/>
        <v>0</v>
      </c>
    </row>
    <row r="221" spans="1:9" x14ac:dyDescent="0.25">
      <c r="A221" s="45">
        <v>44083</v>
      </c>
      <c r="B221" s="40">
        <f t="shared" si="25"/>
        <v>1</v>
      </c>
      <c r="C221" s="26">
        <f t="shared" si="26"/>
        <v>4230</v>
      </c>
      <c r="D221" s="27">
        <f t="shared" si="27"/>
        <v>4169.6499999999996</v>
      </c>
      <c r="E221" s="26">
        <f t="shared" si="28"/>
        <v>60.35</v>
      </c>
      <c r="F221" s="26">
        <f t="shared" si="29"/>
        <v>146851.42999999956</v>
      </c>
      <c r="G221" s="26">
        <f t="shared" si="24"/>
        <v>142681.77999999956</v>
      </c>
      <c r="H221" s="26">
        <f t="shared" si="30"/>
        <v>60.35</v>
      </c>
      <c r="I221" s="70">
        <f t="shared" si="31"/>
        <v>0</v>
      </c>
    </row>
    <row r="222" spans="1:9" x14ac:dyDescent="0.25">
      <c r="A222" s="45">
        <v>44084</v>
      </c>
      <c r="B222" s="40">
        <f t="shared" si="25"/>
        <v>1</v>
      </c>
      <c r="C222" s="26">
        <f t="shared" si="26"/>
        <v>4230</v>
      </c>
      <c r="D222" s="27">
        <f t="shared" si="27"/>
        <v>4171.3599999999997</v>
      </c>
      <c r="E222" s="26">
        <f t="shared" si="28"/>
        <v>58.64</v>
      </c>
      <c r="F222" s="26">
        <f t="shared" si="29"/>
        <v>142681.77999999956</v>
      </c>
      <c r="G222" s="26">
        <f t="shared" si="24"/>
        <v>138510.41999999958</v>
      </c>
      <c r="H222" s="26">
        <f t="shared" si="30"/>
        <v>58.64</v>
      </c>
      <c r="I222" s="70">
        <f t="shared" si="31"/>
        <v>0</v>
      </c>
    </row>
    <row r="223" spans="1:9" x14ac:dyDescent="0.25">
      <c r="A223" s="45">
        <v>44085</v>
      </c>
      <c r="B223" s="40">
        <f t="shared" si="25"/>
        <v>1</v>
      </c>
      <c r="C223" s="26">
        <f t="shared" si="26"/>
        <v>4230</v>
      </c>
      <c r="D223" s="27">
        <f t="shared" si="27"/>
        <v>4173.08</v>
      </c>
      <c r="E223" s="26">
        <f t="shared" si="28"/>
        <v>56.92</v>
      </c>
      <c r="F223" s="26">
        <f t="shared" si="29"/>
        <v>138510.41999999958</v>
      </c>
      <c r="G223" s="26">
        <f t="shared" si="24"/>
        <v>134337.33999999959</v>
      </c>
      <c r="H223" s="26">
        <f t="shared" si="30"/>
        <v>56.92</v>
      </c>
      <c r="I223" s="70">
        <f t="shared" si="31"/>
        <v>0</v>
      </c>
    </row>
    <row r="224" spans="1:9" x14ac:dyDescent="0.25">
      <c r="A224" s="45">
        <v>44086</v>
      </c>
      <c r="B224" s="40">
        <f t="shared" si="25"/>
        <v>1</v>
      </c>
      <c r="C224" s="26">
        <f t="shared" si="26"/>
        <v>4230</v>
      </c>
      <c r="D224" s="27">
        <f t="shared" si="27"/>
        <v>4174.79</v>
      </c>
      <c r="E224" s="26">
        <f t="shared" si="28"/>
        <v>55.21</v>
      </c>
      <c r="F224" s="26">
        <f t="shared" si="29"/>
        <v>134337.33999999959</v>
      </c>
      <c r="G224" s="26">
        <f t="shared" si="24"/>
        <v>130162.5499999996</v>
      </c>
      <c r="H224" s="26">
        <f t="shared" si="30"/>
        <v>55.21</v>
      </c>
      <c r="I224" s="70">
        <f t="shared" si="31"/>
        <v>0</v>
      </c>
    </row>
    <row r="225" spans="1:9" x14ac:dyDescent="0.25">
      <c r="A225" s="45">
        <v>44087</v>
      </c>
      <c r="B225" s="40">
        <f t="shared" si="25"/>
        <v>1</v>
      </c>
      <c r="C225" s="26">
        <f t="shared" si="26"/>
        <v>4230</v>
      </c>
      <c r="D225" s="27">
        <f t="shared" si="27"/>
        <v>4176.51</v>
      </c>
      <c r="E225" s="26">
        <f t="shared" si="28"/>
        <v>53.49</v>
      </c>
      <c r="F225" s="26">
        <f t="shared" si="29"/>
        <v>130162.5499999996</v>
      </c>
      <c r="G225" s="26">
        <f t="shared" si="24"/>
        <v>125986.0399999996</v>
      </c>
      <c r="H225" s="26">
        <f t="shared" si="30"/>
        <v>53.49</v>
      </c>
      <c r="I225" s="70">
        <f t="shared" si="31"/>
        <v>0</v>
      </c>
    </row>
    <row r="226" spans="1:9" x14ac:dyDescent="0.25">
      <c r="A226" s="45">
        <v>44088</v>
      </c>
      <c r="B226" s="40">
        <f t="shared" si="25"/>
        <v>1</v>
      </c>
      <c r="C226" s="26">
        <f t="shared" si="26"/>
        <v>4230</v>
      </c>
      <c r="D226" s="27">
        <f t="shared" si="27"/>
        <v>4178.22</v>
      </c>
      <c r="E226" s="26">
        <f t="shared" si="28"/>
        <v>51.78</v>
      </c>
      <c r="F226" s="26">
        <f t="shared" si="29"/>
        <v>125986.0399999996</v>
      </c>
      <c r="G226" s="26">
        <f t="shared" si="24"/>
        <v>121807.8199999996</v>
      </c>
      <c r="H226" s="26">
        <f t="shared" si="30"/>
        <v>51.78</v>
      </c>
      <c r="I226" s="70">
        <f t="shared" si="31"/>
        <v>0</v>
      </c>
    </row>
    <row r="227" spans="1:9" x14ac:dyDescent="0.25">
      <c r="A227" s="45">
        <v>44089</v>
      </c>
      <c r="B227" s="40">
        <f t="shared" si="25"/>
        <v>1</v>
      </c>
      <c r="C227" s="26">
        <f t="shared" si="26"/>
        <v>4230</v>
      </c>
      <c r="D227" s="27">
        <f t="shared" si="27"/>
        <v>4179.9399999999996</v>
      </c>
      <c r="E227" s="26">
        <f t="shared" si="28"/>
        <v>50.06</v>
      </c>
      <c r="F227" s="26">
        <f t="shared" si="29"/>
        <v>121807.8199999996</v>
      </c>
      <c r="G227" s="26">
        <f t="shared" si="24"/>
        <v>117627.8799999996</v>
      </c>
      <c r="H227" s="26">
        <f t="shared" si="30"/>
        <v>50.06</v>
      </c>
      <c r="I227" s="70">
        <f t="shared" si="31"/>
        <v>0</v>
      </c>
    </row>
    <row r="228" spans="1:9" x14ac:dyDescent="0.25">
      <c r="A228" s="45">
        <v>44090</v>
      </c>
      <c r="B228" s="40">
        <f t="shared" si="25"/>
        <v>1</v>
      </c>
      <c r="C228" s="26">
        <f t="shared" si="26"/>
        <v>4230</v>
      </c>
      <c r="D228" s="27">
        <f t="shared" si="27"/>
        <v>4181.66</v>
      </c>
      <c r="E228" s="26">
        <f t="shared" si="28"/>
        <v>48.34</v>
      </c>
      <c r="F228" s="26">
        <f t="shared" si="29"/>
        <v>117627.8799999996</v>
      </c>
      <c r="G228" s="26">
        <f t="shared" si="24"/>
        <v>113446.21999999959</v>
      </c>
      <c r="H228" s="26">
        <f t="shared" si="30"/>
        <v>48.34</v>
      </c>
      <c r="I228" s="70">
        <f t="shared" si="31"/>
        <v>0</v>
      </c>
    </row>
    <row r="229" spans="1:9" x14ac:dyDescent="0.25">
      <c r="A229" s="45">
        <v>44091</v>
      </c>
      <c r="B229" s="40">
        <f t="shared" si="25"/>
        <v>1</v>
      </c>
      <c r="C229" s="26">
        <f t="shared" si="26"/>
        <v>4230</v>
      </c>
      <c r="D229" s="27">
        <f t="shared" si="27"/>
        <v>4183.38</v>
      </c>
      <c r="E229" s="26">
        <f t="shared" si="28"/>
        <v>46.62</v>
      </c>
      <c r="F229" s="26">
        <f t="shared" si="29"/>
        <v>113446.21999999959</v>
      </c>
      <c r="G229" s="26">
        <f t="shared" si="24"/>
        <v>109262.83999999959</v>
      </c>
      <c r="H229" s="26">
        <f t="shared" si="30"/>
        <v>46.62</v>
      </c>
      <c r="I229" s="70">
        <f t="shared" si="31"/>
        <v>0</v>
      </c>
    </row>
    <row r="230" spans="1:9" x14ac:dyDescent="0.25">
      <c r="A230" s="45">
        <v>44092</v>
      </c>
      <c r="B230" s="40">
        <f t="shared" si="25"/>
        <v>1</v>
      </c>
      <c r="C230" s="26">
        <f t="shared" si="26"/>
        <v>4230</v>
      </c>
      <c r="D230" s="27">
        <f t="shared" si="27"/>
        <v>4185.1000000000004</v>
      </c>
      <c r="E230" s="26">
        <f t="shared" si="28"/>
        <v>44.9</v>
      </c>
      <c r="F230" s="26">
        <f t="shared" si="29"/>
        <v>109262.83999999959</v>
      </c>
      <c r="G230" s="26">
        <f t="shared" si="24"/>
        <v>105077.73999999958</v>
      </c>
      <c r="H230" s="26">
        <f t="shared" si="30"/>
        <v>44.9</v>
      </c>
      <c r="I230" s="70">
        <f t="shared" si="31"/>
        <v>0</v>
      </c>
    </row>
    <row r="231" spans="1:9" x14ac:dyDescent="0.25">
      <c r="A231" s="45">
        <v>44093</v>
      </c>
      <c r="B231" s="40">
        <f t="shared" si="25"/>
        <v>1</v>
      </c>
      <c r="C231" s="26">
        <f t="shared" si="26"/>
        <v>4230</v>
      </c>
      <c r="D231" s="27">
        <f t="shared" si="27"/>
        <v>4186.82</v>
      </c>
      <c r="E231" s="26">
        <f t="shared" si="28"/>
        <v>43.18</v>
      </c>
      <c r="F231" s="26">
        <f t="shared" si="29"/>
        <v>105077.73999999958</v>
      </c>
      <c r="G231" s="26">
        <f t="shared" si="24"/>
        <v>100890.91999999958</v>
      </c>
      <c r="H231" s="26">
        <f t="shared" si="30"/>
        <v>43.18</v>
      </c>
      <c r="I231" s="70">
        <f t="shared" si="31"/>
        <v>0</v>
      </c>
    </row>
    <row r="232" spans="1:9" x14ac:dyDescent="0.25">
      <c r="A232" s="45">
        <v>44094</v>
      </c>
      <c r="B232" s="40">
        <f t="shared" si="25"/>
        <v>1</v>
      </c>
      <c r="C232" s="26">
        <f t="shared" si="26"/>
        <v>4230</v>
      </c>
      <c r="D232" s="27">
        <f t="shared" si="27"/>
        <v>4188.54</v>
      </c>
      <c r="E232" s="26">
        <f t="shared" si="28"/>
        <v>41.46</v>
      </c>
      <c r="F232" s="26">
        <f t="shared" si="29"/>
        <v>100890.91999999958</v>
      </c>
      <c r="G232" s="26">
        <f t="shared" si="24"/>
        <v>96702.379999999583</v>
      </c>
      <c r="H232" s="26">
        <f t="shared" si="30"/>
        <v>41.46</v>
      </c>
      <c r="I232" s="70">
        <f t="shared" si="31"/>
        <v>0</v>
      </c>
    </row>
    <row r="233" spans="1:9" x14ac:dyDescent="0.25">
      <c r="A233" s="45">
        <v>44095</v>
      </c>
      <c r="B233" s="40">
        <f t="shared" si="25"/>
        <v>1</v>
      </c>
      <c r="C233" s="26">
        <f t="shared" si="26"/>
        <v>4230</v>
      </c>
      <c r="D233" s="27">
        <f t="shared" si="27"/>
        <v>4190.26</v>
      </c>
      <c r="E233" s="26">
        <f t="shared" si="28"/>
        <v>39.74</v>
      </c>
      <c r="F233" s="26">
        <f t="shared" si="29"/>
        <v>96702.379999999583</v>
      </c>
      <c r="G233" s="26">
        <f t="shared" si="24"/>
        <v>92512.119999999588</v>
      </c>
      <c r="H233" s="26">
        <f t="shared" si="30"/>
        <v>39.74</v>
      </c>
      <c r="I233" s="70">
        <f t="shared" si="31"/>
        <v>0</v>
      </c>
    </row>
    <row r="234" spans="1:9" x14ac:dyDescent="0.25">
      <c r="A234" s="45">
        <v>44096</v>
      </c>
      <c r="B234" s="40">
        <f t="shared" si="25"/>
        <v>1</v>
      </c>
      <c r="C234" s="26">
        <f t="shared" si="26"/>
        <v>4230</v>
      </c>
      <c r="D234" s="27">
        <f t="shared" si="27"/>
        <v>4191.9799999999996</v>
      </c>
      <c r="E234" s="26">
        <f t="shared" si="28"/>
        <v>38.020000000000003</v>
      </c>
      <c r="F234" s="26">
        <f t="shared" si="29"/>
        <v>92512.119999999588</v>
      </c>
      <c r="G234" s="26">
        <f t="shared" si="24"/>
        <v>88320.139999999592</v>
      </c>
      <c r="H234" s="26">
        <f t="shared" si="30"/>
        <v>38.020000000000003</v>
      </c>
      <c r="I234" s="70">
        <f t="shared" si="31"/>
        <v>0</v>
      </c>
    </row>
    <row r="235" spans="1:9" x14ac:dyDescent="0.25">
      <c r="A235" s="45">
        <v>44097</v>
      </c>
      <c r="B235" s="40">
        <f t="shared" si="25"/>
        <v>1</v>
      </c>
      <c r="C235" s="26">
        <f t="shared" si="26"/>
        <v>4230</v>
      </c>
      <c r="D235" s="27">
        <f t="shared" si="27"/>
        <v>4193.7</v>
      </c>
      <c r="E235" s="26">
        <f t="shared" si="28"/>
        <v>36.299999999999997</v>
      </c>
      <c r="F235" s="26">
        <f t="shared" si="29"/>
        <v>88320.139999999592</v>
      </c>
      <c r="G235" s="26">
        <f t="shared" si="24"/>
        <v>84126.439999999595</v>
      </c>
      <c r="H235" s="26">
        <f t="shared" si="30"/>
        <v>36.299999999999997</v>
      </c>
      <c r="I235" s="70">
        <f t="shared" si="31"/>
        <v>0</v>
      </c>
    </row>
    <row r="236" spans="1:9" x14ac:dyDescent="0.25">
      <c r="A236" s="45">
        <v>44098</v>
      </c>
      <c r="B236" s="40">
        <f t="shared" si="25"/>
        <v>1</v>
      </c>
      <c r="C236" s="26">
        <f t="shared" si="26"/>
        <v>4230</v>
      </c>
      <c r="D236" s="27">
        <f t="shared" si="27"/>
        <v>4195.43</v>
      </c>
      <c r="E236" s="26">
        <f t="shared" si="28"/>
        <v>34.57</v>
      </c>
      <c r="F236" s="26">
        <f t="shared" si="29"/>
        <v>84126.439999999595</v>
      </c>
      <c r="G236" s="26">
        <f t="shared" si="24"/>
        <v>79931.009999999602</v>
      </c>
      <c r="H236" s="26">
        <f t="shared" si="30"/>
        <v>34.57</v>
      </c>
      <c r="I236" s="70">
        <f t="shared" si="31"/>
        <v>0</v>
      </c>
    </row>
    <row r="237" spans="1:9" x14ac:dyDescent="0.25">
      <c r="A237" s="45">
        <v>44099</v>
      </c>
      <c r="B237" s="40">
        <f t="shared" si="25"/>
        <v>1</v>
      </c>
      <c r="C237" s="26">
        <f t="shared" si="26"/>
        <v>4230</v>
      </c>
      <c r="D237" s="27">
        <f t="shared" si="27"/>
        <v>4197.1499999999996</v>
      </c>
      <c r="E237" s="26">
        <f t="shared" si="28"/>
        <v>32.85</v>
      </c>
      <c r="F237" s="26">
        <f t="shared" si="29"/>
        <v>79931.009999999602</v>
      </c>
      <c r="G237" s="26">
        <f t="shared" si="24"/>
        <v>75733.859999999608</v>
      </c>
      <c r="H237" s="26">
        <f t="shared" si="30"/>
        <v>32.85</v>
      </c>
      <c r="I237" s="70">
        <f t="shared" si="31"/>
        <v>0</v>
      </c>
    </row>
    <row r="238" spans="1:9" x14ac:dyDescent="0.25">
      <c r="A238" s="45">
        <v>44100</v>
      </c>
      <c r="B238" s="40">
        <f t="shared" si="25"/>
        <v>1</v>
      </c>
      <c r="C238" s="26">
        <f t="shared" si="26"/>
        <v>4230</v>
      </c>
      <c r="D238" s="27">
        <f t="shared" si="27"/>
        <v>4198.88</v>
      </c>
      <c r="E238" s="26">
        <f t="shared" si="28"/>
        <v>31.12</v>
      </c>
      <c r="F238" s="26">
        <f t="shared" si="29"/>
        <v>75733.859999999608</v>
      </c>
      <c r="G238" s="26">
        <f t="shared" si="24"/>
        <v>71534.979999999603</v>
      </c>
      <c r="H238" s="26">
        <f t="shared" si="30"/>
        <v>31.12</v>
      </c>
      <c r="I238" s="70">
        <f t="shared" si="31"/>
        <v>0</v>
      </c>
    </row>
    <row r="239" spans="1:9" x14ac:dyDescent="0.25">
      <c r="A239" s="45">
        <v>44101</v>
      </c>
      <c r="B239" s="40">
        <f t="shared" si="25"/>
        <v>1</v>
      </c>
      <c r="C239" s="26">
        <f t="shared" si="26"/>
        <v>4230</v>
      </c>
      <c r="D239" s="27">
        <f t="shared" si="27"/>
        <v>4200.6000000000004</v>
      </c>
      <c r="E239" s="26">
        <f t="shared" si="28"/>
        <v>29.4</v>
      </c>
      <c r="F239" s="26">
        <f t="shared" si="29"/>
        <v>71534.979999999603</v>
      </c>
      <c r="G239" s="26">
        <f t="shared" si="24"/>
        <v>67334.379999999597</v>
      </c>
      <c r="H239" s="26">
        <f t="shared" si="30"/>
        <v>29.4</v>
      </c>
      <c r="I239" s="70">
        <f t="shared" si="31"/>
        <v>0</v>
      </c>
    </row>
    <row r="240" spans="1:9" x14ac:dyDescent="0.25">
      <c r="A240" s="45">
        <v>44102</v>
      </c>
      <c r="B240" s="40">
        <f t="shared" si="25"/>
        <v>1</v>
      </c>
      <c r="C240" s="26">
        <f t="shared" si="26"/>
        <v>4230</v>
      </c>
      <c r="D240" s="27">
        <f t="shared" si="27"/>
        <v>4202.33</v>
      </c>
      <c r="E240" s="26">
        <f t="shared" si="28"/>
        <v>27.67</v>
      </c>
      <c r="F240" s="26">
        <f t="shared" si="29"/>
        <v>67334.379999999597</v>
      </c>
      <c r="G240" s="26">
        <f t="shared" si="24"/>
        <v>63132.049999999595</v>
      </c>
      <c r="H240" s="26">
        <f t="shared" si="30"/>
        <v>27.67</v>
      </c>
      <c r="I240" s="70">
        <f t="shared" si="31"/>
        <v>0</v>
      </c>
    </row>
    <row r="241" spans="1:9" x14ac:dyDescent="0.25">
      <c r="A241" s="45">
        <v>44103</v>
      </c>
      <c r="B241" s="40">
        <f t="shared" si="25"/>
        <v>1</v>
      </c>
      <c r="C241" s="26">
        <f t="shared" si="26"/>
        <v>4230</v>
      </c>
      <c r="D241" s="27">
        <f t="shared" si="27"/>
        <v>4204.0600000000004</v>
      </c>
      <c r="E241" s="26">
        <f t="shared" si="28"/>
        <v>25.94</v>
      </c>
      <c r="F241" s="26">
        <f t="shared" si="29"/>
        <v>63132.049999999595</v>
      </c>
      <c r="G241" s="26">
        <f t="shared" si="24"/>
        <v>58927.989999999598</v>
      </c>
      <c r="H241" s="26">
        <f t="shared" si="30"/>
        <v>25.94</v>
      </c>
      <c r="I241" s="70">
        <f t="shared" si="31"/>
        <v>0</v>
      </c>
    </row>
    <row r="242" spans="1:9" x14ac:dyDescent="0.25">
      <c r="A242" s="45">
        <v>44104</v>
      </c>
      <c r="B242" s="40">
        <f t="shared" si="25"/>
        <v>1</v>
      </c>
      <c r="C242" s="26">
        <f t="shared" si="26"/>
        <v>4230</v>
      </c>
      <c r="D242" s="27">
        <f t="shared" si="27"/>
        <v>4205.78</v>
      </c>
      <c r="E242" s="26">
        <f t="shared" si="28"/>
        <v>24.22</v>
      </c>
      <c r="F242" s="26">
        <f t="shared" si="29"/>
        <v>58927.989999999598</v>
      </c>
      <c r="G242" s="26">
        <f t="shared" si="24"/>
        <v>54722.209999999599</v>
      </c>
      <c r="H242" s="26">
        <f t="shared" si="30"/>
        <v>24.22</v>
      </c>
      <c r="I242" s="70">
        <f t="shared" si="31"/>
        <v>0</v>
      </c>
    </row>
    <row r="243" spans="1:9" x14ac:dyDescent="0.25">
      <c r="A243" s="45">
        <v>44105</v>
      </c>
      <c r="B243" s="40">
        <f t="shared" si="25"/>
        <v>1</v>
      </c>
      <c r="C243" s="26">
        <f t="shared" si="26"/>
        <v>4230</v>
      </c>
      <c r="D243" s="27">
        <f t="shared" si="27"/>
        <v>4207.51</v>
      </c>
      <c r="E243" s="26">
        <f t="shared" si="28"/>
        <v>22.49</v>
      </c>
      <c r="F243" s="26">
        <f t="shared" si="29"/>
        <v>54722.209999999599</v>
      </c>
      <c r="G243" s="26">
        <f t="shared" si="24"/>
        <v>50514.699999999597</v>
      </c>
      <c r="H243" s="26">
        <f t="shared" si="30"/>
        <v>22.49</v>
      </c>
      <c r="I243" s="70">
        <f t="shared" si="31"/>
        <v>0</v>
      </c>
    </row>
    <row r="244" spans="1:9" x14ac:dyDescent="0.25">
      <c r="A244" s="45">
        <v>44106</v>
      </c>
      <c r="B244" s="40">
        <f t="shared" si="25"/>
        <v>1</v>
      </c>
      <c r="C244" s="26">
        <f t="shared" si="26"/>
        <v>4230</v>
      </c>
      <c r="D244" s="27">
        <f t="shared" si="27"/>
        <v>4209.24</v>
      </c>
      <c r="E244" s="26">
        <f t="shared" si="28"/>
        <v>20.76</v>
      </c>
      <c r="F244" s="26">
        <f t="shared" si="29"/>
        <v>50514.699999999597</v>
      </c>
      <c r="G244" s="26">
        <f t="shared" si="24"/>
        <v>46305.459999999599</v>
      </c>
      <c r="H244" s="26">
        <f t="shared" si="30"/>
        <v>20.76</v>
      </c>
      <c r="I244" s="70">
        <f t="shared" si="31"/>
        <v>0</v>
      </c>
    </row>
    <row r="245" spans="1:9" x14ac:dyDescent="0.25">
      <c r="A245" s="45">
        <v>44107</v>
      </c>
      <c r="B245" s="40">
        <f t="shared" si="25"/>
        <v>1</v>
      </c>
      <c r="C245" s="26">
        <f t="shared" si="26"/>
        <v>4230</v>
      </c>
      <c r="D245" s="27">
        <f t="shared" si="27"/>
        <v>4210.97</v>
      </c>
      <c r="E245" s="26">
        <f t="shared" si="28"/>
        <v>19.03</v>
      </c>
      <c r="F245" s="26">
        <f t="shared" si="29"/>
        <v>46305.459999999599</v>
      </c>
      <c r="G245" s="26">
        <f t="shared" si="24"/>
        <v>42094.489999999598</v>
      </c>
      <c r="H245" s="26">
        <f t="shared" si="30"/>
        <v>19.03</v>
      </c>
      <c r="I245" s="70">
        <f t="shared" si="31"/>
        <v>0</v>
      </c>
    </row>
    <row r="246" spans="1:9" x14ac:dyDescent="0.25">
      <c r="A246" s="45">
        <v>44108</v>
      </c>
      <c r="B246" s="40">
        <f t="shared" si="25"/>
        <v>1</v>
      </c>
      <c r="C246" s="26">
        <f t="shared" si="26"/>
        <v>4230</v>
      </c>
      <c r="D246" s="27">
        <f t="shared" si="27"/>
        <v>4212.7</v>
      </c>
      <c r="E246" s="26">
        <f t="shared" si="28"/>
        <v>17.3</v>
      </c>
      <c r="F246" s="26">
        <f t="shared" si="29"/>
        <v>42094.489999999598</v>
      </c>
      <c r="G246" s="26">
        <f t="shared" si="24"/>
        <v>37881.789999999601</v>
      </c>
      <c r="H246" s="26">
        <f t="shared" si="30"/>
        <v>17.3</v>
      </c>
      <c r="I246" s="70">
        <f t="shared" si="31"/>
        <v>0</v>
      </c>
    </row>
    <row r="247" spans="1:9" x14ac:dyDescent="0.25">
      <c r="A247" s="45">
        <v>44109</v>
      </c>
      <c r="B247" s="40">
        <f t="shared" si="25"/>
        <v>1</v>
      </c>
      <c r="C247" s="26">
        <f t="shared" si="26"/>
        <v>4230</v>
      </c>
      <c r="D247" s="27">
        <f t="shared" si="27"/>
        <v>4214.43</v>
      </c>
      <c r="E247" s="26">
        <f t="shared" si="28"/>
        <v>15.57</v>
      </c>
      <c r="F247" s="26">
        <f t="shared" si="29"/>
        <v>37881.789999999601</v>
      </c>
      <c r="G247" s="26">
        <f t="shared" si="24"/>
        <v>33667.3599999996</v>
      </c>
      <c r="H247" s="26">
        <f t="shared" si="30"/>
        <v>15.57</v>
      </c>
      <c r="I247" s="70">
        <f t="shared" si="31"/>
        <v>0</v>
      </c>
    </row>
    <row r="248" spans="1:9" x14ac:dyDescent="0.25">
      <c r="A248" s="45">
        <v>44110</v>
      </c>
      <c r="B248" s="40">
        <f t="shared" si="25"/>
        <v>1</v>
      </c>
      <c r="C248" s="26">
        <f t="shared" si="26"/>
        <v>4230</v>
      </c>
      <c r="D248" s="27">
        <f t="shared" si="27"/>
        <v>4216.16</v>
      </c>
      <c r="E248" s="26">
        <f t="shared" si="28"/>
        <v>13.84</v>
      </c>
      <c r="F248" s="26">
        <f t="shared" si="29"/>
        <v>33667.3599999996</v>
      </c>
      <c r="G248" s="26">
        <f t="shared" si="24"/>
        <v>29451.199999999601</v>
      </c>
      <c r="H248" s="26">
        <f t="shared" si="30"/>
        <v>13.84</v>
      </c>
      <c r="I248" s="70">
        <f t="shared" si="31"/>
        <v>0</v>
      </c>
    </row>
    <row r="249" spans="1:9" x14ac:dyDescent="0.25">
      <c r="A249" s="45">
        <v>44111</v>
      </c>
      <c r="B249" s="40">
        <f t="shared" si="25"/>
        <v>1</v>
      </c>
      <c r="C249" s="26">
        <f t="shared" si="26"/>
        <v>4230</v>
      </c>
      <c r="D249" s="27">
        <f t="shared" si="27"/>
        <v>4217.8999999999996</v>
      </c>
      <c r="E249" s="26">
        <f t="shared" si="28"/>
        <v>12.1</v>
      </c>
      <c r="F249" s="26">
        <f t="shared" si="29"/>
        <v>29451.199999999601</v>
      </c>
      <c r="G249" s="26">
        <f t="shared" si="24"/>
        <v>25233.299999999603</v>
      </c>
      <c r="H249" s="26">
        <f t="shared" si="30"/>
        <v>12.1</v>
      </c>
      <c r="I249" s="70">
        <f t="shared" si="31"/>
        <v>0</v>
      </c>
    </row>
    <row r="250" spans="1:9" x14ac:dyDescent="0.25">
      <c r="A250" s="45">
        <v>44112</v>
      </c>
      <c r="B250" s="40">
        <f t="shared" si="25"/>
        <v>1</v>
      </c>
      <c r="C250" s="26">
        <f t="shared" si="26"/>
        <v>4230</v>
      </c>
      <c r="D250" s="27">
        <f t="shared" si="27"/>
        <v>4219.63</v>
      </c>
      <c r="E250" s="26">
        <f t="shared" si="28"/>
        <v>10.37</v>
      </c>
      <c r="F250" s="26">
        <f t="shared" si="29"/>
        <v>25233.299999999603</v>
      </c>
      <c r="G250" s="26">
        <f t="shared" si="24"/>
        <v>21013.669999999602</v>
      </c>
      <c r="H250" s="26">
        <f t="shared" si="30"/>
        <v>10.37</v>
      </c>
      <c r="I250" s="70">
        <f t="shared" si="31"/>
        <v>0</v>
      </c>
    </row>
    <row r="251" spans="1:9" x14ac:dyDescent="0.25">
      <c r="A251" s="45">
        <v>44113</v>
      </c>
      <c r="B251" s="40">
        <f t="shared" si="25"/>
        <v>1</v>
      </c>
      <c r="C251" s="26">
        <f t="shared" si="26"/>
        <v>4230</v>
      </c>
      <c r="D251" s="27">
        <f t="shared" si="27"/>
        <v>4221.3599999999997</v>
      </c>
      <c r="E251" s="26">
        <f t="shared" si="28"/>
        <v>8.64</v>
      </c>
      <c r="F251" s="26">
        <f t="shared" si="29"/>
        <v>21013.669999999602</v>
      </c>
      <c r="G251" s="26">
        <f t="shared" si="24"/>
        <v>16792.309999999601</v>
      </c>
      <c r="H251" s="26">
        <f t="shared" si="30"/>
        <v>8.64</v>
      </c>
      <c r="I251" s="70">
        <f t="shared" si="31"/>
        <v>0</v>
      </c>
    </row>
    <row r="252" spans="1:9" x14ac:dyDescent="0.25">
      <c r="A252" s="45">
        <v>44114</v>
      </c>
      <c r="B252" s="40">
        <f t="shared" si="25"/>
        <v>1</v>
      </c>
      <c r="C252" s="26">
        <f t="shared" si="26"/>
        <v>4230</v>
      </c>
      <c r="D252" s="27">
        <f t="shared" si="27"/>
        <v>4223.1000000000004</v>
      </c>
      <c r="E252" s="26">
        <f t="shared" si="28"/>
        <v>6.9</v>
      </c>
      <c r="F252" s="26">
        <f t="shared" si="29"/>
        <v>16792.309999999601</v>
      </c>
      <c r="G252" s="26">
        <f t="shared" si="24"/>
        <v>12569.209999999601</v>
      </c>
      <c r="H252" s="26">
        <f t="shared" si="30"/>
        <v>6.9</v>
      </c>
      <c r="I252" s="70">
        <f t="shared" si="31"/>
        <v>0</v>
      </c>
    </row>
    <row r="253" spans="1:9" x14ac:dyDescent="0.25">
      <c r="A253" s="45">
        <v>44115</v>
      </c>
      <c r="B253" s="40">
        <f t="shared" si="25"/>
        <v>1</v>
      </c>
      <c r="C253" s="26">
        <f t="shared" si="26"/>
        <v>4230</v>
      </c>
      <c r="D253" s="27">
        <f t="shared" si="27"/>
        <v>4224.83</v>
      </c>
      <c r="E253" s="26">
        <f t="shared" si="28"/>
        <v>5.17</v>
      </c>
      <c r="F253" s="26">
        <f t="shared" si="29"/>
        <v>12569.209999999601</v>
      </c>
      <c r="G253" s="26">
        <f t="shared" si="24"/>
        <v>8344.3799999996008</v>
      </c>
      <c r="H253" s="26">
        <f t="shared" si="30"/>
        <v>5.17</v>
      </c>
      <c r="I253" s="70">
        <f t="shared" si="31"/>
        <v>0</v>
      </c>
    </row>
    <row r="254" spans="1:9" x14ac:dyDescent="0.25">
      <c r="A254" s="45">
        <v>44116</v>
      </c>
      <c r="B254" s="40">
        <f t="shared" si="25"/>
        <v>1</v>
      </c>
      <c r="C254" s="26">
        <f t="shared" si="26"/>
        <v>4230</v>
      </c>
      <c r="D254" s="27">
        <f t="shared" si="27"/>
        <v>4226.57</v>
      </c>
      <c r="E254" s="26">
        <f t="shared" si="28"/>
        <v>3.43</v>
      </c>
      <c r="F254" s="26">
        <f t="shared" si="29"/>
        <v>8344.3799999996008</v>
      </c>
      <c r="G254" s="26">
        <f t="shared" si="24"/>
        <v>4117.8099999996011</v>
      </c>
      <c r="H254" s="26">
        <f t="shared" si="30"/>
        <v>3.43</v>
      </c>
      <c r="I254" s="70">
        <f t="shared" si="31"/>
        <v>0</v>
      </c>
    </row>
    <row r="255" spans="1:9" x14ac:dyDescent="0.25">
      <c r="A255" s="45">
        <v>44117</v>
      </c>
      <c r="B255" s="40">
        <f t="shared" si="25"/>
        <v>1</v>
      </c>
      <c r="C255" s="26">
        <f t="shared" si="26"/>
        <v>4230</v>
      </c>
      <c r="D255" s="27">
        <f t="shared" si="27"/>
        <v>4117.8100000000004</v>
      </c>
      <c r="E255" s="26">
        <f>112.19</f>
        <v>112.19</v>
      </c>
      <c r="F255" s="26">
        <f t="shared" si="29"/>
        <v>4117.8099999996011</v>
      </c>
      <c r="G255" s="26">
        <f t="shared" si="24"/>
        <v>-3.992681740783155E-10</v>
      </c>
      <c r="H255" s="26">
        <f>112.22</f>
        <v>112.22</v>
      </c>
      <c r="I255" s="70">
        <f t="shared" si="31"/>
        <v>3.0000000000001137E-2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B2279-46ED-4401-AC7C-570599DE2BDC}">
  <dimension ref="A1:I255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1.7109375" bestFit="1" customWidth="1"/>
    <col min="3" max="3" width="22.85546875" bestFit="1" customWidth="1"/>
    <col min="4" max="4" width="15.42578125" bestFit="1" customWidth="1"/>
    <col min="5" max="5" width="13.85546875" bestFit="1" customWidth="1"/>
    <col min="6" max="7" width="16.28515625" bestFit="1" customWidth="1"/>
    <col min="8" max="8" width="15" bestFit="1" customWidth="1"/>
    <col min="9" max="9" width="6.5703125" bestFit="1" customWidth="1"/>
  </cols>
  <sheetData>
    <row r="1" spans="1:9" x14ac:dyDescent="0.25">
      <c r="A1" s="41" t="s">
        <v>267</v>
      </c>
      <c r="B1" s="96">
        <v>43835</v>
      </c>
      <c r="C1" s="142" t="s">
        <v>377</v>
      </c>
      <c r="D1" s="138">
        <v>999999999</v>
      </c>
    </row>
    <row r="2" spans="1:9" x14ac:dyDescent="0.25">
      <c r="A2" s="41" t="s">
        <v>268</v>
      </c>
      <c r="B2" s="43">
        <v>0.15</v>
      </c>
      <c r="C2" s="41" t="s">
        <v>336</v>
      </c>
      <c r="D2" s="84">
        <f>ROUNDUP(4229583.61252977,0)</f>
        <v>4229584</v>
      </c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45">
        <v>43866</v>
      </c>
      <c r="B4" s="40">
        <f>_xlfn.DAYS(A4,B1)</f>
        <v>31</v>
      </c>
      <c r="C4" s="26">
        <f>$D$2</f>
        <v>4229584</v>
      </c>
      <c r="D4" s="27">
        <f>C4-E4</f>
        <v>-8510142.0099999998</v>
      </c>
      <c r="E4" s="26">
        <f>ROUND(F4*$B$2*B4/365,2)</f>
        <v>12739726.01</v>
      </c>
      <c r="F4" s="26">
        <f>D1</f>
        <v>999999999</v>
      </c>
      <c r="G4" s="26">
        <f t="shared" ref="G4:G67" si="0">F4-D4</f>
        <v>1008510141.01</v>
      </c>
      <c r="H4" s="26">
        <f>ROUND(F4*$B$2*B4/365,2)</f>
        <v>12739726.01</v>
      </c>
      <c r="I4" s="70">
        <f>H4-E4</f>
        <v>0</v>
      </c>
    </row>
    <row r="5" spans="1:9" x14ac:dyDescent="0.25">
      <c r="A5" s="45">
        <v>43867</v>
      </c>
      <c r="B5" s="40">
        <f t="shared" ref="B5:B68" si="1">A5-A4</f>
        <v>1</v>
      </c>
      <c r="C5" s="26">
        <f t="shared" ref="C5:C68" si="2">$D$2</f>
        <v>4229584</v>
      </c>
      <c r="D5" s="27">
        <f t="shared" ref="D5:D68" si="3">C5-E5</f>
        <v>3815127.7800000003</v>
      </c>
      <c r="E5" s="26">
        <f t="shared" ref="E5:E68" si="4">ROUND(F5*$B$2*B5/365,2)</f>
        <v>414456.22</v>
      </c>
      <c r="F5" s="26">
        <f t="shared" ref="F5:F68" si="5">G4</f>
        <v>1008510141.01</v>
      </c>
      <c r="G5" s="26">
        <f t="shared" si="0"/>
        <v>1004695013.23</v>
      </c>
      <c r="H5" s="26">
        <f t="shared" ref="H5:H68" si="6">ROUND(F5*$B$2*B5/365,2)</f>
        <v>414456.22</v>
      </c>
      <c r="I5" s="70">
        <f t="shared" ref="I5:I68" si="7">H5-E5</f>
        <v>0</v>
      </c>
    </row>
    <row r="6" spans="1:9" x14ac:dyDescent="0.25">
      <c r="A6" s="45">
        <v>43868</v>
      </c>
      <c r="B6" s="40">
        <f t="shared" si="1"/>
        <v>1</v>
      </c>
      <c r="C6" s="26">
        <f t="shared" si="2"/>
        <v>4229584</v>
      </c>
      <c r="D6" s="27">
        <f t="shared" si="3"/>
        <v>3816695.64</v>
      </c>
      <c r="E6" s="26">
        <f t="shared" si="4"/>
        <v>412888.36</v>
      </c>
      <c r="F6" s="26">
        <f t="shared" si="5"/>
        <v>1004695013.23</v>
      </c>
      <c r="G6" s="26">
        <f t="shared" si="0"/>
        <v>1000878317.59</v>
      </c>
      <c r="H6" s="26">
        <f t="shared" si="6"/>
        <v>412888.36</v>
      </c>
      <c r="I6" s="70">
        <f t="shared" si="7"/>
        <v>0</v>
      </c>
    </row>
    <row r="7" spans="1:9" x14ac:dyDescent="0.25">
      <c r="A7" s="45">
        <v>43869</v>
      </c>
      <c r="B7" s="40">
        <f t="shared" si="1"/>
        <v>1</v>
      </c>
      <c r="C7" s="26">
        <f t="shared" si="2"/>
        <v>4229584</v>
      </c>
      <c r="D7" s="27">
        <f t="shared" si="3"/>
        <v>3818264.14</v>
      </c>
      <c r="E7" s="26">
        <f t="shared" si="4"/>
        <v>411319.86</v>
      </c>
      <c r="F7" s="26">
        <f t="shared" si="5"/>
        <v>1000878317.59</v>
      </c>
      <c r="G7" s="26">
        <f t="shared" si="0"/>
        <v>997060053.45000005</v>
      </c>
      <c r="H7" s="26">
        <f t="shared" si="6"/>
        <v>411319.86</v>
      </c>
      <c r="I7" s="70">
        <f t="shared" si="7"/>
        <v>0</v>
      </c>
    </row>
    <row r="8" spans="1:9" x14ac:dyDescent="0.25">
      <c r="A8" s="45">
        <v>43870</v>
      </c>
      <c r="B8" s="40">
        <f t="shared" si="1"/>
        <v>1</v>
      </c>
      <c r="C8" s="26">
        <f t="shared" si="2"/>
        <v>4229584</v>
      </c>
      <c r="D8" s="27">
        <f t="shared" si="3"/>
        <v>3819833.29</v>
      </c>
      <c r="E8" s="26">
        <f t="shared" si="4"/>
        <v>409750.71</v>
      </c>
      <c r="F8" s="26">
        <f t="shared" si="5"/>
        <v>997060053.45000005</v>
      </c>
      <c r="G8" s="26">
        <f t="shared" si="0"/>
        <v>993240220.16000009</v>
      </c>
      <c r="H8" s="26">
        <f t="shared" si="6"/>
        <v>409750.71</v>
      </c>
      <c r="I8" s="70">
        <f t="shared" si="7"/>
        <v>0</v>
      </c>
    </row>
    <row r="9" spans="1:9" x14ac:dyDescent="0.25">
      <c r="A9" s="45">
        <v>43871</v>
      </c>
      <c r="B9" s="40">
        <f t="shared" si="1"/>
        <v>1</v>
      </c>
      <c r="C9" s="26">
        <f t="shared" si="2"/>
        <v>4229584</v>
      </c>
      <c r="D9" s="27">
        <f t="shared" si="3"/>
        <v>3821403.09</v>
      </c>
      <c r="E9" s="26">
        <f t="shared" si="4"/>
        <v>408180.91</v>
      </c>
      <c r="F9" s="26">
        <f t="shared" si="5"/>
        <v>993240220.16000009</v>
      </c>
      <c r="G9" s="26">
        <f t="shared" si="0"/>
        <v>989418817.07000005</v>
      </c>
      <c r="H9" s="26">
        <f t="shared" si="6"/>
        <v>408180.91</v>
      </c>
      <c r="I9" s="70">
        <f t="shared" si="7"/>
        <v>0</v>
      </c>
    </row>
    <row r="10" spans="1:9" x14ac:dyDescent="0.25">
      <c r="A10" s="45">
        <v>43872</v>
      </c>
      <c r="B10" s="40">
        <f t="shared" si="1"/>
        <v>1</v>
      </c>
      <c r="C10" s="26">
        <f t="shared" si="2"/>
        <v>4229584</v>
      </c>
      <c r="D10" s="27">
        <f t="shared" si="3"/>
        <v>3822973.5300000003</v>
      </c>
      <c r="E10" s="26">
        <f t="shared" si="4"/>
        <v>406610.47</v>
      </c>
      <c r="F10" s="26">
        <f t="shared" si="5"/>
        <v>989418817.07000005</v>
      </c>
      <c r="G10" s="26">
        <f t="shared" si="0"/>
        <v>985595843.54000008</v>
      </c>
      <c r="H10" s="26">
        <f t="shared" si="6"/>
        <v>406610.47</v>
      </c>
      <c r="I10" s="70">
        <f t="shared" si="7"/>
        <v>0</v>
      </c>
    </row>
    <row r="11" spans="1:9" x14ac:dyDescent="0.25">
      <c r="A11" s="45">
        <v>43873</v>
      </c>
      <c r="B11" s="40">
        <f t="shared" si="1"/>
        <v>1</v>
      </c>
      <c r="C11" s="26">
        <f t="shared" si="2"/>
        <v>4229584</v>
      </c>
      <c r="D11" s="27">
        <f t="shared" si="3"/>
        <v>3824544.61</v>
      </c>
      <c r="E11" s="26">
        <f t="shared" si="4"/>
        <v>405039.39</v>
      </c>
      <c r="F11" s="26">
        <f t="shared" si="5"/>
        <v>985595843.54000008</v>
      </c>
      <c r="G11" s="26">
        <f t="shared" si="0"/>
        <v>981771298.93000007</v>
      </c>
      <c r="H11" s="26">
        <f t="shared" si="6"/>
        <v>405039.39</v>
      </c>
      <c r="I11" s="70">
        <f t="shared" si="7"/>
        <v>0</v>
      </c>
    </row>
    <row r="12" spans="1:9" x14ac:dyDescent="0.25">
      <c r="A12" s="45">
        <v>43874</v>
      </c>
      <c r="B12" s="40">
        <f t="shared" si="1"/>
        <v>1</v>
      </c>
      <c r="C12" s="26">
        <f t="shared" si="2"/>
        <v>4229584</v>
      </c>
      <c r="D12" s="27">
        <f t="shared" si="3"/>
        <v>3826116.34</v>
      </c>
      <c r="E12" s="26">
        <f t="shared" si="4"/>
        <v>403467.66</v>
      </c>
      <c r="F12" s="26">
        <f t="shared" si="5"/>
        <v>981771298.93000007</v>
      </c>
      <c r="G12" s="26">
        <f t="shared" si="0"/>
        <v>977945182.59000003</v>
      </c>
      <c r="H12" s="26">
        <f t="shared" si="6"/>
        <v>403467.66</v>
      </c>
      <c r="I12" s="70">
        <f t="shared" si="7"/>
        <v>0</v>
      </c>
    </row>
    <row r="13" spans="1:9" x14ac:dyDescent="0.25">
      <c r="A13" s="45">
        <v>43875</v>
      </c>
      <c r="B13" s="40">
        <f t="shared" si="1"/>
        <v>1</v>
      </c>
      <c r="C13" s="26">
        <f t="shared" si="2"/>
        <v>4229584</v>
      </c>
      <c r="D13" s="27">
        <f t="shared" si="3"/>
        <v>3827688.7199999997</v>
      </c>
      <c r="E13" s="26">
        <f t="shared" si="4"/>
        <v>401895.28</v>
      </c>
      <c r="F13" s="26">
        <f t="shared" si="5"/>
        <v>977945182.59000003</v>
      </c>
      <c r="G13" s="26">
        <f t="shared" si="0"/>
        <v>974117493.87</v>
      </c>
      <c r="H13" s="26">
        <f t="shared" si="6"/>
        <v>401895.28</v>
      </c>
      <c r="I13" s="70">
        <f t="shared" si="7"/>
        <v>0</v>
      </c>
    </row>
    <row r="14" spans="1:9" x14ac:dyDescent="0.25">
      <c r="A14" s="45">
        <v>43876</v>
      </c>
      <c r="B14" s="40">
        <f t="shared" si="1"/>
        <v>1</v>
      </c>
      <c r="C14" s="26">
        <f t="shared" si="2"/>
        <v>4229584</v>
      </c>
      <c r="D14" s="27">
        <f t="shared" si="3"/>
        <v>3829261.74</v>
      </c>
      <c r="E14" s="26">
        <f t="shared" si="4"/>
        <v>400322.26</v>
      </c>
      <c r="F14" s="26">
        <f t="shared" si="5"/>
        <v>974117493.87</v>
      </c>
      <c r="G14" s="26">
        <f t="shared" si="0"/>
        <v>970288232.13</v>
      </c>
      <c r="H14" s="26">
        <f t="shared" si="6"/>
        <v>400322.26</v>
      </c>
      <c r="I14" s="70">
        <f t="shared" si="7"/>
        <v>0</v>
      </c>
    </row>
    <row r="15" spans="1:9" x14ac:dyDescent="0.25">
      <c r="A15" s="45">
        <v>43877</v>
      </c>
      <c r="B15" s="40">
        <f t="shared" si="1"/>
        <v>1</v>
      </c>
      <c r="C15" s="26">
        <f t="shared" si="2"/>
        <v>4229584</v>
      </c>
      <c r="D15" s="27">
        <f t="shared" si="3"/>
        <v>3830835.41</v>
      </c>
      <c r="E15" s="26">
        <f t="shared" si="4"/>
        <v>398748.59</v>
      </c>
      <c r="F15" s="26">
        <f t="shared" si="5"/>
        <v>970288232.13</v>
      </c>
      <c r="G15" s="26">
        <f t="shared" si="0"/>
        <v>966457396.72000003</v>
      </c>
      <c r="H15" s="26">
        <f t="shared" si="6"/>
        <v>398748.59</v>
      </c>
      <c r="I15" s="70">
        <f t="shared" si="7"/>
        <v>0</v>
      </c>
    </row>
    <row r="16" spans="1:9" x14ac:dyDescent="0.25">
      <c r="A16" s="45">
        <v>43878</v>
      </c>
      <c r="B16" s="40">
        <f t="shared" si="1"/>
        <v>1</v>
      </c>
      <c r="C16" s="26">
        <f t="shared" si="2"/>
        <v>4229584</v>
      </c>
      <c r="D16" s="27">
        <f t="shared" si="3"/>
        <v>3832409.73</v>
      </c>
      <c r="E16" s="26">
        <f t="shared" si="4"/>
        <v>397174.27</v>
      </c>
      <c r="F16" s="26">
        <f t="shared" si="5"/>
        <v>966457396.72000003</v>
      </c>
      <c r="G16" s="26">
        <f t="shared" si="0"/>
        <v>962624986.99000001</v>
      </c>
      <c r="H16" s="26">
        <f t="shared" si="6"/>
        <v>397174.27</v>
      </c>
      <c r="I16" s="70">
        <f t="shared" si="7"/>
        <v>0</v>
      </c>
    </row>
    <row r="17" spans="1:9" x14ac:dyDescent="0.25">
      <c r="A17" s="45">
        <v>43879</v>
      </c>
      <c r="B17" s="40">
        <f t="shared" si="1"/>
        <v>1</v>
      </c>
      <c r="C17" s="26">
        <f t="shared" si="2"/>
        <v>4229584</v>
      </c>
      <c r="D17" s="27">
        <f t="shared" si="3"/>
        <v>3833984.69</v>
      </c>
      <c r="E17" s="26">
        <f t="shared" si="4"/>
        <v>395599.31</v>
      </c>
      <c r="F17" s="26">
        <f t="shared" si="5"/>
        <v>962624986.99000001</v>
      </c>
      <c r="G17" s="26">
        <f t="shared" si="0"/>
        <v>958791002.29999995</v>
      </c>
      <c r="H17" s="26">
        <f t="shared" si="6"/>
        <v>395599.31</v>
      </c>
      <c r="I17" s="70">
        <f t="shared" si="7"/>
        <v>0</v>
      </c>
    </row>
    <row r="18" spans="1:9" x14ac:dyDescent="0.25">
      <c r="A18" s="45">
        <v>43880</v>
      </c>
      <c r="B18" s="40">
        <f t="shared" si="1"/>
        <v>1</v>
      </c>
      <c r="C18" s="26">
        <f t="shared" si="2"/>
        <v>4229584</v>
      </c>
      <c r="D18" s="27">
        <f t="shared" si="3"/>
        <v>3835560.3</v>
      </c>
      <c r="E18" s="26">
        <f t="shared" si="4"/>
        <v>394023.7</v>
      </c>
      <c r="F18" s="26">
        <f t="shared" si="5"/>
        <v>958791002.29999995</v>
      </c>
      <c r="G18" s="26">
        <f t="shared" si="0"/>
        <v>954955442</v>
      </c>
      <c r="H18" s="26">
        <f t="shared" si="6"/>
        <v>394023.7</v>
      </c>
      <c r="I18" s="70">
        <f t="shared" si="7"/>
        <v>0</v>
      </c>
    </row>
    <row r="19" spans="1:9" x14ac:dyDescent="0.25">
      <c r="A19" s="45">
        <v>43881</v>
      </c>
      <c r="B19" s="40">
        <f t="shared" si="1"/>
        <v>1</v>
      </c>
      <c r="C19" s="26">
        <f t="shared" si="2"/>
        <v>4229584</v>
      </c>
      <c r="D19" s="27">
        <f t="shared" si="3"/>
        <v>3837136.56</v>
      </c>
      <c r="E19" s="26">
        <f t="shared" si="4"/>
        <v>392447.44</v>
      </c>
      <c r="F19" s="26">
        <f t="shared" si="5"/>
        <v>954955442</v>
      </c>
      <c r="G19" s="26">
        <f t="shared" si="0"/>
        <v>951118305.44000006</v>
      </c>
      <c r="H19" s="26">
        <f t="shared" si="6"/>
        <v>392447.44</v>
      </c>
      <c r="I19" s="70">
        <f t="shared" si="7"/>
        <v>0</v>
      </c>
    </row>
    <row r="20" spans="1:9" x14ac:dyDescent="0.25">
      <c r="A20" s="45">
        <v>43882</v>
      </c>
      <c r="B20" s="40">
        <f t="shared" si="1"/>
        <v>1</v>
      </c>
      <c r="C20" s="26">
        <f t="shared" si="2"/>
        <v>4229584</v>
      </c>
      <c r="D20" s="27">
        <f t="shared" si="3"/>
        <v>3838713.46</v>
      </c>
      <c r="E20" s="26">
        <f t="shared" si="4"/>
        <v>390870.54</v>
      </c>
      <c r="F20" s="26">
        <f t="shared" si="5"/>
        <v>951118305.44000006</v>
      </c>
      <c r="G20" s="26">
        <f t="shared" si="0"/>
        <v>947279591.98000002</v>
      </c>
      <c r="H20" s="26">
        <f t="shared" si="6"/>
        <v>390870.54</v>
      </c>
      <c r="I20" s="70">
        <f t="shared" si="7"/>
        <v>0</v>
      </c>
    </row>
    <row r="21" spans="1:9" x14ac:dyDescent="0.25">
      <c r="A21" s="45">
        <v>43883</v>
      </c>
      <c r="B21" s="40">
        <f t="shared" si="1"/>
        <v>1</v>
      </c>
      <c r="C21" s="26">
        <f t="shared" si="2"/>
        <v>4229584</v>
      </c>
      <c r="D21" s="27">
        <f t="shared" si="3"/>
        <v>3840291.02</v>
      </c>
      <c r="E21" s="26">
        <f t="shared" si="4"/>
        <v>389292.98</v>
      </c>
      <c r="F21" s="26">
        <f t="shared" si="5"/>
        <v>947279591.98000002</v>
      </c>
      <c r="G21" s="26">
        <f t="shared" si="0"/>
        <v>943439300.96000004</v>
      </c>
      <c r="H21" s="26">
        <f t="shared" si="6"/>
        <v>389292.98</v>
      </c>
      <c r="I21" s="70">
        <f t="shared" si="7"/>
        <v>0</v>
      </c>
    </row>
    <row r="22" spans="1:9" x14ac:dyDescent="0.25">
      <c r="A22" s="45">
        <v>43884</v>
      </c>
      <c r="B22" s="40">
        <f t="shared" si="1"/>
        <v>1</v>
      </c>
      <c r="C22" s="26">
        <f t="shared" si="2"/>
        <v>4229584</v>
      </c>
      <c r="D22" s="27">
        <f t="shared" si="3"/>
        <v>3841869.2199999997</v>
      </c>
      <c r="E22" s="26">
        <f t="shared" si="4"/>
        <v>387714.78</v>
      </c>
      <c r="F22" s="26">
        <f t="shared" si="5"/>
        <v>943439300.96000004</v>
      </c>
      <c r="G22" s="26">
        <f t="shared" si="0"/>
        <v>939597431.74000001</v>
      </c>
      <c r="H22" s="26">
        <f t="shared" si="6"/>
        <v>387714.78</v>
      </c>
      <c r="I22" s="70">
        <f t="shared" si="7"/>
        <v>0</v>
      </c>
    </row>
    <row r="23" spans="1:9" x14ac:dyDescent="0.25">
      <c r="A23" s="45">
        <v>43885</v>
      </c>
      <c r="B23" s="40">
        <f t="shared" si="1"/>
        <v>1</v>
      </c>
      <c r="C23" s="26">
        <f t="shared" si="2"/>
        <v>4229584</v>
      </c>
      <c r="D23" s="27">
        <f t="shared" si="3"/>
        <v>3843448.07</v>
      </c>
      <c r="E23" s="26">
        <f t="shared" si="4"/>
        <v>386135.93</v>
      </c>
      <c r="F23" s="26">
        <f t="shared" si="5"/>
        <v>939597431.74000001</v>
      </c>
      <c r="G23" s="26">
        <f t="shared" si="0"/>
        <v>935753983.66999996</v>
      </c>
      <c r="H23" s="26">
        <f t="shared" si="6"/>
        <v>386135.93</v>
      </c>
      <c r="I23" s="70">
        <f t="shared" si="7"/>
        <v>0</v>
      </c>
    </row>
    <row r="24" spans="1:9" x14ac:dyDescent="0.25">
      <c r="A24" s="45">
        <v>43886</v>
      </c>
      <c r="B24" s="40">
        <f t="shared" si="1"/>
        <v>1</v>
      </c>
      <c r="C24" s="26">
        <f t="shared" si="2"/>
        <v>4229584</v>
      </c>
      <c r="D24" s="27">
        <f t="shared" si="3"/>
        <v>3845027.57</v>
      </c>
      <c r="E24" s="26">
        <f t="shared" si="4"/>
        <v>384556.43</v>
      </c>
      <c r="F24" s="26">
        <f t="shared" si="5"/>
        <v>935753983.66999996</v>
      </c>
      <c r="G24" s="26">
        <f t="shared" si="0"/>
        <v>931908956.0999999</v>
      </c>
      <c r="H24" s="26">
        <f t="shared" si="6"/>
        <v>384556.43</v>
      </c>
      <c r="I24" s="70">
        <f t="shared" si="7"/>
        <v>0</v>
      </c>
    </row>
    <row r="25" spans="1:9" x14ac:dyDescent="0.25">
      <c r="A25" s="45">
        <v>43887</v>
      </c>
      <c r="B25" s="40">
        <f t="shared" si="1"/>
        <v>1</v>
      </c>
      <c r="C25" s="26">
        <f t="shared" si="2"/>
        <v>4229584</v>
      </c>
      <c r="D25" s="27">
        <f t="shared" si="3"/>
        <v>3846607.7199999997</v>
      </c>
      <c r="E25" s="26">
        <f t="shared" si="4"/>
        <v>382976.28</v>
      </c>
      <c r="F25" s="26">
        <f t="shared" si="5"/>
        <v>931908956.0999999</v>
      </c>
      <c r="G25" s="26">
        <f t="shared" si="0"/>
        <v>928062348.37999988</v>
      </c>
      <c r="H25" s="26">
        <f t="shared" si="6"/>
        <v>382976.28</v>
      </c>
      <c r="I25" s="70">
        <f t="shared" si="7"/>
        <v>0</v>
      </c>
    </row>
    <row r="26" spans="1:9" x14ac:dyDescent="0.25">
      <c r="A26" s="45">
        <v>43888</v>
      </c>
      <c r="B26" s="40">
        <f t="shared" si="1"/>
        <v>1</v>
      </c>
      <c r="C26" s="26">
        <f t="shared" si="2"/>
        <v>4229584</v>
      </c>
      <c r="D26" s="27">
        <f t="shared" si="3"/>
        <v>3848188.51</v>
      </c>
      <c r="E26" s="26">
        <f t="shared" si="4"/>
        <v>381395.49</v>
      </c>
      <c r="F26" s="26">
        <f t="shared" si="5"/>
        <v>928062348.37999988</v>
      </c>
      <c r="G26" s="26">
        <f t="shared" si="0"/>
        <v>924214159.86999989</v>
      </c>
      <c r="H26" s="26">
        <f t="shared" si="6"/>
        <v>381395.49</v>
      </c>
      <c r="I26" s="70">
        <f t="shared" si="7"/>
        <v>0</v>
      </c>
    </row>
    <row r="27" spans="1:9" x14ac:dyDescent="0.25">
      <c r="A27" s="45">
        <v>43889</v>
      </c>
      <c r="B27" s="40">
        <f t="shared" si="1"/>
        <v>1</v>
      </c>
      <c r="C27" s="26">
        <f t="shared" si="2"/>
        <v>4229584</v>
      </c>
      <c r="D27" s="27">
        <f t="shared" si="3"/>
        <v>3849769.96</v>
      </c>
      <c r="E27" s="26">
        <f t="shared" si="4"/>
        <v>379814.04</v>
      </c>
      <c r="F27" s="26">
        <f t="shared" si="5"/>
        <v>924214159.86999989</v>
      </c>
      <c r="G27" s="26">
        <f t="shared" si="0"/>
        <v>920364389.90999985</v>
      </c>
      <c r="H27" s="26">
        <f t="shared" si="6"/>
        <v>379814.04</v>
      </c>
      <c r="I27" s="70">
        <f t="shared" si="7"/>
        <v>0</v>
      </c>
    </row>
    <row r="28" spans="1:9" x14ac:dyDescent="0.25">
      <c r="A28" s="45">
        <v>43890</v>
      </c>
      <c r="B28" s="40">
        <f t="shared" si="1"/>
        <v>1</v>
      </c>
      <c r="C28" s="26">
        <f t="shared" si="2"/>
        <v>4229584</v>
      </c>
      <c r="D28" s="27">
        <f t="shared" si="3"/>
        <v>3851352.06</v>
      </c>
      <c r="E28" s="26">
        <f t="shared" si="4"/>
        <v>378231.94</v>
      </c>
      <c r="F28" s="26">
        <f t="shared" si="5"/>
        <v>920364389.90999985</v>
      </c>
      <c r="G28" s="26">
        <f t="shared" si="0"/>
        <v>916513037.8499999</v>
      </c>
      <c r="H28" s="26">
        <f t="shared" si="6"/>
        <v>378231.94</v>
      </c>
      <c r="I28" s="70">
        <f t="shared" si="7"/>
        <v>0</v>
      </c>
    </row>
    <row r="29" spans="1:9" x14ac:dyDescent="0.25">
      <c r="A29" s="45">
        <v>43891</v>
      </c>
      <c r="B29" s="40">
        <f t="shared" si="1"/>
        <v>1</v>
      </c>
      <c r="C29" s="26">
        <f t="shared" si="2"/>
        <v>4229584</v>
      </c>
      <c r="D29" s="27">
        <f t="shared" si="3"/>
        <v>3852934.81</v>
      </c>
      <c r="E29" s="26">
        <f t="shared" si="4"/>
        <v>376649.19</v>
      </c>
      <c r="F29" s="26">
        <f t="shared" si="5"/>
        <v>916513037.8499999</v>
      </c>
      <c r="G29" s="26">
        <f t="shared" si="0"/>
        <v>912660103.03999996</v>
      </c>
      <c r="H29" s="26">
        <f t="shared" si="6"/>
        <v>376649.19</v>
      </c>
      <c r="I29" s="70">
        <f t="shared" si="7"/>
        <v>0</v>
      </c>
    </row>
    <row r="30" spans="1:9" x14ac:dyDescent="0.25">
      <c r="A30" s="45">
        <v>43892</v>
      </c>
      <c r="B30" s="40">
        <f t="shared" si="1"/>
        <v>1</v>
      </c>
      <c r="C30" s="26">
        <f t="shared" si="2"/>
        <v>4229584</v>
      </c>
      <c r="D30" s="27">
        <f t="shared" si="3"/>
        <v>3854518.2</v>
      </c>
      <c r="E30" s="26">
        <f t="shared" si="4"/>
        <v>375065.8</v>
      </c>
      <c r="F30" s="26">
        <f t="shared" si="5"/>
        <v>912660103.03999996</v>
      </c>
      <c r="G30" s="26">
        <f t="shared" si="0"/>
        <v>908805584.83999991</v>
      </c>
      <c r="H30" s="26">
        <f t="shared" si="6"/>
        <v>375065.8</v>
      </c>
      <c r="I30" s="70">
        <f t="shared" si="7"/>
        <v>0</v>
      </c>
    </row>
    <row r="31" spans="1:9" x14ac:dyDescent="0.25">
      <c r="A31" s="45">
        <v>43893</v>
      </c>
      <c r="B31" s="40">
        <f t="shared" si="1"/>
        <v>1</v>
      </c>
      <c r="C31" s="26">
        <f t="shared" si="2"/>
        <v>4229584</v>
      </c>
      <c r="D31" s="27">
        <f t="shared" si="3"/>
        <v>3856102.25</v>
      </c>
      <c r="E31" s="26">
        <f t="shared" si="4"/>
        <v>373481.75</v>
      </c>
      <c r="F31" s="26">
        <f t="shared" si="5"/>
        <v>908805584.83999991</v>
      </c>
      <c r="G31" s="26">
        <f t="shared" si="0"/>
        <v>904949482.58999991</v>
      </c>
      <c r="H31" s="26">
        <f t="shared" si="6"/>
        <v>373481.75</v>
      </c>
      <c r="I31" s="70">
        <f t="shared" si="7"/>
        <v>0</v>
      </c>
    </row>
    <row r="32" spans="1:9" x14ac:dyDescent="0.25">
      <c r="A32" s="45">
        <v>43894</v>
      </c>
      <c r="B32" s="40">
        <f t="shared" si="1"/>
        <v>1</v>
      </c>
      <c r="C32" s="26">
        <f t="shared" si="2"/>
        <v>4229584</v>
      </c>
      <c r="D32" s="27">
        <f t="shared" si="3"/>
        <v>3857686.95</v>
      </c>
      <c r="E32" s="26">
        <f t="shared" si="4"/>
        <v>371897.05</v>
      </c>
      <c r="F32" s="26">
        <f t="shared" si="5"/>
        <v>904949482.58999991</v>
      </c>
      <c r="G32" s="26">
        <f t="shared" si="0"/>
        <v>901091795.63999987</v>
      </c>
      <c r="H32" s="26">
        <f t="shared" si="6"/>
        <v>371897.05</v>
      </c>
      <c r="I32" s="70">
        <f t="shared" si="7"/>
        <v>0</v>
      </c>
    </row>
    <row r="33" spans="1:9" x14ac:dyDescent="0.25">
      <c r="A33" s="45">
        <v>43895</v>
      </c>
      <c r="B33" s="40">
        <f t="shared" si="1"/>
        <v>1</v>
      </c>
      <c r="C33" s="26">
        <f t="shared" si="2"/>
        <v>4229584</v>
      </c>
      <c r="D33" s="27">
        <f t="shared" si="3"/>
        <v>3859272.3</v>
      </c>
      <c r="E33" s="26">
        <f t="shared" si="4"/>
        <v>370311.7</v>
      </c>
      <c r="F33" s="26">
        <f t="shared" si="5"/>
        <v>901091795.63999987</v>
      </c>
      <c r="G33" s="26">
        <f t="shared" si="0"/>
        <v>897232523.33999991</v>
      </c>
      <c r="H33" s="26">
        <f t="shared" si="6"/>
        <v>370311.7</v>
      </c>
      <c r="I33" s="70">
        <f t="shared" si="7"/>
        <v>0</v>
      </c>
    </row>
    <row r="34" spans="1:9" x14ac:dyDescent="0.25">
      <c r="A34" s="45">
        <v>43896</v>
      </c>
      <c r="B34" s="40">
        <f t="shared" si="1"/>
        <v>1</v>
      </c>
      <c r="C34" s="26">
        <f t="shared" si="2"/>
        <v>4229584</v>
      </c>
      <c r="D34" s="27">
        <f t="shared" si="3"/>
        <v>3860858.31</v>
      </c>
      <c r="E34" s="26">
        <f t="shared" si="4"/>
        <v>368725.69</v>
      </c>
      <c r="F34" s="26">
        <f t="shared" si="5"/>
        <v>897232523.33999991</v>
      </c>
      <c r="G34" s="26">
        <f t="shared" si="0"/>
        <v>893371665.02999997</v>
      </c>
      <c r="H34" s="26">
        <f t="shared" si="6"/>
        <v>368725.69</v>
      </c>
      <c r="I34" s="70">
        <f t="shared" si="7"/>
        <v>0</v>
      </c>
    </row>
    <row r="35" spans="1:9" x14ac:dyDescent="0.25">
      <c r="A35" s="45">
        <v>43897</v>
      </c>
      <c r="B35" s="40">
        <f t="shared" si="1"/>
        <v>1</v>
      </c>
      <c r="C35" s="26">
        <f t="shared" si="2"/>
        <v>4229584</v>
      </c>
      <c r="D35" s="27">
        <f t="shared" si="3"/>
        <v>3862444.96</v>
      </c>
      <c r="E35" s="26">
        <f t="shared" si="4"/>
        <v>367139.04</v>
      </c>
      <c r="F35" s="26">
        <f t="shared" si="5"/>
        <v>893371665.02999997</v>
      </c>
      <c r="G35" s="26">
        <f t="shared" si="0"/>
        <v>889509220.06999993</v>
      </c>
      <c r="H35" s="26">
        <f t="shared" si="6"/>
        <v>367139.04</v>
      </c>
      <c r="I35" s="70">
        <f t="shared" si="7"/>
        <v>0</v>
      </c>
    </row>
    <row r="36" spans="1:9" x14ac:dyDescent="0.25">
      <c r="A36" s="45">
        <v>43898</v>
      </c>
      <c r="B36" s="40">
        <f t="shared" si="1"/>
        <v>1</v>
      </c>
      <c r="C36" s="26">
        <f t="shared" si="2"/>
        <v>4229584</v>
      </c>
      <c r="D36" s="27">
        <f t="shared" si="3"/>
        <v>3864032.27</v>
      </c>
      <c r="E36" s="26">
        <f t="shared" si="4"/>
        <v>365551.73</v>
      </c>
      <c r="F36" s="26">
        <f t="shared" si="5"/>
        <v>889509220.06999993</v>
      </c>
      <c r="G36" s="26">
        <f t="shared" si="0"/>
        <v>885645187.79999995</v>
      </c>
      <c r="H36" s="26">
        <f t="shared" si="6"/>
        <v>365551.73</v>
      </c>
      <c r="I36" s="70">
        <f t="shared" si="7"/>
        <v>0</v>
      </c>
    </row>
    <row r="37" spans="1:9" x14ac:dyDescent="0.25">
      <c r="A37" s="45">
        <v>43899</v>
      </c>
      <c r="B37" s="40">
        <f t="shared" si="1"/>
        <v>1</v>
      </c>
      <c r="C37" s="26">
        <f t="shared" si="2"/>
        <v>4229584</v>
      </c>
      <c r="D37" s="27">
        <f t="shared" si="3"/>
        <v>3865620.2199999997</v>
      </c>
      <c r="E37" s="26">
        <f t="shared" si="4"/>
        <v>363963.78</v>
      </c>
      <c r="F37" s="26">
        <f t="shared" si="5"/>
        <v>885645187.79999995</v>
      </c>
      <c r="G37" s="26">
        <f t="shared" si="0"/>
        <v>881779567.57999992</v>
      </c>
      <c r="H37" s="26">
        <f t="shared" si="6"/>
        <v>363963.78</v>
      </c>
      <c r="I37" s="70">
        <f t="shared" si="7"/>
        <v>0</v>
      </c>
    </row>
    <row r="38" spans="1:9" x14ac:dyDescent="0.25">
      <c r="A38" s="45">
        <v>43900</v>
      </c>
      <c r="B38" s="40">
        <f t="shared" si="1"/>
        <v>1</v>
      </c>
      <c r="C38" s="26">
        <f t="shared" si="2"/>
        <v>4229584</v>
      </c>
      <c r="D38" s="27">
        <f t="shared" si="3"/>
        <v>3867208.84</v>
      </c>
      <c r="E38" s="26">
        <f t="shared" si="4"/>
        <v>362375.16</v>
      </c>
      <c r="F38" s="26">
        <f t="shared" si="5"/>
        <v>881779567.57999992</v>
      </c>
      <c r="G38" s="26">
        <f t="shared" si="0"/>
        <v>877912358.73999989</v>
      </c>
      <c r="H38" s="26">
        <f t="shared" si="6"/>
        <v>362375.16</v>
      </c>
      <c r="I38" s="70">
        <f t="shared" si="7"/>
        <v>0</v>
      </c>
    </row>
    <row r="39" spans="1:9" x14ac:dyDescent="0.25">
      <c r="A39" s="45">
        <v>43901</v>
      </c>
      <c r="B39" s="40">
        <f t="shared" si="1"/>
        <v>1</v>
      </c>
      <c r="C39" s="26">
        <f t="shared" si="2"/>
        <v>4229584</v>
      </c>
      <c r="D39" s="27">
        <f t="shared" si="3"/>
        <v>3868798.1</v>
      </c>
      <c r="E39" s="26">
        <f t="shared" si="4"/>
        <v>360785.9</v>
      </c>
      <c r="F39" s="26">
        <f t="shared" si="5"/>
        <v>877912358.73999989</v>
      </c>
      <c r="G39" s="26">
        <f t="shared" si="0"/>
        <v>874043560.63999987</v>
      </c>
      <c r="H39" s="26">
        <f t="shared" si="6"/>
        <v>360785.9</v>
      </c>
      <c r="I39" s="70">
        <f t="shared" si="7"/>
        <v>0</v>
      </c>
    </row>
    <row r="40" spans="1:9" x14ac:dyDescent="0.25">
      <c r="A40" s="45">
        <v>43902</v>
      </c>
      <c r="B40" s="40">
        <f t="shared" si="1"/>
        <v>1</v>
      </c>
      <c r="C40" s="26">
        <f t="shared" si="2"/>
        <v>4229584</v>
      </c>
      <c r="D40" s="27">
        <f t="shared" si="3"/>
        <v>3870388.02</v>
      </c>
      <c r="E40" s="26">
        <f t="shared" si="4"/>
        <v>359195.98</v>
      </c>
      <c r="F40" s="26">
        <f t="shared" si="5"/>
        <v>874043560.63999987</v>
      </c>
      <c r="G40" s="26">
        <f t="shared" si="0"/>
        <v>870173172.61999989</v>
      </c>
      <c r="H40" s="26">
        <f t="shared" si="6"/>
        <v>359195.98</v>
      </c>
      <c r="I40" s="70">
        <f t="shared" si="7"/>
        <v>0</v>
      </c>
    </row>
    <row r="41" spans="1:9" x14ac:dyDescent="0.25">
      <c r="A41" s="45">
        <v>43903</v>
      </c>
      <c r="B41" s="40">
        <f t="shared" si="1"/>
        <v>1</v>
      </c>
      <c r="C41" s="26">
        <f t="shared" si="2"/>
        <v>4229584</v>
      </c>
      <c r="D41" s="27">
        <f t="shared" si="3"/>
        <v>3871978.59</v>
      </c>
      <c r="E41" s="26">
        <f t="shared" si="4"/>
        <v>357605.41</v>
      </c>
      <c r="F41" s="26">
        <f t="shared" si="5"/>
        <v>870173172.61999989</v>
      </c>
      <c r="G41" s="26">
        <f t="shared" si="0"/>
        <v>866301194.02999985</v>
      </c>
      <c r="H41" s="26">
        <f t="shared" si="6"/>
        <v>357605.41</v>
      </c>
      <c r="I41" s="70">
        <f t="shared" si="7"/>
        <v>0</v>
      </c>
    </row>
    <row r="42" spans="1:9" x14ac:dyDescent="0.25">
      <c r="A42" s="45">
        <v>43904</v>
      </c>
      <c r="B42" s="40">
        <f t="shared" si="1"/>
        <v>1</v>
      </c>
      <c r="C42" s="26">
        <f t="shared" si="2"/>
        <v>4229584</v>
      </c>
      <c r="D42" s="27">
        <f t="shared" si="3"/>
        <v>3873569.81</v>
      </c>
      <c r="E42" s="26">
        <f t="shared" si="4"/>
        <v>356014.19</v>
      </c>
      <c r="F42" s="26">
        <f t="shared" si="5"/>
        <v>866301194.02999985</v>
      </c>
      <c r="G42" s="26">
        <f t="shared" si="0"/>
        <v>862427624.21999991</v>
      </c>
      <c r="H42" s="26">
        <f t="shared" si="6"/>
        <v>356014.19</v>
      </c>
      <c r="I42" s="70">
        <f t="shared" si="7"/>
        <v>0</v>
      </c>
    </row>
    <row r="43" spans="1:9" x14ac:dyDescent="0.25">
      <c r="A43" s="45">
        <v>43905</v>
      </c>
      <c r="B43" s="40">
        <f t="shared" si="1"/>
        <v>1</v>
      </c>
      <c r="C43" s="26">
        <f t="shared" si="2"/>
        <v>4229584</v>
      </c>
      <c r="D43" s="27">
        <f t="shared" si="3"/>
        <v>3875161.69</v>
      </c>
      <c r="E43" s="26">
        <f t="shared" si="4"/>
        <v>354422.31</v>
      </c>
      <c r="F43" s="26">
        <f t="shared" si="5"/>
        <v>862427624.21999991</v>
      </c>
      <c r="G43" s="26">
        <f t="shared" si="0"/>
        <v>858552462.52999985</v>
      </c>
      <c r="H43" s="26">
        <f t="shared" si="6"/>
        <v>354422.31</v>
      </c>
      <c r="I43" s="70">
        <f t="shared" si="7"/>
        <v>0</v>
      </c>
    </row>
    <row r="44" spans="1:9" x14ac:dyDescent="0.25">
      <c r="A44" s="45">
        <v>43906</v>
      </c>
      <c r="B44" s="40">
        <f t="shared" si="1"/>
        <v>1</v>
      </c>
      <c r="C44" s="26">
        <f t="shared" si="2"/>
        <v>4229584</v>
      </c>
      <c r="D44" s="27">
        <f t="shared" si="3"/>
        <v>3876754.2199999997</v>
      </c>
      <c r="E44" s="26">
        <f t="shared" si="4"/>
        <v>352829.78</v>
      </c>
      <c r="F44" s="26">
        <f t="shared" si="5"/>
        <v>858552462.52999985</v>
      </c>
      <c r="G44" s="26">
        <f t="shared" si="0"/>
        <v>854675708.30999982</v>
      </c>
      <c r="H44" s="26">
        <f t="shared" si="6"/>
        <v>352829.78</v>
      </c>
      <c r="I44" s="70">
        <f t="shared" si="7"/>
        <v>0</v>
      </c>
    </row>
    <row r="45" spans="1:9" x14ac:dyDescent="0.25">
      <c r="A45" s="45">
        <v>43907</v>
      </c>
      <c r="B45" s="40">
        <f t="shared" si="1"/>
        <v>1</v>
      </c>
      <c r="C45" s="26">
        <f t="shared" si="2"/>
        <v>4229584</v>
      </c>
      <c r="D45" s="27">
        <f t="shared" si="3"/>
        <v>3878347.41</v>
      </c>
      <c r="E45" s="26">
        <f t="shared" si="4"/>
        <v>351236.59</v>
      </c>
      <c r="F45" s="26">
        <f t="shared" si="5"/>
        <v>854675708.30999982</v>
      </c>
      <c r="G45" s="26">
        <f t="shared" si="0"/>
        <v>850797360.89999986</v>
      </c>
      <c r="H45" s="26">
        <f t="shared" si="6"/>
        <v>351236.59</v>
      </c>
      <c r="I45" s="70">
        <f t="shared" si="7"/>
        <v>0</v>
      </c>
    </row>
    <row r="46" spans="1:9" x14ac:dyDescent="0.25">
      <c r="A46" s="45">
        <v>43908</v>
      </c>
      <c r="B46" s="40">
        <f t="shared" si="1"/>
        <v>1</v>
      </c>
      <c r="C46" s="26">
        <f t="shared" si="2"/>
        <v>4229584</v>
      </c>
      <c r="D46" s="27">
        <f t="shared" si="3"/>
        <v>3879941.25</v>
      </c>
      <c r="E46" s="26">
        <f t="shared" si="4"/>
        <v>349642.75</v>
      </c>
      <c r="F46" s="26">
        <f t="shared" si="5"/>
        <v>850797360.89999986</v>
      </c>
      <c r="G46" s="26">
        <f t="shared" si="0"/>
        <v>846917419.64999986</v>
      </c>
      <c r="H46" s="26">
        <f t="shared" si="6"/>
        <v>349642.75</v>
      </c>
      <c r="I46" s="70">
        <f t="shared" si="7"/>
        <v>0</v>
      </c>
    </row>
    <row r="47" spans="1:9" x14ac:dyDescent="0.25">
      <c r="A47" s="45">
        <v>43909</v>
      </c>
      <c r="B47" s="40">
        <f t="shared" si="1"/>
        <v>1</v>
      </c>
      <c r="C47" s="26">
        <f t="shared" si="2"/>
        <v>4229584</v>
      </c>
      <c r="D47" s="27">
        <f t="shared" si="3"/>
        <v>3881535.75</v>
      </c>
      <c r="E47" s="26">
        <f t="shared" si="4"/>
        <v>348048.25</v>
      </c>
      <c r="F47" s="26">
        <f t="shared" si="5"/>
        <v>846917419.64999986</v>
      </c>
      <c r="G47" s="26">
        <f t="shared" si="0"/>
        <v>843035883.89999986</v>
      </c>
      <c r="H47" s="26">
        <f t="shared" si="6"/>
        <v>348048.25</v>
      </c>
      <c r="I47" s="70">
        <f t="shared" si="7"/>
        <v>0</v>
      </c>
    </row>
    <row r="48" spans="1:9" x14ac:dyDescent="0.25">
      <c r="A48" s="45">
        <v>43910</v>
      </c>
      <c r="B48" s="40">
        <f t="shared" si="1"/>
        <v>1</v>
      </c>
      <c r="C48" s="26">
        <f t="shared" si="2"/>
        <v>4229584</v>
      </c>
      <c r="D48" s="27">
        <f t="shared" si="3"/>
        <v>3883130.9</v>
      </c>
      <c r="E48" s="26">
        <f t="shared" si="4"/>
        <v>346453.1</v>
      </c>
      <c r="F48" s="26">
        <f t="shared" si="5"/>
        <v>843035883.89999986</v>
      </c>
      <c r="G48" s="26">
        <f t="shared" si="0"/>
        <v>839152752.99999988</v>
      </c>
      <c r="H48" s="26">
        <f t="shared" si="6"/>
        <v>346453.1</v>
      </c>
      <c r="I48" s="70">
        <f t="shared" si="7"/>
        <v>0</v>
      </c>
    </row>
    <row r="49" spans="1:9" x14ac:dyDescent="0.25">
      <c r="A49" s="45">
        <v>43911</v>
      </c>
      <c r="B49" s="40">
        <f t="shared" si="1"/>
        <v>1</v>
      </c>
      <c r="C49" s="26">
        <f t="shared" si="2"/>
        <v>4229584</v>
      </c>
      <c r="D49" s="27">
        <f t="shared" si="3"/>
        <v>3884726.7</v>
      </c>
      <c r="E49" s="26">
        <f t="shared" si="4"/>
        <v>344857.3</v>
      </c>
      <c r="F49" s="26">
        <f t="shared" si="5"/>
        <v>839152752.99999988</v>
      </c>
      <c r="G49" s="26">
        <f t="shared" si="0"/>
        <v>835268026.29999983</v>
      </c>
      <c r="H49" s="26">
        <f t="shared" si="6"/>
        <v>344857.3</v>
      </c>
      <c r="I49" s="70">
        <f t="shared" si="7"/>
        <v>0</v>
      </c>
    </row>
    <row r="50" spans="1:9" x14ac:dyDescent="0.25">
      <c r="A50" s="45">
        <v>43912</v>
      </c>
      <c r="B50" s="40">
        <f t="shared" si="1"/>
        <v>1</v>
      </c>
      <c r="C50" s="26">
        <f t="shared" si="2"/>
        <v>4229584</v>
      </c>
      <c r="D50" s="27">
        <f t="shared" si="3"/>
        <v>3886323.17</v>
      </c>
      <c r="E50" s="26">
        <f t="shared" si="4"/>
        <v>343260.83</v>
      </c>
      <c r="F50" s="26">
        <f t="shared" si="5"/>
        <v>835268026.29999983</v>
      </c>
      <c r="G50" s="26">
        <f t="shared" si="0"/>
        <v>831381703.12999988</v>
      </c>
      <c r="H50" s="26">
        <f t="shared" si="6"/>
        <v>343260.83</v>
      </c>
      <c r="I50" s="70">
        <f t="shared" si="7"/>
        <v>0</v>
      </c>
    </row>
    <row r="51" spans="1:9" x14ac:dyDescent="0.25">
      <c r="A51" s="45">
        <v>43913</v>
      </c>
      <c r="B51" s="40">
        <f t="shared" si="1"/>
        <v>1</v>
      </c>
      <c r="C51" s="26">
        <f t="shared" si="2"/>
        <v>4229584</v>
      </c>
      <c r="D51" s="27">
        <f t="shared" si="3"/>
        <v>3887920.29</v>
      </c>
      <c r="E51" s="26">
        <f t="shared" si="4"/>
        <v>341663.71</v>
      </c>
      <c r="F51" s="26">
        <f t="shared" si="5"/>
        <v>831381703.12999988</v>
      </c>
      <c r="G51" s="26">
        <f t="shared" si="0"/>
        <v>827493782.83999991</v>
      </c>
      <c r="H51" s="26">
        <f t="shared" si="6"/>
        <v>341663.71</v>
      </c>
      <c r="I51" s="70">
        <f t="shared" si="7"/>
        <v>0</v>
      </c>
    </row>
    <row r="52" spans="1:9" x14ac:dyDescent="0.25">
      <c r="A52" s="45">
        <v>43914</v>
      </c>
      <c r="B52" s="40">
        <f t="shared" si="1"/>
        <v>1</v>
      </c>
      <c r="C52" s="26">
        <f t="shared" si="2"/>
        <v>4229584</v>
      </c>
      <c r="D52" s="27">
        <f t="shared" si="3"/>
        <v>3889518.06</v>
      </c>
      <c r="E52" s="26">
        <f t="shared" si="4"/>
        <v>340065.94</v>
      </c>
      <c r="F52" s="26">
        <f t="shared" si="5"/>
        <v>827493782.83999991</v>
      </c>
      <c r="G52" s="26">
        <f t="shared" si="0"/>
        <v>823604264.77999997</v>
      </c>
      <c r="H52" s="26">
        <f t="shared" si="6"/>
        <v>340065.94</v>
      </c>
      <c r="I52" s="70">
        <f t="shared" si="7"/>
        <v>0</v>
      </c>
    </row>
    <row r="53" spans="1:9" x14ac:dyDescent="0.25">
      <c r="A53" s="45">
        <v>43915</v>
      </c>
      <c r="B53" s="40">
        <f t="shared" si="1"/>
        <v>1</v>
      </c>
      <c r="C53" s="26">
        <f t="shared" si="2"/>
        <v>4229584</v>
      </c>
      <c r="D53" s="27">
        <f t="shared" si="3"/>
        <v>3891116.49</v>
      </c>
      <c r="E53" s="26">
        <f t="shared" si="4"/>
        <v>338467.51</v>
      </c>
      <c r="F53" s="26">
        <f t="shared" si="5"/>
        <v>823604264.77999997</v>
      </c>
      <c r="G53" s="26">
        <f t="shared" si="0"/>
        <v>819713148.28999996</v>
      </c>
      <c r="H53" s="26">
        <f t="shared" si="6"/>
        <v>338467.51</v>
      </c>
      <c r="I53" s="70">
        <f t="shared" si="7"/>
        <v>0</v>
      </c>
    </row>
    <row r="54" spans="1:9" x14ac:dyDescent="0.25">
      <c r="A54" s="45">
        <v>43916</v>
      </c>
      <c r="B54" s="40">
        <f t="shared" si="1"/>
        <v>1</v>
      </c>
      <c r="C54" s="26">
        <f t="shared" si="2"/>
        <v>4229584</v>
      </c>
      <c r="D54" s="27">
        <f t="shared" si="3"/>
        <v>3892715.58</v>
      </c>
      <c r="E54" s="26">
        <f t="shared" si="4"/>
        <v>336868.42</v>
      </c>
      <c r="F54" s="26">
        <f t="shared" si="5"/>
        <v>819713148.28999996</v>
      </c>
      <c r="G54" s="26">
        <f t="shared" si="0"/>
        <v>815820432.70999992</v>
      </c>
      <c r="H54" s="26">
        <f t="shared" si="6"/>
        <v>336868.42</v>
      </c>
      <c r="I54" s="70">
        <f t="shared" si="7"/>
        <v>0</v>
      </c>
    </row>
    <row r="55" spans="1:9" x14ac:dyDescent="0.25">
      <c r="A55" s="45">
        <v>43917</v>
      </c>
      <c r="B55" s="40">
        <f t="shared" si="1"/>
        <v>1</v>
      </c>
      <c r="C55" s="26">
        <f t="shared" si="2"/>
        <v>4229584</v>
      </c>
      <c r="D55" s="27">
        <f t="shared" si="3"/>
        <v>3894315.33</v>
      </c>
      <c r="E55" s="26">
        <f t="shared" si="4"/>
        <v>335268.67</v>
      </c>
      <c r="F55" s="26">
        <f t="shared" si="5"/>
        <v>815820432.70999992</v>
      </c>
      <c r="G55" s="26">
        <f t="shared" si="0"/>
        <v>811926117.37999988</v>
      </c>
      <c r="H55" s="26">
        <f t="shared" si="6"/>
        <v>335268.67</v>
      </c>
      <c r="I55" s="70">
        <f t="shared" si="7"/>
        <v>0</v>
      </c>
    </row>
    <row r="56" spans="1:9" x14ac:dyDescent="0.25">
      <c r="A56" s="45">
        <v>43918</v>
      </c>
      <c r="B56" s="40">
        <f t="shared" si="1"/>
        <v>1</v>
      </c>
      <c r="C56" s="26">
        <f t="shared" si="2"/>
        <v>4229584</v>
      </c>
      <c r="D56" s="27">
        <f t="shared" si="3"/>
        <v>3895915.73</v>
      </c>
      <c r="E56" s="26">
        <f t="shared" si="4"/>
        <v>333668.27</v>
      </c>
      <c r="F56" s="26">
        <f t="shared" si="5"/>
        <v>811926117.37999988</v>
      </c>
      <c r="G56" s="26">
        <f t="shared" si="0"/>
        <v>808030201.64999986</v>
      </c>
      <c r="H56" s="26">
        <f t="shared" si="6"/>
        <v>333668.27</v>
      </c>
      <c r="I56" s="70">
        <f t="shared" si="7"/>
        <v>0</v>
      </c>
    </row>
    <row r="57" spans="1:9" x14ac:dyDescent="0.25">
      <c r="A57" s="45">
        <v>43919</v>
      </c>
      <c r="B57" s="40">
        <f t="shared" si="1"/>
        <v>1</v>
      </c>
      <c r="C57" s="26">
        <f t="shared" si="2"/>
        <v>4229584</v>
      </c>
      <c r="D57" s="27">
        <f t="shared" si="3"/>
        <v>3897516.79</v>
      </c>
      <c r="E57" s="26">
        <f t="shared" si="4"/>
        <v>332067.21000000002</v>
      </c>
      <c r="F57" s="26">
        <f t="shared" si="5"/>
        <v>808030201.64999986</v>
      </c>
      <c r="G57" s="26">
        <f t="shared" si="0"/>
        <v>804132684.8599999</v>
      </c>
      <c r="H57" s="26">
        <f t="shared" si="6"/>
        <v>332067.21000000002</v>
      </c>
      <c r="I57" s="70">
        <f t="shared" si="7"/>
        <v>0</v>
      </c>
    </row>
    <row r="58" spans="1:9" x14ac:dyDescent="0.25">
      <c r="A58" s="45">
        <v>43920</v>
      </c>
      <c r="B58" s="40">
        <f t="shared" si="1"/>
        <v>1</v>
      </c>
      <c r="C58" s="26">
        <f t="shared" si="2"/>
        <v>4229584</v>
      </c>
      <c r="D58" s="27">
        <f t="shared" si="3"/>
        <v>3899118.51</v>
      </c>
      <c r="E58" s="26">
        <f t="shared" si="4"/>
        <v>330465.49</v>
      </c>
      <c r="F58" s="26">
        <f t="shared" si="5"/>
        <v>804132684.8599999</v>
      </c>
      <c r="G58" s="26">
        <f t="shared" si="0"/>
        <v>800233566.3499999</v>
      </c>
      <c r="H58" s="26">
        <f t="shared" si="6"/>
        <v>330465.49</v>
      </c>
      <c r="I58" s="70">
        <f t="shared" si="7"/>
        <v>0</v>
      </c>
    </row>
    <row r="59" spans="1:9" x14ac:dyDescent="0.25">
      <c r="A59" s="45">
        <v>43921</v>
      </c>
      <c r="B59" s="40">
        <f t="shared" si="1"/>
        <v>1</v>
      </c>
      <c r="C59" s="26">
        <f t="shared" si="2"/>
        <v>4229584</v>
      </c>
      <c r="D59" s="27">
        <f t="shared" si="3"/>
        <v>3900720.89</v>
      </c>
      <c r="E59" s="26">
        <f t="shared" si="4"/>
        <v>328863.11</v>
      </c>
      <c r="F59" s="26">
        <f t="shared" si="5"/>
        <v>800233566.3499999</v>
      </c>
      <c r="G59" s="26">
        <f t="shared" si="0"/>
        <v>796332845.45999992</v>
      </c>
      <c r="H59" s="26">
        <f t="shared" si="6"/>
        <v>328863.11</v>
      </c>
      <c r="I59" s="70">
        <f t="shared" si="7"/>
        <v>0</v>
      </c>
    </row>
    <row r="60" spans="1:9" x14ac:dyDescent="0.25">
      <c r="A60" s="45">
        <v>43922</v>
      </c>
      <c r="B60" s="40">
        <f t="shared" si="1"/>
        <v>1</v>
      </c>
      <c r="C60" s="26">
        <f t="shared" si="2"/>
        <v>4229584</v>
      </c>
      <c r="D60" s="27">
        <f t="shared" si="3"/>
        <v>3902323.93</v>
      </c>
      <c r="E60" s="26">
        <f t="shared" si="4"/>
        <v>327260.07</v>
      </c>
      <c r="F60" s="26">
        <f t="shared" si="5"/>
        <v>796332845.45999992</v>
      </c>
      <c r="G60" s="26">
        <f t="shared" si="0"/>
        <v>792430521.52999997</v>
      </c>
      <c r="H60" s="26">
        <f t="shared" si="6"/>
        <v>327260.07</v>
      </c>
      <c r="I60" s="70">
        <f t="shared" si="7"/>
        <v>0</v>
      </c>
    </row>
    <row r="61" spans="1:9" x14ac:dyDescent="0.25">
      <c r="A61" s="45">
        <v>43923</v>
      </c>
      <c r="B61" s="40">
        <f t="shared" si="1"/>
        <v>1</v>
      </c>
      <c r="C61" s="26">
        <f t="shared" si="2"/>
        <v>4229584</v>
      </c>
      <c r="D61" s="27">
        <f t="shared" si="3"/>
        <v>3903927.62</v>
      </c>
      <c r="E61" s="26">
        <f t="shared" si="4"/>
        <v>325656.38</v>
      </c>
      <c r="F61" s="26">
        <f t="shared" si="5"/>
        <v>792430521.52999997</v>
      </c>
      <c r="G61" s="26">
        <f t="shared" si="0"/>
        <v>788526593.90999997</v>
      </c>
      <c r="H61" s="26">
        <f t="shared" si="6"/>
        <v>325656.38</v>
      </c>
      <c r="I61" s="70">
        <f t="shared" si="7"/>
        <v>0</v>
      </c>
    </row>
    <row r="62" spans="1:9" x14ac:dyDescent="0.25">
      <c r="A62" s="45">
        <v>43924</v>
      </c>
      <c r="B62" s="40">
        <f t="shared" si="1"/>
        <v>1</v>
      </c>
      <c r="C62" s="26">
        <f t="shared" si="2"/>
        <v>4229584</v>
      </c>
      <c r="D62" s="27">
        <f t="shared" si="3"/>
        <v>3905531.98</v>
      </c>
      <c r="E62" s="26">
        <f t="shared" si="4"/>
        <v>324052.02</v>
      </c>
      <c r="F62" s="26">
        <f t="shared" si="5"/>
        <v>788526593.90999997</v>
      </c>
      <c r="G62" s="26">
        <f t="shared" si="0"/>
        <v>784621061.92999995</v>
      </c>
      <c r="H62" s="26">
        <f t="shared" si="6"/>
        <v>324052.02</v>
      </c>
      <c r="I62" s="70">
        <f t="shared" si="7"/>
        <v>0</v>
      </c>
    </row>
    <row r="63" spans="1:9" x14ac:dyDescent="0.25">
      <c r="A63" s="45">
        <v>43925</v>
      </c>
      <c r="B63" s="40">
        <f t="shared" si="1"/>
        <v>1</v>
      </c>
      <c r="C63" s="26">
        <f t="shared" si="2"/>
        <v>4229584</v>
      </c>
      <c r="D63" s="27">
        <f t="shared" si="3"/>
        <v>3907136.99</v>
      </c>
      <c r="E63" s="26">
        <f t="shared" si="4"/>
        <v>322447.01</v>
      </c>
      <c r="F63" s="26">
        <f t="shared" si="5"/>
        <v>784621061.92999995</v>
      </c>
      <c r="G63" s="26">
        <f t="shared" si="0"/>
        <v>780713924.93999994</v>
      </c>
      <c r="H63" s="26">
        <f t="shared" si="6"/>
        <v>322447.01</v>
      </c>
      <c r="I63" s="70">
        <f t="shared" si="7"/>
        <v>0</v>
      </c>
    </row>
    <row r="64" spans="1:9" x14ac:dyDescent="0.25">
      <c r="A64" s="45">
        <v>43926</v>
      </c>
      <c r="B64" s="40">
        <f t="shared" si="1"/>
        <v>1</v>
      </c>
      <c r="C64" s="26">
        <f t="shared" si="2"/>
        <v>4229584</v>
      </c>
      <c r="D64" s="27">
        <f t="shared" si="3"/>
        <v>3908742.66</v>
      </c>
      <c r="E64" s="26">
        <f t="shared" si="4"/>
        <v>320841.34000000003</v>
      </c>
      <c r="F64" s="26">
        <f t="shared" si="5"/>
        <v>780713924.93999994</v>
      </c>
      <c r="G64" s="26">
        <f t="shared" si="0"/>
        <v>776805182.27999997</v>
      </c>
      <c r="H64" s="26">
        <f t="shared" si="6"/>
        <v>320841.34000000003</v>
      </c>
      <c r="I64" s="70">
        <f t="shared" si="7"/>
        <v>0</v>
      </c>
    </row>
    <row r="65" spans="1:9" x14ac:dyDescent="0.25">
      <c r="A65" s="45">
        <v>43927</v>
      </c>
      <c r="B65" s="40">
        <f t="shared" si="1"/>
        <v>1</v>
      </c>
      <c r="C65" s="26">
        <f t="shared" si="2"/>
        <v>4229584</v>
      </c>
      <c r="D65" s="27">
        <f t="shared" si="3"/>
        <v>3910348.99</v>
      </c>
      <c r="E65" s="26">
        <f t="shared" si="4"/>
        <v>319235.01</v>
      </c>
      <c r="F65" s="26">
        <f t="shared" si="5"/>
        <v>776805182.27999997</v>
      </c>
      <c r="G65" s="26">
        <f t="shared" si="0"/>
        <v>772894833.28999996</v>
      </c>
      <c r="H65" s="26">
        <f t="shared" si="6"/>
        <v>319235.01</v>
      </c>
      <c r="I65" s="70">
        <f t="shared" si="7"/>
        <v>0</v>
      </c>
    </row>
    <row r="66" spans="1:9" x14ac:dyDescent="0.25">
      <c r="A66" s="45">
        <v>43928</v>
      </c>
      <c r="B66" s="40">
        <f t="shared" si="1"/>
        <v>1</v>
      </c>
      <c r="C66" s="26">
        <f t="shared" si="2"/>
        <v>4229584</v>
      </c>
      <c r="D66" s="27">
        <f t="shared" si="3"/>
        <v>3911955.99</v>
      </c>
      <c r="E66" s="26">
        <f t="shared" si="4"/>
        <v>317628.01</v>
      </c>
      <c r="F66" s="26">
        <f t="shared" si="5"/>
        <v>772894833.28999996</v>
      </c>
      <c r="G66" s="26">
        <f t="shared" si="0"/>
        <v>768982877.29999995</v>
      </c>
      <c r="H66" s="26">
        <f t="shared" si="6"/>
        <v>317628.01</v>
      </c>
      <c r="I66" s="70">
        <f t="shared" si="7"/>
        <v>0</v>
      </c>
    </row>
    <row r="67" spans="1:9" x14ac:dyDescent="0.25">
      <c r="A67" s="45">
        <v>43929</v>
      </c>
      <c r="B67" s="40">
        <f t="shared" si="1"/>
        <v>1</v>
      </c>
      <c r="C67" s="26">
        <f t="shared" si="2"/>
        <v>4229584</v>
      </c>
      <c r="D67" s="27">
        <f t="shared" si="3"/>
        <v>3913563.64</v>
      </c>
      <c r="E67" s="26">
        <f t="shared" si="4"/>
        <v>316020.36</v>
      </c>
      <c r="F67" s="26">
        <f t="shared" si="5"/>
        <v>768982877.29999995</v>
      </c>
      <c r="G67" s="26">
        <f t="shared" si="0"/>
        <v>765069313.65999997</v>
      </c>
      <c r="H67" s="26">
        <f t="shared" si="6"/>
        <v>316020.36</v>
      </c>
      <c r="I67" s="70">
        <f t="shared" si="7"/>
        <v>0</v>
      </c>
    </row>
    <row r="68" spans="1:9" x14ac:dyDescent="0.25">
      <c r="A68" s="45">
        <v>43930</v>
      </c>
      <c r="B68" s="40">
        <f t="shared" si="1"/>
        <v>1</v>
      </c>
      <c r="C68" s="26">
        <f t="shared" si="2"/>
        <v>4229584</v>
      </c>
      <c r="D68" s="27">
        <f t="shared" si="3"/>
        <v>3915171.95</v>
      </c>
      <c r="E68" s="26">
        <f t="shared" si="4"/>
        <v>314412.05</v>
      </c>
      <c r="F68" s="26">
        <f t="shared" si="5"/>
        <v>765069313.65999997</v>
      </c>
      <c r="G68" s="26">
        <f t="shared" ref="G68:G131" si="8">F68-D68</f>
        <v>761154141.70999992</v>
      </c>
      <c r="H68" s="26">
        <f t="shared" si="6"/>
        <v>314412.05</v>
      </c>
      <c r="I68" s="70">
        <f t="shared" si="7"/>
        <v>0</v>
      </c>
    </row>
    <row r="69" spans="1:9" x14ac:dyDescent="0.25">
      <c r="A69" s="45">
        <v>43931</v>
      </c>
      <c r="B69" s="40">
        <f t="shared" ref="B69:B132" si="9">A69-A68</f>
        <v>1</v>
      </c>
      <c r="C69" s="26">
        <f t="shared" ref="C69:C132" si="10">$D$2</f>
        <v>4229584</v>
      </c>
      <c r="D69" s="27">
        <f t="shared" ref="D69:D132" si="11">C69-E69</f>
        <v>3916780.93</v>
      </c>
      <c r="E69" s="26">
        <f t="shared" ref="E69:E132" si="12">ROUND(F69*$B$2*B69/365,2)</f>
        <v>312803.07</v>
      </c>
      <c r="F69" s="26">
        <f t="shared" ref="F69:F132" si="13">G68</f>
        <v>761154141.70999992</v>
      </c>
      <c r="G69" s="26">
        <f t="shared" si="8"/>
        <v>757237360.77999997</v>
      </c>
      <c r="H69" s="26">
        <f t="shared" ref="H69:H132" si="14">ROUND(F69*$B$2*B69/365,2)</f>
        <v>312803.07</v>
      </c>
      <c r="I69" s="70">
        <f t="shared" ref="I69:I132" si="15">H69-E69</f>
        <v>0</v>
      </c>
    </row>
    <row r="70" spans="1:9" x14ac:dyDescent="0.25">
      <c r="A70" s="45">
        <v>43932</v>
      </c>
      <c r="B70" s="40">
        <f t="shared" si="9"/>
        <v>1</v>
      </c>
      <c r="C70" s="26">
        <f t="shared" si="10"/>
        <v>4229584</v>
      </c>
      <c r="D70" s="27">
        <f t="shared" si="11"/>
        <v>3918390.56</v>
      </c>
      <c r="E70" s="26">
        <f t="shared" si="12"/>
        <v>311193.44</v>
      </c>
      <c r="F70" s="26">
        <f t="shared" si="13"/>
        <v>757237360.77999997</v>
      </c>
      <c r="G70" s="26">
        <f t="shared" si="8"/>
        <v>753318970.22000003</v>
      </c>
      <c r="H70" s="26">
        <f t="shared" si="14"/>
        <v>311193.44</v>
      </c>
      <c r="I70" s="70">
        <f t="shared" si="15"/>
        <v>0</v>
      </c>
    </row>
    <row r="71" spans="1:9" x14ac:dyDescent="0.25">
      <c r="A71" s="45">
        <v>43933</v>
      </c>
      <c r="B71" s="40">
        <f t="shared" si="9"/>
        <v>1</v>
      </c>
      <c r="C71" s="26">
        <f t="shared" si="10"/>
        <v>4229584</v>
      </c>
      <c r="D71" s="27">
        <f t="shared" si="11"/>
        <v>3920000.86</v>
      </c>
      <c r="E71" s="26">
        <f t="shared" si="12"/>
        <v>309583.14</v>
      </c>
      <c r="F71" s="26">
        <f t="shared" si="13"/>
        <v>753318970.22000003</v>
      </c>
      <c r="G71" s="26">
        <f t="shared" si="8"/>
        <v>749398969.36000001</v>
      </c>
      <c r="H71" s="26">
        <f t="shared" si="14"/>
        <v>309583.14</v>
      </c>
      <c r="I71" s="70">
        <f t="shared" si="15"/>
        <v>0</v>
      </c>
    </row>
    <row r="72" spans="1:9" x14ac:dyDescent="0.25">
      <c r="A72" s="45">
        <v>43934</v>
      </c>
      <c r="B72" s="40">
        <f t="shared" si="9"/>
        <v>1</v>
      </c>
      <c r="C72" s="26">
        <f t="shared" si="10"/>
        <v>4229584</v>
      </c>
      <c r="D72" s="27">
        <f t="shared" si="11"/>
        <v>3921611.82</v>
      </c>
      <c r="E72" s="26">
        <f t="shared" si="12"/>
        <v>307972.18</v>
      </c>
      <c r="F72" s="26">
        <f t="shared" si="13"/>
        <v>749398969.36000001</v>
      </c>
      <c r="G72" s="26">
        <f t="shared" si="8"/>
        <v>745477357.53999996</v>
      </c>
      <c r="H72" s="26">
        <f t="shared" si="14"/>
        <v>307972.18</v>
      </c>
      <c r="I72" s="70">
        <f t="shared" si="15"/>
        <v>0</v>
      </c>
    </row>
    <row r="73" spans="1:9" x14ac:dyDescent="0.25">
      <c r="A73" s="45">
        <v>43935</v>
      </c>
      <c r="B73" s="40">
        <f t="shared" si="9"/>
        <v>1</v>
      </c>
      <c r="C73" s="26">
        <f t="shared" si="10"/>
        <v>4229584</v>
      </c>
      <c r="D73" s="27">
        <f t="shared" si="11"/>
        <v>3923223.44</v>
      </c>
      <c r="E73" s="26">
        <f t="shared" si="12"/>
        <v>306360.56</v>
      </c>
      <c r="F73" s="26">
        <f t="shared" si="13"/>
        <v>745477357.53999996</v>
      </c>
      <c r="G73" s="26">
        <f t="shared" si="8"/>
        <v>741554134.0999999</v>
      </c>
      <c r="H73" s="26">
        <f t="shared" si="14"/>
        <v>306360.56</v>
      </c>
      <c r="I73" s="70">
        <f t="shared" si="15"/>
        <v>0</v>
      </c>
    </row>
    <row r="74" spans="1:9" x14ac:dyDescent="0.25">
      <c r="A74" s="45">
        <v>43936</v>
      </c>
      <c r="B74" s="40">
        <f t="shared" si="9"/>
        <v>1</v>
      </c>
      <c r="C74" s="26">
        <f t="shared" si="10"/>
        <v>4229584</v>
      </c>
      <c r="D74" s="27">
        <f t="shared" si="11"/>
        <v>3924835.73</v>
      </c>
      <c r="E74" s="26">
        <f t="shared" si="12"/>
        <v>304748.27</v>
      </c>
      <c r="F74" s="26">
        <f t="shared" si="13"/>
        <v>741554134.0999999</v>
      </c>
      <c r="G74" s="26">
        <f t="shared" si="8"/>
        <v>737629298.36999989</v>
      </c>
      <c r="H74" s="26">
        <f t="shared" si="14"/>
        <v>304748.27</v>
      </c>
      <c r="I74" s="70">
        <f t="shared" si="15"/>
        <v>0</v>
      </c>
    </row>
    <row r="75" spans="1:9" x14ac:dyDescent="0.25">
      <c r="A75" s="45">
        <v>43937</v>
      </c>
      <c r="B75" s="40">
        <f t="shared" si="9"/>
        <v>1</v>
      </c>
      <c r="C75" s="26">
        <f t="shared" si="10"/>
        <v>4229584</v>
      </c>
      <c r="D75" s="27">
        <f t="shared" si="11"/>
        <v>3926448.67</v>
      </c>
      <c r="E75" s="26">
        <f t="shared" si="12"/>
        <v>303135.33</v>
      </c>
      <c r="F75" s="26">
        <f t="shared" si="13"/>
        <v>737629298.36999989</v>
      </c>
      <c r="G75" s="26">
        <f t="shared" si="8"/>
        <v>733702849.69999993</v>
      </c>
      <c r="H75" s="26">
        <f t="shared" si="14"/>
        <v>303135.33</v>
      </c>
      <c r="I75" s="70">
        <f t="shared" si="15"/>
        <v>0</v>
      </c>
    </row>
    <row r="76" spans="1:9" x14ac:dyDescent="0.25">
      <c r="A76" s="45">
        <v>43938</v>
      </c>
      <c r="B76" s="40">
        <f t="shared" si="9"/>
        <v>1</v>
      </c>
      <c r="C76" s="26">
        <f t="shared" si="10"/>
        <v>4229584</v>
      </c>
      <c r="D76" s="27">
        <f t="shared" si="11"/>
        <v>3928062.2800000003</v>
      </c>
      <c r="E76" s="26">
        <f t="shared" si="12"/>
        <v>301521.71999999997</v>
      </c>
      <c r="F76" s="26">
        <f t="shared" si="13"/>
        <v>733702849.69999993</v>
      </c>
      <c r="G76" s="26">
        <f t="shared" si="8"/>
        <v>729774787.41999996</v>
      </c>
      <c r="H76" s="26">
        <f t="shared" si="14"/>
        <v>301521.71999999997</v>
      </c>
      <c r="I76" s="70">
        <f t="shared" si="15"/>
        <v>0</v>
      </c>
    </row>
    <row r="77" spans="1:9" x14ac:dyDescent="0.25">
      <c r="A77" s="45">
        <v>43939</v>
      </c>
      <c r="B77" s="40">
        <f t="shared" si="9"/>
        <v>1</v>
      </c>
      <c r="C77" s="26">
        <f t="shared" si="10"/>
        <v>4229584</v>
      </c>
      <c r="D77" s="27">
        <f t="shared" si="11"/>
        <v>3929676.55</v>
      </c>
      <c r="E77" s="26">
        <f t="shared" si="12"/>
        <v>299907.45</v>
      </c>
      <c r="F77" s="26">
        <f t="shared" si="13"/>
        <v>729774787.41999996</v>
      </c>
      <c r="G77" s="26">
        <f t="shared" si="8"/>
        <v>725845110.87</v>
      </c>
      <c r="H77" s="26">
        <f t="shared" si="14"/>
        <v>299907.45</v>
      </c>
      <c r="I77" s="70">
        <f t="shared" si="15"/>
        <v>0</v>
      </c>
    </row>
    <row r="78" spans="1:9" x14ac:dyDescent="0.25">
      <c r="A78" s="45">
        <v>43940</v>
      </c>
      <c r="B78" s="40">
        <f t="shared" si="9"/>
        <v>1</v>
      </c>
      <c r="C78" s="26">
        <f t="shared" si="10"/>
        <v>4229584</v>
      </c>
      <c r="D78" s="27">
        <f t="shared" si="11"/>
        <v>3931291.49</v>
      </c>
      <c r="E78" s="26">
        <f t="shared" si="12"/>
        <v>298292.51</v>
      </c>
      <c r="F78" s="26">
        <f t="shared" si="13"/>
        <v>725845110.87</v>
      </c>
      <c r="G78" s="26">
        <f t="shared" si="8"/>
        <v>721913819.38</v>
      </c>
      <c r="H78" s="26">
        <f t="shared" si="14"/>
        <v>298292.51</v>
      </c>
      <c r="I78" s="70">
        <f t="shared" si="15"/>
        <v>0</v>
      </c>
    </row>
    <row r="79" spans="1:9" x14ac:dyDescent="0.25">
      <c r="A79" s="45">
        <v>43941</v>
      </c>
      <c r="B79" s="40">
        <f t="shared" si="9"/>
        <v>1</v>
      </c>
      <c r="C79" s="26">
        <f t="shared" si="10"/>
        <v>4229584</v>
      </c>
      <c r="D79" s="27">
        <f t="shared" si="11"/>
        <v>3932907.09</v>
      </c>
      <c r="E79" s="26">
        <f t="shared" si="12"/>
        <v>296676.90999999997</v>
      </c>
      <c r="F79" s="26">
        <f t="shared" si="13"/>
        <v>721913819.38</v>
      </c>
      <c r="G79" s="26">
        <f t="shared" si="8"/>
        <v>717980912.28999996</v>
      </c>
      <c r="H79" s="26">
        <f t="shared" si="14"/>
        <v>296676.90999999997</v>
      </c>
      <c r="I79" s="70">
        <f t="shared" si="15"/>
        <v>0</v>
      </c>
    </row>
    <row r="80" spans="1:9" x14ac:dyDescent="0.25">
      <c r="A80" s="45">
        <v>43942</v>
      </c>
      <c r="B80" s="40">
        <f t="shared" si="9"/>
        <v>1</v>
      </c>
      <c r="C80" s="26">
        <f t="shared" si="10"/>
        <v>4229584</v>
      </c>
      <c r="D80" s="27">
        <f t="shared" si="11"/>
        <v>3934523.35</v>
      </c>
      <c r="E80" s="26">
        <f t="shared" si="12"/>
        <v>295060.65000000002</v>
      </c>
      <c r="F80" s="26">
        <f t="shared" si="13"/>
        <v>717980912.28999996</v>
      </c>
      <c r="G80" s="26">
        <f t="shared" si="8"/>
        <v>714046388.93999994</v>
      </c>
      <c r="H80" s="26">
        <f t="shared" si="14"/>
        <v>295060.65000000002</v>
      </c>
      <c r="I80" s="70">
        <f t="shared" si="15"/>
        <v>0</v>
      </c>
    </row>
    <row r="81" spans="1:9" x14ac:dyDescent="0.25">
      <c r="A81" s="45">
        <v>43943</v>
      </c>
      <c r="B81" s="40">
        <f t="shared" si="9"/>
        <v>1</v>
      </c>
      <c r="C81" s="26">
        <f t="shared" si="10"/>
        <v>4229584</v>
      </c>
      <c r="D81" s="27">
        <f t="shared" si="11"/>
        <v>3936140.2800000003</v>
      </c>
      <c r="E81" s="26">
        <f t="shared" si="12"/>
        <v>293443.71999999997</v>
      </c>
      <c r="F81" s="26">
        <f t="shared" si="13"/>
        <v>714046388.93999994</v>
      </c>
      <c r="G81" s="26">
        <f t="shared" si="8"/>
        <v>710110248.65999997</v>
      </c>
      <c r="H81" s="26">
        <f t="shared" si="14"/>
        <v>293443.71999999997</v>
      </c>
      <c r="I81" s="70">
        <f t="shared" si="15"/>
        <v>0</v>
      </c>
    </row>
    <row r="82" spans="1:9" x14ac:dyDescent="0.25">
      <c r="A82" s="45">
        <v>43944</v>
      </c>
      <c r="B82" s="40">
        <f t="shared" si="9"/>
        <v>1</v>
      </c>
      <c r="C82" s="26">
        <f t="shared" si="10"/>
        <v>4229584</v>
      </c>
      <c r="D82" s="27">
        <f t="shared" si="11"/>
        <v>3937757.87</v>
      </c>
      <c r="E82" s="26">
        <f t="shared" si="12"/>
        <v>291826.13</v>
      </c>
      <c r="F82" s="26">
        <f t="shared" si="13"/>
        <v>710110248.65999997</v>
      </c>
      <c r="G82" s="26">
        <f t="shared" si="8"/>
        <v>706172490.78999996</v>
      </c>
      <c r="H82" s="26">
        <f t="shared" si="14"/>
        <v>291826.13</v>
      </c>
      <c r="I82" s="70">
        <f t="shared" si="15"/>
        <v>0</v>
      </c>
    </row>
    <row r="83" spans="1:9" x14ac:dyDescent="0.25">
      <c r="A83" s="45">
        <v>43945</v>
      </c>
      <c r="B83" s="40">
        <f t="shared" si="9"/>
        <v>1</v>
      </c>
      <c r="C83" s="26">
        <f t="shared" si="10"/>
        <v>4229584</v>
      </c>
      <c r="D83" s="27">
        <f t="shared" si="11"/>
        <v>3939376.13</v>
      </c>
      <c r="E83" s="26">
        <f t="shared" si="12"/>
        <v>290207.87</v>
      </c>
      <c r="F83" s="26">
        <f t="shared" si="13"/>
        <v>706172490.78999996</v>
      </c>
      <c r="G83" s="26">
        <f t="shared" si="8"/>
        <v>702233114.65999997</v>
      </c>
      <c r="H83" s="26">
        <f t="shared" si="14"/>
        <v>290207.87</v>
      </c>
      <c r="I83" s="70">
        <f t="shared" si="15"/>
        <v>0</v>
      </c>
    </row>
    <row r="84" spans="1:9" x14ac:dyDescent="0.25">
      <c r="A84" s="45">
        <v>43946</v>
      </c>
      <c r="B84" s="40">
        <f t="shared" si="9"/>
        <v>1</v>
      </c>
      <c r="C84" s="26">
        <f t="shared" si="10"/>
        <v>4229584</v>
      </c>
      <c r="D84" s="27">
        <f t="shared" si="11"/>
        <v>3940995.05</v>
      </c>
      <c r="E84" s="26">
        <f t="shared" si="12"/>
        <v>288588.95</v>
      </c>
      <c r="F84" s="26">
        <f t="shared" si="13"/>
        <v>702233114.65999997</v>
      </c>
      <c r="G84" s="26">
        <f t="shared" si="8"/>
        <v>698292119.61000001</v>
      </c>
      <c r="H84" s="26">
        <f t="shared" si="14"/>
        <v>288588.95</v>
      </c>
      <c r="I84" s="70">
        <f t="shared" si="15"/>
        <v>0</v>
      </c>
    </row>
    <row r="85" spans="1:9" x14ac:dyDescent="0.25">
      <c r="A85" s="45">
        <v>43947</v>
      </c>
      <c r="B85" s="40">
        <f t="shared" si="9"/>
        <v>1</v>
      </c>
      <c r="C85" s="26">
        <f t="shared" si="10"/>
        <v>4229584</v>
      </c>
      <c r="D85" s="27">
        <f t="shared" si="11"/>
        <v>3942614.64</v>
      </c>
      <c r="E85" s="26">
        <f t="shared" si="12"/>
        <v>286969.36</v>
      </c>
      <c r="F85" s="26">
        <f t="shared" si="13"/>
        <v>698292119.61000001</v>
      </c>
      <c r="G85" s="26">
        <f t="shared" si="8"/>
        <v>694349504.97000003</v>
      </c>
      <c r="H85" s="26">
        <f t="shared" si="14"/>
        <v>286969.36</v>
      </c>
      <c r="I85" s="70">
        <f t="shared" si="15"/>
        <v>0</v>
      </c>
    </row>
    <row r="86" spans="1:9" x14ac:dyDescent="0.25">
      <c r="A86" s="45">
        <v>43948</v>
      </c>
      <c r="B86" s="40">
        <f t="shared" si="9"/>
        <v>1</v>
      </c>
      <c r="C86" s="26">
        <f t="shared" si="10"/>
        <v>4229584</v>
      </c>
      <c r="D86" s="27">
        <f t="shared" si="11"/>
        <v>3944234.89</v>
      </c>
      <c r="E86" s="26">
        <f t="shared" si="12"/>
        <v>285349.11</v>
      </c>
      <c r="F86" s="26">
        <f t="shared" si="13"/>
        <v>694349504.97000003</v>
      </c>
      <c r="G86" s="26">
        <f t="shared" si="8"/>
        <v>690405270.08000004</v>
      </c>
      <c r="H86" s="26">
        <f t="shared" si="14"/>
        <v>285349.11</v>
      </c>
      <c r="I86" s="70">
        <f t="shared" si="15"/>
        <v>0</v>
      </c>
    </row>
    <row r="87" spans="1:9" x14ac:dyDescent="0.25">
      <c r="A87" s="45">
        <v>43949</v>
      </c>
      <c r="B87" s="40">
        <f t="shared" si="9"/>
        <v>1</v>
      </c>
      <c r="C87" s="26">
        <f t="shared" si="10"/>
        <v>4229584</v>
      </c>
      <c r="D87" s="27">
        <f t="shared" si="11"/>
        <v>3945855.81</v>
      </c>
      <c r="E87" s="26">
        <f t="shared" si="12"/>
        <v>283728.19</v>
      </c>
      <c r="F87" s="26">
        <f t="shared" si="13"/>
        <v>690405270.08000004</v>
      </c>
      <c r="G87" s="26">
        <f t="shared" si="8"/>
        <v>686459414.2700001</v>
      </c>
      <c r="H87" s="26">
        <f t="shared" si="14"/>
        <v>283728.19</v>
      </c>
      <c r="I87" s="70">
        <f t="shared" si="15"/>
        <v>0</v>
      </c>
    </row>
    <row r="88" spans="1:9" x14ac:dyDescent="0.25">
      <c r="A88" s="45">
        <v>43950</v>
      </c>
      <c r="B88" s="40">
        <f t="shared" si="9"/>
        <v>1</v>
      </c>
      <c r="C88" s="26">
        <f t="shared" si="10"/>
        <v>4229584</v>
      </c>
      <c r="D88" s="27">
        <f t="shared" si="11"/>
        <v>3947477.39</v>
      </c>
      <c r="E88" s="26">
        <f t="shared" si="12"/>
        <v>282106.61</v>
      </c>
      <c r="F88" s="26">
        <f t="shared" si="13"/>
        <v>686459414.2700001</v>
      </c>
      <c r="G88" s="26">
        <f t="shared" si="8"/>
        <v>682511936.88000011</v>
      </c>
      <c r="H88" s="26">
        <f t="shared" si="14"/>
        <v>282106.61</v>
      </c>
      <c r="I88" s="70">
        <f t="shared" si="15"/>
        <v>0</v>
      </c>
    </row>
    <row r="89" spans="1:9" x14ac:dyDescent="0.25">
      <c r="A89" s="45">
        <v>43951</v>
      </c>
      <c r="B89" s="40">
        <f t="shared" si="9"/>
        <v>1</v>
      </c>
      <c r="C89" s="26">
        <f t="shared" si="10"/>
        <v>4229584</v>
      </c>
      <c r="D89" s="27">
        <f t="shared" si="11"/>
        <v>3949099.64</v>
      </c>
      <c r="E89" s="26">
        <f t="shared" si="12"/>
        <v>280484.36</v>
      </c>
      <c r="F89" s="26">
        <f t="shared" si="13"/>
        <v>682511936.88000011</v>
      </c>
      <c r="G89" s="26">
        <f t="shared" si="8"/>
        <v>678562837.24000013</v>
      </c>
      <c r="H89" s="26">
        <f t="shared" si="14"/>
        <v>280484.36</v>
      </c>
      <c r="I89" s="70">
        <f t="shared" si="15"/>
        <v>0</v>
      </c>
    </row>
    <row r="90" spans="1:9" x14ac:dyDescent="0.25">
      <c r="A90" s="45">
        <v>43952</v>
      </c>
      <c r="B90" s="40">
        <f t="shared" si="9"/>
        <v>1</v>
      </c>
      <c r="C90" s="26">
        <f t="shared" si="10"/>
        <v>4229584</v>
      </c>
      <c r="D90" s="27">
        <f t="shared" si="11"/>
        <v>3950722.56</v>
      </c>
      <c r="E90" s="26">
        <f t="shared" si="12"/>
        <v>278861.44</v>
      </c>
      <c r="F90" s="26">
        <f t="shared" si="13"/>
        <v>678562837.24000013</v>
      </c>
      <c r="G90" s="26">
        <f t="shared" si="8"/>
        <v>674612114.68000019</v>
      </c>
      <c r="H90" s="26">
        <f t="shared" si="14"/>
        <v>278861.44</v>
      </c>
      <c r="I90" s="70">
        <f t="shared" si="15"/>
        <v>0</v>
      </c>
    </row>
    <row r="91" spans="1:9" x14ac:dyDescent="0.25">
      <c r="A91" s="45">
        <v>43953</v>
      </c>
      <c r="B91" s="40">
        <f t="shared" si="9"/>
        <v>1</v>
      </c>
      <c r="C91" s="26">
        <f t="shared" si="10"/>
        <v>4229584</v>
      </c>
      <c r="D91" s="27">
        <f t="shared" si="11"/>
        <v>3952346.14</v>
      </c>
      <c r="E91" s="26">
        <f t="shared" si="12"/>
        <v>277237.86</v>
      </c>
      <c r="F91" s="26">
        <f t="shared" si="13"/>
        <v>674612114.68000019</v>
      </c>
      <c r="G91" s="26">
        <f t="shared" si="8"/>
        <v>670659768.5400002</v>
      </c>
      <c r="H91" s="26">
        <f t="shared" si="14"/>
        <v>277237.86</v>
      </c>
      <c r="I91" s="70">
        <f t="shared" si="15"/>
        <v>0</v>
      </c>
    </row>
    <row r="92" spans="1:9" x14ac:dyDescent="0.25">
      <c r="A92" s="45">
        <v>43954</v>
      </c>
      <c r="B92" s="40">
        <f t="shared" si="9"/>
        <v>1</v>
      </c>
      <c r="C92" s="26">
        <f t="shared" si="10"/>
        <v>4229584</v>
      </c>
      <c r="D92" s="27">
        <f t="shared" si="11"/>
        <v>3953970.4</v>
      </c>
      <c r="E92" s="26">
        <f t="shared" si="12"/>
        <v>275613.59999999998</v>
      </c>
      <c r="F92" s="26">
        <f t="shared" si="13"/>
        <v>670659768.5400002</v>
      </c>
      <c r="G92" s="26">
        <f t="shared" si="8"/>
        <v>666705798.14000022</v>
      </c>
      <c r="H92" s="26">
        <f t="shared" si="14"/>
        <v>275613.59999999998</v>
      </c>
      <c r="I92" s="70">
        <f t="shared" si="15"/>
        <v>0</v>
      </c>
    </row>
    <row r="93" spans="1:9" x14ac:dyDescent="0.25">
      <c r="A93" s="45">
        <v>43955</v>
      </c>
      <c r="B93" s="40">
        <f t="shared" si="9"/>
        <v>1</v>
      </c>
      <c r="C93" s="26">
        <f t="shared" si="10"/>
        <v>4229584</v>
      </c>
      <c r="D93" s="27">
        <f t="shared" si="11"/>
        <v>3955595.32</v>
      </c>
      <c r="E93" s="26">
        <f t="shared" si="12"/>
        <v>273988.68</v>
      </c>
      <c r="F93" s="26">
        <f t="shared" si="13"/>
        <v>666705798.14000022</v>
      </c>
      <c r="G93" s="26">
        <f t="shared" si="8"/>
        <v>662750202.82000017</v>
      </c>
      <c r="H93" s="26">
        <f t="shared" si="14"/>
        <v>273988.68</v>
      </c>
      <c r="I93" s="70">
        <f t="shared" si="15"/>
        <v>0</v>
      </c>
    </row>
    <row r="94" spans="1:9" x14ac:dyDescent="0.25">
      <c r="A94" s="45">
        <v>43956</v>
      </c>
      <c r="B94" s="40">
        <f t="shared" si="9"/>
        <v>1</v>
      </c>
      <c r="C94" s="26">
        <f t="shared" si="10"/>
        <v>4229584</v>
      </c>
      <c r="D94" s="27">
        <f t="shared" si="11"/>
        <v>3957220.9</v>
      </c>
      <c r="E94" s="26">
        <f t="shared" si="12"/>
        <v>272363.09999999998</v>
      </c>
      <c r="F94" s="26">
        <f t="shared" si="13"/>
        <v>662750202.82000017</v>
      </c>
      <c r="G94" s="26">
        <f t="shared" si="8"/>
        <v>658792981.9200002</v>
      </c>
      <c r="H94" s="26">
        <f t="shared" si="14"/>
        <v>272363.09999999998</v>
      </c>
      <c r="I94" s="70">
        <f t="shared" si="15"/>
        <v>0</v>
      </c>
    </row>
    <row r="95" spans="1:9" x14ac:dyDescent="0.25">
      <c r="A95" s="45">
        <v>43957</v>
      </c>
      <c r="B95" s="40">
        <f t="shared" si="9"/>
        <v>1</v>
      </c>
      <c r="C95" s="26">
        <f t="shared" si="10"/>
        <v>4229584</v>
      </c>
      <c r="D95" s="27">
        <f t="shared" si="11"/>
        <v>3958847.16</v>
      </c>
      <c r="E95" s="26">
        <f t="shared" si="12"/>
        <v>270736.84000000003</v>
      </c>
      <c r="F95" s="26">
        <f t="shared" si="13"/>
        <v>658792981.9200002</v>
      </c>
      <c r="G95" s="26">
        <f t="shared" si="8"/>
        <v>654834134.76000023</v>
      </c>
      <c r="H95" s="26">
        <f t="shared" si="14"/>
        <v>270736.84000000003</v>
      </c>
      <c r="I95" s="70">
        <f t="shared" si="15"/>
        <v>0</v>
      </c>
    </row>
    <row r="96" spans="1:9" x14ac:dyDescent="0.25">
      <c r="A96" s="45">
        <v>43958</v>
      </c>
      <c r="B96" s="40">
        <f t="shared" si="9"/>
        <v>1</v>
      </c>
      <c r="C96" s="26">
        <f t="shared" si="10"/>
        <v>4229584</v>
      </c>
      <c r="D96" s="27">
        <f t="shared" si="11"/>
        <v>3960474.08</v>
      </c>
      <c r="E96" s="26">
        <f t="shared" si="12"/>
        <v>269109.92</v>
      </c>
      <c r="F96" s="26">
        <f t="shared" si="13"/>
        <v>654834134.76000023</v>
      </c>
      <c r="G96" s="26">
        <f t="shared" si="8"/>
        <v>650873660.68000019</v>
      </c>
      <c r="H96" s="26">
        <f t="shared" si="14"/>
        <v>269109.92</v>
      </c>
      <c r="I96" s="70">
        <f t="shared" si="15"/>
        <v>0</v>
      </c>
    </row>
    <row r="97" spans="1:9" x14ac:dyDescent="0.25">
      <c r="A97" s="45">
        <v>43959</v>
      </c>
      <c r="B97" s="40">
        <f t="shared" si="9"/>
        <v>1</v>
      </c>
      <c r="C97" s="26">
        <f t="shared" si="10"/>
        <v>4229584</v>
      </c>
      <c r="D97" s="27">
        <f t="shared" si="11"/>
        <v>3962101.67</v>
      </c>
      <c r="E97" s="26">
        <f t="shared" si="12"/>
        <v>267482.33</v>
      </c>
      <c r="F97" s="26">
        <f t="shared" si="13"/>
        <v>650873660.68000019</v>
      </c>
      <c r="G97" s="26">
        <f t="shared" si="8"/>
        <v>646911559.01000023</v>
      </c>
      <c r="H97" s="26">
        <f t="shared" si="14"/>
        <v>267482.33</v>
      </c>
      <c r="I97" s="70">
        <f t="shared" si="15"/>
        <v>0</v>
      </c>
    </row>
    <row r="98" spans="1:9" x14ac:dyDescent="0.25">
      <c r="A98" s="45">
        <v>43960</v>
      </c>
      <c r="B98" s="40">
        <f t="shared" si="9"/>
        <v>1</v>
      </c>
      <c r="C98" s="26">
        <f t="shared" si="10"/>
        <v>4229584</v>
      </c>
      <c r="D98" s="27">
        <f t="shared" si="11"/>
        <v>3963729.93</v>
      </c>
      <c r="E98" s="26">
        <f t="shared" si="12"/>
        <v>265854.07</v>
      </c>
      <c r="F98" s="26">
        <f t="shared" si="13"/>
        <v>646911559.01000023</v>
      </c>
      <c r="G98" s="26">
        <f t="shared" si="8"/>
        <v>642947829.08000028</v>
      </c>
      <c r="H98" s="26">
        <f t="shared" si="14"/>
        <v>265854.07</v>
      </c>
      <c r="I98" s="70">
        <f t="shared" si="15"/>
        <v>0</v>
      </c>
    </row>
    <row r="99" spans="1:9" x14ac:dyDescent="0.25">
      <c r="A99" s="45">
        <v>43961</v>
      </c>
      <c r="B99" s="40">
        <f t="shared" si="9"/>
        <v>1</v>
      </c>
      <c r="C99" s="26">
        <f t="shared" si="10"/>
        <v>4229584</v>
      </c>
      <c r="D99" s="27">
        <f t="shared" si="11"/>
        <v>3965358.86</v>
      </c>
      <c r="E99" s="26">
        <f t="shared" si="12"/>
        <v>264225.14</v>
      </c>
      <c r="F99" s="26">
        <f t="shared" si="13"/>
        <v>642947829.08000028</v>
      </c>
      <c r="G99" s="26">
        <f t="shared" si="8"/>
        <v>638982470.22000027</v>
      </c>
      <c r="H99" s="26">
        <f t="shared" si="14"/>
        <v>264225.14</v>
      </c>
      <c r="I99" s="70">
        <f t="shared" si="15"/>
        <v>0</v>
      </c>
    </row>
    <row r="100" spans="1:9" x14ac:dyDescent="0.25">
      <c r="A100" s="45">
        <v>43962</v>
      </c>
      <c r="B100" s="40">
        <f t="shared" si="9"/>
        <v>1</v>
      </c>
      <c r="C100" s="26">
        <f t="shared" si="10"/>
        <v>4229584</v>
      </c>
      <c r="D100" s="27">
        <f t="shared" si="11"/>
        <v>3966988.46</v>
      </c>
      <c r="E100" s="26">
        <f t="shared" si="12"/>
        <v>262595.53999999998</v>
      </c>
      <c r="F100" s="26">
        <f t="shared" si="13"/>
        <v>638982470.22000027</v>
      </c>
      <c r="G100" s="26">
        <f t="shared" si="8"/>
        <v>635015481.76000023</v>
      </c>
      <c r="H100" s="26">
        <f t="shared" si="14"/>
        <v>262595.53999999998</v>
      </c>
      <c r="I100" s="70">
        <f t="shared" si="15"/>
        <v>0</v>
      </c>
    </row>
    <row r="101" spans="1:9" x14ac:dyDescent="0.25">
      <c r="A101" s="45">
        <v>43963</v>
      </c>
      <c r="B101" s="40">
        <f t="shared" si="9"/>
        <v>1</v>
      </c>
      <c r="C101" s="26">
        <f t="shared" si="10"/>
        <v>4229584</v>
      </c>
      <c r="D101" s="27">
        <f t="shared" si="11"/>
        <v>3968618.73</v>
      </c>
      <c r="E101" s="26">
        <f t="shared" si="12"/>
        <v>260965.27</v>
      </c>
      <c r="F101" s="26">
        <f t="shared" si="13"/>
        <v>635015481.76000023</v>
      </c>
      <c r="G101" s="26">
        <f t="shared" si="8"/>
        <v>631046863.03000021</v>
      </c>
      <c r="H101" s="26">
        <f t="shared" si="14"/>
        <v>260965.27</v>
      </c>
      <c r="I101" s="70">
        <f t="shared" si="15"/>
        <v>0</v>
      </c>
    </row>
    <row r="102" spans="1:9" x14ac:dyDescent="0.25">
      <c r="A102" s="45">
        <v>43964</v>
      </c>
      <c r="B102" s="40">
        <f t="shared" si="9"/>
        <v>1</v>
      </c>
      <c r="C102" s="26">
        <f t="shared" si="10"/>
        <v>4229584</v>
      </c>
      <c r="D102" s="27">
        <f t="shared" si="11"/>
        <v>3970249.67</v>
      </c>
      <c r="E102" s="26">
        <f t="shared" si="12"/>
        <v>259334.33</v>
      </c>
      <c r="F102" s="26">
        <f t="shared" si="13"/>
        <v>631046863.03000021</v>
      </c>
      <c r="G102" s="26">
        <f t="shared" si="8"/>
        <v>627076613.36000025</v>
      </c>
      <c r="H102" s="26">
        <f t="shared" si="14"/>
        <v>259334.33</v>
      </c>
      <c r="I102" s="70">
        <f t="shared" si="15"/>
        <v>0</v>
      </c>
    </row>
    <row r="103" spans="1:9" x14ac:dyDescent="0.25">
      <c r="A103" s="45">
        <v>43965</v>
      </c>
      <c r="B103" s="40">
        <f t="shared" si="9"/>
        <v>1</v>
      </c>
      <c r="C103" s="26">
        <f t="shared" si="10"/>
        <v>4229584</v>
      </c>
      <c r="D103" s="27">
        <f t="shared" si="11"/>
        <v>3971881.28</v>
      </c>
      <c r="E103" s="26">
        <f t="shared" si="12"/>
        <v>257702.72</v>
      </c>
      <c r="F103" s="26">
        <f t="shared" si="13"/>
        <v>627076613.36000025</v>
      </c>
      <c r="G103" s="26">
        <f t="shared" si="8"/>
        <v>623104732.08000028</v>
      </c>
      <c r="H103" s="26">
        <f t="shared" si="14"/>
        <v>257702.72</v>
      </c>
      <c r="I103" s="70">
        <f t="shared" si="15"/>
        <v>0</v>
      </c>
    </row>
    <row r="104" spans="1:9" x14ac:dyDescent="0.25">
      <c r="A104" s="45">
        <v>43966</v>
      </c>
      <c r="B104" s="40">
        <f t="shared" si="9"/>
        <v>1</v>
      </c>
      <c r="C104" s="26">
        <f t="shared" si="10"/>
        <v>4229584</v>
      </c>
      <c r="D104" s="27">
        <f t="shared" si="11"/>
        <v>3973513.56</v>
      </c>
      <c r="E104" s="26">
        <f t="shared" si="12"/>
        <v>256070.44</v>
      </c>
      <c r="F104" s="26">
        <f t="shared" si="13"/>
        <v>623104732.08000028</v>
      </c>
      <c r="G104" s="26">
        <f t="shared" si="8"/>
        <v>619131218.52000034</v>
      </c>
      <c r="H104" s="26">
        <f t="shared" si="14"/>
        <v>256070.44</v>
      </c>
      <c r="I104" s="70">
        <f t="shared" si="15"/>
        <v>0</v>
      </c>
    </row>
    <row r="105" spans="1:9" x14ac:dyDescent="0.25">
      <c r="A105" s="45">
        <v>43967</v>
      </c>
      <c r="B105" s="40">
        <f t="shared" si="9"/>
        <v>1</v>
      </c>
      <c r="C105" s="26">
        <f t="shared" si="10"/>
        <v>4229584</v>
      </c>
      <c r="D105" s="27">
        <f t="shared" si="11"/>
        <v>3975146.51</v>
      </c>
      <c r="E105" s="26">
        <f t="shared" si="12"/>
        <v>254437.49</v>
      </c>
      <c r="F105" s="26">
        <f t="shared" si="13"/>
        <v>619131218.52000034</v>
      </c>
      <c r="G105" s="26">
        <f t="shared" si="8"/>
        <v>615156072.01000035</v>
      </c>
      <c r="H105" s="26">
        <f t="shared" si="14"/>
        <v>254437.49</v>
      </c>
      <c r="I105" s="70">
        <f t="shared" si="15"/>
        <v>0</v>
      </c>
    </row>
    <row r="106" spans="1:9" x14ac:dyDescent="0.25">
      <c r="A106" s="45">
        <v>43968</v>
      </c>
      <c r="B106" s="40">
        <f t="shared" si="9"/>
        <v>1</v>
      </c>
      <c r="C106" s="26">
        <f t="shared" si="10"/>
        <v>4229584</v>
      </c>
      <c r="D106" s="27">
        <f t="shared" si="11"/>
        <v>3976780.13</v>
      </c>
      <c r="E106" s="26">
        <f t="shared" si="12"/>
        <v>252803.87</v>
      </c>
      <c r="F106" s="26">
        <f t="shared" si="13"/>
        <v>615156072.01000035</v>
      </c>
      <c r="G106" s="26">
        <f t="shared" si="8"/>
        <v>611179291.88000035</v>
      </c>
      <c r="H106" s="26">
        <f t="shared" si="14"/>
        <v>252803.87</v>
      </c>
      <c r="I106" s="70">
        <f t="shared" si="15"/>
        <v>0</v>
      </c>
    </row>
    <row r="107" spans="1:9" x14ac:dyDescent="0.25">
      <c r="A107" s="45">
        <v>43969</v>
      </c>
      <c r="B107" s="40">
        <f t="shared" si="9"/>
        <v>1</v>
      </c>
      <c r="C107" s="26">
        <f t="shared" si="10"/>
        <v>4229584</v>
      </c>
      <c r="D107" s="27">
        <f t="shared" si="11"/>
        <v>3978414.43</v>
      </c>
      <c r="E107" s="26">
        <f t="shared" si="12"/>
        <v>251169.57</v>
      </c>
      <c r="F107" s="26">
        <f t="shared" si="13"/>
        <v>611179291.88000035</v>
      </c>
      <c r="G107" s="26">
        <f t="shared" si="8"/>
        <v>607200877.45000041</v>
      </c>
      <c r="H107" s="26">
        <f t="shared" si="14"/>
        <v>251169.57</v>
      </c>
      <c r="I107" s="70">
        <f t="shared" si="15"/>
        <v>0</v>
      </c>
    </row>
    <row r="108" spans="1:9" x14ac:dyDescent="0.25">
      <c r="A108" s="45">
        <v>43970</v>
      </c>
      <c r="B108" s="40">
        <f t="shared" si="9"/>
        <v>1</v>
      </c>
      <c r="C108" s="26">
        <f t="shared" si="10"/>
        <v>4229584</v>
      </c>
      <c r="D108" s="27">
        <f t="shared" si="11"/>
        <v>3980049.39</v>
      </c>
      <c r="E108" s="26">
        <f t="shared" si="12"/>
        <v>249534.61</v>
      </c>
      <c r="F108" s="26">
        <f t="shared" si="13"/>
        <v>607200877.45000041</v>
      </c>
      <c r="G108" s="26">
        <f t="shared" si="8"/>
        <v>603220828.06000042</v>
      </c>
      <c r="H108" s="26">
        <f t="shared" si="14"/>
        <v>249534.61</v>
      </c>
      <c r="I108" s="70">
        <f t="shared" si="15"/>
        <v>0</v>
      </c>
    </row>
    <row r="109" spans="1:9" x14ac:dyDescent="0.25">
      <c r="A109" s="45">
        <v>43971</v>
      </c>
      <c r="B109" s="40">
        <f t="shared" si="9"/>
        <v>1</v>
      </c>
      <c r="C109" s="26">
        <f t="shared" si="10"/>
        <v>4229584</v>
      </c>
      <c r="D109" s="27">
        <f t="shared" si="11"/>
        <v>3981685.03</v>
      </c>
      <c r="E109" s="26">
        <f t="shared" si="12"/>
        <v>247898.97</v>
      </c>
      <c r="F109" s="26">
        <f t="shared" si="13"/>
        <v>603220828.06000042</v>
      </c>
      <c r="G109" s="26">
        <f t="shared" si="8"/>
        <v>599239143.03000045</v>
      </c>
      <c r="H109" s="26">
        <f t="shared" si="14"/>
        <v>247898.97</v>
      </c>
      <c r="I109" s="70">
        <f t="shared" si="15"/>
        <v>0</v>
      </c>
    </row>
    <row r="110" spans="1:9" x14ac:dyDescent="0.25">
      <c r="A110" s="45">
        <v>43972</v>
      </c>
      <c r="B110" s="40">
        <f t="shared" si="9"/>
        <v>1</v>
      </c>
      <c r="C110" s="26">
        <f t="shared" si="10"/>
        <v>4229584</v>
      </c>
      <c r="D110" s="27">
        <f t="shared" si="11"/>
        <v>3983321.34</v>
      </c>
      <c r="E110" s="26">
        <f t="shared" si="12"/>
        <v>246262.66</v>
      </c>
      <c r="F110" s="26">
        <f t="shared" si="13"/>
        <v>599239143.03000045</v>
      </c>
      <c r="G110" s="26">
        <f t="shared" si="8"/>
        <v>595255821.69000041</v>
      </c>
      <c r="H110" s="26">
        <f t="shared" si="14"/>
        <v>246262.66</v>
      </c>
      <c r="I110" s="70">
        <f t="shared" si="15"/>
        <v>0</v>
      </c>
    </row>
    <row r="111" spans="1:9" x14ac:dyDescent="0.25">
      <c r="A111" s="45">
        <v>43973</v>
      </c>
      <c r="B111" s="40">
        <f t="shared" si="9"/>
        <v>1</v>
      </c>
      <c r="C111" s="26">
        <f t="shared" si="10"/>
        <v>4229584</v>
      </c>
      <c r="D111" s="27">
        <f t="shared" si="11"/>
        <v>3984958.32</v>
      </c>
      <c r="E111" s="26">
        <f t="shared" si="12"/>
        <v>244625.68</v>
      </c>
      <c r="F111" s="26">
        <f t="shared" si="13"/>
        <v>595255821.69000041</v>
      </c>
      <c r="G111" s="26">
        <f t="shared" si="8"/>
        <v>591270863.37000036</v>
      </c>
      <c r="H111" s="26">
        <f t="shared" si="14"/>
        <v>244625.68</v>
      </c>
      <c r="I111" s="70">
        <f t="shared" si="15"/>
        <v>0</v>
      </c>
    </row>
    <row r="112" spans="1:9" x14ac:dyDescent="0.25">
      <c r="A112" s="45">
        <v>43974</v>
      </c>
      <c r="B112" s="40">
        <f t="shared" si="9"/>
        <v>1</v>
      </c>
      <c r="C112" s="26">
        <f t="shared" si="10"/>
        <v>4229584</v>
      </c>
      <c r="D112" s="27">
        <f t="shared" si="11"/>
        <v>3986595.97</v>
      </c>
      <c r="E112" s="26">
        <f t="shared" si="12"/>
        <v>242988.03</v>
      </c>
      <c r="F112" s="26">
        <f t="shared" si="13"/>
        <v>591270863.37000036</v>
      </c>
      <c r="G112" s="26">
        <f t="shared" si="8"/>
        <v>587284267.40000033</v>
      </c>
      <c r="H112" s="26">
        <f t="shared" si="14"/>
        <v>242988.03</v>
      </c>
      <c r="I112" s="70">
        <f t="shared" si="15"/>
        <v>0</v>
      </c>
    </row>
    <row r="113" spans="1:9" x14ac:dyDescent="0.25">
      <c r="A113" s="45">
        <v>43975</v>
      </c>
      <c r="B113" s="40">
        <f t="shared" si="9"/>
        <v>1</v>
      </c>
      <c r="C113" s="26">
        <f t="shared" si="10"/>
        <v>4229584</v>
      </c>
      <c r="D113" s="27">
        <f t="shared" si="11"/>
        <v>3988234.3</v>
      </c>
      <c r="E113" s="26">
        <f t="shared" si="12"/>
        <v>241349.7</v>
      </c>
      <c r="F113" s="26">
        <f t="shared" si="13"/>
        <v>587284267.40000033</v>
      </c>
      <c r="G113" s="26">
        <f t="shared" si="8"/>
        <v>583296033.10000038</v>
      </c>
      <c r="H113" s="26">
        <f t="shared" si="14"/>
        <v>241349.7</v>
      </c>
      <c r="I113" s="70">
        <f t="shared" si="15"/>
        <v>0</v>
      </c>
    </row>
    <row r="114" spans="1:9" x14ac:dyDescent="0.25">
      <c r="A114" s="45">
        <v>43976</v>
      </c>
      <c r="B114" s="40">
        <f t="shared" si="9"/>
        <v>1</v>
      </c>
      <c r="C114" s="26">
        <f t="shared" si="10"/>
        <v>4229584</v>
      </c>
      <c r="D114" s="27">
        <f t="shared" si="11"/>
        <v>3989873.3</v>
      </c>
      <c r="E114" s="26">
        <f t="shared" si="12"/>
        <v>239710.7</v>
      </c>
      <c r="F114" s="26">
        <f t="shared" si="13"/>
        <v>583296033.10000038</v>
      </c>
      <c r="G114" s="26">
        <f t="shared" si="8"/>
        <v>579306159.80000043</v>
      </c>
      <c r="H114" s="26">
        <f t="shared" si="14"/>
        <v>239710.7</v>
      </c>
      <c r="I114" s="70">
        <f t="shared" si="15"/>
        <v>0</v>
      </c>
    </row>
    <row r="115" spans="1:9" x14ac:dyDescent="0.25">
      <c r="A115" s="45">
        <v>43977</v>
      </c>
      <c r="B115" s="40">
        <f t="shared" si="9"/>
        <v>1</v>
      </c>
      <c r="C115" s="26">
        <f t="shared" si="10"/>
        <v>4229584</v>
      </c>
      <c r="D115" s="27">
        <f t="shared" si="11"/>
        <v>3991512.98</v>
      </c>
      <c r="E115" s="26">
        <f t="shared" si="12"/>
        <v>238071.02</v>
      </c>
      <c r="F115" s="26">
        <f t="shared" si="13"/>
        <v>579306159.80000043</v>
      </c>
      <c r="G115" s="26">
        <f t="shared" si="8"/>
        <v>575314646.82000041</v>
      </c>
      <c r="H115" s="26">
        <f t="shared" si="14"/>
        <v>238071.02</v>
      </c>
      <c r="I115" s="70">
        <f t="shared" si="15"/>
        <v>0</v>
      </c>
    </row>
    <row r="116" spans="1:9" x14ac:dyDescent="0.25">
      <c r="A116" s="45">
        <v>43978</v>
      </c>
      <c r="B116" s="40">
        <f t="shared" si="9"/>
        <v>1</v>
      </c>
      <c r="C116" s="26">
        <f t="shared" si="10"/>
        <v>4229584</v>
      </c>
      <c r="D116" s="27">
        <f t="shared" si="11"/>
        <v>3993153.32</v>
      </c>
      <c r="E116" s="26">
        <f t="shared" si="12"/>
        <v>236430.68</v>
      </c>
      <c r="F116" s="26">
        <f t="shared" si="13"/>
        <v>575314646.82000041</v>
      </c>
      <c r="G116" s="26">
        <f t="shared" si="8"/>
        <v>571321493.50000036</v>
      </c>
      <c r="H116" s="26">
        <f t="shared" si="14"/>
        <v>236430.68</v>
      </c>
      <c r="I116" s="70">
        <f t="shared" si="15"/>
        <v>0</v>
      </c>
    </row>
    <row r="117" spans="1:9" x14ac:dyDescent="0.25">
      <c r="A117" s="45">
        <v>43979</v>
      </c>
      <c r="B117" s="40">
        <f t="shared" si="9"/>
        <v>1</v>
      </c>
      <c r="C117" s="26">
        <f t="shared" si="10"/>
        <v>4229584</v>
      </c>
      <c r="D117" s="27">
        <f t="shared" si="11"/>
        <v>3994794.35</v>
      </c>
      <c r="E117" s="26">
        <f t="shared" si="12"/>
        <v>234789.65</v>
      </c>
      <c r="F117" s="26">
        <f t="shared" si="13"/>
        <v>571321493.50000036</v>
      </c>
      <c r="G117" s="26">
        <f t="shared" si="8"/>
        <v>567326699.15000033</v>
      </c>
      <c r="H117" s="26">
        <f t="shared" si="14"/>
        <v>234789.65</v>
      </c>
      <c r="I117" s="70">
        <f t="shared" si="15"/>
        <v>0</v>
      </c>
    </row>
    <row r="118" spans="1:9" x14ac:dyDescent="0.25">
      <c r="A118" s="45">
        <v>43980</v>
      </c>
      <c r="B118" s="40">
        <f t="shared" si="9"/>
        <v>1</v>
      </c>
      <c r="C118" s="26">
        <f t="shared" si="10"/>
        <v>4229584</v>
      </c>
      <c r="D118" s="27">
        <f t="shared" si="11"/>
        <v>3996436.04</v>
      </c>
      <c r="E118" s="26">
        <f t="shared" si="12"/>
        <v>233147.96</v>
      </c>
      <c r="F118" s="26">
        <f t="shared" si="13"/>
        <v>567326699.15000033</v>
      </c>
      <c r="G118" s="26">
        <f t="shared" si="8"/>
        <v>563330263.11000037</v>
      </c>
      <c r="H118" s="26">
        <f t="shared" si="14"/>
        <v>233147.96</v>
      </c>
      <c r="I118" s="70">
        <f t="shared" si="15"/>
        <v>0</v>
      </c>
    </row>
    <row r="119" spans="1:9" x14ac:dyDescent="0.25">
      <c r="A119" s="45">
        <v>43981</v>
      </c>
      <c r="B119" s="40">
        <f t="shared" si="9"/>
        <v>1</v>
      </c>
      <c r="C119" s="26">
        <f t="shared" si="10"/>
        <v>4229584</v>
      </c>
      <c r="D119" s="27">
        <f t="shared" si="11"/>
        <v>3998078.41</v>
      </c>
      <c r="E119" s="26">
        <f t="shared" si="12"/>
        <v>231505.59</v>
      </c>
      <c r="F119" s="26">
        <f t="shared" si="13"/>
        <v>563330263.11000037</v>
      </c>
      <c r="G119" s="26">
        <f t="shared" si="8"/>
        <v>559332184.70000041</v>
      </c>
      <c r="H119" s="26">
        <f t="shared" si="14"/>
        <v>231505.59</v>
      </c>
      <c r="I119" s="70">
        <f t="shared" si="15"/>
        <v>0</v>
      </c>
    </row>
    <row r="120" spans="1:9" x14ac:dyDescent="0.25">
      <c r="A120" s="45">
        <v>43982</v>
      </c>
      <c r="B120" s="40">
        <f t="shared" si="9"/>
        <v>1</v>
      </c>
      <c r="C120" s="26">
        <f t="shared" si="10"/>
        <v>4229584</v>
      </c>
      <c r="D120" s="27">
        <f t="shared" si="11"/>
        <v>3999721.46</v>
      </c>
      <c r="E120" s="26">
        <f t="shared" si="12"/>
        <v>229862.54</v>
      </c>
      <c r="F120" s="26">
        <f t="shared" si="13"/>
        <v>559332184.70000041</v>
      </c>
      <c r="G120" s="26">
        <f t="shared" si="8"/>
        <v>555332463.24000037</v>
      </c>
      <c r="H120" s="26">
        <f t="shared" si="14"/>
        <v>229862.54</v>
      </c>
      <c r="I120" s="70">
        <f t="shared" si="15"/>
        <v>0</v>
      </c>
    </row>
    <row r="121" spans="1:9" x14ac:dyDescent="0.25">
      <c r="A121" s="45">
        <v>43983</v>
      </c>
      <c r="B121" s="40">
        <f t="shared" si="9"/>
        <v>1</v>
      </c>
      <c r="C121" s="26">
        <f t="shared" si="10"/>
        <v>4229584</v>
      </c>
      <c r="D121" s="27">
        <f t="shared" si="11"/>
        <v>4001365.18</v>
      </c>
      <c r="E121" s="26">
        <f t="shared" si="12"/>
        <v>228218.82</v>
      </c>
      <c r="F121" s="26">
        <f t="shared" si="13"/>
        <v>555332463.24000037</v>
      </c>
      <c r="G121" s="26">
        <f t="shared" si="8"/>
        <v>551331098.06000042</v>
      </c>
      <c r="H121" s="26">
        <f t="shared" si="14"/>
        <v>228218.82</v>
      </c>
      <c r="I121" s="70">
        <f t="shared" si="15"/>
        <v>0</v>
      </c>
    </row>
    <row r="122" spans="1:9" x14ac:dyDescent="0.25">
      <c r="A122" s="45">
        <v>43984</v>
      </c>
      <c r="B122" s="40">
        <f t="shared" si="9"/>
        <v>1</v>
      </c>
      <c r="C122" s="26">
        <f t="shared" si="10"/>
        <v>4229584</v>
      </c>
      <c r="D122" s="27">
        <f t="shared" si="11"/>
        <v>4003009.58</v>
      </c>
      <c r="E122" s="26">
        <f t="shared" si="12"/>
        <v>226574.42</v>
      </c>
      <c r="F122" s="26">
        <f t="shared" si="13"/>
        <v>551331098.06000042</v>
      </c>
      <c r="G122" s="26">
        <f t="shared" si="8"/>
        <v>547328088.48000038</v>
      </c>
      <c r="H122" s="26">
        <f t="shared" si="14"/>
        <v>226574.42</v>
      </c>
      <c r="I122" s="70">
        <f t="shared" si="15"/>
        <v>0</v>
      </c>
    </row>
    <row r="123" spans="1:9" x14ac:dyDescent="0.25">
      <c r="A123" s="45">
        <v>43985</v>
      </c>
      <c r="B123" s="40">
        <f t="shared" si="9"/>
        <v>1</v>
      </c>
      <c r="C123" s="26">
        <f t="shared" si="10"/>
        <v>4229584</v>
      </c>
      <c r="D123" s="27">
        <f t="shared" si="11"/>
        <v>4004654.65</v>
      </c>
      <c r="E123" s="26">
        <f t="shared" si="12"/>
        <v>224929.35</v>
      </c>
      <c r="F123" s="26">
        <f t="shared" si="13"/>
        <v>547328088.48000038</v>
      </c>
      <c r="G123" s="26">
        <f t="shared" si="8"/>
        <v>543323433.8300004</v>
      </c>
      <c r="H123" s="26">
        <f t="shared" si="14"/>
        <v>224929.35</v>
      </c>
      <c r="I123" s="70">
        <f t="shared" si="15"/>
        <v>0</v>
      </c>
    </row>
    <row r="124" spans="1:9" x14ac:dyDescent="0.25">
      <c r="A124" s="45">
        <v>43986</v>
      </c>
      <c r="B124" s="40">
        <f t="shared" si="9"/>
        <v>1</v>
      </c>
      <c r="C124" s="26">
        <f t="shared" si="10"/>
        <v>4229584</v>
      </c>
      <c r="D124" s="27">
        <f t="shared" si="11"/>
        <v>4006300.4</v>
      </c>
      <c r="E124" s="26">
        <f t="shared" si="12"/>
        <v>223283.6</v>
      </c>
      <c r="F124" s="26">
        <f t="shared" si="13"/>
        <v>543323433.8300004</v>
      </c>
      <c r="G124" s="26">
        <f t="shared" si="8"/>
        <v>539317133.43000042</v>
      </c>
      <c r="H124" s="26">
        <f t="shared" si="14"/>
        <v>223283.6</v>
      </c>
      <c r="I124" s="70">
        <f t="shared" si="15"/>
        <v>0</v>
      </c>
    </row>
    <row r="125" spans="1:9" x14ac:dyDescent="0.25">
      <c r="A125" s="45">
        <v>43987</v>
      </c>
      <c r="B125" s="40">
        <f t="shared" si="9"/>
        <v>1</v>
      </c>
      <c r="C125" s="26">
        <f t="shared" si="10"/>
        <v>4229584</v>
      </c>
      <c r="D125" s="27">
        <f t="shared" si="11"/>
        <v>4007946.82</v>
      </c>
      <c r="E125" s="26">
        <f t="shared" si="12"/>
        <v>221637.18</v>
      </c>
      <c r="F125" s="26">
        <f t="shared" si="13"/>
        <v>539317133.43000042</v>
      </c>
      <c r="G125" s="26">
        <f t="shared" si="8"/>
        <v>535309186.61000043</v>
      </c>
      <c r="H125" s="26">
        <f t="shared" si="14"/>
        <v>221637.18</v>
      </c>
      <c r="I125" s="70">
        <f t="shared" si="15"/>
        <v>0</v>
      </c>
    </row>
    <row r="126" spans="1:9" x14ac:dyDescent="0.25">
      <c r="A126" s="45">
        <v>43988</v>
      </c>
      <c r="B126" s="40">
        <f t="shared" si="9"/>
        <v>1</v>
      </c>
      <c r="C126" s="26">
        <f t="shared" si="10"/>
        <v>4229584</v>
      </c>
      <c r="D126" s="27">
        <f t="shared" si="11"/>
        <v>4009593.92</v>
      </c>
      <c r="E126" s="26">
        <f t="shared" si="12"/>
        <v>219990.08</v>
      </c>
      <c r="F126" s="26">
        <f t="shared" si="13"/>
        <v>535309186.61000043</v>
      </c>
      <c r="G126" s="26">
        <f t="shared" si="8"/>
        <v>531299592.69000041</v>
      </c>
      <c r="H126" s="26">
        <f t="shared" si="14"/>
        <v>219990.08</v>
      </c>
      <c r="I126" s="70">
        <f t="shared" si="15"/>
        <v>0</v>
      </c>
    </row>
    <row r="127" spans="1:9" x14ac:dyDescent="0.25">
      <c r="A127" s="45">
        <v>43989</v>
      </c>
      <c r="B127" s="40">
        <f t="shared" si="9"/>
        <v>1</v>
      </c>
      <c r="C127" s="26">
        <f t="shared" si="10"/>
        <v>4229584</v>
      </c>
      <c r="D127" s="27">
        <f t="shared" si="11"/>
        <v>4011241.7</v>
      </c>
      <c r="E127" s="26">
        <f t="shared" si="12"/>
        <v>218342.3</v>
      </c>
      <c r="F127" s="26">
        <f t="shared" si="13"/>
        <v>531299592.69000041</v>
      </c>
      <c r="G127" s="26">
        <f t="shared" si="8"/>
        <v>527288350.99000043</v>
      </c>
      <c r="H127" s="26">
        <f t="shared" si="14"/>
        <v>218342.3</v>
      </c>
      <c r="I127" s="70">
        <f t="shared" si="15"/>
        <v>0</v>
      </c>
    </row>
    <row r="128" spans="1:9" x14ac:dyDescent="0.25">
      <c r="A128" s="45">
        <v>43990</v>
      </c>
      <c r="B128" s="40">
        <f t="shared" si="9"/>
        <v>1</v>
      </c>
      <c r="C128" s="26">
        <f t="shared" si="10"/>
        <v>4229584</v>
      </c>
      <c r="D128" s="27">
        <f t="shared" si="11"/>
        <v>4012890.16</v>
      </c>
      <c r="E128" s="26">
        <f t="shared" si="12"/>
        <v>216693.84</v>
      </c>
      <c r="F128" s="26">
        <f t="shared" si="13"/>
        <v>527288350.99000043</v>
      </c>
      <c r="G128" s="26">
        <f t="shared" si="8"/>
        <v>523275460.8300004</v>
      </c>
      <c r="H128" s="26">
        <f t="shared" si="14"/>
        <v>216693.84</v>
      </c>
      <c r="I128" s="70">
        <f t="shared" si="15"/>
        <v>0</v>
      </c>
    </row>
    <row r="129" spans="1:9" x14ac:dyDescent="0.25">
      <c r="A129" s="45">
        <v>43991</v>
      </c>
      <c r="B129" s="40">
        <f t="shared" si="9"/>
        <v>1</v>
      </c>
      <c r="C129" s="26">
        <f t="shared" si="10"/>
        <v>4229584</v>
      </c>
      <c r="D129" s="27">
        <f t="shared" si="11"/>
        <v>4014539.29</v>
      </c>
      <c r="E129" s="26">
        <f t="shared" si="12"/>
        <v>215044.71</v>
      </c>
      <c r="F129" s="26">
        <f t="shared" si="13"/>
        <v>523275460.8300004</v>
      </c>
      <c r="G129" s="26">
        <f t="shared" si="8"/>
        <v>519260921.54000038</v>
      </c>
      <c r="H129" s="26">
        <f t="shared" si="14"/>
        <v>215044.71</v>
      </c>
      <c r="I129" s="70">
        <f t="shared" si="15"/>
        <v>0</v>
      </c>
    </row>
    <row r="130" spans="1:9" x14ac:dyDescent="0.25">
      <c r="A130" s="45">
        <v>43992</v>
      </c>
      <c r="B130" s="40">
        <f t="shared" si="9"/>
        <v>1</v>
      </c>
      <c r="C130" s="26">
        <f t="shared" si="10"/>
        <v>4229584</v>
      </c>
      <c r="D130" s="27">
        <f t="shared" si="11"/>
        <v>4016189.1</v>
      </c>
      <c r="E130" s="26">
        <f t="shared" si="12"/>
        <v>213394.9</v>
      </c>
      <c r="F130" s="26">
        <f t="shared" si="13"/>
        <v>519260921.54000038</v>
      </c>
      <c r="G130" s="26">
        <f t="shared" si="8"/>
        <v>515244732.44000036</v>
      </c>
      <c r="H130" s="26">
        <f t="shared" si="14"/>
        <v>213394.9</v>
      </c>
      <c r="I130" s="70">
        <f t="shared" si="15"/>
        <v>0</v>
      </c>
    </row>
    <row r="131" spans="1:9" x14ac:dyDescent="0.25">
      <c r="A131" s="45">
        <v>43993</v>
      </c>
      <c r="B131" s="40">
        <f t="shared" si="9"/>
        <v>1</v>
      </c>
      <c r="C131" s="26">
        <f t="shared" si="10"/>
        <v>4229584</v>
      </c>
      <c r="D131" s="27">
        <f t="shared" si="11"/>
        <v>4017839.59</v>
      </c>
      <c r="E131" s="26">
        <f t="shared" si="12"/>
        <v>211744.41</v>
      </c>
      <c r="F131" s="26">
        <f t="shared" si="13"/>
        <v>515244732.44000036</v>
      </c>
      <c r="G131" s="26">
        <f t="shared" si="8"/>
        <v>511226892.85000038</v>
      </c>
      <c r="H131" s="26">
        <f t="shared" si="14"/>
        <v>211744.41</v>
      </c>
      <c r="I131" s="70">
        <f t="shared" si="15"/>
        <v>0</v>
      </c>
    </row>
    <row r="132" spans="1:9" x14ac:dyDescent="0.25">
      <c r="A132" s="45">
        <v>43994</v>
      </c>
      <c r="B132" s="40">
        <f t="shared" si="9"/>
        <v>1</v>
      </c>
      <c r="C132" s="26">
        <f t="shared" si="10"/>
        <v>4229584</v>
      </c>
      <c r="D132" s="27">
        <f t="shared" si="11"/>
        <v>4019490.76</v>
      </c>
      <c r="E132" s="26">
        <f t="shared" si="12"/>
        <v>210093.24</v>
      </c>
      <c r="F132" s="26">
        <f t="shared" si="13"/>
        <v>511226892.85000038</v>
      </c>
      <c r="G132" s="26">
        <f t="shared" ref="G132:G195" si="16">F132-D132</f>
        <v>507207402.09000039</v>
      </c>
      <c r="H132" s="26">
        <f t="shared" si="14"/>
        <v>210093.24</v>
      </c>
      <c r="I132" s="70">
        <f t="shared" si="15"/>
        <v>0</v>
      </c>
    </row>
    <row r="133" spans="1:9" x14ac:dyDescent="0.25">
      <c r="A133" s="45">
        <v>43995</v>
      </c>
      <c r="B133" s="40">
        <f t="shared" ref="B133:B196" si="17">A133-A132</f>
        <v>1</v>
      </c>
      <c r="C133" s="26">
        <f t="shared" ref="C133:C196" si="18">$D$2</f>
        <v>4229584</v>
      </c>
      <c r="D133" s="27">
        <f t="shared" ref="D133:D196" si="19">C133-E133</f>
        <v>4021142.6</v>
      </c>
      <c r="E133" s="26">
        <f t="shared" ref="E133:E196" si="20">ROUND(F133*$B$2*B133/365,2)</f>
        <v>208441.4</v>
      </c>
      <c r="F133" s="26">
        <f t="shared" ref="F133:F196" si="21">G132</f>
        <v>507207402.09000039</v>
      </c>
      <c r="G133" s="26">
        <f t="shared" si="16"/>
        <v>503186259.49000037</v>
      </c>
      <c r="H133" s="26">
        <f t="shared" ref="H133:H196" si="22">ROUND(F133*$B$2*B133/365,2)</f>
        <v>208441.4</v>
      </c>
      <c r="I133" s="70">
        <f t="shared" ref="I133:I196" si="23">H133-E133</f>
        <v>0</v>
      </c>
    </row>
    <row r="134" spans="1:9" x14ac:dyDescent="0.25">
      <c r="A134" s="45">
        <v>43996</v>
      </c>
      <c r="B134" s="40">
        <f t="shared" si="17"/>
        <v>1</v>
      </c>
      <c r="C134" s="26">
        <f t="shared" si="18"/>
        <v>4229584</v>
      </c>
      <c r="D134" s="27">
        <f t="shared" si="19"/>
        <v>4022795.13</v>
      </c>
      <c r="E134" s="26">
        <f t="shared" si="20"/>
        <v>206788.87</v>
      </c>
      <c r="F134" s="26">
        <f t="shared" si="21"/>
        <v>503186259.49000037</v>
      </c>
      <c r="G134" s="26">
        <f t="shared" si="16"/>
        <v>499163464.36000037</v>
      </c>
      <c r="H134" s="26">
        <f t="shared" si="22"/>
        <v>206788.87</v>
      </c>
      <c r="I134" s="70">
        <f t="shared" si="23"/>
        <v>0</v>
      </c>
    </row>
    <row r="135" spans="1:9" x14ac:dyDescent="0.25">
      <c r="A135" s="45">
        <v>43997</v>
      </c>
      <c r="B135" s="40">
        <f t="shared" si="17"/>
        <v>1</v>
      </c>
      <c r="C135" s="26">
        <f t="shared" si="18"/>
        <v>4229584</v>
      </c>
      <c r="D135" s="27">
        <f t="shared" si="19"/>
        <v>4024448.33</v>
      </c>
      <c r="E135" s="26">
        <f t="shared" si="20"/>
        <v>205135.67</v>
      </c>
      <c r="F135" s="26">
        <f t="shared" si="21"/>
        <v>499163464.36000037</v>
      </c>
      <c r="G135" s="26">
        <f t="shared" si="16"/>
        <v>495139016.03000039</v>
      </c>
      <c r="H135" s="26">
        <f t="shared" si="22"/>
        <v>205135.67</v>
      </c>
      <c r="I135" s="70">
        <f t="shared" si="23"/>
        <v>0</v>
      </c>
    </row>
    <row r="136" spans="1:9" x14ac:dyDescent="0.25">
      <c r="A136" s="45">
        <v>43998</v>
      </c>
      <c r="B136" s="40">
        <f t="shared" si="17"/>
        <v>1</v>
      </c>
      <c r="C136" s="26">
        <f t="shared" si="18"/>
        <v>4229584</v>
      </c>
      <c r="D136" s="27">
        <f t="shared" si="19"/>
        <v>4026102.21</v>
      </c>
      <c r="E136" s="26">
        <f t="shared" si="20"/>
        <v>203481.79</v>
      </c>
      <c r="F136" s="26">
        <f t="shared" si="21"/>
        <v>495139016.03000039</v>
      </c>
      <c r="G136" s="26">
        <f t="shared" si="16"/>
        <v>491112913.82000041</v>
      </c>
      <c r="H136" s="26">
        <f t="shared" si="22"/>
        <v>203481.79</v>
      </c>
      <c r="I136" s="70">
        <f t="shared" si="23"/>
        <v>0</v>
      </c>
    </row>
    <row r="137" spans="1:9" x14ac:dyDescent="0.25">
      <c r="A137" s="45">
        <v>43999</v>
      </c>
      <c r="B137" s="40">
        <f t="shared" si="17"/>
        <v>1</v>
      </c>
      <c r="C137" s="26">
        <f t="shared" si="18"/>
        <v>4229584</v>
      </c>
      <c r="D137" s="27">
        <f t="shared" si="19"/>
        <v>4027756.78</v>
      </c>
      <c r="E137" s="26">
        <f t="shared" si="20"/>
        <v>201827.22</v>
      </c>
      <c r="F137" s="26">
        <f t="shared" si="21"/>
        <v>491112913.82000041</v>
      </c>
      <c r="G137" s="26">
        <f t="shared" si="16"/>
        <v>487085157.04000044</v>
      </c>
      <c r="H137" s="26">
        <f t="shared" si="22"/>
        <v>201827.22</v>
      </c>
      <c r="I137" s="70">
        <f t="shared" si="23"/>
        <v>0</v>
      </c>
    </row>
    <row r="138" spans="1:9" x14ac:dyDescent="0.25">
      <c r="A138" s="45">
        <v>44000</v>
      </c>
      <c r="B138" s="40">
        <f t="shared" si="17"/>
        <v>1</v>
      </c>
      <c r="C138" s="26">
        <f t="shared" si="18"/>
        <v>4229584</v>
      </c>
      <c r="D138" s="27">
        <f t="shared" si="19"/>
        <v>4029412.02</v>
      </c>
      <c r="E138" s="26">
        <f t="shared" si="20"/>
        <v>200171.98</v>
      </c>
      <c r="F138" s="26">
        <f t="shared" si="21"/>
        <v>487085157.04000044</v>
      </c>
      <c r="G138" s="26">
        <f t="shared" si="16"/>
        <v>483055745.02000046</v>
      </c>
      <c r="H138" s="26">
        <f t="shared" si="22"/>
        <v>200171.98</v>
      </c>
      <c r="I138" s="70">
        <f t="shared" si="23"/>
        <v>0</v>
      </c>
    </row>
    <row r="139" spans="1:9" x14ac:dyDescent="0.25">
      <c r="A139" s="45">
        <v>44001</v>
      </c>
      <c r="B139" s="40">
        <f t="shared" si="17"/>
        <v>1</v>
      </c>
      <c r="C139" s="26">
        <f t="shared" si="18"/>
        <v>4229584</v>
      </c>
      <c r="D139" s="27">
        <f t="shared" si="19"/>
        <v>4031067.94</v>
      </c>
      <c r="E139" s="26">
        <f t="shared" si="20"/>
        <v>198516.06</v>
      </c>
      <c r="F139" s="26">
        <f t="shared" si="21"/>
        <v>483055745.02000046</v>
      </c>
      <c r="G139" s="26">
        <f t="shared" si="16"/>
        <v>479024677.08000046</v>
      </c>
      <c r="H139" s="26">
        <f t="shared" si="22"/>
        <v>198516.06</v>
      </c>
      <c r="I139" s="70">
        <f t="shared" si="23"/>
        <v>0</v>
      </c>
    </row>
    <row r="140" spans="1:9" x14ac:dyDescent="0.25">
      <c r="A140" s="45">
        <v>44002</v>
      </c>
      <c r="B140" s="40">
        <f t="shared" si="17"/>
        <v>1</v>
      </c>
      <c r="C140" s="26">
        <f t="shared" si="18"/>
        <v>4229584</v>
      </c>
      <c r="D140" s="27">
        <f t="shared" si="19"/>
        <v>4032724.54</v>
      </c>
      <c r="E140" s="26">
        <f t="shared" si="20"/>
        <v>196859.46</v>
      </c>
      <c r="F140" s="26">
        <f t="shared" si="21"/>
        <v>479024677.08000046</v>
      </c>
      <c r="G140" s="26">
        <f t="shared" si="16"/>
        <v>474991952.54000044</v>
      </c>
      <c r="H140" s="26">
        <f t="shared" si="22"/>
        <v>196859.46</v>
      </c>
      <c r="I140" s="70">
        <f t="shared" si="23"/>
        <v>0</v>
      </c>
    </row>
    <row r="141" spans="1:9" x14ac:dyDescent="0.25">
      <c r="A141" s="45">
        <v>44003</v>
      </c>
      <c r="B141" s="40">
        <f t="shared" si="17"/>
        <v>1</v>
      </c>
      <c r="C141" s="26">
        <f t="shared" si="18"/>
        <v>4229584</v>
      </c>
      <c r="D141" s="27">
        <f t="shared" si="19"/>
        <v>4034381.83</v>
      </c>
      <c r="E141" s="26">
        <f t="shared" si="20"/>
        <v>195202.17</v>
      </c>
      <c r="F141" s="26">
        <f t="shared" si="21"/>
        <v>474991952.54000044</v>
      </c>
      <c r="G141" s="26">
        <f t="shared" si="16"/>
        <v>470957570.71000046</v>
      </c>
      <c r="H141" s="26">
        <f t="shared" si="22"/>
        <v>195202.17</v>
      </c>
      <c r="I141" s="70">
        <f t="shared" si="23"/>
        <v>0</v>
      </c>
    </row>
    <row r="142" spans="1:9" x14ac:dyDescent="0.25">
      <c r="A142" s="45">
        <v>44004</v>
      </c>
      <c r="B142" s="40">
        <f t="shared" si="17"/>
        <v>1</v>
      </c>
      <c r="C142" s="26">
        <f t="shared" si="18"/>
        <v>4229584</v>
      </c>
      <c r="D142" s="27">
        <f t="shared" si="19"/>
        <v>4036039.79</v>
      </c>
      <c r="E142" s="26">
        <f t="shared" si="20"/>
        <v>193544.21</v>
      </c>
      <c r="F142" s="26">
        <f t="shared" si="21"/>
        <v>470957570.71000046</v>
      </c>
      <c r="G142" s="26">
        <f t="shared" si="16"/>
        <v>466921530.92000043</v>
      </c>
      <c r="H142" s="26">
        <f t="shared" si="22"/>
        <v>193544.21</v>
      </c>
      <c r="I142" s="70">
        <f t="shared" si="23"/>
        <v>0</v>
      </c>
    </row>
    <row r="143" spans="1:9" x14ac:dyDescent="0.25">
      <c r="A143" s="45">
        <v>44005</v>
      </c>
      <c r="B143" s="40">
        <f t="shared" si="17"/>
        <v>1</v>
      </c>
      <c r="C143" s="26">
        <f t="shared" si="18"/>
        <v>4229584</v>
      </c>
      <c r="D143" s="27">
        <f t="shared" si="19"/>
        <v>4037698.44</v>
      </c>
      <c r="E143" s="26">
        <f t="shared" si="20"/>
        <v>191885.56</v>
      </c>
      <c r="F143" s="26">
        <f t="shared" si="21"/>
        <v>466921530.92000043</v>
      </c>
      <c r="G143" s="26">
        <f t="shared" si="16"/>
        <v>462883832.48000044</v>
      </c>
      <c r="H143" s="26">
        <f t="shared" si="22"/>
        <v>191885.56</v>
      </c>
      <c r="I143" s="70">
        <f t="shared" si="23"/>
        <v>0</v>
      </c>
    </row>
    <row r="144" spans="1:9" x14ac:dyDescent="0.25">
      <c r="A144" s="45">
        <v>44006</v>
      </c>
      <c r="B144" s="40">
        <f t="shared" si="17"/>
        <v>1</v>
      </c>
      <c r="C144" s="26">
        <f t="shared" si="18"/>
        <v>4229584</v>
      </c>
      <c r="D144" s="27">
        <f t="shared" si="19"/>
        <v>4039357.77</v>
      </c>
      <c r="E144" s="26">
        <f t="shared" si="20"/>
        <v>190226.23</v>
      </c>
      <c r="F144" s="26">
        <f t="shared" si="21"/>
        <v>462883832.48000044</v>
      </c>
      <c r="G144" s="26">
        <f t="shared" si="16"/>
        <v>458844474.71000046</v>
      </c>
      <c r="H144" s="26">
        <f t="shared" si="22"/>
        <v>190226.23</v>
      </c>
      <c r="I144" s="70">
        <f t="shared" si="23"/>
        <v>0</v>
      </c>
    </row>
    <row r="145" spans="1:9" x14ac:dyDescent="0.25">
      <c r="A145" s="45">
        <v>44007</v>
      </c>
      <c r="B145" s="40">
        <f t="shared" si="17"/>
        <v>1</v>
      </c>
      <c r="C145" s="26">
        <f t="shared" si="18"/>
        <v>4229584</v>
      </c>
      <c r="D145" s="27">
        <f t="shared" si="19"/>
        <v>4041017.78</v>
      </c>
      <c r="E145" s="26">
        <f t="shared" si="20"/>
        <v>188566.22</v>
      </c>
      <c r="F145" s="26">
        <f t="shared" si="21"/>
        <v>458844474.71000046</v>
      </c>
      <c r="G145" s="26">
        <f t="shared" si="16"/>
        <v>454803456.93000048</v>
      </c>
      <c r="H145" s="26">
        <f t="shared" si="22"/>
        <v>188566.22</v>
      </c>
      <c r="I145" s="70">
        <f t="shared" si="23"/>
        <v>0</v>
      </c>
    </row>
    <row r="146" spans="1:9" x14ac:dyDescent="0.25">
      <c r="A146" s="45">
        <v>44008</v>
      </c>
      <c r="B146" s="40">
        <f t="shared" si="17"/>
        <v>1</v>
      </c>
      <c r="C146" s="26">
        <f t="shared" si="18"/>
        <v>4229584</v>
      </c>
      <c r="D146" s="27">
        <f t="shared" si="19"/>
        <v>4042678.47</v>
      </c>
      <c r="E146" s="26">
        <f t="shared" si="20"/>
        <v>186905.53</v>
      </c>
      <c r="F146" s="26">
        <f t="shared" si="21"/>
        <v>454803456.93000048</v>
      </c>
      <c r="G146" s="26">
        <f t="shared" si="16"/>
        <v>450760778.46000046</v>
      </c>
      <c r="H146" s="26">
        <f t="shared" si="22"/>
        <v>186905.53</v>
      </c>
      <c r="I146" s="70">
        <f t="shared" si="23"/>
        <v>0</v>
      </c>
    </row>
    <row r="147" spans="1:9" x14ac:dyDescent="0.25">
      <c r="A147" s="45">
        <v>44009</v>
      </c>
      <c r="B147" s="40">
        <f t="shared" si="17"/>
        <v>1</v>
      </c>
      <c r="C147" s="26">
        <f t="shared" si="18"/>
        <v>4229584</v>
      </c>
      <c r="D147" s="27">
        <f t="shared" si="19"/>
        <v>4044339.84</v>
      </c>
      <c r="E147" s="26">
        <f t="shared" si="20"/>
        <v>185244.16</v>
      </c>
      <c r="F147" s="26">
        <f t="shared" si="21"/>
        <v>450760778.46000046</v>
      </c>
      <c r="G147" s="26">
        <f t="shared" si="16"/>
        <v>446716438.62000048</v>
      </c>
      <c r="H147" s="26">
        <f t="shared" si="22"/>
        <v>185244.16</v>
      </c>
      <c r="I147" s="70">
        <f t="shared" si="23"/>
        <v>0</v>
      </c>
    </row>
    <row r="148" spans="1:9" x14ac:dyDescent="0.25">
      <c r="A148" s="45">
        <v>44010</v>
      </c>
      <c r="B148" s="40">
        <f t="shared" si="17"/>
        <v>1</v>
      </c>
      <c r="C148" s="26">
        <f t="shared" si="18"/>
        <v>4229584</v>
      </c>
      <c r="D148" s="27">
        <f t="shared" si="19"/>
        <v>4046001.9</v>
      </c>
      <c r="E148" s="26">
        <f t="shared" si="20"/>
        <v>183582.1</v>
      </c>
      <c r="F148" s="26">
        <f t="shared" si="21"/>
        <v>446716438.62000048</v>
      </c>
      <c r="G148" s="26">
        <f t="shared" si="16"/>
        <v>442670436.72000051</v>
      </c>
      <c r="H148" s="26">
        <f t="shared" si="22"/>
        <v>183582.1</v>
      </c>
      <c r="I148" s="70">
        <f t="shared" si="23"/>
        <v>0</v>
      </c>
    </row>
    <row r="149" spans="1:9" x14ac:dyDescent="0.25">
      <c r="A149" s="45">
        <v>44011</v>
      </c>
      <c r="B149" s="40">
        <f t="shared" si="17"/>
        <v>1</v>
      </c>
      <c r="C149" s="26">
        <f t="shared" si="18"/>
        <v>4229584</v>
      </c>
      <c r="D149" s="27">
        <f t="shared" si="19"/>
        <v>4047664.64</v>
      </c>
      <c r="E149" s="26">
        <f t="shared" si="20"/>
        <v>181919.35999999999</v>
      </c>
      <c r="F149" s="26">
        <f t="shared" si="21"/>
        <v>442670436.72000051</v>
      </c>
      <c r="G149" s="26">
        <f t="shared" si="16"/>
        <v>438622772.08000052</v>
      </c>
      <c r="H149" s="26">
        <f t="shared" si="22"/>
        <v>181919.35999999999</v>
      </c>
      <c r="I149" s="70">
        <f t="shared" si="23"/>
        <v>0</v>
      </c>
    </row>
    <row r="150" spans="1:9" x14ac:dyDescent="0.25">
      <c r="A150" s="45">
        <v>44012</v>
      </c>
      <c r="B150" s="40">
        <f t="shared" si="17"/>
        <v>1</v>
      </c>
      <c r="C150" s="26">
        <f t="shared" si="18"/>
        <v>4229584</v>
      </c>
      <c r="D150" s="27">
        <f t="shared" si="19"/>
        <v>4049328.07</v>
      </c>
      <c r="E150" s="26">
        <f t="shared" si="20"/>
        <v>180255.93</v>
      </c>
      <c r="F150" s="26">
        <f t="shared" si="21"/>
        <v>438622772.08000052</v>
      </c>
      <c r="G150" s="26">
        <f t="shared" si="16"/>
        <v>434573444.01000053</v>
      </c>
      <c r="H150" s="26">
        <f t="shared" si="22"/>
        <v>180255.93</v>
      </c>
      <c r="I150" s="70">
        <f t="shared" si="23"/>
        <v>0</v>
      </c>
    </row>
    <row r="151" spans="1:9" x14ac:dyDescent="0.25">
      <c r="A151" s="45">
        <v>44013</v>
      </c>
      <c r="B151" s="40">
        <f t="shared" si="17"/>
        <v>1</v>
      </c>
      <c r="C151" s="26">
        <f t="shared" si="18"/>
        <v>4229584</v>
      </c>
      <c r="D151" s="27">
        <f t="shared" si="19"/>
        <v>4050992.17</v>
      </c>
      <c r="E151" s="26">
        <f t="shared" si="20"/>
        <v>178591.83</v>
      </c>
      <c r="F151" s="26">
        <f t="shared" si="21"/>
        <v>434573444.01000053</v>
      </c>
      <c r="G151" s="26">
        <f t="shared" si="16"/>
        <v>430522451.84000051</v>
      </c>
      <c r="H151" s="26">
        <f t="shared" si="22"/>
        <v>178591.83</v>
      </c>
      <c r="I151" s="70">
        <f t="shared" si="23"/>
        <v>0</v>
      </c>
    </row>
    <row r="152" spans="1:9" x14ac:dyDescent="0.25">
      <c r="A152" s="45">
        <v>44014</v>
      </c>
      <c r="B152" s="40">
        <f t="shared" si="17"/>
        <v>1</v>
      </c>
      <c r="C152" s="26">
        <f t="shared" si="18"/>
        <v>4229584</v>
      </c>
      <c r="D152" s="27">
        <f t="shared" si="19"/>
        <v>4052656.96</v>
      </c>
      <c r="E152" s="26">
        <f t="shared" si="20"/>
        <v>176927.04</v>
      </c>
      <c r="F152" s="26">
        <f t="shared" si="21"/>
        <v>430522451.84000051</v>
      </c>
      <c r="G152" s="26">
        <f t="shared" si="16"/>
        <v>426469794.88000053</v>
      </c>
      <c r="H152" s="26">
        <f t="shared" si="22"/>
        <v>176927.04</v>
      </c>
      <c r="I152" s="70">
        <f t="shared" si="23"/>
        <v>0</v>
      </c>
    </row>
    <row r="153" spans="1:9" x14ac:dyDescent="0.25">
      <c r="A153" s="45">
        <v>44015</v>
      </c>
      <c r="B153" s="40">
        <f t="shared" si="17"/>
        <v>1</v>
      </c>
      <c r="C153" s="26">
        <f t="shared" si="18"/>
        <v>4229584</v>
      </c>
      <c r="D153" s="27">
        <f t="shared" si="19"/>
        <v>4054322.44</v>
      </c>
      <c r="E153" s="26">
        <f t="shared" si="20"/>
        <v>175261.56</v>
      </c>
      <c r="F153" s="26">
        <f t="shared" si="21"/>
        <v>426469794.88000053</v>
      </c>
      <c r="G153" s="26">
        <f t="shared" si="16"/>
        <v>422415472.44000053</v>
      </c>
      <c r="H153" s="26">
        <f t="shared" si="22"/>
        <v>175261.56</v>
      </c>
      <c r="I153" s="70">
        <f t="shared" si="23"/>
        <v>0</v>
      </c>
    </row>
    <row r="154" spans="1:9" x14ac:dyDescent="0.25">
      <c r="A154" s="45">
        <v>44016</v>
      </c>
      <c r="B154" s="40">
        <f t="shared" si="17"/>
        <v>1</v>
      </c>
      <c r="C154" s="26">
        <f t="shared" si="18"/>
        <v>4229584</v>
      </c>
      <c r="D154" s="27">
        <f t="shared" si="19"/>
        <v>4055988.6</v>
      </c>
      <c r="E154" s="26">
        <f t="shared" si="20"/>
        <v>173595.4</v>
      </c>
      <c r="F154" s="26">
        <f t="shared" si="21"/>
        <v>422415472.44000053</v>
      </c>
      <c r="G154" s="26">
        <f t="shared" si="16"/>
        <v>418359483.84000051</v>
      </c>
      <c r="H154" s="26">
        <f t="shared" si="22"/>
        <v>173595.4</v>
      </c>
      <c r="I154" s="70">
        <f t="shared" si="23"/>
        <v>0</v>
      </c>
    </row>
    <row r="155" spans="1:9" x14ac:dyDescent="0.25">
      <c r="A155" s="45">
        <v>44017</v>
      </c>
      <c r="B155" s="40">
        <f t="shared" si="17"/>
        <v>1</v>
      </c>
      <c r="C155" s="26">
        <f t="shared" si="18"/>
        <v>4229584</v>
      </c>
      <c r="D155" s="27">
        <f t="shared" si="19"/>
        <v>4057655.44</v>
      </c>
      <c r="E155" s="26">
        <f t="shared" si="20"/>
        <v>171928.56</v>
      </c>
      <c r="F155" s="26">
        <f t="shared" si="21"/>
        <v>418359483.84000051</v>
      </c>
      <c r="G155" s="26">
        <f t="shared" si="16"/>
        <v>414301828.40000051</v>
      </c>
      <c r="H155" s="26">
        <f t="shared" si="22"/>
        <v>171928.56</v>
      </c>
      <c r="I155" s="70">
        <f t="shared" si="23"/>
        <v>0</v>
      </c>
    </row>
    <row r="156" spans="1:9" x14ac:dyDescent="0.25">
      <c r="A156" s="45">
        <v>44018</v>
      </c>
      <c r="B156" s="40">
        <f t="shared" si="17"/>
        <v>1</v>
      </c>
      <c r="C156" s="26">
        <f t="shared" si="18"/>
        <v>4229584</v>
      </c>
      <c r="D156" s="27">
        <f t="shared" si="19"/>
        <v>4059322.97</v>
      </c>
      <c r="E156" s="26">
        <f t="shared" si="20"/>
        <v>170261.03</v>
      </c>
      <c r="F156" s="26">
        <f t="shared" si="21"/>
        <v>414301828.40000051</v>
      </c>
      <c r="G156" s="26">
        <f t="shared" si="16"/>
        <v>410242505.43000048</v>
      </c>
      <c r="H156" s="26">
        <f t="shared" si="22"/>
        <v>170261.03</v>
      </c>
      <c r="I156" s="70">
        <f t="shared" si="23"/>
        <v>0</v>
      </c>
    </row>
    <row r="157" spans="1:9" x14ac:dyDescent="0.25">
      <c r="A157" s="45">
        <v>44019</v>
      </c>
      <c r="B157" s="40">
        <f t="shared" si="17"/>
        <v>1</v>
      </c>
      <c r="C157" s="26">
        <f t="shared" si="18"/>
        <v>4229584</v>
      </c>
      <c r="D157" s="27">
        <f t="shared" si="19"/>
        <v>4060991.19</v>
      </c>
      <c r="E157" s="26">
        <f t="shared" si="20"/>
        <v>168592.81</v>
      </c>
      <c r="F157" s="26">
        <f t="shared" si="21"/>
        <v>410242505.43000048</v>
      </c>
      <c r="G157" s="26">
        <f t="shared" si="16"/>
        <v>406181514.24000049</v>
      </c>
      <c r="H157" s="26">
        <f t="shared" si="22"/>
        <v>168592.81</v>
      </c>
      <c r="I157" s="70">
        <f t="shared" si="23"/>
        <v>0</v>
      </c>
    </row>
    <row r="158" spans="1:9" x14ac:dyDescent="0.25">
      <c r="A158" s="45">
        <v>44020</v>
      </c>
      <c r="B158" s="40">
        <f t="shared" si="17"/>
        <v>1</v>
      </c>
      <c r="C158" s="26">
        <f t="shared" si="18"/>
        <v>4229584</v>
      </c>
      <c r="D158" s="27">
        <f t="shared" si="19"/>
        <v>4062660.09</v>
      </c>
      <c r="E158" s="26">
        <f t="shared" si="20"/>
        <v>166923.91</v>
      </c>
      <c r="F158" s="26">
        <f t="shared" si="21"/>
        <v>406181514.24000049</v>
      </c>
      <c r="G158" s="26">
        <f t="shared" si="16"/>
        <v>402118854.15000051</v>
      </c>
      <c r="H158" s="26">
        <f t="shared" si="22"/>
        <v>166923.91</v>
      </c>
      <c r="I158" s="70">
        <f t="shared" si="23"/>
        <v>0</v>
      </c>
    </row>
    <row r="159" spans="1:9" x14ac:dyDescent="0.25">
      <c r="A159" s="45">
        <v>44021</v>
      </c>
      <c r="B159" s="40">
        <f t="shared" si="17"/>
        <v>1</v>
      </c>
      <c r="C159" s="26">
        <f t="shared" si="18"/>
        <v>4229584</v>
      </c>
      <c r="D159" s="27">
        <f t="shared" si="19"/>
        <v>4064329.68</v>
      </c>
      <c r="E159" s="26">
        <f t="shared" si="20"/>
        <v>165254.32</v>
      </c>
      <c r="F159" s="26">
        <f t="shared" si="21"/>
        <v>402118854.15000051</v>
      </c>
      <c r="G159" s="26">
        <f t="shared" si="16"/>
        <v>398054524.47000051</v>
      </c>
      <c r="H159" s="26">
        <f t="shared" si="22"/>
        <v>165254.32</v>
      </c>
      <c r="I159" s="70">
        <f t="shared" si="23"/>
        <v>0</v>
      </c>
    </row>
    <row r="160" spans="1:9" x14ac:dyDescent="0.25">
      <c r="A160" s="45">
        <v>44022</v>
      </c>
      <c r="B160" s="40">
        <f t="shared" si="17"/>
        <v>1</v>
      </c>
      <c r="C160" s="26">
        <f t="shared" si="18"/>
        <v>4229584</v>
      </c>
      <c r="D160" s="27">
        <f t="shared" si="19"/>
        <v>4065999.95</v>
      </c>
      <c r="E160" s="26">
        <f t="shared" si="20"/>
        <v>163584.04999999999</v>
      </c>
      <c r="F160" s="26">
        <f t="shared" si="21"/>
        <v>398054524.47000051</v>
      </c>
      <c r="G160" s="26">
        <f t="shared" si="16"/>
        <v>393988524.52000052</v>
      </c>
      <c r="H160" s="26">
        <f t="shared" si="22"/>
        <v>163584.04999999999</v>
      </c>
      <c r="I160" s="70">
        <f t="shared" si="23"/>
        <v>0</v>
      </c>
    </row>
    <row r="161" spans="1:9" x14ac:dyDescent="0.25">
      <c r="A161" s="45">
        <v>44023</v>
      </c>
      <c r="B161" s="40">
        <f t="shared" si="17"/>
        <v>1</v>
      </c>
      <c r="C161" s="26">
        <f t="shared" si="18"/>
        <v>4229584</v>
      </c>
      <c r="D161" s="27">
        <f t="shared" si="19"/>
        <v>4067670.91</v>
      </c>
      <c r="E161" s="26">
        <f t="shared" si="20"/>
        <v>161913.09</v>
      </c>
      <c r="F161" s="26">
        <f t="shared" si="21"/>
        <v>393988524.52000052</v>
      </c>
      <c r="G161" s="26">
        <f t="shared" si="16"/>
        <v>389920853.61000049</v>
      </c>
      <c r="H161" s="26">
        <f t="shared" si="22"/>
        <v>161913.09</v>
      </c>
      <c r="I161" s="70">
        <f t="shared" si="23"/>
        <v>0</v>
      </c>
    </row>
    <row r="162" spans="1:9" x14ac:dyDescent="0.25">
      <c r="A162" s="45">
        <v>44024</v>
      </c>
      <c r="B162" s="40">
        <f t="shared" si="17"/>
        <v>1</v>
      </c>
      <c r="C162" s="26">
        <f t="shared" si="18"/>
        <v>4229584</v>
      </c>
      <c r="D162" s="27">
        <f t="shared" si="19"/>
        <v>4069342.55</v>
      </c>
      <c r="E162" s="26">
        <f t="shared" si="20"/>
        <v>160241.45000000001</v>
      </c>
      <c r="F162" s="26">
        <f t="shared" si="21"/>
        <v>389920853.61000049</v>
      </c>
      <c r="G162" s="26">
        <f t="shared" si="16"/>
        <v>385851511.06000048</v>
      </c>
      <c r="H162" s="26">
        <f t="shared" si="22"/>
        <v>160241.45000000001</v>
      </c>
      <c r="I162" s="70">
        <f t="shared" si="23"/>
        <v>0</v>
      </c>
    </row>
    <row r="163" spans="1:9" x14ac:dyDescent="0.25">
      <c r="A163" s="45">
        <v>44025</v>
      </c>
      <c r="B163" s="40">
        <f t="shared" si="17"/>
        <v>1</v>
      </c>
      <c r="C163" s="26">
        <f t="shared" si="18"/>
        <v>4229584</v>
      </c>
      <c r="D163" s="27">
        <f t="shared" si="19"/>
        <v>4071014.89</v>
      </c>
      <c r="E163" s="26">
        <f t="shared" si="20"/>
        <v>158569.10999999999</v>
      </c>
      <c r="F163" s="26">
        <f t="shared" si="21"/>
        <v>385851511.06000048</v>
      </c>
      <c r="G163" s="26">
        <f t="shared" si="16"/>
        <v>381780496.17000049</v>
      </c>
      <c r="H163" s="26">
        <f t="shared" si="22"/>
        <v>158569.10999999999</v>
      </c>
      <c r="I163" s="70">
        <f t="shared" si="23"/>
        <v>0</v>
      </c>
    </row>
    <row r="164" spans="1:9" x14ac:dyDescent="0.25">
      <c r="A164" s="45">
        <v>44026</v>
      </c>
      <c r="B164" s="40">
        <f t="shared" si="17"/>
        <v>1</v>
      </c>
      <c r="C164" s="26">
        <f t="shared" si="18"/>
        <v>4229584</v>
      </c>
      <c r="D164" s="27">
        <f t="shared" si="19"/>
        <v>4072687.91</v>
      </c>
      <c r="E164" s="26">
        <f t="shared" si="20"/>
        <v>156896.09</v>
      </c>
      <c r="F164" s="26">
        <f t="shared" si="21"/>
        <v>381780496.17000049</v>
      </c>
      <c r="G164" s="26">
        <f t="shared" si="16"/>
        <v>377707808.26000047</v>
      </c>
      <c r="H164" s="26">
        <f t="shared" si="22"/>
        <v>156896.09</v>
      </c>
      <c r="I164" s="70">
        <f t="shared" si="23"/>
        <v>0</v>
      </c>
    </row>
    <row r="165" spans="1:9" x14ac:dyDescent="0.25">
      <c r="A165" s="45">
        <v>44027</v>
      </c>
      <c r="B165" s="40">
        <f t="shared" si="17"/>
        <v>1</v>
      </c>
      <c r="C165" s="26">
        <f t="shared" si="18"/>
        <v>4229584</v>
      </c>
      <c r="D165" s="27">
        <f t="shared" si="19"/>
        <v>4074361.61</v>
      </c>
      <c r="E165" s="26">
        <f t="shared" si="20"/>
        <v>155222.39000000001</v>
      </c>
      <c r="F165" s="26">
        <f t="shared" si="21"/>
        <v>377707808.26000047</v>
      </c>
      <c r="G165" s="26">
        <f t="shared" si="16"/>
        <v>373633446.65000045</v>
      </c>
      <c r="H165" s="26">
        <f t="shared" si="22"/>
        <v>155222.39000000001</v>
      </c>
      <c r="I165" s="70">
        <f t="shared" si="23"/>
        <v>0</v>
      </c>
    </row>
    <row r="166" spans="1:9" x14ac:dyDescent="0.25">
      <c r="A166" s="45">
        <v>44028</v>
      </c>
      <c r="B166" s="40">
        <f t="shared" si="17"/>
        <v>1</v>
      </c>
      <c r="C166" s="26">
        <f t="shared" si="18"/>
        <v>4229584</v>
      </c>
      <c r="D166" s="27">
        <f t="shared" si="19"/>
        <v>4076036.01</v>
      </c>
      <c r="E166" s="26">
        <f t="shared" si="20"/>
        <v>153547.99</v>
      </c>
      <c r="F166" s="26">
        <f t="shared" si="21"/>
        <v>373633446.65000045</v>
      </c>
      <c r="G166" s="26">
        <f t="shared" si="16"/>
        <v>369557410.64000046</v>
      </c>
      <c r="H166" s="26">
        <f t="shared" si="22"/>
        <v>153547.99</v>
      </c>
      <c r="I166" s="70">
        <f t="shared" si="23"/>
        <v>0</v>
      </c>
    </row>
    <row r="167" spans="1:9" x14ac:dyDescent="0.25">
      <c r="A167" s="45">
        <v>44029</v>
      </c>
      <c r="B167" s="40">
        <f t="shared" si="17"/>
        <v>1</v>
      </c>
      <c r="C167" s="26">
        <f t="shared" si="18"/>
        <v>4229584</v>
      </c>
      <c r="D167" s="27">
        <f t="shared" si="19"/>
        <v>4077711.09</v>
      </c>
      <c r="E167" s="26">
        <f t="shared" si="20"/>
        <v>151872.91</v>
      </c>
      <c r="F167" s="26">
        <f t="shared" si="21"/>
        <v>369557410.64000046</v>
      </c>
      <c r="G167" s="26">
        <f t="shared" si="16"/>
        <v>365479699.55000049</v>
      </c>
      <c r="H167" s="26">
        <f t="shared" si="22"/>
        <v>151872.91</v>
      </c>
      <c r="I167" s="70">
        <f t="shared" si="23"/>
        <v>0</v>
      </c>
    </row>
    <row r="168" spans="1:9" x14ac:dyDescent="0.25">
      <c r="A168" s="45">
        <v>44030</v>
      </c>
      <c r="B168" s="40">
        <f t="shared" si="17"/>
        <v>1</v>
      </c>
      <c r="C168" s="26">
        <f t="shared" si="18"/>
        <v>4229584</v>
      </c>
      <c r="D168" s="27">
        <f t="shared" si="19"/>
        <v>4079386.86</v>
      </c>
      <c r="E168" s="26">
        <f t="shared" si="20"/>
        <v>150197.14000000001</v>
      </c>
      <c r="F168" s="26">
        <f t="shared" si="21"/>
        <v>365479699.55000049</v>
      </c>
      <c r="G168" s="26">
        <f t="shared" si="16"/>
        <v>361400312.69000047</v>
      </c>
      <c r="H168" s="26">
        <f t="shared" si="22"/>
        <v>150197.14000000001</v>
      </c>
      <c r="I168" s="70">
        <f t="shared" si="23"/>
        <v>0</v>
      </c>
    </row>
    <row r="169" spans="1:9" x14ac:dyDescent="0.25">
      <c r="A169" s="45">
        <v>44031</v>
      </c>
      <c r="B169" s="40">
        <f t="shared" si="17"/>
        <v>1</v>
      </c>
      <c r="C169" s="26">
        <f t="shared" si="18"/>
        <v>4229584</v>
      </c>
      <c r="D169" s="27">
        <f t="shared" si="19"/>
        <v>4081063.32</v>
      </c>
      <c r="E169" s="26">
        <f t="shared" si="20"/>
        <v>148520.68</v>
      </c>
      <c r="F169" s="26">
        <f t="shared" si="21"/>
        <v>361400312.69000047</v>
      </c>
      <c r="G169" s="26">
        <f t="shared" si="16"/>
        <v>357319249.37000048</v>
      </c>
      <c r="H169" s="26">
        <f t="shared" si="22"/>
        <v>148520.68</v>
      </c>
      <c r="I169" s="70">
        <f t="shared" si="23"/>
        <v>0</v>
      </c>
    </row>
    <row r="170" spans="1:9" x14ac:dyDescent="0.25">
      <c r="A170" s="45">
        <v>44032</v>
      </c>
      <c r="B170" s="40">
        <f t="shared" si="17"/>
        <v>1</v>
      </c>
      <c r="C170" s="26">
        <f t="shared" si="18"/>
        <v>4229584</v>
      </c>
      <c r="D170" s="27">
        <f t="shared" si="19"/>
        <v>4082740.47</v>
      </c>
      <c r="E170" s="26">
        <f t="shared" si="20"/>
        <v>146843.53</v>
      </c>
      <c r="F170" s="26">
        <f t="shared" si="21"/>
        <v>357319249.37000048</v>
      </c>
      <c r="G170" s="26">
        <f t="shared" si="16"/>
        <v>353236508.90000045</v>
      </c>
      <c r="H170" s="26">
        <f t="shared" si="22"/>
        <v>146843.53</v>
      </c>
      <c r="I170" s="70">
        <f t="shared" si="23"/>
        <v>0</v>
      </c>
    </row>
    <row r="171" spans="1:9" x14ac:dyDescent="0.25">
      <c r="A171" s="45">
        <v>44033</v>
      </c>
      <c r="B171" s="40">
        <f t="shared" si="17"/>
        <v>1</v>
      </c>
      <c r="C171" s="26">
        <f t="shared" si="18"/>
        <v>4229584</v>
      </c>
      <c r="D171" s="27">
        <f t="shared" si="19"/>
        <v>4084418.31</v>
      </c>
      <c r="E171" s="26">
        <f t="shared" si="20"/>
        <v>145165.69</v>
      </c>
      <c r="F171" s="26">
        <f t="shared" si="21"/>
        <v>353236508.90000045</v>
      </c>
      <c r="G171" s="26">
        <f t="shared" si="16"/>
        <v>349152090.59000045</v>
      </c>
      <c r="H171" s="26">
        <f t="shared" si="22"/>
        <v>145165.69</v>
      </c>
      <c r="I171" s="70">
        <f t="shared" si="23"/>
        <v>0</v>
      </c>
    </row>
    <row r="172" spans="1:9" x14ac:dyDescent="0.25">
      <c r="A172" s="45">
        <v>44034</v>
      </c>
      <c r="B172" s="40">
        <f t="shared" si="17"/>
        <v>1</v>
      </c>
      <c r="C172" s="26">
        <f t="shared" si="18"/>
        <v>4229584</v>
      </c>
      <c r="D172" s="27">
        <f t="shared" si="19"/>
        <v>4086096.84</v>
      </c>
      <c r="E172" s="26">
        <f t="shared" si="20"/>
        <v>143487.16</v>
      </c>
      <c r="F172" s="26">
        <f t="shared" si="21"/>
        <v>349152090.59000045</v>
      </c>
      <c r="G172" s="26">
        <f t="shared" si="16"/>
        <v>345065993.75000048</v>
      </c>
      <c r="H172" s="26">
        <f t="shared" si="22"/>
        <v>143487.16</v>
      </c>
      <c r="I172" s="70">
        <f t="shared" si="23"/>
        <v>0</v>
      </c>
    </row>
    <row r="173" spans="1:9" x14ac:dyDescent="0.25">
      <c r="A173" s="45">
        <v>44035</v>
      </c>
      <c r="B173" s="40">
        <f t="shared" si="17"/>
        <v>1</v>
      </c>
      <c r="C173" s="26">
        <f t="shared" si="18"/>
        <v>4229584</v>
      </c>
      <c r="D173" s="27">
        <f t="shared" si="19"/>
        <v>4087776.06</v>
      </c>
      <c r="E173" s="26">
        <f t="shared" si="20"/>
        <v>141807.94</v>
      </c>
      <c r="F173" s="26">
        <f t="shared" si="21"/>
        <v>345065993.75000048</v>
      </c>
      <c r="G173" s="26">
        <f t="shared" si="16"/>
        <v>340978217.69000047</v>
      </c>
      <c r="H173" s="26">
        <f t="shared" si="22"/>
        <v>141807.94</v>
      </c>
      <c r="I173" s="70">
        <f t="shared" si="23"/>
        <v>0</v>
      </c>
    </row>
    <row r="174" spans="1:9" x14ac:dyDescent="0.25">
      <c r="A174" s="45">
        <v>44036</v>
      </c>
      <c r="B174" s="40">
        <f t="shared" si="17"/>
        <v>1</v>
      </c>
      <c r="C174" s="26">
        <f t="shared" si="18"/>
        <v>4229584</v>
      </c>
      <c r="D174" s="27">
        <f t="shared" si="19"/>
        <v>4089455.97</v>
      </c>
      <c r="E174" s="26">
        <f t="shared" si="20"/>
        <v>140128.03</v>
      </c>
      <c r="F174" s="26">
        <f t="shared" si="21"/>
        <v>340978217.69000047</v>
      </c>
      <c r="G174" s="26">
        <f t="shared" si="16"/>
        <v>336888761.72000045</v>
      </c>
      <c r="H174" s="26">
        <f t="shared" si="22"/>
        <v>140128.03</v>
      </c>
      <c r="I174" s="70">
        <f t="shared" si="23"/>
        <v>0</v>
      </c>
    </row>
    <row r="175" spans="1:9" x14ac:dyDescent="0.25">
      <c r="A175" s="45">
        <v>44037</v>
      </c>
      <c r="B175" s="40">
        <f t="shared" si="17"/>
        <v>1</v>
      </c>
      <c r="C175" s="26">
        <f t="shared" si="18"/>
        <v>4229584</v>
      </c>
      <c r="D175" s="27">
        <f t="shared" si="19"/>
        <v>4091136.56</v>
      </c>
      <c r="E175" s="26">
        <f t="shared" si="20"/>
        <v>138447.44</v>
      </c>
      <c r="F175" s="26">
        <f t="shared" si="21"/>
        <v>336888761.72000045</v>
      </c>
      <c r="G175" s="26">
        <f t="shared" si="16"/>
        <v>332797625.16000044</v>
      </c>
      <c r="H175" s="26">
        <f t="shared" si="22"/>
        <v>138447.44</v>
      </c>
      <c r="I175" s="70">
        <f t="shared" si="23"/>
        <v>0</v>
      </c>
    </row>
    <row r="176" spans="1:9" x14ac:dyDescent="0.25">
      <c r="A176" s="45">
        <v>44038</v>
      </c>
      <c r="B176" s="40">
        <f t="shared" si="17"/>
        <v>1</v>
      </c>
      <c r="C176" s="26">
        <f t="shared" si="18"/>
        <v>4229584</v>
      </c>
      <c r="D176" s="27">
        <f t="shared" si="19"/>
        <v>4092817.85</v>
      </c>
      <c r="E176" s="26">
        <f t="shared" si="20"/>
        <v>136766.15</v>
      </c>
      <c r="F176" s="26">
        <f t="shared" si="21"/>
        <v>332797625.16000044</v>
      </c>
      <c r="G176" s="26">
        <f t="shared" si="16"/>
        <v>328704807.31000042</v>
      </c>
      <c r="H176" s="26">
        <f t="shared" si="22"/>
        <v>136766.15</v>
      </c>
      <c r="I176" s="70">
        <f t="shared" si="23"/>
        <v>0</v>
      </c>
    </row>
    <row r="177" spans="1:9" x14ac:dyDescent="0.25">
      <c r="A177" s="45">
        <v>44039</v>
      </c>
      <c r="B177" s="40">
        <f t="shared" si="17"/>
        <v>1</v>
      </c>
      <c r="C177" s="26">
        <f t="shared" si="18"/>
        <v>4229584</v>
      </c>
      <c r="D177" s="27">
        <f t="shared" si="19"/>
        <v>4094499.83</v>
      </c>
      <c r="E177" s="26">
        <f t="shared" si="20"/>
        <v>135084.17000000001</v>
      </c>
      <c r="F177" s="26">
        <f t="shared" si="21"/>
        <v>328704807.31000042</v>
      </c>
      <c r="G177" s="26">
        <f t="shared" si="16"/>
        <v>324610307.48000044</v>
      </c>
      <c r="H177" s="26">
        <f t="shared" si="22"/>
        <v>135084.17000000001</v>
      </c>
      <c r="I177" s="70">
        <f t="shared" si="23"/>
        <v>0</v>
      </c>
    </row>
    <row r="178" spans="1:9" x14ac:dyDescent="0.25">
      <c r="A178" s="45">
        <v>44040</v>
      </c>
      <c r="B178" s="40">
        <f t="shared" si="17"/>
        <v>1</v>
      </c>
      <c r="C178" s="26">
        <f t="shared" si="18"/>
        <v>4229584</v>
      </c>
      <c r="D178" s="27">
        <f t="shared" si="19"/>
        <v>4096182.5</v>
      </c>
      <c r="E178" s="26">
        <f t="shared" si="20"/>
        <v>133401.5</v>
      </c>
      <c r="F178" s="26">
        <f t="shared" si="21"/>
        <v>324610307.48000044</v>
      </c>
      <c r="G178" s="26">
        <f t="shared" si="16"/>
        <v>320514124.98000044</v>
      </c>
      <c r="H178" s="26">
        <f t="shared" si="22"/>
        <v>133401.5</v>
      </c>
      <c r="I178" s="70">
        <f t="shared" si="23"/>
        <v>0</v>
      </c>
    </row>
    <row r="179" spans="1:9" x14ac:dyDescent="0.25">
      <c r="A179" s="45">
        <v>44041</v>
      </c>
      <c r="B179" s="40">
        <f t="shared" si="17"/>
        <v>1</v>
      </c>
      <c r="C179" s="26">
        <f t="shared" si="18"/>
        <v>4229584</v>
      </c>
      <c r="D179" s="27">
        <f t="shared" si="19"/>
        <v>4097865.87</v>
      </c>
      <c r="E179" s="26">
        <f t="shared" si="20"/>
        <v>131718.13</v>
      </c>
      <c r="F179" s="26">
        <f t="shared" si="21"/>
        <v>320514124.98000044</v>
      </c>
      <c r="G179" s="26">
        <f t="shared" si="16"/>
        <v>316416259.11000043</v>
      </c>
      <c r="H179" s="26">
        <f t="shared" si="22"/>
        <v>131718.13</v>
      </c>
      <c r="I179" s="70">
        <f t="shared" si="23"/>
        <v>0</v>
      </c>
    </row>
    <row r="180" spans="1:9" x14ac:dyDescent="0.25">
      <c r="A180" s="45">
        <v>44042</v>
      </c>
      <c r="B180" s="40">
        <f t="shared" si="17"/>
        <v>1</v>
      </c>
      <c r="C180" s="26">
        <f t="shared" si="18"/>
        <v>4229584</v>
      </c>
      <c r="D180" s="27">
        <f t="shared" si="19"/>
        <v>4099549.92</v>
      </c>
      <c r="E180" s="26">
        <f t="shared" si="20"/>
        <v>130034.08</v>
      </c>
      <c r="F180" s="26">
        <f t="shared" si="21"/>
        <v>316416259.11000043</v>
      </c>
      <c r="G180" s="26">
        <f t="shared" si="16"/>
        <v>312316709.19000041</v>
      </c>
      <c r="H180" s="26">
        <f t="shared" si="22"/>
        <v>130034.08</v>
      </c>
      <c r="I180" s="70">
        <f t="shared" si="23"/>
        <v>0</v>
      </c>
    </row>
    <row r="181" spans="1:9" x14ac:dyDescent="0.25">
      <c r="A181" s="45">
        <v>44043</v>
      </c>
      <c r="B181" s="40">
        <f t="shared" si="17"/>
        <v>1</v>
      </c>
      <c r="C181" s="26">
        <f t="shared" si="18"/>
        <v>4229584</v>
      </c>
      <c r="D181" s="27">
        <f t="shared" si="19"/>
        <v>4101234.67</v>
      </c>
      <c r="E181" s="26">
        <f t="shared" si="20"/>
        <v>128349.33</v>
      </c>
      <c r="F181" s="26">
        <f t="shared" si="21"/>
        <v>312316709.19000041</v>
      </c>
      <c r="G181" s="26">
        <f t="shared" si="16"/>
        <v>308215474.5200004</v>
      </c>
      <c r="H181" s="26">
        <f t="shared" si="22"/>
        <v>128349.33</v>
      </c>
      <c r="I181" s="70">
        <f t="shared" si="23"/>
        <v>0</v>
      </c>
    </row>
    <row r="182" spans="1:9" x14ac:dyDescent="0.25">
      <c r="A182" s="45">
        <v>44044</v>
      </c>
      <c r="B182" s="40">
        <f t="shared" si="17"/>
        <v>1</v>
      </c>
      <c r="C182" s="26">
        <f t="shared" si="18"/>
        <v>4229584</v>
      </c>
      <c r="D182" s="27">
        <f t="shared" si="19"/>
        <v>4102920.11</v>
      </c>
      <c r="E182" s="26">
        <f t="shared" si="20"/>
        <v>126663.89</v>
      </c>
      <c r="F182" s="26">
        <f t="shared" si="21"/>
        <v>308215474.5200004</v>
      </c>
      <c r="G182" s="26">
        <f t="shared" si="16"/>
        <v>304112554.41000038</v>
      </c>
      <c r="H182" s="26">
        <f t="shared" si="22"/>
        <v>126663.89</v>
      </c>
      <c r="I182" s="70">
        <f t="shared" si="23"/>
        <v>0</v>
      </c>
    </row>
    <row r="183" spans="1:9" x14ac:dyDescent="0.25">
      <c r="A183" s="45">
        <v>44045</v>
      </c>
      <c r="B183" s="40">
        <f t="shared" si="17"/>
        <v>1</v>
      </c>
      <c r="C183" s="26">
        <f t="shared" si="18"/>
        <v>4229584</v>
      </c>
      <c r="D183" s="27">
        <f t="shared" si="19"/>
        <v>4104606.24</v>
      </c>
      <c r="E183" s="26">
        <f t="shared" si="20"/>
        <v>124977.76</v>
      </c>
      <c r="F183" s="26">
        <f t="shared" si="21"/>
        <v>304112554.41000038</v>
      </c>
      <c r="G183" s="26">
        <f t="shared" si="16"/>
        <v>300007948.17000037</v>
      </c>
      <c r="H183" s="26">
        <f t="shared" si="22"/>
        <v>124977.76</v>
      </c>
      <c r="I183" s="70">
        <f t="shared" si="23"/>
        <v>0</v>
      </c>
    </row>
    <row r="184" spans="1:9" x14ac:dyDescent="0.25">
      <c r="A184" s="45">
        <v>44046</v>
      </c>
      <c r="B184" s="40">
        <f t="shared" si="17"/>
        <v>1</v>
      </c>
      <c r="C184" s="26">
        <f t="shared" si="18"/>
        <v>4229584</v>
      </c>
      <c r="D184" s="27">
        <f t="shared" si="19"/>
        <v>4106293.06</v>
      </c>
      <c r="E184" s="26">
        <f t="shared" si="20"/>
        <v>123290.94</v>
      </c>
      <c r="F184" s="26">
        <f t="shared" si="21"/>
        <v>300007948.17000037</v>
      </c>
      <c r="G184" s="26">
        <f t="shared" si="16"/>
        <v>295901655.11000037</v>
      </c>
      <c r="H184" s="26">
        <f t="shared" si="22"/>
        <v>123290.94</v>
      </c>
      <c r="I184" s="70">
        <f t="shared" si="23"/>
        <v>0</v>
      </c>
    </row>
    <row r="185" spans="1:9" x14ac:dyDescent="0.25">
      <c r="A185" s="45">
        <v>44047</v>
      </c>
      <c r="B185" s="40">
        <f t="shared" si="17"/>
        <v>1</v>
      </c>
      <c r="C185" s="26">
        <f t="shared" si="18"/>
        <v>4229584</v>
      </c>
      <c r="D185" s="27">
        <f t="shared" si="19"/>
        <v>4107980.58</v>
      </c>
      <c r="E185" s="26">
        <f t="shared" si="20"/>
        <v>121603.42</v>
      </c>
      <c r="F185" s="26">
        <f t="shared" si="21"/>
        <v>295901655.11000037</v>
      </c>
      <c r="G185" s="26">
        <f t="shared" si="16"/>
        <v>291793674.53000039</v>
      </c>
      <c r="H185" s="26">
        <f t="shared" si="22"/>
        <v>121603.42</v>
      </c>
      <c r="I185" s="70">
        <f t="shared" si="23"/>
        <v>0</v>
      </c>
    </row>
    <row r="186" spans="1:9" x14ac:dyDescent="0.25">
      <c r="A186" s="45">
        <v>44048</v>
      </c>
      <c r="B186" s="40">
        <f t="shared" si="17"/>
        <v>1</v>
      </c>
      <c r="C186" s="26">
        <f t="shared" si="18"/>
        <v>4229584</v>
      </c>
      <c r="D186" s="27">
        <f t="shared" si="19"/>
        <v>4109668.79</v>
      </c>
      <c r="E186" s="26">
        <f t="shared" si="20"/>
        <v>119915.21</v>
      </c>
      <c r="F186" s="26">
        <f t="shared" si="21"/>
        <v>291793674.53000039</v>
      </c>
      <c r="G186" s="26">
        <f t="shared" si="16"/>
        <v>287684005.74000037</v>
      </c>
      <c r="H186" s="26">
        <f t="shared" si="22"/>
        <v>119915.21</v>
      </c>
      <c r="I186" s="70">
        <f t="shared" si="23"/>
        <v>0</v>
      </c>
    </row>
    <row r="187" spans="1:9" x14ac:dyDescent="0.25">
      <c r="A187" s="45">
        <v>44049</v>
      </c>
      <c r="B187" s="40">
        <f t="shared" si="17"/>
        <v>1</v>
      </c>
      <c r="C187" s="26">
        <f t="shared" si="18"/>
        <v>4229584</v>
      </c>
      <c r="D187" s="27">
        <f t="shared" si="19"/>
        <v>4111357.7</v>
      </c>
      <c r="E187" s="26">
        <f t="shared" si="20"/>
        <v>118226.3</v>
      </c>
      <c r="F187" s="26">
        <f t="shared" si="21"/>
        <v>287684005.74000037</v>
      </c>
      <c r="G187" s="26">
        <f t="shared" si="16"/>
        <v>283572648.04000038</v>
      </c>
      <c r="H187" s="26">
        <f t="shared" si="22"/>
        <v>118226.3</v>
      </c>
      <c r="I187" s="70">
        <f t="shared" si="23"/>
        <v>0</v>
      </c>
    </row>
    <row r="188" spans="1:9" x14ac:dyDescent="0.25">
      <c r="A188" s="45">
        <v>44050</v>
      </c>
      <c r="B188" s="40">
        <f t="shared" si="17"/>
        <v>1</v>
      </c>
      <c r="C188" s="26">
        <f t="shared" si="18"/>
        <v>4229584</v>
      </c>
      <c r="D188" s="27">
        <f t="shared" si="19"/>
        <v>4113047.3</v>
      </c>
      <c r="E188" s="26">
        <f t="shared" si="20"/>
        <v>116536.7</v>
      </c>
      <c r="F188" s="26">
        <f t="shared" si="21"/>
        <v>283572648.04000038</v>
      </c>
      <c r="G188" s="26">
        <f t="shared" si="16"/>
        <v>279459600.74000037</v>
      </c>
      <c r="H188" s="26">
        <f t="shared" si="22"/>
        <v>116536.7</v>
      </c>
      <c r="I188" s="70">
        <f t="shared" si="23"/>
        <v>0</v>
      </c>
    </row>
    <row r="189" spans="1:9" x14ac:dyDescent="0.25">
      <c r="A189" s="45">
        <v>44051</v>
      </c>
      <c r="B189" s="40">
        <f t="shared" si="17"/>
        <v>1</v>
      </c>
      <c r="C189" s="26">
        <f t="shared" si="18"/>
        <v>4229584</v>
      </c>
      <c r="D189" s="27">
        <f t="shared" si="19"/>
        <v>4114737.59</v>
      </c>
      <c r="E189" s="26">
        <f t="shared" si="20"/>
        <v>114846.41</v>
      </c>
      <c r="F189" s="26">
        <f t="shared" si="21"/>
        <v>279459600.74000037</v>
      </c>
      <c r="G189" s="26">
        <f t="shared" si="16"/>
        <v>275344863.15000039</v>
      </c>
      <c r="H189" s="26">
        <f t="shared" si="22"/>
        <v>114846.41</v>
      </c>
      <c r="I189" s="70">
        <f t="shared" si="23"/>
        <v>0</v>
      </c>
    </row>
    <row r="190" spans="1:9" x14ac:dyDescent="0.25">
      <c r="A190" s="45">
        <v>44052</v>
      </c>
      <c r="B190" s="40">
        <f t="shared" si="17"/>
        <v>1</v>
      </c>
      <c r="C190" s="26">
        <f t="shared" si="18"/>
        <v>4229584</v>
      </c>
      <c r="D190" s="27">
        <f t="shared" si="19"/>
        <v>4116428.58</v>
      </c>
      <c r="E190" s="26">
        <f t="shared" si="20"/>
        <v>113155.42</v>
      </c>
      <c r="F190" s="26">
        <f t="shared" si="21"/>
        <v>275344863.15000039</v>
      </c>
      <c r="G190" s="26">
        <f t="shared" si="16"/>
        <v>271228434.57000041</v>
      </c>
      <c r="H190" s="26">
        <f t="shared" si="22"/>
        <v>113155.42</v>
      </c>
      <c r="I190" s="70">
        <f t="shared" si="23"/>
        <v>0</v>
      </c>
    </row>
    <row r="191" spans="1:9" x14ac:dyDescent="0.25">
      <c r="A191" s="45">
        <v>44053</v>
      </c>
      <c r="B191" s="40">
        <f t="shared" si="17"/>
        <v>1</v>
      </c>
      <c r="C191" s="26">
        <f t="shared" si="18"/>
        <v>4229584</v>
      </c>
      <c r="D191" s="27">
        <f t="shared" si="19"/>
        <v>4118120.26</v>
      </c>
      <c r="E191" s="26">
        <f t="shared" si="20"/>
        <v>111463.74</v>
      </c>
      <c r="F191" s="26">
        <f t="shared" si="21"/>
        <v>271228434.57000041</v>
      </c>
      <c r="G191" s="26">
        <f t="shared" si="16"/>
        <v>267110314.31000042</v>
      </c>
      <c r="H191" s="26">
        <f t="shared" si="22"/>
        <v>111463.74</v>
      </c>
      <c r="I191" s="70">
        <f t="shared" si="23"/>
        <v>0</v>
      </c>
    </row>
    <row r="192" spans="1:9" x14ac:dyDescent="0.25">
      <c r="A192" s="45">
        <v>44054</v>
      </c>
      <c r="B192" s="40">
        <f t="shared" si="17"/>
        <v>1</v>
      </c>
      <c r="C192" s="26">
        <f t="shared" si="18"/>
        <v>4229584</v>
      </c>
      <c r="D192" s="27">
        <f t="shared" si="19"/>
        <v>4119812.64</v>
      </c>
      <c r="E192" s="26">
        <f t="shared" si="20"/>
        <v>109771.36</v>
      </c>
      <c r="F192" s="26">
        <f t="shared" si="21"/>
        <v>267110314.31000042</v>
      </c>
      <c r="G192" s="26">
        <f t="shared" si="16"/>
        <v>262990501.67000043</v>
      </c>
      <c r="H192" s="26">
        <f t="shared" si="22"/>
        <v>109771.36</v>
      </c>
      <c r="I192" s="70">
        <f t="shared" si="23"/>
        <v>0</v>
      </c>
    </row>
    <row r="193" spans="1:9" x14ac:dyDescent="0.25">
      <c r="A193" s="45">
        <v>44055</v>
      </c>
      <c r="B193" s="40">
        <f t="shared" si="17"/>
        <v>1</v>
      </c>
      <c r="C193" s="26">
        <f t="shared" si="18"/>
        <v>4229584</v>
      </c>
      <c r="D193" s="27">
        <f t="shared" si="19"/>
        <v>4121505.71</v>
      </c>
      <c r="E193" s="26">
        <f t="shared" si="20"/>
        <v>108078.29</v>
      </c>
      <c r="F193" s="26">
        <f t="shared" si="21"/>
        <v>262990501.67000043</v>
      </c>
      <c r="G193" s="26">
        <f t="shared" si="16"/>
        <v>258868995.96000043</v>
      </c>
      <c r="H193" s="26">
        <f t="shared" si="22"/>
        <v>108078.29</v>
      </c>
      <c r="I193" s="70">
        <f t="shared" si="23"/>
        <v>0</v>
      </c>
    </row>
    <row r="194" spans="1:9" x14ac:dyDescent="0.25">
      <c r="A194" s="45">
        <v>44056</v>
      </c>
      <c r="B194" s="40">
        <f t="shared" si="17"/>
        <v>1</v>
      </c>
      <c r="C194" s="26">
        <f t="shared" si="18"/>
        <v>4229584</v>
      </c>
      <c r="D194" s="27">
        <f t="shared" si="19"/>
        <v>4123199.48</v>
      </c>
      <c r="E194" s="26">
        <f t="shared" si="20"/>
        <v>106384.52</v>
      </c>
      <c r="F194" s="26">
        <f t="shared" si="21"/>
        <v>258868995.96000043</v>
      </c>
      <c r="G194" s="26">
        <f t="shared" si="16"/>
        <v>254745796.48000044</v>
      </c>
      <c r="H194" s="26">
        <f t="shared" si="22"/>
        <v>106384.52</v>
      </c>
      <c r="I194" s="70">
        <f t="shared" si="23"/>
        <v>0</v>
      </c>
    </row>
    <row r="195" spans="1:9" x14ac:dyDescent="0.25">
      <c r="A195" s="45">
        <v>44057</v>
      </c>
      <c r="B195" s="40">
        <f t="shared" si="17"/>
        <v>1</v>
      </c>
      <c r="C195" s="26">
        <f t="shared" si="18"/>
        <v>4229584</v>
      </c>
      <c r="D195" s="27">
        <f t="shared" si="19"/>
        <v>4124893.95</v>
      </c>
      <c r="E195" s="26">
        <f t="shared" si="20"/>
        <v>104690.05</v>
      </c>
      <c r="F195" s="26">
        <f t="shared" si="21"/>
        <v>254745796.48000044</v>
      </c>
      <c r="G195" s="26">
        <f t="shared" si="16"/>
        <v>250620902.53000045</v>
      </c>
      <c r="H195" s="26">
        <f t="shared" si="22"/>
        <v>104690.05</v>
      </c>
      <c r="I195" s="70">
        <f t="shared" si="23"/>
        <v>0</v>
      </c>
    </row>
    <row r="196" spans="1:9" x14ac:dyDescent="0.25">
      <c r="A196" s="45">
        <v>44058</v>
      </c>
      <c r="B196" s="40">
        <f t="shared" si="17"/>
        <v>1</v>
      </c>
      <c r="C196" s="26">
        <f t="shared" si="18"/>
        <v>4229584</v>
      </c>
      <c r="D196" s="27">
        <f t="shared" si="19"/>
        <v>4126589.11</v>
      </c>
      <c r="E196" s="26">
        <f t="shared" si="20"/>
        <v>102994.89</v>
      </c>
      <c r="F196" s="26">
        <f t="shared" si="21"/>
        <v>250620902.53000045</v>
      </c>
      <c r="G196" s="26">
        <f t="shared" ref="G196:G255" si="24">F196-D196</f>
        <v>246494313.42000043</v>
      </c>
      <c r="H196" s="26">
        <f t="shared" si="22"/>
        <v>102994.89</v>
      </c>
      <c r="I196" s="70">
        <f t="shared" si="23"/>
        <v>0</v>
      </c>
    </row>
    <row r="197" spans="1:9" x14ac:dyDescent="0.25">
      <c r="A197" s="45">
        <v>44059</v>
      </c>
      <c r="B197" s="40">
        <f t="shared" ref="B197:B255" si="25">A197-A196</f>
        <v>1</v>
      </c>
      <c r="C197" s="26">
        <f t="shared" ref="C197:C255" si="26">$D$2</f>
        <v>4229584</v>
      </c>
      <c r="D197" s="27">
        <f t="shared" ref="D197:D255" si="27">C197-E197</f>
        <v>4128284.97</v>
      </c>
      <c r="E197" s="26">
        <f t="shared" ref="E197:E254" si="28">ROUND(F197*$B$2*B197/365,2)</f>
        <v>101299.03</v>
      </c>
      <c r="F197" s="26">
        <f t="shared" ref="F197:F255" si="29">G196</f>
        <v>246494313.42000043</v>
      </c>
      <c r="G197" s="26">
        <f t="shared" si="24"/>
        <v>242366028.45000044</v>
      </c>
      <c r="H197" s="26">
        <f t="shared" ref="H197:H254" si="30">ROUND(F197*$B$2*B197/365,2)</f>
        <v>101299.03</v>
      </c>
      <c r="I197" s="70">
        <f t="shared" ref="I197:I255" si="31">H197-E197</f>
        <v>0</v>
      </c>
    </row>
    <row r="198" spans="1:9" x14ac:dyDescent="0.25">
      <c r="A198" s="45">
        <v>44060</v>
      </c>
      <c r="B198" s="40">
        <f t="shared" si="25"/>
        <v>1</v>
      </c>
      <c r="C198" s="26">
        <f t="shared" si="26"/>
        <v>4229584</v>
      </c>
      <c r="D198" s="27">
        <f t="shared" si="27"/>
        <v>4129981.52</v>
      </c>
      <c r="E198" s="26">
        <f t="shared" si="28"/>
        <v>99602.48</v>
      </c>
      <c r="F198" s="26">
        <f t="shared" si="29"/>
        <v>242366028.45000044</v>
      </c>
      <c r="G198" s="26">
        <f t="shared" si="24"/>
        <v>238236046.93000042</v>
      </c>
      <c r="H198" s="26">
        <f t="shared" si="30"/>
        <v>99602.48</v>
      </c>
      <c r="I198" s="70">
        <f t="shared" si="31"/>
        <v>0</v>
      </c>
    </row>
    <row r="199" spans="1:9" x14ac:dyDescent="0.25">
      <c r="A199" s="45">
        <v>44061</v>
      </c>
      <c r="B199" s="40">
        <f t="shared" si="25"/>
        <v>1</v>
      </c>
      <c r="C199" s="26">
        <f t="shared" si="26"/>
        <v>4229584</v>
      </c>
      <c r="D199" s="27">
        <f t="shared" si="27"/>
        <v>4131678.78</v>
      </c>
      <c r="E199" s="26">
        <f t="shared" si="28"/>
        <v>97905.22</v>
      </c>
      <c r="F199" s="26">
        <f t="shared" si="29"/>
        <v>238236046.93000042</v>
      </c>
      <c r="G199" s="26">
        <f t="shared" si="24"/>
        <v>234104368.15000042</v>
      </c>
      <c r="H199" s="26">
        <f t="shared" si="30"/>
        <v>97905.22</v>
      </c>
      <c r="I199" s="70">
        <f t="shared" si="31"/>
        <v>0</v>
      </c>
    </row>
    <row r="200" spans="1:9" x14ac:dyDescent="0.25">
      <c r="A200" s="45">
        <v>44062</v>
      </c>
      <c r="B200" s="40">
        <f t="shared" si="25"/>
        <v>1</v>
      </c>
      <c r="C200" s="26">
        <f t="shared" si="26"/>
        <v>4229584</v>
      </c>
      <c r="D200" s="27">
        <f t="shared" si="27"/>
        <v>4133376.73</v>
      </c>
      <c r="E200" s="26">
        <f t="shared" si="28"/>
        <v>96207.27</v>
      </c>
      <c r="F200" s="26">
        <f t="shared" si="29"/>
        <v>234104368.15000042</v>
      </c>
      <c r="G200" s="26">
        <f t="shared" si="24"/>
        <v>229970991.42000043</v>
      </c>
      <c r="H200" s="26">
        <f t="shared" si="30"/>
        <v>96207.27</v>
      </c>
      <c r="I200" s="70">
        <f t="shared" si="31"/>
        <v>0</v>
      </c>
    </row>
    <row r="201" spans="1:9" x14ac:dyDescent="0.25">
      <c r="A201" s="45">
        <v>44063</v>
      </c>
      <c r="B201" s="40">
        <f t="shared" si="25"/>
        <v>1</v>
      </c>
      <c r="C201" s="26">
        <f t="shared" si="26"/>
        <v>4229584</v>
      </c>
      <c r="D201" s="27">
        <f t="shared" si="27"/>
        <v>4135075.37</v>
      </c>
      <c r="E201" s="26">
        <f t="shared" si="28"/>
        <v>94508.63</v>
      </c>
      <c r="F201" s="26">
        <f t="shared" si="29"/>
        <v>229970991.42000043</v>
      </c>
      <c r="G201" s="26">
        <f t="shared" si="24"/>
        <v>225835916.05000043</v>
      </c>
      <c r="H201" s="26">
        <f t="shared" si="30"/>
        <v>94508.63</v>
      </c>
      <c r="I201" s="70">
        <f t="shared" si="31"/>
        <v>0</v>
      </c>
    </row>
    <row r="202" spans="1:9" x14ac:dyDescent="0.25">
      <c r="A202" s="45">
        <v>44064</v>
      </c>
      <c r="B202" s="40">
        <f t="shared" si="25"/>
        <v>1</v>
      </c>
      <c r="C202" s="26">
        <f t="shared" si="26"/>
        <v>4229584</v>
      </c>
      <c r="D202" s="27">
        <f t="shared" si="27"/>
        <v>4136774.72</v>
      </c>
      <c r="E202" s="26">
        <f t="shared" si="28"/>
        <v>92809.279999999999</v>
      </c>
      <c r="F202" s="26">
        <f t="shared" si="29"/>
        <v>225835916.05000043</v>
      </c>
      <c r="G202" s="26">
        <f t="shared" si="24"/>
        <v>221699141.33000043</v>
      </c>
      <c r="H202" s="26">
        <f t="shared" si="30"/>
        <v>92809.279999999999</v>
      </c>
      <c r="I202" s="70">
        <f t="shared" si="31"/>
        <v>0</v>
      </c>
    </row>
    <row r="203" spans="1:9" x14ac:dyDescent="0.25">
      <c r="A203" s="45">
        <v>44065</v>
      </c>
      <c r="B203" s="40">
        <f t="shared" si="25"/>
        <v>1</v>
      </c>
      <c r="C203" s="26">
        <f t="shared" si="26"/>
        <v>4229584</v>
      </c>
      <c r="D203" s="27">
        <f t="shared" si="27"/>
        <v>4138474.76</v>
      </c>
      <c r="E203" s="26">
        <f t="shared" si="28"/>
        <v>91109.24</v>
      </c>
      <c r="F203" s="26">
        <f t="shared" si="29"/>
        <v>221699141.33000043</v>
      </c>
      <c r="G203" s="26">
        <f t="shared" si="24"/>
        <v>217560666.57000044</v>
      </c>
      <c r="H203" s="26">
        <f t="shared" si="30"/>
        <v>91109.24</v>
      </c>
      <c r="I203" s="70">
        <f t="shared" si="31"/>
        <v>0</v>
      </c>
    </row>
    <row r="204" spans="1:9" x14ac:dyDescent="0.25">
      <c r="A204" s="45">
        <v>44066</v>
      </c>
      <c r="B204" s="40">
        <f t="shared" si="25"/>
        <v>1</v>
      </c>
      <c r="C204" s="26">
        <f t="shared" si="26"/>
        <v>4229584</v>
      </c>
      <c r="D204" s="27">
        <f t="shared" si="27"/>
        <v>4140175.51</v>
      </c>
      <c r="E204" s="26">
        <f t="shared" si="28"/>
        <v>89408.49</v>
      </c>
      <c r="F204" s="26">
        <f t="shared" si="29"/>
        <v>217560666.57000044</v>
      </c>
      <c r="G204" s="26">
        <f t="shared" si="24"/>
        <v>213420491.06000045</v>
      </c>
      <c r="H204" s="26">
        <f t="shared" si="30"/>
        <v>89408.49</v>
      </c>
      <c r="I204" s="70">
        <f t="shared" si="31"/>
        <v>0</v>
      </c>
    </row>
    <row r="205" spans="1:9" x14ac:dyDescent="0.25">
      <c r="A205" s="45">
        <v>44067</v>
      </c>
      <c r="B205" s="40">
        <f t="shared" si="25"/>
        <v>1</v>
      </c>
      <c r="C205" s="26">
        <f t="shared" si="26"/>
        <v>4229584</v>
      </c>
      <c r="D205" s="27">
        <f t="shared" si="27"/>
        <v>4141876.95</v>
      </c>
      <c r="E205" s="26">
        <f t="shared" si="28"/>
        <v>87707.05</v>
      </c>
      <c r="F205" s="26">
        <f t="shared" si="29"/>
        <v>213420491.06000045</v>
      </c>
      <c r="G205" s="26">
        <f t="shared" si="24"/>
        <v>209278614.11000046</v>
      </c>
      <c r="H205" s="26">
        <f t="shared" si="30"/>
        <v>87707.05</v>
      </c>
      <c r="I205" s="70">
        <f t="shared" si="31"/>
        <v>0</v>
      </c>
    </row>
    <row r="206" spans="1:9" x14ac:dyDescent="0.25">
      <c r="A206" s="45">
        <v>44068</v>
      </c>
      <c r="B206" s="40">
        <f t="shared" si="25"/>
        <v>1</v>
      </c>
      <c r="C206" s="26">
        <f t="shared" si="26"/>
        <v>4229584</v>
      </c>
      <c r="D206" s="27">
        <f t="shared" si="27"/>
        <v>4143579.09</v>
      </c>
      <c r="E206" s="26">
        <f t="shared" si="28"/>
        <v>86004.91</v>
      </c>
      <c r="F206" s="26">
        <f t="shared" si="29"/>
        <v>209278614.11000046</v>
      </c>
      <c r="G206" s="26">
        <f t="shared" si="24"/>
        <v>205135035.02000046</v>
      </c>
      <c r="H206" s="26">
        <f t="shared" si="30"/>
        <v>86004.91</v>
      </c>
      <c r="I206" s="70">
        <f t="shared" si="31"/>
        <v>0</v>
      </c>
    </row>
    <row r="207" spans="1:9" x14ac:dyDescent="0.25">
      <c r="A207" s="45">
        <v>44069</v>
      </c>
      <c r="B207" s="40">
        <f t="shared" si="25"/>
        <v>1</v>
      </c>
      <c r="C207" s="26">
        <f t="shared" si="26"/>
        <v>4229584</v>
      </c>
      <c r="D207" s="27">
        <f t="shared" si="27"/>
        <v>4145281.93</v>
      </c>
      <c r="E207" s="26">
        <f t="shared" si="28"/>
        <v>84302.07</v>
      </c>
      <c r="F207" s="26">
        <f t="shared" si="29"/>
        <v>205135035.02000046</v>
      </c>
      <c r="G207" s="26">
        <f t="shared" si="24"/>
        <v>200989753.09000045</v>
      </c>
      <c r="H207" s="26">
        <f t="shared" si="30"/>
        <v>84302.07</v>
      </c>
      <c r="I207" s="70">
        <f t="shared" si="31"/>
        <v>0</v>
      </c>
    </row>
    <row r="208" spans="1:9" x14ac:dyDescent="0.25">
      <c r="A208" s="45">
        <v>44070</v>
      </c>
      <c r="B208" s="40">
        <f t="shared" si="25"/>
        <v>1</v>
      </c>
      <c r="C208" s="26">
        <f t="shared" si="26"/>
        <v>4229584</v>
      </c>
      <c r="D208" s="27">
        <f t="shared" si="27"/>
        <v>4146985.47</v>
      </c>
      <c r="E208" s="26">
        <f t="shared" si="28"/>
        <v>82598.53</v>
      </c>
      <c r="F208" s="26">
        <f t="shared" si="29"/>
        <v>200989753.09000045</v>
      </c>
      <c r="G208" s="26">
        <f t="shared" si="24"/>
        <v>196842767.62000045</v>
      </c>
      <c r="H208" s="26">
        <f t="shared" si="30"/>
        <v>82598.53</v>
      </c>
      <c r="I208" s="70">
        <f t="shared" si="31"/>
        <v>0</v>
      </c>
    </row>
    <row r="209" spans="1:9" x14ac:dyDescent="0.25">
      <c r="A209" s="45">
        <v>44071</v>
      </c>
      <c r="B209" s="40">
        <f t="shared" si="25"/>
        <v>1</v>
      </c>
      <c r="C209" s="26">
        <f t="shared" si="26"/>
        <v>4229584</v>
      </c>
      <c r="D209" s="27">
        <f t="shared" si="27"/>
        <v>4148689.71</v>
      </c>
      <c r="E209" s="26">
        <f t="shared" si="28"/>
        <v>80894.289999999994</v>
      </c>
      <c r="F209" s="26">
        <f t="shared" si="29"/>
        <v>196842767.62000045</v>
      </c>
      <c r="G209" s="26">
        <f t="shared" si="24"/>
        <v>192694077.91000044</v>
      </c>
      <c r="H209" s="26">
        <f t="shared" si="30"/>
        <v>80894.289999999994</v>
      </c>
      <c r="I209" s="70">
        <f t="shared" si="31"/>
        <v>0</v>
      </c>
    </row>
    <row r="210" spans="1:9" x14ac:dyDescent="0.25">
      <c r="A210" s="45">
        <v>44072</v>
      </c>
      <c r="B210" s="40">
        <f t="shared" si="25"/>
        <v>1</v>
      </c>
      <c r="C210" s="26">
        <f t="shared" si="26"/>
        <v>4229584</v>
      </c>
      <c r="D210" s="27">
        <f t="shared" si="27"/>
        <v>4150394.65</v>
      </c>
      <c r="E210" s="26">
        <f t="shared" si="28"/>
        <v>79189.350000000006</v>
      </c>
      <c r="F210" s="26">
        <f t="shared" si="29"/>
        <v>192694077.91000044</v>
      </c>
      <c r="G210" s="26">
        <f t="shared" si="24"/>
        <v>188543683.26000044</v>
      </c>
      <c r="H210" s="26">
        <f t="shared" si="30"/>
        <v>79189.350000000006</v>
      </c>
      <c r="I210" s="70">
        <f t="shared" si="31"/>
        <v>0</v>
      </c>
    </row>
    <row r="211" spans="1:9" x14ac:dyDescent="0.25">
      <c r="A211" s="45">
        <v>44073</v>
      </c>
      <c r="B211" s="40">
        <f t="shared" si="25"/>
        <v>1</v>
      </c>
      <c r="C211" s="26">
        <f t="shared" si="26"/>
        <v>4229584</v>
      </c>
      <c r="D211" s="27">
        <f t="shared" si="27"/>
        <v>4152100.29</v>
      </c>
      <c r="E211" s="26">
        <f t="shared" si="28"/>
        <v>77483.710000000006</v>
      </c>
      <c r="F211" s="26">
        <f t="shared" si="29"/>
        <v>188543683.26000044</v>
      </c>
      <c r="G211" s="26">
        <f t="shared" si="24"/>
        <v>184391582.97000045</v>
      </c>
      <c r="H211" s="26">
        <f t="shared" si="30"/>
        <v>77483.710000000006</v>
      </c>
      <c r="I211" s="70">
        <f t="shared" si="31"/>
        <v>0</v>
      </c>
    </row>
    <row r="212" spans="1:9" x14ac:dyDescent="0.25">
      <c r="A212" s="45">
        <v>44074</v>
      </c>
      <c r="B212" s="40">
        <f t="shared" si="25"/>
        <v>1</v>
      </c>
      <c r="C212" s="26">
        <f t="shared" si="26"/>
        <v>4229584</v>
      </c>
      <c r="D212" s="27">
        <f t="shared" si="27"/>
        <v>4153806.64</v>
      </c>
      <c r="E212" s="26">
        <f t="shared" si="28"/>
        <v>75777.36</v>
      </c>
      <c r="F212" s="26">
        <f t="shared" si="29"/>
        <v>184391582.97000045</v>
      </c>
      <c r="G212" s="26">
        <f t="shared" si="24"/>
        <v>180237776.33000046</v>
      </c>
      <c r="H212" s="26">
        <f t="shared" si="30"/>
        <v>75777.36</v>
      </c>
      <c r="I212" s="70">
        <f t="shared" si="31"/>
        <v>0</v>
      </c>
    </row>
    <row r="213" spans="1:9" x14ac:dyDescent="0.25">
      <c r="A213" s="45">
        <v>44075</v>
      </c>
      <c r="B213" s="40">
        <f t="shared" si="25"/>
        <v>1</v>
      </c>
      <c r="C213" s="26">
        <f t="shared" si="26"/>
        <v>4229584</v>
      </c>
      <c r="D213" s="27">
        <f t="shared" si="27"/>
        <v>4155513.68</v>
      </c>
      <c r="E213" s="26">
        <f t="shared" si="28"/>
        <v>74070.320000000007</v>
      </c>
      <c r="F213" s="26">
        <f t="shared" si="29"/>
        <v>180237776.33000046</v>
      </c>
      <c r="G213" s="26">
        <f t="shared" si="24"/>
        <v>176082262.65000045</v>
      </c>
      <c r="H213" s="26">
        <f t="shared" si="30"/>
        <v>74070.320000000007</v>
      </c>
      <c r="I213" s="70">
        <f t="shared" si="31"/>
        <v>0</v>
      </c>
    </row>
    <row r="214" spans="1:9" x14ac:dyDescent="0.25">
      <c r="A214" s="45">
        <v>44076</v>
      </c>
      <c r="B214" s="40">
        <f t="shared" si="25"/>
        <v>1</v>
      </c>
      <c r="C214" s="26">
        <f t="shared" si="26"/>
        <v>4229584</v>
      </c>
      <c r="D214" s="27">
        <f t="shared" si="27"/>
        <v>4157221.43</v>
      </c>
      <c r="E214" s="26">
        <f t="shared" si="28"/>
        <v>72362.570000000007</v>
      </c>
      <c r="F214" s="26">
        <f t="shared" si="29"/>
        <v>176082262.65000045</v>
      </c>
      <c r="G214" s="26">
        <f t="shared" si="24"/>
        <v>171925041.22000045</v>
      </c>
      <c r="H214" s="26">
        <f t="shared" si="30"/>
        <v>72362.570000000007</v>
      </c>
      <c r="I214" s="70">
        <f t="shared" si="31"/>
        <v>0</v>
      </c>
    </row>
    <row r="215" spans="1:9" x14ac:dyDescent="0.25">
      <c r="A215" s="45">
        <v>44077</v>
      </c>
      <c r="B215" s="40">
        <f t="shared" si="25"/>
        <v>1</v>
      </c>
      <c r="C215" s="26">
        <f t="shared" si="26"/>
        <v>4229584</v>
      </c>
      <c r="D215" s="27">
        <f t="shared" si="27"/>
        <v>4158929.87</v>
      </c>
      <c r="E215" s="26">
        <f t="shared" si="28"/>
        <v>70654.13</v>
      </c>
      <c r="F215" s="26">
        <f t="shared" si="29"/>
        <v>171925041.22000045</v>
      </c>
      <c r="G215" s="26">
        <f t="shared" si="24"/>
        <v>167766111.35000044</v>
      </c>
      <c r="H215" s="26">
        <f t="shared" si="30"/>
        <v>70654.13</v>
      </c>
      <c r="I215" s="70">
        <f t="shared" si="31"/>
        <v>0</v>
      </c>
    </row>
    <row r="216" spans="1:9" x14ac:dyDescent="0.25">
      <c r="A216" s="45">
        <v>44078</v>
      </c>
      <c r="B216" s="40">
        <f t="shared" si="25"/>
        <v>1</v>
      </c>
      <c r="C216" s="26">
        <f t="shared" si="26"/>
        <v>4229584</v>
      </c>
      <c r="D216" s="27">
        <f t="shared" si="27"/>
        <v>4160639.02</v>
      </c>
      <c r="E216" s="26">
        <f t="shared" si="28"/>
        <v>68944.98</v>
      </c>
      <c r="F216" s="26">
        <f t="shared" si="29"/>
        <v>167766111.35000044</v>
      </c>
      <c r="G216" s="26">
        <f t="shared" si="24"/>
        <v>163605472.33000043</v>
      </c>
      <c r="H216" s="26">
        <f t="shared" si="30"/>
        <v>68944.98</v>
      </c>
      <c r="I216" s="70">
        <f t="shared" si="31"/>
        <v>0</v>
      </c>
    </row>
    <row r="217" spans="1:9" x14ac:dyDescent="0.25">
      <c r="A217" s="45">
        <v>44079</v>
      </c>
      <c r="B217" s="40">
        <f t="shared" si="25"/>
        <v>1</v>
      </c>
      <c r="C217" s="26">
        <f t="shared" si="26"/>
        <v>4229584</v>
      </c>
      <c r="D217" s="27">
        <f t="shared" si="27"/>
        <v>4162348.87</v>
      </c>
      <c r="E217" s="26">
        <f t="shared" si="28"/>
        <v>67235.13</v>
      </c>
      <c r="F217" s="26">
        <f t="shared" si="29"/>
        <v>163605472.33000043</v>
      </c>
      <c r="G217" s="26">
        <f t="shared" si="24"/>
        <v>159443123.46000043</v>
      </c>
      <c r="H217" s="26">
        <f t="shared" si="30"/>
        <v>67235.13</v>
      </c>
      <c r="I217" s="70">
        <f t="shared" si="31"/>
        <v>0</v>
      </c>
    </row>
    <row r="218" spans="1:9" x14ac:dyDescent="0.25">
      <c r="A218" s="45">
        <v>44080</v>
      </c>
      <c r="B218" s="40">
        <f t="shared" si="25"/>
        <v>1</v>
      </c>
      <c r="C218" s="26">
        <f t="shared" si="26"/>
        <v>4229584</v>
      </c>
      <c r="D218" s="27">
        <f t="shared" si="27"/>
        <v>4164059.43</v>
      </c>
      <c r="E218" s="26">
        <f t="shared" si="28"/>
        <v>65524.57</v>
      </c>
      <c r="F218" s="26">
        <f t="shared" si="29"/>
        <v>159443123.46000043</v>
      </c>
      <c r="G218" s="26">
        <f t="shared" si="24"/>
        <v>155279064.03000042</v>
      </c>
      <c r="H218" s="26">
        <f t="shared" si="30"/>
        <v>65524.57</v>
      </c>
      <c r="I218" s="70">
        <f t="shared" si="31"/>
        <v>0</v>
      </c>
    </row>
    <row r="219" spans="1:9" x14ac:dyDescent="0.25">
      <c r="A219" s="45">
        <v>44081</v>
      </c>
      <c r="B219" s="40">
        <f t="shared" si="25"/>
        <v>1</v>
      </c>
      <c r="C219" s="26">
        <f t="shared" si="26"/>
        <v>4229584</v>
      </c>
      <c r="D219" s="27">
        <f t="shared" si="27"/>
        <v>4165770.69</v>
      </c>
      <c r="E219" s="26">
        <f t="shared" si="28"/>
        <v>63813.31</v>
      </c>
      <c r="F219" s="26">
        <f t="shared" si="29"/>
        <v>155279064.03000042</v>
      </c>
      <c r="G219" s="26">
        <f t="shared" si="24"/>
        <v>151113293.34000042</v>
      </c>
      <c r="H219" s="26">
        <f t="shared" si="30"/>
        <v>63813.31</v>
      </c>
      <c r="I219" s="70">
        <f t="shared" si="31"/>
        <v>0</v>
      </c>
    </row>
    <row r="220" spans="1:9" x14ac:dyDescent="0.25">
      <c r="A220" s="45">
        <v>44082</v>
      </c>
      <c r="B220" s="40">
        <f t="shared" si="25"/>
        <v>1</v>
      </c>
      <c r="C220" s="26">
        <f t="shared" si="26"/>
        <v>4229584</v>
      </c>
      <c r="D220" s="27">
        <f t="shared" si="27"/>
        <v>4167482.65</v>
      </c>
      <c r="E220" s="26">
        <f t="shared" si="28"/>
        <v>62101.35</v>
      </c>
      <c r="F220" s="26">
        <f t="shared" si="29"/>
        <v>151113293.34000042</v>
      </c>
      <c r="G220" s="26">
        <f t="shared" si="24"/>
        <v>146945810.69000041</v>
      </c>
      <c r="H220" s="26">
        <f t="shared" si="30"/>
        <v>62101.35</v>
      </c>
      <c r="I220" s="70">
        <f t="shared" si="31"/>
        <v>0</v>
      </c>
    </row>
    <row r="221" spans="1:9" x14ac:dyDescent="0.25">
      <c r="A221" s="45">
        <v>44083</v>
      </c>
      <c r="B221" s="40">
        <f t="shared" si="25"/>
        <v>1</v>
      </c>
      <c r="C221" s="26">
        <f t="shared" si="26"/>
        <v>4229584</v>
      </c>
      <c r="D221" s="27">
        <f t="shared" si="27"/>
        <v>4169195.31</v>
      </c>
      <c r="E221" s="26">
        <f t="shared" si="28"/>
        <v>60388.69</v>
      </c>
      <c r="F221" s="26">
        <f t="shared" si="29"/>
        <v>146945810.69000041</v>
      </c>
      <c r="G221" s="26">
        <f t="shared" si="24"/>
        <v>142776615.38000041</v>
      </c>
      <c r="H221" s="26">
        <f t="shared" si="30"/>
        <v>60388.69</v>
      </c>
      <c r="I221" s="70">
        <f t="shared" si="31"/>
        <v>0</v>
      </c>
    </row>
    <row r="222" spans="1:9" x14ac:dyDescent="0.25">
      <c r="A222" s="45">
        <v>44084</v>
      </c>
      <c r="B222" s="40">
        <f t="shared" si="25"/>
        <v>1</v>
      </c>
      <c r="C222" s="26">
        <f t="shared" si="26"/>
        <v>4229584</v>
      </c>
      <c r="D222" s="27">
        <f t="shared" si="27"/>
        <v>4170908.68</v>
      </c>
      <c r="E222" s="26">
        <f t="shared" si="28"/>
        <v>58675.32</v>
      </c>
      <c r="F222" s="26">
        <f t="shared" si="29"/>
        <v>142776615.38000041</v>
      </c>
      <c r="G222" s="26">
        <f t="shared" si="24"/>
        <v>138605706.70000041</v>
      </c>
      <c r="H222" s="26">
        <f t="shared" si="30"/>
        <v>58675.32</v>
      </c>
      <c r="I222" s="70">
        <f t="shared" si="31"/>
        <v>0</v>
      </c>
    </row>
    <row r="223" spans="1:9" x14ac:dyDescent="0.25">
      <c r="A223" s="45">
        <v>44085</v>
      </c>
      <c r="B223" s="40">
        <f t="shared" si="25"/>
        <v>1</v>
      </c>
      <c r="C223" s="26">
        <f t="shared" si="26"/>
        <v>4229584</v>
      </c>
      <c r="D223" s="27">
        <f t="shared" si="27"/>
        <v>4172622.75</v>
      </c>
      <c r="E223" s="26">
        <f t="shared" si="28"/>
        <v>56961.25</v>
      </c>
      <c r="F223" s="26">
        <f t="shared" si="29"/>
        <v>138605706.70000041</v>
      </c>
      <c r="G223" s="26">
        <f t="shared" si="24"/>
        <v>134433083.95000041</v>
      </c>
      <c r="H223" s="26">
        <f t="shared" si="30"/>
        <v>56961.25</v>
      </c>
      <c r="I223" s="70">
        <f t="shared" si="31"/>
        <v>0</v>
      </c>
    </row>
    <row r="224" spans="1:9" x14ac:dyDescent="0.25">
      <c r="A224" s="45">
        <v>44086</v>
      </c>
      <c r="B224" s="40">
        <f t="shared" si="25"/>
        <v>1</v>
      </c>
      <c r="C224" s="26">
        <f t="shared" si="26"/>
        <v>4229584</v>
      </c>
      <c r="D224" s="27">
        <f t="shared" si="27"/>
        <v>4174337.53</v>
      </c>
      <c r="E224" s="26">
        <f t="shared" si="28"/>
        <v>55246.47</v>
      </c>
      <c r="F224" s="26">
        <f t="shared" si="29"/>
        <v>134433083.95000041</v>
      </c>
      <c r="G224" s="26">
        <f t="shared" si="24"/>
        <v>130258746.4200004</v>
      </c>
      <c r="H224" s="26">
        <f t="shared" si="30"/>
        <v>55246.47</v>
      </c>
      <c r="I224" s="70">
        <f t="shared" si="31"/>
        <v>0</v>
      </c>
    </row>
    <row r="225" spans="1:9" x14ac:dyDescent="0.25">
      <c r="A225" s="45">
        <v>44087</v>
      </c>
      <c r="B225" s="40">
        <f t="shared" si="25"/>
        <v>1</v>
      </c>
      <c r="C225" s="26">
        <f t="shared" si="26"/>
        <v>4229584</v>
      </c>
      <c r="D225" s="27">
        <f t="shared" si="27"/>
        <v>4176053.01</v>
      </c>
      <c r="E225" s="26">
        <f t="shared" si="28"/>
        <v>53530.99</v>
      </c>
      <c r="F225" s="26">
        <f t="shared" si="29"/>
        <v>130258746.4200004</v>
      </c>
      <c r="G225" s="26">
        <f t="shared" si="24"/>
        <v>126082693.4100004</v>
      </c>
      <c r="H225" s="26">
        <f t="shared" si="30"/>
        <v>53530.99</v>
      </c>
      <c r="I225" s="70">
        <f t="shared" si="31"/>
        <v>0</v>
      </c>
    </row>
    <row r="226" spans="1:9" x14ac:dyDescent="0.25">
      <c r="A226" s="45">
        <v>44088</v>
      </c>
      <c r="B226" s="40">
        <f t="shared" si="25"/>
        <v>1</v>
      </c>
      <c r="C226" s="26">
        <f t="shared" si="26"/>
        <v>4229584</v>
      </c>
      <c r="D226" s="27">
        <f t="shared" si="27"/>
        <v>4177769.19</v>
      </c>
      <c r="E226" s="26">
        <f t="shared" si="28"/>
        <v>51814.81</v>
      </c>
      <c r="F226" s="26">
        <f t="shared" si="29"/>
        <v>126082693.4100004</v>
      </c>
      <c r="G226" s="26">
        <f t="shared" si="24"/>
        <v>121904924.2200004</v>
      </c>
      <c r="H226" s="26">
        <f t="shared" si="30"/>
        <v>51814.81</v>
      </c>
      <c r="I226" s="70">
        <f t="shared" si="31"/>
        <v>0</v>
      </c>
    </row>
    <row r="227" spans="1:9" x14ac:dyDescent="0.25">
      <c r="A227" s="45">
        <v>44089</v>
      </c>
      <c r="B227" s="40">
        <f t="shared" si="25"/>
        <v>1</v>
      </c>
      <c r="C227" s="26">
        <f t="shared" si="26"/>
        <v>4229584</v>
      </c>
      <c r="D227" s="27">
        <f t="shared" si="27"/>
        <v>4179486.09</v>
      </c>
      <c r="E227" s="26">
        <f t="shared" si="28"/>
        <v>50097.91</v>
      </c>
      <c r="F227" s="26">
        <f t="shared" si="29"/>
        <v>121904924.2200004</v>
      </c>
      <c r="G227" s="26">
        <f t="shared" si="24"/>
        <v>117725438.1300004</v>
      </c>
      <c r="H227" s="26">
        <f t="shared" si="30"/>
        <v>50097.91</v>
      </c>
      <c r="I227" s="70">
        <f t="shared" si="31"/>
        <v>0</v>
      </c>
    </row>
    <row r="228" spans="1:9" x14ac:dyDescent="0.25">
      <c r="A228" s="45">
        <v>44090</v>
      </c>
      <c r="B228" s="40">
        <f t="shared" si="25"/>
        <v>1</v>
      </c>
      <c r="C228" s="26">
        <f t="shared" si="26"/>
        <v>4229584</v>
      </c>
      <c r="D228" s="27">
        <f t="shared" si="27"/>
        <v>4181203.68</v>
      </c>
      <c r="E228" s="26">
        <f t="shared" si="28"/>
        <v>48380.32</v>
      </c>
      <c r="F228" s="26">
        <f t="shared" si="29"/>
        <v>117725438.1300004</v>
      </c>
      <c r="G228" s="26">
        <f t="shared" si="24"/>
        <v>113544234.45000039</v>
      </c>
      <c r="H228" s="26">
        <f t="shared" si="30"/>
        <v>48380.32</v>
      </c>
      <c r="I228" s="70">
        <f t="shared" si="31"/>
        <v>0</v>
      </c>
    </row>
    <row r="229" spans="1:9" x14ac:dyDescent="0.25">
      <c r="A229" s="45">
        <v>44091</v>
      </c>
      <c r="B229" s="40">
        <f t="shared" si="25"/>
        <v>1</v>
      </c>
      <c r="C229" s="26">
        <f t="shared" si="26"/>
        <v>4229584</v>
      </c>
      <c r="D229" s="27">
        <f t="shared" si="27"/>
        <v>4182921.99</v>
      </c>
      <c r="E229" s="26">
        <f t="shared" si="28"/>
        <v>46662.01</v>
      </c>
      <c r="F229" s="26">
        <f t="shared" si="29"/>
        <v>113544234.45000039</v>
      </c>
      <c r="G229" s="26">
        <f t="shared" si="24"/>
        <v>109361312.4600004</v>
      </c>
      <c r="H229" s="26">
        <f t="shared" si="30"/>
        <v>46662.01</v>
      </c>
      <c r="I229" s="70">
        <f t="shared" si="31"/>
        <v>0</v>
      </c>
    </row>
    <row r="230" spans="1:9" x14ac:dyDescent="0.25">
      <c r="A230" s="45">
        <v>44092</v>
      </c>
      <c r="B230" s="40">
        <f t="shared" si="25"/>
        <v>1</v>
      </c>
      <c r="C230" s="26">
        <f t="shared" si="26"/>
        <v>4229584</v>
      </c>
      <c r="D230" s="27">
        <f t="shared" si="27"/>
        <v>4184640.99</v>
      </c>
      <c r="E230" s="26">
        <f t="shared" si="28"/>
        <v>44943.01</v>
      </c>
      <c r="F230" s="26">
        <f t="shared" si="29"/>
        <v>109361312.4600004</v>
      </c>
      <c r="G230" s="26">
        <f t="shared" si="24"/>
        <v>105176671.4700004</v>
      </c>
      <c r="H230" s="26">
        <f t="shared" si="30"/>
        <v>44943.01</v>
      </c>
      <c r="I230" s="70">
        <f t="shared" si="31"/>
        <v>0</v>
      </c>
    </row>
    <row r="231" spans="1:9" x14ac:dyDescent="0.25">
      <c r="A231" s="45">
        <v>44093</v>
      </c>
      <c r="B231" s="40">
        <f t="shared" si="25"/>
        <v>1</v>
      </c>
      <c r="C231" s="26">
        <f t="shared" si="26"/>
        <v>4229584</v>
      </c>
      <c r="D231" s="27">
        <f t="shared" si="27"/>
        <v>4186360.71</v>
      </c>
      <c r="E231" s="26">
        <f t="shared" si="28"/>
        <v>43223.29</v>
      </c>
      <c r="F231" s="26">
        <f t="shared" si="29"/>
        <v>105176671.4700004</v>
      </c>
      <c r="G231" s="26">
        <f t="shared" si="24"/>
        <v>100990310.76000041</v>
      </c>
      <c r="H231" s="26">
        <f t="shared" si="30"/>
        <v>43223.29</v>
      </c>
      <c r="I231" s="70">
        <f t="shared" si="31"/>
        <v>0</v>
      </c>
    </row>
    <row r="232" spans="1:9" x14ac:dyDescent="0.25">
      <c r="A232" s="45">
        <v>44094</v>
      </c>
      <c r="B232" s="40">
        <f t="shared" si="25"/>
        <v>1</v>
      </c>
      <c r="C232" s="26">
        <f t="shared" si="26"/>
        <v>4229584</v>
      </c>
      <c r="D232" s="27">
        <f t="shared" si="27"/>
        <v>4188081.13</v>
      </c>
      <c r="E232" s="26">
        <f t="shared" si="28"/>
        <v>41502.870000000003</v>
      </c>
      <c r="F232" s="26">
        <f t="shared" si="29"/>
        <v>100990310.76000041</v>
      </c>
      <c r="G232" s="26">
        <f t="shared" si="24"/>
        <v>96802229.630000412</v>
      </c>
      <c r="H232" s="26">
        <f t="shared" si="30"/>
        <v>41502.870000000003</v>
      </c>
      <c r="I232" s="70">
        <f t="shared" si="31"/>
        <v>0</v>
      </c>
    </row>
    <row r="233" spans="1:9" x14ac:dyDescent="0.25">
      <c r="A233" s="45">
        <v>44095</v>
      </c>
      <c r="B233" s="40">
        <f t="shared" si="25"/>
        <v>1</v>
      </c>
      <c r="C233" s="26">
        <f t="shared" si="26"/>
        <v>4229584</v>
      </c>
      <c r="D233" s="27">
        <f t="shared" si="27"/>
        <v>4189802.26</v>
      </c>
      <c r="E233" s="26">
        <f t="shared" si="28"/>
        <v>39781.74</v>
      </c>
      <c r="F233" s="26">
        <f t="shared" si="29"/>
        <v>96802229.630000412</v>
      </c>
      <c r="G233" s="26">
        <f t="shared" si="24"/>
        <v>92612427.370000407</v>
      </c>
      <c r="H233" s="26">
        <f t="shared" si="30"/>
        <v>39781.74</v>
      </c>
      <c r="I233" s="70">
        <f t="shared" si="31"/>
        <v>0</v>
      </c>
    </row>
    <row r="234" spans="1:9" x14ac:dyDescent="0.25">
      <c r="A234" s="45">
        <v>44096</v>
      </c>
      <c r="B234" s="40">
        <f t="shared" si="25"/>
        <v>1</v>
      </c>
      <c r="C234" s="26">
        <f t="shared" si="26"/>
        <v>4229584</v>
      </c>
      <c r="D234" s="27">
        <f t="shared" si="27"/>
        <v>4191524.1</v>
      </c>
      <c r="E234" s="26">
        <f t="shared" si="28"/>
        <v>38059.9</v>
      </c>
      <c r="F234" s="26">
        <f t="shared" si="29"/>
        <v>92612427.370000407</v>
      </c>
      <c r="G234" s="26">
        <f t="shared" si="24"/>
        <v>88420903.270000413</v>
      </c>
      <c r="H234" s="26">
        <f t="shared" si="30"/>
        <v>38059.9</v>
      </c>
      <c r="I234" s="70">
        <f t="shared" si="31"/>
        <v>0</v>
      </c>
    </row>
    <row r="235" spans="1:9" x14ac:dyDescent="0.25">
      <c r="A235" s="45">
        <v>44097</v>
      </c>
      <c r="B235" s="40">
        <f t="shared" si="25"/>
        <v>1</v>
      </c>
      <c r="C235" s="26">
        <f t="shared" si="26"/>
        <v>4229584</v>
      </c>
      <c r="D235" s="27">
        <f t="shared" si="27"/>
        <v>4193246.64</v>
      </c>
      <c r="E235" s="26">
        <f t="shared" si="28"/>
        <v>36337.360000000001</v>
      </c>
      <c r="F235" s="26">
        <f t="shared" si="29"/>
        <v>88420903.270000413</v>
      </c>
      <c r="G235" s="26">
        <f t="shared" si="24"/>
        <v>84227656.630000412</v>
      </c>
      <c r="H235" s="26">
        <f t="shared" si="30"/>
        <v>36337.360000000001</v>
      </c>
      <c r="I235" s="70">
        <f t="shared" si="31"/>
        <v>0</v>
      </c>
    </row>
    <row r="236" spans="1:9" x14ac:dyDescent="0.25">
      <c r="A236" s="45">
        <v>44098</v>
      </c>
      <c r="B236" s="40">
        <f t="shared" si="25"/>
        <v>1</v>
      </c>
      <c r="C236" s="26">
        <f t="shared" si="26"/>
        <v>4229584</v>
      </c>
      <c r="D236" s="27">
        <f t="shared" si="27"/>
        <v>4194969.8899999997</v>
      </c>
      <c r="E236" s="26">
        <f t="shared" si="28"/>
        <v>34614.11</v>
      </c>
      <c r="F236" s="26">
        <f t="shared" si="29"/>
        <v>84227656.630000412</v>
      </c>
      <c r="G236" s="26">
        <f t="shared" si="24"/>
        <v>80032686.740000412</v>
      </c>
      <c r="H236" s="26">
        <f t="shared" si="30"/>
        <v>34614.11</v>
      </c>
      <c r="I236" s="70">
        <f t="shared" si="31"/>
        <v>0</v>
      </c>
    </row>
    <row r="237" spans="1:9" x14ac:dyDescent="0.25">
      <c r="A237" s="45">
        <v>44099</v>
      </c>
      <c r="B237" s="40">
        <f t="shared" si="25"/>
        <v>1</v>
      </c>
      <c r="C237" s="26">
        <f t="shared" si="26"/>
        <v>4229584</v>
      </c>
      <c r="D237" s="27">
        <f t="shared" si="27"/>
        <v>4196693.8499999996</v>
      </c>
      <c r="E237" s="26">
        <f t="shared" si="28"/>
        <v>32890.15</v>
      </c>
      <c r="F237" s="26">
        <f t="shared" si="29"/>
        <v>80032686.740000412</v>
      </c>
      <c r="G237" s="26">
        <f t="shared" si="24"/>
        <v>75835992.890000418</v>
      </c>
      <c r="H237" s="26">
        <f t="shared" si="30"/>
        <v>32890.15</v>
      </c>
      <c r="I237" s="70">
        <f t="shared" si="31"/>
        <v>0</v>
      </c>
    </row>
    <row r="238" spans="1:9" x14ac:dyDescent="0.25">
      <c r="A238" s="45">
        <v>44100</v>
      </c>
      <c r="B238" s="40">
        <f t="shared" si="25"/>
        <v>1</v>
      </c>
      <c r="C238" s="26">
        <f t="shared" si="26"/>
        <v>4229584</v>
      </c>
      <c r="D238" s="27">
        <f t="shared" si="27"/>
        <v>4198418.5199999996</v>
      </c>
      <c r="E238" s="26">
        <f t="shared" si="28"/>
        <v>31165.48</v>
      </c>
      <c r="F238" s="26">
        <f t="shared" si="29"/>
        <v>75835992.890000418</v>
      </c>
      <c r="G238" s="26">
        <f t="shared" si="24"/>
        <v>71637574.370000422</v>
      </c>
      <c r="H238" s="26">
        <f t="shared" si="30"/>
        <v>31165.48</v>
      </c>
      <c r="I238" s="70">
        <f t="shared" si="31"/>
        <v>0</v>
      </c>
    </row>
    <row r="239" spans="1:9" x14ac:dyDescent="0.25">
      <c r="A239" s="45">
        <v>44101</v>
      </c>
      <c r="B239" s="40">
        <f t="shared" si="25"/>
        <v>1</v>
      </c>
      <c r="C239" s="26">
        <f t="shared" si="26"/>
        <v>4229584</v>
      </c>
      <c r="D239" s="27">
        <f t="shared" si="27"/>
        <v>4200143.9000000004</v>
      </c>
      <c r="E239" s="26">
        <f t="shared" si="28"/>
        <v>29440.1</v>
      </c>
      <c r="F239" s="26">
        <f t="shared" si="29"/>
        <v>71637574.370000422</v>
      </c>
      <c r="G239" s="26">
        <f t="shared" si="24"/>
        <v>67437430.470000416</v>
      </c>
      <c r="H239" s="26">
        <f t="shared" si="30"/>
        <v>29440.1</v>
      </c>
      <c r="I239" s="70">
        <f t="shared" si="31"/>
        <v>0</v>
      </c>
    </row>
    <row r="240" spans="1:9" x14ac:dyDescent="0.25">
      <c r="A240" s="45">
        <v>44102</v>
      </c>
      <c r="B240" s="40">
        <f t="shared" si="25"/>
        <v>1</v>
      </c>
      <c r="C240" s="26">
        <f t="shared" si="26"/>
        <v>4229584</v>
      </c>
      <c r="D240" s="27">
        <f t="shared" si="27"/>
        <v>4201869.99</v>
      </c>
      <c r="E240" s="26">
        <f t="shared" si="28"/>
        <v>27714.01</v>
      </c>
      <c r="F240" s="26">
        <f t="shared" si="29"/>
        <v>67437430.470000416</v>
      </c>
      <c r="G240" s="26">
        <f t="shared" si="24"/>
        <v>63235560.480000414</v>
      </c>
      <c r="H240" s="26">
        <f t="shared" si="30"/>
        <v>27714.01</v>
      </c>
      <c r="I240" s="70">
        <f t="shared" si="31"/>
        <v>0</v>
      </c>
    </row>
    <row r="241" spans="1:9" x14ac:dyDescent="0.25">
      <c r="A241" s="45">
        <v>44103</v>
      </c>
      <c r="B241" s="40">
        <f t="shared" si="25"/>
        <v>1</v>
      </c>
      <c r="C241" s="26">
        <f t="shared" si="26"/>
        <v>4229584</v>
      </c>
      <c r="D241" s="27">
        <f t="shared" si="27"/>
        <v>4203596.78</v>
      </c>
      <c r="E241" s="26">
        <f t="shared" si="28"/>
        <v>25987.22</v>
      </c>
      <c r="F241" s="26">
        <f t="shared" si="29"/>
        <v>63235560.480000414</v>
      </c>
      <c r="G241" s="26">
        <f t="shared" si="24"/>
        <v>59031963.700000413</v>
      </c>
      <c r="H241" s="26">
        <f t="shared" si="30"/>
        <v>25987.22</v>
      </c>
      <c r="I241" s="70">
        <f t="shared" si="31"/>
        <v>0</v>
      </c>
    </row>
    <row r="242" spans="1:9" x14ac:dyDescent="0.25">
      <c r="A242" s="45">
        <v>44104</v>
      </c>
      <c r="B242" s="40">
        <f t="shared" si="25"/>
        <v>1</v>
      </c>
      <c r="C242" s="26">
        <f t="shared" si="26"/>
        <v>4229584</v>
      </c>
      <c r="D242" s="27">
        <f t="shared" si="27"/>
        <v>4205324.29</v>
      </c>
      <c r="E242" s="26">
        <f t="shared" si="28"/>
        <v>24259.71</v>
      </c>
      <c r="F242" s="26">
        <f t="shared" si="29"/>
        <v>59031963.700000413</v>
      </c>
      <c r="G242" s="26">
        <f t="shared" si="24"/>
        <v>54826639.410000414</v>
      </c>
      <c r="H242" s="26">
        <f t="shared" si="30"/>
        <v>24259.71</v>
      </c>
      <c r="I242" s="70">
        <f t="shared" si="31"/>
        <v>0</v>
      </c>
    </row>
    <row r="243" spans="1:9" x14ac:dyDescent="0.25">
      <c r="A243" s="45">
        <v>44105</v>
      </c>
      <c r="B243" s="40">
        <f t="shared" si="25"/>
        <v>1</v>
      </c>
      <c r="C243" s="26">
        <f t="shared" si="26"/>
        <v>4229584</v>
      </c>
      <c r="D243" s="27">
        <f t="shared" si="27"/>
        <v>4207052.5</v>
      </c>
      <c r="E243" s="26">
        <f t="shared" si="28"/>
        <v>22531.5</v>
      </c>
      <c r="F243" s="26">
        <f t="shared" si="29"/>
        <v>54826639.410000414</v>
      </c>
      <c r="G243" s="26">
        <f t="shared" si="24"/>
        <v>50619586.910000414</v>
      </c>
      <c r="H243" s="26">
        <f t="shared" si="30"/>
        <v>22531.5</v>
      </c>
      <c r="I243" s="70">
        <f t="shared" si="31"/>
        <v>0</v>
      </c>
    </row>
    <row r="244" spans="1:9" x14ac:dyDescent="0.25">
      <c r="A244" s="45">
        <v>44106</v>
      </c>
      <c r="B244" s="40">
        <f t="shared" si="25"/>
        <v>1</v>
      </c>
      <c r="C244" s="26">
        <f t="shared" si="26"/>
        <v>4229584</v>
      </c>
      <c r="D244" s="27">
        <f t="shared" si="27"/>
        <v>4208781.43</v>
      </c>
      <c r="E244" s="26">
        <f t="shared" si="28"/>
        <v>20802.57</v>
      </c>
      <c r="F244" s="26">
        <f t="shared" si="29"/>
        <v>50619586.910000414</v>
      </c>
      <c r="G244" s="26">
        <f t="shared" si="24"/>
        <v>46410805.480000414</v>
      </c>
      <c r="H244" s="26">
        <f t="shared" si="30"/>
        <v>20802.57</v>
      </c>
      <c r="I244" s="70">
        <f t="shared" si="31"/>
        <v>0</v>
      </c>
    </row>
    <row r="245" spans="1:9" x14ac:dyDescent="0.25">
      <c r="A245" s="45">
        <v>44107</v>
      </c>
      <c r="B245" s="40">
        <f t="shared" si="25"/>
        <v>1</v>
      </c>
      <c r="C245" s="26">
        <f t="shared" si="26"/>
        <v>4229584</v>
      </c>
      <c r="D245" s="27">
        <f t="shared" si="27"/>
        <v>4210511.07</v>
      </c>
      <c r="E245" s="26">
        <f t="shared" si="28"/>
        <v>19072.93</v>
      </c>
      <c r="F245" s="26">
        <f t="shared" si="29"/>
        <v>46410805.480000414</v>
      </c>
      <c r="G245" s="26">
        <f t="shared" si="24"/>
        <v>42200294.410000414</v>
      </c>
      <c r="H245" s="26">
        <f t="shared" si="30"/>
        <v>19072.93</v>
      </c>
      <c r="I245" s="70">
        <f t="shared" si="31"/>
        <v>0</v>
      </c>
    </row>
    <row r="246" spans="1:9" x14ac:dyDescent="0.25">
      <c r="A246" s="45">
        <v>44108</v>
      </c>
      <c r="B246" s="40">
        <f t="shared" si="25"/>
        <v>1</v>
      </c>
      <c r="C246" s="26">
        <f t="shared" si="26"/>
        <v>4229584</v>
      </c>
      <c r="D246" s="27">
        <f t="shared" si="27"/>
        <v>4212241.41</v>
      </c>
      <c r="E246" s="26">
        <f t="shared" si="28"/>
        <v>17342.59</v>
      </c>
      <c r="F246" s="26">
        <f t="shared" si="29"/>
        <v>42200294.410000414</v>
      </c>
      <c r="G246" s="26">
        <f t="shared" si="24"/>
        <v>37988053.000000417</v>
      </c>
      <c r="H246" s="26">
        <f t="shared" si="30"/>
        <v>17342.59</v>
      </c>
      <c r="I246" s="70">
        <f t="shared" si="31"/>
        <v>0</v>
      </c>
    </row>
    <row r="247" spans="1:9" x14ac:dyDescent="0.25">
      <c r="A247" s="45">
        <v>44109</v>
      </c>
      <c r="B247" s="40">
        <f t="shared" si="25"/>
        <v>1</v>
      </c>
      <c r="C247" s="26">
        <f t="shared" si="26"/>
        <v>4229584</v>
      </c>
      <c r="D247" s="27">
        <f t="shared" si="27"/>
        <v>4213972.47</v>
      </c>
      <c r="E247" s="26">
        <f t="shared" si="28"/>
        <v>15611.53</v>
      </c>
      <c r="F247" s="26">
        <f t="shared" si="29"/>
        <v>37988053.000000417</v>
      </c>
      <c r="G247" s="26">
        <f t="shared" si="24"/>
        <v>33774080.530000418</v>
      </c>
      <c r="H247" s="26">
        <f t="shared" si="30"/>
        <v>15611.53</v>
      </c>
      <c r="I247" s="70">
        <f t="shared" si="31"/>
        <v>0</v>
      </c>
    </row>
    <row r="248" spans="1:9" x14ac:dyDescent="0.25">
      <c r="A248" s="45">
        <v>44110</v>
      </c>
      <c r="B248" s="40">
        <f t="shared" si="25"/>
        <v>1</v>
      </c>
      <c r="C248" s="26">
        <f t="shared" si="26"/>
        <v>4229584</v>
      </c>
      <c r="D248" s="27">
        <f t="shared" si="27"/>
        <v>4215704.24</v>
      </c>
      <c r="E248" s="26">
        <f t="shared" si="28"/>
        <v>13879.76</v>
      </c>
      <c r="F248" s="26">
        <f t="shared" si="29"/>
        <v>33774080.530000418</v>
      </c>
      <c r="G248" s="26">
        <f t="shared" si="24"/>
        <v>29558376.290000416</v>
      </c>
      <c r="H248" s="26">
        <f t="shared" si="30"/>
        <v>13879.76</v>
      </c>
      <c r="I248" s="70">
        <f t="shared" si="31"/>
        <v>0</v>
      </c>
    </row>
    <row r="249" spans="1:9" x14ac:dyDescent="0.25">
      <c r="A249" s="45">
        <v>44111</v>
      </c>
      <c r="B249" s="40">
        <f t="shared" si="25"/>
        <v>1</v>
      </c>
      <c r="C249" s="26">
        <f t="shared" si="26"/>
        <v>4229584</v>
      </c>
      <c r="D249" s="27">
        <f t="shared" si="27"/>
        <v>4217436.72</v>
      </c>
      <c r="E249" s="26">
        <f t="shared" si="28"/>
        <v>12147.28</v>
      </c>
      <c r="F249" s="26">
        <f t="shared" si="29"/>
        <v>29558376.290000416</v>
      </c>
      <c r="G249" s="26">
        <f t="shared" si="24"/>
        <v>25340939.570000418</v>
      </c>
      <c r="H249" s="26">
        <f t="shared" si="30"/>
        <v>12147.28</v>
      </c>
      <c r="I249" s="70">
        <f t="shared" si="31"/>
        <v>0</v>
      </c>
    </row>
    <row r="250" spans="1:9" x14ac:dyDescent="0.25">
      <c r="A250" s="45">
        <v>44112</v>
      </c>
      <c r="B250" s="40">
        <f t="shared" si="25"/>
        <v>1</v>
      </c>
      <c r="C250" s="26">
        <f t="shared" si="26"/>
        <v>4229584</v>
      </c>
      <c r="D250" s="27">
        <f t="shared" si="27"/>
        <v>4219169.92</v>
      </c>
      <c r="E250" s="26">
        <f t="shared" si="28"/>
        <v>10414.08</v>
      </c>
      <c r="F250" s="26">
        <f t="shared" si="29"/>
        <v>25340939.570000418</v>
      </c>
      <c r="G250" s="26">
        <f t="shared" si="24"/>
        <v>21121769.650000416</v>
      </c>
      <c r="H250" s="26">
        <f t="shared" si="30"/>
        <v>10414.08</v>
      </c>
      <c r="I250" s="70">
        <f t="shared" si="31"/>
        <v>0</v>
      </c>
    </row>
    <row r="251" spans="1:9" x14ac:dyDescent="0.25">
      <c r="A251" s="45">
        <v>44113</v>
      </c>
      <c r="B251" s="40">
        <f t="shared" si="25"/>
        <v>1</v>
      </c>
      <c r="C251" s="26">
        <f t="shared" si="26"/>
        <v>4229584</v>
      </c>
      <c r="D251" s="27">
        <f t="shared" si="27"/>
        <v>4220903.82</v>
      </c>
      <c r="E251" s="26">
        <f t="shared" si="28"/>
        <v>8680.18</v>
      </c>
      <c r="F251" s="26">
        <f t="shared" si="29"/>
        <v>21121769.650000416</v>
      </c>
      <c r="G251" s="26">
        <f t="shared" si="24"/>
        <v>16900865.830000415</v>
      </c>
      <c r="H251" s="26">
        <f t="shared" si="30"/>
        <v>8680.18</v>
      </c>
      <c r="I251" s="70">
        <f t="shared" si="31"/>
        <v>0</v>
      </c>
    </row>
    <row r="252" spans="1:9" x14ac:dyDescent="0.25">
      <c r="A252" s="45">
        <v>44114</v>
      </c>
      <c r="B252" s="40">
        <f t="shared" si="25"/>
        <v>1</v>
      </c>
      <c r="C252" s="26">
        <f t="shared" si="26"/>
        <v>4229584</v>
      </c>
      <c r="D252" s="27">
        <f t="shared" si="27"/>
        <v>4222638.4400000004</v>
      </c>
      <c r="E252" s="26">
        <f t="shared" si="28"/>
        <v>6945.56</v>
      </c>
      <c r="F252" s="26">
        <f t="shared" si="29"/>
        <v>16900865.830000415</v>
      </c>
      <c r="G252" s="26">
        <f t="shared" si="24"/>
        <v>12678227.390000414</v>
      </c>
      <c r="H252" s="26">
        <f t="shared" si="30"/>
        <v>6945.56</v>
      </c>
      <c r="I252" s="70">
        <f t="shared" si="31"/>
        <v>0</v>
      </c>
    </row>
    <row r="253" spans="1:9" x14ac:dyDescent="0.25">
      <c r="A253" s="45">
        <v>44115</v>
      </c>
      <c r="B253" s="40">
        <f t="shared" si="25"/>
        <v>1</v>
      </c>
      <c r="C253" s="26">
        <f t="shared" si="26"/>
        <v>4229584</v>
      </c>
      <c r="D253" s="27">
        <f t="shared" si="27"/>
        <v>4224373.7699999996</v>
      </c>
      <c r="E253" s="26">
        <f t="shared" si="28"/>
        <v>5210.2299999999996</v>
      </c>
      <c r="F253" s="26">
        <f t="shared" si="29"/>
        <v>12678227.390000414</v>
      </c>
      <c r="G253" s="26">
        <f t="shared" si="24"/>
        <v>8453853.6200004146</v>
      </c>
      <c r="H253" s="26">
        <f t="shared" si="30"/>
        <v>5210.2299999999996</v>
      </c>
      <c r="I253" s="70">
        <f t="shared" si="31"/>
        <v>0</v>
      </c>
    </row>
    <row r="254" spans="1:9" x14ac:dyDescent="0.25">
      <c r="A254" s="45">
        <v>44116</v>
      </c>
      <c r="B254" s="40">
        <f t="shared" si="25"/>
        <v>1</v>
      </c>
      <c r="C254" s="26">
        <f t="shared" si="26"/>
        <v>4229584</v>
      </c>
      <c r="D254" s="27">
        <f t="shared" si="27"/>
        <v>4226109.8099999996</v>
      </c>
      <c r="E254" s="26">
        <f t="shared" si="28"/>
        <v>3474.19</v>
      </c>
      <c r="F254" s="26">
        <f t="shared" si="29"/>
        <v>8453853.6200004146</v>
      </c>
      <c r="G254" s="26">
        <f t="shared" si="24"/>
        <v>4227743.810000415</v>
      </c>
      <c r="H254" s="26">
        <f t="shared" si="30"/>
        <v>3474.19</v>
      </c>
      <c r="I254" s="70">
        <f t="shared" si="31"/>
        <v>0</v>
      </c>
    </row>
    <row r="255" spans="1:9" x14ac:dyDescent="0.25">
      <c r="A255" s="45">
        <v>44117</v>
      </c>
      <c r="B255" s="40">
        <f t="shared" si="25"/>
        <v>1</v>
      </c>
      <c r="C255" s="26">
        <f t="shared" si="26"/>
        <v>4229584</v>
      </c>
      <c r="D255" s="27">
        <f t="shared" si="27"/>
        <v>4227743.8099999996</v>
      </c>
      <c r="E255" s="26">
        <f>1840.19</f>
        <v>1840.19</v>
      </c>
      <c r="F255" s="26">
        <f t="shared" si="29"/>
        <v>4227743.810000415</v>
      </c>
      <c r="G255" s="26">
        <f t="shared" si="24"/>
        <v>4.1536986827850342E-7</v>
      </c>
      <c r="H255" s="26">
        <f>1840.19</f>
        <v>1840.19</v>
      </c>
      <c r="I255" s="70">
        <f t="shared" si="31"/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885F5-20D9-4828-BF27-D42B4CCE1711}">
  <dimension ref="A1:I256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1.7109375" bestFit="1" customWidth="1"/>
    <col min="3" max="3" width="22.85546875" bestFit="1" customWidth="1"/>
    <col min="4" max="4" width="12.7109375" bestFit="1" customWidth="1"/>
    <col min="5" max="5" width="9.28515625" bestFit="1" customWidth="1"/>
    <col min="6" max="6" width="15.42578125" bestFit="1" customWidth="1"/>
    <col min="7" max="7" width="14.42578125" bestFit="1" customWidth="1"/>
    <col min="8" max="8" width="15" bestFit="1" customWidth="1"/>
    <col min="9" max="9" width="8.140625" customWidth="1"/>
  </cols>
  <sheetData>
    <row r="1" spans="1:9" x14ac:dyDescent="0.25">
      <c r="A1" s="41" t="s">
        <v>267</v>
      </c>
      <c r="B1" s="96">
        <v>43835</v>
      </c>
      <c r="C1" s="142" t="s">
        <v>377</v>
      </c>
      <c r="D1" s="83">
        <v>1000000</v>
      </c>
    </row>
    <row r="2" spans="1:9" x14ac:dyDescent="0.25">
      <c r="A2" s="41" t="s">
        <v>268</v>
      </c>
      <c r="B2" s="43">
        <v>0.15</v>
      </c>
      <c r="C2" s="41" t="s">
        <v>336</v>
      </c>
      <c r="D2" s="39">
        <f>ROUNDUP(4178.09402879123,0)</f>
        <v>4179</v>
      </c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45">
        <v>43840</v>
      </c>
      <c r="B4" s="40">
        <f>_xlfn.DAYS(A4,B1)</f>
        <v>5</v>
      </c>
      <c r="C4" s="26">
        <v>0</v>
      </c>
      <c r="D4" s="27">
        <v>0</v>
      </c>
      <c r="E4" s="26">
        <f>ROUNDUP(F4*$B$2*B4/365,0)</f>
        <v>2055</v>
      </c>
      <c r="F4" s="26">
        <f>D1</f>
        <v>1000000</v>
      </c>
      <c r="G4" s="26">
        <f t="shared" ref="G4:G67" si="0">F4-D4</f>
        <v>1000000</v>
      </c>
      <c r="H4" s="26">
        <f>ROUNDUP(F4*$B$2*B4/365,0)</f>
        <v>2055</v>
      </c>
      <c r="I4" s="70">
        <f>H4-E4</f>
        <v>0</v>
      </c>
    </row>
    <row r="5" spans="1:9" x14ac:dyDescent="0.25">
      <c r="A5" s="45">
        <v>43841</v>
      </c>
      <c r="B5" s="40">
        <f t="shared" ref="B5:B68" si="1">A5-A4</f>
        <v>1</v>
      </c>
      <c r="C5" s="26">
        <f>$D$2</f>
        <v>4179</v>
      </c>
      <c r="D5" s="27">
        <f t="shared" ref="D5:D68" si="2">C5-E5</f>
        <v>3768.04</v>
      </c>
      <c r="E5" s="26">
        <f>ROUND(F5*$B$2*B5/365,2)</f>
        <v>410.96</v>
      </c>
      <c r="F5" s="26">
        <f t="shared" ref="F5:F68" si="3">G4</f>
        <v>1000000</v>
      </c>
      <c r="G5" s="26">
        <f t="shared" si="0"/>
        <v>996231.96</v>
      </c>
      <c r="H5" s="26">
        <f>ROUND(F5*$B$2*B5/365,2)</f>
        <v>410.96</v>
      </c>
      <c r="I5" s="70">
        <f t="shared" ref="I5:I68" si="4">H5-E5</f>
        <v>0</v>
      </c>
    </row>
    <row r="6" spans="1:9" x14ac:dyDescent="0.25">
      <c r="A6" s="45">
        <v>43842</v>
      </c>
      <c r="B6" s="40">
        <f t="shared" si="1"/>
        <v>1</v>
      </c>
      <c r="C6" s="26">
        <f t="shared" ref="C6:C69" si="5">$D$2</f>
        <v>4179</v>
      </c>
      <c r="D6" s="27">
        <f t="shared" si="2"/>
        <v>3769.59</v>
      </c>
      <c r="E6" s="26">
        <f t="shared" ref="E6:E69" si="6">ROUND(F6*$B$2*B6/365,2)</f>
        <v>409.41</v>
      </c>
      <c r="F6" s="26">
        <f t="shared" si="3"/>
        <v>996231.96</v>
      </c>
      <c r="G6" s="26">
        <f t="shared" si="0"/>
        <v>992462.37</v>
      </c>
      <c r="H6" s="26">
        <f t="shared" ref="H6:H69" si="7">ROUND(F6*$B$2*B6/365,2)</f>
        <v>409.41</v>
      </c>
      <c r="I6" s="70">
        <f t="shared" si="4"/>
        <v>0</v>
      </c>
    </row>
    <row r="7" spans="1:9" x14ac:dyDescent="0.25">
      <c r="A7" s="45">
        <v>43843</v>
      </c>
      <c r="B7" s="40">
        <f t="shared" si="1"/>
        <v>1</v>
      </c>
      <c r="C7" s="26">
        <f t="shared" si="5"/>
        <v>4179</v>
      </c>
      <c r="D7" s="27">
        <f t="shared" si="2"/>
        <v>3771.14</v>
      </c>
      <c r="E7" s="26">
        <f t="shared" si="6"/>
        <v>407.86</v>
      </c>
      <c r="F7" s="26">
        <f t="shared" si="3"/>
        <v>992462.37</v>
      </c>
      <c r="G7" s="26">
        <f t="shared" si="0"/>
        <v>988691.23</v>
      </c>
      <c r="H7" s="26">
        <f t="shared" si="7"/>
        <v>407.86</v>
      </c>
      <c r="I7" s="70">
        <f t="shared" si="4"/>
        <v>0</v>
      </c>
    </row>
    <row r="8" spans="1:9" x14ac:dyDescent="0.25">
      <c r="A8" s="45">
        <v>43844</v>
      </c>
      <c r="B8" s="40">
        <f t="shared" si="1"/>
        <v>1</v>
      </c>
      <c r="C8" s="26">
        <f t="shared" si="5"/>
        <v>4179</v>
      </c>
      <c r="D8" s="27">
        <f t="shared" si="2"/>
        <v>3772.69</v>
      </c>
      <c r="E8" s="26">
        <f t="shared" si="6"/>
        <v>406.31</v>
      </c>
      <c r="F8" s="26">
        <f t="shared" si="3"/>
        <v>988691.23</v>
      </c>
      <c r="G8" s="26">
        <f t="shared" si="0"/>
        <v>984918.54</v>
      </c>
      <c r="H8" s="26">
        <f t="shared" si="7"/>
        <v>406.31</v>
      </c>
      <c r="I8" s="70">
        <f t="shared" si="4"/>
        <v>0</v>
      </c>
    </row>
    <row r="9" spans="1:9" x14ac:dyDescent="0.25">
      <c r="A9" s="45">
        <v>43845</v>
      </c>
      <c r="B9" s="40">
        <f t="shared" si="1"/>
        <v>1</v>
      </c>
      <c r="C9" s="26">
        <f t="shared" si="5"/>
        <v>4179</v>
      </c>
      <c r="D9" s="27">
        <f t="shared" si="2"/>
        <v>3774.24</v>
      </c>
      <c r="E9" s="26">
        <f t="shared" si="6"/>
        <v>404.76</v>
      </c>
      <c r="F9" s="26">
        <f t="shared" si="3"/>
        <v>984918.54</v>
      </c>
      <c r="G9" s="26">
        <f t="shared" si="0"/>
        <v>981144.3</v>
      </c>
      <c r="H9" s="26">
        <f t="shared" si="7"/>
        <v>404.76</v>
      </c>
      <c r="I9" s="70">
        <f t="shared" si="4"/>
        <v>0</v>
      </c>
    </row>
    <row r="10" spans="1:9" x14ac:dyDescent="0.25">
      <c r="A10" s="45">
        <v>43846</v>
      </c>
      <c r="B10" s="40">
        <f t="shared" si="1"/>
        <v>1</v>
      </c>
      <c r="C10" s="26">
        <f t="shared" si="5"/>
        <v>4179</v>
      </c>
      <c r="D10" s="27">
        <f t="shared" si="2"/>
        <v>3775.79</v>
      </c>
      <c r="E10" s="26">
        <f t="shared" si="6"/>
        <v>403.21</v>
      </c>
      <c r="F10" s="26">
        <f t="shared" si="3"/>
        <v>981144.3</v>
      </c>
      <c r="G10" s="26">
        <f t="shared" si="0"/>
        <v>977368.51</v>
      </c>
      <c r="H10" s="26">
        <f t="shared" si="7"/>
        <v>403.21</v>
      </c>
      <c r="I10" s="70">
        <f t="shared" si="4"/>
        <v>0</v>
      </c>
    </row>
    <row r="11" spans="1:9" x14ac:dyDescent="0.25">
      <c r="A11" s="45">
        <v>43847</v>
      </c>
      <c r="B11" s="40">
        <f t="shared" si="1"/>
        <v>1</v>
      </c>
      <c r="C11" s="26">
        <f t="shared" si="5"/>
        <v>4179</v>
      </c>
      <c r="D11" s="27">
        <f t="shared" si="2"/>
        <v>3777.34</v>
      </c>
      <c r="E11" s="26">
        <f t="shared" si="6"/>
        <v>401.66</v>
      </c>
      <c r="F11" s="26">
        <f t="shared" si="3"/>
        <v>977368.51</v>
      </c>
      <c r="G11" s="26">
        <f t="shared" si="0"/>
        <v>973591.17</v>
      </c>
      <c r="H11" s="26">
        <f t="shared" si="7"/>
        <v>401.66</v>
      </c>
      <c r="I11" s="70">
        <f t="shared" si="4"/>
        <v>0</v>
      </c>
    </row>
    <row r="12" spans="1:9" x14ac:dyDescent="0.25">
      <c r="A12" s="45">
        <v>43848</v>
      </c>
      <c r="B12" s="40">
        <f t="shared" si="1"/>
        <v>1</v>
      </c>
      <c r="C12" s="26">
        <f t="shared" si="5"/>
        <v>4179</v>
      </c>
      <c r="D12" s="27">
        <f t="shared" si="2"/>
        <v>3778.89</v>
      </c>
      <c r="E12" s="26">
        <f t="shared" si="6"/>
        <v>400.11</v>
      </c>
      <c r="F12" s="26">
        <f t="shared" si="3"/>
        <v>973591.17</v>
      </c>
      <c r="G12" s="26">
        <f t="shared" si="0"/>
        <v>969812.28</v>
      </c>
      <c r="H12" s="26">
        <f t="shared" si="7"/>
        <v>400.11</v>
      </c>
      <c r="I12" s="70">
        <f t="shared" si="4"/>
        <v>0</v>
      </c>
    </row>
    <row r="13" spans="1:9" x14ac:dyDescent="0.25">
      <c r="A13" s="45">
        <v>43849</v>
      </c>
      <c r="B13" s="40">
        <f t="shared" si="1"/>
        <v>1</v>
      </c>
      <c r="C13" s="26">
        <f t="shared" si="5"/>
        <v>4179</v>
      </c>
      <c r="D13" s="27">
        <f t="shared" si="2"/>
        <v>3780.45</v>
      </c>
      <c r="E13" s="26">
        <f t="shared" si="6"/>
        <v>398.55</v>
      </c>
      <c r="F13" s="26">
        <f t="shared" si="3"/>
        <v>969812.28</v>
      </c>
      <c r="G13" s="26">
        <f t="shared" si="0"/>
        <v>966031.83000000007</v>
      </c>
      <c r="H13" s="26">
        <f t="shared" si="7"/>
        <v>398.55</v>
      </c>
      <c r="I13" s="70">
        <f t="shared" si="4"/>
        <v>0</v>
      </c>
    </row>
    <row r="14" spans="1:9" x14ac:dyDescent="0.25">
      <c r="A14" s="45">
        <v>43850</v>
      </c>
      <c r="B14" s="40">
        <f t="shared" si="1"/>
        <v>1</v>
      </c>
      <c r="C14" s="26">
        <f t="shared" si="5"/>
        <v>4179</v>
      </c>
      <c r="D14" s="27">
        <f t="shared" si="2"/>
        <v>3782</v>
      </c>
      <c r="E14" s="26">
        <f t="shared" si="6"/>
        <v>397</v>
      </c>
      <c r="F14" s="26">
        <f t="shared" si="3"/>
        <v>966031.83000000007</v>
      </c>
      <c r="G14" s="26">
        <f t="shared" si="0"/>
        <v>962249.83000000007</v>
      </c>
      <c r="H14" s="26">
        <f t="shared" si="7"/>
        <v>397</v>
      </c>
      <c r="I14" s="70">
        <f t="shared" si="4"/>
        <v>0</v>
      </c>
    </row>
    <row r="15" spans="1:9" x14ac:dyDescent="0.25">
      <c r="A15" s="45">
        <v>43851</v>
      </c>
      <c r="B15" s="40">
        <f t="shared" si="1"/>
        <v>1</v>
      </c>
      <c r="C15" s="26">
        <f t="shared" si="5"/>
        <v>4179</v>
      </c>
      <c r="D15" s="27">
        <f t="shared" si="2"/>
        <v>3783.55</v>
      </c>
      <c r="E15" s="26">
        <f t="shared" si="6"/>
        <v>395.45</v>
      </c>
      <c r="F15" s="26">
        <f t="shared" si="3"/>
        <v>962249.83000000007</v>
      </c>
      <c r="G15" s="26">
        <f t="shared" si="0"/>
        <v>958466.28</v>
      </c>
      <c r="H15" s="26">
        <f t="shared" si="7"/>
        <v>395.45</v>
      </c>
      <c r="I15" s="70">
        <f t="shared" si="4"/>
        <v>0</v>
      </c>
    </row>
    <row r="16" spans="1:9" x14ac:dyDescent="0.25">
      <c r="A16" s="45">
        <v>43852</v>
      </c>
      <c r="B16" s="40">
        <f t="shared" si="1"/>
        <v>1</v>
      </c>
      <c r="C16" s="26">
        <f t="shared" si="5"/>
        <v>4179</v>
      </c>
      <c r="D16" s="27">
        <f t="shared" si="2"/>
        <v>3785.11</v>
      </c>
      <c r="E16" s="26">
        <f t="shared" si="6"/>
        <v>393.89</v>
      </c>
      <c r="F16" s="26">
        <f t="shared" si="3"/>
        <v>958466.28</v>
      </c>
      <c r="G16" s="26">
        <f t="shared" si="0"/>
        <v>954681.17</v>
      </c>
      <c r="H16" s="26">
        <f t="shared" si="7"/>
        <v>393.89</v>
      </c>
      <c r="I16" s="70">
        <f t="shared" si="4"/>
        <v>0</v>
      </c>
    </row>
    <row r="17" spans="1:9" x14ac:dyDescent="0.25">
      <c r="A17" s="45">
        <v>43853</v>
      </c>
      <c r="B17" s="40">
        <f t="shared" si="1"/>
        <v>1</v>
      </c>
      <c r="C17" s="26">
        <f t="shared" si="5"/>
        <v>4179</v>
      </c>
      <c r="D17" s="27">
        <f t="shared" si="2"/>
        <v>3786.67</v>
      </c>
      <c r="E17" s="26">
        <f t="shared" si="6"/>
        <v>392.33</v>
      </c>
      <c r="F17" s="26">
        <f t="shared" si="3"/>
        <v>954681.17</v>
      </c>
      <c r="G17" s="26">
        <f t="shared" si="0"/>
        <v>950894.5</v>
      </c>
      <c r="H17" s="26">
        <f t="shared" si="7"/>
        <v>392.33</v>
      </c>
      <c r="I17" s="70">
        <f t="shared" si="4"/>
        <v>0</v>
      </c>
    </row>
    <row r="18" spans="1:9" x14ac:dyDescent="0.25">
      <c r="A18" s="45">
        <v>43854</v>
      </c>
      <c r="B18" s="40">
        <f t="shared" si="1"/>
        <v>1</v>
      </c>
      <c r="C18" s="26">
        <f t="shared" si="5"/>
        <v>4179</v>
      </c>
      <c r="D18" s="27">
        <f t="shared" si="2"/>
        <v>3788.2200000000003</v>
      </c>
      <c r="E18" s="26">
        <f t="shared" si="6"/>
        <v>390.78</v>
      </c>
      <c r="F18" s="26">
        <f t="shared" si="3"/>
        <v>950894.5</v>
      </c>
      <c r="G18" s="26">
        <f t="shared" si="0"/>
        <v>947106.28</v>
      </c>
      <c r="H18" s="26">
        <f t="shared" si="7"/>
        <v>390.78</v>
      </c>
      <c r="I18" s="70">
        <f t="shared" si="4"/>
        <v>0</v>
      </c>
    </row>
    <row r="19" spans="1:9" x14ac:dyDescent="0.25">
      <c r="A19" s="45">
        <v>43855</v>
      </c>
      <c r="B19" s="40">
        <f t="shared" si="1"/>
        <v>1</v>
      </c>
      <c r="C19" s="26">
        <f t="shared" si="5"/>
        <v>4179</v>
      </c>
      <c r="D19" s="27">
        <f t="shared" si="2"/>
        <v>3789.7799999999997</v>
      </c>
      <c r="E19" s="26">
        <f t="shared" si="6"/>
        <v>389.22</v>
      </c>
      <c r="F19" s="26">
        <f t="shared" si="3"/>
        <v>947106.28</v>
      </c>
      <c r="G19" s="26">
        <f t="shared" si="0"/>
        <v>943316.5</v>
      </c>
      <c r="H19" s="26">
        <f t="shared" si="7"/>
        <v>389.22</v>
      </c>
      <c r="I19" s="70">
        <f t="shared" si="4"/>
        <v>0</v>
      </c>
    </row>
    <row r="20" spans="1:9" x14ac:dyDescent="0.25">
      <c r="A20" s="45">
        <v>43856</v>
      </c>
      <c r="B20" s="40">
        <f t="shared" si="1"/>
        <v>1</v>
      </c>
      <c r="C20" s="26">
        <f t="shared" si="5"/>
        <v>4179</v>
      </c>
      <c r="D20" s="27">
        <f t="shared" si="2"/>
        <v>3791.34</v>
      </c>
      <c r="E20" s="26">
        <f t="shared" si="6"/>
        <v>387.66</v>
      </c>
      <c r="F20" s="26">
        <f t="shared" si="3"/>
        <v>943316.5</v>
      </c>
      <c r="G20" s="26">
        <f t="shared" si="0"/>
        <v>939525.16</v>
      </c>
      <c r="H20" s="26">
        <f t="shared" si="7"/>
        <v>387.66</v>
      </c>
      <c r="I20" s="70">
        <f t="shared" si="4"/>
        <v>0</v>
      </c>
    </row>
    <row r="21" spans="1:9" x14ac:dyDescent="0.25">
      <c r="A21" s="45">
        <v>43857</v>
      </c>
      <c r="B21" s="40">
        <f t="shared" si="1"/>
        <v>1</v>
      </c>
      <c r="C21" s="26">
        <f t="shared" si="5"/>
        <v>4179</v>
      </c>
      <c r="D21" s="27">
        <f t="shared" si="2"/>
        <v>3792.89</v>
      </c>
      <c r="E21" s="26">
        <f t="shared" si="6"/>
        <v>386.11</v>
      </c>
      <c r="F21" s="26">
        <f t="shared" si="3"/>
        <v>939525.16</v>
      </c>
      <c r="G21" s="26">
        <f t="shared" si="0"/>
        <v>935732.27</v>
      </c>
      <c r="H21" s="26">
        <f t="shared" si="7"/>
        <v>386.11</v>
      </c>
      <c r="I21" s="70">
        <f t="shared" si="4"/>
        <v>0</v>
      </c>
    </row>
    <row r="22" spans="1:9" x14ac:dyDescent="0.25">
      <c r="A22" s="45">
        <v>43858</v>
      </c>
      <c r="B22" s="40">
        <f t="shared" si="1"/>
        <v>1</v>
      </c>
      <c r="C22" s="26">
        <f t="shared" si="5"/>
        <v>4179</v>
      </c>
      <c r="D22" s="27">
        <f t="shared" si="2"/>
        <v>3794.45</v>
      </c>
      <c r="E22" s="26">
        <f t="shared" si="6"/>
        <v>384.55</v>
      </c>
      <c r="F22" s="26">
        <f t="shared" si="3"/>
        <v>935732.27</v>
      </c>
      <c r="G22" s="26">
        <f t="shared" si="0"/>
        <v>931937.82000000007</v>
      </c>
      <c r="H22" s="26">
        <f t="shared" si="7"/>
        <v>384.55</v>
      </c>
      <c r="I22" s="70">
        <f t="shared" si="4"/>
        <v>0</v>
      </c>
    </row>
    <row r="23" spans="1:9" x14ac:dyDescent="0.25">
      <c r="A23" s="45">
        <v>43859</v>
      </c>
      <c r="B23" s="40">
        <f t="shared" si="1"/>
        <v>1</v>
      </c>
      <c r="C23" s="26">
        <f t="shared" si="5"/>
        <v>4179</v>
      </c>
      <c r="D23" s="27">
        <f t="shared" si="2"/>
        <v>3796.01</v>
      </c>
      <c r="E23" s="26">
        <f t="shared" si="6"/>
        <v>382.99</v>
      </c>
      <c r="F23" s="26">
        <f t="shared" si="3"/>
        <v>931937.82000000007</v>
      </c>
      <c r="G23" s="26">
        <f t="shared" si="0"/>
        <v>928141.81</v>
      </c>
      <c r="H23" s="26">
        <f t="shared" si="7"/>
        <v>382.99</v>
      </c>
      <c r="I23" s="70">
        <f t="shared" si="4"/>
        <v>0</v>
      </c>
    </row>
    <row r="24" spans="1:9" x14ac:dyDescent="0.25">
      <c r="A24" s="45">
        <v>43860</v>
      </c>
      <c r="B24" s="40">
        <f t="shared" si="1"/>
        <v>1</v>
      </c>
      <c r="C24" s="26">
        <f t="shared" si="5"/>
        <v>4179</v>
      </c>
      <c r="D24" s="27">
        <f t="shared" si="2"/>
        <v>3797.57</v>
      </c>
      <c r="E24" s="26">
        <f t="shared" si="6"/>
        <v>381.43</v>
      </c>
      <c r="F24" s="26">
        <f t="shared" si="3"/>
        <v>928141.81</v>
      </c>
      <c r="G24" s="26">
        <f t="shared" si="0"/>
        <v>924344.24000000011</v>
      </c>
      <c r="H24" s="26">
        <f t="shared" si="7"/>
        <v>381.43</v>
      </c>
      <c r="I24" s="70">
        <f t="shared" si="4"/>
        <v>0</v>
      </c>
    </row>
    <row r="25" spans="1:9" x14ac:dyDescent="0.25">
      <c r="A25" s="45">
        <v>43861</v>
      </c>
      <c r="B25" s="40">
        <f t="shared" si="1"/>
        <v>1</v>
      </c>
      <c r="C25" s="26">
        <f t="shared" si="5"/>
        <v>4179</v>
      </c>
      <c r="D25" s="27">
        <f t="shared" si="2"/>
        <v>3799.13</v>
      </c>
      <c r="E25" s="26">
        <f t="shared" si="6"/>
        <v>379.87</v>
      </c>
      <c r="F25" s="26">
        <f t="shared" si="3"/>
        <v>924344.24000000011</v>
      </c>
      <c r="G25" s="26">
        <f t="shared" si="0"/>
        <v>920545.1100000001</v>
      </c>
      <c r="H25" s="26">
        <f t="shared" si="7"/>
        <v>379.87</v>
      </c>
      <c r="I25" s="70">
        <f t="shared" si="4"/>
        <v>0</v>
      </c>
    </row>
    <row r="26" spans="1:9" x14ac:dyDescent="0.25">
      <c r="A26" s="45">
        <v>43862</v>
      </c>
      <c r="B26" s="40">
        <f t="shared" si="1"/>
        <v>1</v>
      </c>
      <c r="C26" s="26">
        <f t="shared" si="5"/>
        <v>4179</v>
      </c>
      <c r="D26" s="27">
        <f t="shared" si="2"/>
        <v>3800.69</v>
      </c>
      <c r="E26" s="26">
        <f t="shared" si="6"/>
        <v>378.31</v>
      </c>
      <c r="F26" s="26">
        <f t="shared" si="3"/>
        <v>920545.1100000001</v>
      </c>
      <c r="G26" s="26">
        <f t="shared" si="0"/>
        <v>916744.42000000016</v>
      </c>
      <c r="H26" s="26">
        <f t="shared" si="7"/>
        <v>378.31</v>
      </c>
      <c r="I26" s="70">
        <f t="shared" si="4"/>
        <v>0</v>
      </c>
    </row>
    <row r="27" spans="1:9" x14ac:dyDescent="0.25">
      <c r="A27" s="45">
        <v>43863</v>
      </c>
      <c r="B27" s="40">
        <f t="shared" si="1"/>
        <v>1</v>
      </c>
      <c r="C27" s="26">
        <f t="shared" si="5"/>
        <v>4179</v>
      </c>
      <c r="D27" s="27">
        <f t="shared" si="2"/>
        <v>3802.26</v>
      </c>
      <c r="E27" s="26">
        <f t="shared" si="6"/>
        <v>376.74</v>
      </c>
      <c r="F27" s="26">
        <f t="shared" si="3"/>
        <v>916744.42000000016</v>
      </c>
      <c r="G27" s="26">
        <f t="shared" si="0"/>
        <v>912942.16000000015</v>
      </c>
      <c r="H27" s="26">
        <f t="shared" si="7"/>
        <v>376.74</v>
      </c>
      <c r="I27" s="70">
        <f t="shared" si="4"/>
        <v>0</v>
      </c>
    </row>
    <row r="28" spans="1:9" x14ac:dyDescent="0.25">
      <c r="A28" s="45">
        <v>43864</v>
      </c>
      <c r="B28" s="40">
        <f t="shared" si="1"/>
        <v>1</v>
      </c>
      <c r="C28" s="26">
        <f t="shared" si="5"/>
        <v>4179</v>
      </c>
      <c r="D28" s="27">
        <f t="shared" si="2"/>
        <v>3803.82</v>
      </c>
      <c r="E28" s="26">
        <f t="shared" si="6"/>
        <v>375.18</v>
      </c>
      <c r="F28" s="26">
        <f t="shared" si="3"/>
        <v>912942.16000000015</v>
      </c>
      <c r="G28" s="26">
        <f t="shared" si="0"/>
        <v>909138.3400000002</v>
      </c>
      <c r="H28" s="26">
        <f t="shared" si="7"/>
        <v>375.18</v>
      </c>
      <c r="I28" s="70">
        <f t="shared" si="4"/>
        <v>0</v>
      </c>
    </row>
    <row r="29" spans="1:9" x14ac:dyDescent="0.25">
      <c r="A29" s="45">
        <v>43865</v>
      </c>
      <c r="B29" s="40">
        <f t="shared" si="1"/>
        <v>1</v>
      </c>
      <c r="C29" s="26">
        <f t="shared" si="5"/>
        <v>4179</v>
      </c>
      <c r="D29" s="27">
        <f t="shared" si="2"/>
        <v>3805.38</v>
      </c>
      <c r="E29" s="26">
        <f t="shared" si="6"/>
        <v>373.62</v>
      </c>
      <c r="F29" s="26">
        <f t="shared" si="3"/>
        <v>909138.3400000002</v>
      </c>
      <c r="G29" s="26">
        <f t="shared" si="0"/>
        <v>905332.9600000002</v>
      </c>
      <c r="H29" s="26">
        <f t="shared" si="7"/>
        <v>373.62</v>
      </c>
      <c r="I29" s="70">
        <f t="shared" si="4"/>
        <v>0</v>
      </c>
    </row>
    <row r="30" spans="1:9" x14ac:dyDescent="0.25">
      <c r="A30" s="45">
        <v>43866</v>
      </c>
      <c r="B30" s="40">
        <f t="shared" si="1"/>
        <v>1</v>
      </c>
      <c r="C30" s="26">
        <f t="shared" si="5"/>
        <v>4179</v>
      </c>
      <c r="D30" s="27">
        <f t="shared" si="2"/>
        <v>3806.95</v>
      </c>
      <c r="E30" s="26">
        <f t="shared" si="6"/>
        <v>372.05</v>
      </c>
      <c r="F30" s="26">
        <f t="shared" si="3"/>
        <v>905332.9600000002</v>
      </c>
      <c r="G30" s="26">
        <f t="shared" si="0"/>
        <v>901526.01000000024</v>
      </c>
      <c r="H30" s="26">
        <f t="shared" si="7"/>
        <v>372.05</v>
      </c>
      <c r="I30" s="70">
        <f t="shared" si="4"/>
        <v>0</v>
      </c>
    </row>
    <row r="31" spans="1:9" x14ac:dyDescent="0.25">
      <c r="A31" s="45">
        <v>43867</v>
      </c>
      <c r="B31" s="40">
        <f t="shared" si="1"/>
        <v>1</v>
      </c>
      <c r="C31" s="26">
        <f t="shared" si="5"/>
        <v>4179</v>
      </c>
      <c r="D31" s="27">
        <f t="shared" si="2"/>
        <v>3808.51</v>
      </c>
      <c r="E31" s="26">
        <f t="shared" si="6"/>
        <v>370.49</v>
      </c>
      <c r="F31" s="26">
        <f t="shared" si="3"/>
        <v>901526.01000000024</v>
      </c>
      <c r="G31" s="26">
        <f t="shared" si="0"/>
        <v>897717.50000000023</v>
      </c>
      <c r="H31" s="26">
        <f t="shared" si="7"/>
        <v>370.49</v>
      </c>
      <c r="I31" s="70">
        <f t="shared" si="4"/>
        <v>0</v>
      </c>
    </row>
    <row r="32" spans="1:9" x14ac:dyDescent="0.25">
      <c r="A32" s="45">
        <v>43868</v>
      </c>
      <c r="B32" s="40">
        <f t="shared" si="1"/>
        <v>1</v>
      </c>
      <c r="C32" s="26">
        <f t="shared" si="5"/>
        <v>4179</v>
      </c>
      <c r="D32" s="27">
        <f t="shared" si="2"/>
        <v>3810.07</v>
      </c>
      <c r="E32" s="26">
        <f t="shared" si="6"/>
        <v>368.93</v>
      </c>
      <c r="F32" s="26">
        <f t="shared" si="3"/>
        <v>897717.50000000023</v>
      </c>
      <c r="G32" s="26">
        <f t="shared" si="0"/>
        <v>893907.43000000028</v>
      </c>
      <c r="H32" s="26">
        <f t="shared" si="7"/>
        <v>368.93</v>
      </c>
      <c r="I32" s="70">
        <f t="shared" si="4"/>
        <v>0</v>
      </c>
    </row>
    <row r="33" spans="1:9" x14ac:dyDescent="0.25">
      <c r="A33" s="45">
        <v>43869</v>
      </c>
      <c r="B33" s="40">
        <f t="shared" si="1"/>
        <v>1</v>
      </c>
      <c r="C33" s="26">
        <f t="shared" si="5"/>
        <v>4179</v>
      </c>
      <c r="D33" s="27">
        <f t="shared" si="2"/>
        <v>3811.64</v>
      </c>
      <c r="E33" s="26">
        <f t="shared" si="6"/>
        <v>367.36</v>
      </c>
      <c r="F33" s="26">
        <f t="shared" si="3"/>
        <v>893907.43000000028</v>
      </c>
      <c r="G33" s="26">
        <f t="shared" si="0"/>
        <v>890095.79000000027</v>
      </c>
      <c r="H33" s="26">
        <f t="shared" si="7"/>
        <v>367.36</v>
      </c>
      <c r="I33" s="70">
        <f t="shared" si="4"/>
        <v>0</v>
      </c>
    </row>
    <row r="34" spans="1:9" x14ac:dyDescent="0.25">
      <c r="A34" s="45">
        <v>43870</v>
      </c>
      <c r="B34" s="40">
        <f t="shared" si="1"/>
        <v>1</v>
      </c>
      <c r="C34" s="26">
        <f t="shared" si="5"/>
        <v>4179</v>
      </c>
      <c r="D34" s="27">
        <f t="shared" si="2"/>
        <v>3813.21</v>
      </c>
      <c r="E34" s="26">
        <f t="shared" si="6"/>
        <v>365.79</v>
      </c>
      <c r="F34" s="26">
        <f t="shared" si="3"/>
        <v>890095.79000000027</v>
      </c>
      <c r="G34" s="26">
        <f t="shared" si="0"/>
        <v>886282.58000000031</v>
      </c>
      <c r="H34" s="26">
        <f t="shared" si="7"/>
        <v>365.79</v>
      </c>
      <c r="I34" s="70">
        <f t="shared" si="4"/>
        <v>0</v>
      </c>
    </row>
    <row r="35" spans="1:9" x14ac:dyDescent="0.25">
      <c r="A35" s="45">
        <v>43871</v>
      </c>
      <c r="B35" s="40">
        <f t="shared" si="1"/>
        <v>1</v>
      </c>
      <c r="C35" s="26">
        <f t="shared" si="5"/>
        <v>4179</v>
      </c>
      <c r="D35" s="27">
        <f t="shared" si="2"/>
        <v>3814.77</v>
      </c>
      <c r="E35" s="26">
        <f t="shared" si="6"/>
        <v>364.23</v>
      </c>
      <c r="F35" s="26">
        <f t="shared" si="3"/>
        <v>886282.58000000031</v>
      </c>
      <c r="G35" s="26">
        <f t="shared" si="0"/>
        <v>882467.81000000029</v>
      </c>
      <c r="H35" s="26">
        <f t="shared" si="7"/>
        <v>364.23</v>
      </c>
      <c r="I35" s="70">
        <f t="shared" si="4"/>
        <v>0</v>
      </c>
    </row>
    <row r="36" spans="1:9" x14ac:dyDescent="0.25">
      <c r="A36" s="45">
        <v>43872</v>
      </c>
      <c r="B36" s="40">
        <f t="shared" si="1"/>
        <v>1</v>
      </c>
      <c r="C36" s="26">
        <f t="shared" si="5"/>
        <v>4179</v>
      </c>
      <c r="D36" s="27">
        <f t="shared" si="2"/>
        <v>3816.34</v>
      </c>
      <c r="E36" s="26">
        <f t="shared" si="6"/>
        <v>362.66</v>
      </c>
      <c r="F36" s="26">
        <f t="shared" si="3"/>
        <v>882467.81000000029</v>
      </c>
      <c r="G36" s="26">
        <f t="shared" si="0"/>
        <v>878651.47000000032</v>
      </c>
      <c r="H36" s="26">
        <f t="shared" si="7"/>
        <v>362.66</v>
      </c>
      <c r="I36" s="70">
        <f t="shared" si="4"/>
        <v>0</v>
      </c>
    </row>
    <row r="37" spans="1:9" x14ac:dyDescent="0.25">
      <c r="A37" s="45">
        <v>43873</v>
      </c>
      <c r="B37" s="40">
        <f t="shared" si="1"/>
        <v>1</v>
      </c>
      <c r="C37" s="26">
        <f t="shared" si="5"/>
        <v>4179</v>
      </c>
      <c r="D37" s="27">
        <f t="shared" si="2"/>
        <v>3817.91</v>
      </c>
      <c r="E37" s="26">
        <f t="shared" si="6"/>
        <v>361.09</v>
      </c>
      <c r="F37" s="26">
        <f t="shared" si="3"/>
        <v>878651.47000000032</v>
      </c>
      <c r="G37" s="26">
        <f t="shared" si="0"/>
        <v>874833.56000000029</v>
      </c>
      <c r="H37" s="26">
        <f t="shared" si="7"/>
        <v>361.09</v>
      </c>
      <c r="I37" s="70">
        <f t="shared" si="4"/>
        <v>0</v>
      </c>
    </row>
    <row r="38" spans="1:9" x14ac:dyDescent="0.25">
      <c r="A38" s="45">
        <v>43874</v>
      </c>
      <c r="B38" s="40">
        <f t="shared" si="1"/>
        <v>1</v>
      </c>
      <c r="C38" s="26">
        <f t="shared" si="5"/>
        <v>4179</v>
      </c>
      <c r="D38" s="27">
        <f t="shared" si="2"/>
        <v>3819.48</v>
      </c>
      <c r="E38" s="26">
        <f t="shared" si="6"/>
        <v>359.52</v>
      </c>
      <c r="F38" s="26">
        <f t="shared" si="3"/>
        <v>874833.56000000029</v>
      </c>
      <c r="G38" s="26">
        <f t="shared" si="0"/>
        <v>871014.08000000031</v>
      </c>
      <c r="H38" s="26">
        <f t="shared" si="7"/>
        <v>359.52</v>
      </c>
      <c r="I38" s="70">
        <f t="shared" si="4"/>
        <v>0</v>
      </c>
    </row>
    <row r="39" spans="1:9" x14ac:dyDescent="0.25">
      <c r="A39" s="45">
        <v>43875</v>
      </c>
      <c r="B39" s="40">
        <f t="shared" si="1"/>
        <v>1</v>
      </c>
      <c r="C39" s="26">
        <f t="shared" si="5"/>
        <v>4179</v>
      </c>
      <c r="D39" s="27">
        <f t="shared" si="2"/>
        <v>3821.05</v>
      </c>
      <c r="E39" s="26">
        <f t="shared" si="6"/>
        <v>357.95</v>
      </c>
      <c r="F39" s="26">
        <f t="shared" si="3"/>
        <v>871014.08000000031</v>
      </c>
      <c r="G39" s="26">
        <f t="shared" si="0"/>
        <v>867193.03000000026</v>
      </c>
      <c r="H39" s="26">
        <f t="shared" si="7"/>
        <v>357.95</v>
      </c>
      <c r="I39" s="70">
        <f t="shared" si="4"/>
        <v>0</v>
      </c>
    </row>
    <row r="40" spans="1:9" x14ac:dyDescent="0.25">
      <c r="A40" s="45">
        <v>43876</v>
      </c>
      <c r="B40" s="40">
        <f t="shared" si="1"/>
        <v>1</v>
      </c>
      <c r="C40" s="26">
        <f t="shared" si="5"/>
        <v>4179</v>
      </c>
      <c r="D40" s="27">
        <f t="shared" si="2"/>
        <v>3822.62</v>
      </c>
      <c r="E40" s="26">
        <f t="shared" si="6"/>
        <v>356.38</v>
      </c>
      <c r="F40" s="26">
        <f t="shared" si="3"/>
        <v>867193.03000000026</v>
      </c>
      <c r="G40" s="26">
        <f t="shared" si="0"/>
        <v>863370.41000000027</v>
      </c>
      <c r="H40" s="26">
        <f t="shared" si="7"/>
        <v>356.38</v>
      </c>
      <c r="I40" s="70">
        <f t="shared" si="4"/>
        <v>0</v>
      </c>
    </row>
    <row r="41" spans="1:9" x14ac:dyDescent="0.25">
      <c r="A41" s="45">
        <v>43877</v>
      </c>
      <c r="B41" s="40">
        <f t="shared" si="1"/>
        <v>1</v>
      </c>
      <c r="C41" s="26">
        <f t="shared" si="5"/>
        <v>4179</v>
      </c>
      <c r="D41" s="27">
        <f t="shared" si="2"/>
        <v>3824.19</v>
      </c>
      <c r="E41" s="26">
        <f t="shared" si="6"/>
        <v>354.81</v>
      </c>
      <c r="F41" s="26">
        <f t="shared" si="3"/>
        <v>863370.41000000027</v>
      </c>
      <c r="G41" s="26">
        <f t="shared" si="0"/>
        <v>859546.22000000032</v>
      </c>
      <c r="H41" s="26">
        <f t="shared" si="7"/>
        <v>354.81</v>
      </c>
      <c r="I41" s="70">
        <f t="shared" si="4"/>
        <v>0</v>
      </c>
    </row>
    <row r="42" spans="1:9" x14ac:dyDescent="0.25">
      <c r="A42" s="45">
        <v>43878</v>
      </c>
      <c r="B42" s="40">
        <f t="shared" si="1"/>
        <v>1</v>
      </c>
      <c r="C42" s="26">
        <f t="shared" si="5"/>
        <v>4179</v>
      </c>
      <c r="D42" s="27">
        <f t="shared" si="2"/>
        <v>3825.76</v>
      </c>
      <c r="E42" s="26">
        <f t="shared" si="6"/>
        <v>353.24</v>
      </c>
      <c r="F42" s="26">
        <f t="shared" si="3"/>
        <v>859546.22000000032</v>
      </c>
      <c r="G42" s="26">
        <f t="shared" si="0"/>
        <v>855720.46000000031</v>
      </c>
      <c r="H42" s="26">
        <f t="shared" si="7"/>
        <v>353.24</v>
      </c>
      <c r="I42" s="70">
        <f t="shared" si="4"/>
        <v>0</v>
      </c>
    </row>
    <row r="43" spans="1:9" x14ac:dyDescent="0.25">
      <c r="A43" s="45">
        <v>43879</v>
      </c>
      <c r="B43" s="40">
        <f t="shared" si="1"/>
        <v>1</v>
      </c>
      <c r="C43" s="26">
        <f t="shared" si="5"/>
        <v>4179</v>
      </c>
      <c r="D43" s="27">
        <f t="shared" si="2"/>
        <v>3827.33</v>
      </c>
      <c r="E43" s="26">
        <f t="shared" si="6"/>
        <v>351.67</v>
      </c>
      <c r="F43" s="26">
        <f t="shared" si="3"/>
        <v>855720.46000000031</v>
      </c>
      <c r="G43" s="26">
        <f t="shared" si="0"/>
        <v>851893.13000000035</v>
      </c>
      <c r="H43" s="26">
        <f t="shared" si="7"/>
        <v>351.67</v>
      </c>
      <c r="I43" s="70">
        <f t="shared" si="4"/>
        <v>0</v>
      </c>
    </row>
    <row r="44" spans="1:9" x14ac:dyDescent="0.25">
      <c r="A44" s="45">
        <v>43880</v>
      </c>
      <c r="B44" s="40">
        <f t="shared" si="1"/>
        <v>1</v>
      </c>
      <c r="C44" s="26">
        <f t="shared" si="5"/>
        <v>4179</v>
      </c>
      <c r="D44" s="27">
        <f t="shared" si="2"/>
        <v>3828.91</v>
      </c>
      <c r="E44" s="26">
        <f t="shared" si="6"/>
        <v>350.09</v>
      </c>
      <c r="F44" s="26">
        <f t="shared" si="3"/>
        <v>851893.13000000035</v>
      </c>
      <c r="G44" s="26">
        <f t="shared" si="0"/>
        <v>848064.22000000032</v>
      </c>
      <c r="H44" s="26">
        <f t="shared" si="7"/>
        <v>350.09</v>
      </c>
      <c r="I44" s="70">
        <f t="shared" si="4"/>
        <v>0</v>
      </c>
    </row>
    <row r="45" spans="1:9" x14ac:dyDescent="0.25">
      <c r="A45" s="45">
        <v>43881</v>
      </c>
      <c r="B45" s="40">
        <f t="shared" si="1"/>
        <v>1</v>
      </c>
      <c r="C45" s="26">
        <f t="shared" si="5"/>
        <v>4179</v>
      </c>
      <c r="D45" s="27">
        <f t="shared" si="2"/>
        <v>3830.48</v>
      </c>
      <c r="E45" s="26">
        <f t="shared" si="6"/>
        <v>348.52</v>
      </c>
      <c r="F45" s="26">
        <f t="shared" si="3"/>
        <v>848064.22000000032</v>
      </c>
      <c r="G45" s="26">
        <f t="shared" si="0"/>
        <v>844233.74000000034</v>
      </c>
      <c r="H45" s="26">
        <f t="shared" si="7"/>
        <v>348.52</v>
      </c>
      <c r="I45" s="70">
        <f t="shared" si="4"/>
        <v>0</v>
      </c>
    </row>
    <row r="46" spans="1:9" x14ac:dyDescent="0.25">
      <c r="A46" s="45">
        <v>43882</v>
      </c>
      <c r="B46" s="40">
        <f t="shared" si="1"/>
        <v>1</v>
      </c>
      <c r="C46" s="26">
        <f t="shared" si="5"/>
        <v>4179</v>
      </c>
      <c r="D46" s="27">
        <f t="shared" si="2"/>
        <v>3832.05</v>
      </c>
      <c r="E46" s="26">
        <f t="shared" si="6"/>
        <v>346.95</v>
      </c>
      <c r="F46" s="26">
        <f t="shared" si="3"/>
        <v>844233.74000000034</v>
      </c>
      <c r="G46" s="26">
        <f t="shared" si="0"/>
        <v>840401.69000000029</v>
      </c>
      <c r="H46" s="26">
        <f t="shared" si="7"/>
        <v>346.95</v>
      </c>
      <c r="I46" s="70">
        <f t="shared" si="4"/>
        <v>0</v>
      </c>
    </row>
    <row r="47" spans="1:9" x14ac:dyDescent="0.25">
      <c r="A47" s="45">
        <v>43883</v>
      </c>
      <c r="B47" s="40">
        <f t="shared" si="1"/>
        <v>1</v>
      </c>
      <c r="C47" s="26">
        <f t="shared" si="5"/>
        <v>4179</v>
      </c>
      <c r="D47" s="27">
        <f t="shared" si="2"/>
        <v>3833.63</v>
      </c>
      <c r="E47" s="26">
        <f t="shared" si="6"/>
        <v>345.37</v>
      </c>
      <c r="F47" s="26">
        <f t="shared" si="3"/>
        <v>840401.69000000029</v>
      </c>
      <c r="G47" s="26">
        <f t="shared" si="0"/>
        <v>836568.06000000029</v>
      </c>
      <c r="H47" s="26">
        <f t="shared" si="7"/>
        <v>345.37</v>
      </c>
      <c r="I47" s="70">
        <f t="shared" si="4"/>
        <v>0</v>
      </c>
    </row>
    <row r="48" spans="1:9" x14ac:dyDescent="0.25">
      <c r="A48" s="45">
        <v>43884</v>
      </c>
      <c r="B48" s="40">
        <f t="shared" si="1"/>
        <v>1</v>
      </c>
      <c r="C48" s="26">
        <f t="shared" si="5"/>
        <v>4179</v>
      </c>
      <c r="D48" s="27">
        <f t="shared" si="2"/>
        <v>3835.2</v>
      </c>
      <c r="E48" s="26">
        <f t="shared" si="6"/>
        <v>343.8</v>
      </c>
      <c r="F48" s="26">
        <f t="shared" si="3"/>
        <v>836568.06000000029</v>
      </c>
      <c r="G48" s="26">
        <f t="shared" si="0"/>
        <v>832732.86000000034</v>
      </c>
      <c r="H48" s="26">
        <f t="shared" si="7"/>
        <v>343.8</v>
      </c>
      <c r="I48" s="70">
        <f t="shared" si="4"/>
        <v>0</v>
      </c>
    </row>
    <row r="49" spans="1:9" x14ac:dyDescent="0.25">
      <c r="A49" s="45">
        <v>43885</v>
      </c>
      <c r="B49" s="40">
        <f t="shared" si="1"/>
        <v>1</v>
      </c>
      <c r="C49" s="26">
        <f t="shared" si="5"/>
        <v>4179</v>
      </c>
      <c r="D49" s="27">
        <f t="shared" si="2"/>
        <v>3836.7799999999997</v>
      </c>
      <c r="E49" s="26">
        <f t="shared" si="6"/>
        <v>342.22</v>
      </c>
      <c r="F49" s="26">
        <f t="shared" si="3"/>
        <v>832732.86000000034</v>
      </c>
      <c r="G49" s="26">
        <f t="shared" si="0"/>
        <v>828896.08000000031</v>
      </c>
      <c r="H49" s="26">
        <f t="shared" si="7"/>
        <v>342.22</v>
      </c>
      <c r="I49" s="70">
        <f t="shared" si="4"/>
        <v>0</v>
      </c>
    </row>
    <row r="50" spans="1:9" x14ac:dyDescent="0.25">
      <c r="A50" s="45">
        <v>43886</v>
      </c>
      <c r="B50" s="40">
        <f t="shared" si="1"/>
        <v>1</v>
      </c>
      <c r="C50" s="26">
        <f t="shared" si="5"/>
        <v>4179</v>
      </c>
      <c r="D50" s="27">
        <f t="shared" si="2"/>
        <v>3838.36</v>
      </c>
      <c r="E50" s="26">
        <f t="shared" si="6"/>
        <v>340.64</v>
      </c>
      <c r="F50" s="26">
        <f t="shared" si="3"/>
        <v>828896.08000000031</v>
      </c>
      <c r="G50" s="26">
        <f t="shared" si="0"/>
        <v>825057.72000000032</v>
      </c>
      <c r="H50" s="26">
        <f t="shared" si="7"/>
        <v>340.64</v>
      </c>
      <c r="I50" s="70">
        <f t="shared" si="4"/>
        <v>0</v>
      </c>
    </row>
    <row r="51" spans="1:9" x14ac:dyDescent="0.25">
      <c r="A51" s="45">
        <v>43887</v>
      </c>
      <c r="B51" s="40">
        <f t="shared" si="1"/>
        <v>1</v>
      </c>
      <c r="C51" s="26">
        <f t="shared" si="5"/>
        <v>4179</v>
      </c>
      <c r="D51" s="27">
        <f t="shared" si="2"/>
        <v>3839.94</v>
      </c>
      <c r="E51" s="26">
        <f t="shared" si="6"/>
        <v>339.06</v>
      </c>
      <c r="F51" s="26">
        <f t="shared" si="3"/>
        <v>825057.72000000032</v>
      </c>
      <c r="G51" s="26">
        <f t="shared" si="0"/>
        <v>821217.78000000038</v>
      </c>
      <c r="H51" s="26">
        <f t="shared" si="7"/>
        <v>339.06</v>
      </c>
      <c r="I51" s="70">
        <f t="shared" si="4"/>
        <v>0</v>
      </c>
    </row>
    <row r="52" spans="1:9" x14ac:dyDescent="0.25">
      <c r="A52" s="45">
        <v>43888</v>
      </c>
      <c r="B52" s="40">
        <f t="shared" si="1"/>
        <v>1</v>
      </c>
      <c r="C52" s="26">
        <f t="shared" si="5"/>
        <v>4179</v>
      </c>
      <c r="D52" s="27">
        <f t="shared" si="2"/>
        <v>3841.51</v>
      </c>
      <c r="E52" s="26">
        <f t="shared" si="6"/>
        <v>337.49</v>
      </c>
      <c r="F52" s="26">
        <f t="shared" si="3"/>
        <v>821217.78000000038</v>
      </c>
      <c r="G52" s="26">
        <f t="shared" si="0"/>
        <v>817376.27000000037</v>
      </c>
      <c r="H52" s="26">
        <f t="shared" si="7"/>
        <v>337.49</v>
      </c>
      <c r="I52" s="70">
        <f t="shared" si="4"/>
        <v>0</v>
      </c>
    </row>
    <row r="53" spans="1:9" x14ac:dyDescent="0.25">
      <c r="A53" s="45">
        <v>43889</v>
      </c>
      <c r="B53" s="40">
        <f t="shared" si="1"/>
        <v>1</v>
      </c>
      <c r="C53" s="26">
        <f t="shared" si="5"/>
        <v>4179</v>
      </c>
      <c r="D53" s="27">
        <f t="shared" si="2"/>
        <v>3843.09</v>
      </c>
      <c r="E53" s="26">
        <f t="shared" si="6"/>
        <v>335.91</v>
      </c>
      <c r="F53" s="26">
        <f t="shared" si="3"/>
        <v>817376.27000000037</v>
      </c>
      <c r="G53" s="26">
        <f t="shared" si="0"/>
        <v>813533.1800000004</v>
      </c>
      <c r="H53" s="26">
        <f t="shared" si="7"/>
        <v>335.91</v>
      </c>
      <c r="I53" s="70">
        <f t="shared" si="4"/>
        <v>0</v>
      </c>
    </row>
    <row r="54" spans="1:9" x14ac:dyDescent="0.25">
      <c r="A54" s="45">
        <v>43890</v>
      </c>
      <c r="B54" s="40">
        <f t="shared" si="1"/>
        <v>1</v>
      </c>
      <c r="C54" s="26">
        <f t="shared" si="5"/>
        <v>4179</v>
      </c>
      <c r="D54" s="27">
        <f t="shared" si="2"/>
        <v>3844.67</v>
      </c>
      <c r="E54" s="26">
        <f t="shared" si="6"/>
        <v>334.33</v>
      </c>
      <c r="F54" s="26">
        <f t="shared" si="3"/>
        <v>813533.1800000004</v>
      </c>
      <c r="G54" s="26">
        <f t="shared" si="0"/>
        <v>809688.51000000036</v>
      </c>
      <c r="H54" s="26">
        <f t="shared" si="7"/>
        <v>334.33</v>
      </c>
      <c r="I54" s="70">
        <f t="shared" si="4"/>
        <v>0</v>
      </c>
    </row>
    <row r="55" spans="1:9" x14ac:dyDescent="0.25">
      <c r="A55" s="45">
        <v>43891</v>
      </c>
      <c r="B55" s="40">
        <f t="shared" si="1"/>
        <v>1</v>
      </c>
      <c r="C55" s="26">
        <f t="shared" si="5"/>
        <v>4179</v>
      </c>
      <c r="D55" s="27">
        <f t="shared" si="2"/>
        <v>3846.25</v>
      </c>
      <c r="E55" s="26">
        <f t="shared" si="6"/>
        <v>332.75</v>
      </c>
      <c r="F55" s="26">
        <f t="shared" si="3"/>
        <v>809688.51000000036</v>
      </c>
      <c r="G55" s="26">
        <f t="shared" si="0"/>
        <v>805842.26000000036</v>
      </c>
      <c r="H55" s="26">
        <f t="shared" si="7"/>
        <v>332.75</v>
      </c>
      <c r="I55" s="70">
        <f t="shared" si="4"/>
        <v>0</v>
      </c>
    </row>
    <row r="56" spans="1:9" x14ac:dyDescent="0.25">
      <c r="A56" s="45">
        <v>43892</v>
      </c>
      <c r="B56" s="40">
        <f t="shared" si="1"/>
        <v>1</v>
      </c>
      <c r="C56" s="26">
        <f t="shared" si="5"/>
        <v>4179</v>
      </c>
      <c r="D56" s="27">
        <f t="shared" si="2"/>
        <v>3847.83</v>
      </c>
      <c r="E56" s="26">
        <f t="shared" si="6"/>
        <v>331.17</v>
      </c>
      <c r="F56" s="26">
        <f t="shared" si="3"/>
        <v>805842.26000000036</v>
      </c>
      <c r="G56" s="26">
        <f t="shared" si="0"/>
        <v>801994.4300000004</v>
      </c>
      <c r="H56" s="26">
        <f t="shared" si="7"/>
        <v>331.17</v>
      </c>
      <c r="I56" s="70">
        <f t="shared" si="4"/>
        <v>0</v>
      </c>
    </row>
    <row r="57" spans="1:9" x14ac:dyDescent="0.25">
      <c r="A57" s="45">
        <v>43893</v>
      </c>
      <c r="B57" s="40">
        <f t="shared" si="1"/>
        <v>1</v>
      </c>
      <c r="C57" s="26">
        <f t="shared" si="5"/>
        <v>4179</v>
      </c>
      <c r="D57" s="27">
        <f t="shared" si="2"/>
        <v>3849.41</v>
      </c>
      <c r="E57" s="26">
        <f t="shared" si="6"/>
        <v>329.59</v>
      </c>
      <c r="F57" s="26">
        <f t="shared" si="3"/>
        <v>801994.4300000004</v>
      </c>
      <c r="G57" s="26">
        <f t="shared" si="0"/>
        <v>798145.02000000037</v>
      </c>
      <c r="H57" s="26">
        <f t="shared" si="7"/>
        <v>329.59</v>
      </c>
      <c r="I57" s="70">
        <f t="shared" si="4"/>
        <v>0</v>
      </c>
    </row>
    <row r="58" spans="1:9" x14ac:dyDescent="0.25">
      <c r="A58" s="45">
        <v>43894</v>
      </c>
      <c r="B58" s="40">
        <f t="shared" si="1"/>
        <v>1</v>
      </c>
      <c r="C58" s="26">
        <f t="shared" si="5"/>
        <v>4179</v>
      </c>
      <c r="D58" s="27">
        <f t="shared" si="2"/>
        <v>3851</v>
      </c>
      <c r="E58" s="26">
        <f t="shared" si="6"/>
        <v>328</v>
      </c>
      <c r="F58" s="26">
        <f t="shared" si="3"/>
        <v>798145.02000000037</v>
      </c>
      <c r="G58" s="26">
        <f t="shared" si="0"/>
        <v>794294.02000000037</v>
      </c>
      <c r="H58" s="26">
        <f t="shared" si="7"/>
        <v>328</v>
      </c>
      <c r="I58" s="70">
        <f t="shared" si="4"/>
        <v>0</v>
      </c>
    </row>
    <row r="59" spans="1:9" x14ac:dyDescent="0.25">
      <c r="A59" s="45">
        <v>43895</v>
      </c>
      <c r="B59" s="40">
        <f t="shared" si="1"/>
        <v>1</v>
      </c>
      <c r="C59" s="26">
        <f t="shared" si="5"/>
        <v>4179</v>
      </c>
      <c r="D59" s="27">
        <f t="shared" si="2"/>
        <v>3852.58</v>
      </c>
      <c r="E59" s="26">
        <f t="shared" si="6"/>
        <v>326.42</v>
      </c>
      <c r="F59" s="26">
        <f t="shared" si="3"/>
        <v>794294.02000000037</v>
      </c>
      <c r="G59" s="26">
        <f t="shared" si="0"/>
        <v>790441.44000000041</v>
      </c>
      <c r="H59" s="26">
        <f t="shared" si="7"/>
        <v>326.42</v>
      </c>
      <c r="I59" s="70">
        <f t="shared" si="4"/>
        <v>0</v>
      </c>
    </row>
    <row r="60" spans="1:9" x14ac:dyDescent="0.25">
      <c r="A60" s="45">
        <v>43896</v>
      </c>
      <c r="B60" s="40">
        <f t="shared" si="1"/>
        <v>1</v>
      </c>
      <c r="C60" s="26">
        <f t="shared" si="5"/>
        <v>4179</v>
      </c>
      <c r="D60" s="27">
        <f t="shared" si="2"/>
        <v>3854.16</v>
      </c>
      <c r="E60" s="26">
        <f t="shared" si="6"/>
        <v>324.83999999999997</v>
      </c>
      <c r="F60" s="26">
        <f t="shared" si="3"/>
        <v>790441.44000000041</v>
      </c>
      <c r="G60" s="26">
        <f t="shared" si="0"/>
        <v>786587.28000000038</v>
      </c>
      <c r="H60" s="26">
        <f t="shared" si="7"/>
        <v>324.83999999999997</v>
      </c>
      <c r="I60" s="70">
        <f t="shared" si="4"/>
        <v>0</v>
      </c>
    </row>
    <row r="61" spans="1:9" x14ac:dyDescent="0.25">
      <c r="A61" s="45">
        <v>43897</v>
      </c>
      <c r="B61" s="40">
        <f t="shared" si="1"/>
        <v>1</v>
      </c>
      <c r="C61" s="26">
        <f t="shared" si="5"/>
        <v>4179</v>
      </c>
      <c r="D61" s="27">
        <f t="shared" si="2"/>
        <v>3855.74</v>
      </c>
      <c r="E61" s="26">
        <f t="shared" si="6"/>
        <v>323.26</v>
      </c>
      <c r="F61" s="26">
        <f t="shared" si="3"/>
        <v>786587.28000000038</v>
      </c>
      <c r="G61" s="26">
        <f t="shared" si="0"/>
        <v>782731.54000000039</v>
      </c>
      <c r="H61" s="26">
        <f t="shared" si="7"/>
        <v>323.26</v>
      </c>
      <c r="I61" s="70">
        <f t="shared" si="4"/>
        <v>0</v>
      </c>
    </row>
    <row r="62" spans="1:9" x14ac:dyDescent="0.25">
      <c r="A62" s="45">
        <v>43898</v>
      </c>
      <c r="B62" s="40">
        <f t="shared" si="1"/>
        <v>1</v>
      </c>
      <c r="C62" s="26">
        <f t="shared" si="5"/>
        <v>4179</v>
      </c>
      <c r="D62" s="27">
        <f t="shared" si="2"/>
        <v>3857.33</v>
      </c>
      <c r="E62" s="26">
        <f t="shared" si="6"/>
        <v>321.67</v>
      </c>
      <c r="F62" s="26">
        <f t="shared" si="3"/>
        <v>782731.54000000039</v>
      </c>
      <c r="G62" s="26">
        <f t="shared" si="0"/>
        <v>778874.21000000043</v>
      </c>
      <c r="H62" s="26">
        <f t="shared" si="7"/>
        <v>321.67</v>
      </c>
      <c r="I62" s="70">
        <f t="shared" si="4"/>
        <v>0</v>
      </c>
    </row>
    <row r="63" spans="1:9" x14ac:dyDescent="0.25">
      <c r="A63" s="45">
        <v>43899</v>
      </c>
      <c r="B63" s="40">
        <f t="shared" si="1"/>
        <v>1</v>
      </c>
      <c r="C63" s="26">
        <f t="shared" si="5"/>
        <v>4179</v>
      </c>
      <c r="D63" s="27">
        <f t="shared" si="2"/>
        <v>3858.91</v>
      </c>
      <c r="E63" s="26">
        <f t="shared" si="6"/>
        <v>320.08999999999997</v>
      </c>
      <c r="F63" s="26">
        <f t="shared" si="3"/>
        <v>778874.21000000043</v>
      </c>
      <c r="G63" s="26">
        <f t="shared" si="0"/>
        <v>775015.3000000004</v>
      </c>
      <c r="H63" s="26">
        <f t="shared" si="7"/>
        <v>320.08999999999997</v>
      </c>
      <c r="I63" s="70">
        <f t="shared" si="4"/>
        <v>0</v>
      </c>
    </row>
    <row r="64" spans="1:9" x14ac:dyDescent="0.25">
      <c r="A64" s="45">
        <v>43900</v>
      </c>
      <c r="B64" s="40">
        <f t="shared" si="1"/>
        <v>1</v>
      </c>
      <c r="C64" s="26">
        <f t="shared" si="5"/>
        <v>4179</v>
      </c>
      <c r="D64" s="27">
        <f t="shared" si="2"/>
        <v>3860.5</v>
      </c>
      <c r="E64" s="26">
        <f t="shared" si="6"/>
        <v>318.5</v>
      </c>
      <c r="F64" s="26">
        <f t="shared" si="3"/>
        <v>775015.3000000004</v>
      </c>
      <c r="G64" s="26">
        <f t="shared" si="0"/>
        <v>771154.8000000004</v>
      </c>
      <c r="H64" s="26">
        <f t="shared" si="7"/>
        <v>318.5</v>
      </c>
      <c r="I64" s="70">
        <f t="shared" si="4"/>
        <v>0</v>
      </c>
    </row>
    <row r="65" spans="1:9" x14ac:dyDescent="0.25">
      <c r="A65" s="45">
        <v>43901</v>
      </c>
      <c r="B65" s="40">
        <f t="shared" si="1"/>
        <v>1</v>
      </c>
      <c r="C65" s="26">
        <f t="shared" si="5"/>
        <v>4179</v>
      </c>
      <c r="D65" s="27">
        <f t="shared" si="2"/>
        <v>3862.09</v>
      </c>
      <c r="E65" s="26">
        <f t="shared" si="6"/>
        <v>316.91000000000003</v>
      </c>
      <c r="F65" s="26">
        <f t="shared" si="3"/>
        <v>771154.8000000004</v>
      </c>
      <c r="G65" s="26">
        <f t="shared" si="0"/>
        <v>767292.71000000043</v>
      </c>
      <c r="H65" s="26">
        <f t="shared" si="7"/>
        <v>316.91000000000003</v>
      </c>
      <c r="I65" s="70">
        <f t="shared" si="4"/>
        <v>0</v>
      </c>
    </row>
    <row r="66" spans="1:9" x14ac:dyDescent="0.25">
      <c r="A66" s="45">
        <v>43902</v>
      </c>
      <c r="B66" s="40">
        <f t="shared" si="1"/>
        <v>1</v>
      </c>
      <c r="C66" s="26">
        <f t="shared" si="5"/>
        <v>4179</v>
      </c>
      <c r="D66" s="27">
        <f t="shared" si="2"/>
        <v>3863.67</v>
      </c>
      <c r="E66" s="26">
        <f t="shared" si="6"/>
        <v>315.33</v>
      </c>
      <c r="F66" s="26">
        <f t="shared" si="3"/>
        <v>767292.71000000043</v>
      </c>
      <c r="G66" s="26">
        <f t="shared" si="0"/>
        <v>763429.04000000039</v>
      </c>
      <c r="H66" s="26">
        <f t="shared" si="7"/>
        <v>315.33</v>
      </c>
      <c r="I66" s="70">
        <f t="shared" si="4"/>
        <v>0</v>
      </c>
    </row>
    <row r="67" spans="1:9" x14ac:dyDescent="0.25">
      <c r="A67" s="45">
        <v>43903</v>
      </c>
      <c r="B67" s="40">
        <f t="shared" si="1"/>
        <v>1</v>
      </c>
      <c r="C67" s="26">
        <f t="shared" si="5"/>
        <v>4179</v>
      </c>
      <c r="D67" s="27">
        <f t="shared" si="2"/>
        <v>3865.26</v>
      </c>
      <c r="E67" s="26">
        <f t="shared" si="6"/>
        <v>313.74</v>
      </c>
      <c r="F67" s="26">
        <f t="shared" si="3"/>
        <v>763429.04000000039</v>
      </c>
      <c r="G67" s="26">
        <f t="shared" si="0"/>
        <v>759563.78000000038</v>
      </c>
      <c r="H67" s="26">
        <f t="shared" si="7"/>
        <v>313.74</v>
      </c>
      <c r="I67" s="70">
        <f t="shared" si="4"/>
        <v>0</v>
      </c>
    </row>
    <row r="68" spans="1:9" x14ac:dyDescent="0.25">
      <c r="A68" s="45">
        <v>43904</v>
      </c>
      <c r="B68" s="40">
        <f t="shared" si="1"/>
        <v>1</v>
      </c>
      <c r="C68" s="26">
        <f t="shared" si="5"/>
        <v>4179</v>
      </c>
      <c r="D68" s="27">
        <f t="shared" si="2"/>
        <v>3866.85</v>
      </c>
      <c r="E68" s="26">
        <f t="shared" si="6"/>
        <v>312.14999999999998</v>
      </c>
      <c r="F68" s="26">
        <f t="shared" si="3"/>
        <v>759563.78000000038</v>
      </c>
      <c r="G68" s="26">
        <f t="shared" ref="G68:G131" si="8">F68-D68</f>
        <v>755696.9300000004</v>
      </c>
      <c r="H68" s="26">
        <f t="shared" si="7"/>
        <v>312.14999999999998</v>
      </c>
      <c r="I68" s="70">
        <f t="shared" si="4"/>
        <v>0</v>
      </c>
    </row>
    <row r="69" spans="1:9" x14ac:dyDescent="0.25">
      <c r="A69" s="45">
        <v>43905</v>
      </c>
      <c r="B69" s="40">
        <f t="shared" ref="B69:B132" si="9">A69-A68</f>
        <v>1</v>
      </c>
      <c r="C69" s="26">
        <f t="shared" si="5"/>
        <v>4179</v>
      </c>
      <c r="D69" s="27">
        <f t="shared" ref="D69:D132" si="10">C69-E69</f>
        <v>3868.44</v>
      </c>
      <c r="E69" s="26">
        <f t="shared" si="6"/>
        <v>310.56</v>
      </c>
      <c r="F69" s="26">
        <f t="shared" ref="F69:F132" si="11">G68</f>
        <v>755696.9300000004</v>
      </c>
      <c r="G69" s="26">
        <f t="shared" si="8"/>
        <v>751828.49000000046</v>
      </c>
      <c r="H69" s="26">
        <f t="shared" si="7"/>
        <v>310.56</v>
      </c>
      <c r="I69" s="70">
        <f t="shared" ref="I69:I132" si="12">H69-E69</f>
        <v>0</v>
      </c>
    </row>
    <row r="70" spans="1:9" x14ac:dyDescent="0.25">
      <c r="A70" s="45">
        <v>43906</v>
      </c>
      <c r="B70" s="40">
        <f t="shared" si="9"/>
        <v>1</v>
      </c>
      <c r="C70" s="26">
        <f t="shared" ref="C70:C133" si="13">$D$2</f>
        <v>4179</v>
      </c>
      <c r="D70" s="27">
        <f t="shared" si="10"/>
        <v>3870.0299999999997</v>
      </c>
      <c r="E70" s="26">
        <f t="shared" ref="E70:E133" si="14">ROUND(F70*$B$2*B70/365,2)</f>
        <v>308.97000000000003</v>
      </c>
      <c r="F70" s="26">
        <f t="shared" si="11"/>
        <v>751828.49000000046</v>
      </c>
      <c r="G70" s="26">
        <f t="shared" si="8"/>
        <v>747958.46000000043</v>
      </c>
      <c r="H70" s="26">
        <f t="shared" ref="H70:H133" si="15">ROUND(F70*$B$2*B70/365,2)</f>
        <v>308.97000000000003</v>
      </c>
      <c r="I70" s="70">
        <f t="shared" si="12"/>
        <v>0</v>
      </c>
    </row>
    <row r="71" spans="1:9" x14ac:dyDescent="0.25">
      <c r="A71" s="45">
        <v>43907</v>
      </c>
      <c r="B71" s="40">
        <f t="shared" si="9"/>
        <v>1</v>
      </c>
      <c r="C71" s="26">
        <f t="shared" si="13"/>
        <v>4179</v>
      </c>
      <c r="D71" s="27">
        <f t="shared" si="10"/>
        <v>3871.62</v>
      </c>
      <c r="E71" s="26">
        <f t="shared" si="14"/>
        <v>307.38</v>
      </c>
      <c r="F71" s="26">
        <f t="shared" si="11"/>
        <v>747958.46000000043</v>
      </c>
      <c r="G71" s="26">
        <f t="shared" si="8"/>
        <v>744086.84000000043</v>
      </c>
      <c r="H71" s="26">
        <f t="shared" si="15"/>
        <v>307.38</v>
      </c>
      <c r="I71" s="70">
        <f t="shared" si="12"/>
        <v>0</v>
      </c>
    </row>
    <row r="72" spans="1:9" x14ac:dyDescent="0.25">
      <c r="A72" s="45">
        <v>43908</v>
      </c>
      <c r="B72" s="40">
        <f t="shared" si="9"/>
        <v>1</v>
      </c>
      <c r="C72" s="26">
        <f t="shared" si="13"/>
        <v>4179</v>
      </c>
      <c r="D72" s="27">
        <f t="shared" si="10"/>
        <v>3873.21</v>
      </c>
      <c r="E72" s="26">
        <f t="shared" si="14"/>
        <v>305.79000000000002</v>
      </c>
      <c r="F72" s="26">
        <f t="shared" si="11"/>
        <v>744086.84000000043</v>
      </c>
      <c r="G72" s="26">
        <f t="shared" si="8"/>
        <v>740213.63000000047</v>
      </c>
      <c r="H72" s="26">
        <f t="shared" si="15"/>
        <v>305.79000000000002</v>
      </c>
      <c r="I72" s="70">
        <f t="shared" si="12"/>
        <v>0</v>
      </c>
    </row>
    <row r="73" spans="1:9" x14ac:dyDescent="0.25">
      <c r="A73" s="45">
        <v>43909</v>
      </c>
      <c r="B73" s="40">
        <f t="shared" si="9"/>
        <v>1</v>
      </c>
      <c r="C73" s="26">
        <f t="shared" si="13"/>
        <v>4179</v>
      </c>
      <c r="D73" s="27">
        <f t="shared" si="10"/>
        <v>3874.8</v>
      </c>
      <c r="E73" s="26">
        <f t="shared" si="14"/>
        <v>304.2</v>
      </c>
      <c r="F73" s="26">
        <f t="shared" si="11"/>
        <v>740213.63000000047</v>
      </c>
      <c r="G73" s="26">
        <f t="shared" si="8"/>
        <v>736338.83000000042</v>
      </c>
      <c r="H73" s="26">
        <f t="shared" si="15"/>
        <v>304.2</v>
      </c>
      <c r="I73" s="70">
        <f t="shared" si="12"/>
        <v>0</v>
      </c>
    </row>
    <row r="74" spans="1:9" x14ac:dyDescent="0.25">
      <c r="A74" s="45">
        <v>43910</v>
      </c>
      <c r="B74" s="40">
        <f t="shared" si="9"/>
        <v>1</v>
      </c>
      <c r="C74" s="26">
        <f t="shared" si="13"/>
        <v>4179</v>
      </c>
      <c r="D74" s="274">
        <f t="shared" si="10"/>
        <v>3876.4</v>
      </c>
      <c r="E74" s="26">
        <f t="shared" si="14"/>
        <v>302.60000000000002</v>
      </c>
      <c r="F74" s="26">
        <f t="shared" si="11"/>
        <v>736338.83000000042</v>
      </c>
      <c r="G74" s="26">
        <f t="shared" si="8"/>
        <v>732462.4300000004</v>
      </c>
      <c r="H74" s="26">
        <f t="shared" si="15"/>
        <v>302.60000000000002</v>
      </c>
      <c r="I74" s="70">
        <f t="shared" si="12"/>
        <v>0</v>
      </c>
    </row>
    <row r="75" spans="1:9" x14ac:dyDescent="0.25">
      <c r="A75" s="45">
        <v>43911</v>
      </c>
      <c r="B75" s="40">
        <f t="shared" si="9"/>
        <v>1</v>
      </c>
      <c r="C75" s="26">
        <f t="shared" si="13"/>
        <v>4179</v>
      </c>
      <c r="D75" s="27">
        <f t="shared" si="10"/>
        <v>3877.99</v>
      </c>
      <c r="E75" s="26">
        <f t="shared" si="14"/>
        <v>301.01</v>
      </c>
      <c r="F75" s="26">
        <f t="shared" si="11"/>
        <v>732462.4300000004</v>
      </c>
      <c r="G75" s="26">
        <f t="shared" si="8"/>
        <v>728584.44000000041</v>
      </c>
      <c r="H75" s="26">
        <f t="shared" si="15"/>
        <v>301.01</v>
      </c>
      <c r="I75" s="70">
        <f t="shared" si="12"/>
        <v>0</v>
      </c>
    </row>
    <row r="76" spans="1:9" x14ac:dyDescent="0.25">
      <c r="A76" s="45">
        <v>43912</v>
      </c>
      <c r="B76" s="40">
        <f t="shared" si="9"/>
        <v>1</v>
      </c>
      <c r="C76" s="26">
        <f t="shared" si="13"/>
        <v>4179</v>
      </c>
      <c r="D76" s="27">
        <f t="shared" si="10"/>
        <v>3879.58</v>
      </c>
      <c r="E76" s="26">
        <f t="shared" si="14"/>
        <v>299.42</v>
      </c>
      <c r="F76" s="26">
        <f t="shared" si="11"/>
        <v>728584.44000000041</v>
      </c>
      <c r="G76" s="26">
        <f t="shared" si="8"/>
        <v>724704.86000000045</v>
      </c>
      <c r="H76" s="26">
        <f t="shared" si="15"/>
        <v>299.42</v>
      </c>
      <c r="I76" s="70">
        <f t="shared" si="12"/>
        <v>0</v>
      </c>
    </row>
    <row r="77" spans="1:9" x14ac:dyDescent="0.25">
      <c r="A77" s="45">
        <v>43913</v>
      </c>
      <c r="B77" s="40">
        <f t="shared" si="9"/>
        <v>1</v>
      </c>
      <c r="C77" s="26">
        <f t="shared" si="13"/>
        <v>4179</v>
      </c>
      <c r="D77" s="27">
        <f t="shared" si="10"/>
        <v>3881.18</v>
      </c>
      <c r="E77" s="26">
        <f t="shared" si="14"/>
        <v>297.82</v>
      </c>
      <c r="F77" s="26">
        <f t="shared" si="11"/>
        <v>724704.86000000045</v>
      </c>
      <c r="G77" s="26">
        <f t="shared" si="8"/>
        <v>720823.6800000004</v>
      </c>
      <c r="H77" s="26">
        <f t="shared" si="15"/>
        <v>297.82</v>
      </c>
      <c r="I77" s="70">
        <f t="shared" si="12"/>
        <v>0</v>
      </c>
    </row>
    <row r="78" spans="1:9" x14ac:dyDescent="0.25">
      <c r="A78" s="45">
        <v>43914</v>
      </c>
      <c r="B78" s="40">
        <f t="shared" si="9"/>
        <v>1</v>
      </c>
      <c r="C78" s="26">
        <f t="shared" si="13"/>
        <v>4179</v>
      </c>
      <c r="D78" s="27">
        <f t="shared" si="10"/>
        <v>3882.77</v>
      </c>
      <c r="E78" s="26">
        <f t="shared" si="14"/>
        <v>296.23</v>
      </c>
      <c r="F78" s="26">
        <f t="shared" si="11"/>
        <v>720823.6800000004</v>
      </c>
      <c r="G78" s="26">
        <f t="shared" si="8"/>
        <v>716940.91000000038</v>
      </c>
      <c r="H78" s="26">
        <f t="shared" si="15"/>
        <v>296.23</v>
      </c>
      <c r="I78" s="70">
        <f t="shared" si="12"/>
        <v>0</v>
      </c>
    </row>
    <row r="79" spans="1:9" x14ac:dyDescent="0.25">
      <c r="A79" s="45">
        <v>43915</v>
      </c>
      <c r="B79" s="40">
        <f t="shared" si="9"/>
        <v>1</v>
      </c>
      <c r="C79" s="26">
        <f t="shared" si="13"/>
        <v>4179</v>
      </c>
      <c r="D79" s="27">
        <f t="shared" si="10"/>
        <v>3884.37</v>
      </c>
      <c r="E79" s="26">
        <f t="shared" si="14"/>
        <v>294.63</v>
      </c>
      <c r="F79" s="26">
        <f t="shared" si="11"/>
        <v>716940.91000000038</v>
      </c>
      <c r="G79" s="26">
        <f t="shared" si="8"/>
        <v>713056.54000000039</v>
      </c>
      <c r="H79" s="26">
        <f t="shared" si="15"/>
        <v>294.63</v>
      </c>
      <c r="I79" s="70">
        <f t="shared" si="12"/>
        <v>0</v>
      </c>
    </row>
    <row r="80" spans="1:9" x14ac:dyDescent="0.25">
      <c r="A80" s="45">
        <v>43916</v>
      </c>
      <c r="B80" s="40">
        <f t="shared" si="9"/>
        <v>1</v>
      </c>
      <c r="C80" s="26">
        <f t="shared" si="13"/>
        <v>4179</v>
      </c>
      <c r="D80" s="27">
        <f t="shared" si="10"/>
        <v>3885.96</v>
      </c>
      <c r="E80" s="26">
        <f t="shared" si="14"/>
        <v>293.04000000000002</v>
      </c>
      <c r="F80" s="26">
        <f t="shared" si="11"/>
        <v>713056.54000000039</v>
      </c>
      <c r="G80" s="26">
        <f t="shared" si="8"/>
        <v>709170.58000000042</v>
      </c>
      <c r="H80" s="26">
        <f t="shared" si="15"/>
        <v>293.04000000000002</v>
      </c>
      <c r="I80" s="70">
        <f t="shared" si="12"/>
        <v>0</v>
      </c>
    </row>
    <row r="81" spans="1:9" x14ac:dyDescent="0.25">
      <c r="A81" s="45">
        <v>43917</v>
      </c>
      <c r="B81" s="40">
        <f t="shared" si="9"/>
        <v>1</v>
      </c>
      <c r="C81" s="26">
        <f t="shared" si="13"/>
        <v>4179</v>
      </c>
      <c r="D81" s="27">
        <f t="shared" si="10"/>
        <v>3887.56</v>
      </c>
      <c r="E81" s="26">
        <f t="shared" si="14"/>
        <v>291.44</v>
      </c>
      <c r="F81" s="26">
        <f t="shared" si="11"/>
        <v>709170.58000000042</v>
      </c>
      <c r="G81" s="26">
        <f t="shared" si="8"/>
        <v>705283.02000000037</v>
      </c>
      <c r="H81" s="26">
        <f t="shared" si="15"/>
        <v>291.44</v>
      </c>
      <c r="I81" s="70">
        <f t="shared" si="12"/>
        <v>0</v>
      </c>
    </row>
    <row r="82" spans="1:9" x14ac:dyDescent="0.25">
      <c r="A82" s="45">
        <v>43918</v>
      </c>
      <c r="B82" s="40">
        <f t="shared" si="9"/>
        <v>1</v>
      </c>
      <c r="C82" s="26">
        <f t="shared" si="13"/>
        <v>4179</v>
      </c>
      <c r="D82" s="27">
        <f t="shared" si="10"/>
        <v>3889.16</v>
      </c>
      <c r="E82" s="26">
        <f t="shared" si="14"/>
        <v>289.83999999999997</v>
      </c>
      <c r="F82" s="26">
        <f t="shared" si="11"/>
        <v>705283.02000000037</v>
      </c>
      <c r="G82" s="26">
        <f t="shared" si="8"/>
        <v>701393.86000000034</v>
      </c>
      <c r="H82" s="26">
        <f t="shared" si="15"/>
        <v>289.83999999999997</v>
      </c>
      <c r="I82" s="70">
        <f t="shared" si="12"/>
        <v>0</v>
      </c>
    </row>
    <row r="83" spans="1:9" x14ac:dyDescent="0.25">
      <c r="A83" s="45">
        <v>43919</v>
      </c>
      <c r="B83" s="40">
        <f t="shared" si="9"/>
        <v>1</v>
      </c>
      <c r="C83" s="26">
        <f t="shared" si="13"/>
        <v>4179</v>
      </c>
      <c r="D83" s="27">
        <f t="shared" si="10"/>
        <v>3890.76</v>
      </c>
      <c r="E83" s="26">
        <f t="shared" si="14"/>
        <v>288.24</v>
      </c>
      <c r="F83" s="26">
        <f t="shared" si="11"/>
        <v>701393.86000000034</v>
      </c>
      <c r="G83" s="26">
        <f t="shared" si="8"/>
        <v>697503.10000000033</v>
      </c>
      <c r="H83" s="26">
        <f t="shared" si="15"/>
        <v>288.24</v>
      </c>
      <c r="I83" s="70">
        <f t="shared" si="12"/>
        <v>0</v>
      </c>
    </row>
    <row r="84" spans="1:9" x14ac:dyDescent="0.25">
      <c r="A84" s="45">
        <v>43920</v>
      </c>
      <c r="B84" s="40">
        <f t="shared" si="9"/>
        <v>1</v>
      </c>
      <c r="C84" s="26">
        <f t="shared" si="13"/>
        <v>4179</v>
      </c>
      <c r="D84" s="27">
        <f t="shared" si="10"/>
        <v>3892.35</v>
      </c>
      <c r="E84" s="26">
        <f t="shared" si="14"/>
        <v>286.64999999999998</v>
      </c>
      <c r="F84" s="26">
        <f t="shared" si="11"/>
        <v>697503.10000000033</v>
      </c>
      <c r="G84" s="26">
        <f t="shared" si="8"/>
        <v>693610.75000000035</v>
      </c>
      <c r="H84" s="26">
        <f t="shared" si="15"/>
        <v>286.64999999999998</v>
      </c>
      <c r="I84" s="70">
        <f t="shared" si="12"/>
        <v>0</v>
      </c>
    </row>
    <row r="85" spans="1:9" x14ac:dyDescent="0.25">
      <c r="A85" s="45">
        <v>43921</v>
      </c>
      <c r="B85" s="40">
        <f t="shared" si="9"/>
        <v>1</v>
      </c>
      <c r="C85" s="26">
        <f t="shared" si="13"/>
        <v>4179</v>
      </c>
      <c r="D85" s="27">
        <f t="shared" si="10"/>
        <v>3893.95</v>
      </c>
      <c r="E85" s="26">
        <f t="shared" si="14"/>
        <v>285.05</v>
      </c>
      <c r="F85" s="26">
        <f t="shared" si="11"/>
        <v>693610.75000000035</v>
      </c>
      <c r="G85" s="26">
        <f t="shared" si="8"/>
        <v>689716.8000000004</v>
      </c>
      <c r="H85" s="26">
        <f t="shared" si="15"/>
        <v>285.05</v>
      </c>
      <c r="I85" s="70">
        <f t="shared" si="12"/>
        <v>0</v>
      </c>
    </row>
    <row r="86" spans="1:9" x14ac:dyDescent="0.25">
      <c r="A86" s="45">
        <v>43922</v>
      </c>
      <c r="B86" s="40">
        <f t="shared" si="9"/>
        <v>1</v>
      </c>
      <c r="C86" s="26">
        <f t="shared" si="13"/>
        <v>4179</v>
      </c>
      <c r="D86" s="27">
        <f t="shared" si="10"/>
        <v>3895.55</v>
      </c>
      <c r="E86" s="26">
        <f t="shared" si="14"/>
        <v>283.45</v>
      </c>
      <c r="F86" s="26">
        <f t="shared" si="11"/>
        <v>689716.8000000004</v>
      </c>
      <c r="G86" s="26">
        <f t="shared" si="8"/>
        <v>685821.25000000035</v>
      </c>
      <c r="H86" s="26">
        <f t="shared" si="15"/>
        <v>283.45</v>
      </c>
      <c r="I86" s="70">
        <f t="shared" si="12"/>
        <v>0</v>
      </c>
    </row>
    <row r="87" spans="1:9" x14ac:dyDescent="0.25">
      <c r="A87" s="45">
        <v>43923</v>
      </c>
      <c r="B87" s="40">
        <f t="shared" si="9"/>
        <v>1</v>
      </c>
      <c r="C87" s="26">
        <f t="shared" si="13"/>
        <v>4179</v>
      </c>
      <c r="D87" s="27">
        <f t="shared" si="10"/>
        <v>3897.16</v>
      </c>
      <c r="E87" s="26">
        <f t="shared" si="14"/>
        <v>281.83999999999997</v>
      </c>
      <c r="F87" s="26">
        <f t="shared" si="11"/>
        <v>685821.25000000035</v>
      </c>
      <c r="G87" s="26">
        <f t="shared" si="8"/>
        <v>681924.09000000032</v>
      </c>
      <c r="H87" s="26">
        <f t="shared" si="15"/>
        <v>281.83999999999997</v>
      </c>
      <c r="I87" s="70">
        <f t="shared" si="12"/>
        <v>0</v>
      </c>
    </row>
    <row r="88" spans="1:9" x14ac:dyDescent="0.25">
      <c r="A88" s="45">
        <v>43924</v>
      </c>
      <c r="B88" s="40">
        <f t="shared" si="9"/>
        <v>1</v>
      </c>
      <c r="C88" s="26">
        <f t="shared" si="13"/>
        <v>4179</v>
      </c>
      <c r="D88" s="27">
        <f t="shared" si="10"/>
        <v>3898.76</v>
      </c>
      <c r="E88" s="26">
        <f t="shared" si="14"/>
        <v>280.24</v>
      </c>
      <c r="F88" s="26">
        <f t="shared" si="11"/>
        <v>681924.09000000032</v>
      </c>
      <c r="G88" s="26">
        <f t="shared" si="8"/>
        <v>678025.33000000031</v>
      </c>
      <c r="H88" s="26">
        <f t="shared" si="15"/>
        <v>280.24</v>
      </c>
      <c r="I88" s="70">
        <f t="shared" si="12"/>
        <v>0</v>
      </c>
    </row>
    <row r="89" spans="1:9" x14ac:dyDescent="0.25">
      <c r="A89" s="45">
        <v>43925</v>
      </c>
      <c r="B89" s="40">
        <f t="shared" si="9"/>
        <v>1</v>
      </c>
      <c r="C89" s="26">
        <f t="shared" si="13"/>
        <v>4179</v>
      </c>
      <c r="D89" s="27">
        <f t="shared" si="10"/>
        <v>3900.36</v>
      </c>
      <c r="E89" s="26">
        <f t="shared" si="14"/>
        <v>278.64</v>
      </c>
      <c r="F89" s="26">
        <f t="shared" si="11"/>
        <v>678025.33000000031</v>
      </c>
      <c r="G89" s="26">
        <f t="shared" si="8"/>
        <v>674124.97000000032</v>
      </c>
      <c r="H89" s="26">
        <f t="shared" si="15"/>
        <v>278.64</v>
      </c>
      <c r="I89" s="70">
        <f t="shared" si="12"/>
        <v>0</v>
      </c>
    </row>
    <row r="90" spans="1:9" x14ac:dyDescent="0.25">
      <c r="A90" s="45">
        <v>43926</v>
      </c>
      <c r="B90" s="40">
        <f t="shared" si="9"/>
        <v>1</v>
      </c>
      <c r="C90" s="26">
        <f t="shared" si="13"/>
        <v>4179</v>
      </c>
      <c r="D90" s="27">
        <f t="shared" si="10"/>
        <v>3901.96</v>
      </c>
      <c r="E90" s="26">
        <f t="shared" si="14"/>
        <v>277.04000000000002</v>
      </c>
      <c r="F90" s="26">
        <f t="shared" si="11"/>
        <v>674124.97000000032</v>
      </c>
      <c r="G90" s="26">
        <f t="shared" si="8"/>
        <v>670223.01000000036</v>
      </c>
      <c r="H90" s="26">
        <f t="shared" si="15"/>
        <v>277.04000000000002</v>
      </c>
      <c r="I90" s="70">
        <f t="shared" si="12"/>
        <v>0</v>
      </c>
    </row>
    <row r="91" spans="1:9" x14ac:dyDescent="0.25">
      <c r="A91" s="45">
        <v>43927</v>
      </c>
      <c r="B91" s="40">
        <f t="shared" si="9"/>
        <v>1</v>
      </c>
      <c r="C91" s="26">
        <f t="shared" si="13"/>
        <v>4179</v>
      </c>
      <c r="D91" s="27">
        <f t="shared" si="10"/>
        <v>3903.57</v>
      </c>
      <c r="E91" s="26">
        <f t="shared" si="14"/>
        <v>275.43</v>
      </c>
      <c r="F91" s="26">
        <f t="shared" si="11"/>
        <v>670223.01000000036</v>
      </c>
      <c r="G91" s="26">
        <f t="shared" si="8"/>
        <v>666319.44000000041</v>
      </c>
      <c r="H91" s="26">
        <f t="shared" si="15"/>
        <v>275.43</v>
      </c>
      <c r="I91" s="70">
        <f t="shared" si="12"/>
        <v>0</v>
      </c>
    </row>
    <row r="92" spans="1:9" x14ac:dyDescent="0.25">
      <c r="A92" s="45">
        <v>43928</v>
      </c>
      <c r="B92" s="40">
        <f t="shared" si="9"/>
        <v>1</v>
      </c>
      <c r="C92" s="26">
        <f t="shared" si="13"/>
        <v>4179</v>
      </c>
      <c r="D92" s="27">
        <f t="shared" si="10"/>
        <v>3905.17</v>
      </c>
      <c r="E92" s="26">
        <f t="shared" si="14"/>
        <v>273.83</v>
      </c>
      <c r="F92" s="26">
        <f t="shared" si="11"/>
        <v>666319.44000000041</v>
      </c>
      <c r="G92" s="26">
        <f t="shared" si="8"/>
        <v>662414.27000000037</v>
      </c>
      <c r="H92" s="26">
        <f t="shared" si="15"/>
        <v>273.83</v>
      </c>
      <c r="I92" s="70">
        <f t="shared" si="12"/>
        <v>0</v>
      </c>
    </row>
    <row r="93" spans="1:9" x14ac:dyDescent="0.25">
      <c r="A93" s="45">
        <v>43929</v>
      </c>
      <c r="B93" s="40">
        <f t="shared" si="9"/>
        <v>1</v>
      </c>
      <c r="C93" s="26">
        <f t="shared" si="13"/>
        <v>4179</v>
      </c>
      <c r="D93" s="27">
        <f t="shared" si="10"/>
        <v>3906.77</v>
      </c>
      <c r="E93" s="26">
        <f t="shared" si="14"/>
        <v>272.23</v>
      </c>
      <c r="F93" s="26">
        <f t="shared" si="11"/>
        <v>662414.27000000037</v>
      </c>
      <c r="G93" s="26">
        <f t="shared" si="8"/>
        <v>658507.50000000035</v>
      </c>
      <c r="H93" s="26">
        <f t="shared" si="15"/>
        <v>272.23</v>
      </c>
      <c r="I93" s="70">
        <f t="shared" si="12"/>
        <v>0</v>
      </c>
    </row>
    <row r="94" spans="1:9" x14ac:dyDescent="0.25">
      <c r="A94" s="45">
        <v>43930</v>
      </c>
      <c r="B94" s="40">
        <f t="shared" si="9"/>
        <v>1</v>
      </c>
      <c r="C94" s="26">
        <f t="shared" si="13"/>
        <v>4179</v>
      </c>
      <c r="D94" s="27">
        <f t="shared" si="10"/>
        <v>3908.38</v>
      </c>
      <c r="E94" s="26">
        <f t="shared" si="14"/>
        <v>270.62</v>
      </c>
      <c r="F94" s="26">
        <f t="shared" si="11"/>
        <v>658507.50000000035</v>
      </c>
      <c r="G94" s="26">
        <f t="shared" si="8"/>
        <v>654599.12000000034</v>
      </c>
      <c r="H94" s="26">
        <f t="shared" si="15"/>
        <v>270.62</v>
      </c>
      <c r="I94" s="70">
        <f t="shared" si="12"/>
        <v>0</v>
      </c>
    </row>
    <row r="95" spans="1:9" x14ac:dyDescent="0.25">
      <c r="A95" s="45">
        <v>43931</v>
      </c>
      <c r="B95" s="40">
        <f t="shared" si="9"/>
        <v>1</v>
      </c>
      <c r="C95" s="26">
        <f t="shared" si="13"/>
        <v>4179</v>
      </c>
      <c r="D95" s="27">
        <f t="shared" si="10"/>
        <v>3909.99</v>
      </c>
      <c r="E95" s="26">
        <f t="shared" si="14"/>
        <v>269.01</v>
      </c>
      <c r="F95" s="26">
        <f t="shared" si="11"/>
        <v>654599.12000000034</v>
      </c>
      <c r="G95" s="26">
        <f t="shared" si="8"/>
        <v>650689.13000000035</v>
      </c>
      <c r="H95" s="26">
        <f t="shared" si="15"/>
        <v>269.01</v>
      </c>
      <c r="I95" s="70">
        <f t="shared" si="12"/>
        <v>0</v>
      </c>
    </row>
    <row r="96" spans="1:9" x14ac:dyDescent="0.25">
      <c r="A96" s="45">
        <v>43932</v>
      </c>
      <c r="B96" s="40">
        <f t="shared" si="9"/>
        <v>1</v>
      </c>
      <c r="C96" s="26">
        <f t="shared" si="13"/>
        <v>4179</v>
      </c>
      <c r="D96" s="27">
        <f t="shared" si="10"/>
        <v>3911.59</v>
      </c>
      <c r="E96" s="26">
        <f t="shared" si="14"/>
        <v>267.41000000000003</v>
      </c>
      <c r="F96" s="26">
        <f t="shared" si="11"/>
        <v>650689.13000000035</v>
      </c>
      <c r="G96" s="26">
        <f t="shared" si="8"/>
        <v>646777.54000000039</v>
      </c>
      <c r="H96" s="26">
        <f t="shared" si="15"/>
        <v>267.41000000000003</v>
      </c>
      <c r="I96" s="70">
        <f t="shared" si="12"/>
        <v>0</v>
      </c>
    </row>
    <row r="97" spans="1:9" x14ac:dyDescent="0.25">
      <c r="A97" s="45">
        <v>43933</v>
      </c>
      <c r="B97" s="40">
        <f t="shared" si="9"/>
        <v>1</v>
      </c>
      <c r="C97" s="26">
        <f t="shared" si="13"/>
        <v>4179</v>
      </c>
      <c r="D97" s="27">
        <f t="shared" si="10"/>
        <v>3913.2</v>
      </c>
      <c r="E97" s="26">
        <f t="shared" si="14"/>
        <v>265.8</v>
      </c>
      <c r="F97" s="26">
        <f t="shared" si="11"/>
        <v>646777.54000000039</v>
      </c>
      <c r="G97" s="26">
        <f t="shared" si="8"/>
        <v>642864.34000000043</v>
      </c>
      <c r="H97" s="26">
        <f t="shared" si="15"/>
        <v>265.8</v>
      </c>
      <c r="I97" s="70">
        <f t="shared" si="12"/>
        <v>0</v>
      </c>
    </row>
    <row r="98" spans="1:9" x14ac:dyDescent="0.25">
      <c r="A98" s="45">
        <v>43934</v>
      </c>
      <c r="B98" s="40">
        <f t="shared" si="9"/>
        <v>1</v>
      </c>
      <c r="C98" s="26">
        <f t="shared" si="13"/>
        <v>4179</v>
      </c>
      <c r="D98" s="27">
        <f t="shared" si="10"/>
        <v>3914.81</v>
      </c>
      <c r="E98" s="26">
        <f t="shared" si="14"/>
        <v>264.19</v>
      </c>
      <c r="F98" s="26">
        <f t="shared" si="11"/>
        <v>642864.34000000043</v>
      </c>
      <c r="G98" s="26">
        <f t="shared" si="8"/>
        <v>638949.53000000038</v>
      </c>
      <c r="H98" s="26">
        <f t="shared" si="15"/>
        <v>264.19</v>
      </c>
      <c r="I98" s="70">
        <f t="shared" si="12"/>
        <v>0</v>
      </c>
    </row>
    <row r="99" spans="1:9" x14ac:dyDescent="0.25">
      <c r="A99" s="45">
        <v>43935</v>
      </c>
      <c r="B99" s="40">
        <f t="shared" si="9"/>
        <v>1</v>
      </c>
      <c r="C99" s="26">
        <f t="shared" si="13"/>
        <v>4179</v>
      </c>
      <c r="D99" s="27">
        <f t="shared" si="10"/>
        <v>3916.42</v>
      </c>
      <c r="E99" s="26">
        <f t="shared" si="14"/>
        <v>262.58</v>
      </c>
      <c r="F99" s="26">
        <f t="shared" si="11"/>
        <v>638949.53000000038</v>
      </c>
      <c r="G99" s="26">
        <f t="shared" si="8"/>
        <v>635033.11000000034</v>
      </c>
      <c r="H99" s="26">
        <f t="shared" si="15"/>
        <v>262.58</v>
      </c>
      <c r="I99" s="70">
        <f t="shared" si="12"/>
        <v>0</v>
      </c>
    </row>
    <row r="100" spans="1:9" x14ac:dyDescent="0.25">
      <c r="A100" s="45">
        <v>43936</v>
      </c>
      <c r="B100" s="40">
        <f t="shared" si="9"/>
        <v>1</v>
      </c>
      <c r="C100" s="26">
        <f t="shared" si="13"/>
        <v>4179</v>
      </c>
      <c r="D100" s="27">
        <f t="shared" si="10"/>
        <v>3918.0299999999997</v>
      </c>
      <c r="E100" s="26">
        <f t="shared" si="14"/>
        <v>260.97000000000003</v>
      </c>
      <c r="F100" s="26">
        <f t="shared" si="11"/>
        <v>635033.11000000034</v>
      </c>
      <c r="G100" s="26">
        <f t="shared" si="8"/>
        <v>631115.08000000031</v>
      </c>
      <c r="H100" s="26">
        <f t="shared" si="15"/>
        <v>260.97000000000003</v>
      </c>
      <c r="I100" s="70">
        <f t="shared" si="12"/>
        <v>0</v>
      </c>
    </row>
    <row r="101" spans="1:9" x14ac:dyDescent="0.25">
      <c r="A101" s="45">
        <v>43937</v>
      </c>
      <c r="B101" s="40">
        <f t="shared" si="9"/>
        <v>1</v>
      </c>
      <c r="C101" s="26">
        <f t="shared" si="13"/>
        <v>4179</v>
      </c>
      <c r="D101" s="27">
        <f t="shared" si="10"/>
        <v>3919.64</v>
      </c>
      <c r="E101" s="26">
        <f t="shared" si="14"/>
        <v>259.36</v>
      </c>
      <c r="F101" s="26">
        <f t="shared" si="11"/>
        <v>631115.08000000031</v>
      </c>
      <c r="G101" s="26">
        <f t="shared" si="8"/>
        <v>627195.44000000029</v>
      </c>
      <c r="H101" s="26">
        <f t="shared" si="15"/>
        <v>259.36</v>
      </c>
      <c r="I101" s="70">
        <f t="shared" si="12"/>
        <v>0</v>
      </c>
    </row>
    <row r="102" spans="1:9" x14ac:dyDescent="0.25">
      <c r="A102" s="45">
        <v>43938</v>
      </c>
      <c r="B102" s="40">
        <f t="shared" si="9"/>
        <v>1</v>
      </c>
      <c r="C102" s="26">
        <f t="shared" si="13"/>
        <v>4179</v>
      </c>
      <c r="D102" s="27">
        <f t="shared" si="10"/>
        <v>3921.25</v>
      </c>
      <c r="E102" s="26">
        <f t="shared" si="14"/>
        <v>257.75</v>
      </c>
      <c r="F102" s="26">
        <f t="shared" si="11"/>
        <v>627195.44000000029</v>
      </c>
      <c r="G102" s="26">
        <f t="shared" si="8"/>
        <v>623274.19000000029</v>
      </c>
      <c r="H102" s="26">
        <f t="shared" si="15"/>
        <v>257.75</v>
      </c>
      <c r="I102" s="70">
        <f t="shared" si="12"/>
        <v>0</v>
      </c>
    </row>
    <row r="103" spans="1:9" x14ac:dyDescent="0.25">
      <c r="A103" s="45">
        <v>43939</v>
      </c>
      <c r="B103" s="40">
        <f t="shared" si="9"/>
        <v>1</v>
      </c>
      <c r="C103" s="26">
        <f t="shared" si="13"/>
        <v>4179</v>
      </c>
      <c r="D103" s="27">
        <f t="shared" si="10"/>
        <v>3922.86</v>
      </c>
      <c r="E103" s="26">
        <f t="shared" si="14"/>
        <v>256.14</v>
      </c>
      <c r="F103" s="26">
        <f t="shared" si="11"/>
        <v>623274.19000000029</v>
      </c>
      <c r="G103" s="26">
        <f t="shared" si="8"/>
        <v>619351.33000000031</v>
      </c>
      <c r="H103" s="26">
        <f t="shared" si="15"/>
        <v>256.14</v>
      </c>
      <c r="I103" s="70">
        <f t="shared" si="12"/>
        <v>0</v>
      </c>
    </row>
    <row r="104" spans="1:9" x14ac:dyDescent="0.25">
      <c r="A104" s="45">
        <v>43940</v>
      </c>
      <c r="B104" s="40">
        <f t="shared" si="9"/>
        <v>1</v>
      </c>
      <c r="C104" s="26">
        <f t="shared" si="13"/>
        <v>4179</v>
      </c>
      <c r="D104" s="27">
        <f t="shared" si="10"/>
        <v>3924.47</v>
      </c>
      <c r="E104" s="26">
        <f t="shared" si="14"/>
        <v>254.53</v>
      </c>
      <c r="F104" s="26">
        <f t="shared" si="11"/>
        <v>619351.33000000031</v>
      </c>
      <c r="G104" s="26">
        <f t="shared" si="8"/>
        <v>615426.86000000034</v>
      </c>
      <c r="H104" s="26">
        <f t="shared" si="15"/>
        <v>254.53</v>
      </c>
      <c r="I104" s="70">
        <f t="shared" si="12"/>
        <v>0</v>
      </c>
    </row>
    <row r="105" spans="1:9" x14ac:dyDescent="0.25">
      <c r="A105" s="45">
        <v>43941</v>
      </c>
      <c r="B105" s="40">
        <f t="shared" si="9"/>
        <v>1</v>
      </c>
      <c r="C105" s="26">
        <f t="shared" si="13"/>
        <v>4179</v>
      </c>
      <c r="D105" s="27">
        <f t="shared" si="10"/>
        <v>3926.08</v>
      </c>
      <c r="E105" s="26">
        <f t="shared" si="14"/>
        <v>252.92</v>
      </c>
      <c r="F105" s="26">
        <f t="shared" si="11"/>
        <v>615426.86000000034</v>
      </c>
      <c r="G105" s="26">
        <f t="shared" si="8"/>
        <v>611500.78000000038</v>
      </c>
      <c r="H105" s="26">
        <f t="shared" si="15"/>
        <v>252.92</v>
      </c>
      <c r="I105" s="70">
        <f t="shared" si="12"/>
        <v>0</v>
      </c>
    </row>
    <row r="106" spans="1:9" x14ac:dyDescent="0.25">
      <c r="A106" s="45">
        <v>43942</v>
      </c>
      <c r="B106" s="40">
        <f t="shared" si="9"/>
        <v>1</v>
      </c>
      <c r="C106" s="26">
        <f t="shared" si="13"/>
        <v>4179</v>
      </c>
      <c r="D106" s="27">
        <f t="shared" si="10"/>
        <v>3927.7</v>
      </c>
      <c r="E106" s="26">
        <f t="shared" si="14"/>
        <v>251.3</v>
      </c>
      <c r="F106" s="26">
        <f t="shared" si="11"/>
        <v>611500.78000000038</v>
      </c>
      <c r="G106" s="26">
        <f t="shared" si="8"/>
        <v>607573.08000000042</v>
      </c>
      <c r="H106" s="26">
        <f t="shared" si="15"/>
        <v>251.3</v>
      </c>
      <c r="I106" s="70">
        <f t="shared" si="12"/>
        <v>0</v>
      </c>
    </row>
    <row r="107" spans="1:9" x14ac:dyDescent="0.25">
      <c r="A107" s="45">
        <v>43943</v>
      </c>
      <c r="B107" s="40">
        <f t="shared" si="9"/>
        <v>1</v>
      </c>
      <c r="C107" s="26">
        <f t="shared" si="13"/>
        <v>4179</v>
      </c>
      <c r="D107" s="27">
        <f t="shared" si="10"/>
        <v>3929.31</v>
      </c>
      <c r="E107" s="26">
        <f t="shared" si="14"/>
        <v>249.69</v>
      </c>
      <c r="F107" s="26">
        <f t="shared" si="11"/>
        <v>607573.08000000042</v>
      </c>
      <c r="G107" s="26">
        <f t="shared" si="8"/>
        <v>603643.77000000037</v>
      </c>
      <c r="H107" s="26">
        <f t="shared" si="15"/>
        <v>249.69</v>
      </c>
      <c r="I107" s="70">
        <f t="shared" si="12"/>
        <v>0</v>
      </c>
    </row>
    <row r="108" spans="1:9" x14ac:dyDescent="0.25">
      <c r="A108" s="45">
        <v>43944</v>
      </c>
      <c r="B108" s="40">
        <f t="shared" si="9"/>
        <v>1</v>
      </c>
      <c r="C108" s="26">
        <f t="shared" si="13"/>
        <v>4179</v>
      </c>
      <c r="D108" s="27">
        <f t="shared" si="10"/>
        <v>3930.93</v>
      </c>
      <c r="E108" s="26">
        <f t="shared" si="14"/>
        <v>248.07</v>
      </c>
      <c r="F108" s="26">
        <f t="shared" si="11"/>
        <v>603643.77000000037</v>
      </c>
      <c r="G108" s="26">
        <f t="shared" si="8"/>
        <v>599712.84000000032</v>
      </c>
      <c r="H108" s="26">
        <f t="shared" si="15"/>
        <v>248.07</v>
      </c>
      <c r="I108" s="70">
        <f t="shared" si="12"/>
        <v>0</v>
      </c>
    </row>
    <row r="109" spans="1:9" x14ac:dyDescent="0.25">
      <c r="A109" s="45">
        <v>43945</v>
      </c>
      <c r="B109" s="40">
        <f t="shared" si="9"/>
        <v>1</v>
      </c>
      <c r="C109" s="26">
        <f t="shared" si="13"/>
        <v>4179</v>
      </c>
      <c r="D109" s="27">
        <f t="shared" si="10"/>
        <v>3932.54</v>
      </c>
      <c r="E109" s="26">
        <f t="shared" si="14"/>
        <v>246.46</v>
      </c>
      <c r="F109" s="26">
        <f t="shared" si="11"/>
        <v>599712.84000000032</v>
      </c>
      <c r="G109" s="26">
        <f t="shared" si="8"/>
        <v>595780.30000000028</v>
      </c>
      <c r="H109" s="26">
        <f t="shared" si="15"/>
        <v>246.46</v>
      </c>
      <c r="I109" s="70">
        <f t="shared" si="12"/>
        <v>0</v>
      </c>
    </row>
    <row r="110" spans="1:9" x14ac:dyDescent="0.25">
      <c r="A110" s="45">
        <v>43946</v>
      </c>
      <c r="B110" s="40">
        <f t="shared" si="9"/>
        <v>1</v>
      </c>
      <c r="C110" s="26">
        <f t="shared" si="13"/>
        <v>4179</v>
      </c>
      <c r="D110" s="27">
        <f t="shared" si="10"/>
        <v>3934.16</v>
      </c>
      <c r="E110" s="26">
        <f t="shared" si="14"/>
        <v>244.84</v>
      </c>
      <c r="F110" s="26">
        <f t="shared" si="11"/>
        <v>595780.30000000028</v>
      </c>
      <c r="G110" s="26">
        <f t="shared" si="8"/>
        <v>591846.14000000025</v>
      </c>
      <c r="H110" s="26">
        <f t="shared" si="15"/>
        <v>244.84</v>
      </c>
      <c r="I110" s="70">
        <f t="shared" si="12"/>
        <v>0</v>
      </c>
    </row>
    <row r="111" spans="1:9" x14ac:dyDescent="0.25">
      <c r="A111" s="45">
        <v>43947</v>
      </c>
      <c r="B111" s="40">
        <f t="shared" si="9"/>
        <v>1</v>
      </c>
      <c r="C111" s="26">
        <f t="shared" si="13"/>
        <v>4179</v>
      </c>
      <c r="D111" s="27">
        <f t="shared" si="10"/>
        <v>3935.78</v>
      </c>
      <c r="E111" s="26">
        <f t="shared" si="14"/>
        <v>243.22</v>
      </c>
      <c r="F111" s="26">
        <f t="shared" si="11"/>
        <v>591846.14000000025</v>
      </c>
      <c r="G111" s="26">
        <f t="shared" si="8"/>
        <v>587910.36000000022</v>
      </c>
      <c r="H111" s="26">
        <f t="shared" si="15"/>
        <v>243.22</v>
      </c>
      <c r="I111" s="70">
        <f t="shared" si="12"/>
        <v>0</v>
      </c>
    </row>
    <row r="112" spans="1:9" x14ac:dyDescent="0.25">
      <c r="A112" s="45">
        <v>43948</v>
      </c>
      <c r="B112" s="40">
        <f t="shared" si="9"/>
        <v>1</v>
      </c>
      <c r="C112" s="26">
        <f t="shared" si="13"/>
        <v>4179</v>
      </c>
      <c r="D112" s="27">
        <f t="shared" si="10"/>
        <v>3937.39</v>
      </c>
      <c r="E112" s="26">
        <f t="shared" si="14"/>
        <v>241.61</v>
      </c>
      <c r="F112" s="26">
        <f t="shared" si="11"/>
        <v>587910.36000000022</v>
      </c>
      <c r="G112" s="26">
        <f t="shared" si="8"/>
        <v>583972.9700000002</v>
      </c>
      <c r="H112" s="26">
        <f t="shared" si="15"/>
        <v>241.61</v>
      </c>
      <c r="I112" s="70">
        <f t="shared" si="12"/>
        <v>0</v>
      </c>
    </row>
    <row r="113" spans="1:9" x14ac:dyDescent="0.25">
      <c r="A113" s="45">
        <v>43949</v>
      </c>
      <c r="B113" s="40">
        <f t="shared" si="9"/>
        <v>1</v>
      </c>
      <c r="C113" s="26">
        <f t="shared" si="13"/>
        <v>4179</v>
      </c>
      <c r="D113" s="27">
        <f t="shared" si="10"/>
        <v>3939.01</v>
      </c>
      <c r="E113" s="26">
        <f t="shared" si="14"/>
        <v>239.99</v>
      </c>
      <c r="F113" s="26">
        <f t="shared" si="11"/>
        <v>583972.9700000002</v>
      </c>
      <c r="G113" s="26">
        <f t="shared" si="8"/>
        <v>580033.9600000002</v>
      </c>
      <c r="H113" s="26">
        <f t="shared" si="15"/>
        <v>239.99</v>
      </c>
      <c r="I113" s="70">
        <f t="shared" si="12"/>
        <v>0</v>
      </c>
    </row>
    <row r="114" spans="1:9" x14ac:dyDescent="0.25">
      <c r="A114" s="45">
        <v>43950</v>
      </c>
      <c r="B114" s="40">
        <f t="shared" si="9"/>
        <v>1</v>
      </c>
      <c r="C114" s="26">
        <f t="shared" si="13"/>
        <v>4179</v>
      </c>
      <c r="D114" s="27">
        <f t="shared" si="10"/>
        <v>3940.63</v>
      </c>
      <c r="E114" s="26">
        <f t="shared" si="14"/>
        <v>238.37</v>
      </c>
      <c r="F114" s="26">
        <f t="shared" si="11"/>
        <v>580033.9600000002</v>
      </c>
      <c r="G114" s="26">
        <f t="shared" si="8"/>
        <v>576093.33000000019</v>
      </c>
      <c r="H114" s="26">
        <f t="shared" si="15"/>
        <v>238.37</v>
      </c>
      <c r="I114" s="70">
        <f t="shared" si="12"/>
        <v>0</v>
      </c>
    </row>
    <row r="115" spans="1:9" x14ac:dyDescent="0.25">
      <c r="A115" s="45">
        <v>43951</v>
      </c>
      <c r="B115" s="40">
        <f t="shared" si="9"/>
        <v>1</v>
      </c>
      <c r="C115" s="26">
        <f t="shared" si="13"/>
        <v>4179</v>
      </c>
      <c r="D115" s="27">
        <f t="shared" si="10"/>
        <v>3942.25</v>
      </c>
      <c r="E115" s="26">
        <f t="shared" si="14"/>
        <v>236.75</v>
      </c>
      <c r="F115" s="26">
        <f t="shared" si="11"/>
        <v>576093.33000000019</v>
      </c>
      <c r="G115" s="26">
        <f t="shared" si="8"/>
        <v>572151.08000000019</v>
      </c>
      <c r="H115" s="26">
        <f t="shared" si="15"/>
        <v>236.75</v>
      </c>
      <c r="I115" s="70">
        <f t="shared" si="12"/>
        <v>0</v>
      </c>
    </row>
    <row r="116" spans="1:9" x14ac:dyDescent="0.25">
      <c r="A116" s="45">
        <v>43952</v>
      </c>
      <c r="B116" s="40">
        <f t="shared" si="9"/>
        <v>1</v>
      </c>
      <c r="C116" s="26">
        <f t="shared" si="13"/>
        <v>4179</v>
      </c>
      <c r="D116" s="27">
        <f t="shared" si="10"/>
        <v>3943.87</v>
      </c>
      <c r="E116" s="26">
        <f t="shared" si="14"/>
        <v>235.13</v>
      </c>
      <c r="F116" s="26">
        <f t="shared" si="11"/>
        <v>572151.08000000019</v>
      </c>
      <c r="G116" s="26">
        <f t="shared" si="8"/>
        <v>568207.2100000002</v>
      </c>
      <c r="H116" s="26">
        <f t="shared" si="15"/>
        <v>235.13</v>
      </c>
      <c r="I116" s="70">
        <f t="shared" si="12"/>
        <v>0</v>
      </c>
    </row>
    <row r="117" spans="1:9" x14ac:dyDescent="0.25">
      <c r="A117" s="45">
        <v>43953</v>
      </c>
      <c r="B117" s="40">
        <f t="shared" si="9"/>
        <v>1</v>
      </c>
      <c r="C117" s="26">
        <f t="shared" si="13"/>
        <v>4179</v>
      </c>
      <c r="D117" s="27">
        <f t="shared" si="10"/>
        <v>3945.49</v>
      </c>
      <c r="E117" s="26">
        <f t="shared" si="14"/>
        <v>233.51</v>
      </c>
      <c r="F117" s="26">
        <f t="shared" si="11"/>
        <v>568207.2100000002</v>
      </c>
      <c r="G117" s="26">
        <f t="shared" si="8"/>
        <v>564261.7200000002</v>
      </c>
      <c r="H117" s="26">
        <f t="shared" si="15"/>
        <v>233.51</v>
      </c>
      <c r="I117" s="70">
        <f t="shared" si="12"/>
        <v>0</v>
      </c>
    </row>
    <row r="118" spans="1:9" x14ac:dyDescent="0.25">
      <c r="A118" s="45">
        <v>43954</v>
      </c>
      <c r="B118" s="40">
        <f t="shared" si="9"/>
        <v>1</v>
      </c>
      <c r="C118" s="26">
        <f t="shared" si="13"/>
        <v>4179</v>
      </c>
      <c r="D118" s="27">
        <f t="shared" si="10"/>
        <v>3947.11</v>
      </c>
      <c r="E118" s="26">
        <f t="shared" si="14"/>
        <v>231.89</v>
      </c>
      <c r="F118" s="26">
        <f t="shared" si="11"/>
        <v>564261.7200000002</v>
      </c>
      <c r="G118" s="26">
        <f t="shared" si="8"/>
        <v>560314.61000000022</v>
      </c>
      <c r="H118" s="26">
        <f t="shared" si="15"/>
        <v>231.89</v>
      </c>
      <c r="I118" s="70">
        <f t="shared" si="12"/>
        <v>0</v>
      </c>
    </row>
    <row r="119" spans="1:9" x14ac:dyDescent="0.25">
      <c r="A119" s="45">
        <v>43955</v>
      </c>
      <c r="B119" s="40">
        <f t="shared" si="9"/>
        <v>1</v>
      </c>
      <c r="C119" s="26">
        <f t="shared" si="13"/>
        <v>4179</v>
      </c>
      <c r="D119" s="27">
        <f t="shared" si="10"/>
        <v>3948.73</v>
      </c>
      <c r="E119" s="26">
        <f t="shared" si="14"/>
        <v>230.27</v>
      </c>
      <c r="F119" s="26">
        <f t="shared" si="11"/>
        <v>560314.61000000022</v>
      </c>
      <c r="G119" s="26">
        <f t="shared" si="8"/>
        <v>556365.88000000024</v>
      </c>
      <c r="H119" s="26">
        <f t="shared" si="15"/>
        <v>230.27</v>
      </c>
      <c r="I119" s="70">
        <f t="shared" si="12"/>
        <v>0</v>
      </c>
    </row>
    <row r="120" spans="1:9" x14ac:dyDescent="0.25">
      <c r="A120" s="45">
        <v>43956</v>
      </c>
      <c r="B120" s="40">
        <f t="shared" si="9"/>
        <v>1</v>
      </c>
      <c r="C120" s="26">
        <f t="shared" si="13"/>
        <v>4179</v>
      </c>
      <c r="D120" s="27">
        <f t="shared" si="10"/>
        <v>3950.36</v>
      </c>
      <c r="E120" s="26">
        <f t="shared" si="14"/>
        <v>228.64</v>
      </c>
      <c r="F120" s="26">
        <f t="shared" si="11"/>
        <v>556365.88000000024</v>
      </c>
      <c r="G120" s="26">
        <f t="shared" si="8"/>
        <v>552415.52000000025</v>
      </c>
      <c r="H120" s="26">
        <f t="shared" si="15"/>
        <v>228.64</v>
      </c>
      <c r="I120" s="70">
        <f t="shared" si="12"/>
        <v>0</v>
      </c>
    </row>
    <row r="121" spans="1:9" x14ac:dyDescent="0.25">
      <c r="A121" s="45">
        <v>43957</v>
      </c>
      <c r="B121" s="40">
        <f t="shared" si="9"/>
        <v>1</v>
      </c>
      <c r="C121" s="26">
        <f t="shared" si="13"/>
        <v>4179</v>
      </c>
      <c r="D121" s="27">
        <f t="shared" si="10"/>
        <v>3951.98</v>
      </c>
      <c r="E121" s="26">
        <f t="shared" si="14"/>
        <v>227.02</v>
      </c>
      <c r="F121" s="26">
        <f t="shared" si="11"/>
        <v>552415.52000000025</v>
      </c>
      <c r="G121" s="26">
        <f t="shared" si="8"/>
        <v>548463.54000000027</v>
      </c>
      <c r="H121" s="26">
        <f t="shared" si="15"/>
        <v>227.02</v>
      </c>
      <c r="I121" s="70">
        <f t="shared" si="12"/>
        <v>0</v>
      </c>
    </row>
    <row r="122" spans="1:9" x14ac:dyDescent="0.25">
      <c r="A122" s="45">
        <v>43958</v>
      </c>
      <c r="B122" s="40">
        <f t="shared" si="9"/>
        <v>1</v>
      </c>
      <c r="C122" s="26">
        <f t="shared" si="13"/>
        <v>4179</v>
      </c>
      <c r="D122" s="27">
        <f t="shared" si="10"/>
        <v>3953.6</v>
      </c>
      <c r="E122" s="26">
        <f t="shared" si="14"/>
        <v>225.4</v>
      </c>
      <c r="F122" s="26">
        <f t="shared" si="11"/>
        <v>548463.54000000027</v>
      </c>
      <c r="G122" s="26">
        <f t="shared" si="8"/>
        <v>544509.94000000029</v>
      </c>
      <c r="H122" s="26">
        <f t="shared" si="15"/>
        <v>225.4</v>
      </c>
      <c r="I122" s="70">
        <f t="shared" si="12"/>
        <v>0</v>
      </c>
    </row>
    <row r="123" spans="1:9" x14ac:dyDescent="0.25">
      <c r="A123" s="45">
        <v>43959</v>
      </c>
      <c r="B123" s="40">
        <f t="shared" si="9"/>
        <v>1</v>
      </c>
      <c r="C123" s="26">
        <f t="shared" si="13"/>
        <v>4179</v>
      </c>
      <c r="D123" s="27">
        <f t="shared" si="10"/>
        <v>3955.23</v>
      </c>
      <c r="E123" s="26">
        <f t="shared" si="14"/>
        <v>223.77</v>
      </c>
      <c r="F123" s="26">
        <f t="shared" si="11"/>
        <v>544509.94000000029</v>
      </c>
      <c r="G123" s="26">
        <f t="shared" si="8"/>
        <v>540554.71000000031</v>
      </c>
      <c r="H123" s="26">
        <f t="shared" si="15"/>
        <v>223.77</v>
      </c>
      <c r="I123" s="70">
        <f t="shared" si="12"/>
        <v>0</v>
      </c>
    </row>
    <row r="124" spans="1:9" x14ac:dyDescent="0.25">
      <c r="A124" s="45">
        <v>43960</v>
      </c>
      <c r="B124" s="40">
        <f t="shared" si="9"/>
        <v>1</v>
      </c>
      <c r="C124" s="26">
        <f t="shared" si="13"/>
        <v>4179</v>
      </c>
      <c r="D124" s="27">
        <f t="shared" si="10"/>
        <v>3956.85</v>
      </c>
      <c r="E124" s="26">
        <f t="shared" si="14"/>
        <v>222.15</v>
      </c>
      <c r="F124" s="26">
        <f t="shared" si="11"/>
        <v>540554.71000000031</v>
      </c>
      <c r="G124" s="26">
        <f t="shared" si="8"/>
        <v>536597.86000000034</v>
      </c>
      <c r="H124" s="26">
        <f t="shared" si="15"/>
        <v>222.15</v>
      </c>
      <c r="I124" s="70">
        <f t="shared" si="12"/>
        <v>0</v>
      </c>
    </row>
    <row r="125" spans="1:9" x14ac:dyDescent="0.25">
      <c r="A125" s="45">
        <v>43961</v>
      </c>
      <c r="B125" s="40">
        <f t="shared" si="9"/>
        <v>1</v>
      </c>
      <c r="C125" s="26">
        <f t="shared" si="13"/>
        <v>4179</v>
      </c>
      <c r="D125" s="27">
        <f t="shared" si="10"/>
        <v>3958.48</v>
      </c>
      <c r="E125" s="26">
        <f t="shared" si="14"/>
        <v>220.52</v>
      </c>
      <c r="F125" s="26">
        <f t="shared" si="11"/>
        <v>536597.86000000034</v>
      </c>
      <c r="G125" s="26">
        <f t="shared" si="8"/>
        <v>532639.38000000035</v>
      </c>
      <c r="H125" s="26">
        <f t="shared" si="15"/>
        <v>220.52</v>
      </c>
      <c r="I125" s="70">
        <f t="shared" si="12"/>
        <v>0</v>
      </c>
    </row>
    <row r="126" spans="1:9" x14ac:dyDescent="0.25">
      <c r="A126" s="45">
        <v>43962</v>
      </c>
      <c r="B126" s="40">
        <f t="shared" si="9"/>
        <v>1</v>
      </c>
      <c r="C126" s="26">
        <f t="shared" si="13"/>
        <v>4179</v>
      </c>
      <c r="D126" s="27">
        <f t="shared" si="10"/>
        <v>3960.11</v>
      </c>
      <c r="E126" s="26">
        <f t="shared" si="14"/>
        <v>218.89</v>
      </c>
      <c r="F126" s="26">
        <f t="shared" si="11"/>
        <v>532639.38000000035</v>
      </c>
      <c r="G126" s="26">
        <f t="shared" si="8"/>
        <v>528679.27000000037</v>
      </c>
      <c r="H126" s="26">
        <f t="shared" si="15"/>
        <v>218.89</v>
      </c>
      <c r="I126" s="70">
        <f t="shared" si="12"/>
        <v>0</v>
      </c>
    </row>
    <row r="127" spans="1:9" x14ac:dyDescent="0.25">
      <c r="A127" s="45">
        <v>43963</v>
      </c>
      <c r="B127" s="40">
        <f t="shared" si="9"/>
        <v>1</v>
      </c>
      <c r="C127" s="26">
        <f t="shared" si="13"/>
        <v>4179</v>
      </c>
      <c r="D127" s="27">
        <f t="shared" si="10"/>
        <v>3961.73</v>
      </c>
      <c r="E127" s="26">
        <f t="shared" si="14"/>
        <v>217.27</v>
      </c>
      <c r="F127" s="26">
        <f t="shared" si="11"/>
        <v>528679.27000000037</v>
      </c>
      <c r="G127" s="26">
        <f t="shared" si="8"/>
        <v>524717.54000000039</v>
      </c>
      <c r="H127" s="26">
        <f t="shared" si="15"/>
        <v>217.27</v>
      </c>
      <c r="I127" s="70">
        <f t="shared" si="12"/>
        <v>0</v>
      </c>
    </row>
    <row r="128" spans="1:9" x14ac:dyDescent="0.25">
      <c r="A128" s="45">
        <v>43964</v>
      </c>
      <c r="B128" s="40">
        <f t="shared" si="9"/>
        <v>1</v>
      </c>
      <c r="C128" s="26">
        <f t="shared" si="13"/>
        <v>4179</v>
      </c>
      <c r="D128" s="27">
        <f t="shared" si="10"/>
        <v>3963.36</v>
      </c>
      <c r="E128" s="26">
        <f t="shared" si="14"/>
        <v>215.64</v>
      </c>
      <c r="F128" s="26">
        <f t="shared" si="11"/>
        <v>524717.54000000039</v>
      </c>
      <c r="G128" s="26">
        <f t="shared" si="8"/>
        <v>520754.1800000004</v>
      </c>
      <c r="H128" s="26">
        <f t="shared" si="15"/>
        <v>215.64</v>
      </c>
      <c r="I128" s="70">
        <f t="shared" si="12"/>
        <v>0</v>
      </c>
    </row>
    <row r="129" spans="1:9" x14ac:dyDescent="0.25">
      <c r="A129" s="45">
        <v>43965</v>
      </c>
      <c r="B129" s="40">
        <f t="shared" si="9"/>
        <v>1</v>
      </c>
      <c r="C129" s="26">
        <f t="shared" si="13"/>
        <v>4179</v>
      </c>
      <c r="D129" s="27">
        <f t="shared" si="10"/>
        <v>3964.99</v>
      </c>
      <c r="E129" s="26">
        <f t="shared" si="14"/>
        <v>214.01</v>
      </c>
      <c r="F129" s="26">
        <f t="shared" si="11"/>
        <v>520754.1800000004</v>
      </c>
      <c r="G129" s="26">
        <f t="shared" si="8"/>
        <v>516789.19000000041</v>
      </c>
      <c r="H129" s="26">
        <f t="shared" si="15"/>
        <v>214.01</v>
      </c>
      <c r="I129" s="70">
        <f t="shared" si="12"/>
        <v>0</v>
      </c>
    </row>
    <row r="130" spans="1:9" x14ac:dyDescent="0.25">
      <c r="A130" s="45">
        <v>43966</v>
      </c>
      <c r="B130" s="40">
        <f t="shared" si="9"/>
        <v>1</v>
      </c>
      <c r="C130" s="26">
        <f t="shared" si="13"/>
        <v>4179</v>
      </c>
      <c r="D130" s="27">
        <f t="shared" si="10"/>
        <v>3966.62</v>
      </c>
      <c r="E130" s="26">
        <f t="shared" si="14"/>
        <v>212.38</v>
      </c>
      <c r="F130" s="26">
        <f t="shared" si="11"/>
        <v>516789.19000000041</v>
      </c>
      <c r="G130" s="26">
        <f t="shared" si="8"/>
        <v>512822.57000000041</v>
      </c>
      <c r="H130" s="26">
        <f t="shared" si="15"/>
        <v>212.38</v>
      </c>
      <c r="I130" s="70">
        <f t="shared" si="12"/>
        <v>0</v>
      </c>
    </row>
    <row r="131" spans="1:9" x14ac:dyDescent="0.25">
      <c r="A131" s="45">
        <v>43967</v>
      </c>
      <c r="B131" s="40">
        <f t="shared" si="9"/>
        <v>1</v>
      </c>
      <c r="C131" s="26">
        <f t="shared" si="13"/>
        <v>4179</v>
      </c>
      <c r="D131" s="27">
        <f t="shared" si="10"/>
        <v>3968.25</v>
      </c>
      <c r="E131" s="26">
        <f t="shared" si="14"/>
        <v>210.75</v>
      </c>
      <c r="F131" s="26">
        <f t="shared" si="11"/>
        <v>512822.57000000041</v>
      </c>
      <c r="G131" s="26">
        <f t="shared" si="8"/>
        <v>508854.32000000041</v>
      </c>
      <c r="H131" s="26">
        <f t="shared" si="15"/>
        <v>210.75</v>
      </c>
      <c r="I131" s="70">
        <f t="shared" si="12"/>
        <v>0</v>
      </c>
    </row>
    <row r="132" spans="1:9" x14ac:dyDescent="0.25">
      <c r="A132" s="45">
        <v>43968</v>
      </c>
      <c r="B132" s="40">
        <f t="shared" si="9"/>
        <v>1</v>
      </c>
      <c r="C132" s="26">
        <f t="shared" si="13"/>
        <v>4179</v>
      </c>
      <c r="D132" s="27">
        <f t="shared" si="10"/>
        <v>3969.88</v>
      </c>
      <c r="E132" s="26">
        <f t="shared" si="14"/>
        <v>209.12</v>
      </c>
      <c r="F132" s="26">
        <f t="shared" si="11"/>
        <v>508854.32000000041</v>
      </c>
      <c r="G132" s="26">
        <f t="shared" ref="G132:G195" si="16">F132-D132</f>
        <v>504884.44000000041</v>
      </c>
      <c r="H132" s="26">
        <f t="shared" si="15"/>
        <v>209.12</v>
      </c>
      <c r="I132" s="70">
        <f t="shared" si="12"/>
        <v>0</v>
      </c>
    </row>
    <row r="133" spans="1:9" x14ac:dyDescent="0.25">
      <c r="A133" s="45">
        <v>43969</v>
      </c>
      <c r="B133" s="40">
        <f t="shared" ref="B133:B196" si="17">A133-A132</f>
        <v>1</v>
      </c>
      <c r="C133" s="26">
        <f t="shared" si="13"/>
        <v>4179</v>
      </c>
      <c r="D133" s="27">
        <f t="shared" ref="D133:D196" si="18">C133-E133</f>
        <v>3971.51</v>
      </c>
      <c r="E133" s="26">
        <f t="shared" si="14"/>
        <v>207.49</v>
      </c>
      <c r="F133" s="26">
        <f t="shared" ref="F133:F196" si="19">G132</f>
        <v>504884.44000000041</v>
      </c>
      <c r="G133" s="26">
        <f t="shared" si="16"/>
        <v>500912.9300000004</v>
      </c>
      <c r="H133" s="26">
        <f t="shared" si="15"/>
        <v>207.49</v>
      </c>
      <c r="I133" s="70">
        <f t="shared" ref="I133:I196" si="20">H133-E133</f>
        <v>0</v>
      </c>
    </row>
    <row r="134" spans="1:9" x14ac:dyDescent="0.25">
      <c r="A134" s="45">
        <v>43970</v>
      </c>
      <c r="B134" s="40">
        <f t="shared" si="17"/>
        <v>1</v>
      </c>
      <c r="C134" s="26">
        <f t="shared" ref="C134:C197" si="21">$D$2</f>
        <v>4179</v>
      </c>
      <c r="D134" s="27">
        <f t="shared" si="18"/>
        <v>3973.15</v>
      </c>
      <c r="E134" s="26">
        <f t="shared" ref="E134:E197" si="22">ROUND(F134*$B$2*B134/365,2)</f>
        <v>205.85</v>
      </c>
      <c r="F134" s="26">
        <f t="shared" si="19"/>
        <v>500912.9300000004</v>
      </c>
      <c r="G134" s="26">
        <f t="shared" si="16"/>
        <v>496939.78000000038</v>
      </c>
      <c r="H134" s="26">
        <f t="shared" ref="H134:H197" si="23">ROUND(F134*$B$2*B134/365,2)</f>
        <v>205.85</v>
      </c>
      <c r="I134" s="70">
        <f t="shared" si="20"/>
        <v>0</v>
      </c>
    </row>
    <row r="135" spans="1:9" x14ac:dyDescent="0.25">
      <c r="A135" s="45">
        <v>43971</v>
      </c>
      <c r="B135" s="40">
        <f t="shared" si="17"/>
        <v>1</v>
      </c>
      <c r="C135" s="26">
        <f t="shared" si="21"/>
        <v>4179</v>
      </c>
      <c r="D135" s="27">
        <f t="shared" si="18"/>
        <v>3974.78</v>
      </c>
      <c r="E135" s="26">
        <f t="shared" si="22"/>
        <v>204.22</v>
      </c>
      <c r="F135" s="26">
        <f t="shared" si="19"/>
        <v>496939.78000000038</v>
      </c>
      <c r="G135" s="26">
        <f t="shared" si="16"/>
        <v>492965.00000000035</v>
      </c>
      <c r="H135" s="26">
        <f t="shared" si="23"/>
        <v>204.22</v>
      </c>
      <c r="I135" s="70">
        <f t="shared" si="20"/>
        <v>0</v>
      </c>
    </row>
    <row r="136" spans="1:9" x14ac:dyDescent="0.25">
      <c r="A136" s="45">
        <v>43972</v>
      </c>
      <c r="B136" s="40">
        <f t="shared" si="17"/>
        <v>1</v>
      </c>
      <c r="C136" s="26">
        <f t="shared" si="21"/>
        <v>4179</v>
      </c>
      <c r="D136" s="27">
        <f t="shared" si="18"/>
        <v>3976.41</v>
      </c>
      <c r="E136" s="26">
        <f t="shared" si="22"/>
        <v>202.59</v>
      </c>
      <c r="F136" s="26">
        <f t="shared" si="19"/>
        <v>492965.00000000035</v>
      </c>
      <c r="G136" s="26">
        <f t="shared" si="16"/>
        <v>488988.59000000037</v>
      </c>
      <c r="H136" s="26">
        <f t="shared" si="23"/>
        <v>202.59</v>
      </c>
      <c r="I136" s="70">
        <f t="shared" si="20"/>
        <v>0</v>
      </c>
    </row>
    <row r="137" spans="1:9" x14ac:dyDescent="0.25">
      <c r="A137" s="45">
        <v>43973</v>
      </c>
      <c r="B137" s="40">
        <f t="shared" si="17"/>
        <v>1</v>
      </c>
      <c r="C137" s="26">
        <f t="shared" si="21"/>
        <v>4179</v>
      </c>
      <c r="D137" s="27">
        <f t="shared" si="18"/>
        <v>3978.05</v>
      </c>
      <c r="E137" s="26">
        <f t="shared" si="22"/>
        <v>200.95</v>
      </c>
      <c r="F137" s="26">
        <f t="shared" si="19"/>
        <v>488988.59000000037</v>
      </c>
      <c r="G137" s="26">
        <f t="shared" si="16"/>
        <v>485010.54000000039</v>
      </c>
      <c r="H137" s="26">
        <f t="shared" si="23"/>
        <v>200.95</v>
      </c>
      <c r="I137" s="70">
        <f t="shared" si="20"/>
        <v>0</v>
      </c>
    </row>
    <row r="138" spans="1:9" x14ac:dyDescent="0.25">
      <c r="A138" s="45">
        <v>43974</v>
      </c>
      <c r="B138" s="40">
        <f t="shared" si="17"/>
        <v>1</v>
      </c>
      <c r="C138" s="26">
        <f t="shared" si="21"/>
        <v>4179</v>
      </c>
      <c r="D138" s="27">
        <f t="shared" si="18"/>
        <v>3979.68</v>
      </c>
      <c r="E138" s="26">
        <f t="shared" si="22"/>
        <v>199.32</v>
      </c>
      <c r="F138" s="26">
        <f t="shared" si="19"/>
        <v>485010.54000000039</v>
      </c>
      <c r="G138" s="26">
        <f t="shared" si="16"/>
        <v>481030.86000000039</v>
      </c>
      <c r="H138" s="26">
        <f t="shared" si="23"/>
        <v>199.32</v>
      </c>
      <c r="I138" s="70">
        <f t="shared" si="20"/>
        <v>0</v>
      </c>
    </row>
    <row r="139" spans="1:9" x14ac:dyDescent="0.25">
      <c r="A139" s="45">
        <v>43975</v>
      </c>
      <c r="B139" s="40">
        <f t="shared" si="17"/>
        <v>1</v>
      </c>
      <c r="C139" s="26">
        <f t="shared" si="21"/>
        <v>4179</v>
      </c>
      <c r="D139" s="27">
        <f t="shared" si="18"/>
        <v>3981.32</v>
      </c>
      <c r="E139" s="26">
        <f t="shared" si="22"/>
        <v>197.68</v>
      </c>
      <c r="F139" s="26">
        <f t="shared" si="19"/>
        <v>481030.86000000039</v>
      </c>
      <c r="G139" s="26">
        <f t="shared" si="16"/>
        <v>477049.54000000039</v>
      </c>
      <c r="H139" s="26">
        <f t="shared" si="23"/>
        <v>197.68</v>
      </c>
      <c r="I139" s="70">
        <f t="shared" si="20"/>
        <v>0</v>
      </c>
    </row>
    <row r="140" spans="1:9" x14ac:dyDescent="0.25">
      <c r="A140" s="45">
        <v>43976</v>
      </c>
      <c r="B140" s="40">
        <f t="shared" si="17"/>
        <v>1</v>
      </c>
      <c r="C140" s="26">
        <f t="shared" si="21"/>
        <v>4179</v>
      </c>
      <c r="D140" s="27">
        <f t="shared" si="18"/>
        <v>3982.95</v>
      </c>
      <c r="E140" s="26">
        <f t="shared" si="22"/>
        <v>196.05</v>
      </c>
      <c r="F140" s="26">
        <f t="shared" si="19"/>
        <v>477049.54000000039</v>
      </c>
      <c r="G140" s="26">
        <f t="shared" si="16"/>
        <v>473066.59000000037</v>
      </c>
      <c r="H140" s="26">
        <f t="shared" si="23"/>
        <v>196.05</v>
      </c>
      <c r="I140" s="70">
        <f t="shared" si="20"/>
        <v>0</v>
      </c>
    </row>
    <row r="141" spans="1:9" x14ac:dyDescent="0.25">
      <c r="A141" s="45">
        <v>43977</v>
      </c>
      <c r="B141" s="40">
        <f t="shared" si="17"/>
        <v>1</v>
      </c>
      <c r="C141" s="26">
        <f t="shared" si="21"/>
        <v>4179</v>
      </c>
      <c r="D141" s="27">
        <f t="shared" si="18"/>
        <v>3984.59</v>
      </c>
      <c r="E141" s="26">
        <f t="shared" si="22"/>
        <v>194.41</v>
      </c>
      <c r="F141" s="26">
        <f t="shared" si="19"/>
        <v>473066.59000000037</v>
      </c>
      <c r="G141" s="26">
        <f t="shared" si="16"/>
        <v>469082.00000000035</v>
      </c>
      <c r="H141" s="26">
        <f t="shared" si="23"/>
        <v>194.41</v>
      </c>
      <c r="I141" s="70">
        <f t="shared" si="20"/>
        <v>0</v>
      </c>
    </row>
    <row r="142" spans="1:9" x14ac:dyDescent="0.25">
      <c r="A142" s="45">
        <v>43978</v>
      </c>
      <c r="B142" s="40">
        <f t="shared" si="17"/>
        <v>1</v>
      </c>
      <c r="C142" s="26">
        <f t="shared" si="21"/>
        <v>4179</v>
      </c>
      <c r="D142" s="27">
        <f t="shared" si="18"/>
        <v>3986.23</v>
      </c>
      <c r="E142" s="26">
        <f t="shared" si="22"/>
        <v>192.77</v>
      </c>
      <c r="F142" s="26">
        <f t="shared" si="19"/>
        <v>469082.00000000035</v>
      </c>
      <c r="G142" s="26">
        <f t="shared" si="16"/>
        <v>465095.77000000037</v>
      </c>
      <c r="H142" s="26">
        <f t="shared" si="23"/>
        <v>192.77</v>
      </c>
      <c r="I142" s="70">
        <f t="shared" si="20"/>
        <v>0</v>
      </c>
    </row>
    <row r="143" spans="1:9" x14ac:dyDescent="0.25">
      <c r="A143" s="45">
        <v>43979</v>
      </c>
      <c r="B143" s="40">
        <f t="shared" si="17"/>
        <v>1</v>
      </c>
      <c r="C143" s="26">
        <f t="shared" si="21"/>
        <v>4179</v>
      </c>
      <c r="D143" s="27">
        <f t="shared" si="18"/>
        <v>3987.86</v>
      </c>
      <c r="E143" s="26">
        <f t="shared" si="22"/>
        <v>191.14</v>
      </c>
      <c r="F143" s="26">
        <f t="shared" si="19"/>
        <v>465095.77000000037</v>
      </c>
      <c r="G143" s="26">
        <f t="shared" si="16"/>
        <v>461107.91000000038</v>
      </c>
      <c r="H143" s="26">
        <f t="shared" si="23"/>
        <v>191.14</v>
      </c>
      <c r="I143" s="70">
        <f t="shared" si="20"/>
        <v>0</v>
      </c>
    </row>
    <row r="144" spans="1:9" x14ac:dyDescent="0.25">
      <c r="A144" s="45">
        <v>43980</v>
      </c>
      <c r="B144" s="40">
        <f t="shared" si="17"/>
        <v>1</v>
      </c>
      <c r="C144" s="26">
        <f t="shared" si="21"/>
        <v>4179</v>
      </c>
      <c r="D144" s="27">
        <f t="shared" si="18"/>
        <v>3989.5</v>
      </c>
      <c r="E144" s="26">
        <f t="shared" si="22"/>
        <v>189.5</v>
      </c>
      <c r="F144" s="26">
        <f t="shared" si="19"/>
        <v>461107.91000000038</v>
      </c>
      <c r="G144" s="26">
        <f t="shared" si="16"/>
        <v>457118.41000000038</v>
      </c>
      <c r="H144" s="26">
        <f t="shared" si="23"/>
        <v>189.5</v>
      </c>
      <c r="I144" s="70">
        <f t="shared" si="20"/>
        <v>0</v>
      </c>
    </row>
    <row r="145" spans="1:9" x14ac:dyDescent="0.25">
      <c r="A145" s="45">
        <v>43981</v>
      </c>
      <c r="B145" s="40">
        <f t="shared" si="17"/>
        <v>1</v>
      </c>
      <c r="C145" s="26">
        <f t="shared" si="21"/>
        <v>4179</v>
      </c>
      <c r="D145" s="27">
        <f t="shared" si="18"/>
        <v>3991.14</v>
      </c>
      <c r="E145" s="26">
        <f t="shared" si="22"/>
        <v>187.86</v>
      </c>
      <c r="F145" s="26">
        <f t="shared" si="19"/>
        <v>457118.41000000038</v>
      </c>
      <c r="G145" s="26">
        <f t="shared" si="16"/>
        <v>453127.27000000037</v>
      </c>
      <c r="H145" s="26">
        <f t="shared" si="23"/>
        <v>187.86</v>
      </c>
      <c r="I145" s="70">
        <f t="shared" si="20"/>
        <v>0</v>
      </c>
    </row>
    <row r="146" spans="1:9" x14ac:dyDescent="0.25">
      <c r="A146" s="45">
        <v>43982</v>
      </c>
      <c r="B146" s="40">
        <f t="shared" si="17"/>
        <v>1</v>
      </c>
      <c r="C146" s="26">
        <f t="shared" si="21"/>
        <v>4179</v>
      </c>
      <c r="D146" s="27">
        <f t="shared" si="18"/>
        <v>3992.78</v>
      </c>
      <c r="E146" s="26">
        <f t="shared" si="22"/>
        <v>186.22</v>
      </c>
      <c r="F146" s="26">
        <f t="shared" si="19"/>
        <v>453127.27000000037</v>
      </c>
      <c r="G146" s="26">
        <f t="shared" si="16"/>
        <v>449134.49000000034</v>
      </c>
      <c r="H146" s="26">
        <f t="shared" si="23"/>
        <v>186.22</v>
      </c>
      <c r="I146" s="70">
        <f t="shared" si="20"/>
        <v>0</v>
      </c>
    </row>
    <row r="147" spans="1:9" x14ac:dyDescent="0.25">
      <c r="A147" s="45">
        <v>43983</v>
      </c>
      <c r="B147" s="40">
        <f t="shared" si="17"/>
        <v>1</v>
      </c>
      <c r="C147" s="26">
        <f t="shared" si="21"/>
        <v>4179</v>
      </c>
      <c r="D147" s="27">
        <f t="shared" si="18"/>
        <v>3994.42</v>
      </c>
      <c r="E147" s="26">
        <f t="shared" si="22"/>
        <v>184.58</v>
      </c>
      <c r="F147" s="26">
        <f t="shared" si="19"/>
        <v>449134.49000000034</v>
      </c>
      <c r="G147" s="26">
        <f t="shared" si="16"/>
        <v>445140.07000000036</v>
      </c>
      <c r="H147" s="26">
        <f t="shared" si="23"/>
        <v>184.58</v>
      </c>
      <c r="I147" s="70">
        <f t="shared" si="20"/>
        <v>0</v>
      </c>
    </row>
    <row r="148" spans="1:9" x14ac:dyDescent="0.25">
      <c r="A148" s="45">
        <v>43984</v>
      </c>
      <c r="B148" s="40">
        <f t="shared" si="17"/>
        <v>1</v>
      </c>
      <c r="C148" s="26">
        <f t="shared" si="21"/>
        <v>4179</v>
      </c>
      <c r="D148" s="27">
        <f t="shared" si="18"/>
        <v>3996.07</v>
      </c>
      <c r="E148" s="26">
        <f t="shared" si="22"/>
        <v>182.93</v>
      </c>
      <c r="F148" s="26">
        <f t="shared" si="19"/>
        <v>445140.07000000036</v>
      </c>
      <c r="G148" s="26">
        <f t="shared" si="16"/>
        <v>441144.00000000035</v>
      </c>
      <c r="H148" s="26">
        <f t="shared" si="23"/>
        <v>182.93</v>
      </c>
      <c r="I148" s="70">
        <f t="shared" si="20"/>
        <v>0</v>
      </c>
    </row>
    <row r="149" spans="1:9" x14ac:dyDescent="0.25">
      <c r="A149" s="45">
        <v>43985</v>
      </c>
      <c r="B149" s="40">
        <f t="shared" si="17"/>
        <v>1</v>
      </c>
      <c r="C149" s="26">
        <f t="shared" si="21"/>
        <v>4179</v>
      </c>
      <c r="D149" s="27">
        <f t="shared" si="18"/>
        <v>3997.71</v>
      </c>
      <c r="E149" s="26">
        <f t="shared" si="22"/>
        <v>181.29</v>
      </c>
      <c r="F149" s="26">
        <f t="shared" si="19"/>
        <v>441144.00000000035</v>
      </c>
      <c r="G149" s="26">
        <f t="shared" si="16"/>
        <v>437146.29000000033</v>
      </c>
      <c r="H149" s="26">
        <f t="shared" si="23"/>
        <v>181.29</v>
      </c>
      <c r="I149" s="70">
        <f t="shared" si="20"/>
        <v>0</v>
      </c>
    </row>
    <row r="150" spans="1:9" x14ac:dyDescent="0.25">
      <c r="A150" s="45">
        <v>43986</v>
      </c>
      <c r="B150" s="40">
        <f t="shared" si="17"/>
        <v>1</v>
      </c>
      <c r="C150" s="26">
        <f t="shared" si="21"/>
        <v>4179</v>
      </c>
      <c r="D150" s="27">
        <f t="shared" si="18"/>
        <v>3999.35</v>
      </c>
      <c r="E150" s="26">
        <f t="shared" si="22"/>
        <v>179.65</v>
      </c>
      <c r="F150" s="26">
        <f t="shared" si="19"/>
        <v>437146.29000000033</v>
      </c>
      <c r="G150" s="26">
        <f t="shared" si="16"/>
        <v>433146.94000000035</v>
      </c>
      <c r="H150" s="26">
        <f t="shared" si="23"/>
        <v>179.65</v>
      </c>
      <c r="I150" s="70">
        <f t="shared" si="20"/>
        <v>0</v>
      </c>
    </row>
    <row r="151" spans="1:9" x14ac:dyDescent="0.25">
      <c r="A151" s="45">
        <v>43987</v>
      </c>
      <c r="B151" s="40">
        <f t="shared" si="17"/>
        <v>1</v>
      </c>
      <c r="C151" s="26">
        <f t="shared" si="21"/>
        <v>4179</v>
      </c>
      <c r="D151" s="27">
        <f t="shared" si="18"/>
        <v>4000.99</v>
      </c>
      <c r="E151" s="26">
        <f t="shared" si="22"/>
        <v>178.01</v>
      </c>
      <c r="F151" s="26">
        <f t="shared" si="19"/>
        <v>433146.94000000035</v>
      </c>
      <c r="G151" s="26">
        <f t="shared" si="16"/>
        <v>429145.95000000036</v>
      </c>
      <c r="H151" s="26">
        <f t="shared" si="23"/>
        <v>178.01</v>
      </c>
      <c r="I151" s="70">
        <f t="shared" si="20"/>
        <v>0</v>
      </c>
    </row>
    <row r="152" spans="1:9" x14ac:dyDescent="0.25">
      <c r="A152" s="45">
        <v>43988</v>
      </c>
      <c r="B152" s="40">
        <f t="shared" si="17"/>
        <v>1</v>
      </c>
      <c r="C152" s="26">
        <f t="shared" si="21"/>
        <v>4179</v>
      </c>
      <c r="D152" s="27">
        <f t="shared" si="18"/>
        <v>4002.64</v>
      </c>
      <c r="E152" s="26">
        <f t="shared" si="22"/>
        <v>176.36</v>
      </c>
      <c r="F152" s="26">
        <f t="shared" si="19"/>
        <v>429145.95000000036</v>
      </c>
      <c r="G152" s="26">
        <f t="shared" si="16"/>
        <v>425143.31000000035</v>
      </c>
      <c r="H152" s="26">
        <f t="shared" si="23"/>
        <v>176.36</v>
      </c>
      <c r="I152" s="70">
        <f t="shared" si="20"/>
        <v>0</v>
      </c>
    </row>
    <row r="153" spans="1:9" x14ac:dyDescent="0.25">
      <c r="A153" s="45">
        <v>43989</v>
      </c>
      <c r="B153" s="40">
        <f t="shared" si="17"/>
        <v>1</v>
      </c>
      <c r="C153" s="26">
        <f t="shared" si="21"/>
        <v>4179</v>
      </c>
      <c r="D153" s="27">
        <f t="shared" si="18"/>
        <v>4004.28</v>
      </c>
      <c r="E153" s="26">
        <f t="shared" si="22"/>
        <v>174.72</v>
      </c>
      <c r="F153" s="26">
        <f t="shared" si="19"/>
        <v>425143.31000000035</v>
      </c>
      <c r="G153" s="26">
        <f t="shared" si="16"/>
        <v>421139.03000000032</v>
      </c>
      <c r="H153" s="26">
        <f t="shared" si="23"/>
        <v>174.72</v>
      </c>
      <c r="I153" s="70">
        <f t="shared" si="20"/>
        <v>0</v>
      </c>
    </row>
    <row r="154" spans="1:9" x14ac:dyDescent="0.25">
      <c r="A154" s="45">
        <v>43990</v>
      </c>
      <c r="B154" s="40">
        <f t="shared" si="17"/>
        <v>1</v>
      </c>
      <c r="C154" s="26">
        <f t="shared" si="21"/>
        <v>4179</v>
      </c>
      <c r="D154" s="27">
        <f t="shared" si="18"/>
        <v>4005.93</v>
      </c>
      <c r="E154" s="26">
        <f t="shared" si="22"/>
        <v>173.07</v>
      </c>
      <c r="F154" s="26">
        <f t="shared" si="19"/>
        <v>421139.03000000032</v>
      </c>
      <c r="G154" s="26">
        <f t="shared" si="16"/>
        <v>417133.10000000033</v>
      </c>
      <c r="H154" s="26">
        <f t="shared" si="23"/>
        <v>173.07</v>
      </c>
      <c r="I154" s="70">
        <f t="shared" si="20"/>
        <v>0</v>
      </c>
    </row>
    <row r="155" spans="1:9" x14ac:dyDescent="0.25">
      <c r="A155" s="45">
        <v>43991</v>
      </c>
      <c r="B155" s="40">
        <f t="shared" si="17"/>
        <v>1</v>
      </c>
      <c r="C155" s="26">
        <f t="shared" si="21"/>
        <v>4179</v>
      </c>
      <c r="D155" s="27">
        <f t="shared" si="18"/>
        <v>4007.58</v>
      </c>
      <c r="E155" s="26">
        <f t="shared" si="22"/>
        <v>171.42</v>
      </c>
      <c r="F155" s="26">
        <f t="shared" si="19"/>
        <v>417133.10000000033</v>
      </c>
      <c r="G155" s="26">
        <f t="shared" si="16"/>
        <v>413125.52000000031</v>
      </c>
      <c r="H155" s="26">
        <f t="shared" si="23"/>
        <v>171.42</v>
      </c>
      <c r="I155" s="70">
        <f t="shared" si="20"/>
        <v>0</v>
      </c>
    </row>
    <row r="156" spans="1:9" x14ac:dyDescent="0.25">
      <c r="A156" s="45">
        <v>43992</v>
      </c>
      <c r="B156" s="40">
        <f t="shared" si="17"/>
        <v>1</v>
      </c>
      <c r="C156" s="26">
        <f t="shared" si="21"/>
        <v>4179</v>
      </c>
      <c r="D156" s="27">
        <f t="shared" si="18"/>
        <v>4009.22</v>
      </c>
      <c r="E156" s="26">
        <f t="shared" si="22"/>
        <v>169.78</v>
      </c>
      <c r="F156" s="26">
        <f t="shared" si="19"/>
        <v>413125.52000000031</v>
      </c>
      <c r="G156" s="26">
        <f t="shared" si="16"/>
        <v>409116.30000000034</v>
      </c>
      <c r="H156" s="26">
        <f t="shared" si="23"/>
        <v>169.78</v>
      </c>
      <c r="I156" s="70">
        <f t="shared" si="20"/>
        <v>0</v>
      </c>
    </row>
    <row r="157" spans="1:9" x14ac:dyDescent="0.25">
      <c r="A157" s="45">
        <v>43993</v>
      </c>
      <c r="B157" s="40">
        <f t="shared" si="17"/>
        <v>1</v>
      </c>
      <c r="C157" s="26">
        <f t="shared" si="21"/>
        <v>4179</v>
      </c>
      <c r="D157" s="27">
        <f t="shared" si="18"/>
        <v>4010.87</v>
      </c>
      <c r="E157" s="26">
        <f t="shared" si="22"/>
        <v>168.13</v>
      </c>
      <c r="F157" s="26">
        <f t="shared" si="19"/>
        <v>409116.30000000034</v>
      </c>
      <c r="G157" s="26">
        <f t="shared" si="16"/>
        <v>405105.43000000034</v>
      </c>
      <c r="H157" s="26">
        <f t="shared" si="23"/>
        <v>168.13</v>
      </c>
      <c r="I157" s="70">
        <f t="shared" si="20"/>
        <v>0</v>
      </c>
    </row>
    <row r="158" spans="1:9" x14ac:dyDescent="0.25">
      <c r="A158" s="45">
        <v>43994</v>
      </c>
      <c r="B158" s="40">
        <f t="shared" si="17"/>
        <v>1</v>
      </c>
      <c r="C158" s="26">
        <f t="shared" si="21"/>
        <v>4179</v>
      </c>
      <c r="D158" s="27">
        <f t="shared" si="18"/>
        <v>4012.52</v>
      </c>
      <c r="E158" s="26">
        <f t="shared" si="22"/>
        <v>166.48</v>
      </c>
      <c r="F158" s="26">
        <f t="shared" si="19"/>
        <v>405105.43000000034</v>
      </c>
      <c r="G158" s="26">
        <f t="shared" si="16"/>
        <v>401092.91000000032</v>
      </c>
      <c r="H158" s="26">
        <f t="shared" si="23"/>
        <v>166.48</v>
      </c>
      <c r="I158" s="70">
        <f t="shared" si="20"/>
        <v>0</v>
      </c>
    </row>
    <row r="159" spans="1:9" x14ac:dyDescent="0.25">
      <c r="A159" s="45">
        <v>43995</v>
      </c>
      <c r="B159" s="40">
        <f t="shared" si="17"/>
        <v>1</v>
      </c>
      <c r="C159" s="26">
        <f t="shared" si="21"/>
        <v>4179</v>
      </c>
      <c r="D159" s="27">
        <f t="shared" si="18"/>
        <v>4014.17</v>
      </c>
      <c r="E159" s="26">
        <f t="shared" si="22"/>
        <v>164.83</v>
      </c>
      <c r="F159" s="26">
        <f t="shared" si="19"/>
        <v>401092.91000000032</v>
      </c>
      <c r="G159" s="26">
        <f t="shared" si="16"/>
        <v>397078.74000000034</v>
      </c>
      <c r="H159" s="26">
        <f t="shared" si="23"/>
        <v>164.83</v>
      </c>
      <c r="I159" s="70">
        <f t="shared" si="20"/>
        <v>0</v>
      </c>
    </row>
    <row r="160" spans="1:9" x14ac:dyDescent="0.25">
      <c r="A160" s="45">
        <v>43996</v>
      </c>
      <c r="B160" s="40">
        <f t="shared" si="17"/>
        <v>1</v>
      </c>
      <c r="C160" s="26">
        <f t="shared" si="21"/>
        <v>4179</v>
      </c>
      <c r="D160" s="27">
        <f t="shared" si="18"/>
        <v>4015.82</v>
      </c>
      <c r="E160" s="26">
        <f t="shared" si="22"/>
        <v>163.18</v>
      </c>
      <c r="F160" s="26">
        <f t="shared" si="19"/>
        <v>397078.74000000034</v>
      </c>
      <c r="G160" s="26">
        <f t="shared" si="16"/>
        <v>393062.92000000033</v>
      </c>
      <c r="H160" s="26">
        <f t="shared" si="23"/>
        <v>163.18</v>
      </c>
      <c r="I160" s="70">
        <f t="shared" si="20"/>
        <v>0</v>
      </c>
    </row>
    <row r="161" spans="1:9" x14ac:dyDescent="0.25">
      <c r="A161" s="45">
        <v>43997</v>
      </c>
      <c r="B161" s="40">
        <f t="shared" si="17"/>
        <v>1</v>
      </c>
      <c r="C161" s="26">
        <f t="shared" si="21"/>
        <v>4179</v>
      </c>
      <c r="D161" s="27">
        <f t="shared" si="18"/>
        <v>4017.47</v>
      </c>
      <c r="E161" s="26">
        <f t="shared" si="22"/>
        <v>161.53</v>
      </c>
      <c r="F161" s="26">
        <f t="shared" si="19"/>
        <v>393062.92000000033</v>
      </c>
      <c r="G161" s="26">
        <f t="shared" si="16"/>
        <v>389045.45000000036</v>
      </c>
      <c r="H161" s="26">
        <f t="shared" si="23"/>
        <v>161.53</v>
      </c>
      <c r="I161" s="70">
        <f t="shared" si="20"/>
        <v>0</v>
      </c>
    </row>
    <row r="162" spans="1:9" x14ac:dyDescent="0.25">
      <c r="A162" s="45">
        <v>43998</v>
      </c>
      <c r="B162" s="40">
        <f t="shared" si="17"/>
        <v>1</v>
      </c>
      <c r="C162" s="26">
        <f t="shared" si="21"/>
        <v>4179</v>
      </c>
      <c r="D162" s="27">
        <f t="shared" si="18"/>
        <v>4019.12</v>
      </c>
      <c r="E162" s="26">
        <f t="shared" si="22"/>
        <v>159.88</v>
      </c>
      <c r="F162" s="26">
        <f t="shared" si="19"/>
        <v>389045.45000000036</v>
      </c>
      <c r="G162" s="26">
        <f t="shared" si="16"/>
        <v>385026.33000000037</v>
      </c>
      <c r="H162" s="26">
        <f t="shared" si="23"/>
        <v>159.88</v>
      </c>
      <c r="I162" s="70">
        <f t="shared" si="20"/>
        <v>0</v>
      </c>
    </row>
    <row r="163" spans="1:9" x14ac:dyDescent="0.25">
      <c r="A163" s="45">
        <v>43999</v>
      </c>
      <c r="B163" s="40">
        <f t="shared" si="17"/>
        <v>1</v>
      </c>
      <c r="C163" s="26">
        <f t="shared" si="21"/>
        <v>4179</v>
      </c>
      <c r="D163" s="27">
        <f t="shared" si="18"/>
        <v>4020.77</v>
      </c>
      <c r="E163" s="26">
        <f t="shared" si="22"/>
        <v>158.22999999999999</v>
      </c>
      <c r="F163" s="26">
        <f t="shared" si="19"/>
        <v>385026.33000000037</v>
      </c>
      <c r="G163" s="26">
        <f t="shared" si="16"/>
        <v>381005.56000000035</v>
      </c>
      <c r="H163" s="26">
        <f t="shared" si="23"/>
        <v>158.22999999999999</v>
      </c>
      <c r="I163" s="70">
        <f t="shared" si="20"/>
        <v>0</v>
      </c>
    </row>
    <row r="164" spans="1:9" x14ac:dyDescent="0.25">
      <c r="A164" s="45">
        <v>44000</v>
      </c>
      <c r="B164" s="40">
        <f t="shared" si="17"/>
        <v>1</v>
      </c>
      <c r="C164" s="26">
        <f t="shared" si="21"/>
        <v>4179</v>
      </c>
      <c r="D164" s="27">
        <f t="shared" si="18"/>
        <v>4022.42</v>
      </c>
      <c r="E164" s="26">
        <f t="shared" si="22"/>
        <v>156.58000000000001</v>
      </c>
      <c r="F164" s="26">
        <f t="shared" si="19"/>
        <v>381005.56000000035</v>
      </c>
      <c r="G164" s="26">
        <f t="shared" si="16"/>
        <v>376983.14000000036</v>
      </c>
      <c r="H164" s="26">
        <f t="shared" si="23"/>
        <v>156.58000000000001</v>
      </c>
      <c r="I164" s="70">
        <f t="shared" si="20"/>
        <v>0</v>
      </c>
    </row>
    <row r="165" spans="1:9" x14ac:dyDescent="0.25">
      <c r="A165" s="45">
        <v>44001</v>
      </c>
      <c r="B165" s="40">
        <f t="shared" si="17"/>
        <v>1</v>
      </c>
      <c r="C165" s="26">
        <f t="shared" si="21"/>
        <v>4179</v>
      </c>
      <c r="D165" s="27">
        <f t="shared" si="18"/>
        <v>4024.08</v>
      </c>
      <c r="E165" s="26">
        <f t="shared" si="22"/>
        <v>154.91999999999999</v>
      </c>
      <c r="F165" s="26">
        <f t="shared" si="19"/>
        <v>376983.14000000036</v>
      </c>
      <c r="G165" s="26">
        <f t="shared" si="16"/>
        <v>372959.06000000035</v>
      </c>
      <c r="H165" s="26">
        <f t="shared" si="23"/>
        <v>154.91999999999999</v>
      </c>
      <c r="I165" s="70">
        <f t="shared" si="20"/>
        <v>0</v>
      </c>
    </row>
    <row r="166" spans="1:9" x14ac:dyDescent="0.25">
      <c r="A166" s="45">
        <v>44002</v>
      </c>
      <c r="B166" s="40">
        <f t="shared" si="17"/>
        <v>1</v>
      </c>
      <c r="C166" s="26">
        <f t="shared" si="21"/>
        <v>4179</v>
      </c>
      <c r="D166" s="27">
        <f t="shared" si="18"/>
        <v>4025.73</v>
      </c>
      <c r="E166" s="26">
        <f t="shared" si="22"/>
        <v>153.27000000000001</v>
      </c>
      <c r="F166" s="26">
        <f t="shared" si="19"/>
        <v>372959.06000000035</v>
      </c>
      <c r="G166" s="26">
        <f t="shared" si="16"/>
        <v>368933.33000000037</v>
      </c>
      <c r="H166" s="26">
        <f t="shared" si="23"/>
        <v>153.27000000000001</v>
      </c>
      <c r="I166" s="70">
        <f t="shared" si="20"/>
        <v>0</v>
      </c>
    </row>
    <row r="167" spans="1:9" x14ac:dyDescent="0.25">
      <c r="A167" s="45">
        <v>44003</v>
      </c>
      <c r="B167" s="40">
        <f t="shared" si="17"/>
        <v>1</v>
      </c>
      <c r="C167" s="26">
        <f t="shared" si="21"/>
        <v>4179</v>
      </c>
      <c r="D167" s="27">
        <f t="shared" si="18"/>
        <v>4027.38</v>
      </c>
      <c r="E167" s="26">
        <f t="shared" si="22"/>
        <v>151.62</v>
      </c>
      <c r="F167" s="26">
        <f t="shared" si="19"/>
        <v>368933.33000000037</v>
      </c>
      <c r="G167" s="26">
        <f t="shared" si="16"/>
        <v>364905.95000000036</v>
      </c>
      <c r="H167" s="26">
        <f t="shared" si="23"/>
        <v>151.62</v>
      </c>
      <c r="I167" s="70">
        <f t="shared" si="20"/>
        <v>0</v>
      </c>
    </row>
    <row r="168" spans="1:9" x14ac:dyDescent="0.25">
      <c r="A168" s="45">
        <v>44004</v>
      </c>
      <c r="B168" s="40">
        <f t="shared" si="17"/>
        <v>1</v>
      </c>
      <c r="C168" s="26">
        <f t="shared" si="21"/>
        <v>4179</v>
      </c>
      <c r="D168" s="27">
        <f t="shared" si="18"/>
        <v>4029.04</v>
      </c>
      <c r="E168" s="26">
        <f t="shared" si="22"/>
        <v>149.96</v>
      </c>
      <c r="F168" s="26">
        <f t="shared" si="19"/>
        <v>364905.95000000036</v>
      </c>
      <c r="G168" s="26">
        <f t="shared" si="16"/>
        <v>360876.91000000038</v>
      </c>
      <c r="H168" s="26">
        <f t="shared" si="23"/>
        <v>149.96</v>
      </c>
      <c r="I168" s="70">
        <f t="shared" si="20"/>
        <v>0</v>
      </c>
    </row>
    <row r="169" spans="1:9" x14ac:dyDescent="0.25">
      <c r="A169" s="45">
        <v>44005</v>
      </c>
      <c r="B169" s="40">
        <f t="shared" si="17"/>
        <v>1</v>
      </c>
      <c r="C169" s="26">
        <f t="shared" si="21"/>
        <v>4179</v>
      </c>
      <c r="D169" s="27">
        <f t="shared" si="18"/>
        <v>4030.69</v>
      </c>
      <c r="E169" s="26">
        <f t="shared" si="22"/>
        <v>148.31</v>
      </c>
      <c r="F169" s="26">
        <f t="shared" si="19"/>
        <v>360876.91000000038</v>
      </c>
      <c r="G169" s="26">
        <f t="shared" si="16"/>
        <v>356846.22000000038</v>
      </c>
      <c r="H169" s="26">
        <f t="shared" si="23"/>
        <v>148.31</v>
      </c>
      <c r="I169" s="70">
        <f t="shared" si="20"/>
        <v>0</v>
      </c>
    </row>
    <row r="170" spans="1:9" x14ac:dyDescent="0.25">
      <c r="A170" s="45">
        <v>44006</v>
      </c>
      <c r="B170" s="40">
        <f t="shared" si="17"/>
        <v>1</v>
      </c>
      <c r="C170" s="26">
        <f t="shared" si="21"/>
        <v>4179</v>
      </c>
      <c r="D170" s="27">
        <f t="shared" si="18"/>
        <v>4032.35</v>
      </c>
      <c r="E170" s="26">
        <f t="shared" si="22"/>
        <v>146.65</v>
      </c>
      <c r="F170" s="26">
        <f t="shared" si="19"/>
        <v>356846.22000000038</v>
      </c>
      <c r="G170" s="26">
        <f t="shared" si="16"/>
        <v>352813.8700000004</v>
      </c>
      <c r="H170" s="26">
        <f t="shared" si="23"/>
        <v>146.65</v>
      </c>
      <c r="I170" s="70">
        <f t="shared" si="20"/>
        <v>0</v>
      </c>
    </row>
    <row r="171" spans="1:9" x14ac:dyDescent="0.25">
      <c r="A171" s="45">
        <v>44007</v>
      </c>
      <c r="B171" s="40">
        <f t="shared" si="17"/>
        <v>1</v>
      </c>
      <c r="C171" s="26">
        <f t="shared" si="21"/>
        <v>4179</v>
      </c>
      <c r="D171" s="27">
        <f t="shared" si="18"/>
        <v>4034.01</v>
      </c>
      <c r="E171" s="26">
        <f t="shared" si="22"/>
        <v>144.99</v>
      </c>
      <c r="F171" s="26">
        <f t="shared" si="19"/>
        <v>352813.8700000004</v>
      </c>
      <c r="G171" s="26">
        <f t="shared" si="16"/>
        <v>348779.86000000039</v>
      </c>
      <c r="H171" s="26">
        <f t="shared" si="23"/>
        <v>144.99</v>
      </c>
      <c r="I171" s="70">
        <f t="shared" si="20"/>
        <v>0</v>
      </c>
    </row>
    <row r="172" spans="1:9" x14ac:dyDescent="0.25">
      <c r="A172" s="45">
        <v>44008</v>
      </c>
      <c r="B172" s="40">
        <f t="shared" si="17"/>
        <v>1</v>
      </c>
      <c r="C172" s="26">
        <f t="shared" si="21"/>
        <v>4179</v>
      </c>
      <c r="D172" s="27">
        <f t="shared" si="18"/>
        <v>4035.67</v>
      </c>
      <c r="E172" s="26">
        <f t="shared" si="22"/>
        <v>143.33000000000001</v>
      </c>
      <c r="F172" s="26">
        <f t="shared" si="19"/>
        <v>348779.86000000039</v>
      </c>
      <c r="G172" s="26">
        <f t="shared" si="16"/>
        <v>344744.19000000041</v>
      </c>
      <c r="H172" s="26">
        <f t="shared" si="23"/>
        <v>143.33000000000001</v>
      </c>
      <c r="I172" s="70">
        <f t="shared" si="20"/>
        <v>0</v>
      </c>
    </row>
    <row r="173" spans="1:9" x14ac:dyDescent="0.25">
      <c r="A173" s="45">
        <v>44009</v>
      </c>
      <c r="B173" s="40">
        <f t="shared" si="17"/>
        <v>1</v>
      </c>
      <c r="C173" s="26">
        <f t="shared" si="21"/>
        <v>4179</v>
      </c>
      <c r="D173" s="27">
        <f t="shared" si="18"/>
        <v>4037.32</v>
      </c>
      <c r="E173" s="26">
        <f t="shared" si="22"/>
        <v>141.68</v>
      </c>
      <c r="F173" s="26">
        <f t="shared" si="19"/>
        <v>344744.19000000041</v>
      </c>
      <c r="G173" s="26">
        <f t="shared" si="16"/>
        <v>340706.8700000004</v>
      </c>
      <c r="H173" s="26">
        <f t="shared" si="23"/>
        <v>141.68</v>
      </c>
      <c r="I173" s="70">
        <f t="shared" si="20"/>
        <v>0</v>
      </c>
    </row>
    <row r="174" spans="1:9" x14ac:dyDescent="0.25">
      <c r="A174" s="45">
        <v>44010</v>
      </c>
      <c r="B174" s="40">
        <f t="shared" si="17"/>
        <v>1</v>
      </c>
      <c r="C174" s="26">
        <f t="shared" si="21"/>
        <v>4179</v>
      </c>
      <c r="D174" s="27">
        <f t="shared" si="18"/>
        <v>4038.98</v>
      </c>
      <c r="E174" s="26">
        <f t="shared" si="22"/>
        <v>140.02000000000001</v>
      </c>
      <c r="F174" s="26">
        <f t="shared" si="19"/>
        <v>340706.8700000004</v>
      </c>
      <c r="G174" s="26">
        <f t="shared" si="16"/>
        <v>336667.89000000042</v>
      </c>
      <c r="H174" s="26">
        <f t="shared" si="23"/>
        <v>140.02000000000001</v>
      </c>
      <c r="I174" s="70">
        <f t="shared" si="20"/>
        <v>0</v>
      </c>
    </row>
    <row r="175" spans="1:9" x14ac:dyDescent="0.25">
      <c r="A175" s="45">
        <v>44011</v>
      </c>
      <c r="B175" s="40">
        <f t="shared" si="17"/>
        <v>1</v>
      </c>
      <c r="C175" s="26">
        <f t="shared" si="21"/>
        <v>4179</v>
      </c>
      <c r="D175" s="27">
        <f t="shared" si="18"/>
        <v>4040.64</v>
      </c>
      <c r="E175" s="26">
        <f t="shared" si="22"/>
        <v>138.36000000000001</v>
      </c>
      <c r="F175" s="26">
        <f t="shared" si="19"/>
        <v>336667.89000000042</v>
      </c>
      <c r="G175" s="26">
        <f t="shared" si="16"/>
        <v>332627.25000000041</v>
      </c>
      <c r="H175" s="26">
        <f t="shared" si="23"/>
        <v>138.36000000000001</v>
      </c>
      <c r="I175" s="70">
        <f t="shared" si="20"/>
        <v>0</v>
      </c>
    </row>
    <row r="176" spans="1:9" x14ac:dyDescent="0.25">
      <c r="A176" s="45">
        <v>44012</v>
      </c>
      <c r="B176" s="40">
        <f t="shared" si="17"/>
        <v>1</v>
      </c>
      <c r="C176" s="26">
        <f t="shared" si="21"/>
        <v>4179</v>
      </c>
      <c r="D176" s="27">
        <f t="shared" si="18"/>
        <v>4042.3</v>
      </c>
      <c r="E176" s="26">
        <f t="shared" si="22"/>
        <v>136.69999999999999</v>
      </c>
      <c r="F176" s="26">
        <f t="shared" si="19"/>
        <v>332627.25000000041</v>
      </c>
      <c r="G176" s="26">
        <f t="shared" si="16"/>
        <v>328584.95000000042</v>
      </c>
      <c r="H176" s="26">
        <f t="shared" si="23"/>
        <v>136.69999999999999</v>
      </c>
      <c r="I176" s="70">
        <f t="shared" si="20"/>
        <v>0</v>
      </c>
    </row>
    <row r="177" spans="1:9" x14ac:dyDescent="0.25">
      <c r="A177" s="45">
        <v>44013</v>
      </c>
      <c r="B177" s="40">
        <f t="shared" si="17"/>
        <v>1</v>
      </c>
      <c r="C177" s="26">
        <f t="shared" si="21"/>
        <v>4179</v>
      </c>
      <c r="D177" s="27">
        <f t="shared" si="18"/>
        <v>4043.97</v>
      </c>
      <c r="E177" s="26">
        <f t="shared" si="22"/>
        <v>135.03</v>
      </c>
      <c r="F177" s="26">
        <f t="shared" si="19"/>
        <v>328584.95000000042</v>
      </c>
      <c r="G177" s="26">
        <f t="shared" si="16"/>
        <v>324540.98000000045</v>
      </c>
      <c r="H177" s="26">
        <f t="shared" si="23"/>
        <v>135.03</v>
      </c>
      <c r="I177" s="70">
        <f t="shared" si="20"/>
        <v>0</v>
      </c>
    </row>
    <row r="178" spans="1:9" x14ac:dyDescent="0.25">
      <c r="A178" s="45">
        <v>44014</v>
      </c>
      <c r="B178" s="40">
        <f t="shared" si="17"/>
        <v>1</v>
      </c>
      <c r="C178" s="26">
        <f t="shared" si="21"/>
        <v>4179</v>
      </c>
      <c r="D178" s="27">
        <f t="shared" si="18"/>
        <v>4045.63</v>
      </c>
      <c r="E178" s="26">
        <f t="shared" si="22"/>
        <v>133.37</v>
      </c>
      <c r="F178" s="26">
        <f t="shared" si="19"/>
        <v>324540.98000000045</v>
      </c>
      <c r="G178" s="26">
        <f t="shared" si="16"/>
        <v>320495.35000000044</v>
      </c>
      <c r="H178" s="26">
        <f t="shared" si="23"/>
        <v>133.37</v>
      </c>
      <c r="I178" s="70">
        <f t="shared" si="20"/>
        <v>0</v>
      </c>
    </row>
    <row r="179" spans="1:9" x14ac:dyDescent="0.25">
      <c r="A179" s="45">
        <v>44015</v>
      </c>
      <c r="B179" s="40">
        <f t="shared" si="17"/>
        <v>1</v>
      </c>
      <c r="C179" s="26">
        <f t="shared" si="21"/>
        <v>4179</v>
      </c>
      <c r="D179" s="27">
        <f t="shared" si="18"/>
        <v>4047.29</v>
      </c>
      <c r="E179" s="26">
        <f t="shared" si="22"/>
        <v>131.71</v>
      </c>
      <c r="F179" s="26">
        <f t="shared" si="19"/>
        <v>320495.35000000044</v>
      </c>
      <c r="G179" s="26">
        <f t="shared" si="16"/>
        <v>316448.06000000046</v>
      </c>
      <c r="H179" s="26">
        <f t="shared" si="23"/>
        <v>131.71</v>
      </c>
      <c r="I179" s="70">
        <f t="shared" si="20"/>
        <v>0</v>
      </c>
    </row>
    <row r="180" spans="1:9" x14ac:dyDescent="0.25">
      <c r="A180" s="45">
        <v>44016</v>
      </c>
      <c r="B180" s="40">
        <f t="shared" si="17"/>
        <v>1</v>
      </c>
      <c r="C180" s="26">
        <f t="shared" si="21"/>
        <v>4179</v>
      </c>
      <c r="D180" s="27">
        <f t="shared" si="18"/>
        <v>4048.95</v>
      </c>
      <c r="E180" s="26">
        <f t="shared" si="22"/>
        <v>130.05000000000001</v>
      </c>
      <c r="F180" s="26">
        <f t="shared" si="19"/>
        <v>316448.06000000046</v>
      </c>
      <c r="G180" s="26">
        <f t="shared" si="16"/>
        <v>312399.11000000045</v>
      </c>
      <c r="H180" s="26">
        <f t="shared" si="23"/>
        <v>130.05000000000001</v>
      </c>
      <c r="I180" s="70">
        <f t="shared" si="20"/>
        <v>0</v>
      </c>
    </row>
    <row r="181" spans="1:9" x14ac:dyDescent="0.25">
      <c r="A181" s="45">
        <v>44017</v>
      </c>
      <c r="B181" s="40">
        <f t="shared" si="17"/>
        <v>1</v>
      </c>
      <c r="C181" s="26">
        <f t="shared" si="21"/>
        <v>4179</v>
      </c>
      <c r="D181" s="27">
        <f t="shared" si="18"/>
        <v>4050.62</v>
      </c>
      <c r="E181" s="26">
        <f t="shared" si="22"/>
        <v>128.38</v>
      </c>
      <c r="F181" s="26">
        <f t="shared" si="19"/>
        <v>312399.11000000045</v>
      </c>
      <c r="G181" s="26">
        <f t="shared" si="16"/>
        <v>308348.49000000046</v>
      </c>
      <c r="H181" s="26">
        <f t="shared" si="23"/>
        <v>128.38</v>
      </c>
      <c r="I181" s="70">
        <f t="shared" si="20"/>
        <v>0</v>
      </c>
    </row>
    <row r="182" spans="1:9" x14ac:dyDescent="0.25">
      <c r="A182" s="45">
        <v>44018</v>
      </c>
      <c r="B182" s="40">
        <f t="shared" si="17"/>
        <v>1</v>
      </c>
      <c r="C182" s="26">
        <f t="shared" si="21"/>
        <v>4179</v>
      </c>
      <c r="D182" s="27">
        <f t="shared" si="18"/>
        <v>4052.28</v>
      </c>
      <c r="E182" s="26">
        <f t="shared" si="22"/>
        <v>126.72</v>
      </c>
      <c r="F182" s="26">
        <f t="shared" si="19"/>
        <v>308348.49000000046</v>
      </c>
      <c r="G182" s="26">
        <f t="shared" si="16"/>
        <v>304296.21000000043</v>
      </c>
      <c r="H182" s="26">
        <f t="shared" si="23"/>
        <v>126.72</v>
      </c>
      <c r="I182" s="70">
        <f t="shared" si="20"/>
        <v>0</v>
      </c>
    </row>
    <row r="183" spans="1:9" x14ac:dyDescent="0.25">
      <c r="A183" s="45">
        <v>44019</v>
      </c>
      <c r="B183" s="40">
        <f t="shared" si="17"/>
        <v>1</v>
      </c>
      <c r="C183" s="26">
        <f t="shared" si="21"/>
        <v>4179</v>
      </c>
      <c r="D183" s="27">
        <f t="shared" si="18"/>
        <v>4053.95</v>
      </c>
      <c r="E183" s="26">
        <f t="shared" si="22"/>
        <v>125.05</v>
      </c>
      <c r="F183" s="26">
        <f t="shared" si="19"/>
        <v>304296.21000000043</v>
      </c>
      <c r="G183" s="26">
        <f t="shared" si="16"/>
        <v>300242.26000000042</v>
      </c>
      <c r="H183" s="26">
        <f t="shared" si="23"/>
        <v>125.05</v>
      </c>
      <c r="I183" s="70">
        <f t="shared" si="20"/>
        <v>0</v>
      </c>
    </row>
    <row r="184" spans="1:9" x14ac:dyDescent="0.25">
      <c r="A184" s="45">
        <v>44020</v>
      </c>
      <c r="B184" s="40">
        <f t="shared" si="17"/>
        <v>1</v>
      </c>
      <c r="C184" s="26">
        <f t="shared" si="21"/>
        <v>4179</v>
      </c>
      <c r="D184" s="27">
        <f t="shared" si="18"/>
        <v>4055.61</v>
      </c>
      <c r="E184" s="26">
        <f t="shared" si="22"/>
        <v>123.39</v>
      </c>
      <c r="F184" s="26">
        <f t="shared" si="19"/>
        <v>300242.26000000042</v>
      </c>
      <c r="G184" s="26">
        <f t="shared" si="16"/>
        <v>296186.65000000043</v>
      </c>
      <c r="H184" s="26">
        <f t="shared" si="23"/>
        <v>123.39</v>
      </c>
      <c r="I184" s="70">
        <f t="shared" si="20"/>
        <v>0</v>
      </c>
    </row>
    <row r="185" spans="1:9" x14ac:dyDescent="0.25">
      <c r="A185" s="45">
        <v>44021</v>
      </c>
      <c r="B185" s="40">
        <f t="shared" si="17"/>
        <v>1</v>
      </c>
      <c r="C185" s="26">
        <f t="shared" si="21"/>
        <v>4179</v>
      </c>
      <c r="D185" s="27">
        <f t="shared" si="18"/>
        <v>4057.28</v>
      </c>
      <c r="E185" s="26">
        <f t="shared" si="22"/>
        <v>121.72</v>
      </c>
      <c r="F185" s="26">
        <f t="shared" si="19"/>
        <v>296186.65000000043</v>
      </c>
      <c r="G185" s="26">
        <f t="shared" si="16"/>
        <v>292129.3700000004</v>
      </c>
      <c r="H185" s="26">
        <f t="shared" si="23"/>
        <v>121.72</v>
      </c>
      <c r="I185" s="70">
        <f t="shared" si="20"/>
        <v>0</v>
      </c>
    </row>
    <row r="186" spans="1:9" x14ac:dyDescent="0.25">
      <c r="A186" s="45">
        <v>44022</v>
      </c>
      <c r="B186" s="40">
        <f t="shared" si="17"/>
        <v>1</v>
      </c>
      <c r="C186" s="26">
        <f t="shared" si="21"/>
        <v>4179</v>
      </c>
      <c r="D186" s="27">
        <f t="shared" si="18"/>
        <v>4058.95</v>
      </c>
      <c r="E186" s="26">
        <f t="shared" si="22"/>
        <v>120.05</v>
      </c>
      <c r="F186" s="26">
        <f t="shared" si="19"/>
        <v>292129.3700000004</v>
      </c>
      <c r="G186" s="26">
        <f t="shared" si="16"/>
        <v>288070.42000000039</v>
      </c>
      <c r="H186" s="26">
        <f t="shared" si="23"/>
        <v>120.05</v>
      </c>
      <c r="I186" s="70">
        <f t="shared" si="20"/>
        <v>0</v>
      </c>
    </row>
    <row r="187" spans="1:9" x14ac:dyDescent="0.25">
      <c r="A187" s="45">
        <v>44023</v>
      </c>
      <c r="B187" s="40">
        <f t="shared" si="17"/>
        <v>1</v>
      </c>
      <c r="C187" s="26">
        <f t="shared" si="21"/>
        <v>4179</v>
      </c>
      <c r="D187" s="27">
        <f t="shared" si="18"/>
        <v>4060.61</v>
      </c>
      <c r="E187" s="26">
        <f t="shared" si="22"/>
        <v>118.39</v>
      </c>
      <c r="F187" s="26">
        <f t="shared" si="19"/>
        <v>288070.42000000039</v>
      </c>
      <c r="G187" s="26">
        <f t="shared" si="16"/>
        <v>284009.81000000041</v>
      </c>
      <c r="H187" s="26">
        <f t="shared" si="23"/>
        <v>118.39</v>
      </c>
      <c r="I187" s="70">
        <f t="shared" si="20"/>
        <v>0</v>
      </c>
    </row>
    <row r="188" spans="1:9" x14ac:dyDescent="0.25">
      <c r="A188" s="45">
        <v>44024</v>
      </c>
      <c r="B188" s="40">
        <f t="shared" si="17"/>
        <v>1</v>
      </c>
      <c r="C188" s="26">
        <f t="shared" si="21"/>
        <v>4179</v>
      </c>
      <c r="D188" s="27">
        <f t="shared" si="18"/>
        <v>4062.28</v>
      </c>
      <c r="E188" s="26">
        <f t="shared" si="22"/>
        <v>116.72</v>
      </c>
      <c r="F188" s="26">
        <f t="shared" si="19"/>
        <v>284009.81000000041</v>
      </c>
      <c r="G188" s="26">
        <f t="shared" si="16"/>
        <v>279947.53000000038</v>
      </c>
      <c r="H188" s="26">
        <f t="shared" si="23"/>
        <v>116.72</v>
      </c>
      <c r="I188" s="70">
        <f t="shared" si="20"/>
        <v>0</v>
      </c>
    </row>
    <row r="189" spans="1:9" x14ac:dyDescent="0.25">
      <c r="A189" s="45">
        <v>44025</v>
      </c>
      <c r="B189" s="40">
        <f t="shared" si="17"/>
        <v>1</v>
      </c>
      <c r="C189" s="26">
        <f t="shared" si="21"/>
        <v>4179</v>
      </c>
      <c r="D189" s="27">
        <f t="shared" si="18"/>
        <v>4063.95</v>
      </c>
      <c r="E189" s="26">
        <f t="shared" si="22"/>
        <v>115.05</v>
      </c>
      <c r="F189" s="26">
        <f t="shared" si="19"/>
        <v>279947.53000000038</v>
      </c>
      <c r="G189" s="26">
        <f t="shared" si="16"/>
        <v>275883.58000000037</v>
      </c>
      <c r="H189" s="26">
        <f t="shared" si="23"/>
        <v>115.05</v>
      </c>
      <c r="I189" s="70">
        <f t="shared" si="20"/>
        <v>0</v>
      </c>
    </row>
    <row r="190" spans="1:9" x14ac:dyDescent="0.25">
      <c r="A190" s="45">
        <v>44026</v>
      </c>
      <c r="B190" s="40">
        <f t="shared" si="17"/>
        <v>1</v>
      </c>
      <c r="C190" s="26">
        <f t="shared" si="21"/>
        <v>4179</v>
      </c>
      <c r="D190" s="27">
        <f t="shared" si="18"/>
        <v>4065.62</v>
      </c>
      <c r="E190" s="26">
        <f t="shared" si="22"/>
        <v>113.38</v>
      </c>
      <c r="F190" s="26">
        <f t="shared" si="19"/>
        <v>275883.58000000037</v>
      </c>
      <c r="G190" s="26">
        <f t="shared" si="16"/>
        <v>271817.96000000037</v>
      </c>
      <c r="H190" s="26">
        <f t="shared" si="23"/>
        <v>113.38</v>
      </c>
      <c r="I190" s="70">
        <f t="shared" si="20"/>
        <v>0</v>
      </c>
    </row>
    <row r="191" spans="1:9" x14ac:dyDescent="0.25">
      <c r="A191" s="45">
        <v>44027</v>
      </c>
      <c r="B191" s="40">
        <f t="shared" si="17"/>
        <v>1</v>
      </c>
      <c r="C191" s="26">
        <f t="shared" si="21"/>
        <v>4179</v>
      </c>
      <c r="D191" s="27">
        <f t="shared" si="18"/>
        <v>4067.29</v>
      </c>
      <c r="E191" s="26">
        <f t="shared" si="22"/>
        <v>111.71</v>
      </c>
      <c r="F191" s="26">
        <f t="shared" si="19"/>
        <v>271817.96000000037</v>
      </c>
      <c r="G191" s="26">
        <f t="shared" si="16"/>
        <v>267750.67000000039</v>
      </c>
      <c r="H191" s="26">
        <f t="shared" si="23"/>
        <v>111.71</v>
      </c>
      <c r="I191" s="70">
        <f t="shared" si="20"/>
        <v>0</v>
      </c>
    </row>
    <row r="192" spans="1:9" x14ac:dyDescent="0.25">
      <c r="A192" s="45">
        <v>44028</v>
      </c>
      <c r="B192" s="40">
        <f t="shared" si="17"/>
        <v>1</v>
      </c>
      <c r="C192" s="26">
        <f t="shared" si="21"/>
        <v>4179</v>
      </c>
      <c r="D192" s="27">
        <f t="shared" si="18"/>
        <v>4068.97</v>
      </c>
      <c r="E192" s="26">
        <f t="shared" si="22"/>
        <v>110.03</v>
      </c>
      <c r="F192" s="26">
        <f t="shared" si="19"/>
        <v>267750.67000000039</v>
      </c>
      <c r="G192" s="26">
        <f t="shared" si="16"/>
        <v>263681.70000000042</v>
      </c>
      <c r="H192" s="26">
        <f t="shared" si="23"/>
        <v>110.03</v>
      </c>
      <c r="I192" s="70">
        <f t="shared" si="20"/>
        <v>0</v>
      </c>
    </row>
    <row r="193" spans="1:9" x14ac:dyDescent="0.25">
      <c r="A193" s="45">
        <v>44029</v>
      </c>
      <c r="B193" s="40">
        <f t="shared" si="17"/>
        <v>1</v>
      </c>
      <c r="C193" s="26">
        <f t="shared" si="21"/>
        <v>4179</v>
      </c>
      <c r="D193" s="27">
        <f t="shared" si="18"/>
        <v>4070.64</v>
      </c>
      <c r="E193" s="26">
        <f t="shared" si="22"/>
        <v>108.36</v>
      </c>
      <c r="F193" s="26">
        <f t="shared" si="19"/>
        <v>263681.70000000042</v>
      </c>
      <c r="G193" s="26">
        <f t="shared" si="16"/>
        <v>259611.06000000041</v>
      </c>
      <c r="H193" s="26">
        <f t="shared" si="23"/>
        <v>108.36</v>
      </c>
      <c r="I193" s="70">
        <f t="shared" si="20"/>
        <v>0</v>
      </c>
    </row>
    <row r="194" spans="1:9" x14ac:dyDescent="0.25">
      <c r="A194" s="45">
        <v>44030</v>
      </c>
      <c r="B194" s="40">
        <f t="shared" si="17"/>
        <v>1</v>
      </c>
      <c r="C194" s="26">
        <f t="shared" si="21"/>
        <v>4179</v>
      </c>
      <c r="D194" s="27">
        <f t="shared" si="18"/>
        <v>4072.31</v>
      </c>
      <c r="E194" s="26">
        <f t="shared" si="22"/>
        <v>106.69</v>
      </c>
      <c r="F194" s="26">
        <f t="shared" si="19"/>
        <v>259611.06000000041</v>
      </c>
      <c r="G194" s="26">
        <f t="shared" si="16"/>
        <v>255538.75000000041</v>
      </c>
      <c r="H194" s="26">
        <f t="shared" si="23"/>
        <v>106.69</v>
      </c>
      <c r="I194" s="70">
        <f t="shared" si="20"/>
        <v>0</v>
      </c>
    </row>
    <row r="195" spans="1:9" x14ac:dyDescent="0.25">
      <c r="A195" s="45">
        <v>44031</v>
      </c>
      <c r="B195" s="40">
        <f t="shared" si="17"/>
        <v>1</v>
      </c>
      <c r="C195" s="26">
        <f t="shared" si="21"/>
        <v>4179</v>
      </c>
      <c r="D195" s="27">
        <f t="shared" si="18"/>
        <v>4073.98</v>
      </c>
      <c r="E195" s="26">
        <f t="shared" si="22"/>
        <v>105.02</v>
      </c>
      <c r="F195" s="26">
        <f t="shared" si="19"/>
        <v>255538.75000000041</v>
      </c>
      <c r="G195" s="26">
        <f t="shared" si="16"/>
        <v>251464.7700000004</v>
      </c>
      <c r="H195" s="26">
        <f t="shared" si="23"/>
        <v>105.02</v>
      </c>
      <c r="I195" s="70">
        <f t="shared" si="20"/>
        <v>0</v>
      </c>
    </row>
    <row r="196" spans="1:9" x14ac:dyDescent="0.25">
      <c r="A196" s="45">
        <v>44032</v>
      </c>
      <c r="B196" s="40">
        <f t="shared" si="17"/>
        <v>1</v>
      </c>
      <c r="C196" s="26">
        <f t="shared" si="21"/>
        <v>4179</v>
      </c>
      <c r="D196" s="27">
        <f t="shared" si="18"/>
        <v>4075.66</v>
      </c>
      <c r="E196" s="26">
        <f t="shared" si="22"/>
        <v>103.34</v>
      </c>
      <c r="F196" s="26">
        <f t="shared" si="19"/>
        <v>251464.7700000004</v>
      </c>
      <c r="G196" s="26">
        <f t="shared" ref="G196:G256" si="24">F196-D196</f>
        <v>247389.11000000039</v>
      </c>
      <c r="H196" s="26">
        <f t="shared" si="23"/>
        <v>103.34</v>
      </c>
      <c r="I196" s="70">
        <f t="shared" si="20"/>
        <v>0</v>
      </c>
    </row>
    <row r="197" spans="1:9" x14ac:dyDescent="0.25">
      <c r="A197" s="45">
        <v>44033</v>
      </c>
      <c r="B197" s="40">
        <f t="shared" ref="B197:B256" si="25">A197-A196</f>
        <v>1</v>
      </c>
      <c r="C197" s="26">
        <f t="shared" si="21"/>
        <v>4179</v>
      </c>
      <c r="D197" s="27">
        <f t="shared" ref="D197:D256" si="26">C197-E197</f>
        <v>4077.33</v>
      </c>
      <c r="E197" s="26">
        <f t="shared" si="22"/>
        <v>101.67</v>
      </c>
      <c r="F197" s="26">
        <f t="shared" ref="F197:F256" si="27">G196</f>
        <v>247389.11000000039</v>
      </c>
      <c r="G197" s="26">
        <f t="shared" si="24"/>
        <v>243311.78000000041</v>
      </c>
      <c r="H197" s="26">
        <f t="shared" si="23"/>
        <v>101.67</v>
      </c>
      <c r="I197" s="70">
        <f t="shared" ref="I197:I256" si="28">H197-E197</f>
        <v>0</v>
      </c>
    </row>
    <row r="198" spans="1:9" x14ac:dyDescent="0.25">
      <c r="A198" s="45">
        <v>44034</v>
      </c>
      <c r="B198" s="40">
        <f t="shared" si="25"/>
        <v>1</v>
      </c>
      <c r="C198" s="26">
        <f t="shared" ref="C198:C256" si="29">$D$2</f>
        <v>4179</v>
      </c>
      <c r="D198" s="27">
        <f t="shared" si="26"/>
        <v>4079.01</v>
      </c>
      <c r="E198" s="26">
        <f t="shared" ref="E198:E255" si="30">ROUND(F198*$B$2*B198/365,2)</f>
        <v>99.99</v>
      </c>
      <c r="F198" s="26">
        <f t="shared" si="27"/>
        <v>243311.78000000041</v>
      </c>
      <c r="G198" s="26">
        <f t="shared" si="24"/>
        <v>239232.7700000004</v>
      </c>
      <c r="H198" s="26">
        <f t="shared" ref="H198:H255" si="31">ROUND(F198*$B$2*B198/365,2)</f>
        <v>99.99</v>
      </c>
      <c r="I198" s="70">
        <f t="shared" si="28"/>
        <v>0</v>
      </c>
    </row>
    <row r="199" spans="1:9" x14ac:dyDescent="0.25">
      <c r="A199" s="45">
        <v>44035</v>
      </c>
      <c r="B199" s="40">
        <f t="shared" si="25"/>
        <v>1</v>
      </c>
      <c r="C199" s="26">
        <f t="shared" si="29"/>
        <v>4179</v>
      </c>
      <c r="D199" s="27">
        <f t="shared" si="26"/>
        <v>4080.69</v>
      </c>
      <c r="E199" s="26">
        <f t="shared" si="30"/>
        <v>98.31</v>
      </c>
      <c r="F199" s="26">
        <f t="shared" si="27"/>
        <v>239232.7700000004</v>
      </c>
      <c r="G199" s="26">
        <f t="shared" si="24"/>
        <v>235152.08000000039</v>
      </c>
      <c r="H199" s="26">
        <f t="shared" si="31"/>
        <v>98.31</v>
      </c>
      <c r="I199" s="70">
        <f t="shared" si="28"/>
        <v>0</v>
      </c>
    </row>
    <row r="200" spans="1:9" x14ac:dyDescent="0.25">
      <c r="A200" s="45">
        <v>44036</v>
      </c>
      <c r="B200" s="40">
        <f t="shared" si="25"/>
        <v>1</v>
      </c>
      <c r="C200" s="26">
        <f t="shared" si="29"/>
        <v>4179</v>
      </c>
      <c r="D200" s="27">
        <f t="shared" si="26"/>
        <v>4082.36</v>
      </c>
      <c r="E200" s="26">
        <f t="shared" si="30"/>
        <v>96.64</v>
      </c>
      <c r="F200" s="26">
        <f t="shared" si="27"/>
        <v>235152.08000000039</v>
      </c>
      <c r="G200" s="26">
        <f t="shared" si="24"/>
        <v>231069.72000000041</v>
      </c>
      <c r="H200" s="26">
        <f t="shared" si="31"/>
        <v>96.64</v>
      </c>
      <c r="I200" s="70">
        <f t="shared" si="28"/>
        <v>0</v>
      </c>
    </row>
    <row r="201" spans="1:9" x14ac:dyDescent="0.25">
      <c r="A201" s="45">
        <v>44037</v>
      </c>
      <c r="B201" s="40">
        <f t="shared" si="25"/>
        <v>1</v>
      </c>
      <c r="C201" s="26">
        <f t="shared" si="29"/>
        <v>4179</v>
      </c>
      <c r="D201" s="27">
        <f t="shared" si="26"/>
        <v>4084.04</v>
      </c>
      <c r="E201" s="26">
        <f t="shared" si="30"/>
        <v>94.96</v>
      </c>
      <c r="F201" s="26">
        <f t="shared" si="27"/>
        <v>231069.72000000041</v>
      </c>
      <c r="G201" s="26">
        <f t="shared" si="24"/>
        <v>226985.6800000004</v>
      </c>
      <c r="H201" s="26">
        <f t="shared" si="31"/>
        <v>94.96</v>
      </c>
      <c r="I201" s="70">
        <f t="shared" si="28"/>
        <v>0</v>
      </c>
    </row>
    <row r="202" spans="1:9" x14ac:dyDescent="0.25">
      <c r="A202" s="45">
        <v>44038</v>
      </c>
      <c r="B202" s="40">
        <f t="shared" si="25"/>
        <v>1</v>
      </c>
      <c r="C202" s="26">
        <f t="shared" si="29"/>
        <v>4179</v>
      </c>
      <c r="D202" s="27">
        <f t="shared" si="26"/>
        <v>4085.72</v>
      </c>
      <c r="E202" s="26">
        <f t="shared" si="30"/>
        <v>93.28</v>
      </c>
      <c r="F202" s="26">
        <f t="shared" si="27"/>
        <v>226985.6800000004</v>
      </c>
      <c r="G202" s="26">
        <f t="shared" si="24"/>
        <v>222899.9600000004</v>
      </c>
      <c r="H202" s="26">
        <f t="shared" si="31"/>
        <v>93.28</v>
      </c>
      <c r="I202" s="70">
        <f t="shared" si="28"/>
        <v>0</v>
      </c>
    </row>
    <row r="203" spans="1:9" x14ac:dyDescent="0.25">
      <c r="A203" s="45">
        <v>44039</v>
      </c>
      <c r="B203" s="40">
        <f t="shared" si="25"/>
        <v>1</v>
      </c>
      <c r="C203" s="26">
        <f t="shared" si="29"/>
        <v>4179</v>
      </c>
      <c r="D203" s="27">
        <f t="shared" si="26"/>
        <v>4087.4</v>
      </c>
      <c r="E203" s="26">
        <f t="shared" si="30"/>
        <v>91.6</v>
      </c>
      <c r="F203" s="26">
        <f t="shared" si="27"/>
        <v>222899.9600000004</v>
      </c>
      <c r="G203" s="26">
        <f t="shared" si="24"/>
        <v>218812.56000000041</v>
      </c>
      <c r="H203" s="26">
        <f t="shared" si="31"/>
        <v>91.6</v>
      </c>
      <c r="I203" s="70">
        <f t="shared" si="28"/>
        <v>0</v>
      </c>
    </row>
    <row r="204" spans="1:9" x14ac:dyDescent="0.25">
      <c r="A204" s="45">
        <v>44040</v>
      </c>
      <c r="B204" s="40">
        <f t="shared" si="25"/>
        <v>1</v>
      </c>
      <c r="C204" s="26">
        <f t="shared" si="29"/>
        <v>4179</v>
      </c>
      <c r="D204" s="27">
        <f t="shared" si="26"/>
        <v>4089.08</v>
      </c>
      <c r="E204" s="26">
        <f t="shared" si="30"/>
        <v>89.92</v>
      </c>
      <c r="F204" s="26">
        <f t="shared" si="27"/>
        <v>218812.56000000041</v>
      </c>
      <c r="G204" s="26">
        <f t="shared" si="24"/>
        <v>214723.48000000042</v>
      </c>
      <c r="H204" s="26">
        <f t="shared" si="31"/>
        <v>89.92</v>
      </c>
      <c r="I204" s="70">
        <f t="shared" si="28"/>
        <v>0</v>
      </c>
    </row>
    <row r="205" spans="1:9" x14ac:dyDescent="0.25">
      <c r="A205" s="45">
        <v>44041</v>
      </c>
      <c r="B205" s="40">
        <f t="shared" si="25"/>
        <v>1</v>
      </c>
      <c r="C205" s="26">
        <f t="shared" si="29"/>
        <v>4179</v>
      </c>
      <c r="D205" s="27">
        <f t="shared" si="26"/>
        <v>4090.76</v>
      </c>
      <c r="E205" s="26">
        <f t="shared" si="30"/>
        <v>88.24</v>
      </c>
      <c r="F205" s="26">
        <f t="shared" si="27"/>
        <v>214723.48000000042</v>
      </c>
      <c r="G205" s="26">
        <f t="shared" si="24"/>
        <v>210632.72000000041</v>
      </c>
      <c r="H205" s="26">
        <f t="shared" si="31"/>
        <v>88.24</v>
      </c>
      <c r="I205" s="70">
        <f t="shared" si="28"/>
        <v>0</v>
      </c>
    </row>
    <row r="206" spans="1:9" x14ac:dyDescent="0.25">
      <c r="A206" s="45">
        <v>44042</v>
      </c>
      <c r="B206" s="40">
        <f t="shared" si="25"/>
        <v>1</v>
      </c>
      <c r="C206" s="26">
        <f t="shared" si="29"/>
        <v>4179</v>
      </c>
      <c r="D206" s="27">
        <f t="shared" si="26"/>
        <v>4092.44</v>
      </c>
      <c r="E206" s="26">
        <f t="shared" si="30"/>
        <v>86.56</v>
      </c>
      <c r="F206" s="26">
        <f t="shared" si="27"/>
        <v>210632.72000000041</v>
      </c>
      <c r="G206" s="26">
        <f t="shared" si="24"/>
        <v>206540.28000000041</v>
      </c>
      <c r="H206" s="26">
        <f t="shared" si="31"/>
        <v>86.56</v>
      </c>
      <c r="I206" s="70">
        <f t="shared" si="28"/>
        <v>0</v>
      </c>
    </row>
    <row r="207" spans="1:9" x14ac:dyDescent="0.25">
      <c r="A207" s="45">
        <v>44043</v>
      </c>
      <c r="B207" s="40">
        <f t="shared" si="25"/>
        <v>1</v>
      </c>
      <c r="C207" s="26">
        <f t="shared" si="29"/>
        <v>4179</v>
      </c>
      <c r="D207" s="27">
        <f t="shared" si="26"/>
        <v>4094.12</v>
      </c>
      <c r="E207" s="26">
        <f t="shared" si="30"/>
        <v>84.88</v>
      </c>
      <c r="F207" s="26">
        <f t="shared" si="27"/>
        <v>206540.28000000041</v>
      </c>
      <c r="G207" s="26">
        <f t="shared" si="24"/>
        <v>202446.16000000041</v>
      </c>
      <c r="H207" s="26">
        <f t="shared" si="31"/>
        <v>84.88</v>
      </c>
      <c r="I207" s="70">
        <f t="shared" si="28"/>
        <v>0</v>
      </c>
    </row>
    <row r="208" spans="1:9" x14ac:dyDescent="0.25">
      <c r="A208" s="45">
        <v>44044</v>
      </c>
      <c r="B208" s="40">
        <f t="shared" si="25"/>
        <v>1</v>
      </c>
      <c r="C208" s="26">
        <f t="shared" si="29"/>
        <v>4179</v>
      </c>
      <c r="D208" s="27">
        <f t="shared" si="26"/>
        <v>4095.8</v>
      </c>
      <c r="E208" s="26">
        <f t="shared" si="30"/>
        <v>83.2</v>
      </c>
      <c r="F208" s="26">
        <f t="shared" si="27"/>
        <v>202446.16000000041</v>
      </c>
      <c r="G208" s="26">
        <f t="shared" si="24"/>
        <v>198350.36000000042</v>
      </c>
      <c r="H208" s="26">
        <f t="shared" si="31"/>
        <v>83.2</v>
      </c>
      <c r="I208" s="70">
        <f t="shared" si="28"/>
        <v>0</v>
      </c>
    </row>
    <row r="209" spans="1:9" x14ac:dyDescent="0.25">
      <c r="A209" s="45">
        <v>44045</v>
      </c>
      <c r="B209" s="40">
        <f t="shared" si="25"/>
        <v>1</v>
      </c>
      <c r="C209" s="26">
        <f t="shared" si="29"/>
        <v>4179</v>
      </c>
      <c r="D209" s="27">
        <f t="shared" si="26"/>
        <v>4097.49</v>
      </c>
      <c r="E209" s="26">
        <f t="shared" si="30"/>
        <v>81.510000000000005</v>
      </c>
      <c r="F209" s="26">
        <f t="shared" si="27"/>
        <v>198350.36000000042</v>
      </c>
      <c r="G209" s="26">
        <f t="shared" si="24"/>
        <v>194252.87000000043</v>
      </c>
      <c r="H209" s="26">
        <f t="shared" si="31"/>
        <v>81.510000000000005</v>
      </c>
      <c r="I209" s="70">
        <f t="shared" si="28"/>
        <v>0</v>
      </c>
    </row>
    <row r="210" spans="1:9" x14ac:dyDescent="0.25">
      <c r="A210" s="45">
        <v>44046</v>
      </c>
      <c r="B210" s="40">
        <f t="shared" si="25"/>
        <v>1</v>
      </c>
      <c r="C210" s="26">
        <f t="shared" si="29"/>
        <v>4179</v>
      </c>
      <c r="D210" s="27">
        <f t="shared" si="26"/>
        <v>4099.17</v>
      </c>
      <c r="E210" s="26">
        <f t="shared" si="30"/>
        <v>79.83</v>
      </c>
      <c r="F210" s="26">
        <f t="shared" si="27"/>
        <v>194252.87000000043</v>
      </c>
      <c r="G210" s="26">
        <f t="shared" si="24"/>
        <v>190153.70000000042</v>
      </c>
      <c r="H210" s="26">
        <f t="shared" si="31"/>
        <v>79.83</v>
      </c>
      <c r="I210" s="70">
        <f t="shared" si="28"/>
        <v>0</v>
      </c>
    </row>
    <row r="211" spans="1:9" x14ac:dyDescent="0.25">
      <c r="A211" s="45">
        <v>44047</v>
      </c>
      <c r="B211" s="40">
        <f t="shared" si="25"/>
        <v>1</v>
      </c>
      <c r="C211" s="26">
        <f t="shared" si="29"/>
        <v>4179</v>
      </c>
      <c r="D211" s="27">
        <f t="shared" si="26"/>
        <v>4100.8500000000004</v>
      </c>
      <c r="E211" s="26">
        <f t="shared" si="30"/>
        <v>78.150000000000006</v>
      </c>
      <c r="F211" s="26">
        <f t="shared" si="27"/>
        <v>190153.70000000042</v>
      </c>
      <c r="G211" s="26">
        <f t="shared" si="24"/>
        <v>186052.85000000041</v>
      </c>
      <c r="H211" s="26">
        <f t="shared" si="31"/>
        <v>78.150000000000006</v>
      </c>
      <c r="I211" s="70">
        <f t="shared" si="28"/>
        <v>0</v>
      </c>
    </row>
    <row r="212" spans="1:9" x14ac:dyDescent="0.25">
      <c r="A212" s="45">
        <v>44048</v>
      </c>
      <c r="B212" s="40">
        <f t="shared" si="25"/>
        <v>1</v>
      </c>
      <c r="C212" s="26">
        <f t="shared" si="29"/>
        <v>4179</v>
      </c>
      <c r="D212" s="27">
        <f t="shared" si="26"/>
        <v>4102.54</v>
      </c>
      <c r="E212" s="26">
        <f t="shared" si="30"/>
        <v>76.459999999999994</v>
      </c>
      <c r="F212" s="26">
        <f t="shared" si="27"/>
        <v>186052.85000000041</v>
      </c>
      <c r="G212" s="26">
        <f t="shared" si="24"/>
        <v>181950.31000000041</v>
      </c>
      <c r="H212" s="26">
        <f t="shared" si="31"/>
        <v>76.459999999999994</v>
      </c>
      <c r="I212" s="70">
        <f t="shared" si="28"/>
        <v>0</v>
      </c>
    </row>
    <row r="213" spans="1:9" x14ac:dyDescent="0.25">
      <c r="A213" s="45">
        <v>44049</v>
      </c>
      <c r="B213" s="40">
        <f t="shared" si="25"/>
        <v>1</v>
      </c>
      <c r="C213" s="26">
        <f t="shared" si="29"/>
        <v>4179</v>
      </c>
      <c r="D213" s="27">
        <f t="shared" si="26"/>
        <v>4104.2299999999996</v>
      </c>
      <c r="E213" s="26">
        <f t="shared" si="30"/>
        <v>74.77</v>
      </c>
      <c r="F213" s="26">
        <f t="shared" si="27"/>
        <v>181950.31000000041</v>
      </c>
      <c r="G213" s="26">
        <f t="shared" si="24"/>
        <v>177846.08000000039</v>
      </c>
      <c r="H213" s="26">
        <f t="shared" si="31"/>
        <v>74.77</v>
      </c>
      <c r="I213" s="70">
        <f t="shared" si="28"/>
        <v>0</v>
      </c>
    </row>
    <row r="214" spans="1:9" x14ac:dyDescent="0.25">
      <c r="A214" s="45">
        <v>44050</v>
      </c>
      <c r="B214" s="40">
        <f t="shared" si="25"/>
        <v>1</v>
      </c>
      <c r="C214" s="26">
        <f t="shared" si="29"/>
        <v>4179</v>
      </c>
      <c r="D214" s="27">
        <f t="shared" si="26"/>
        <v>4105.91</v>
      </c>
      <c r="E214" s="26">
        <f t="shared" si="30"/>
        <v>73.09</v>
      </c>
      <c r="F214" s="26">
        <f t="shared" si="27"/>
        <v>177846.08000000039</v>
      </c>
      <c r="G214" s="26">
        <f t="shared" si="24"/>
        <v>173740.17000000039</v>
      </c>
      <c r="H214" s="26">
        <f t="shared" si="31"/>
        <v>73.09</v>
      </c>
      <c r="I214" s="70">
        <f t="shared" si="28"/>
        <v>0</v>
      </c>
    </row>
    <row r="215" spans="1:9" x14ac:dyDescent="0.25">
      <c r="A215" s="45">
        <v>44051</v>
      </c>
      <c r="B215" s="40">
        <f t="shared" si="25"/>
        <v>1</v>
      </c>
      <c r="C215" s="26">
        <f t="shared" si="29"/>
        <v>4179</v>
      </c>
      <c r="D215" s="27">
        <f t="shared" si="26"/>
        <v>4107.6000000000004</v>
      </c>
      <c r="E215" s="26">
        <f t="shared" si="30"/>
        <v>71.400000000000006</v>
      </c>
      <c r="F215" s="26">
        <f t="shared" si="27"/>
        <v>173740.17000000039</v>
      </c>
      <c r="G215" s="26">
        <f t="shared" si="24"/>
        <v>169632.57000000039</v>
      </c>
      <c r="H215" s="26">
        <f t="shared" si="31"/>
        <v>71.400000000000006</v>
      </c>
      <c r="I215" s="70">
        <f t="shared" si="28"/>
        <v>0</v>
      </c>
    </row>
    <row r="216" spans="1:9" x14ac:dyDescent="0.25">
      <c r="A216" s="45">
        <v>44052</v>
      </c>
      <c r="B216" s="40">
        <f t="shared" si="25"/>
        <v>1</v>
      </c>
      <c r="C216" s="26">
        <f t="shared" si="29"/>
        <v>4179</v>
      </c>
      <c r="D216" s="27">
        <f t="shared" si="26"/>
        <v>4109.29</v>
      </c>
      <c r="E216" s="26">
        <f t="shared" si="30"/>
        <v>69.709999999999994</v>
      </c>
      <c r="F216" s="26">
        <f t="shared" si="27"/>
        <v>169632.57000000039</v>
      </c>
      <c r="G216" s="26">
        <f t="shared" si="24"/>
        <v>165523.28000000038</v>
      </c>
      <c r="H216" s="26">
        <f t="shared" si="31"/>
        <v>69.709999999999994</v>
      </c>
      <c r="I216" s="70">
        <f t="shared" si="28"/>
        <v>0</v>
      </c>
    </row>
    <row r="217" spans="1:9" x14ac:dyDescent="0.25">
      <c r="A217" s="45">
        <v>44053</v>
      </c>
      <c r="B217" s="40">
        <f t="shared" si="25"/>
        <v>1</v>
      </c>
      <c r="C217" s="26">
        <f t="shared" si="29"/>
        <v>4179</v>
      </c>
      <c r="D217" s="27">
        <f t="shared" si="26"/>
        <v>4110.9799999999996</v>
      </c>
      <c r="E217" s="26">
        <f t="shared" si="30"/>
        <v>68.02</v>
      </c>
      <c r="F217" s="26">
        <f t="shared" si="27"/>
        <v>165523.28000000038</v>
      </c>
      <c r="G217" s="26">
        <f t="shared" si="24"/>
        <v>161412.30000000037</v>
      </c>
      <c r="H217" s="26">
        <f t="shared" si="31"/>
        <v>68.02</v>
      </c>
      <c r="I217" s="70">
        <f t="shared" si="28"/>
        <v>0</v>
      </c>
    </row>
    <row r="218" spans="1:9" x14ac:dyDescent="0.25">
      <c r="A218" s="45">
        <v>44054</v>
      </c>
      <c r="B218" s="40">
        <f t="shared" si="25"/>
        <v>1</v>
      </c>
      <c r="C218" s="26">
        <f t="shared" si="29"/>
        <v>4179</v>
      </c>
      <c r="D218" s="27">
        <f t="shared" si="26"/>
        <v>4112.67</v>
      </c>
      <c r="E218" s="26">
        <f t="shared" si="30"/>
        <v>66.33</v>
      </c>
      <c r="F218" s="26">
        <f t="shared" si="27"/>
        <v>161412.30000000037</v>
      </c>
      <c r="G218" s="26">
        <f t="shared" si="24"/>
        <v>157299.63000000035</v>
      </c>
      <c r="H218" s="26">
        <f t="shared" si="31"/>
        <v>66.33</v>
      </c>
      <c r="I218" s="70">
        <f t="shared" si="28"/>
        <v>0</v>
      </c>
    </row>
    <row r="219" spans="1:9" x14ac:dyDescent="0.25">
      <c r="A219" s="45">
        <v>44055</v>
      </c>
      <c r="B219" s="40">
        <f t="shared" si="25"/>
        <v>1</v>
      </c>
      <c r="C219" s="26">
        <f t="shared" si="29"/>
        <v>4179</v>
      </c>
      <c r="D219" s="27">
        <f t="shared" si="26"/>
        <v>4114.3599999999997</v>
      </c>
      <c r="E219" s="26">
        <f t="shared" si="30"/>
        <v>64.64</v>
      </c>
      <c r="F219" s="26">
        <f t="shared" si="27"/>
        <v>157299.63000000035</v>
      </c>
      <c r="G219" s="26">
        <f t="shared" si="24"/>
        <v>153185.27000000037</v>
      </c>
      <c r="H219" s="26">
        <f t="shared" si="31"/>
        <v>64.64</v>
      </c>
      <c r="I219" s="70">
        <f t="shared" si="28"/>
        <v>0</v>
      </c>
    </row>
    <row r="220" spans="1:9" x14ac:dyDescent="0.25">
      <c r="A220" s="45">
        <v>44056</v>
      </c>
      <c r="B220" s="40">
        <f t="shared" si="25"/>
        <v>1</v>
      </c>
      <c r="C220" s="26">
        <f t="shared" si="29"/>
        <v>4179</v>
      </c>
      <c r="D220" s="27">
        <f t="shared" si="26"/>
        <v>4116.05</v>
      </c>
      <c r="E220" s="26">
        <f t="shared" si="30"/>
        <v>62.95</v>
      </c>
      <c r="F220" s="26">
        <f t="shared" si="27"/>
        <v>153185.27000000037</v>
      </c>
      <c r="G220" s="26">
        <f t="shared" si="24"/>
        <v>149069.22000000038</v>
      </c>
      <c r="H220" s="26">
        <f t="shared" si="31"/>
        <v>62.95</v>
      </c>
      <c r="I220" s="70">
        <f t="shared" si="28"/>
        <v>0</v>
      </c>
    </row>
    <row r="221" spans="1:9" x14ac:dyDescent="0.25">
      <c r="A221" s="45">
        <v>44057</v>
      </c>
      <c r="B221" s="40">
        <f t="shared" si="25"/>
        <v>1</v>
      </c>
      <c r="C221" s="26">
        <f t="shared" si="29"/>
        <v>4179</v>
      </c>
      <c r="D221" s="27">
        <f t="shared" si="26"/>
        <v>4117.74</v>
      </c>
      <c r="E221" s="26">
        <f t="shared" si="30"/>
        <v>61.26</v>
      </c>
      <c r="F221" s="26">
        <f t="shared" si="27"/>
        <v>149069.22000000038</v>
      </c>
      <c r="G221" s="26">
        <f t="shared" si="24"/>
        <v>144951.48000000039</v>
      </c>
      <c r="H221" s="26">
        <f t="shared" si="31"/>
        <v>61.26</v>
      </c>
      <c r="I221" s="70">
        <f t="shared" si="28"/>
        <v>0</v>
      </c>
    </row>
    <row r="222" spans="1:9" x14ac:dyDescent="0.25">
      <c r="A222" s="45">
        <v>44058</v>
      </c>
      <c r="B222" s="40">
        <f t="shared" si="25"/>
        <v>1</v>
      </c>
      <c r="C222" s="26">
        <f t="shared" si="29"/>
        <v>4179</v>
      </c>
      <c r="D222" s="27">
        <f t="shared" si="26"/>
        <v>4119.43</v>
      </c>
      <c r="E222" s="26">
        <f t="shared" si="30"/>
        <v>59.57</v>
      </c>
      <c r="F222" s="26">
        <f t="shared" si="27"/>
        <v>144951.48000000039</v>
      </c>
      <c r="G222" s="26">
        <f t="shared" si="24"/>
        <v>140832.0500000004</v>
      </c>
      <c r="H222" s="26">
        <f t="shared" si="31"/>
        <v>59.57</v>
      </c>
      <c r="I222" s="70">
        <f t="shared" si="28"/>
        <v>0</v>
      </c>
    </row>
    <row r="223" spans="1:9" x14ac:dyDescent="0.25">
      <c r="A223" s="45">
        <v>44059</v>
      </c>
      <c r="B223" s="40">
        <f t="shared" si="25"/>
        <v>1</v>
      </c>
      <c r="C223" s="26">
        <f t="shared" si="29"/>
        <v>4179</v>
      </c>
      <c r="D223" s="27">
        <f t="shared" si="26"/>
        <v>4121.12</v>
      </c>
      <c r="E223" s="26">
        <f t="shared" si="30"/>
        <v>57.88</v>
      </c>
      <c r="F223" s="26">
        <f t="shared" si="27"/>
        <v>140832.0500000004</v>
      </c>
      <c r="G223" s="26">
        <f t="shared" si="24"/>
        <v>136710.9300000004</v>
      </c>
      <c r="H223" s="26">
        <f t="shared" si="31"/>
        <v>57.88</v>
      </c>
      <c r="I223" s="70">
        <f t="shared" si="28"/>
        <v>0</v>
      </c>
    </row>
    <row r="224" spans="1:9" x14ac:dyDescent="0.25">
      <c r="A224" s="45">
        <v>44060</v>
      </c>
      <c r="B224" s="40">
        <f t="shared" si="25"/>
        <v>1</v>
      </c>
      <c r="C224" s="26">
        <f t="shared" si="29"/>
        <v>4179</v>
      </c>
      <c r="D224" s="27">
        <f t="shared" si="26"/>
        <v>4122.82</v>
      </c>
      <c r="E224" s="26">
        <f t="shared" si="30"/>
        <v>56.18</v>
      </c>
      <c r="F224" s="26">
        <f t="shared" si="27"/>
        <v>136710.9300000004</v>
      </c>
      <c r="G224" s="26">
        <f t="shared" si="24"/>
        <v>132588.11000000039</v>
      </c>
      <c r="H224" s="26">
        <f t="shared" si="31"/>
        <v>56.18</v>
      </c>
      <c r="I224" s="70">
        <f t="shared" si="28"/>
        <v>0</v>
      </c>
    </row>
    <row r="225" spans="1:9" x14ac:dyDescent="0.25">
      <c r="A225" s="45">
        <v>44061</v>
      </c>
      <c r="B225" s="40">
        <f t="shared" si="25"/>
        <v>1</v>
      </c>
      <c r="C225" s="26">
        <f t="shared" si="29"/>
        <v>4179</v>
      </c>
      <c r="D225" s="27">
        <f t="shared" si="26"/>
        <v>4124.51</v>
      </c>
      <c r="E225" s="26">
        <f t="shared" si="30"/>
        <v>54.49</v>
      </c>
      <c r="F225" s="26">
        <f t="shared" si="27"/>
        <v>132588.11000000039</v>
      </c>
      <c r="G225" s="26">
        <f t="shared" si="24"/>
        <v>128463.6000000004</v>
      </c>
      <c r="H225" s="26">
        <f t="shared" si="31"/>
        <v>54.49</v>
      </c>
      <c r="I225" s="70">
        <f t="shared" si="28"/>
        <v>0</v>
      </c>
    </row>
    <row r="226" spans="1:9" x14ac:dyDescent="0.25">
      <c r="A226" s="45">
        <v>44062</v>
      </c>
      <c r="B226" s="40">
        <f t="shared" si="25"/>
        <v>1</v>
      </c>
      <c r="C226" s="26">
        <f t="shared" si="29"/>
        <v>4179</v>
      </c>
      <c r="D226" s="27">
        <f t="shared" si="26"/>
        <v>4126.21</v>
      </c>
      <c r="E226" s="26">
        <f t="shared" si="30"/>
        <v>52.79</v>
      </c>
      <c r="F226" s="26">
        <f t="shared" si="27"/>
        <v>128463.6000000004</v>
      </c>
      <c r="G226" s="26">
        <f t="shared" si="24"/>
        <v>124337.39000000039</v>
      </c>
      <c r="H226" s="26">
        <f t="shared" si="31"/>
        <v>52.79</v>
      </c>
      <c r="I226" s="70">
        <f t="shared" si="28"/>
        <v>0</v>
      </c>
    </row>
    <row r="227" spans="1:9" x14ac:dyDescent="0.25">
      <c r="A227" s="45">
        <v>44063</v>
      </c>
      <c r="B227" s="40">
        <f t="shared" si="25"/>
        <v>1</v>
      </c>
      <c r="C227" s="26">
        <f t="shared" si="29"/>
        <v>4179</v>
      </c>
      <c r="D227" s="27">
        <f t="shared" si="26"/>
        <v>4127.8999999999996</v>
      </c>
      <c r="E227" s="26">
        <f t="shared" si="30"/>
        <v>51.1</v>
      </c>
      <c r="F227" s="26">
        <f t="shared" si="27"/>
        <v>124337.39000000039</v>
      </c>
      <c r="G227" s="26">
        <f t="shared" si="24"/>
        <v>120209.4900000004</v>
      </c>
      <c r="H227" s="26">
        <f t="shared" si="31"/>
        <v>51.1</v>
      </c>
      <c r="I227" s="70">
        <f t="shared" si="28"/>
        <v>0</v>
      </c>
    </row>
    <row r="228" spans="1:9" x14ac:dyDescent="0.25">
      <c r="A228" s="45">
        <v>44064</v>
      </c>
      <c r="B228" s="40">
        <f t="shared" si="25"/>
        <v>1</v>
      </c>
      <c r="C228" s="26">
        <f t="shared" si="29"/>
        <v>4179</v>
      </c>
      <c r="D228" s="27">
        <f t="shared" si="26"/>
        <v>4129.6000000000004</v>
      </c>
      <c r="E228" s="26">
        <f t="shared" si="30"/>
        <v>49.4</v>
      </c>
      <c r="F228" s="26">
        <f t="shared" si="27"/>
        <v>120209.4900000004</v>
      </c>
      <c r="G228" s="26">
        <f t="shared" si="24"/>
        <v>116079.89000000039</v>
      </c>
      <c r="H228" s="26">
        <f t="shared" si="31"/>
        <v>49.4</v>
      </c>
      <c r="I228" s="70">
        <f t="shared" si="28"/>
        <v>0</v>
      </c>
    </row>
    <row r="229" spans="1:9" x14ac:dyDescent="0.25">
      <c r="A229" s="45">
        <v>44065</v>
      </c>
      <c r="B229" s="40">
        <f t="shared" si="25"/>
        <v>1</v>
      </c>
      <c r="C229" s="26">
        <f t="shared" si="29"/>
        <v>4179</v>
      </c>
      <c r="D229" s="27">
        <f t="shared" si="26"/>
        <v>4131.3</v>
      </c>
      <c r="E229" s="26">
        <f t="shared" si="30"/>
        <v>47.7</v>
      </c>
      <c r="F229" s="26">
        <f t="shared" si="27"/>
        <v>116079.89000000039</v>
      </c>
      <c r="G229" s="26">
        <f t="shared" si="24"/>
        <v>111948.59000000039</v>
      </c>
      <c r="H229" s="26">
        <f t="shared" si="31"/>
        <v>47.7</v>
      </c>
      <c r="I229" s="70">
        <f t="shared" si="28"/>
        <v>0</v>
      </c>
    </row>
    <row r="230" spans="1:9" x14ac:dyDescent="0.25">
      <c r="A230" s="45">
        <v>44066</v>
      </c>
      <c r="B230" s="40">
        <f t="shared" si="25"/>
        <v>1</v>
      </c>
      <c r="C230" s="26">
        <f t="shared" si="29"/>
        <v>4179</v>
      </c>
      <c r="D230" s="27">
        <f t="shared" si="26"/>
        <v>4132.99</v>
      </c>
      <c r="E230" s="26">
        <f t="shared" si="30"/>
        <v>46.01</v>
      </c>
      <c r="F230" s="26">
        <f t="shared" si="27"/>
        <v>111948.59000000039</v>
      </c>
      <c r="G230" s="26">
        <f t="shared" si="24"/>
        <v>107815.60000000038</v>
      </c>
      <c r="H230" s="26">
        <f t="shared" si="31"/>
        <v>46.01</v>
      </c>
      <c r="I230" s="70">
        <f t="shared" si="28"/>
        <v>0</v>
      </c>
    </row>
    <row r="231" spans="1:9" x14ac:dyDescent="0.25">
      <c r="A231" s="45">
        <v>44067</v>
      </c>
      <c r="B231" s="40">
        <f t="shared" si="25"/>
        <v>1</v>
      </c>
      <c r="C231" s="26">
        <f t="shared" si="29"/>
        <v>4179</v>
      </c>
      <c r="D231" s="27">
        <f t="shared" si="26"/>
        <v>4134.6899999999996</v>
      </c>
      <c r="E231" s="26">
        <f t="shared" si="30"/>
        <v>44.31</v>
      </c>
      <c r="F231" s="26">
        <f t="shared" si="27"/>
        <v>107815.60000000038</v>
      </c>
      <c r="G231" s="26">
        <f t="shared" si="24"/>
        <v>103680.91000000038</v>
      </c>
      <c r="H231" s="26">
        <f t="shared" si="31"/>
        <v>44.31</v>
      </c>
      <c r="I231" s="70">
        <f t="shared" si="28"/>
        <v>0</v>
      </c>
    </row>
    <row r="232" spans="1:9" x14ac:dyDescent="0.25">
      <c r="A232" s="45">
        <v>44068</v>
      </c>
      <c r="B232" s="40">
        <f t="shared" si="25"/>
        <v>1</v>
      </c>
      <c r="C232" s="26">
        <f t="shared" si="29"/>
        <v>4179</v>
      </c>
      <c r="D232" s="27">
        <f t="shared" si="26"/>
        <v>4136.3900000000003</v>
      </c>
      <c r="E232" s="26">
        <f t="shared" si="30"/>
        <v>42.61</v>
      </c>
      <c r="F232" s="26">
        <f t="shared" si="27"/>
        <v>103680.91000000038</v>
      </c>
      <c r="G232" s="26">
        <f t="shared" si="24"/>
        <v>99544.520000000382</v>
      </c>
      <c r="H232" s="26">
        <f t="shared" si="31"/>
        <v>42.61</v>
      </c>
      <c r="I232" s="70">
        <f t="shared" si="28"/>
        <v>0</v>
      </c>
    </row>
    <row r="233" spans="1:9" x14ac:dyDescent="0.25">
      <c r="A233" s="45">
        <v>44069</v>
      </c>
      <c r="B233" s="40">
        <f t="shared" si="25"/>
        <v>1</v>
      </c>
      <c r="C233" s="26">
        <f t="shared" si="29"/>
        <v>4179</v>
      </c>
      <c r="D233" s="27">
        <f t="shared" si="26"/>
        <v>4138.09</v>
      </c>
      <c r="E233" s="26">
        <f t="shared" si="30"/>
        <v>40.909999999999997</v>
      </c>
      <c r="F233" s="26">
        <f t="shared" si="27"/>
        <v>99544.520000000382</v>
      </c>
      <c r="G233" s="26">
        <f t="shared" si="24"/>
        <v>95406.430000000386</v>
      </c>
      <c r="H233" s="26">
        <f t="shared" si="31"/>
        <v>40.909999999999997</v>
      </c>
      <c r="I233" s="70">
        <f t="shared" si="28"/>
        <v>0</v>
      </c>
    </row>
    <row r="234" spans="1:9" x14ac:dyDescent="0.25">
      <c r="A234" s="45">
        <v>44070</v>
      </c>
      <c r="B234" s="40">
        <f t="shared" si="25"/>
        <v>1</v>
      </c>
      <c r="C234" s="26">
        <f t="shared" si="29"/>
        <v>4179</v>
      </c>
      <c r="D234" s="27">
        <f t="shared" si="26"/>
        <v>4139.79</v>
      </c>
      <c r="E234" s="26">
        <f t="shared" si="30"/>
        <v>39.21</v>
      </c>
      <c r="F234" s="26">
        <f t="shared" si="27"/>
        <v>95406.430000000386</v>
      </c>
      <c r="G234" s="26">
        <f t="shared" si="24"/>
        <v>91266.640000000392</v>
      </c>
      <c r="H234" s="26">
        <f t="shared" si="31"/>
        <v>39.21</v>
      </c>
      <c r="I234" s="70">
        <f t="shared" si="28"/>
        <v>0</v>
      </c>
    </row>
    <row r="235" spans="1:9" x14ac:dyDescent="0.25">
      <c r="A235" s="45">
        <v>44071</v>
      </c>
      <c r="B235" s="40">
        <f t="shared" si="25"/>
        <v>1</v>
      </c>
      <c r="C235" s="26">
        <f t="shared" si="29"/>
        <v>4179</v>
      </c>
      <c r="D235" s="27">
        <f t="shared" si="26"/>
        <v>4141.49</v>
      </c>
      <c r="E235" s="26">
        <f t="shared" si="30"/>
        <v>37.51</v>
      </c>
      <c r="F235" s="26">
        <f t="shared" si="27"/>
        <v>91266.640000000392</v>
      </c>
      <c r="G235" s="26">
        <f t="shared" si="24"/>
        <v>87125.150000000387</v>
      </c>
      <c r="H235" s="26">
        <f t="shared" si="31"/>
        <v>37.51</v>
      </c>
      <c r="I235" s="70">
        <f t="shared" si="28"/>
        <v>0</v>
      </c>
    </row>
    <row r="236" spans="1:9" x14ac:dyDescent="0.25">
      <c r="A236" s="45">
        <v>44072</v>
      </c>
      <c r="B236" s="40">
        <f t="shared" si="25"/>
        <v>1</v>
      </c>
      <c r="C236" s="26">
        <f t="shared" si="29"/>
        <v>4179</v>
      </c>
      <c r="D236" s="27">
        <f t="shared" si="26"/>
        <v>4143.2</v>
      </c>
      <c r="E236" s="26">
        <f t="shared" si="30"/>
        <v>35.799999999999997</v>
      </c>
      <c r="F236" s="26">
        <f t="shared" si="27"/>
        <v>87125.150000000387</v>
      </c>
      <c r="G236" s="26">
        <f t="shared" si="24"/>
        <v>82981.95000000039</v>
      </c>
      <c r="H236" s="26">
        <f t="shared" si="31"/>
        <v>35.799999999999997</v>
      </c>
      <c r="I236" s="70">
        <f t="shared" si="28"/>
        <v>0</v>
      </c>
    </row>
    <row r="237" spans="1:9" x14ac:dyDescent="0.25">
      <c r="A237" s="45">
        <v>44073</v>
      </c>
      <c r="B237" s="40">
        <f t="shared" si="25"/>
        <v>1</v>
      </c>
      <c r="C237" s="26">
        <f t="shared" si="29"/>
        <v>4179</v>
      </c>
      <c r="D237" s="27">
        <f t="shared" si="26"/>
        <v>4144.8999999999996</v>
      </c>
      <c r="E237" s="26">
        <f t="shared" si="30"/>
        <v>34.1</v>
      </c>
      <c r="F237" s="26">
        <f t="shared" si="27"/>
        <v>82981.95000000039</v>
      </c>
      <c r="G237" s="26">
        <f t="shared" si="24"/>
        <v>78837.050000000396</v>
      </c>
      <c r="H237" s="26">
        <f t="shared" si="31"/>
        <v>34.1</v>
      </c>
      <c r="I237" s="70">
        <f t="shared" si="28"/>
        <v>0</v>
      </c>
    </row>
    <row r="238" spans="1:9" x14ac:dyDescent="0.25">
      <c r="A238" s="45">
        <v>44074</v>
      </c>
      <c r="B238" s="40">
        <f t="shared" si="25"/>
        <v>1</v>
      </c>
      <c r="C238" s="26">
        <f t="shared" si="29"/>
        <v>4179</v>
      </c>
      <c r="D238" s="27">
        <f t="shared" si="26"/>
        <v>4146.6000000000004</v>
      </c>
      <c r="E238" s="26">
        <f t="shared" si="30"/>
        <v>32.4</v>
      </c>
      <c r="F238" s="26">
        <f t="shared" si="27"/>
        <v>78837.050000000396</v>
      </c>
      <c r="G238" s="26">
        <f t="shared" si="24"/>
        <v>74690.45000000039</v>
      </c>
      <c r="H238" s="26">
        <f t="shared" si="31"/>
        <v>32.4</v>
      </c>
      <c r="I238" s="70">
        <f t="shared" si="28"/>
        <v>0</v>
      </c>
    </row>
    <row r="239" spans="1:9" x14ac:dyDescent="0.25">
      <c r="A239" s="45">
        <v>44075</v>
      </c>
      <c r="B239" s="40">
        <f t="shared" si="25"/>
        <v>1</v>
      </c>
      <c r="C239" s="26">
        <f t="shared" si="29"/>
        <v>4179</v>
      </c>
      <c r="D239" s="27">
        <f t="shared" si="26"/>
        <v>4148.3100000000004</v>
      </c>
      <c r="E239" s="26">
        <f t="shared" si="30"/>
        <v>30.69</v>
      </c>
      <c r="F239" s="26">
        <f t="shared" si="27"/>
        <v>74690.45000000039</v>
      </c>
      <c r="G239" s="26">
        <f t="shared" si="24"/>
        <v>70542.140000000392</v>
      </c>
      <c r="H239" s="26">
        <f t="shared" si="31"/>
        <v>30.69</v>
      </c>
      <c r="I239" s="70">
        <f t="shared" si="28"/>
        <v>0</v>
      </c>
    </row>
    <row r="240" spans="1:9" x14ac:dyDescent="0.25">
      <c r="A240" s="45">
        <v>44076</v>
      </c>
      <c r="B240" s="40">
        <f t="shared" si="25"/>
        <v>1</v>
      </c>
      <c r="C240" s="26">
        <f t="shared" si="29"/>
        <v>4179</v>
      </c>
      <c r="D240" s="27">
        <f t="shared" si="26"/>
        <v>4150.01</v>
      </c>
      <c r="E240" s="26">
        <f t="shared" si="30"/>
        <v>28.99</v>
      </c>
      <c r="F240" s="26">
        <f t="shared" si="27"/>
        <v>70542.140000000392</v>
      </c>
      <c r="G240" s="26">
        <f t="shared" si="24"/>
        <v>66392.130000000398</v>
      </c>
      <c r="H240" s="26">
        <f t="shared" si="31"/>
        <v>28.99</v>
      </c>
      <c r="I240" s="70">
        <f t="shared" si="28"/>
        <v>0</v>
      </c>
    </row>
    <row r="241" spans="1:9" x14ac:dyDescent="0.25">
      <c r="A241" s="45">
        <v>44077</v>
      </c>
      <c r="B241" s="40">
        <f t="shared" si="25"/>
        <v>1</v>
      </c>
      <c r="C241" s="26">
        <f t="shared" si="29"/>
        <v>4179</v>
      </c>
      <c r="D241" s="27">
        <f t="shared" si="26"/>
        <v>4151.72</v>
      </c>
      <c r="E241" s="26">
        <f t="shared" si="30"/>
        <v>27.28</v>
      </c>
      <c r="F241" s="26">
        <f t="shared" si="27"/>
        <v>66392.130000000398</v>
      </c>
      <c r="G241" s="26">
        <f t="shared" si="24"/>
        <v>62240.410000000396</v>
      </c>
      <c r="H241" s="26">
        <f t="shared" si="31"/>
        <v>27.28</v>
      </c>
      <c r="I241" s="70">
        <f t="shared" si="28"/>
        <v>0</v>
      </c>
    </row>
    <row r="242" spans="1:9" x14ac:dyDescent="0.25">
      <c r="A242" s="45">
        <v>44078</v>
      </c>
      <c r="B242" s="40">
        <f t="shared" si="25"/>
        <v>1</v>
      </c>
      <c r="C242" s="26">
        <f t="shared" si="29"/>
        <v>4179</v>
      </c>
      <c r="D242" s="27">
        <f t="shared" si="26"/>
        <v>4153.42</v>
      </c>
      <c r="E242" s="26">
        <f t="shared" si="30"/>
        <v>25.58</v>
      </c>
      <c r="F242" s="26">
        <f t="shared" si="27"/>
        <v>62240.410000000396</v>
      </c>
      <c r="G242" s="26">
        <f t="shared" si="24"/>
        <v>58086.990000000398</v>
      </c>
      <c r="H242" s="26">
        <f t="shared" si="31"/>
        <v>25.58</v>
      </c>
      <c r="I242" s="70">
        <f t="shared" si="28"/>
        <v>0</v>
      </c>
    </row>
    <row r="243" spans="1:9" x14ac:dyDescent="0.25">
      <c r="A243" s="45">
        <v>44079</v>
      </c>
      <c r="B243" s="40">
        <f t="shared" si="25"/>
        <v>1</v>
      </c>
      <c r="C243" s="26">
        <f t="shared" si="29"/>
        <v>4179</v>
      </c>
      <c r="D243" s="27">
        <f t="shared" si="26"/>
        <v>4155.13</v>
      </c>
      <c r="E243" s="26">
        <f t="shared" si="30"/>
        <v>23.87</v>
      </c>
      <c r="F243" s="26">
        <f t="shared" si="27"/>
        <v>58086.990000000398</v>
      </c>
      <c r="G243" s="26">
        <f t="shared" si="24"/>
        <v>53931.860000000401</v>
      </c>
      <c r="H243" s="26">
        <f t="shared" si="31"/>
        <v>23.87</v>
      </c>
      <c r="I243" s="70">
        <f t="shared" si="28"/>
        <v>0</v>
      </c>
    </row>
    <row r="244" spans="1:9" x14ac:dyDescent="0.25">
      <c r="A244" s="45">
        <v>44080</v>
      </c>
      <c r="B244" s="40">
        <f t="shared" si="25"/>
        <v>1</v>
      </c>
      <c r="C244" s="26">
        <f t="shared" si="29"/>
        <v>4179</v>
      </c>
      <c r="D244" s="27">
        <f t="shared" si="26"/>
        <v>4156.84</v>
      </c>
      <c r="E244" s="26">
        <f t="shared" si="30"/>
        <v>22.16</v>
      </c>
      <c r="F244" s="26">
        <f t="shared" si="27"/>
        <v>53931.860000000401</v>
      </c>
      <c r="G244" s="26">
        <f t="shared" si="24"/>
        <v>49775.020000000397</v>
      </c>
      <c r="H244" s="26">
        <f t="shared" si="31"/>
        <v>22.16</v>
      </c>
      <c r="I244" s="70">
        <f t="shared" si="28"/>
        <v>0</v>
      </c>
    </row>
    <row r="245" spans="1:9" x14ac:dyDescent="0.25">
      <c r="A245" s="45">
        <v>44081</v>
      </c>
      <c r="B245" s="40">
        <f t="shared" si="25"/>
        <v>1</v>
      </c>
      <c r="C245" s="26">
        <f t="shared" si="29"/>
        <v>4179</v>
      </c>
      <c r="D245" s="27">
        <f t="shared" si="26"/>
        <v>4158.54</v>
      </c>
      <c r="E245" s="26">
        <f t="shared" si="30"/>
        <v>20.46</v>
      </c>
      <c r="F245" s="26">
        <f t="shared" si="27"/>
        <v>49775.020000000397</v>
      </c>
      <c r="G245" s="26">
        <f t="shared" si="24"/>
        <v>45616.480000000396</v>
      </c>
      <c r="H245" s="26">
        <f t="shared" si="31"/>
        <v>20.46</v>
      </c>
      <c r="I245" s="70">
        <f t="shared" si="28"/>
        <v>0</v>
      </c>
    </row>
    <row r="246" spans="1:9" x14ac:dyDescent="0.25">
      <c r="A246" s="45">
        <v>44082</v>
      </c>
      <c r="B246" s="40">
        <f t="shared" si="25"/>
        <v>1</v>
      </c>
      <c r="C246" s="26">
        <f t="shared" si="29"/>
        <v>4179</v>
      </c>
      <c r="D246" s="27">
        <f t="shared" si="26"/>
        <v>4160.25</v>
      </c>
      <c r="E246" s="26">
        <f t="shared" si="30"/>
        <v>18.75</v>
      </c>
      <c r="F246" s="26">
        <f t="shared" si="27"/>
        <v>45616.480000000396</v>
      </c>
      <c r="G246" s="26">
        <f t="shared" si="24"/>
        <v>41456.230000000396</v>
      </c>
      <c r="H246" s="26">
        <f t="shared" si="31"/>
        <v>18.75</v>
      </c>
      <c r="I246" s="70">
        <f t="shared" si="28"/>
        <v>0</v>
      </c>
    </row>
    <row r="247" spans="1:9" x14ac:dyDescent="0.25">
      <c r="A247" s="45">
        <v>44083</v>
      </c>
      <c r="B247" s="40">
        <f t="shared" si="25"/>
        <v>1</v>
      </c>
      <c r="C247" s="26">
        <f t="shared" si="29"/>
        <v>4179</v>
      </c>
      <c r="D247" s="27">
        <f t="shared" si="26"/>
        <v>4161.96</v>
      </c>
      <c r="E247" s="26">
        <f t="shared" si="30"/>
        <v>17.04</v>
      </c>
      <c r="F247" s="26">
        <f t="shared" si="27"/>
        <v>41456.230000000396</v>
      </c>
      <c r="G247" s="26">
        <f t="shared" si="24"/>
        <v>37294.270000000397</v>
      </c>
      <c r="H247" s="26">
        <f t="shared" si="31"/>
        <v>17.04</v>
      </c>
      <c r="I247" s="70">
        <f t="shared" si="28"/>
        <v>0</v>
      </c>
    </row>
    <row r="248" spans="1:9" x14ac:dyDescent="0.25">
      <c r="A248" s="45">
        <v>44084</v>
      </c>
      <c r="B248" s="40">
        <f t="shared" si="25"/>
        <v>1</v>
      </c>
      <c r="C248" s="26">
        <f t="shared" si="29"/>
        <v>4179</v>
      </c>
      <c r="D248" s="27">
        <f t="shared" si="26"/>
        <v>4163.67</v>
      </c>
      <c r="E248" s="26">
        <f t="shared" si="30"/>
        <v>15.33</v>
      </c>
      <c r="F248" s="26">
        <f t="shared" si="27"/>
        <v>37294.270000000397</v>
      </c>
      <c r="G248" s="26">
        <f t="shared" si="24"/>
        <v>33130.600000000399</v>
      </c>
      <c r="H248" s="26">
        <f t="shared" si="31"/>
        <v>15.33</v>
      </c>
      <c r="I248" s="70">
        <f t="shared" si="28"/>
        <v>0</v>
      </c>
    </row>
    <row r="249" spans="1:9" x14ac:dyDescent="0.25">
      <c r="A249" s="45">
        <v>44085</v>
      </c>
      <c r="B249" s="40">
        <f t="shared" si="25"/>
        <v>1</v>
      </c>
      <c r="C249" s="26">
        <f t="shared" si="29"/>
        <v>4179</v>
      </c>
      <c r="D249" s="27">
        <f t="shared" si="26"/>
        <v>4165.38</v>
      </c>
      <c r="E249" s="26">
        <f t="shared" si="30"/>
        <v>13.62</v>
      </c>
      <c r="F249" s="26">
        <f t="shared" si="27"/>
        <v>33130.600000000399</v>
      </c>
      <c r="G249" s="26">
        <f t="shared" si="24"/>
        <v>28965.220000000398</v>
      </c>
      <c r="H249" s="26">
        <f t="shared" si="31"/>
        <v>13.62</v>
      </c>
      <c r="I249" s="70">
        <f t="shared" si="28"/>
        <v>0</v>
      </c>
    </row>
    <row r="250" spans="1:9" x14ac:dyDescent="0.25">
      <c r="A250" s="45">
        <v>44086</v>
      </c>
      <c r="B250" s="40">
        <f t="shared" si="25"/>
        <v>1</v>
      </c>
      <c r="C250" s="26">
        <f t="shared" si="29"/>
        <v>4179</v>
      </c>
      <c r="D250" s="27">
        <f t="shared" si="26"/>
        <v>4167.1000000000004</v>
      </c>
      <c r="E250" s="26">
        <f t="shared" si="30"/>
        <v>11.9</v>
      </c>
      <c r="F250" s="26">
        <f t="shared" si="27"/>
        <v>28965.220000000398</v>
      </c>
      <c r="G250" s="26">
        <f t="shared" si="24"/>
        <v>24798.120000000396</v>
      </c>
      <c r="H250" s="26">
        <f t="shared" si="31"/>
        <v>11.9</v>
      </c>
      <c r="I250" s="70">
        <f t="shared" si="28"/>
        <v>0</v>
      </c>
    </row>
    <row r="251" spans="1:9" x14ac:dyDescent="0.25">
      <c r="A251" s="45">
        <v>44087</v>
      </c>
      <c r="B251" s="40">
        <f t="shared" si="25"/>
        <v>1</v>
      </c>
      <c r="C251" s="26">
        <f t="shared" si="29"/>
        <v>4179</v>
      </c>
      <c r="D251" s="27">
        <f t="shared" si="26"/>
        <v>4168.8100000000004</v>
      </c>
      <c r="E251" s="26">
        <f t="shared" si="30"/>
        <v>10.19</v>
      </c>
      <c r="F251" s="26">
        <f t="shared" si="27"/>
        <v>24798.120000000396</v>
      </c>
      <c r="G251" s="26">
        <f t="shared" si="24"/>
        <v>20629.310000000394</v>
      </c>
      <c r="H251" s="26">
        <f t="shared" si="31"/>
        <v>10.19</v>
      </c>
      <c r="I251" s="70">
        <f t="shared" si="28"/>
        <v>0</v>
      </c>
    </row>
    <row r="252" spans="1:9" x14ac:dyDescent="0.25">
      <c r="A252" s="45">
        <v>44088</v>
      </c>
      <c r="B252" s="40">
        <f t="shared" si="25"/>
        <v>1</v>
      </c>
      <c r="C252" s="26">
        <f t="shared" si="29"/>
        <v>4179</v>
      </c>
      <c r="D252" s="27">
        <f t="shared" si="26"/>
        <v>4170.5200000000004</v>
      </c>
      <c r="E252" s="26">
        <f t="shared" si="30"/>
        <v>8.48</v>
      </c>
      <c r="F252" s="26">
        <f t="shared" si="27"/>
        <v>20629.310000000394</v>
      </c>
      <c r="G252" s="26">
        <f t="shared" si="24"/>
        <v>16458.790000000394</v>
      </c>
      <c r="H252" s="26">
        <f t="shared" si="31"/>
        <v>8.48</v>
      </c>
      <c r="I252" s="70">
        <f t="shared" si="28"/>
        <v>0</v>
      </c>
    </row>
    <row r="253" spans="1:9" x14ac:dyDescent="0.25">
      <c r="A253" s="45">
        <v>44089</v>
      </c>
      <c r="B253" s="40">
        <f t="shared" si="25"/>
        <v>1</v>
      </c>
      <c r="C253" s="26">
        <f t="shared" si="29"/>
        <v>4179</v>
      </c>
      <c r="D253" s="27">
        <f t="shared" si="26"/>
        <v>4172.24</v>
      </c>
      <c r="E253" s="26">
        <f t="shared" si="30"/>
        <v>6.76</v>
      </c>
      <c r="F253" s="26">
        <f t="shared" si="27"/>
        <v>16458.790000000394</v>
      </c>
      <c r="G253" s="26">
        <f t="shared" si="24"/>
        <v>12286.550000000394</v>
      </c>
      <c r="H253" s="26">
        <f t="shared" si="31"/>
        <v>6.76</v>
      </c>
      <c r="I253" s="70">
        <f t="shared" si="28"/>
        <v>0</v>
      </c>
    </row>
    <row r="254" spans="1:9" x14ac:dyDescent="0.25">
      <c r="A254" s="45">
        <v>44090</v>
      </c>
      <c r="B254" s="40">
        <f t="shared" si="25"/>
        <v>1</v>
      </c>
      <c r="C254" s="26">
        <f t="shared" si="29"/>
        <v>4179</v>
      </c>
      <c r="D254" s="27">
        <f t="shared" si="26"/>
        <v>4173.95</v>
      </c>
      <c r="E254" s="26">
        <f t="shared" si="30"/>
        <v>5.05</v>
      </c>
      <c r="F254" s="26">
        <f t="shared" si="27"/>
        <v>12286.550000000394</v>
      </c>
      <c r="G254" s="26">
        <f t="shared" si="24"/>
        <v>8112.6000000003942</v>
      </c>
      <c r="H254" s="26">
        <f t="shared" si="31"/>
        <v>5.05</v>
      </c>
      <c r="I254" s="70">
        <f t="shared" si="28"/>
        <v>0</v>
      </c>
    </row>
    <row r="255" spans="1:9" x14ac:dyDescent="0.25">
      <c r="A255" s="45">
        <v>44091</v>
      </c>
      <c r="B255" s="40">
        <f t="shared" si="25"/>
        <v>1</v>
      </c>
      <c r="C255" s="26">
        <f t="shared" si="29"/>
        <v>4179</v>
      </c>
      <c r="D255" s="27">
        <f t="shared" si="26"/>
        <v>4175.67</v>
      </c>
      <c r="E255" s="26">
        <f t="shared" si="30"/>
        <v>3.33</v>
      </c>
      <c r="F255" s="26">
        <f t="shared" si="27"/>
        <v>8112.6000000003942</v>
      </c>
      <c r="G255" s="26">
        <f t="shared" si="24"/>
        <v>3936.9300000003941</v>
      </c>
      <c r="H255" s="26">
        <f t="shared" si="31"/>
        <v>3.33</v>
      </c>
      <c r="I255" s="70">
        <f t="shared" si="28"/>
        <v>0</v>
      </c>
    </row>
    <row r="256" spans="1:9" x14ac:dyDescent="0.25">
      <c r="A256" s="45">
        <v>44092</v>
      </c>
      <c r="B256" s="40">
        <f t="shared" si="25"/>
        <v>1</v>
      </c>
      <c r="C256" s="26">
        <f t="shared" si="29"/>
        <v>4179</v>
      </c>
      <c r="D256" s="27">
        <f t="shared" si="26"/>
        <v>3936.93</v>
      </c>
      <c r="E256" s="26">
        <f>242.07</f>
        <v>242.07</v>
      </c>
      <c r="F256" s="26">
        <f t="shared" si="27"/>
        <v>3936.9300000003941</v>
      </c>
      <c r="G256" s="26">
        <f t="shared" si="24"/>
        <v>3.9426595321856439E-10</v>
      </c>
      <c r="H256" s="26">
        <f>242.07</f>
        <v>242.07</v>
      </c>
      <c r="I256" s="70">
        <f t="shared" si="28"/>
        <v>0</v>
      </c>
    </row>
  </sheetData>
  <pageMargins left="0.7" right="0.7" top="0.75" bottom="0.75" header="0.3" footer="0.3"/>
  <pageSetup orientation="portrait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7308A-CED3-4459-A0D8-46CFBC3927AE}">
  <dimension ref="A1:N9"/>
  <sheetViews>
    <sheetView zoomScaleNormal="100" workbookViewId="0">
      <selection activeCell="N2" sqref="N2"/>
    </sheetView>
  </sheetViews>
  <sheetFormatPr defaultRowHeight="15" x14ac:dyDescent="0.25"/>
  <cols>
    <col min="1" max="1" width="9.710937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9.85546875" bestFit="1" customWidth="1"/>
    <col min="13" max="13" width="10" bestFit="1" customWidth="1"/>
    <col min="14" max="14" width="93.85546875" bestFit="1" customWidth="1"/>
    <col min="15" max="15" width="12.28515625" bestFit="1" customWidth="1"/>
  </cols>
  <sheetData>
    <row r="1" spans="1:14" x14ac:dyDescent="0.25">
      <c r="A1" s="211" t="s">
        <v>75</v>
      </c>
      <c r="B1" s="209" t="s">
        <v>1</v>
      </c>
      <c r="C1" s="209" t="s">
        <v>2</v>
      </c>
      <c r="D1" s="209" t="s">
        <v>11</v>
      </c>
      <c r="E1" s="209" t="s">
        <v>12</v>
      </c>
      <c r="F1" s="209" t="s">
        <v>13</v>
      </c>
      <c r="G1" s="209" t="s">
        <v>22</v>
      </c>
      <c r="H1" s="209" t="s">
        <v>3</v>
      </c>
      <c r="I1" s="209" t="s">
        <v>4</v>
      </c>
      <c r="J1" s="209" t="s">
        <v>5</v>
      </c>
      <c r="K1" s="209" t="s">
        <v>6</v>
      </c>
      <c r="L1" s="210" t="s">
        <v>8</v>
      </c>
      <c r="M1" s="209" t="s">
        <v>7</v>
      </c>
      <c r="N1" s="208" t="s">
        <v>168</v>
      </c>
    </row>
    <row r="2" spans="1:14" x14ac:dyDescent="0.25">
      <c r="A2" s="256" t="s">
        <v>0</v>
      </c>
      <c r="B2" s="257" t="s">
        <v>9</v>
      </c>
      <c r="C2" s="262" t="s">
        <v>10</v>
      </c>
      <c r="D2" s="257" t="s">
        <v>20</v>
      </c>
      <c r="E2" s="257" t="s">
        <v>65</v>
      </c>
      <c r="F2" s="257" t="s">
        <v>67</v>
      </c>
      <c r="G2" s="257" t="s">
        <v>20</v>
      </c>
      <c r="H2" s="257" t="s">
        <v>726</v>
      </c>
      <c r="I2" s="258" t="s">
        <v>74</v>
      </c>
      <c r="J2" s="257" t="s">
        <v>16</v>
      </c>
      <c r="K2" s="257" t="s">
        <v>69</v>
      </c>
      <c r="L2" s="10" t="s">
        <v>71</v>
      </c>
      <c r="M2" s="257" t="s">
        <v>594</v>
      </c>
      <c r="N2" s="259" t="s">
        <v>725</v>
      </c>
    </row>
    <row r="3" spans="1:14" x14ac:dyDescent="0.25">
      <c r="A3" s="256" t="s">
        <v>0</v>
      </c>
      <c r="B3" s="257" t="s">
        <v>9</v>
      </c>
      <c r="C3" s="262" t="s">
        <v>10</v>
      </c>
      <c r="D3" s="257" t="s">
        <v>20</v>
      </c>
      <c r="E3" s="257" t="s">
        <v>65</v>
      </c>
      <c r="F3" s="257" t="s">
        <v>67</v>
      </c>
      <c r="G3" s="257" t="s">
        <v>19</v>
      </c>
      <c r="H3" s="257" t="s">
        <v>726</v>
      </c>
      <c r="I3" s="258" t="s">
        <v>74</v>
      </c>
      <c r="J3" s="257" t="s">
        <v>16</v>
      </c>
      <c r="K3" s="257" t="s">
        <v>69</v>
      </c>
      <c r="L3" s="10" t="s">
        <v>71</v>
      </c>
      <c r="M3" s="257" t="s">
        <v>594</v>
      </c>
      <c r="N3" s="259" t="s">
        <v>727</v>
      </c>
    </row>
    <row r="4" spans="1:14" x14ac:dyDescent="0.25">
      <c r="A4" s="256" t="s">
        <v>0</v>
      </c>
      <c r="B4" s="257" t="s">
        <v>9</v>
      </c>
      <c r="C4" s="262" t="s">
        <v>10</v>
      </c>
      <c r="D4" s="257" t="s">
        <v>20</v>
      </c>
      <c r="E4" s="257" t="s">
        <v>65</v>
      </c>
      <c r="F4" s="257" t="s">
        <v>67</v>
      </c>
      <c r="G4" s="257" t="s">
        <v>18</v>
      </c>
      <c r="H4" s="257" t="s">
        <v>726</v>
      </c>
      <c r="I4" s="258" t="s">
        <v>74</v>
      </c>
      <c r="J4" s="257" t="s">
        <v>16</v>
      </c>
      <c r="K4" s="257" t="s">
        <v>69</v>
      </c>
      <c r="L4" s="10" t="s">
        <v>71</v>
      </c>
      <c r="M4" s="257" t="s">
        <v>594</v>
      </c>
      <c r="N4" s="260" t="s">
        <v>728</v>
      </c>
    </row>
    <row r="5" spans="1:14" x14ac:dyDescent="0.25">
      <c r="A5" s="256" t="s">
        <v>0</v>
      </c>
      <c r="B5" s="257" t="s">
        <v>9</v>
      </c>
      <c r="C5" s="262" t="s">
        <v>10</v>
      </c>
      <c r="D5" s="257" t="s">
        <v>20</v>
      </c>
      <c r="E5" s="257" t="s">
        <v>65</v>
      </c>
      <c r="F5" s="257" t="s">
        <v>187</v>
      </c>
      <c r="G5" s="257" t="s">
        <v>20</v>
      </c>
      <c r="H5" s="257" t="s">
        <v>726</v>
      </c>
      <c r="I5" s="258" t="s">
        <v>74</v>
      </c>
      <c r="J5" s="257" t="s">
        <v>16</v>
      </c>
      <c r="K5" s="257" t="s">
        <v>69</v>
      </c>
      <c r="L5" s="10" t="s">
        <v>71</v>
      </c>
      <c r="M5" s="257" t="s">
        <v>594</v>
      </c>
      <c r="N5" s="260" t="s">
        <v>729</v>
      </c>
    </row>
    <row r="6" spans="1:14" x14ac:dyDescent="0.25">
      <c r="A6" s="256" t="s">
        <v>0</v>
      </c>
      <c r="B6" s="252" t="s">
        <v>9</v>
      </c>
      <c r="C6" s="263" t="s">
        <v>10</v>
      </c>
      <c r="D6" s="252" t="s">
        <v>20</v>
      </c>
      <c r="E6" s="252" t="s">
        <v>65</v>
      </c>
      <c r="F6" s="252" t="s">
        <v>187</v>
      </c>
      <c r="G6" s="252" t="s">
        <v>19</v>
      </c>
      <c r="H6" s="252" t="s">
        <v>726</v>
      </c>
      <c r="I6" s="253" t="s">
        <v>0</v>
      </c>
      <c r="J6" s="252" t="s">
        <v>16</v>
      </c>
      <c r="K6" s="252" t="s">
        <v>69</v>
      </c>
      <c r="L6" s="254" t="s">
        <v>71</v>
      </c>
      <c r="M6" s="252" t="s">
        <v>594</v>
      </c>
      <c r="N6" s="255" t="s">
        <v>730</v>
      </c>
    </row>
    <row r="7" spans="1:14" x14ac:dyDescent="0.25">
      <c r="A7" s="256" t="s">
        <v>0</v>
      </c>
      <c r="B7" s="257" t="s">
        <v>9</v>
      </c>
      <c r="C7" s="261" t="s">
        <v>10</v>
      </c>
      <c r="D7" s="261" t="s">
        <v>20</v>
      </c>
      <c r="E7" s="261" t="s">
        <v>65</v>
      </c>
      <c r="F7" s="261" t="s">
        <v>187</v>
      </c>
      <c r="G7" s="264" t="s">
        <v>18</v>
      </c>
      <c r="H7" s="261" t="s">
        <v>726</v>
      </c>
      <c r="I7" s="261" t="s">
        <v>74</v>
      </c>
      <c r="J7" s="261" t="s">
        <v>16</v>
      </c>
      <c r="K7" s="261" t="s">
        <v>69</v>
      </c>
      <c r="L7" s="261" t="s">
        <v>71</v>
      </c>
      <c r="M7" s="261" t="s">
        <v>594</v>
      </c>
      <c r="N7" s="266" t="s">
        <v>731</v>
      </c>
    </row>
    <row r="8" spans="1:14" x14ac:dyDescent="0.25">
      <c r="A8" s="256" t="s">
        <v>0</v>
      </c>
      <c r="B8" s="265" t="s">
        <v>9</v>
      </c>
      <c r="C8" s="261" t="s">
        <v>10</v>
      </c>
      <c r="D8" s="264" t="s">
        <v>19</v>
      </c>
      <c r="E8" s="261" t="s">
        <v>65</v>
      </c>
      <c r="F8" s="261" t="s">
        <v>187</v>
      </c>
      <c r="G8" s="264" t="s">
        <v>18</v>
      </c>
      <c r="H8" s="261" t="s">
        <v>726</v>
      </c>
      <c r="I8" s="261" t="s">
        <v>74</v>
      </c>
      <c r="J8" s="261" t="s">
        <v>16</v>
      </c>
      <c r="K8" s="261" t="s">
        <v>69</v>
      </c>
      <c r="L8" s="261" t="s">
        <v>71</v>
      </c>
      <c r="M8" s="261" t="s">
        <v>594</v>
      </c>
      <c r="N8" t="s">
        <v>732</v>
      </c>
    </row>
    <row r="9" spans="1:14" x14ac:dyDescent="0.25">
      <c r="A9" s="256" t="s">
        <v>0</v>
      </c>
      <c r="B9" s="265" t="s">
        <v>9</v>
      </c>
      <c r="C9" s="261" t="s">
        <v>10</v>
      </c>
      <c r="D9" s="264" t="s">
        <v>20</v>
      </c>
      <c r="E9" s="261" t="s">
        <v>65</v>
      </c>
      <c r="F9" s="261" t="s">
        <v>187</v>
      </c>
      <c r="G9" s="264" t="s">
        <v>19</v>
      </c>
      <c r="H9" s="261" t="s">
        <v>726</v>
      </c>
      <c r="I9" s="261" t="s">
        <v>74</v>
      </c>
      <c r="J9" s="261" t="s">
        <v>16</v>
      </c>
      <c r="K9" s="261" t="s">
        <v>69</v>
      </c>
      <c r="L9" s="261" t="s">
        <v>71</v>
      </c>
      <c r="M9" s="261" t="s">
        <v>594</v>
      </c>
      <c r="N9" t="s">
        <v>733</v>
      </c>
    </row>
  </sheetData>
  <pageMargins left="0.7" right="0.7" top="0.75" bottom="0.75" header="0.3" footer="0.3"/>
  <pageSetup orientation="portrait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53EDD-9EEA-4BF2-AF4C-01455605F92F}">
  <dimension ref="A1:I255"/>
  <sheetViews>
    <sheetView workbookViewId="0">
      <pane ySplit="3" topLeftCell="A249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2.28515625" bestFit="1" customWidth="1"/>
    <col min="3" max="3" width="18.42578125" bestFit="1" customWidth="1"/>
    <col min="4" max="4" width="12.85546875" bestFit="1" customWidth="1"/>
    <col min="5" max="5" width="10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8.7109375" bestFit="1" customWidth="1"/>
  </cols>
  <sheetData>
    <row r="1" spans="1:9" x14ac:dyDescent="0.25">
      <c r="A1" s="199" t="s">
        <v>267</v>
      </c>
      <c r="B1" s="46">
        <v>43524</v>
      </c>
      <c r="C1" s="202" t="s">
        <v>377</v>
      </c>
      <c r="D1" s="83">
        <v>1000000</v>
      </c>
      <c r="E1" s="137"/>
      <c r="F1" s="137"/>
      <c r="G1" s="137"/>
      <c r="H1" s="137"/>
      <c r="I1" s="137"/>
    </row>
    <row r="2" spans="1:9" x14ac:dyDescent="0.25">
      <c r="A2" s="199" t="s">
        <v>268</v>
      </c>
      <c r="B2" s="198">
        <v>0.15</v>
      </c>
      <c r="C2" s="196" t="s">
        <v>381</v>
      </c>
      <c r="D2" s="39">
        <f>ROUNDUP(4224.43465816711,0)</f>
        <v>4225</v>
      </c>
      <c r="E2" s="137"/>
      <c r="F2" s="137"/>
      <c r="G2" s="137"/>
      <c r="H2" s="137"/>
      <c r="I2" s="137"/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45">
        <v>43552</v>
      </c>
      <c r="B4" s="134">
        <f>_xlfn.DAYS(A4,B1)</f>
        <v>28</v>
      </c>
      <c r="C4" s="132">
        <f>$D$2</f>
        <v>4225</v>
      </c>
      <c r="D4" s="133">
        <f>C4-E4</f>
        <v>-7281.85</v>
      </c>
      <c r="E4" s="132">
        <f>ROUND(F4*B4*$B$2/365,2)</f>
        <v>11506.85</v>
      </c>
      <c r="F4" s="132">
        <f>D1</f>
        <v>1000000</v>
      </c>
      <c r="G4" s="132">
        <f t="shared" ref="G4:G66" si="0">F4-D4</f>
        <v>1007281.85</v>
      </c>
      <c r="H4" s="132">
        <f>F4*$B$2*B4/365</f>
        <v>11506.849315068494</v>
      </c>
      <c r="I4" s="113">
        <f t="shared" ref="I4:I67" si="1">H4-E4</f>
        <v>-6.84931506839348E-4</v>
      </c>
    </row>
    <row r="5" spans="1:9" x14ac:dyDescent="0.25">
      <c r="A5" s="45">
        <v>43553</v>
      </c>
      <c r="B5" s="134">
        <f t="shared" ref="B5:B66" si="2">A5-A4</f>
        <v>1</v>
      </c>
      <c r="C5" s="132">
        <f t="shared" ref="C5:C68" si="3">$D$2</f>
        <v>4225</v>
      </c>
      <c r="D5" s="133">
        <f t="shared" ref="D5:D66" si="4">C5-E5</f>
        <v>3811.05</v>
      </c>
      <c r="E5" s="132">
        <f t="shared" ref="E5:E68" si="5">ROUND(F5*B5*$B$2/365,2)</f>
        <v>413.95</v>
      </c>
      <c r="F5" s="132">
        <f t="shared" ref="F5:F66" si="6">G4</f>
        <v>1007281.85</v>
      </c>
      <c r="G5" s="132">
        <f t="shared" si="0"/>
        <v>1003470.7999999999</v>
      </c>
      <c r="H5" s="132">
        <f t="shared" ref="H5:H68" si="7">F5*$B$2*B5/365</f>
        <v>413.95144520547944</v>
      </c>
      <c r="I5" s="113">
        <f t="shared" si="1"/>
        <v>1.4452054794560354E-3</v>
      </c>
    </row>
    <row r="6" spans="1:9" x14ac:dyDescent="0.25">
      <c r="A6" s="45">
        <v>43554</v>
      </c>
      <c r="B6" s="134">
        <f t="shared" si="2"/>
        <v>1</v>
      </c>
      <c r="C6" s="132">
        <f t="shared" si="3"/>
        <v>4225</v>
      </c>
      <c r="D6" s="133">
        <f t="shared" si="4"/>
        <v>3812.61</v>
      </c>
      <c r="E6" s="132">
        <f t="shared" si="5"/>
        <v>412.39</v>
      </c>
      <c r="F6" s="132">
        <f t="shared" si="6"/>
        <v>1003470.7999999999</v>
      </c>
      <c r="G6" s="132">
        <f t="shared" si="0"/>
        <v>999658.19</v>
      </c>
      <c r="H6" s="132">
        <f t="shared" si="7"/>
        <v>412.38526027397256</v>
      </c>
      <c r="I6" s="113">
        <f t="shared" si="1"/>
        <v>-4.7397260274237851E-3</v>
      </c>
    </row>
    <row r="7" spans="1:9" x14ac:dyDescent="0.25">
      <c r="A7" s="45">
        <v>43555</v>
      </c>
      <c r="B7" s="134">
        <f t="shared" si="2"/>
        <v>1</v>
      </c>
      <c r="C7" s="132">
        <f t="shared" si="3"/>
        <v>4225</v>
      </c>
      <c r="D7" s="133">
        <f t="shared" si="4"/>
        <v>3814.18</v>
      </c>
      <c r="E7" s="132">
        <f t="shared" si="5"/>
        <v>410.82</v>
      </c>
      <c r="F7" s="132">
        <f t="shared" si="6"/>
        <v>999658.19</v>
      </c>
      <c r="G7" s="132">
        <f t="shared" si="0"/>
        <v>995844.00999999989</v>
      </c>
      <c r="H7" s="132">
        <f t="shared" si="7"/>
        <v>410.81843424657535</v>
      </c>
      <c r="I7" s="113">
        <f t="shared" si="1"/>
        <v>-1.565753424642935E-3</v>
      </c>
    </row>
    <row r="8" spans="1:9" x14ac:dyDescent="0.25">
      <c r="A8" s="45">
        <v>43556</v>
      </c>
      <c r="B8" s="134">
        <f t="shared" si="2"/>
        <v>1</v>
      </c>
      <c r="C8" s="132">
        <f t="shared" si="3"/>
        <v>4225</v>
      </c>
      <c r="D8" s="133">
        <f t="shared" si="4"/>
        <v>3815.75</v>
      </c>
      <c r="E8" s="132">
        <f t="shared" si="5"/>
        <v>409.25</v>
      </c>
      <c r="F8" s="132">
        <f t="shared" si="6"/>
        <v>995844.00999999989</v>
      </c>
      <c r="G8" s="132">
        <f t="shared" si="0"/>
        <v>992028.25999999989</v>
      </c>
      <c r="H8" s="132">
        <f t="shared" si="7"/>
        <v>409.25096301369859</v>
      </c>
      <c r="I8" s="113">
        <f t="shared" si="1"/>
        <v>9.6301369859475017E-4</v>
      </c>
    </row>
    <row r="9" spans="1:9" x14ac:dyDescent="0.25">
      <c r="A9" s="45">
        <v>43557</v>
      </c>
      <c r="B9" s="134">
        <f t="shared" si="2"/>
        <v>1</v>
      </c>
      <c r="C9" s="132">
        <f t="shared" si="3"/>
        <v>4225</v>
      </c>
      <c r="D9" s="133">
        <f t="shared" si="4"/>
        <v>3817.32</v>
      </c>
      <c r="E9" s="132">
        <f t="shared" si="5"/>
        <v>407.68</v>
      </c>
      <c r="F9" s="132">
        <f t="shared" si="6"/>
        <v>992028.25999999989</v>
      </c>
      <c r="G9" s="132">
        <f t="shared" si="0"/>
        <v>988210.94</v>
      </c>
      <c r="H9" s="132">
        <f t="shared" si="7"/>
        <v>407.68284657534241</v>
      </c>
      <c r="I9" s="113">
        <f t="shared" si="1"/>
        <v>2.8465753424029572E-3</v>
      </c>
    </row>
    <row r="10" spans="1:9" x14ac:dyDescent="0.25">
      <c r="A10" s="45">
        <v>43558</v>
      </c>
      <c r="B10" s="134">
        <f t="shared" si="2"/>
        <v>1</v>
      </c>
      <c r="C10" s="132">
        <f t="shared" si="3"/>
        <v>4225</v>
      </c>
      <c r="D10" s="133">
        <f t="shared" si="4"/>
        <v>3818.89</v>
      </c>
      <c r="E10" s="132">
        <f t="shared" si="5"/>
        <v>406.11</v>
      </c>
      <c r="F10" s="132">
        <f t="shared" si="6"/>
        <v>988210.94</v>
      </c>
      <c r="G10" s="132">
        <f t="shared" si="0"/>
        <v>984392.04999999993</v>
      </c>
      <c r="H10" s="132">
        <f t="shared" si="7"/>
        <v>406.1140849315068</v>
      </c>
      <c r="I10" s="113">
        <f t="shared" si="1"/>
        <v>4.084931506781686E-3</v>
      </c>
    </row>
    <row r="11" spans="1:9" x14ac:dyDescent="0.25">
      <c r="A11" s="45">
        <v>43559</v>
      </c>
      <c r="B11" s="134">
        <f t="shared" si="2"/>
        <v>1</v>
      </c>
      <c r="C11" s="132">
        <f t="shared" si="3"/>
        <v>4225</v>
      </c>
      <c r="D11" s="133">
        <f t="shared" si="4"/>
        <v>3820.46</v>
      </c>
      <c r="E11" s="132">
        <f t="shared" si="5"/>
        <v>404.54</v>
      </c>
      <c r="F11" s="132">
        <f t="shared" si="6"/>
        <v>984392.04999999993</v>
      </c>
      <c r="G11" s="132">
        <f t="shared" si="0"/>
        <v>980571.59</v>
      </c>
      <c r="H11" s="132">
        <f t="shared" si="7"/>
        <v>404.54467808219175</v>
      </c>
      <c r="I11" s="113">
        <f t="shared" si="1"/>
        <v>4.6780821917309368E-3</v>
      </c>
    </row>
    <row r="12" spans="1:9" x14ac:dyDescent="0.25">
      <c r="A12" s="45">
        <v>43560</v>
      </c>
      <c r="B12" s="134">
        <f t="shared" si="2"/>
        <v>1</v>
      </c>
      <c r="C12" s="132">
        <f t="shared" si="3"/>
        <v>4225</v>
      </c>
      <c r="D12" s="133">
        <f t="shared" si="4"/>
        <v>3822.0299999999997</v>
      </c>
      <c r="E12" s="132">
        <f t="shared" si="5"/>
        <v>402.97</v>
      </c>
      <c r="F12" s="132">
        <f t="shared" si="6"/>
        <v>980571.59</v>
      </c>
      <c r="G12" s="132">
        <f t="shared" si="0"/>
        <v>976749.55999999994</v>
      </c>
      <c r="H12" s="132">
        <f t="shared" si="7"/>
        <v>402.97462602739722</v>
      </c>
      <c r="I12" s="113">
        <f t="shared" si="1"/>
        <v>4.6260273971938659E-3</v>
      </c>
    </row>
    <row r="13" spans="1:9" x14ac:dyDescent="0.25">
      <c r="A13" s="45">
        <v>43561</v>
      </c>
      <c r="B13" s="134">
        <f t="shared" si="2"/>
        <v>1</v>
      </c>
      <c r="C13" s="132">
        <f t="shared" si="3"/>
        <v>4225</v>
      </c>
      <c r="D13" s="133">
        <f t="shared" si="4"/>
        <v>3823.6</v>
      </c>
      <c r="E13" s="132">
        <f t="shared" si="5"/>
        <v>401.4</v>
      </c>
      <c r="F13" s="132">
        <f t="shared" si="6"/>
        <v>976749.55999999994</v>
      </c>
      <c r="G13" s="132">
        <f t="shared" si="0"/>
        <v>972925.96</v>
      </c>
      <c r="H13" s="132">
        <f t="shared" si="7"/>
        <v>401.4039287671232</v>
      </c>
      <c r="I13" s="113">
        <f t="shared" si="1"/>
        <v>3.9287671232273169E-3</v>
      </c>
    </row>
    <row r="14" spans="1:9" x14ac:dyDescent="0.25">
      <c r="A14" s="45">
        <v>43562</v>
      </c>
      <c r="B14" s="134">
        <f t="shared" si="2"/>
        <v>1</v>
      </c>
      <c r="C14" s="132">
        <f t="shared" si="3"/>
        <v>4225</v>
      </c>
      <c r="D14" s="133">
        <f t="shared" si="4"/>
        <v>3825.17</v>
      </c>
      <c r="E14" s="132">
        <f t="shared" si="5"/>
        <v>399.83</v>
      </c>
      <c r="F14" s="132">
        <f t="shared" si="6"/>
        <v>972925.96</v>
      </c>
      <c r="G14" s="132">
        <f t="shared" si="0"/>
        <v>969100.78999999992</v>
      </c>
      <c r="H14" s="132">
        <f t="shared" si="7"/>
        <v>399.83258630136987</v>
      </c>
      <c r="I14" s="113">
        <f t="shared" si="1"/>
        <v>2.5863013698881332E-3</v>
      </c>
    </row>
    <row r="15" spans="1:9" x14ac:dyDescent="0.25">
      <c r="A15" s="45">
        <v>43563</v>
      </c>
      <c r="B15" s="134">
        <f t="shared" si="2"/>
        <v>1</v>
      </c>
      <c r="C15" s="132">
        <f t="shared" si="3"/>
        <v>4225</v>
      </c>
      <c r="D15" s="133">
        <f t="shared" si="4"/>
        <v>3826.74</v>
      </c>
      <c r="E15" s="132">
        <f t="shared" si="5"/>
        <v>398.26</v>
      </c>
      <c r="F15" s="132">
        <f t="shared" si="6"/>
        <v>969100.78999999992</v>
      </c>
      <c r="G15" s="132">
        <f t="shared" si="0"/>
        <v>965274.04999999993</v>
      </c>
      <c r="H15" s="132">
        <f t="shared" si="7"/>
        <v>398.26059863013694</v>
      </c>
      <c r="I15" s="113">
        <f t="shared" si="1"/>
        <v>5.9863013694894107E-4</v>
      </c>
    </row>
    <row r="16" spans="1:9" x14ac:dyDescent="0.25">
      <c r="A16" s="45">
        <v>43564</v>
      </c>
      <c r="B16" s="134">
        <f t="shared" si="2"/>
        <v>1</v>
      </c>
      <c r="C16" s="132">
        <f t="shared" si="3"/>
        <v>4225</v>
      </c>
      <c r="D16" s="133">
        <f t="shared" si="4"/>
        <v>3828.31</v>
      </c>
      <c r="E16" s="132">
        <f t="shared" si="5"/>
        <v>396.69</v>
      </c>
      <c r="F16" s="132">
        <f t="shared" si="6"/>
        <v>965274.04999999993</v>
      </c>
      <c r="G16" s="132">
        <f t="shared" si="0"/>
        <v>961445.73999999987</v>
      </c>
      <c r="H16" s="132">
        <f t="shared" si="7"/>
        <v>396.68796575342463</v>
      </c>
      <c r="I16" s="113">
        <f t="shared" si="1"/>
        <v>-2.0342465753628858E-3</v>
      </c>
    </row>
    <row r="17" spans="1:9" x14ac:dyDescent="0.25">
      <c r="A17" s="45">
        <v>43565</v>
      </c>
      <c r="B17" s="134">
        <f t="shared" si="2"/>
        <v>1</v>
      </c>
      <c r="C17" s="132">
        <f t="shared" si="3"/>
        <v>4225</v>
      </c>
      <c r="D17" s="133">
        <f t="shared" si="4"/>
        <v>3829.89</v>
      </c>
      <c r="E17" s="132">
        <f t="shared" si="5"/>
        <v>395.11</v>
      </c>
      <c r="F17" s="132">
        <f t="shared" si="6"/>
        <v>961445.73999999987</v>
      </c>
      <c r="G17" s="132">
        <f t="shared" si="0"/>
        <v>957615.84999999986</v>
      </c>
      <c r="H17" s="132">
        <f t="shared" si="7"/>
        <v>395.11468767123279</v>
      </c>
      <c r="I17" s="113">
        <f t="shared" si="1"/>
        <v>4.6876712327730274E-3</v>
      </c>
    </row>
    <row r="18" spans="1:9" x14ac:dyDescent="0.25">
      <c r="A18" s="45">
        <v>43566</v>
      </c>
      <c r="B18" s="134">
        <f t="shared" si="2"/>
        <v>1</v>
      </c>
      <c r="C18" s="132">
        <f t="shared" si="3"/>
        <v>4225</v>
      </c>
      <c r="D18" s="133">
        <f t="shared" si="4"/>
        <v>3831.46</v>
      </c>
      <c r="E18" s="132">
        <f t="shared" si="5"/>
        <v>393.54</v>
      </c>
      <c r="F18" s="132">
        <f t="shared" si="6"/>
        <v>957615.84999999986</v>
      </c>
      <c r="G18" s="132">
        <f t="shared" si="0"/>
        <v>953784.3899999999</v>
      </c>
      <c r="H18" s="132">
        <f t="shared" si="7"/>
        <v>393.54076027397252</v>
      </c>
      <c r="I18" s="113">
        <f t="shared" si="1"/>
        <v>7.6027397250300055E-4</v>
      </c>
    </row>
    <row r="19" spans="1:9" x14ac:dyDescent="0.25">
      <c r="A19" s="45">
        <v>43567</v>
      </c>
      <c r="B19" s="134">
        <f t="shared" si="2"/>
        <v>1</v>
      </c>
      <c r="C19" s="132">
        <f t="shared" si="3"/>
        <v>4225</v>
      </c>
      <c r="D19" s="133">
        <f t="shared" si="4"/>
        <v>3833.0299999999997</v>
      </c>
      <c r="E19" s="132">
        <f t="shared" si="5"/>
        <v>391.97</v>
      </c>
      <c r="F19" s="132">
        <f t="shared" si="6"/>
        <v>953784.3899999999</v>
      </c>
      <c r="G19" s="132">
        <f t="shared" si="0"/>
        <v>949951.35999999987</v>
      </c>
      <c r="H19" s="132">
        <f t="shared" si="7"/>
        <v>391.96618767123283</v>
      </c>
      <c r="I19" s="113">
        <f t="shared" si="1"/>
        <v>-3.8123287671965045E-3</v>
      </c>
    </row>
    <row r="20" spans="1:9" x14ac:dyDescent="0.25">
      <c r="A20" s="45">
        <v>43568</v>
      </c>
      <c r="B20" s="134">
        <f t="shared" si="2"/>
        <v>1</v>
      </c>
      <c r="C20" s="132">
        <f t="shared" si="3"/>
        <v>4225</v>
      </c>
      <c r="D20" s="133">
        <f t="shared" si="4"/>
        <v>3834.61</v>
      </c>
      <c r="E20" s="132">
        <f t="shared" si="5"/>
        <v>390.39</v>
      </c>
      <c r="F20" s="132">
        <f t="shared" si="6"/>
        <v>949951.35999999987</v>
      </c>
      <c r="G20" s="132">
        <f t="shared" si="0"/>
        <v>946116.74999999988</v>
      </c>
      <c r="H20" s="132">
        <f t="shared" si="7"/>
        <v>390.39096986301359</v>
      </c>
      <c r="I20" s="113">
        <f t="shared" si="1"/>
        <v>9.6986301360857397E-4</v>
      </c>
    </row>
    <row r="21" spans="1:9" x14ac:dyDescent="0.25">
      <c r="A21" s="45">
        <v>43569</v>
      </c>
      <c r="B21" s="134">
        <f t="shared" si="2"/>
        <v>1</v>
      </c>
      <c r="C21" s="132">
        <f t="shared" si="3"/>
        <v>4225</v>
      </c>
      <c r="D21" s="133">
        <f t="shared" si="4"/>
        <v>3836.18</v>
      </c>
      <c r="E21" s="132">
        <f t="shared" si="5"/>
        <v>388.82</v>
      </c>
      <c r="F21" s="132">
        <f t="shared" si="6"/>
        <v>946116.74999999988</v>
      </c>
      <c r="G21" s="132">
        <f t="shared" si="0"/>
        <v>942280.56999999983</v>
      </c>
      <c r="H21" s="132">
        <f t="shared" si="7"/>
        <v>388.815102739726</v>
      </c>
      <c r="I21" s="113">
        <f t="shared" si="1"/>
        <v>-4.8972602739922877E-3</v>
      </c>
    </row>
    <row r="22" spans="1:9" x14ac:dyDescent="0.25">
      <c r="A22" s="45">
        <v>43570</v>
      </c>
      <c r="B22" s="134">
        <f t="shared" si="2"/>
        <v>1</v>
      </c>
      <c r="C22" s="132">
        <f t="shared" si="3"/>
        <v>4225</v>
      </c>
      <c r="D22" s="133">
        <f t="shared" si="4"/>
        <v>3837.76</v>
      </c>
      <c r="E22" s="132">
        <f t="shared" si="5"/>
        <v>387.24</v>
      </c>
      <c r="F22" s="132">
        <f t="shared" si="6"/>
        <v>942280.56999999983</v>
      </c>
      <c r="G22" s="132">
        <f t="shared" si="0"/>
        <v>938442.80999999982</v>
      </c>
      <c r="H22" s="132">
        <f t="shared" si="7"/>
        <v>387.23859041095881</v>
      </c>
      <c r="I22" s="113">
        <f t="shared" si="1"/>
        <v>-1.4095890412022527E-3</v>
      </c>
    </row>
    <row r="23" spans="1:9" x14ac:dyDescent="0.25">
      <c r="A23" s="45">
        <v>43571</v>
      </c>
      <c r="B23" s="134">
        <f t="shared" si="2"/>
        <v>1</v>
      </c>
      <c r="C23" s="132">
        <f t="shared" si="3"/>
        <v>4225</v>
      </c>
      <c r="D23" s="133">
        <f t="shared" si="4"/>
        <v>3839.34</v>
      </c>
      <c r="E23" s="132">
        <f t="shared" si="5"/>
        <v>385.66</v>
      </c>
      <c r="F23" s="132">
        <f t="shared" si="6"/>
        <v>938442.80999999982</v>
      </c>
      <c r="G23" s="132">
        <f t="shared" si="0"/>
        <v>934603.46999999986</v>
      </c>
      <c r="H23" s="132">
        <f t="shared" si="7"/>
        <v>385.6614287671232</v>
      </c>
      <c r="I23" s="113">
        <f t="shared" si="1"/>
        <v>1.4287671231727472E-3</v>
      </c>
    </row>
    <row r="24" spans="1:9" x14ac:dyDescent="0.25">
      <c r="A24" s="45">
        <v>43572</v>
      </c>
      <c r="B24" s="134">
        <f t="shared" si="2"/>
        <v>1</v>
      </c>
      <c r="C24" s="132">
        <f t="shared" si="3"/>
        <v>4225</v>
      </c>
      <c r="D24" s="133">
        <f t="shared" si="4"/>
        <v>3840.92</v>
      </c>
      <c r="E24" s="132">
        <f t="shared" si="5"/>
        <v>384.08</v>
      </c>
      <c r="F24" s="132">
        <f t="shared" si="6"/>
        <v>934603.46999999986</v>
      </c>
      <c r="G24" s="132">
        <f t="shared" si="0"/>
        <v>930762.54999999981</v>
      </c>
      <c r="H24" s="132">
        <f t="shared" si="7"/>
        <v>384.08361780821912</v>
      </c>
      <c r="I24" s="113">
        <f t="shared" si="1"/>
        <v>3.6178082191327121E-3</v>
      </c>
    </row>
    <row r="25" spans="1:9" x14ac:dyDescent="0.25">
      <c r="A25" s="45">
        <v>43573</v>
      </c>
      <c r="B25" s="134">
        <f t="shared" si="2"/>
        <v>1</v>
      </c>
      <c r="C25" s="132">
        <f t="shared" si="3"/>
        <v>4225</v>
      </c>
      <c r="D25" s="133">
        <f t="shared" si="4"/>
        <v>3842.49</v>
      </c>
      <c r="E25" s="132">
        <f t="shared" si="5"/>
        <v>382.51</v>
      </c>
      <c r="F25" s="132">
        <f t="shared" si="6"/>
        <v>930762.54999999981</v>
      </c>
      <c r="G25" s="132">
        <f t="shared" si="0"/>
        <v>926920.05999999982</v>
      </c>
      <c r="H25" s="132">
        <f t="shared" si="7"/>
        <v>382.50515753424651</v>
      </c>
      <c r="I25" s="113">
        <f t="shared" si="1"/>
        <v>-4.8424657534837934E-3</v>
      </c>
    </row>
    <row r="26" spans="1:9" x14ac:dyDescent="0.25">
      <c r="A26" s="45">
        <v>43574</v>
      </c>
      <c r="B26" s="134">
        <f t="shared" si="2"/>
        <v>1</v>
      </c>
      <c r="C26" s="132">
        <f t="shared" si="3"/>
        <v>4225</v>
      </c>
      <c r="D26" s="133">
        <f t="shared" si="4"/>
        <v>3844.07</v>
      </c>
      <c r="E26" s="132">
        <f t="shared" si="5"/>
        <v>380.93</v>
      </c>
      <c r="F26" s="132">
        <f t="shared" si="6"/>
        <v>926920.05999999982</v>
      </c>
      <c r="G26" s="132">
        <f t="shared" si="0"/>
        <v>923075.98999999987</v>
      </c>
      <c r="H26" s="132">
        <f t="shared" si="7"/>
        <v>380.92605205479441</v>
      </c>
      <c r="I26" s="113">
        <f t="shared" si="1"/>
        <v>-3.9479452055957154E-3</v>
      </c>
    </row>
    <row r="27" spans="1:9" x14ac:dyDescent="0.25">
      <c r="A27" s="45">
        <v>43575</v>
      </c>
      <c r="B27" s="134">
        <f t="shared" si="2"/>
        <v>1</v>
      </c>
      <c r="C27" s="132">
        <f t="shared" si="3"/>
        <v>4225</v>
      </c>
      <c r="D27" s="133">
        <f t="shared" si="4"/>
        <v>3845.65</v>
      </c>
      <c r="E27" s="132">
        <f t="shared" si="5"/>
        <v>379.35</v>
      </c>
      <c r="F27" s="132">
        <f t="shared" si="6"/>
        <v>923075.98999999987</v>
      </c>
      <c r="G27" s="132">
        <f t="shared" si="0"/>
        <v>919230.33999999985</v>
      </c>
      <c r="H27" s="132">
        <f t="shared" si="7"/>
        <v>379.3462972602739</v>
      </c>
      <c r="I27" s="113">
        <f t="shared" si="1"/>
        <v>-3.7027397261226724E-3</v>
      </c>
    </row>
    <row r="28" spans="1:9" x14ac:dyDescent="0.25">
      <c r="A28" s="45">
        <v>43576</v>
      </c>
      <c r="B28" s="134">
        <f t="shared" si="2"/>
        <v>1</v>
      </c>
      <c r="C28" s="132">
        <f t="shared" si="3"/>
        <v>4225</v>
      </c>
      <c r="D28" s="133">
        <f t="shared" si="4"/>
        <v>3847.23</v>
      </c>
      <c r="E28" s="132">
        <f t="shared" si="5"/>
        <v>377.77</v>
      </c>
      <c r="F28" s="132">
        <f t="shared" si="6"/>
        <v>919230.33999999985</v>
      </c>
      <c r="G28" s="132">
        <f t="shared" si="0"/>
        <v>915383.10999999987</v>
      </c>
      <c r="H28" s="132">
        <f t="shared" si="7"/>
        <v>377.76589315068486</v>
      </c>
      <c r="I28" s="113">
        <f t="shared" si="1"/>
        <v>-4.106849315121508E-3</v>
      </c>
    </row>
    <row r="29" spans="1:9" x14ac:dyDescent="0.25">
      <c r="A29" s="45">
        <v>43577</v>
      </c>
      <c r="B29" s="134">
        <f t="shared" si="2"/>
        <v>1</v>
      </c>
      <c r="C29" s="132">
        <f t="shared" si="3"/>
        <v>4225</v>
      </c>
      <c r="D29" s="133">
        <f t="shared" si="4"/>
        <v>3848.82</v>
      </c>
      <c r="E29" s="132">
        <f t="shared" si="5"/>
        <v>376.18</v>
      </c>
      <c r="F29" s="132">
        <f t="shared" si="6"/>
        <v>915383.10999999987</v>
      </c>
      <c r="G29" s="132">
        <f t="shared" si="0"/>
        <v>911534.28999999992</v>
      </c>
      <c r="H29" s="132">
        <f t="shared" si="7"/>
        <v>376.18483972602735</v>
      </c>
      <c r="I29" s="113">
        <f t="shared" si="1"/>
        <v>4.8397260273418397E-3</v>
      </c>
    </row>
    <row r="30" spans="1:9" x14ac:dyDescent="0.25">
      <c r="A30" s="45">
        <v>43578</v>
      </c>
      <c r="B30" s="134">
        <f t="shared" si="2"/>
        <v>1</v>
      </c>
      <c r="C30" s="132">
        <f t="shared" si="3"/>
        <v>4225</v>
      </c>
      <c r="D30" s="133">
        <f t="shared" si="4"/>
        <v>3850.4</v>
      </c>
      <c r="E30" s="132">
        <f t="shared" si="5"/>
        <v>374.6</v>
      </c>
      <c r="F30" s="132">
        <f t="shared" si="6"/>
        <v>911534.28999999992</v>
      </c>
      <c r="G30" s="132">
        <f t="shared" si="0"/>
        <v>907683.8899999999</v>
      </c>
      <c r="H30" s="132">
        <f t="shared" si="7"/>
        <v>374.60313287671227</v>
      </c>
      <c r="I30" s="113">
        <f t="shared" si="1"/>
        <v>3.13287671224316E-3</v>
      </c>
    </row>
    <row r="31" spans="1:9" x14ac:dyDescent="0.25">
      <c r="A31" s="45">
        <v>43579</v>
      </c>
      <c r="B31" s="134">
        <f t="shared" si="2"/>
        <v>1</v>
      </c>
      <c r="C31" s="132">
        <f t="shared" si="3"/>
        <v>4225</v>
      </c>
      <c r="D31" s="133">
        <f t="shared" si="4"/>
        <v>3851.98</v>
      </c>
      <c r="E31" s="132">
        <f t="shared" si="5"/>
        <v>373.02</v>
      </c>
      <c r="F31" s="132">
        <f t="shared" si="6"/>
        <v>907683.8899999999</v>
      </c>
      <c r="G31" s="132">
        <f t="shared" si="0"/>
        <v>903831.90999999992</v>
      </c>
      <c r="H31" s="132">
        <f t="shared" si="7"/>
        <v>373.02077671232871</v>
      </c>
      <c r="I31" s="113">
        <f t="shared" si="1"/>
        <v>7.7671232872944529E-4</v>
      </c>
    </row>
    <row r="32" spans="1:9" x14ac:dyDescent="0.25">
      <c r="A32" s="45">
        <v>43580</v>
      </c>
      <c r="B32" s="134">
        <f t="shared" si="2"/>
        <v>1</v>
      </c>
      <c r="C32" s="132">
        <f t="shared" si="3"/>
        <v>4225</v>
      </c>
      <c r="D32" s="133">
        <f t="shared" si="4"/>
        <v>3853.56</v>
      </c>
      <c r="E32" s="132">
        <f t="shared" si="5"/>
        <v>371.44</v>
      </c>
      <c r="F32" s="132">
        <f t="shared" si="6"/>
        <v>903831.90999999992</v>
      </c>
      <c r="G32" s="132">
        <f t="shared" si="0"/>
        <v>899978.34999999986</v>
      </c>
      <c r="H32" s="132">
        <f t="shared" si="7"/>
        <v>371.43777123287668</v>
      </c>
      <c r="I32" s="113">
        <f t="shared" si="1"/>
        <v>-2.2287671233129913E-3</v>
      </c>
    </row>
    <row r="33" spans="1:9" x14ac:dyDescent="0.25">
      <c r="A33" s="45">
        <v>43581</v>
      </c>
      <c r="B33" s="134">
        <f t="shared" si="2"/>
        <v>1</v>
      </c>
      <c r="C33" s="132">
        <f t="shared" si="3"/>
        <v>4225</v>
      </c>
      <c r="D33" s="133">
        <f t="shared" si="4"/>
        <v>3855.15</v>
      </c>
      <c r="E33" s="132">
        <f t="shared" si="5"/>
        <v>369.85</v>
      </c>
      <c r="F33" s="132">
        <f t="shared" si="6"/>
        <v>899978.34999999986</v>
      </c>
      <c r="G33" s="132">
        <f t="shared" si="0"/>
        <v>896123.19999999984</v>
      </c>
      <c r="H33" s="132">
        <f t="shared" si="7"/>
        <v>369.85411643835607</v>
      </c>
      <c r="I33" s="113">
        <f t="shared" si="1"/>
        <v>4.1164383560499118E-3</v>
      </c>
    </row>
    <row r="34" spans="1:9" x14ac:dyDescent="0.25">
      <c r="A34" s="45">
        <v>43582</v>
      </c>
      <c r="B34" s="134">
        <f t="shared" si="2"/>
        <v>1</v>
      </c>
      <c r="C34" s="132">
        <f t="shared" si="3"/>
        <v>4225</v>
      </c>
      <c r="D34" s="133">
        <f t="shared" si="4"/>
        <v>3856.73</v>
      </c>
      <c r="E34" s="132">
        <f t="shared" si="5"/>
        <v>368.27</v>
      </c>
      <c r="F34" s="132">
        <f t="shared" si="6"/>
        <v>896123.19999999984</v>
      </c>
      <c r="G34" s="132">
        <f t="shared" si="0"/>
        <v>892266.46999999986</v>
      </c>
      <c r="H34" s="132">
        <f t="shared" si="7"/>
        <v>368.269808219178</v>
      </c>
      <c r="I34" s="113">
        <f t="shared" si="1"/>
        <v>-1.9178082197868207E-4</v>
      </c>
    </row>
    <row r="35" spans="1:9" x14ac:dyDescent="0.25">
      <c r="A35" s="45">
        <v>43583</v>
      </c>
      <c r="B35" s="134">
        <f t="shared" si="2"/>
        <v>1</v>
      </c>
      <c r="C35" s="132">
        <f t="shared" si="3"/>
        <v>4225</v>
      </c>
      <c r="D35" s="133">
        <f t="shared" si="4"/>
        <v>3858.32</v>
      </c>
      <c r="E35" s="132">
        <f t="shared" si="5"/>
        <v>366.68</v>
      </c>
      <c r="F35" s="132">
        <f t="shared" si="6"/>
        <v>892266.46999999986</v>
      </c>
      <c r="G35" s="132">
        <f t="shared" si="0"/>
        <v>888408.14999999991</v>
      </c>
      <c r="H35" s="132">
        <f t="shared" si="7"/>
        <v>366.6848506849314</v>
      </c>
      <c r="I35" s="113">
        <f t="shared" si="1"/>
        <v>4.8506849313980638E-3</v>
      </c>
    </row>
    <row r="36" spans="1:9" x14ac:dyDescent="0.25">
      <c r="A36" s="45">
        <v>43584</v>
      </c>
      <c r="B36" s="134">
        <f t="shared" si="2"/>
        <v>1</v>
      </c>
      <c r="C36" s="132">
        <f t="shared" si="3"/>
        <v>4225</v>
      </c>
      <c r="D36" s="133">
        <f t="shared" si="4"/>
        <v>3859.9</v>
      </c>
      <c r="E36" s="132">
        <f t="shared" si="5"/>
        <v>365.1</v>
      </c>
      <c r="F36" s="132">
        <f t="shared" si="6"/>
        <v>888408.14999999991</v>
      </c>
      <c r="G36" s="132">
        <f t="shared" si="0"/>
        <v>884548.24999999988</v>
      </c>
      <c r="H36" s="132">
        <f t="shared" si="7"/>
        <v>365.09923972602735</v>
      </c>
      <c r="I36" s="113">
        <f t="shared" si="1"/>
        <v>-7.6027397267353081E-4</v>
      </c>
    </row>
    <row r="37" spans="1:9" x14ac:dyDescent="0.25">
      <c r="A37" s="45">
        <v>43585</v>
      </c>
      <c r="B37" s="134">
        <f t="shared" si="2"/>
        <v>1</v>
      </c>
      <c r="C37" s="132">
        <f t="shared" si="3"/>
        <v>4225</v>
      </c>
      <c r="D37" s="133">
        <f t="shared" si="4"/>
        <v>3861.49</v>
      </c>
      <c r="E37" s="132">
        <f t="shared" si="5"/>
        <v>363.51</v>
      </c>
      <c r="F37" s="132">
        <f t="shared" si="6"/>
        <v>884548.24999999988</v>
      </c>
      <c r="G37" s="132">
        <f t="shared" si="0"/>
        <v>880686.75999999989</v>
      </c>
      <c r="H37" s="132">
        <f t="shared" si="7"/>
        <v>363.51297945205476</v>
      </c>
      <c r="I37" s="113">
        <f t="shared" si="1"/>
        <v>2.9794520547739012E-3</v>
      </c>
    </row>
    <row r="38" spans="1:9" x14ac:dyDescent="0.25">
      <c r="A38" s="45">
        <v>43586</v>
      </c>
      <c r="B38" s="134">
        <f t="shared" si="2"/>
        <v>1</v>
      </c>
      <c r="C38" s="132">
        <f t="shared" si="3"/>
        <v>4225</v>
      </c>
      <c r="D38" s="133">
        <f t="shared" si="4"/>
        <v>3863.07</v>
      </c>
      <c r="E38" s="132">
        <f t="shared" si="5"/>
        <v>361.93</v>
      </c>
      <c r="F38" s="132">
        <f t="shared" si="6"/>
        <v>880686.75999999989</v>
      </c>
      <c r="G38" s="132">
        <f t="shared" si="0"/>
        <v>876823.69</v>
      </c>
      <c r="H38" s="132">
        <f t="shared" si="7"/>
        <v>361.92606575342455</v>
      </c>
      <c r="I38" s="113">
        <f t="shared" si="1"/>
        <v>-3.9342465754543809E-3</v>
      </c>
    </row>
    <row r="39" spans="1:9" x14ac:dyDescent="0.25">
      <c r="A39" s="45">
        <v>43587</v>
      </c>
      <c r="B39" s="134">
        <f t="shared" si="2"/>
        <v>1</v>
      </c>
      <c r="C39" s="132">
        <f t="shared" si="3"/>
        <v>4225</v>
      </c>
      <c r="D39" s="133">
        <f t="shared" si="4"/>
        <v>3864.66</v>
      </c>
      <c r="E39" s="132">
        <f t="shared" si="5"/>
        <v>360.34</v>
      </c>
      <c r="F39" s="132">
        <f t="shared" si="6"/>
        <v>876823.69</v>
      </c>
      <c r="G39" s="132">
        <f t="shared" si="0"/>
        <v>872959.02999999991</v>
      </c>
      <c r="H39" s="132">
        <f t="shared" si="7"/>
        <v>360.33850273972598</v>
      </c>
      <c r="I39" s="113">
        <f t="shared" si="1"/>
        <v>-1.4972602739931062E-3</v>
      </c>
    </row>
    <row r="40" spans="1:9" x14ac:dyDescent="0.25">
      <c r="A40" s="45">
        <v>43588</v>
      </c>
      <c r="B40" s="134">
        <f t="shared" si="2"/>
        <v>1</v>
      </c>
      <c r="C40" s="132">
        <f t="shared" si="3"/>
        <v>4225</v>
      </c>
      <c r="D40" s="133">
        <f t="shared" si="4"/>
        <v>3866.25</v>
      </c>
      <c r="E40" s="132">
        <f t="shared" si="5"/>
        <v>358.75</v>
      </c>
      <c r="F40" s="132">
        <f t="shared" si="6"/>
        <v>872959.02999999991</v>
      </c>
      <c r="G40" s="132">
        <f t="shared" si="0"/>
        <v>869092.77999999991</v>
      </c>
      <c r="H40" s="132">
        <f t="shared" si="7"/>
        <v>358.75028630136984</v>
      </c>
      <c r="I40" s="113">
        <f t="shared" si="1"/>
        <v>2.8630136984020282E-4</v>
      </c>
    </row>
    <row r="41" spans="1:9" x14ac:dyDescent="0.25">
      <c r="A41" s="45">
        <v>43589</v>
      </c>
      <c r="B41" s="134">
        <f t="shared" si="2"/>
        <v>1</v>
      </c>
      <c r="C41" s="132">
        <f t="shared" si="3"/>
        <v>4225</v>
      </c>
      <c r="D41" s="133">
        <f t="shared" si="4"/>
        <v>3867.84</v>
      </c>
      <c r="E41" s="132">
        <f t="shared" si="5"/>
        <v>357.16</v>
      </c>
      <c r="F41" s="132">
        <f t="shared" si="6"/>
        <v>869092.77999999991</v>
      </c>
      <c r="G41" s="132">
        <f t="shared" si="0"/>
        <v>865224.94</v>
      </c>
      <c r="H41" s="132">
        <f t="shared" si="7"/>
        <v>357.16141643835613</v>
      </c>
      <c r="I41" s="113">
        <f t="shared" si="1"/>
        <v>1.4164383561023897E-3</v>
      </c>
    </row>
    <row r="42" spans="1:9" x14ac:dyDescent="0.25">
      <c r="A42" s="45">
        <v>43590</v>
      </c>
      <c r="B42" s="134">
        <f t="shared" si="2"/>
        <v>1</v>
      </c>
      <c r="C42" s="132">
        <f t="shared" si="3"/>
        <v>4225</v>
      </c>
      <c r="D42" s="133">
        <f t="shared" si="4"/>
        <v>3869.43</v>
      </c>
      <c r="E42" s="132">
        <f t="shared" si="5"/>
        <v>355.57</v>
      </c>
      <c r="F42" s="132">
        <f t="shared" si="6"/>
        <v>865224.94</v>
      </c>
      <c r="G42" s="132">
        <f t="shared" si="0"/>
        <v>861355.50999999989</v>
      </c>
      <c r="H42" s="132">
        <f t="shared" si="7"/>
        <v>355.5718931506849</v>
      </c>
      <c r="I42" s="113">
        <f t="shared" si="1"/>
        <v>1.8931506849071411E-3</v>
      </c>
    </row>
    <row r="43" spans="1:9" x14ac:dyDescent="0.25">
      <c r="A43" s="45">
        <v>43591</v>
      </c>
      <c r="B43" s="134">
        <f t="shared" si="2"/>
        <v>1</v>
      </c>
      <c r="C43" s="132">
        <f t="shared" si="3"/>
        <v>4225</v>
      </c>
      <c r="D43" s="133">
        <f t="shared" si="4"/>
        <v>3871.02</v>
      </c>
      <c r="E43" s="132">
        <f t="shared" si="5"/>
        <v>353.98</v>
      </c>
      <c r="F43" s="132">
        <f t="shared" si="6"/>
        <v>861355.50999999989</v>
      </c>
      <c r="G43" s="132">
        <f t="shared" si="0"/>
        <v>857484.48999999987</v>
      </c>
      <c r="H43" s="132">
        <f t="shared" si="7"/>
        <v>353.9817164383561</v>
      </c>
      <c r="I43" s="113">
        <f t="shared" si="1"/>
        <v>1.7164383560839269E-3</v>
      </c>
    </row>
    <row r="44" spans="1:9" x14ac:dyDescent="0.25">
      <c r="A44" s="45">
        <v>43592</v>
      </c>
      <c r="B44" s="134">
        <f t="shared" si="2"/>
        <v>1</v>
      </c>
      <c r="C44" s="132">
        <f t="shared" si="3"/>
        <v>4225</v>
      </c>
      <c r="D44" s="133">
        <f t="shared" si="4"/>
        <v>3872.61</v>
      </c>
      <c r="E44" s="132">
        <f t="shared" si="5"/>
        <v>352.39</v>
      </c>
      <c r="F44" s="132">
        <f t="shared" si="6"/>
        <v>857484.48999999987</v>
      </c>
      <c r="G44" s="132">
        <f t="shared" si="0"/>
        <v>853611.87999999989</v>
      </c>
      <c r="H44" s="132">
        <f t="shared" si="7"/>
        <v>352.39088630136979</v>
      </c>
      <c r="I44" s="113">
        <f t="shared" si="1"/>
        <v>8.8630136980327734E-4</v>
      </c>
    </row>
    <row r="45" spans="1:9" x14ac:dyDescent="0.25">
      <c r="A45" s="45">
        <v>43593</v>
      </c>
      <c r="B45" s="134">
        <f t="shared" si="2"/>
        <v>1</v>
      </c>
      <c r="C45" s="132">
        <f t="shared" si="3"/>
        <v>4225</v>
      </c>
      <c r="D45" s="133">
        <f t="shared" si="4"/>
        <v>3874.2</v>
      </c>
      <c r="E45" s="132">
        <f t="shared" si="5"/>
        <v>350.8</v>
      </c>
      <c r="F45" s="132">
        <f t="shared" si="6"/>
        <v>853611.87999999989</v>
      </c>
      <c r="G45" s="132">
        <f t="shared" si="0"/>
        <v>849737.67999999993</v>
      </c>
      <c r="H45" s="132">
        <f t="shared" si="7"/>
        <v>350.79940273972596</v>
      </c>
      <c r="I45" s="113">
        <f t="shared" si="1"/>
        <v>-5.9726027404849447E-4</v>
      </c>
    </row>
    <row r="46" spans="1:9" x14ac:dyDescent="0.25">
      <c r="A46" s="45">
        <v>43594</v>
      </c>
      <c r="B46" s="134">
        <f t="shared" si="2"/>
        <v>1</v>
      </c>
      <c r="C46" s="132">
        <f t="shared" si="3"/>
        <v>4225</v>
      </c>
      <c r="D46" s="133">
        <f t="shared" si="4"/>
        <v>3875.79</v>
      </c>
      <c r="E46" s="132">
        <f t="shared" si="5"/>
        <v>349.21</v>
      </c>
      <c r="F46" s="132">
        <f t="shared" si="6"/>
        <v>849737.67999999993</v>
      </c>
      <c r="G46" s="132">
        <f t="shared" si="0"/>
        <v>845861.8899999999</v>
      </c>
      <c r="H46" s="132">
        <f t="shared" si="7"/>
        <v>349.20726575342462</v>
      </c>
      <c r="I46" s="113">
        <f t="shared" si="1"/>
        <v>-2.7342465753577017E-3</v>
      </c>
    </row>
    <row r="47" spans="1:9" x14ac:dyDescent="0.25">
      <c r="A47" s="45">
        <v>43595</v>
      </c>
      <c r="B47" s="134">
        <f t="shared" si="2"/>
        <v>1</v>
      </c>
      <c r="C47" s="132">
        <f t="shared" si="3"/>
        <v>4225</v>
      </c>
      <c r="D47" s="133">
        <f t="shared" si="4"/>
        <v>3877.39</v>
      </c>
      <c r="E47" s="132">
        <f t="shared" si="5"/>
        <v>347.61</v>
      </c>
      <c r="F47" s="132">
        <f t="shared" si="6"/>
        <v>845861.8899999999</v>
      </c>
      <c r="G47" s="132">
        <f t="shared" si="0"/>
        <v>841984.49999999988</v>
      </c>
      <c r="H47" s="132">
        <f t="shared" si="7"/>
        <v>347.61447534246571</v>
      </c>
      <c r="I47" s="113">
        <f t="shared" si="1"/>
        <v>4.4753424656960306E-3</v>
      </c>
    </row>
    <row r="48" spans="1:9" x14ac:dyDescent="0.25">
      <c r="A48" s="45">
        <v>43596</v>
      </c>
      <c r="B48" s="134">
        <f t="shared" si="2"/>
        <v>1</v>
      </c>
      <c r="C48" s="132">
        <f t="shared" si="3"/>
        <v>4225</v>
      </c>
      <c r="D48" s="133">
        <f t="shared" si="4"/>
        <v>3878.98</v>
      </c>
      <c r="E48" s="132">
        <f t="shared" si="5"/>
        <v>346.02</v>
      </c>
      <c r="F48" s="132">
        <f t="shared" si="6"/>
        <v>841984.49999999988</v>
      </c>
      <c r="G48" s="132">
        <f t="shared" si="0"/>
        <v>838105.5199999999</v>
      </c>
      <c r="H48" s="132">
        <f t="shared" si="7"/>
        <v>346.02102739726018</v>
      </c>
      <c r="I48" s="113">
        <f t="shared" si="1"/>
        <v>1.0273972602021786E-3</v>
      </c>
    </row>
    <row r="49" spans="1:9" x14ac:dyDescent="0.25">
      <c r="A49" s="45">
        <v>43597</v>
      </c>
      <c r="B49" s="134">
        <f t="shared" si="2"/>
        <v>1</v>
      </c>
      <c r="C49" s="132">
        <f t="shared" si="3"/>
        <v>4225</v>
      </c>
      <c r="D49" s="133">
        <f t="shared" si="4"/>
        <v>3880.57</v>
      </c>
      <c r="E49" s="132">
        <f t="shared" si="5"/>
        <v>344.43</v>
      </c>
      <c r="F49" s="132">
        <f t="shared" si="6"/>
        <v>838105.5199999999</v>
      </c>
      <c r="G49" s="132">
        <f t="shared" si="0"/>
        <v>834224.95</v>
      </c>
      <c r="H49" s="132">
        <f t="shared" si="7"/>
        <v>344.4269260273972</v>
      </c>
      <c r="I49" s="113">
        <f t="shared" si="1"/>
        <v>-3.0739726028059522E-3</v>
      </c>
    </row>
    <row r="50" spans="1:9" x14ac:dyDescent="0.25">
      <c r="A50" s="45">
        <v>43598</v>
      </c>
      <c r="B50" s="134">
        <f t="shared" si="2"/>
        <v>1</v>
      </c>
      <c r="C50" s="132">
        <f t="shared" si="3"/>
        <v>4225</v>
      </c>
      <c r="D50" s="133">
        <f t="shared" si="4"/>
        <v>3882.17</v>
      </c>
      <c r="E50" s="132">
        <f t="shared" si="5"/>
        <v>342.83</v>
      </c>
      <c r="F50" s="132">
        <f t="shared" si="6"/>
        <v>834224.95</v>
      </c>
      <c r="G50" s="132">
        <f t="shared" si="0"/>
        <v>830342.77999999991</v>
      </c>
      <c r="H50" s="132">
        <f t="shared" si="7"/>
        <v>342.8321712328767</v>
      </c>
      <c r="I50" s="113">
        <f t="shared" si="1"/>
        <v>2.1712328767193867E-3</v>
      </c>
    </row>
    <row r="51" spans="1:9" x14ac:dyDescent="0.25">
      <c r="A51" s="45">
        <v>43599</v>
      </c>
      <c r="B51" s="134">
        <f t="shared" si="2"/>
        <v>1</v>
      </c>
      <c r="C51" s="132">
        <f t="shared" si="3"/>
        <v>4225</v>
      </c>
      <c r="D51" s="133">
        <f t="shared" si="4"/>
        <v>3883.76</v>
      </c>
      <c r="E51" s="132">
        <f t="shared" si="5"/>
        <v>341.24</v>
      </c>
      <c r="F51" s="132">
        <f t="shared" si="6"/>
        <v>830342.77999999991</v>
      </c>
      <c r="G51" s="132">
        <f t="shared" si="0"/>
        <v>826459.0199999999</v>
      </c>
      <c r="H51" s="132">
        <f t="shared" si="7"/>
        <v>341.23675890410954</v>
      </c>
      <c r="I51" s="113">
        <f t="shared" si="1"/>
        <v>-3.2410958904733889E-3</v>
      </c>
    </row>
    <row r="52" spans="1:9" x14ac:dyDescent="0.25">
      <c r="A52" s="45">
        <v>43600</v>
      </c>
      <c r="B52" s="134">
        <f t="shared" si="2"/>
        <v>1</v>
      </c>
      <c r="C52" s="132">
        <f t="shared" si="3"/>
        <v>4225</v>
      </c>
      <c r="D52" s="133">
        <f t="shared" si="4"/>
        <v>3885.36</v>
      </c>
      <c r="E52" s="132">
        <f t="shared" si="5"/>
        <v>339.64</v>
      </c>
      <c r="F52" s="132">
        <f t="shared" si="6"/>
        <v>826459.0199999999</v>
      </c>
      <c r="G52" s="132">
        <f t="shared" si="0"/>
        <v>822573.65999999992</v>
      </c>
      <c r="H52" s="132">
        <f t="shared" si="7"/>
        <v>339.64069315068485</v>
      </c>
      <c r="I52" s="113">
        <f t="shared" si="1"/>
        <v>6.9315068486730524E-4</v>
      </c>
    </row>
    <row r="53" spans="1:9" x14ac:dyDescent="0.25">
      <c r="A53" s="45">
        <v>43601</v>
      </c>
      <c r="B53" s="134">
        <f t="shared" si="2"/>
        <v>1</v>
      </c>
      <c r="C53" s="132">
        <f t="shared" si="3"/>
        <v>4225</v>
      </c>
      <c r="D53" s="133">
        <f t="shared" si="4"/>
        <v>3886.96</v>
      </c>
      <c r="E53" s="132">
        <f t="shared" si="5"/>
        <v>338.04</v>
      </c>
      <c r="F53" s="132">
        <f t="shared" si="6"/>
        <v>822573.65999999992</v>
      </c>
      <c r="G53" s="132">
        <f t="shared" si="0"/>
        <v>818686.7</v>
      </c>
      <c r="H53" s="132">
        <f t="shared" si="7"/>
        <v>338.04396986301367</v>
      </c>
      <c r="I53" s="113">
        <f t="shared" si="1"/>
        <v>3.9698630136513202E-3</v>
      </c>
    </row>
    <row r="54" spans="1:9" x14ac:dyDescent="0.25">
      <c r="A54" s="45">
        <v>43602</v>
      </c>
      <c r="B54" s="134">
        <f t="shared" si="2"/>
        <v>1</v>
      </c>
      <c r="C54" s="132">
        <f t="shared" si="3"/>
        <v>4225</v>
      </c>
      <c r="D54" s="133">
        <f t="shared" si="4"/>
        <v>3888.55</v>
      </c>
      <c r="E54" s="132">
        <f t="shared" si="5"/>
        <v>336.45</v>
      </c>
      <c r="F54" s="132">
        <f t="shared" si="6"/>
        <v>818686.7</v>
      </c>
      <c r="G54" s="132">
        <f t="shared" si="0"/>
        <v>814798.14999999991</v>
      </c>
      <c r="H54" s="132">
        <f t="shared" si="7"/>
        <v>336.44658904109588</v>
      </c>
      <c r="I54" s="113">
        <f t="shared" si="1"/>
        <v>-3.410958904112249E-3</v>
      </c>
    </row>
    <row r="55" spans="1:9" x14ac:dyDescent="0.25">
      <c r="A55" s="45">
        <v>43603</v>
      </c>
      <c r="B55" s="134">
        <f t="shared" si="2"/>
        <v>1</v>
      </c>
      <c r="C55" s="132">
        <f t="shared" si="3"/>
        <v>4225</v>
      </c>
      <c r="D55" s="133">
        <f t="shared" si="4"/>
        <v>3890.15</v>
      </c>
      <c r="E55" s="132">
        <f t="shared" si="5"/>
        <v>334.85</v>
      </c>
      <c r="F55" s="132">
        <f t="shared" si="6"/>
        <v>814798.14999999991</v>
      </c>
      <c r="G55" s="132">
        <f t="shared" si="0"/>
        <v>810907.99999999988</v>
      </c>
      <c r="H55" s="132">
        <f t="shared" si="7"/>
        <v>334.84855479452045</v>
      </c>
      <c r="I55" s="113">
        <f t="shared" si="1"/>
        <v>-1.4452054795697222E-3</v>
      </c>
    </row>
    <row r="56" spans="1:9" x14ac:dyDescent="0.25">
      <c r="A56" s="45">
        <v>43604</v>
      </c>
      <c r="B56" s="134">
        <f t="shared" si="2"/>
        <v>1</v>
      </c>
      <c r="C56" s="132">
        <f t="shared" si="3"/>
        <v>4225</v>
      </c>
      <c r="D56" s="133">
        <f t="shared" si="4"/>
        <v>3891.75</v>
      </c>
      <c r="E56" s="132">
        <f t="shared" si="5"/>
        <v>333.25</v>
      </c>
      <c r="F56" s="132">
        <f t="shared" si="6"/>
        <v>810907.99999999988</v>
      </c>
      <c r="G56" s="132">
        <f t="shared" si="0"/>
        <v>807016.24999999988</v>
      </c>
      <c r="H56" s="132">
        <f t="shared" si="7"/>
        <v>333.24986301369859</v>
      </c>
      <c r="I56" s="113">
        <f t="shared" si="1"/>
        <v>-1.3698630141334434E-4</v>
      </c>
    </row>
    <row r="57" spans="1:9" x14ac:dyDescent="0.25">
      <c r="A57" s="45">
        <v>43605</v>
      </c>
      <c r="B57" s="134">
        <f t="shared" si="2"/>
        <v>1</v>
      </c>
      <c r="C57" s="132">
        <f t="shared" si="3"/>
        <v>4225</v>
      </c>
      <c r="D57" s="133">
        <f t="shared" si="4"/>
        <v>3893.35</v>
      </c>
      <c r="E57" s="132">
        <f t="shared" si="5"/>
        <v>331.65</v>
      </c>
      <c r="F57" s="132">
        <f t="shared" si="6"/>
        <v>807016.24999999988</v>
      </c>
      <c r="G57" s="132">
        <f t="shared" si="0"/>
        <v>803122.89999999991</v>
      </c>
      <c r="H57" s="132">
        <f t="shared" si="7"/>
        <v>331.65051369863005</v>
      </c>
      <c r="I57" s="113">
        <f t="shared" si="1"/>
        <v>5.1369863007266758E-4</v>
      </c>
    </row>
    <row r="58" spans="1:9" x14ac:dyDescent="0.25">
      <c r="A58" s="45">
        <v>43606</v>
      </c>
      <c r="B58" s="134">
        <f t="shared" si="2"/>
        <v>1</v>
      </c>
      <c r="C58" s="132">
        <f t="shared" si="3"/>
        <v>4225</v>
      </c>
      <c r="D58" s="133">
        <f t="shared" si="4"/>
        <v>3894.95</v>
      </c>
      <c r="E58" s="132">
        <f t="shared" si="5"/>
        <v>330.05</v>
      </c>
      <c r="F58" s="132">
        <f t="shared" si="6"/>
        <v>803122.89999999991</v>
      </c>
      <c r="G58" s="132">
        <f t="shared" si="0"/>
        <v>799227.95</v>
      </c>
      <c r="H58" s="132">
        <f t="shared" si="7"/>
        <v>330.05050684931501</v>
      </c>
      <c r="I58" s="113">
        <f t="shared" si="1"/>
        <v>5.0684931500200037E-4</v>
      </c>
    </row>
    <row r="59" spans="1:9" x14ac:dyDescent="0.25">
      <c r="A59" s="45">
        <v>43607</v>
      </c>
      <c r="B59" s="134">
        <f t="shared" si="2"/>
        <v>1</v>
      </c>
      <c r="C59" s="132">
        <f t="shared" si="3"/>
        <v>4225</v>
      </c>
      <c r="D59" s="133">
        <f t="shared" si="4"/>
        <v>3896.55</v>
      </c>
      <c r="E59" s="132">
        <f t="shared" si="5"/>
        <v>328.45</v>
      </c>
      <c r="F59" s="132">
        <f t="shared" si="6"/>
        <v>799227.95</v>
      </c>
      <c r="G59" s="132">
        <f t="shared" si="0"/>
        <v>795331.39999999991</v>
      </c>
      <c r="H59" s="132">
        <f t="shared" si="7"/>
        <v>328.44984246575342</v>
      </c>
      <c r="I59" s="113">
        <f t="shared" si="1"/>
        <v>-1.5753424656850257E-4</v>
      </c>
    </row>
    <row r="60" spans="1:9" x14ac:dyDescent="0.25">
      <c r="A60" s="45">
        <v>43608</v>
      </c>
      <c r="B60" s="134">
        <f t="shared" si="2"/>
        <v>1</v>
      </c>
      <c r="C60" s="132">
        <f t="shared" si="3"/>
        <v>4225</v>
      </c>
      <c r="D60" s="133">
        <f t="shared" si="4"/>
        <v>3898.15</v>
      </c>
      <c r="E60" s="132">
        <f t="shared" si="5"/>
        <v>326.85000000000002</v>
      </c>
      <c r="F60" s="132">
        <f t="shared" si="6"/>
        <v>795331.39999999991</v>
      </c>
      <c r="G60" s="132">
        <f t="shared" si="0"/>
        <v>791433.24999999988</v>
      </c>
      <c r="H60" s="132">
        <f t="shared" si="7"/>
        <v>326.84852054794516</v>
      </c>
      <c r="I60" s="113">
        <f t="shared" si="1"/>
        <v>-1.4794520548662149E-3</v>
      </c>
    </row>
    <row r="61" spans="1:9" x14ac:dyDescent="0.25">
      <c r="A61" s="45">
        <v>43609</v>
      </c>
      <c r="B61" s="134">
        <f t="shared" si="2"/>
        <v>1</v>
      </c>
      <c r="C61" s="132">
        <f t="shared" si="3"/>
        <v>4225</v>
      </c>
      <c r="D61" s="133">
        <f t="shared" si="4"/>
        <v>3899.75</v>
      </c>
      <c r="E61" s="132">
        <f t="shared" si="5"/>
        <v>325.25</v>
      </c>
      <c r="F61" s="132">
        <f t="shared" si="6"/>
        <v>791433.24999999988</v>
      </c>
      <c r="G61" s="132">
        <f t="shared" si="0"/>
        <v>787533.49999999988</v>
      </c>
      <c r="H61" s="132">
        <f t="shared" si="7"/>
        <v>325.24654109589034</v>
      </c>
      <c r="I61" s="113">
        <f t="shared" si="1"/>
        <v>-3.4589041096637629E-3</v>
      </c>
    </row>
    <row r="62" spans="1:9" x14ac:dyDescent="0.25">
      <c r="A62" s="45">
        <v>43610</v>
      </c>
      <c r="B62" s="134">
        <f t="shared" si="2"/>
        <v>1</v>
      </c>
      <c r="C62" s="132">
        <f t="shared" si="3"/>
        <v>4225</v>
      </c>
      <c r="D62" s="133">
        <f t="shared" si="4"/>
        <v>3901.36</v>
      </c>
      <c r="E62" s="132">
        <f t="shared" si="5"/>
        <v>323.64</v>
      </c>
      <c r="F62" s="132">
        <f t="shared" si="6"/>
        <v>787533.49999999988</v>
      </c>
      <c r="G62" s="132">
        <f t="shared" si="0"/>
        <v>783632.1399999999</v>
      </c>
      <c r="H62" s="132">
        <f t="shared" si="7"/>
        <v>323.64390410958896</v>
      </c>
      <c r="I62" s="113">
        <f t="shared" si="1"/>
        <v>3.9041095889729149E-3</v>
      </c>
    </row>
    <row r="63" spans="1:9" x14ac:dyDescent="0.25">
      <c r="A63" s="45">
        <v>43611</v>
      </c>
      <c r="B63" s="134">
        <f t="shared" si="2"/>
        <v>1</v>
      </c>
      <c r="C63" s="132">
        <f t="shared" si="3"/>
        <v>4225</v>
      </c>
      <c r="D63" s="133">
        <f t="shared" si="4"/>
        <v>3902.96</v>
      </c>
      <c r="E63" s="132">
        <f t="shared" si="5"/>
        <v>322.04000000000002</v>
      </c>
      <c r="F63" s="132">
        <f t="shared" si="6"/>
        <v>783632.1399999999</v>
      </c>
      <c r="G63" s="132">
        <f t="shared" si="0"/>
        <v>779729.17999999993</v>
      </c>
      <c r="H63" s="132">
        <f t="shared" si="7"/>
        <v>322.04060547945198</v>
      </c>
      <c r="I63" s="113">
        <f t="shared" si="1"/>
        <v>6.0547945196276487E-4</v>
      </c>
    </row>
    <row r="64" spans="1:9" x14ac:dyDescent="0.25">
      <c r="A64" s="45">
        <v>43612</v>
      </c>
      <c r="B64" s="134">
        <f t="shared" si="2"/>
        <v>1</v>
      </c>
      <c r="C64" s="132">
        <f t="shared" si="3"/>
        <v>4225</v>
      </c>
      <c r="D64" s="133">
        <f t="shared" si="4"/>
        <v>3904.56</v>
      </c>
      <c r="E64" s="132">
        <f t="shared" si="5"/>
        <v>320.44</v>
      </c>
      <c r="F64" s="132">
        <f t="shared" si="6"/>
        <v>779729.17999999993</v>
      </c>
      <c r="G64" s="132">
        <f t="shared" si="0"/>
        <v>775824.61999999988</v>
      </c>
      <c r="H64" s="132">
        <f t="shared" si="7"/>
        <v>320.43664931506845</v>
      </c>
      <c r="I64" s="113">
        <f t="shared" si="1"/>
        <v>-3.3506849315472209E-3</v>
      </c>
    </row>
    <row r="65" spans="1:9" x14ac:dyDescent="0.25">
      <c r="A65" s="45">
        <v>43613</v>
      </c>
      <c r="B65" s="134">
        <f t="shared" si="2"/>
        <v>1</v>
      </c>
      <c r="C65" s="132">
        <f t="shared" si="3"/>
        <v>4225</v>
      </c>
      <c r="D65" s="133">
        <f t="shared" si="4"/>
        <v>3906.17</v>
      </c>
      <c r="E65" s="132">
        <f t="shared" si="5"/>
        <v>318.83</v>
      </c>
      <c r="F65" s="132">
        <f t="shared" si="6"/>
        <v>775824.61999999988</v>
      </c>
      <c r="G65" s="132">
        <f t="shared" si="0"/>
        <v>771918.44999999984</v>
      </c>
      <c r="H65" s="132">
        <f t="shared" si="7"/>
        <v>318.8320356164383</v>
      </c>
      <c r="I65" s="113">
        <f t="shared" si="1"/>
        <v>2.0356164383201758E-3</v>
      </c>
    </row>
    <row r="66" spans="1:9" x14ac:dyDescent="0.25">
      <c r="A66" s="45">
        <v>43614</v>
      </c>
      <c r="B66" s="134">
        <f t="shared" si="2"/>
        <v>1</v>
      </c>
      <c r="C66" s="132">
        <f t="shared" si="3"/>
        <v>4225</v>
      </c>
      <c r="D66" s="133">
        <f t="shared" si="4"/>
        <v>3907.77</v>
      </c>
      <c r="E66" s="132">
        <f t="shared" si="5"/>
        <v>317.23</v>
      </c>
      <c r="F66" s="132">
        <f t="shared" si="6"/>
        <v>771918.44999999984</v>
      </c>
      <c r="G66" s="132">
        <f t="shared" si="0"/>
        <v>768010.67999999982</v>
      </c>
      <c r="H66" s="132">
        <f t="shared" si="7"/>
        <v>317.2267602739725</v>
      </c>
      <c r="I66" s="113">
        <f t="shared" si="1"/>
        <v>-3.2397260275160988E-3</v>
      </c>
    </row>
    <row r="67" spans="1:9" x14ac:dyDescent="0.25">
      <c r="A67" s="45">
        <v>43615</v>
      </c>
      <c r="B67" s="134">
        <f t="shared" ref="B67:B130" si="8">A67-A66</f>
        <v>1</v>
      </c>
      <c r="C67" s="132">
        <f t="shared" si="3"/>
        <v>4225</v>
      </c>
      <c r="D67" s="133">
        <f t="shared" ref="D67:D130" si="9">C67-E67</f>
        <v>3909.38</v>
      </c>
      <c r="E67" s="132">
        <f t="shared" si="5"/>
        <v>315.62</v>
      </c>
      <c r="F67" s="132">
        <f t="shared" ref="F67:F130" si="10">G66</f>
        <v>768010.67999999982</v>
      </c>
      <c r="G67" s="132">
        <f t="shared" ref="G67:G130" si="11">F67-D67</f>
        <v>764101.29999999981</v>
      </c>
      <c r="H67" s="132">
        <f t="shared" si="7"/>
        <v>315.6208273972602</v>
      </c>
      <c r="I67" s="113">
        <f t="shared" si="1"/>
        <v>8.2739726019553927E-4</v>
      </c>
    </row>
    <row r="68" spans="1:9" x14ac:dyDescent="0.25">
      <c r="A68" s="45">
        <v>43616</v>
      </c>
      <c r="B68" s="134">
        <f t="shared" si="8"/>
        <v>1</v>
      </c>
      <c r="C68" s="132">
        <f t="shared" si="3"/>
        <v>4225</v>
      </c>
      <c r="D68" s="133">
        <f t="shared" si="9"/>
        <v>3910.99</v>
      </c>
      <c r="E68" s="132">
        <f t="shared" si="5"/>
        <v>314.01</v>
      </c>
      <c r="F68" s="132">
        <f t="shared" si="10"/>
        <v>764101.29999999981</v>
      </c>
      <c r="G68" s="132">
        <f t="shared" si="11"/>
        <v>760190.30999999982</v>
      </c>
      <c r="H68" s="132">
        <f t="shared" si="7"/>
        <v>314.01423287671224</v>
      </c>
      <c r="I68" s="113">
        <f t="shared" ref="I68:I131" si="12">H68-E68</f>
        <v>4.2328767122512545E-3</v>
      </c>
    </row>
    <row r="69" spans="1:9" x14ac:dyDescent="0.25">
      <c r="A69" s="45">
        <v>43617</v>
      </c>
      <c r="B69" s="134">
        <f t="shared" si="8"/>
        <v>1</v>
      </c>
      <c r="C69" s="132">
        <f t="shared" ref="C69:C132" si="13">$D$2</f>
        <v>4225</v>
      </c>
      <c r="D69" s="133">
        <f t="shared" si="9"/>
        <v>3912.59</v>
      </c>
      <c r="E69" s="132">
        <f t="shared" ref="E69:E132" si="14">ROUND(F69*B69*$B$2/365,2)</f>
        <v>312.41000000000003</v>
      </c>
      <c r="F69" s="132">
        <f t="shared" si="10"/>
        <v>760190.30999999982</v>
      </c>
      <c r="G69" s="132">
        <f t="shared" si="11"/>
        <v>756277.71999999986</v>
      </c>
      <c r="H69" s="132">
        <f t="shared" ref="H69:H132" si="15">F69*$B$2*B69/365</f>
        <v>312.40697671232869</v>
      </c>
      <c r="I69" s="113">
        <f t="shared" si="12"/>
        <v>-3.0232876713398582E-3</v>
      </c>
    </row>
    <row r="70" spans="1:9" x14ac:dyDescent="0.25">
      <c r="A70" s="45">
        <v>43618</v>
      </c>
      <c r="B70" s="134">
        <f t="shared" si="8"/>
        <v>1</v>
      </c>
      <c r="C70" s="132">
        <f t="shared" si="13"/>
        <v>4225</v>
      </c>
      <c r="D70" s="133">
        <f t="shared" si="9"/>
        <v>3914.2</v>
      </c>
      <c r="E70" s="132">
        <f t="shared" si="14"/>
        <v>310.8</v>
      </c>
      <c r="F70" s="132">
        <f t="shared" si="10"/>
        <v>756277.71999999986</v>
      </c>
      <c r="G70" s="132">
        <f t="shared" si="11"/>
        <v>752363.5199999999</v>
      </c>
      <c r="H70" s="132">
        <f t="shared" si="15"/>
        <v>310.79906301369857</v>
      </c>
      <c r="I70" s="113">
        <f t="shared" si="12"/>
        <v>-9.3698630143990158E-4</v>
      </c>
    </row>
    <row r="71" spans="1:9" x14ac:dyDescent="0.25">
      <c r="A71" s="45">
        <v>43619</v>
      </c>
      <c r="B71" s="134">
        <f t="shared" si="8"/>
        <v>1</v>
      </c>
      <c r="C71" s="132">
        <f t="shared" si="13"/>
        <v>4225</v>
      </c>
      <c r="D71" s="133">
        <f t="shared" si="9"/>
        <v>3915.81</v>
      </c>
      <c r="E71" s="132">
        <f t="shared" si="14"/>
        <v>309.19</v>
      </c>
      <c r="F71" s="132">
        <f t="shared" si="10"/>
        <v>752363.5199999999</v>
      </c>
      <c r="G71" s="132">
        <f t="shared" si="11"/>
        <v>748447.70999999985</v>
      </c>
      <c r="H71" s="132">
        <f t="shared" si="15"/>
        <v>309.1904876712328</v>
      </c>
      <c r="I71" s="113">
        <f t="shared" si="12"/>
        <v>4.8767123280413216E-4</v>
      </c>
    </row>
    <row r="72" spans="1:9" x14ac:dyDescent="0.25">
      <c r="A72" s="45">
        <v>43620</v>
      </c>
      <c r="B72" s="134">
        <f t="shared" si="8"/>
        <v>1</v>
      </c>
      <c r="C72" s="132">
        <f t="shared" si="13"/>
        <v>4225</v>
      </c>
      <c r="D72" s="133">
        <f t="shared" si="9"/>
        <v>3917.42</v>
      </c>
      <c r="E72" s="132">
        <f t="shared" si="14"/>
        <v>307.58</v>
      </c>
      <c r="F72" s="132">
        <f t="shared" si="10"/>
        <v>748447.70999999985</v>
      </c>
      <c r="G72" s="132">
        <f t="shared" si="11"/>
        <v>744530.2899999998</v>
      </c>
      <c r="H72" s="132">
        <f t="shared" si="15"/>
        <v>307.58125068493143</v>
      </c>
      <c r="I72" s="113">
        <f t="shared" si="12"/>
        <v>1.2506849314490864E-3</v>
      </c>
    </row>
    <row r="73" spans="1:9" x14ac:dyDescent="0.25">
      <c r="A73" s="45">
        <v>43621</v>
      </c>
      <c r="B73" s="134">
        <f t="shared" si="8"/>
        <v>1</v>
      </c>
      <c r="C73" s="132">
        <f t="shared" si="13"/>
        <v>4225</v>
      </c>
      <c r="D73" s="133">
        <f t="shared" si="9"/>
        <v>3919.0299999999997</v>
      </c>
      <c r="E73" s="132">
        <f t="shared" si="14"/>
        <v>305.97000000000003</v>
      </c>
      <c r="F73" s="132">
        <f t="shared" si="10"/>
        <v>744530.2899999998</v>
      </c>
      <c r="G73" s="132">
        <f t="shared" si="11"/>
        <v>740611.25999999978</v>
      </c>
      <c r="H73" s="132">
        <f t="shared" si="15"/>
        <v>305.97135205479447</v>
      </c>
      <c r="I73" s="113">
        <f t="shared" si="12"/>
        <v>1.3520547944381178E-3</v>
      </c>
    </row>
    <row r="74" spans="1:9" x14ac:dyDescent="0.25">
      <c r="A74" s="45">
        <v>43622</v>
      </c>
      <c r="B74" s="134">
        <f t="shared" si="8"/>
        <v>1</v>
      </c>
      <c r="C74" s="132">
        <f t="shared" si="13"/>
        <v>4225</v>
      </c>
      <c r="D74" s="133">
        <f t="shared" si="9"/>
        <v>3920.64</v>
      </c>
      <c r="E74" s="132">
        <f t="shared" si="14"/>
        <v>304.36</v>
      </c>
      <c r="F74" s="132">
        <f t="shared" si="10"/>
        <v>740611.25999999978</v>
      </c>
      <c r="G74" s="132">
        <f t="shared" si="11"/>
        <v>736690.61999999976</v>
      </c>
      <c r="H74" s="132">
        <f t="shared" si="15"/>
        <v>304.36079178082184</v>
      </c>
      <c r="I74" s="113">
        <f t="shared" si="12"/>
        <v>7.9178082182806975E-4</v>
      </c>
    </row>
    <row r="75" spans="1:9" x14ac:dyDescent="0.25">
      <c r="A75" s="45">
        <v>43623</v>
      </c>
      <c r="B75" s="134">
        <f t="shared" si="8"/>
        <v>1</v>
      </c>
      <c r="C75" s="132">
        <f t="shared" si="13"/>
        <v>4225</v>
      </c>
      <c r="D75" s="133">
        <f t="shared" si="9"/>
        <v>3922.25</v>
      </c>
      <c r="E75" s="132">
        <f t="shared" si="14"/>
        <v>302.75</v>
      </c>
      <c r="F75" s="132">
        <f t="shared" si="10"/>
        <v>736690.61999999976</v>
      </c>
      <c r="G75" s="132">
        <f t="shared" si="11"/>
        <v>732768.36999999976</v>
      </c>
      <c r="H75" s="132">
        <f t="shared" si="15"/>
        <v>302.74956986301362</v>
      </c>
      <c r="I75" s="113">
        <f t="shared" si="12"/>
        <v>-4.301369863810578E-4</v>
      </c>
    </row>
    <row r="76" spans="1:9" x14ac:dyDescent="0.25">
      <c r="A76" s="45">
        <v>43624</v>
      </c>
      <c r="B76" s="134">
        <f t="shared" si="8"/>
        <v>1</v>
      </c>
      <c r="C76" s="132">
        <f t="shared" si="13"/>
        <v>4225</v>
      </c>
      <c r="D76" s="133">
        <f t="shared" si="9"/>
        <v>3923.86</v>
      </c>
      <c r="E76" s="132">
        <f t="shared" si="14"/>
        <v>301.14</v>
      </c>
      <c r="F76" s="132">
        <f t="shared" si="10"/>
        <v>732768.36999999976</v>
      </c>
      <c r="G76" s="132">
        <f t="shared" si="11"/>
        <v>728844.50999999978</v>
      </c>
      <c r="H76" s="132">
        <f t="shared" si="15"/>
        <v>301.13768630136974</v>
      </c>
      <c r="I76" s="113">
        <f t="shared" si="12"/>
        <v>-2.3136986302461082E-3</v>
      </c>
    </row>
    <row r="77" spans="1:9" x14ac:dyDescent="0.25">
      <c r="A77" s="45">
        <v>43625</v>
      </c>
      <c r="B77" s="134">
        <f t="shared" si="8"/>
        <v>1</v>
      </c>
      <c r="C77" s="132">
        <f t="shared" si="13"/>
        <v>4225</v>
      </c>
      <c r="D77" s="133">
        <f t="shared" si="9"/>
        <v>3925.4700000000003</v>
      </c>
      <c r="E77" s="132">
        <f t="shared" si="14"/>
        <v>299.52999999999997</v>
      </c>
      <c r="F77" s="132">
        <f t="shared" si="10"/>
        <v>728844.50999999978</v>
      </c>
      <c r="G77" s="132">
        <f t="shared" si="11"/>
        <v>724919.0399999998</v>
      </c>
      <c r="H77" s="132">
        <f t="shared" si="15"/>
        <v>299.52514109589032</v>
      </c>
      <c r="I77" s="113">
        <f t="shared" si="12"/>
        <v>-4.8589041096533947E-3</v>
      </c>
    </row>
    <row r="78" spans="1:9" x14ac:dyDescent="0.25">
      <c r="A78" s="45">
        <v>43626</v>
      </c>
      <c r="B78" s="134">
        <f t="shared" si="8"/>
        <v>1</v>
      </c>
      <c r="C78" s="132">
        <f t="shared" si="13"/>
        <v>4225</v>
      </c>
      <c r="D78" s="133">
        <f t="shared" si="9"/>
        <v>3927.09</v>
      </c>
      <c r="E78" s="132">
        <f t="shared" si="14"/>
        <v>297.91000000000003</v>
      </c>
      <c r="F78" s="132">
        <f t="shared" si="10"/>
        <v>724919.0399999998</v>
      </c>
      <c r="G78" s="132">
        <f t="shared" si="11"/>
        <v>720991.94999999984</v>
      </c>
      <c r="H78" s="132">
        <f t="shared" si="15"/>
        <v>297.91193424657524</v>
      </c>
      <c r="I78" s="113">
        <f t="shared" si="12"/>
        <v>1.9342465752174576E-3</v>
      </c>
    </row>
    <row r="79" spans="1:9" x14ac:dyDescent="0.25">
      <c r="A79" s="45">
        <v>43627</v>
      </c>
      <c r="B79" s="134">
        <f t="shared" si="8"/>
        <v>1</v>
      </c>
      <c r="C79" s="132">
        <f t="shared" si="13"/>
        <v>4225</v>
      </c>
      <c r="D79" s="133">
        <f t="shared" si="9"/>
        <v>3928.7</v>
      </c>
      <c r="E79" s="132">
        <f t="shared" si="14"/>
        <v>296.3</v>
      </c>
      <c r="F79" s="132">
        <f t="shared" si="10"/>
        <v>720991.94999999984</v>
      </c>
      <c r="G79" s="132">
        <f t="shared" si="11"/>
        <v>717063.24999999988</v>
      </c>
      <c r="H79" s="132">
        <f t="shared" si="15"/>
        <v>296.29806164383552</v>
      </c>
      <c r="I79" s="113">
        <f t="shared" si="12"/>
        <v>-1.9383561644872316E-3</v>
      </c>
    </row>
    <row r="80" spans="1:9" x14ac:dyDescent="0.25">
      <c r="A80" s="45">
        <v>43628</v>
      </c>
      <c r="B80" s="134">
        <f t="shared" si="8"/>
        <v>1</v>
      </c>
      <c r="C80" s="132">
        <f t="shared" si="13"/>
        <v>4225</v>
      </c>
      <c r="D80" s="133">
        <f t="shared" si="9"/>
        <v>3930.32</v>
      </c>
      <c r="E80" s="132">
        <f t="shared" si="14"/>
        <v>294.68</v>
      </c>
      <c r="F80" s="132">
        <f t="shared" si="10"/>
        <v>717063.24999999988</v>
      </c>
      <c r="G80" s="132">
        <f t="shared" si="11"/>
        <v>713132.92999999993</v>
      </c>
      <c r="H80" s="132">
        <f t="shared" si="15"/>
        <v>294.68352739726021</v>
      </c>
      <c r="I80" s="113">
        <f t="shared" si="12"/>
        <v>3.5273972601999048E-3</v>
      </c>
    </row>
    <row r="81" spans="1:9" x14ac:dyDescent="0.25">
      <c r="A81" s="45">
        <v>43629</v>
      </c>
      <c r="B81" s="134">
        <f t="shared" si="8"/>
        <v>1</v>
      </c>
      <c r="C81" s="132">
        <f t="shared" si="13"/>
        <v>4225</v>
      </c>
      <c r="D81" s="133">
        <f t="shared" si="9"/>
        <v>3931.93</v>
      </c>
      <c r="E81" s="132">
        <f t="shared" si="14"/>
        <v>293.07</v>
      </c>
      <c r="F81" s="132">
        <f t="shared" si="10"/>
        <v>713132.92999999993</v>
      </c>
      <c r="G81" s="132">
        <f t="shared" si="11"/>
        <v>709200.99999999988</v>
      </c>
      <c r="H81" s="132">
        <f t="shared" si="15"/>
        <v>293.06832739726025</v>
      </c>
      <c r="I81" s="113">
        <f t="shared" si="12"/>
        <v>-1.6726027397453436E-3</v>
      </c>
    </row>
    <row r="82" spans="1:9" x14ac:dyDescent="0.25">
      <c r="A82" s="45">
        <v>43630</v>
      </c>
      <c r="B82" s="134">
        <f t="shared" si="8"/>
        <v>1</v>
      </c>
      <c r="C82" s="132">
        <f t="shared" si="13"/>
        <v>4225</v>
      </c>
      <c r="D82" s="133">
        <f t="shared" si="9"/>
        <v>3933.55</v>
      </c>
      <c r="E82" s="132">
        <f t="shared" si="14"/>
        <v>291.45</v>
      </c>
      <c r="F82" s="132">
        <f t="shared" si="10"/>
        <v>709200.99999999988</v>
      </c>
      <c r="G82" s="132">
        <f t="shared" si="11"/>
        <v>705267.44999999984</v>
      </c>
      <c r="H82" s="132">
        <f t="shared" si="15"/>
        <v>291.45246575342458</v>
      </c>
      <c r="I82" s="113">
        <f t="shared" si="12"/>
        <v>2.4657534245875468E-3</v>
      </c>
    </row>
    <row r="83" spans="1:9" x14ac:dyDescent="0.25">
      <c r="A83" s="45">
        <v>43631</v>
      </c>
      <c r="B83" s="134">
        <f t="shared" si="8"/>
        <v>1</v>
      </c>
      <c r="C83" s="132">
        <f t="shared" si="13"/>
        <v>4225</v>
      </c>
      <c r="D83" s="133">
        <f t="shared" si="9"/>
        <v>3935.16</v>
      </c>
      <c r="E83" s="132">
        <f t="shared" si="14"/>
        <v>289.83999999999997</v>
      </c>
      <c r="F83" s="132">
        <f t="shared" si="10"/>
        <v>705267.44999999984</v>
      </c>
      <c r="G83" s="132">
        <f t="shared" si="11"/>
        <v>701332.2899999998</v>
      </c>
      <c r="H83" s="132">
        <f t="shared" si="15"/>
        <v>289.83593835616432</v>
      </c>
      <c r="I83" s="113">
        <f t="shared" si="12"/>
        <v>-4.0616438356551043E-3</v>
      </c>
    </row>
    <row r="84" spans="1:9" x14ac:dyDescent="0.25">
      <c r="A84" s="45">
        <v>43632</v>
      </c>
      <c r="B84" s="134">
        <f t="shared" si="8"/>
        <v>1</v>
      </c>
      <c r="C84" s="132">
        <f t="shared" si="13"/>
        <v>4225</v>
      </c>
      <c r="D84" s="133">
        <f t="shared" si="9"/>
        <v>3936.7799999999997</v>
      </c>
      <c r="E84" s="132">
        <f t="shared" si="14"/>
        <v>288.22000000000003</v>
      </c>
      <c r="F84" s="132">
        <f t="shared" si="10"/>
        <v>701332.2899999998</v>
      </c>
      <c r="G84" s="132">
        <f t="shared" si="11"/>
        <v>697395.50999999978</v>
      </c>
      <c r="H84" s="132">
        <f t="shared" si="15"/>
        <v>288.21874931506841</v>
      </c>
      <c r="I84" s="113">
        <f t="shared" si="12"/>
        <v>-1.2506849316196167E-3</v>
      </c>
    </row>
    <row r="85" spans="1:9" x14ac:dyDescent="0.25">
      <c r="A85" s="45">
        <v>43633</v>
      </c>
      <c r="B85" s="134">
        <f t="shared" si="8"/>
        <v>1</v>
      </c>
      <c r="C85" s="132">
        <f t="shared" si="13"/>
        <v>4225</v>
      </c>
      <c r="D85" s="133">
        <f t="shared" si="9"/>
        <v>3938.4</v>
      </c>
      <c r="E85" s="132">
        <f t="shared" si="14"/>
        <v>286.60000000000002</v>
      </c>
      <c r="F85" s="132">
        <f t="shared" si="10"/>
        <v>697395.50999999978</v>
      </c>
      <c r="G85" s="132">
        <f t="shared" si="11"/>
        <v>693457.10999999975</v>
      </c>
      <c r="H85" s="132">
        <f t="shared" si="15"/>
        <v>286.60089452054785</v>
      </c>
      <c r="I85" s="113">
        <f t="shared" si="12"/>
        <v>8.9452054783123458E-4</v>
      </c>
    </row>
    <row r="86" spans="1:9" x14ac:dyDescent="0.25">
      <c r="A86" s="45">
        <v>43634</v>
      </c>
      <c r="B86" s="134">
        <f t="shared" si="8"/>
        <v>1</v>
      </c>
      <c r="C86" s="132">
        <f t="shared" si="13"/>
        <v>4225</v>
      </c>
      <c r="D86" s="133">
        <f t="shared" si="9"/>
        <v>3940.02</v>
      </c>
      <c r="E86" s="132">
        <f t="shared" si="14"/>
        <v>284.98</v>
      </c>
      <c r="F86" s="132">
        <f t="shared" si="10"/>
        <v>693457.10999999975</v>
      </c>
      <c r="G86" s="132">
        <f t="shared" si="11"/>
        <v>689517.08999999973</v>
      </c>
      <c r="H86" s="132">
        <f t="shared" si="15"/>
        <v>284.9823739726026</v>
      </c>
      <c r="I86" s="113">
        <f t="shared" si="12"/>
        <v>2.3739726025837626E-3</v>
      </c>
    </row>
    <row r="87" spans="1:9" x14ac:dyDescent="0.25">
      <c r="A87" s="45">
        <v>43635</v>
      </c>
      <c r="B87" s="134">
        <f t="shared" si="8"/>
        <v>1</v>
      </c>
      <c r="C87" s="132">
        <f t="shared" si="13"/>
        <v>4225</v>
      </c>
      <c r="D87" s="133">
        <f t="shared" si="9"/>
        <v>3941.64</v>
      </c>
      <c r="E87" s="132">
        <f t="shared" si="14"/>
        <v>283.36</v>
      </c>
      <c r="F87" s="132">
        <f t="shared" si="10"/>
        <v>689517.08999999973</v>
      </c>
      <c r="G87" s="132">
        <f t="shared" si="11"/>
        <v>685575.44999999972</v>
      </c>
      <c r="H87" s="132">
        <f t="shared" si="15"/>
        <v>283.36318767123277</v>
      </c>
      <c r="I87" s="113">
        <f t="shared" si="12"/>
        <v>3.1876712327516543E-3</v>
      </c>
    </row>
    <row r="88" spans="1:9" x14ac:dyDescent="0.25">
      <c r="A88" s="45">
        <v>43636</v>
      </c>
      <c r="B88" s="134">
        <f t="shared" si="8"/>
        <v>1</v>
      </c>
      <c r="C88" s="132">
        <f t="shared" si="13"/>
        <v>4225</v>
      </c>
      <c r="D88" s="133">
        <f t="shared" si="9"/>
        <v>3943.26</v>
      </c>
      <c r="E88" s="132">
        <f t="shared" si="14"/>
        <v>281.74</v>
      </c>
      <c r="F88" s="132">
        <f t="shared" si="10"/>
        <v>685575.44999999972</v>
      </c>
      <c r="G88" s="132">
        <f t="shared" si="11"/>
        <v>681632.18999999971</v>
      </c>
      <c r="H88" s="132">
        <f t="shared" si="15"/>
        <v>281.74333561643823</v>
      </c>
      <c r="I88" s="113">
        <f t="shared" si="12"/>
        <v>3.3356164382212228E-3</v>
      </c>
    </row>
    <row r="89" spans="1:9" x14ac:dyDescent="0.25">
      <c r="A89" s="45">
        <v>43637</v>
      </c>
      <c r="B89" s="134">
        <f t="shared" si="8"/>
        <v>1</v>
      </c>
      <c r="C89" s="132">
        <f t="shared" si="13"/>
        <v>4225</v>
      </c>
      <c r="D89" s="133">
        <f t="shared" si="9"/>
        <v>3944.88</v>
      </c>
      <c r="E89" s="132">
        <f t="shared" si="14"/>
        <v>280.12</v>
      </c>
      <c r="F89" s="132">
        <f t="shared" si="10"/>
        <v>681632.18999999971</v>
      </c>
      <c r="G89" s="132">
        <f t="shared" si="11"/>
        <v>677687.30999999971</v>
      </c>
      <c r="H89" s="132">
        <f t="shared" si="15"/>
        <v>280.12281780821905</v>
      </c>
      <c r="I89" s="113">
        <f t="shared" si="12"/>
        <v>2.8178082190493114E-3</v>
      </c>
    </row>
    <row r="90" spans="1:9" x14ac:dyDescent="0.25">
      <c r="A90" s="45">
        <v>43638</v>
      </c>
      <c r="B90" s="134">
        <f t="shared" si="8"/>
        <v>1</v>
      </c>
      <c r="C90" s="132">
        <f t="shared" si="13"/>
        <v>4225</v>
      </c>
      <c r="D90" s="133">
        <f t="shared" si="9"/>
        <v>3946.5</v>
      </c>
      <c r="E90" s="132">
        <f t="shared" si="14"/>
        <v>278.5</v>
      </c>
      <c r="F90" s="132">
        <f t="shared" si="10"/>
        <v>677687.30999999971</v>
      </c>
      <c r="G90" s="132">
        <f t="shared" si="11"/>
        <v>673740.80999999971</v>
      </c>
      <c r="H90" s="132">
        <f t="shared" si="15"/>
        <v>278.50163424657524</v>
      </c>
      <c r="I90" s="113">
        <f t="shared" si="12"/>
        <v>1.6342465752359203E-3</v>
      </c>
    </row>
    <row r="91" spans="1:9" x14ac:dyDescent="0.25">
      <c r="A91" s="45">
        <v>43639</v>
      </c>
      <c r="B91" s="134">
        <f t="shared" si="8"/>
        <v>1</v>
      </c>
      <c r="C91" s="132">
        <f t="shared" si="13"/>
        <v>4225</v>
      </c>
      <c r="D91" s="133">
        <f t="shared" si="9"/>
        <v>3948.12</v>
      </c>
      <c r="E91" s="132">
        <f t="shared" si="14"/>
        <v>276.88</v>
      </c>
      <c r="F91" s="132">
        <f t="shared" si="10"/>
        <v>673740.80999999971</v>
      </c>
      <c r="G91" s="132">
        <f t="shared" si="11"/>
        <v>669792.68999999971</v>
      </c>
      <c r="H91" s="132">
        <f t="shared" si="15"/>
        <v>276.87978493150672</v>
      </c>
      <c r="I91" s="113">
        <f t="shared" si="12"/>
        <v>-2.1506849327579403E-4</v>
      </c>
    </row>
    <row r="92" spans="1:9" x14ac:dyDescent="0.25">
      <c r="A92" s="45">
        <v>43640</v>
      </c>
      <c r="B92" s="134">
        <f t="shared" si="8"/>
        <v>1</v>
      </c>
      <c r="C92" s="132">
        <f t="shared" si="13"/>
        <v>4225</v>
      </c>
      <c r="D92" s="133">
        <f t="shared" si="9"/>
        <v>3949.74</v>
      </c>
      <c r="E92" s="132">
        <f t="shared" si="14"/>
        <v>275.26</v>
      </c>
      <c r="F92" s="132">
        <f t="shared" si="10"/>
        <v>669792.68999999971</v>
      </c>
      <c r="G92" s="132">
        <f t="shared" si="11"/>
        <v>665842.94999999972</v>
      </c>
      <c r="H92" s="132">
        <f t="shared" si="15"/>
        <v>275.25726986301356</v>
      </c>
      <c r="I92" s="113">
        <f t="shared" si="12"/>
        <v>-2.7301369864289882E-3</v>
      </c>
    </row>
    <row r="93" spans="1:9" x14ac:dyDescent="0.25">
      <c r="A93" s="45">
        <v>43641</v>
      </c>
      <c r="B93" s="134">
        <f t="shared" si="8"/>
        <v>1</v>
      </c>
      <c r="C93" s="132">
        <f t="shared" si="13"/>
        <v>4225</v>
      </c>
      <c r="D93" s="133">
        <f t="shared" si="9"/>
        <v>3951.37</v>
      </c>
      <c r="E93" s="132">
        <f t="shared" si="14"/>
        <v>273.63</v>
      </c>
      <c r="F93" s="132">
        <f t="shared" si="10"/>
        <v>665842.94999999972</v>
      </c>
      <c r="G93" s="132">
        <f t="shared" si="11"/>
        <v>661891.57999999973</v>
      </c>
      <c r="H93" s="132">
        <f t="shared" si="15"/>
        <v>273.63408904109576</v>
      </c>
      <c r="I93" s="113">
        <f t="shared" si="12"/>
        <v>4.089041095767243E-3</v>
      </c>
    </row>
    <row r="94" spans="1:9" x14ac:dyDescent="0.25">
      <c r="A94" s="45">
        <v>43642</v>
      </c>
      <c r="B94" s="134">
        <f t="shared" si="8"/>
        <v>1</v>
      </c>
      <c r="C94" s="132">
        <f t="shared" si="13"/>
        <v>4225</v>
      </c>
      <c r="D94" s="133">
        <f t="shared" si="9"/>
        <v>3952.99</v>
      </c>
      <c r="E94" s="132">
        <f t="shared" si="14"/>
        <v>272.01</v>
      </c>
      <c r="F94" s="132">
        <f t="shared" si="10"/>
        <v>661891.57999999973</v>
      </c>
      <c r="G94" s="132">
        <f t="shared" si="11"/>
        <v>657938.58999999973</v>
      </c>
      <c r="H94" s="132">
        <f t="shared" si="15"/>
        <v>272.01023835616422</v>
      </c>
      <c r="I94" s="113">
        <f t="shared" si="12"/>
        <v>2.3835616423184547E-4</v>
      </c>
    </row>
    <row r="95" spans="1:9" x14ac:dyDescent="0.25">
      <c r="A95" s="45">
        <v>43643</v>
      </c>
      <c r="B95" s="134">
        <f t="shared" si="8"/>
        <v>1</v>
      </c>
      <c r="C95" s="132">
        <f t="shared" si="13"/>
        <v>4225</v>
      </c>
      <c r="D95" s="133">
        <f t="shared" si="9"/>
        <v>3954.61</v>
      </c>
      <c r="E95" s="132">
        <f t="shared" si="14"/>
        <v>270.39</v>
      </c>
      <c r="F95" s="132">
        <f t="shared" si="10"/>
        <v>657938.58999999973</v>
      </c>
      <c r="G95" s="132">
        <f t="shared" si="11"/>
        <v>653983.97999999975</v>
      </c>
      <c r="H95" s="132">
        <f t="shared" si="15"/>
        <v>270.3857219178081</v>
      </c>
      <c r="I95" s="113">
        <f t="shared" si="12"/>
        <v>-4.2780821918881884E-3</v>
      </c>
    </row>
    <row r="96" spans="1:9" x14ac:dyDescent="0.25">
      <c r="A96" s="45">
        <v>43644</v>
      </c>
      <c r="B96" s="134">
        <f t="shared" si="8"/>
        <v>1</v>
      </c>
      <c r="C96" s="132">
        <f t="shared" si="13"/>
        <v>4225</v>
      </c>
      <c r="D96" s="133">
        <f t="shared" si="9"/>
        <v>3956.24</v>
      </c>
      <c r="E96" s="132">
        <f t="shared" si="14"/>
        <v>268.76</v>
      </c>
      <c r="F96" s="132">
        <f t="shared" si="10"/>
        <v>653983.97999999975</v>
      </c>
      <c r="G96" s="132">
        <f t="shared" si="11"/>
        <v>650027.73999999976</v>
      </c>
      <c r="H96" s="132">
        <f t="shared" si="15"/>
        <v>268.76053972602728</v>
      </c>
      <c r="I96" s="113">
        <f t="shared" si="12"/>
        <v>5.3972602728435959E-4</v>
      </c>
    </row>
    <row r="97" spans="1:9" x14ac:dyDescent="0.25">
      <c r="A97" s="45">
        <v>43645</v>
      </c>
      <c r="B97" s="134">
        <f t="shared" si="8"/>
        <v>1</v>
      </c>
      <c r="C97" s="132">
        <f t="shared" si="13"/>
        <v>4225</v>
      </c>
      <c r="D97" s="133">
        <f t="shared" si="9"/>
        <v>3957.87</v>
      </c>
      <c r="E97" s="132">
        <f t="shared" si="14"/>
        <v>267.13</v>
      </c>
      <c r="F97" s="132">
        <f t="shared" si="10"/>
        <v>650027.73999999976</v>
      </c>
      <c r="G97" s="132">
        <f t="shared" si="11"/>
        <v>646069.86999999976</v>
      </c>
      <c r="H97" s="132">
        <f t="shared" si="15"/>
        <v>267.13468767123277</v>
      </c>
      <c r="I97" s="113">
        <f t="shared" si="12"/>
        <v>4.6876712327730274E-3</v>
      </c>
    </row>
    <row r="98" spans="1:9" x14ac:dyDescent="0.25">
      <c r="A98" s="45">
        <v>43646</v>
      </c>
      <c r="B98" s="134">
        <f t="shared" si="8"/>
        <v>1</v>
      </c>
      <c r="C98" s="132">
        <f t="shared" si="13"/>
        <v>4225</v>
      </c>
      <c r="D98" s="133">
        <f t="shared" si="9"/>
        <v>3959.49</v>
      </c>
      <c r="E98" s="132">
        <f t="shared" si="14"/>
        <v>265.51</v>
      </c>
      <c r="F98" s="132">
        <f t="shared" si="10"/>
        <v>646069.86999999976</v>
      </c>
      <c r="G98" s="132">
        <f t="shared" si="11"/>
        <v>642110.37999999977</v>
      </c>
      <c r="H98" s="132">
        <f t="shared" si="15"/>
        <v>265.50816575342458</v>
      </c>
      <c r="I98" s="113">
        <f t="shared" si="12"/>
        <v>-1.8342465754130899E-3</v>
      </c>
    </row>
    <row r="99" spans="1:9" x14ac:dyDescent="0.25">
      <c r="A99" s="45">
        <v>43647</v>
      </c>
      <c r="B99" s="134">
        <f t="shared" si="8"/>
        <v>1</v>
      </c>
      <c r="C99" s="132">
        <f t="shared" si="13"/>
        <v>4225</v>
      </c>
      <c r="D99" s="133">
        <f t="shared" si="9"/>
        <v>3961.12</v>
      </c>
      <c r="E99" s="132">
        <f t="shared" si="14"/>
        <v>263.88</v>
      </c>
      <c r="F99" s="132">
        <f t="shared" si="10"/>
        <v>642110.37999999977</v>
      </c>
      <c r="G99" s="132">
        <f t="shared" si="11"/>
        <v>638149.25999999978</v>
      </c>
      <c r="H99" s="132">
        <f t="shared" si="15"/>
        <v>263.88097808219169</v>
      </c>
      <c r="I99" s="113">
        <f t="shared" si="12"/>
        <v>9.7808219169337463E-4</v>
      </c>
    </row>
    <row r="100" spans="1:9" x14ac:dyDescent="0.25">
      <c r="A100" s="45">
        <v>43648</v>
      </c>
      <c r="B100" s="134">
        <f t="shared" si="8"/>
        <v>1</v>
      </c>
      <c r="C100" s="132">
        <f t="shared" si="13"/>
        <v>4225</v>
      </c>
      <c r="D100" s="133">
        <f t="shared" si="9"/>
        <v>3962.75</v>
      </c>
      <c r="E100" s="132">
        <f t="shared" si="14"/>
        <v>262.25</v>
      </c>
      <c r="F100" s="132">
        <f t="shared" si="10"/>
        <v>638149.25999999978</v>
      </c>
      <c r="G100" s="132">
        <f t="shared" si="11"/>
        <v>634186.50999999978</v>
      </c>
      <c r="H100" s="132">
        <f t="shared" si="15"/>
        <v>262.25312054794512</v>
      </c>
      <c r="I100" s="113">
        <f t="shared" si="12"/>
        <v>3.120547945115959E-3</v>
      </c>
    </row>
    <row r="101" spans="1:9" x14ac:dyDescent="0.25">
      <c r="A101" s="45">
        <v>43649</v>
      </c>
      <c r="B101" s="134">
        <f t="shared" si="8"/>
        <v>1</v>
      </c>
      <c r="C101" s="132">
        <f t="shared" si="13"/>
        <v>4225</v>
      </c>
      <c r="D101" s="133">
        <f t="shared" si="9"/>
        <v>3964.38</v>
      </c>
      <c r="E101" s="132">
        <f t="shared" si="14"/>
        <v>260.62</v>
      </c>
      <c r="F101" s="132">
        <f t="shared" si="10"/>
        <v>634186.50999999978</v>
      </c>
      <c r="G101" s="132">
        <f t="shared" si="11"/>
        <v>630222.12999999977</v>
      </c>
      <c r="H101" s="132">
        <f t="shared" si="15"/>
        <v>260.6245931506848</v>
      </c>
      <c r="I101" s="113">
        <f t="shared" si="12"/>
        <v>4.5931506847978198E-3</v>
      </c>
    </row>
    <row r="102" spans="1:9" x14ac:dyDescent="0.25">
      <c r="A102" s="45">
        <v>43650</v>
      </c>
      <c r="B102" s="134">
        <f t="shared" si="8"/>
        <v>1</v>
      </c>
      <c r="C102" s="132">
        <f t="shared" si="13"/>
        <v>4225</v>
      </c>
      <c r="D102" s="133">
        <f t="shared" si="9"/>
        <v>3966</v>
      </c>
      <c r="E102" s="132">
        <f t="shared" si="14"/>
        <v>259</v>
      </c>
      <c r="F102" s="132">
        <f t="shared" si="10"/>
        <v>630222.12999999977</v>
      </c>
      <c r="G102" s="132">
        <f t="shared" si="11"/>
        <v>626256.12999999977</v>
      </c>
      <c r="H102" s="132">
        <f t="shared" si="15"/>
        <v>258.99539589041086</v>
      </c>
      <c r="I102" s="113">
        <f t="shared" si="12"/>
        <v>-4.6041095891382611E-3</v>
      </c>
    </row>
    <row r="103" spans="1:9" x14ac:dyDescent="0.25">
      <c r="A103" s="45">
        <v>43651</v>
      </c>
      <c r="B103" s="134">
        <f t="shared" si="8"/>
        <v>1</v>
      </c>
      <c r="C103" s="132">
        <f t="shared" si="13"/>
        <v>4225</v>
      </c>
      <c r="D103" s="133">
        <f t="shared" si="9"/>
        <v>3967.63</v>
      </c>
      <c r="E103" s="132">
        <f t="shared" si="14"/>
        <v>257.37</v>
      </c>
      <c r="F103" s="132">
        <f t="shared" si="10"/>
        <v>626256.12999999977</v>
      </c>
      <c r="G103" s="132">
        <f t="shared" si="11"/>
        <v>622288.49999999977</v>
      </c>
      <c r="H103" s="132">
        <f t="shared" si="15"/>
        <v>257.36553287671222</v>
      </c>
      <c r="I103" s="113">
        <f t="shared" si="12"/>
        <v>-4.4671232877817602E-3</v>
      </c>
    </row>
    <row r="104" spans="1:9" x14ac:dyDescent="0.25">
      <c r="A104" s="45">
        <v>43652</v>
      </c>
      <c r="B104" s="134">
        <f t="shared" si="8"/>
        <v>1</v>
      </c>
      <c r="C104" s="132">
        <f t="shared" si="13"/>
        <v>4225</v>
      </c>
      <c r="D104" s="133">
        <f t="shared" si="9"/>
        <v>3969.26</v>
      </c>
      <c r="E104" s="132">
        <f t="shared" si="14"/>
        <v>255.74</v>
      </c>
      <c r="F104" s="132">
        <f t="shared" si="10"/>
        <v>622288.49999999977</v>
      </c>
      <c r="G104" s="132">
        <f t="shared" si="11"/>
        <v>618319.23999999976</v>
      </c>
      <c r="H104" s="132">
        <f t="shared" si="15"/>
        <v>255.7349999999999</v>
      </c>
      <c r="I104" s="113">
        <f t="shared" si="12"/>
        <v>-5.0000000001091394E-3</v>
      </c>
    </row>
    <row r="105" spans="1:9" x14ac:dyDescent="0.25">
      <c r="A105" s="45">
        <v>43653</v>
      </c>
      <c r="B105" s="134">
        <f t="shared" si="8"/>
        <v>1</v>
      </c>
      <c r="C105" s="132">
        <f t="shared" si="13"/>
        <v>4225</v>
      </c>
      <c r="D105" s="133">
        <f t="shared" si="9"/>
        <v>3970.9</v>
      </c>
      <c r="E105" s="132">
        <f t="shared" si="14"/>
        <v>254.1</v>
      </c>
      <c r="F105" s="132">
        <f t="shared" si="10"/>
        <v>618319.23999999976</v>
      </c>
      <c r="G105" s="132">
        <f t="shared" si="11"/>
        <v>614348.33999999973</v>
      </c>
      <c r="H105" s="132">
        <f t="shared" si="15"/>
        <v>254.10379726027384</v>
      </c>
      <c r="I105" s="113">
        <f t="shared" si="12"/>
        <v>3.7972602738420846E-3</v>
      </c>
    </row>
    <row r="106" spans="1:9" x14ac:dyDescent="0.25">
      <c r="A106" s="45">
        <v>43654</v>
      </c>
      <c r="B106" s="134">
        <f t="shared" si="8"/>
        <v>1</v>
      </c>
      <c r="C106" s="132">
        <f t="shared" si="13"/>
        <v>4225</v>
      </c>
      <c r="D106" s="133">
        <f t="shared" si="9"/>
        <v>3972.53</v>
      </c>
      <c r="E106" s="132">
        <f t="shared" si="14"/>
        <v>252.47</v>
      </c>
      <c r="F106" s="132">
        <f t="shared" si="10"/>
        <v>614348.33999999973</v>
      </c>
      <c r="G106" s="132">
        <f t="shared" si="11"/>
        <v>610375.80999999971</v>
      </c>
      <c r="H106" s="132">
        <f t="shared" si="15"/>
        <v>252.4719205479451</v>
      </c>
      <c r="I106" s="113">
        <f t="shared" si="12"/>
        <v>1.9205479451045449E-3</v>
      </c>
    </row>
    <row r="107" spans="1:9" x14ac:dyDescent="0.25">
      <c r="A107" s="45">
        <v>43655</v>
      </c>
      <c r="B107" s="134">
        <f t="shared" si="8"/>
        <v>1</v>
      </c>
      <c r="C107" s="132">
        <f t="shared" si="13"/>
        <v>4225</v>
      </c>
      <c r="D107" s="133">
        <f t="shared" si="9"/>
        <v>3974.16</v>
      </c>
      <c r="E107" s="132">
        <f t="shared" si="14"/>
        <v>250.84</v>
      </c>
      <c r="F107" s="132">
        <f t="shared" si="10"/>
        <v>610375.80999999971</v>
      </c>
      <c r="G107" s="132">
        <f t="shared" si="11"/>
        <v>606401.64999999967</v>
      </c>
      <c r="H107" s="132">
        <f t="shared" si="15"/>
        <v>250.8393739726026</v>
      </c>
      <c r="I107" s="113">
        <f t="shared" si="12"/>
        <v>-6.260273974021402E-4</v>
      </c>
    </row>
    <row r="108" spans="1:9" x14ac:dyDescent="0.25">
      <c r="A108" s="45">
        <v>43656</v>
      </c>
      <c r="B108" s="134">
        <f t="shared" si="8"/>
        <v>1</v>
      </c>
      <c r="C108" s="132">
        <f t="shared" si="13"/>
        <v>4225</v>
      </c>
      <c r="D108" s="133">
        <f t="shared" si="9"/>
        <v>3975.79</v>
      </c>
      <c r="E108" s="132">
        <f t="shared" si="14"/>
        <v>249.21</v>
      </c>
      <c r="F108" s="132">
        <f t="shared" si="10"/>
        <v>606401.64999999967</v>
      </c>
      <c r="G108" s="132">
        <f t="shared" si="11"/>
        <v>602425.85999999964</v>
      </c>
      <c r="H108" s="132">
        <f t="shared" si="15"/>
        <v>249.20615753424644</v>
      </c>
      <c r="I108" s="113">
        <f t="shared" si="12"/>
        <v>-3.8424657535642837E-3</v>
      </c>
    </row>
    <row r="109" spans="1:9" x14ac:dyDescent="0.25">
      <c r="A109" s="45">
        <v>43657</v>
      </c>
      <c r="B109" s="134">
        <f t="shared" si="8"/>
        <v>1</v>
      </c>
      <c r="C109" s="132">
        <f t="shared" si="13"/>
        <v>4225</v>
      </c>
      <c r="D109" s="133">
        <f t="shared" si="9"/>
        <v>3977.43</v>
      </c>
      <c r="E109" s="132">
        <f t="shared" si="14"/>
        <v>247.57</v>
      </c>
      <c r="F109" s="132">
        <f t="shared" si="10"/>
        <v>602425.85999999964</v>
      </c>
      <c r="G109" s="132">
        <f t="shared" si="11"/>
        <v>598448.42999999959</v>
      </c>
      <c r="H109" s="132">
        <f t="shared" si="15"/>
        <v>247.57227123287655</v>
      </c>
      <c r="I109" s="113">
        <f t="shared" si="12"/>
        <v>2.2712328765521761E-3</v>
      </c>
    </row>
    <row r="110" spans="1:9" x14ac:dyDescent="0.25">
      <c r="A110" s="45">
        <v>43658</v>
      </c>
      <c r="B110" s="134">
        <f t="shared" si="8"/>
        <v>1</v>
      </c>
      <c r="C110" s="132">
        <f t="shared" si="13"/>
        <v>4225</v>
      </c>
      <c r="D110" s="133">
        <f t="shared" si="9"/>
        <v>3979.06</v>
      </c>
      <c r="E110" s="132">
        <f t="shared" si="14"/>
        <v>245.94</v>
      </c>
      <c r="F110" s="132">
        <f t="shared" si="10"/>
        <v>598448.42999999959</v>
      </c>
      <c r="G110" s="132">
        <f t="shared" si="11"/>
        <v>594469.36999999953</v>
      </c>
      <c r="H110" s="132">
        <f t="shared" si="15"/>
        <v>245.93771095890392</v>
      </c>
      <c r="I110" s="113">
        <f t="shared" si="12"/>
        <v>-2.2890410960769714E-3</v>
      </c>
    </row>
    <row r="111" spans="1:9" x14ac:dyDescent="0.25">
      <c r="A111" s="45">
        <v>43659</v>
      </c>
      <c r="B111" s="134">
        <f t="shared" si="8"/>
        <v>1</v>
      </c>
      <c r="C111" s="132">
        <f t="shared" si="13"/>
        <v>4225</v>
      </c>
      <c r="D111" s="133">
        <f t="shared" si="9"/>
        <v>3980.7</v>
      </c>
      <c r="E111" s="132">
        <f t="shared" si="14"/>
        <v>244.3</v>
      </c>
      <c r="F111" s="132">
        <f t="shared" si="10"/>
        <v>594469.36999999953</v>
      </c>
      <c r="G111" s="132">
        <f t="shared" si="11"/>
        <v>590488.66999999958</v>
      </c>
      <c r="H111" s="132">
        <f t="shared" si="15"/>
        <v>244.30248082191758</v>
      </c>
      <c r="I111" s="113">
        <f t="shared" si="12"/>
        <v>2.4808219175724844E-3</v>
      </c>
    </row>
    <row r="112" spans="1:9" x14ac:dyDescent="0.25">
      <c r="A112" s="45">
        <v>43660</v>
      </c>
      <c r="B112" s="134">
        <f t="shared" si="8"/>
        <v>1</v>
      </c>
      <c r="C112" s="132">
        <f t="shared" si="13"/>
        <v>4225</v>
      </c>
      <c r="D112" s="133">
        <f t="shared" si="9"/>
        <v>3982.33</v>
      </c>
      <c r="E112" s="132">
        <f t="shared" si="14"/>
        <v>242.67</v>
      </c>
      <c r="F112" s="132">
        <f t="shared" si="10"/>
        <v>590488.66999999958</v>
      </c>
      <c r="G112" s="132">
        <f t="shared" si="11"/>
        <v>586506.33999999962</v>
      </c>
      <c r="H112" s="132">
        <f t="shared" si="15"/>
        <v>242.66657671232861</v>
      </c>
      <c r="I112" s="113">
        <f t="shared" si="12"/>
        <v>-3.4232876713815585E-3</v>
      </c>
    </row>
    <row r="113" spans="1:9" x14ac:dyDescent="0.25">
      <c r="A113" s="45">
        <v>43661</v>
      </c>
      <c r="B113" s="134">
        <f t="shared" si="8"/>
        <v>1</v>
      </c>
      <c r="C113" s="132">
        <f t="shared" si="13"/>
        <v>4225</v>
      </c>
      <c r="D113" s="133">
        <f t="shared" si="9"/>
        <v>3983.97</v>
      </c>
      <c r="E113" s="132">
        <f t="shared" si="14"/>
        <v>241.03</v>
      </c>
      <c r="F113" s="132">
        <f t="shared" si="10"/>
        <v>586506.33999999962</v>
      </c>
      <c r="G113" s="132">
        <f t="shared" si="11"/>
        <v>582522.36999999965</v>
      </c>
      <c r="H113" s="132">
        <f t="shared" si="15"/>
        <v>241.03000273972586</v>
      </c>
      <c r="I113" s="113">
        <f t="shared" si="12"/>
        <v>2.7397258577366301E-6</v>
      </c>
    </row>
    <row r="114" spans="1:9" x14ac:dyDescent="0.25">
      <c r="A114" s="45">
        <v>43662</v>
      </c>
      <c r="B114" s="134">
        <f t="shared" si="8"/>
        <v>1</v>
      </c>
      <c r="C114" s="132">
        <f t="shared" si="13"/>
        <v>4225</v>
      </c>
      <c r="D114" s="133">
        <f t="shared" si="9"/>
        <v>3985.61</v>
      </c>
      <c r="E114" s="132">
        <f t="shared" si="14"/>
        <v>239.39</v>
      </c>
      <c r="F114" s="132">
        <f t="shared" si="10"/>
        <v>582522.36999999965</v>
      </c>
      <c r="G114" s="132">
        <f t="shared" si="11"/>
        <v>578536.75999999966</v>
      </c>
      <c r="H114" s="132">
        <f t="shared" si="15"/>
        <v>239.39275479452041</v>
      </c>
      <c r="I114" s="113">
        <f t="shared" si="12"/>
        <v>2.7547945204275948E-3</v>
      </c>
    </row>
    <row r="115" spans="1:9" x14ac:dyDescent="0.25">
      <c r="A115" s="45">
        <v>43663</v>
      </c>
      <c r="B115" s="134">
        <f t="shared" si="8"/>
        <v>1</v>
      </c>
      <c r="C115" s="132">
        <f t="shared" si="13"/>
        <v>4225</v>
      </c>
      <c r="D115" s="133">
        <f t="shared" si="9"/>
        <v>3987.25</v>
      </c>
      <c r="E115" s="132">
        <f t="shared" si="14"/>
        <v>237.75</v>
      </c>
      <c r="F115" s="132">
        <f t="shared" si="10"/>
        <v>578536.75999999966</v>
      </c>
      <c r="G115" s="132">
        <f t="shared" si="11"/>
        <v>574549.50999999966</v>
      </c>
      <c r="H115" s="132">
        <f t="shared" si="15"/>
        <v>237.75483287671219</v>
      </c>
      <c r="I115" s="113">
        <f t="shared" si="12"/>
        <v>4.8328767121859073E-3</v>
      </c>
    </row>
    <row r="116" spans="1:9" x14ac:dyDescent="0.25">
      <c r="A116" s="45">
        <v>43664</v>
      </c>
      <c r="B116" s="134">
        <f t="shared" si="8"/>
        <v>1</v>
      </c>
      <c r="C116" s="132">
        <f t="shared" si="13"/>
        <v>4225</v>
      </c>
      <c r="D116" s="133">
        <f t="shared" si="9"/>
        <v>3988.88</v>
      </c>
      <c r="E116" s="132">
        <f t="shared" si="14"/>
        <v>236.12</v>
      </c>
      <c r="F116" s="132">
        <f t="shared" si="10"/>
        <v>574549.50999999966</v>
      </c>
      <c r="G116" s="132">
        <f t="shared" si="11"/>
        <v>570560.62999999966</v>
      </c>
      <c r="H116" s="132">
        <f t="shared" si="15"/>
        <v>236.1162369863012</v>
      </c>
      <c r="I116" s="113">
        <f t="shared" si="12"/>
        <v>-3.7630136988013874E-3</v>
      </c>
    </row>
    <row r="117" spans="1:9" x14ac:dyDescent="0.25">
      <c r="A117" s="45">
        <v>43665</v>
      </c>
      <c r="B117" s="134">
        <f t="shared" si="8"/>
        <v>1</v>
      </c>
      <c r="C117" s="132">
        <f t="shared" si="13"/>
        <v>4225</v>
      </c>
      <c r="D117" s="133">
        <f t="shared" si="9"/>
        <v>3990.52</v>
      </c>
      <c r="E117" s="132">
        <f t="shared" si="14"/>
        <v>234.48</v>
      </c>
      <c r="F117" s="132">
        <f t="shared" si="10"/>
        <v>570560.62999999966</v>
      </c>
      <c r="G117" s="132">
        <f t="shared" si="11"/>
        <v>566570.10999999964</v>
      </c>
      <c r="H117" s="132">
        <f t="shared" si="15"/>
        <v>234.47697123287656</v>
      </c>
      <c r="I117" s="113">
        <f t="shared" si="12"/>
        <v>-3.0287671234248137E-3</v>
      </c>
    </row>
    <row r="118" spans="1:9" x14ac:dyDescent="0.25">
      <c r="A118" s="45">
        <v>43666</v>
      </c>
      <c r="B118" s="134">
        <f t="shared" si="8"/>
        <v>1</v>
      </c>
      <c r="C118" s="132">
        <f t="shared" si="13"/>
        <v>4225</v>
      </c>
      <c r="D118" s="133">
        <f t="shared" si="9"/>
        <v>3992.16</v>
      </c>
      <c r="E118" s="132">
        <f t="shared" si="14"/>
        <v>232.84</v>
      </c>
      <c r="F118" s="132">
        <f t="shared" si="10"/>
        <v>566570.10999999964</v>
      </c>
      <c r="G118" s="132">
        <f t="shared" si="11"/>
        <v>562577.9499999996</v>
      </c>
      <c r="H118" s="132">
        <f t="shared" si="15"/>
        <v>232.83703150684914</v>
      </c>
      <c r="I118" s="113">
        <f t="shared" si="12"/>
        <v>-2.9684931508597856E-3</v>
      </c>
    </row>
    <row r="119" spans="1:9" x14ac:dyDescent="0.25">
      <c r="A119" s="45">
        <v>43667</v>
      </c>
      <c r="B119" s="134">
        <f t="shared" si="8"/>
        <v>1</v>
      </c>
      <c r="C119" s="132">
        <f t="shared" si="13"/>
        <v>4225</v>
      </c>
      <c r="D119" s="133">
        <f t="shared" si="9"/>
        <v>3993.8</v>
      </c>
      <c r="E119" s="132">
        <f t="shared" si="14"/>
        <v>231.2</v>
      </c>
      <c r="F119" s="132">
        <f t="shared" si="10"/>
        <v>562577.9499999996</v>
      </c>
      <c r="G119" s="132">
        <f t="shared" si="11"/>
        <v>558584.14999999956</v>
      </c>
      <c r="H119" s="132">
        <f t="shared" si="15"/>
        <v>231.196417808219</v>
      </c>
      <c r="I119" s="113">
        <f t="shared" si="12"/>
        <v>-3.5821917809926163E-3</v>
      </c>
    </row>
    <row r="120" spans="1:9" x14ac:dyDescent="0.25">
      <c r="A120" s="45">
        <v>43668</v>
      </c>
      <c r="B120" s="134">
        <f t="shared" si="8"/>
        <v>1</v>
      </c>
      <c r="C120" s="132">
        <f t="shared" si="13"/>
        <v>4225</v>
      </c>
      <c r="D120" s="133">
        <f t="shared" si="9"/>
        <v>3995.44</v>
      </c>
      <c r="E120" s="132">
        <f t="shared" si="14"/>
        <v>229.56</v>
      </c>
      <c r="F120" s="132">
        <f t="shared" si="10"/>
        <v>558584.14999999956</v>
      </c>
      <c r="G120" s="132">
        <f t="shared" si="11"/>
        <v>554588.70999999961</v>
      </c>
      <c r="H120" s="132">
        <f t="shared" si="15"/>
        <v>229.55513013698609</v>
      </c>
      <c r="I120" s="113">
        <f t="shared" si="12"/>
        <v>-4.8698630139085708E-3</v>
      </c>
    </row>
    <row r="121" spans="1:9" x14ac:dyDescent="0.25">
      <c r="A121" s="45">
        <v>43669</v>
      </c>
      <c r="B121" s="134">
        <f t="shared" si="8"/>
        <v>1</v>
      </c>
      <c r="C121" s="132">
        <f t="shared" si="13"/>
        <v>4225</v>
      </c>
      <c r="D121" s="133">
        <f t="shared" si="9"/>
        <v>3997.09</v>
      </c>
      <c r="E121" s="132">
        <f t="shared" si="14"/>
        <v>227.91</v>
      </c>
      <c r="F121" s="132">
        <f t="shared" si="10"/>
        <v>554588.70999999961</v>
      </c>
      <c r="G121" s="132">
        <f t="shared" si="11"/>
        <v>550591.61999999965</v>
      </c>
      <c r="H121" s="132">
        <f t="shared" si="15"/>
        <v>227.91316849315049</v>
      </c>
      <c r="I121" s="113">
        <f t="shared" si="12"/>
        <v>3.1684931504969427E-3</v>
      </c>
    </row>
    <row r="122" spans="1:9" x14ac:dyDescent="0.25">
      <c r="A122" s="45">
        <v>43670</v>
      </c>
      <c r="B122" s="134">
        <f t="shared" si="8"/>
        <v>1</v>
      </c>
      <c r="C122" s="132">
        <f t="shared" si="13"/>
        <v>4225</v>
      </c>
      <c r="D122" s="133">
        <f t="shared" si="9"/>
        <v>3998.73</v>
      </c>
      <c r="E122" s="132">
        <f t="shared" si="14"/>
        <v>226.27</v>
      </c>
      <c r="F122" s="132">
        <f t="shared" si="10"/>
        <v>550591.61999999965</v>
      </c>
      <c r="G122" s="132">
        <f t="shared" si="11"/>
        <v>546592.88999999966</v>
      </c>
      <c r="H122" s="132">
        <f t="shared" si="15"/>
        <v>226.27052876712312</v>
      </c>
      <c r="I122" s="113">
        <f t="shared" si="12"/>
        <v>5.2876712311444862E-4</v>
      </c>
    </row>
    <row r="123" spans="1:9" x14ac:dyDescent="0.25">
      <c r="A123" s="45">
        <v>43671</v>
      </c>
      <c r="B123" s="134">
        <f t="shared" si="8"/>
        <v>1</v>
      </c>
      <c r="C123" s="132">
        <f t="shared" si="13"/>
        <v>4225</v>
      </c>
      <c r="D123" s="133">
        <f t="shared" si="9"/>
        <v>4000.37</v>
      </c>
      <c r="E123" s="132">
        <f t="shared" si="14"/>
        <v>224.63</v>
      </c>
      <c r="F123" s="132">
        <f t="shared" si="10"/>
        <v>546592.88999999966</v>
      </c>
      <c r="G123" s="132">
        <f t="shared" si="11"/>
        <v>542592.51999999967</v>
      </c>
      <c r="H123" s="132">
        <f t="shared" si="15"/>
        <v>224.627215068493</v>
      </c>
      <c r="I123" s="113">
        <f t="shared" si="12"/>
        <v>-2.7849315069943259E-3</v>
      </c>
    </row>
    <row r="124" spans="1:9" x14ac:dyDescent="0.25">
      <c r="A124" s="45">
        <v>43672</v>
      </c>
      <c r="B124" s="134">
        <f t="shared" si="8"/>
        <v>1</v>
      </c>
      <c r="C124" s="132">
        <f t="shared" si="13"/>
        <v>4225</v>
      </c>
      <c r="D124" s="133">
        <f t="shared" si="9"/>
        <v>4002.02</v>
      </c>
      <c r="E124" s="132">
        <f t="shared" si="14"/>
        <v>222.98</v>
      </c>
      <c r="F124" s="132">
        <f t="shared" si="10"/>
        <v>542592.51999999967</v>
      </c>
      <c r="G124" s="132">
        <f t="shared" si="11"/>
        <v>538590.49999999965</v>
      </c>
      <c r="H124" s="132">
        <f t="shared" si="15"/>
        <v>222.98322739726015</v>
      </c>
      <c r="I124" s="113">
        <f t="shared" si="12"/>
        <v>3.2273972601615242E-3</v>
      </c>
    </row>
    <row r="125" spans="1:9" x14ac:dyDescent="0.25">
      <c r="A125" s="45">
        <v>43673</v>
      </c>
      <c r="B125" s="134">
        <f t="shared" si="8"/>
        <v>1</v>
      </c>
      <c r="C125" s="132">
        <f t="shared" si="13"/>
        <v>4225</v>
      </c>
      <c r="D125" s="133">
        <f t="shared" si="9"/>
        <v>4003.66</v>
      </c>
      <c r="E125" s="132">
        <f t="shared" si="14"/>
        <v>221.34</v>
      </c>
      <c r="F125" s="132">
        <f t="shared" si="10"/>
        <v>538590.49999999965</v>
      </c>
      <c r="G125" s="132">
        <f t="shared" si="11"/>
        <v>534586.83999999962</v>
      </c>
      <c r="H125" s="132">
        <f t="shared" si="15"/>
        <v>221.33856164383545</v>
      </c>
      <c r="I125" s="113">
        <f t="shared" si="12"/>
        <v>-1.4383561645558984E-3</v>
      </c>
    </row>
    <row r="126" spans="1:9" x14ac:dyDescent="0.25">
      <c r="A126" s="45">
        <v>43674</v>
      </c>
      <c r="B126" s="134">
        <f t="shared" si="8"/>
        <v>1</v>
      </c>
      <c r="C126" s="132">
        <f t="shared" si="13"/>
        <v>4225</v>
      </c>
      <c r="D126" s="133">
        <f t="shared" si="9"/>
        <v>4005.31</v>
      </c>
      <c r="E126" s="132">
        <f t="shared" si="14"/>
        <v>219.69</v>
      </c>
      <c r="F126" s="132">
        <f t="shared" si="10"/>
        <v>534586.83999999962</v>
      </c>
      <c r="G126" s="132">
        <f t="shared" si="11"/>
        <v>530581.52999999956</v>
      </c>
      <c r="H126" s="132">
        <f t="shared" si="15"/>
        <v>219.69322191780805</v>
      </c>
      <c r="I126" s="113">
        <f t="shared" si="12"/>
        <v>3.221917808048147E-3</v>
      </c>
    </row>
    <row r="127" spans="1:9" x14ac:dyDescent="0.25">
      <c r="A127" s="45">
        <v>43675</v>
      </c>
      <c r="B127" s="134">
        <f t="shared" si="8"/>
        <v>1</v>
      </c>
      <c r="C127" s="132">
        <f t="shared" si="13"/>
        <v>4225</v>
      </c>
      <c r="D127" s="133">
        <f t="shared" si="9"/>
        <v>4006.95</v>
      </c>
      <c r="E127" s="132">
        <f t="shared" si="14"/>
        <v>218.05</v>
      </c>
      <c r="F127" s="132">
        <f t="shared" si="10"/>
        <v>530581.52999999956</v>
      </c>
      <c r="G127" s="132">
        <f t="shared" si="11"/>
        <v>526574.57999999961</v>
      </c>
      <c r="H127" s="132">
        <f t="shared" si="15"/>
        <v>218.04720410958885</v>
      </c>
      <c r="I127" s="113">
        <f t="shared" si="12"/>
        <v>-2.7958904111642369E-3</v>
      </c>
    </row>
    <row r="128" spans="1:9" x14ac:dyDescent="0.25">
      <c r="A128" s="45">
        <v>43676</v>
      </c>
      <c r="B128" s="134">
        <f t="shared" si="8"/>
        <v>1</v>
      </c>
      <c r="C128" s="132">
        <f t="shared" si="13"/>
        <v>4225</v>
      </c>
      <c r="D128" s="133">
        <f t="shared" si="9"/>
        <v>4008.6</v>
      </c>
      <c r="E128" s="132">
        <f t="shared" si="14"/>
        <v>216.4</v>
      </c>
      <c r="F128" s="132">
        <f t="shared" si="10"/>
        <v>526574.57999999961</v>
      </c>
      <c r="G128" s="132">
        <f t="shared" si="11"/>
        <v>522565.97999999963</v>
      </c>
      <c r="H128" s="132">
        <f t="shared" si="15"/>
        <v>216.40051232876695</v>
      </c>
      <c r="I128" s="113">
        <f t="shared" si="12"/>
        <v>5.123287669448473E-4</v>
      </c>
    </row>
    <row r="129" spans="1:9" x14ac:dyDescent="0.25">
      <c r="A129" s="45">
        <v>43677</v>
      </c>
      <c r="B129" s="134">
        <f t="shared" si="8"/>
        <v>1</v>
      </c>
      <c r="C129" s="132">
        <f t="shared" si="13"/>
        <v>4225</v>
      </c>
      <c r="D129" s="133">
        <f t="shared" si="9"/>
        <v>4010.25</v>
      </c>
      <c r="E129" s="132">
        <f t="shared" si="14"/>
        <v>214.75</v>
      </c>
      <c r="F129" s="132">
        <f t="shared" si="10"/>
        <v>522565.97999999963</v>
      </c>
      <c r="G129" s="132">
        <f t="shared" si="11"/>
        <v>518555.72999999963</v>
      </c>
      <c r="H129" s="132">
        <f t="shared" si="15"/>
        <v>214.75314246575326</v>
      </c>
      <c r="I129" s="113">
        <f t="shared" si="12"/>
        <v>3.142465753256829E-3</v>
      </c>
    </row>
    <row r="130" spans="1:9" x14ac:dyDescent="0.25">
      <c r="A130" s="45">
        <v>43678</v>
      </c>
      <c r="B130" s="134">
        <f t="shared" si="8"/>
        <v>1</v>
      </c>
      <c r="C130" s="132">
        <f t="shared" si="13"/>
        <v>4225</v>
      </c>
      <c r="D130" s="133">
        <f t="shared" si="9"/>
        <v>4011.89</v>
      </c>
      <c r="E130" s="132">
        <f t="shared" si="14"/>
        <v>213.11</v>
      </c>
      <c r="F130" s="132">
        <f t="shared" si="10"/>
        <v>518555.72999999963</v>
      </c>
      <c r="G130" s="132">
        <f t="shared" si="11"/>
        <v>514543.83999999962</v>
      </c>
      <c r="H130" s="132">
        <f t="shared" si="15"/>
        <v>213.10509452054779</v>
      </c>
      <c r="I130" s="113">
        <f t="shared" si="12"/>
        <v>-4.9054794522191969E-3</v>
      </c>
    </row>
    <row r="131" spans="1:9" x14ac:dyDescent="0.25">
      <c r="A131" s="45">
        <v>43679</v>
      </c>
      <c r="B131" s="134">
        <f t="shared" ref="B131:B194" si="16">A131-A130</f>
        <v>1</v>
      </c>
      <c r="C131" s="132">
        <f t="shared" si="13"/>
        <v>4225</v>
      </c>
      <c r="D131" s="133">
        <f t="shared" ref="D131:D194" si="17">C131-E131</f>
        <v>4013.54</v>
      </c>
      <c r="E131" s="132">
        <f t="shared" si="14"/>
        <v>211.46</v>
      </c>
      <c r="F131" s="132">
        <f t="shared" ref="F131:F194" si="18">G130</f>
        <v>514543.83999999962</v>
      </c>
      <c r="G131" s="132">
        <f t="shared" ref="G131:G194" si="19">F131-D131</f>
        <v>510530.29999999964</v>
      </c>
      <c r="H131" s="132">
        <f t="shared" si="15"/>
        <v>211.45637260273958</v>
      </c>
      <c r="I131" s="113">
        <f t="shared" si="12"/>
        <v>-3.6273972604305982E-3</v>
      </c>
    </row>
    <row r="132" spans="1:9" x14ac:dyDescent="0.25">
      <c r="A132" s="45">
        <v>43680</v>
      </c>
      <c r="B132" s="134">
        <f t="shared" si="16"/>
        <v>1</v>
      </c>
      <c r="C132" s="132">
        <f t="shared" si="13"/>
        <v>4225</v>
      </c>
      <c r="D132" s="133">
        <f t="shared" si="17"/>
        <v>4015.19</v>
      </c>
      <c r="E132" s="132">
        <f t="shared" si="14"/>
        <v>209.81</v>
      </c>
      <c r="F132" s="132">
        <f t="shared" si="18"/>
        <v>510530.29999999964</v>
      </c>
      <c r="G132" s="132">
        <f t="shared" si="19"/>
        <v>506515.10999999964</v>
      </c>
      <c r="H132" s="132">
        <f t="shared" si="15"/>
        <v>209.80697260273956</v>
      </c>
      <c r="I132" s="113">
        <f t="shared" ref="I132:I195" si="20">H132-E132</f>
        <v>-3.027397260439102E-3</v>
      </c>
    </row>
    <row r="133" spans="1:9" x14ac:dyDescent="0.25">
      <c r="A133" s="45">
        <v>43681</v>
      </c>
      <c r="B133" s="134">
        <f t="shared" si="16"/>
        <v>1</v>
      </c>
      <c r="C133" s="132">
        <f t="shared" ref="C133:C196" si="21">$D$2</f>
        <v>4225</v>
      </c>
      <c r="D133" s="133">
        <f t="shared" si="17"/>
        <v>4016.84</v>
      </c>
      <c r="E133" s="132">
        <f t="shared" ref="E133:E196" si="22">ROUND(F133*B133*$B$2/365,2)</f>
        <v>208.16</v>
      </c>
      <c r="F133" s="132">
        <f t="shared" si="18"/>
        <v>506515.10999999964</v>
      </c>
      <c r="G133" s="132">
        <f t="shared" si="19"/>
        <v>502498.26999999961</v>
      </c>
      <c r="H133" s="132">
        <f t="shared" ref="H133:H196" si="23">F133*$B$2*B133/365</f>
        <v>208.15689452054778</v>
      </c>
      <c r="I133" s="113">
        <f t="shared" si="20"/>
        <v>-3.1054794522162865E-3</v>
      </c>
    </row>
    <row r="134" spans="1:9" x14ac:dyDescent="0.25">
      <c r="A134" s="45">
        <v>43682</v>
      </c>
      <c r="B134" s="134">
        <f t="shared" si="16"/>
        <v>1</v>
      </c>
      <c r="C134" s="132">
        <f t="shared" si="21"/>
        <v>4225</v>
      </c>
      <c r="D134" s="133">
        <f t="shared" si="17"/>
        <v>4018.49</v>
      </c>
      <c r="E134" s="132">
        <f t="shared" si="22"/>
        <v>206.51</v>
      </c>
      <c r="F134" s="132">
        <f t="shared" si="18"/>
        <v>502498.26999999961</v>
      </c>
      <c r="G134" s="132">
        <f t="shared" si="19"/>
        <v>498479.77999999962</v>
      </c>
      <c r="H134" s="132">
        <f t="shared" si="23"/>
        <v>206.50613835616423</v>
      </c>
      <c r="I134" s="113">
        <f t="shared" si="20"/>
        <v>-3.8616438357621519E-3</v>
      </c>
    </row>
    <row r="135" spans="1:9" x14ac:dyDescent="0.25">
      <c r="A135" s="45">
        <v>43683</v>
      </c>
      <c r="B135" s="134">
        <f t="shared" si="16"/>
        <v>1</v>
      </c>
      <c r="C135" s="132">
        <f t="shared" si="21"/>
        <v>4225</v>
      </c>
      <c r="D135" s="133">
        <f t="shared" si="17"/>
        <v>4020.15</v>
      </c>
      <c r="E135" s="132">
        <f t="shared" si="22"/>
        <v>204.85</v>
      </c>
      <c r="F135" s="132">
        <f t="shared" si="18"/>
        <v>498479.77999999962</v>
      </c>
      <c r="G135" s="132">
        <f t="shared" si="19"/>
        <v>494459.6299999996</v>
      </c>
      <c r="H135" s="132">
        <f t="shared" si="23"/>
        <v>204.85470410958888</v>
      </c>
      <c r="I135" s="113">
        <f t="shared" si="20"/>
        <v>4.7041095888857853E-3</v>
      </c>
    </row>
    <row r="136" spans="1:9" x14ac:dyDescent="0.25">
      <c r="A136" s="45">
        <v>43684</v>
      </c>
      <c r="B136" s="134">
        <f t="shared" si="16"/>
        <v>1</v>
      </c>
      <c r="C136" s="132">
        <f t="shared" si="21"/>
        <v>4225</v>
      </c>
      <c r="D136" s="133">
        <f t="shared" si="17"/>
        <v>4021.8</v>
      </c>
      <c r="E136" s="132">
        <f t="shared" si="22"/>
        <v>203.2</v>
      </c>
      <c r="F136" s="132">
        <f t="shared" si="18"/>
        <v>494459.6299999996</v>
      </c>
      <c r="G136" s="132">
        <f t="shared" si="19"/>
        <v>490437.82999999961</v>
      </c>
      <c r="H136" s="132">
        <f t="shared" si="23"/>
        <v>203.20258767123272</v>
      </c>
      <c r="I136" s="113">
        <f t="shared" si="20"/>
        <v>2.5876712327317364E-3</v>
      </c>
    </row>
    <row r="137" spans="1:9" x14ac:dyDescent="0.25">
      <c r="A137" s="45">
        <v>43685</v>
      </c>
      <c r="B137" s="134">
        <f t="shared" si="16"/>
        <v>1</v>
      </c>
      <c r="C137" s="132">
        <f t="shared" si="21"/>
        <v>4225</v>
      </c>
      <c r="D137" s="133">
        <f t="shared" si="17"/>
        <v>4023.45</v>
      </c>
      <c r="E137" s="132">
        <f t="shared" si="22"/>
        <v>201.55</v>
      </c>
      <c r="F137" s="132">
        <f t="shared" si="18"/>
        <v>490437.82999999961</v>
      </c>
      <c r="G137" s="132">
        <f t="shared" si="19"/>
        <v>486414.3799999996</v>
      </c>
      <c r="H137" s="132">
        <f t="shared" si="23"/>
        <v>201.54979315068476</v>
      </c>
      <c r="I137" s="113">
        <f t="shared" si="20"/>
        <v>-2.0684931524783678E-4</v>
      </c>
    </row>
    <row r="138" spans="1:9" x14ac:dyDescent="0.25">
      <c r="A138" s="45">
        <v>43686</v>
      </c>
      <c r="B138" s="134">
        <f t="shared" si="16"/>
        <v>1</v>
      </c>
      <c r="C138" s="132">
        <f t="shared" si="21"/>
        <v>4225</v>
      </c>
      <c r="D138" s="133">
        <f t="shared" si="17"/>
        <v>4025.1</v>
      </c>
      <c r="E138" s="132">
        <f t="shared" si="22"/>
        <v>199.9</v>
      </c>
      <c r="F138" s="132">
        <f t="shared" si="18"/>
        <v>486414.3799999996</v>
      </c>
      <c r="G138" s="132">
        <f t="shared" si="19"/>
        <v>482389.27999999962</v>
      </c>
      <c r="H138" s="132">
        <f t="shared" si="23"/>
        <v>199.89632054794504</v>
      </c>
      <c r="I138" s="113">
        <f t="shared" si="20"/>
        <v>-3.679452054967669E-3</v>
      </c>
    </row>
    <row r="139" spans="1:9" x14ac:dyDescent="0.25">
      <c r="A139" s="45">
        <v>43687</v>
      </c>
      <c r="B139" s="134">
        <f t="shared" si="16"/>
        <v>1</v>
      </c>
      <c r="C139" s="132">
        <f t="shared" si="21"/>
        <v>4225</v>
      </c>
      <c r="D139" s="133">
        <f t="shared" si="17"/>
        <v>4026.76</v>
      </c>
      <c r="E139" s="132">
        <f t="shared" si="22"/>
        <v>198.24</v>
      </c>
      <c r="F139" s="132">
        <f t="shared" si="18"/>
        <v>482389.27999999962</v>
      </c>
      <c r="G139" s="132">
        <f t="shared" si="19"/>
        <v>478362.51999999961</v>
      </c>
      <c r="H139" s="132">
        <f t="shared" si="23"/>
        <v>198.24216986301352</v>
      </c>
      <c r="I139" s="113">
        <f t="shared" si="20"/>
        <v>2.1698630135063013E-3</v>
      </c>
    </row>
    <row r="140" spans="1:9" x14ac:dyDescent="0.25">
      <c r="A140" s="45">
        <v>43688</v>
      </c>
      <c r="B140" s="134">
        <f t="shared" si="16"/>
        <v>1</v>
      </c>
      <c r="C140" s="132">
        <f t="shared" si="21"/>
        <v>4225</v>
      </c>
      <c r="D140" s="133">
        <f t="shared" si="17"/>
        <v>4028.41</v>
      </c>
      <c r="E140" s="132">
        <f t="shared" si="22"/>
        <v>196.59</v>
      </c>
      <c r="F140" s="132">
        <f t="shared" si="18"/>
        <v>478362.51999999961</v>
      </c>
      <c r="G140" s="132">
        <f t="shared" si="19"/>
        <v>474334.10999999964</v>
      </c>
      <c r="H140" s="132">
        <f t="shared" si="23"/>
        <v>196.58733698630121</v>
      </c>
      <c r="I140" s="113">
        <f t="shared" si="20"/>
        <v>-2.6630136987932929E-3</v>
      </c>
    </row>
    <row r="141" spans="1:9" x14ac:dyDescent="0.25">
      <c r="A141" s="45">
        <v>43689</v>
      </c>
      <c r="B141" s="134">
        <f t="shared" si="16"/>
        <v>1</v>
      </c>
      <c r="C141" s="132">
        <f t="shared" si="21"/>
        <v>4225</v>
      </c>
      <c r="D141" s="133">
        <f t="shared" si="17"/>
        <v>4030.07</v>
      </c>
      <c r="E141" s="132">
        <f t="shared" si="22"/>
        <v>194.93</v>
      </c>
      <c r="F141" s="132">
        <f t="shared" si="18"/>
        <v>474334.10999999964</v>
      </c>
      <c r="G141" s="132">
        <f t="shared" si="19"/>
        <v>470304.03999999963</v>
      </c>
      <c r="H141" s="132">
        <f t="shared" si="23"/>
        <v>194.93182602739711</v>
      </c>
      <c r="I141" s="113">
        <f t="shared" si="20"/>
        <v>1.8260273971009156E-3</v>
      </c>
    </row>
    <row r="142" spans="1:9" x14ac:dyDescent="0.25">
      <c r="A142" s="45">
        <v>43690</v>
      </c>
      <c r="B142" s="134">
        <f t="shared" si="16"/>
        <v>1</v>
      </c>
      <c r="C142" s="132">
        <f t="shared" si="21"/>
        <v>4225</v>
      </c>
      <c r="D142" s="133">
        <f t="shared" si="17"/>
        <v>4031.72</v>
      </c>
      <c r="E142" s="132">
        <f t="shared" si="22"/>
        <v>193.28</v>
      </c>
      <c r="F142" s="132">
        <f t="shared" si="18"/>
        <v>470304.03999999963</v>
      </c>
      <c r="G142" s="132">
        <f t="shared" si="19"/>
        <v>466272.31999999966</v>
      </c>
      <c r="H142" s="132">
        <f t="shared" si="23"/>
        <v>193.27563287671217</v>
      </c>
      <c r="I142" s="113">
        <f t="shared" si="20"/>
        <v>-4.3671232878352839E-3</v>
      </c>
    </row>
    <row r="143" spans="1:9" x14ac:dyDescent="0.25">
      <c r="A143" s="45">
        <v>43691</v>
      </c>
      <c r="B143" s="134">
        <f t="shared" si="16"/>
        <v>1</v>
      </c>
      <c r="C143" s="132">
        <f t="shared" si="21"/>
        <v>4225</v>
      </c>
      <c r="D143" s="133">
        <f t="shared" si="17"/>
        <v>4033.38</v>
      </c>
      <c r="E143" s="132">
        <f t="shared" si="22"/>
        <v>191.62</v>
      </c>
      <c r="F143" s="132">
        <f t="shared" si="18"/>
        <v>466272.31999999966</v>
      </c>
      <c r="G143" s="132">
        <f t="shared" si="19"/>
        <v>462238.93999999965</v>
      </c>
      <c r="H143" s="132">
        <f t="shared" si="23"/>
        <v>191.61876164383546</v>
      </c>
      <c r="I143" s="113">
        <f t="shared" si="20"/>
        <v>-1.2383561645492591E-3</v>
      </c>
    </row>
    <row r="144" spans="1:9" x14ac:dyDescent="0.25">
      <c r="A144" s="45">
        <v>43692</v>
      </c>
      <c r="B144" s="134">
        <f t="shared" si="16"/>
        <v>1</v>
      </c>
      <c r="C144" s="132">
        <f t="shared" si="21"/>
        <v>4225</v>
      </c>
      <c r="D144" s="133">
        <f t="shared" si="17"/>
        <v>4035.04</v>
      </c>
      <c r="E144" s="132">
        <f t="shared" si="22"/>
        <v>189.96</v>
      </c>
      <c r="F144" s="132">
        <f t="shared" si="18"/>
        <v>462238.93999999965</v>
      </c>
      <c r="G144" s="132">
        <f t="shared" si="19"/>
        <v>458203.89999999967</v>
      </c>
      <c r="H144" s="132">
        <f t="shared" si="23"/>
        <v>189.96120821917793</v>
      </c>
      <c r="I144" s="113">
        <f t="shared" si="20"/>
        <v>1.2082191779256846E-3</v>
      </c>
    </row>
    <row r="145" spans="1:9" x14ac:dyDescent="0.25">
      <c r="A145" s="45">
        <v>43693</v>
      </c>
      <c r="B145" s="134">
        <f t="shared" si="16"/>
        <v>1</v>
      </c>
      <c r="C145" s="132">
        <f t="shared" si="21"/>
        <v>4225</v>
      </c>
      <c r="D145" s="133">
        <f t="shared" si="17"/>
        <v>4036.7</v>
      </c>
      <c r="E145" s="132">
        <f t="shared" si="22"/>
        <v>188.3</v>
      </c>
      <c r="F145" s="132">
        <f t="shared" si="18"/>
        <v>458203.89999999967</v>
      </c>
      <c r="G145" s="132">
        <f t="shared" si="19"/>
        <v>454167.19999999966</v>
      </c>
      <c r="H145" s="132">
        <f t="shared" si="23"/>
        <v>188.30297260273957</v>
      </c>
      <c r="I145" s="113">
        <f t="shared" si="20"/>
        <v>2.9726027395611254E-3</v>
      </c>
    </row>
    <row r="146" spans="1:9" x14ac:dyDescent="0.25">
      <c r="A146" s="45">
        <v>43694</v>
      </c>
      <c r="B146" s="134">
        <f t="shared" si="16"/>
        <v>1</v>
      </c>
      <c r="C146" s="132">
        <f t="shared" si="21"/>
        <v>4225</v>
      </c>
      <c r="D146" s="133">
        <f t="shared" si="17"/>
        <v>4038.36</v>
      </c>
      <c r="E146" s="132">
        <f t="shared" si="22"/>
        <v>186.64</v>
      </c>
      <c r="F146" s="132">
        <f t="shared" si="18"/>
        <v>454167.19999999966</v>
      </c>
      <c r="G146" s="132">
        <f t="shared" si="19"/>
        <v>450128.83999999968</v>
      </c>
      <c r="H146" s="132">
        <f t="shared" si="23"/>
        <v>186.6440547945204</v>
      </c>
      <c r="I146" s="113">
        <f t="shared" si="20"/>
        <v>4.0547945204139069E-3</v>
      </c>
    </row>
    <row r="147" spans="1:9" x14ac:dyDescent="0.25">
      <c r="A147" s="45">
        <v>43695</v>
      </c>
      <c r="B147" s="134">
        <f t="shared" si="16"/>
        <v>1</v>
      </c>
      <c r="C147" s="132">
        <f t="shared" si="21"/>
        <v>4225</v>
      </c>
      <c r="D147" s="133">
        <f t="shared" si="17"/>
        <v>4040.02</v>
      </c>
      <c r="E147" s="132">
        <f t="shared" si="22"/>
        <v>184.98</v>
      </c>
      <c r="F147" s="132">
        <f t="shared" si="18"/>
        <v>450128.83999999968</v>
      </c>
      <c r="G147" s="132">
        <f t="shared" si="19"/>
        <v>446088.81999999966</v>
      </c>
      <c r="H147" s="132">
        <f t="shared" si="23"/>
        <v>184.98445479452039</v>
      </c>
      <c r="I147" s="113">
        <f t="shared" si="20"/>
        <v>4.4547945203987638E-3</v>
      </c>
    </row>
    <row r="148" spans="1:9" x14ac:dyDescent="0.25">
      <c r="A148" s="45">
        <v>43696</v>
      </c>
      <c r="B148" s="134">
        <f t="shared" si="16"/>
        <v>1</v>
      </c>
      <c r="C148" s="132">
        <f t="shared" si="21"/>
        <v>4225</v>
      </c>
      <c r="D148" s="133">
        <f t="shared" si="17"/>
        <v>4041.68</v>
      </c>
      <c r="E148" s="132">
        <f t="shared" si="22"/>
        <v>183.32</v>
      </c>
      <c r="F148" s="132">
        <f t="shared" si="18"/>
        <v>446088.81999999966</v>
      </c>
      <c r="G148" s="132">
        <f t="shared" si="19"/>
        <v>442047.13999999966</v>
      </c>
      <c r="H148" s="132">
        <f t="shared" si="23"/>
        <v>183.32417260273957</v>
      </c>
      <c r="I148" s="113">
        <f t="shared" si="20"/>
        <v>4.1726027395725396E-3</v>
      </c>
    </row>
    <row r="149" spans="1:9" x14ac:dyDescent="0.25">
      <c r="A149" s="45">
        <v>43697</v>
      </c>
      <c r="B149" s="134">
        <f t="shared" si="16"/>
        <v>1</v>
      </c>
      <c r="C149" s="132">
        <f t="shared" si="21"/>
        <v>4225</v>
      </c>
      <c r="D149" s="133">
        <f t="shared" si="17"/>
        <v>4043.34</v>
      </c>
      <c r="E149" s="132">
        <f t="shared" si="22"/>
        <v>181.66</v>
      </c>
      <c r="F149" s="132">
        <f t="shared" si="18"/>
        <v>442047.13999999966</v>
      </c>
      <c r="G149" s="132">
        <f t="shared" si="19"/>
        <v>438003.79999999964</v>
      </c>
      <c r="H149" s="132">
        <f t="shared" si="23"/>
        <v>181.66320821917796</v>
      </c>
      <c r="I149" s="113">
        <f t="shared" si="20"/>
        <v>3.208219177963656E-3</v>
      </c>
    </row>
    <row r="150" spans="1:9" x14ac:dyDescent="0.25">
      <c r="A150" s="45">
        <v>43698</v>
      </c>
      <c r="B150" s="134">
        <f t="shared" si="16"/>
        <v>1</v>
      </c>
      <c r="C150" s="132">
        <f t="shared" si="21"/>
        <v>4225</v>
      </c>
      <c r="D150" s="133">
        <f t="shared" si="17"/>
        <v>4045</v>
      </c>
      <c r="E150" s="132">
        <f t="shared" si="22"/>
        <v>180</v>
      </c>
      <c r="F150" s="132">
        <f t="shared" si="18"/>
        <v>438003.79999999964</v>
      </c>
      <c r="G150" s="132">
        <f t="shared" si="19"/>
        <v>433958.79999999964</v>
      </c>
      <c r="H150" s="132">
        <f t="shared" si="23"/>
        <v>180.00156164383549</v>
      </c>
      <c r="I150" s="113">
        <f t="shared" si="20"/>
        <v>1.5616438354868478E-3</v>
      </c>
    </row>
    <row r="151" spans="1:9" x14ac:dyDescent="0.25">
      <c r="A151" s="45">
        <v>43699</v>
      </c>
      <c r="B151" s="134">
        <f t="shared" si="16"/>
        <v>1</v>
      </c>
      <c r="C151" s="132">
        <f t="shared" si="21"/>
        <v>4225</v>
      </c>
      <c r="D151" s="133">
        <f t="shared" si="17"/>
        <v>4046.66</v>
      </c>
      <c r="E151" s="132">
        <f t="shared" si="22"/>
        <v>178.34</v>
      </c>
      <c r="F151" s="132">
        <f t="shared" si="18"/>
        <v>433958.79999999964</v>
      </c>
      <c r="G151" s="132">
        <f t="shared" si="19"/>
        <v>429912.13999999966</v>
      </c>
      <c r="H151" s="132">
        <f t="shared" si="23"/>
        <v>178.33923287671217</v>
      </c>
      <c r="I151" s="113">
        <f t="shared" si="20"/>
        <v>-7.6712328782946315E-4</v>
      </c>
    </row>
    <row r="152" spans="1:9" x14ac:dyDescent="0.25">
      <c r="A152" s="45">
        <v>43700</v>
      </c>
      <c r="B152" s="134">
        <f t="shared" si="16"/>
        <v>1</v>
      </c>
      <c r="C152" s="132">
        <f t="shared" si="21"/>
        <v>4225</v>
      </c>
      <c r="D152" s="133">
        <f t="shared" si="17"/>
        <v>4048.32</v>
      </c>
      <c r="E152" s="132">
        <f t="shared" si="22"/>
        <v>176.68</v>
      </c>
      <c r="F152" s="132">
        <f t="shared" si="18"/>
        <v>429912.13999999966</v>
      </c>
      <c r="G152" s="132">
        <f t="shared" si="19"/>
        <v>425863.81999999966</v>
      </c>
      <c r="H152" s="132">
        <f t="shared" si="23"/>
        <v>176.67622191780808</v>
      </c>
      <c r="I152" s="113">
        <f t="shared" si="20"/>
        <v>-3.7780821919284335E-3</v>
      </c>
    </row>
    <row r="153" spans="1:9" x14ac:dyDescent="0.25">
      <c r="A153" s="45">
        <v>43701</v>
      </c>
      <c r="B153" s="134">
        <f t="shared" si="16"/>
        <v>1</v>
      </c>
      <c r="C153" s="132">
        <f t="shared" si="21"/>
        <v>4225</v>
      </c>
      <c r="D153" s="133">
        <f t="shared" si="17"/>
        <v>4049.99</v>
      </c>
      <c r="E153" s="132">
        <f t="shared" si="22"/>
        <v>175.01</v>
      </c>
      <c r="F153" s="132">
        <f t="shared" si="18"/>
        <v>425863.81999999966</v>
      </c>
      <c r="G153" s="132">
        <f t="shared" si="19"/>
        <v>421813.82999999967</v>
      </c>
      <c r="H153" s="132">
        <f t="shared" si="23"/>
        <v>175.01252876712314</v>
      </c>
      <c r="I153" s="113">
        <f t="shared" si="20"/>
        <v>2.52876712315242E-3</v>
      </c>
    </row>
    <row r="154" spans="1:9" x14ac:dyDescent="0.25">
      <c r="A154" s="45">
        <v>43702</v>
      </c>
      <c r="B154" s="134">
        <f t="shared" si="16"/>
        <v>1</v>
      </c>
      <c r="C154" s="132">
        <f t="shared" si="21"/>
        <v>4225</v>
      </c>
      <c r="D154" s="133">
        <f t="shared" si="17"/>
        <v>4051.65</v>
      </c>
      <c r="E154" s="132">
        <f t="shared" si="22"/>
        <v>173.35</v>
      </c>
      <c r="F154" s="132">
        <f t="shared" si="18"/>
        <v>421813.82999999967</v>
      </c>
      <c r="G154" s="132">
        <f t="shared" si="19"/>
        <v>417762.17999999964</v>
      </c>
      <c r="H154" s="132">
        <f t="shared" si="23"/>
        <v>173.34814931506833</v>
      </c>
      <c r="I154" s="113">
        <f t="shared" si="20"/>
        <v>-1.8506849316679563E-3</v>
      </c>
    </row>
    <row r="155" spans="1:9" x14ac:dyDescent="0.25">
      <c r="A155" s="45">
        <v>43703</v>
      </c>
      <c r="B155" s="134">
        <f t="shared" si="16"/>
        <v>1</v>
      </c>
      <c r="C155" s="132">
        <f t="shared" si="21"/>
        <v>4225</v>
      </c>
      <c r="D155" s="133">
        <f t="shared" si="17"/>
        <v>4053.32</v>
      </c>
      <c r="E155" s="132">
        <f t="shared" si="22"/>
        <v>171.68</v>
      </c>
      <c r="F155" s="132">
        <f t="shared" si="18"/>
        <v>417762.17999999964</v>
      </c>
      <c r="G155" s="132">
        <f t="shared" si="19"/>
        <v>413708.85999999964</v>
      </c>
      <c r="H155" s="132">
        <f t="shared" si="23"/>
        <v>171.68308767123273</v>
      </c>
      <c r="I155" s="113">
        <f t="shared" si="20"/>
        <v>3.087671232719913E-3</v>
      </c>
    </row>
    <row r="156" spans="1:9" x14ac:dyDescent="0.25">
      <c r="A156" s="45">
        <v>43704</v>
      </c>
      <c r="B156" s="134">
        <f t="shared" si="16"/>
        <v>1</v>
      </c>
      <c r="C156" s="132">
        <f t="shared" si="21"/>
        <v>4225</v>
      </c>
      <c r="D156" s="133">
        <f t="shared" si="17"/>
        <v>4054.98</v>
      </c>
      <c r="E156" s="132">
        <f t="shared" si="22"/>
        <v>170.02</v>
      </c>
      <c r="F156" s="132">
        <f t="shared" si="18"/>
        <v>413708.85999999964</v>
      </c>
      <c r="G156" s="132">
        <f t="shared" si="19"/>
        <v>409653.87999999966</v>
      </c>
      <c r="H156" s="132">
        <f t="shared" si="23"/>
        <v>170.01733972602725</v>
      </c>
      <c r="I156" s="113">
        <f t="shared" si="20"/>
        <v>-2.660273972765026E-3</v>
      </c>
    </row>
    <row r="157" spans="1:9" x14ac:dyDescent="0.25">
      <c r="A157" s="45">
        <v>43705</v>
      </c>
      <c r="B157" s="134">
        <f t="shared" si="16"/>
        <v>1</v>
      </c>
      <c r="C157" s="132">
        <f t="shared" si="21"/>
        <v>4225</v>
      </c>
      <c r="D157" s="133">
        <f t="shared" si="17"/>
        <v>4056.65</v>
      </c>
      <c r="E157" s="132">
        <f t="shared" si="22"/>
        <v>168.35</v>
      </c>
      <c r="F157" s="132">
        <f t="shared" si="18"/>
        <v>409653.87999999966</v>
      </c>
      <c r="G157" s="132">
        <f t="shared" si="19"/>
        <v>405597.22999999963</v>
      </c>
      <c r="H157" s="132">
        <f t="shared" si="23"/>
        <v>168.35090958904095</v>
      </c>
      <c r="I157" s="113">
        <f t="shared" si="20"/>
        <v>9.0958904095828075E-4</v>
      </c>
    </row>
    <row r="158" spans="1:9" x14ac:dyDescent="0.25">
      <c r="A158" s="45">
        <v>43706</v>
      </c>
      <c r="B158" s="134">
        <f t="shared" si="16"/>
        <v>1</v>
      </c>
      <c r="C158" s="132">
        <f t="shared" si="21"/>
        <v>4225</v>
      </c>
      <c r="D158" s="133">
        <f t="shared" si="17"/>
        <v>4058.32</v>
      </c>
      <c r="E158" s="132">
        <f t="shared" si="22"/>
        <v>166.68</v>
      </c>
      <c r="F158" s="132">
        <f t="shared" si="18"/>
        <v>405597.22999999963</v>
      </c>
      <c r="G158" s="132">
        <f t="shared" si="19"/>
        <v>401538.90999999963</v>
      </c>
      <c r="H158" s="132">
        <f t="shared" si="23"/>
        <v>166.68379315068478</v>
      </c>
      <c r="I158" s="113">
        <f t="shared" si="20"/>
        <v>3.7931506847712626E-3</v>
      </c>
    </row>
    <row r="159" spans="1:9" x14ac:dyDescent="0.25">
      <c r="A159" s="45">
        <v>43707</v>
      </c>
      <c r="B159" s="134">
        <f t="shared" si="16"/>
        <v>1</v>
      </c>
      <c r="C159" s="132">
        <f t="shared" si="21"/>
        <v>4225</v>
      </c>
      <c r="D159" s="133">
        <f t="shared" si="17"/>
        <v>4059.98</v>
      </c>
      <c r="E159" s="132">
        <f t="shared" si="22"/>
        <v>165.02</v>
      </c>
      <c r="F159" s="132">
        <f t="shared" si="18"/>
        <v>401538.90999999963</v>
      </c>
      <c r="G159" s="132">
        <f t="shared" si="19"/>
        <v>397478.92999999964</v>
      </c>
      <c r="H159" s="132">
        <f t="shared" si="23"/>
        <v>165.01599041095875</v>
      </c>
      <c r="I159" s="113">
        <f t="shared" si="20"/>
        <v>-4.009589041260142E-3</v>
      </c>
    </row>
    <row r="160" spans="1:9" x14ac:dyDescent="0.25">
      <c r="A160" s="45">
        <v>43708</v>
      </c>
      <c r="B160" s="134">
        <f t="shared" si="16"/>
        <v>1</v>
      </c>
      <c r="C160" s="132">
        <f t="shared" si="21"/>
        <v>4225</v>
      </c>
      <c r="D160" s="133">
        <f t="shared" si="17"/>
        <v>4061.65</v>
      </c>
      <c r="E160" s="132">
        <f t="shared" si="22"/>
        <v>163.35</v>
      </c>
      <c r="F160" s="132">
        <f t="shared" si="18"/>
        <v>397478.92999999964</v>
      </c>
      <c r="G160" s="132">
        <f t="shared" si="19"/>
        <v>393417.27999999962</v>
      </c>
      <c r="H160" s="132">
        <f t="shared" si="23"/>
        <v>163.34750547945191</v>
      </c>
      <c r="I160" s="113">
        <f t="shared" si="20"/>
        <v>-2.494520548083301E-3</v>
      </c>
    </row>
    <row r="161" spans="1:9" x14ac:dyDescent="0.25">
      <c r="A161" s="45">
        <v>43709</v>
      </c>
      <c r="B161" s="134">
        <f t="shared" si="16"/>
        <v>1</v>
      </c>
      <c r="C161" s="132">
        <f t="shared" si="21"/>
        <v>4225</v>
      </c>
      <c r="D161" s="133">
        <f t="shared" si="17"/>
        <v>4063.32</v>
      </c>
      <c r="E161" s="132">
        <f t="shared" si="22"/>
        <v>161.68</v>
      </c>
      <c r="F161" s="132">
        <f t="shared" si="18"/>
        <v>393417.27999999962</v>
      </c>
      <c r="G161" s="132">
        <f t="shared" si="19"/>
        <v>389353.95999999961</v>
      </c>
      <c r="H161" s="132">
        <f t="shared" si="23"/>
        <v>161.67833424657516</v>
      </c>
      <c r="I161" s="113">
        <f t="shared" si="20"/>
        <v>-1.6657534248452066E-3</v>
      </c>
    </row>
    <row r="162" spans="1:9" x14ac:dyDescent="0.25">
      <c r="A162" s="45">
        <v>43710</v>
      </c>
      <c r="B162" s="134">
        <f t="shared" si="16"/>
        <v>1</v>
      </c>
      <c r="C162" s="132">
        <f t="shared" si="21"/>
        <v>4225</v>
      </c>
      <c r="D162" s="133">
        <f t="shared" si="17"/>
        <v>4064.99</v>
      </c>
      <c r="E162" s="132">
        <f t="shared" si="22"/>
        <v>160.01</v>
      </c>
      <c r="F162" s="132">
        <f t="shared" si="18"/>
        <v>389353.95999999961</v>
      </c>
      <c r="G162" s="132">
        <f t="shared" si="19"/>
        <v>385288.96999999962</v>
      </c>
      <c r="H162" s="132">
        <f t="shared" si="23"/>
        <v>160.00847671232859</v>
      </c>
      <c r="I162" s="113">
        <f t="shared" si="20"/>
        <v>-1.5232876714037502E-3</v>
      </c>
    </row>
    <row r="163" spans="1:9" x14ac:dyDescent="0.25">
      <c r="A163" s="45">
        <v>43711</v>
      </c>
      <c r="B163" s="134">
        <f t="shared" si="16"/>
        <v>1</v>
      </c>
      <c r="C163" s="132">
        <f t="shared" si="21"/>
        <v>4225</v>
      </c>
      <c r="D163" s="133">
        <f t="shared" si="17"/>
        <v>4066.66</v>
      </c>
      <c r="E163" s="132">
        <f t="shared" si="22"/>
        <v>158.34</v>
      </c>
      <c r="F163" s="132">
        <f t="shared" si="18"/>
        <v>385288.96999999962</v>
      </c>
      <c r="G163" s="132">
        <f t="shared" si="19"/>
        <v>381222.30999999965</v>
      </c>
      <c r="H163" s="132">
        <f t="shared" si="23"/>
        <v>158.33793287671219</v>
      </c>
      <c r="I163" s="113">
        <f t="shared" si="20"/>
        <v>-2.0671232878157753E-3</v>
      </c>
    </row>
    <row r="164" spans="1:9" x14ac:dyDescent="0.25">
      <c r="A164" s="45">
        <v>43712</v>
      </c>
      <c r="B164" s="134">
        <f t="shared" si="16"/>
        <v>1</v>
      </c>
      <c r="C164" s="132">
        <f t="shared" si="21"/>
        <v>4225</v>
      </c>
      <c r="D164" s="133">
        <f t="shared" si="17"/>
        <v>4068.33</v>
      </c>
      <c r="E164" s="132">
        <f t="shared" si="22"/>
        <v>156.66999999999999</v>
      </c>
      <c r="F164" s="132">
        <f t="shared" si="18"/>
        <v>381222.30999999965</v>
      </c>
      <c r="G164" s="132">
        <f t="shared" si="19"/>
        <v>377153.97999999963</v>
      </c>
      <c r="H164" s="132">
        <f t="shared" si="23"/>
        <v>156.66670273972588</v>
      </c>
      <c r="I164" s="113">
        <f t="shared" si="20"/>
        <v>-3.2972602741097035E-3</v>
      </c>
    </row>
    <row r="165" spans="1:9" x14ac:dyDescent="0.25">
      <c r="A165" s="45">
        <v>43713</v>
      </c>
      <c r="B165" s="134">
        <f t="shared" si="16"/>
        <v>1</v>
      </c>
      <c r="C165" s="132">
        <f t="shared" si="21"/>
        <v>4225</v>
      </c>
      <c r="D165" s="133">
        <f t="shared" si="17"/>
        <v>4070.01</v>
      </c>
      <c r="E165" s="132">
        <f t="shared" si="22"/>
        <v>154.99</v>
      </c>
      <c r="F165" s="132">
        <f t="shared" si="18"/>
        <v>377153.97999999963</v>
      </c>
      <c r="G165" s="132">
        <f t="shared" si="19"/>
        <v>373083.96999999962</v>
      </c>
      <c r="H165" s="132">
        <f t="shared" si="23"/>
        <v>154.99478630136971</v>
      </c>
      <c r="I165" s="113">
        <f t="shared" si="20"/>
        <v>4.7863013697053702E-3</v>
      </c>
    </row>
    <row r="166" spans="1:9" x14ac:dyDescent="0.25">
      <c r="A166" s="45">
        <v>43714</v>
      </c>
      <c r="B166" s="134">
        <f t="shared" si="16"/>
        <v>1</v>
      </c>
      <c r="C166" s="132">
        <f t="shared" si="21"/>
        <v>4225</v>
      </c>
      <c r="D166" s="133">
        <f t="shared" si="17"/>
        <v>4071.68</v>
      </c>
      <c r="E166" s="132">
        <f t="shared" si="22"/>
        <v>153.32</v>
      </c>
      <c r="F166" s="132">
        <f t="shared" si="18"/>
        <v>373083.96999999962</v>
      </c>
      <c r="G166" s="132">
        <f t="shared" si="19"/>
        <v>369012.28999999963</v>
      </c>
      <c r="H166" s="132">
        <f t="shared" si="23"/>
        <v>153.32217945205466</v>
      </c>
      <c r="I166" s="113">
        <f t="shared" si="20"/>
        <v>2.1794520546620788E-3</v>
      </c>
    </row>
    <row r="167" spans="1:9" x14ac:dyDescent="0.25">
      <c r="A167" s="45">
        <v>43715</v>
      </c>
      <c r="B167" s="134">
        <f t="shared" si="16"/>
        <v>1</v>
      </c>
      <c r="C167" s="132">
        <f t="shared" si="21"/>
        <v>4225</v>
      </c>
      <c r="D167" s="133">
        <f t="shared" si="17"/>
        <v>4073.35</v>
      </c>
      <c r="E167" s="132">
        <f t="shared" si="22"/>
        <v>151.65</v>
      </c>
      <c r="F167" s="132">
        <f t="shared" si="18"/>
        <v>369012.28999999963</v>
      </c>
      <c r="G167" s="132">
        <f t="shared" si="19"/>
        <v>364938.93999999965</v>
      </c>
      <c r="H167" s="132">
        <f t="shared" si="23"/>
        <v>151.64888630136971</v>
      </c>
      <c r="I167" s="113">
        <f t="shared" si="20"/>
        <v>-1.1136986302915375E-3</v>
      </c>
    </row>
    <row r="168" spans="1:9" x14ac:dyDescent="0.25">
      <c r="A168" s="45">
        <v>43716</v>
      </c>
      <c r="B168" s="134">
        <f t="shared" si="16"/>
        <v>1</v>
      </c>
      <c r="C168" s="132">
        <f t="shared" si="21"/>
        <v>4225</v>
      </c>
      <c r="D168" s="133">
        <f t="shared" si="17"/>
        <v>4075.03</v>
      </c>
      <c r="E168" s="132">
        <f t="shared" si="22"/>
        <v>149.97</v>
      </c>
      <c r="F168" s="132">
        <f t="shared" si="18"/>
        <v>364938.93999999965</v>
      </c>
      <c r="G168" s="132">
        <f t="shared" si="19"/>
        <v>360863.90999999963</v>
      </c>
      <c r="H168" s="132">
        <f t="shared" si="23"/>
        <v>149.97490684931492</v>
      </c>
      <c r="I168" s="113">
        <f t="shared" si="20"/>
        <v>4.9068493149206915E-3</v>
      </c>
    </row>
    <row r="169" spans="1:9" x14ac:dyDescent="0.25">
      <c r="A169" s="45">
        <v>43717</v>
      </c>
      <c r="B169" s="134">
        <f t="shared" si="16"/>
        <v>1</v>
      </c>
      <c r="C169" s="132">
        <f t="shared" si="21"/>
        <v>4225</v>
      </c>
      <c r="D169" s="133">
        <f t="shared" si="17"/>
        <v>4076.7</v>
      </c>
      <c r="E169" s="132">
        <f t="shared" si="22"/>
        <v>148.30000000000001</v>
      </c>
      <c r="F169" s="132">
        <f t="shared" si="18"/>
        <v>360863.90999999963</v>
      </c>
      <c r="G169" s="132">
        <f t="shared" si="19"/>
        <v>356787.20999999961</v>
      </c>
      <c r="H169" s="132">
        <f t="shared" si="23"/>
        <v>148.3002369863012</v>
      </c>
      <c r="I169" s="113">
        <f t="shared" si="20"/>
        <v>2.3698630118929032E-4</v>
      </c>
    </row>
    <row r="170" spans="1:9" x14ac:dyDescent="0.25">
      <c r="A170" s="45">
        <v>43718</v>
      </c>
      <c r="B170" s="134">
        <f t="shared" si="16"/>
        <v>1</v>
      </c>
      <c r="C170" s="132">
        <f t="shared" si="21"/>
        <v>4225</v>
      </c>
      <c r="D170" s="133">
        <f t="shared" si="17"/>
        <v>4078.38</v>
      </c>
      <c r="E170" s="132">
        <f t="shared" si="22"/>
        <v>146.62</v>
      </c>
      <c r="F170" s="132">
        <f t="shared" si="18"/>
        <v>356787.20999999961</v>
      </c>
      <c r="G170" s="132">
        <f t="shared" si="19"/>
        <v>352708.82999999961</v>
      </c>
      <c r="H170" s="132">
        <f t="shared" si="23"/>
        <v>146.62488082191766</v>
      </c>
      <c r="I170" s="113">
        <f t="shared" si="20"/>
        <v>4.8808219176521561E-3</v>
      </c>
    </row>
    <row r="171" spans="1:9" x14ac:dyDescent="0.25">
      <c r="A171" s="45">
        <v>43719</v>
      </c>
      <c r="B171" s="134">
        <f t="shared" si="16"/>
        <v>1</v>
      </c>
      <c r="C171" s="132">
        <f t="shared" si="21"/>
        <v>4225</v>
      </c>
      <c r="D171" s="133">
        <f t="shared" si="17"/>
        <v>4080.05</v>
      </c>
      <c r="E171" s="132">
        <f t="shared" si="22"/>
        <v>144.94999999999999</v>
      </c>
      <c r="F171" s="132">
        <f t="shared" si="18"/>
        <v>352708.82999999961</v>
      </c>
      <c r="G171" s="132">
        <f t="shared" si="19"/>
        <v>348628.77999999962</v>
      </c>
      <c r="H171" s="132">
        <f t="shared" si="23"/>
        <v>144.94883424657516</v>
      </c>
      <c r="I171" s="113">
        <f t="shared" si="20"/>
        <v>-1.1657534248286083E-3</v>
      </c>
    </row>
    <row r="172" spans="1:9" x14ac:dyDescent="0.25">
      <c r="A172" s="45">
        <v>43720</v>
      </c>
      <c r="B172" s="134">
        <f t="shared" si="16"/>
        <v>1</v>
      </c>
      <c r="C172" s="132">
        <f t="shared" si="21"/>
        <v>4225</v>
      </c>
      <c r="D172" s="133">
        <f t="shared" si="17"/>
        <v>4081.73</v>
      </c>
      <c r="E172" s="132">
        <f t="shared" si="22"/>
        <v>143.27000000000001</v>
      </c>
      <c r="F172" s="132">
        <f t="shared" si="18"/>
        <v>348628.77999999962</v>
      </c>
      <c r="G172" s="132">
        <f t="shared" si="19"/>
        <v>344547.04999999964</v>
      </c>
      <c r="H172" s="132">
        <f t="shared" si="23"/>
        <v>143.27210136986287</v>
      </c>
      <c r="I172" s="113">
        <f t="shared" si="20"/>
        <v>2.1013698628564725E-3</v>
      </c>
    </row>
    <row r="173" spans="1:9" x14ac:dyDescent="0.25">
      <c r="A173" s="45">
        <v>43721</v>
      </c>
      <c r="B173" s="134">
        <f t="shared" si="16"/>
        <v>1</v>
      </c>
      <c r="C173" s="132">
        <f t="shared" si="21"/>
        <v>4225</v>
      </c>
      <c r="D173" s="133">
        <f t="shared" si="17"/>
        <v>4083.41</v>
      </c>
      <c r="E173" s="132">
        <f t="shared" si="22"/>
        <v>141.59</v>
      </c>
      <c r="F173" s="132">
        <f t="shared" si="18"/>
        <v>344547.04999999964</v>
      </c>
      <c r="G173" s="132">
        <f t="shared" si="19"/>
        <v>340463.63999999966</v>
      </c>
      <c r="H173" s="132">
        <f t="shared" si="23"/>
        <v>141.59467808219162</v>
      </c>
      <c r="I173" s="113">
        <f t="shared" si="20"/>
        <v>4.6780821916172499E-3</v>
      </c>
    </row>
    <row r="174" spans="1:9" x14ac:dyDescent="0.25">
      <c r="A174" s="45">
        <v>43722</v>
      </c>
      <c r="B174" s="134">
        <f t="shared" si="16"/>
        <v>1</v>
      </c>
      <c r="C174" s="132">
        <f t="shared" si="21"/>
        <v>4225</v>
      </c>
      <c r="D174" s="133">
        <f t="shared" si="17"/>
        <v>4085.08</v>
      </c>
      <c r="E174" s="132">
        <f t="shared" si="22"/>
        <v>139.91999999999999</v>
      </c>
      <c r="F174" s="132">
        <f t="shared" si="18"/>
        <v>340463.63999999966</v>
      </c>
      <c r="G174" s="132">
        <f t="shared" si="19"/>
        <v>336378.55999999965</v>
      </c>
      <c r="H174" s="132">
        <f t="shared" si="23"/>
        <v>139.91656438356151</v>
      </c>
      <c r="I174" s="113">
        <f t="shared" si="20"/>
        <v>-3.4356164384803378E-3</v>
      </c>
    </row>
    <row r="175" spans="1:9" x14ac:dyDescent="0.25">
      <c r="A175" s="45">
        <v>43723</v>
      </c>
      <c r="B175" s="134">
        <f t="shared" si="16"/>
        <v>1</v>
      </c>
      <c r="C175" s="132">
        <f t="shared" si="21"/>
        <v>4225</v>
      </c>
      <c r="D175" s="133">
        <f t="shared" si="17"/>
        <v>4086.76</v>
      </c>
      <c r="E175" s="132">
        <f t="shared" si="22"/>
        <v>138.24</v>
      </c>
      <c r="F175" s="132">
        <f t="shared" si="18"/>
        <v>336378.55999999965</v>
      </c>
      <c r="G175" s="132">
        <f t="shared" si="19"/>
        <v>332291.79999999964</v>
      </c>
      <c r="H175" s="132">
        <f t="shared" si="23"/>
        <v>138.23776438356151</v>
      </c>
      <c r="I175" s="113">
        <f t="shared" si="20"/>
        <v>-2.2356164384973454E-3</v>
      </c>
    </row>
    <row r="176" spans="1:9" x14ac:dyDescent="0.25">
      <c r="A176" s="45">
        <v>43724</v>
      </c>
      <c r="B176" s="134">
        <f t="shared" si="16"/>
        <v>1</v>
      </c>
      <c r="C176" s="132">
        <f t="shared" si="21"/>
        <v>4225</v>
      </c>
      <c r="D176" s="133">
        <f t="shared" si="17"/>
        <v>4088.44</v>
      </c>
      <c r="E176" s="132">
        <f t="shared" si="22"/>
        <v>136.56</v>
      </c>
      <c r="F176" s="132">
        <f t="shared" si="18"/>
        <v>332291.79999999964</v>
      </c>
      <c r="G176" s="132">
        <f t="shared" si="19"/>
        <v>328203.35999999964</v>
      </c>
      <c r="H176" s="132">
        <f t="shared" si="23"/>
        <v>136.55827397260259</v>
      </c>
      <c r="I176" s="113">
        <f t="shared" si="20"/>
        <v>-1.7260273974102347E-3</v>
      </c>
    </row>
    <row r="177" spans="1:9" x14ac:dyDescent="0.25">
      <c r="A177" s="45">
        <v>43725</v>
      </c>
      <c r="B177" s="134">
        <f t="shared" si="16"/>
        <v>1</v>
      </c>
      <c r="C177" s="132">
        <f t="shared" si="21"/>
        <v>4225</v>
      </c>
      <c r="D177" s="133">
        <f t="shared" si="17"/>
        <v>4090.12</v>
      </c>
      <c r="E177" s="132">
        <f t="shared" si="22"/>
        <v>134.88</v>
      </c>
      <c r="F177" s="132">
        <f t="shared" si="18"/>
        <v>328203.35999999964</v>
      </c>
      <c r="G177" s="132">
        <f t="shared" si="19"/>
        <v>324113.23999999964</v>
      </c>
      <c r="H177" s="132">
        <f t="shared" si="23"/>
        <v>134.87809315068478</v>
      </c>
      <c r="I177" s="113">
        <f t="shared" si="20"/>
        <v>-1.9068493152190058E-3</v>
      </c>
    </row>
    <row r="178" spans="1:9" x14ac:dyDescent="0.25">
      <c r="A178" s="45">
        <v>43726</v>
      </c>
      <c r="B178" s="134">
        <f t="shared" si="16"/>
        <v>1</v>
      </c>
      <c r="C178" s="132">
        <f t="shared" si="21"/>
        <v>4225</v>
      </c>
      <c r="D178" s="133">
        <f t="shared" si="17"/>
        <v>4091.8</v>
      </c>
      <c r="E178" s="132">
        <f t="shared" si="22"/>
        <v>133.19999999999999</v>
      </c>
      <c r="F178" s="132">
        <f t="shared" si="18"/>
        <v>324113.23999999964</v>
      </c>
      <c r="G178" s="132">
        <f t="shared" si="19"/>
        <v>320021.43999999965</v>
      </c>
      <c r="H178" s="132">
        <f t="shared" si="23"/>
        <v>133.19722191780806</v>
      </c>
      <c r="I178" s="113">
        <f t="shared" si="20"/>
        <v>-2.7780821919236587E-3</v>
      </c>
    </row>
    <row r="179" spans="1:9" x14ac:dyDescent="0.25">
      <c r="A179" s="45">
        <v>43727</v>
      </c>
      <c r="B179" s="134">
        <f t="shared" si="16"/>
        <v>1</v>
      </c>
      <c r="C179" s="132">
        <f t="shared" si="21"/>
        <v>4225</v>
      </c>
      <c r="D179" s="133">
        <f t="shared" si="17"/>
        <v>4093.48</v>
      </c>
      <c r="E179" s="132">
        <f t="shared" si="22"/>
        <v>131.52000000000001</v>
      </c>
      <c r="F179" s="132">
        <f t="shared" si="18"/>
        <v>320021.43999999965</v>
      </c>
      <c r="G179" s="132">
        <f t="shared" si="19"/>
        <v>315927.95999999967</v>
      </c>
      <c r="H179" s="132">
        <f t="shared" si="23"/>
        <v>131.51566027397246</v>
      </c>
      <c r="I179" s="113">
        <f t="shared" si="20"/>
        <v>-4.3397260275526151E-3</v>
      </c>
    </row>
    <row r="180" spans="1:9" x14ac:dyDescent="0.25">
      <c r="A180" s="45">
        <v>43728</v>
      </c>
      <c r="B180" s="134">
        <f t="shared" si="16"/>
        <v>1</v>
      </c>
      <c r="C180" s="132">
        <f t="shared" si="21"/>
        <v>4225</v>
      </c>
      <c r="D180" s="133">
        <f t="shared" si="17"/>
        <v>4095.17</v>
      </c>
      <c r="E180" s="132">
        <f t="shared" si="22"/>
        <v>129.83000000000001</v>
      </c>
      <c r="F180" s="132">
        <f t="shared" si="18"/>
        <v>315927.95999999967</v>
      </c>
      <c r="G180" s="132">
        <f t="shared" si="19"/>
        <v>311832.78999999969</v>
      </c>
      <c r="H180" s="132">
        <f t="shared" si="23"/>
        <v>129.83340821917795</v>
      </c>
      <c r="I180" s="113">
        <f t="shared" si="20"/>
        <v>3.4082191779418736E-3</v>
      </c>
    </row>
    <row r="181" spans="1:9" x14ac:dyDescent="0.25">
      <c r="A181" s="45">
        <v>43729</v>
      </c>
      <c r="B181" s="134">
        <f t="shared" si="16"/>
        <v>1</v>
      </c>
      <c r="C181" s="132">
        <f t="shared" si="21"/>
        <v>4225</v>
      </c>
      <c r="D181" s="133">
        <f t="shared" si="17"/>
        <v>4096.8500000000004</v>
      </c>
      <c r="E181" s="132">
        <f t="shared" si="22"/>
        <v>128.15</v>
      </c>
      <c r="F181" s="132">
        <f t="shared" si="18"/>
        <v>311832.78999999969</v>
      </c>
      <c r="G181" s="132">
        <f t="shared" si="19"/>
        <v>307735.93999999971</v>
      </c>
      <c r="H181" s="132">
        <f t="shared" si="23"/>
        <v>128.15046164383548</v>
      </c>
      <c r="I181" s="113">
        <f t="shared" si="20"/>
        <v>4.6164383547875332E-4</v>
      </c>
    </row>
    <row r="182" spans="1:9" x14ac:dyDescent="0.25">
      <c r="A182" s="45">
        <v>43730</v>
      </c>
      <c r="B182" s="134">
        <f t="shared" si="16"/>
        <v>1</v>
      </c>
      <c r="C182" s="132">
        <f t="shared" si="21"/>
        <v>4225</v>
      </c>
      <c r="D182" s="133">
        <f t="shared" si="17"/>
        <v>4098.53</v>
      </c>
      <c r="E182" s="132">
        <f t="shared" si="22"/>
        <v>126.47</v>
      </c>
      <c r="F182" s="132">
        <f t="shared" si="18"/>
        <v>307735.93999999971</v>
      </c>
      <c r="G182" s="132">
        <f t="shared" si="19"/>
        <v>303637.40999999968</v>
      </c>
      <c r="H182" s="132">
        <f t="shared" si="23"/>
        <v>126.46682465753412</v>
      </c>
      <c r="I182" s="113">
        <f t="shared" si="20"/>
        <v>-3.1753424658802487E-3</v>
      </c>
    </row>
    <row r="183" spans="1:9" x14ac:dyDescent="0.25">
      <c r="A183" s="45">
        <v>43731</v>
      </c>
      <c r="B183" s="134">
        <f t="shared" si="16"/>
        <v>1</v>
      </c>
      <c r="C183" s="132">
        <f t="shared" si="21"/>
        <v>4225</v>
      </c>
      <c r="D183" s="133">
        <f t="shared" si="17"/>
        <v>4100.22</v>
      </c>
      <c r="E183" s="132">
        <f t="shared" si="22"/>
        <v>124.78</v>
      </c>
      <c r="F183" s="132">
        <f t="shared" si="18"/>
        <v>303637.40999999968</v>
      </c>
      <c r="G183" s="132">
        <f t="shared" si="19"/>
        <v>299537.18999999971</v>
      </c>
      <c r="H183" s="132">
        <f t="shared" si="23"/>
        <v>124.78249726027383</v>
      </c>
      <c r="I183" s="113">
        <f t="shared" si="20"/>
        <v>2.4972602738273508E-3</v>
      </c>
    </row>
    <row r="184" spans="1:9" x14ac:dyDescent="0.25">
      <c r="A184" s="45">
        <v>43732</v>
      </c>
      <c r="B184" s="134">
        <f t="shared" si="16"/>
        <v>1</v>
      </c>
      <c r="C184" s="132">
        <f t="shared" si="21"/>
        <v>4225</v>
      </c>
      <c r="D184" s="133">
        <f t="shared" si="17"/>
        <v>4101.8999999999996</v>
      </c>
      <c r="E184" s="132">
        <f t="shared" si="22"/>
        <v>123.1</v>
      </c>
      <c r="F184" s="132">
        <f t="shared" si="18"/>
        <v>299537.18999999971</v>
      </c>
      <c r="G184" s="132">
        <f t="shared" si="19"/>
        <v>295435.28999999969</v>
      </c>
      <c r="H184" s="132">
        <f t="shared" si="23"/>
        <v>123.09747534246563</v>
      </c>
      <c r="I184" s="113">
        <f t="shared" si="20"/>
        <v>-2.5246575343658151E-3</v>
      </c>
    </row>
    <row r="185" spans="1:9" x14ac:dyDescent="0.25">
      <c r="A185" s="45">
        <v>43733</v>
      </c>
      <c r="B185" s="134">
        <f t="shared" si="16"/>
        <v>1</v>
      </c>
      <c r="C185" s="132">
        <f t="shared" si="21"/>
        <v>4225</v>
      </c>
      <c r="D185" s="133">
        <f t="shared" si="17"/>
        <v>4103.59</v>
      </c>
      <c r="E185" s="132">
        <f t="shared" si="22"/>
        <v>121.41</v>
      </c>
      <c r="F185" s="132">
        <f t="shared" si="18"/>
        <v>295435.28999999969</v>
      </c>
      <c r="G185" s="132">
        <f t="shared" si="19"/>
        <v>291331.69999999966</v>
      </c>
      <c r="H185" s="132">
        <f t="shared" si="23"/>
        <v>121.41176301369849</v>
      </c>
      <c r="I185" s="113">
        <f t="shared" si="20"/>
        <v>1.7630136984934097E-3</v>
      </c>
    </row>
    <row r="186" spans="1:9" x14ac:dyDescent="0.25">
      <c r="A186" s="45">
        <v>43734</v>
      </c>
      <c r="B186" s="134">
        <f t="shared" si="16"/>
        <v>1</v>
      </c>
      <c r="C186" s="132">
        <f t="shared" si="21"/>
        <v>4225</v>
      </c>
      <c r="D186" s="133">
        <f t="shared" si="17"/>
        <v>4105.2700000000004</v>
      </c>
      <c r="E186" s="132">
        <f t="shared" si="22"/>
        <v>119.73</v>
      </c>
      <c r="F186" s="132">
        <f t="shared" si="18"/>
        <v>291331.69999999966</v>
      </c>
      <c r="G186" s="132">
        <f t="shared" si="19"/>
        <v>287226.42999999964</v>
      </c>
      <c r="H186" s="132">
        <f t="shared" si="23"/>
        <v>119.72535616438341</v>
      </c>
      <c r="I186" s="113">
        <f t="shared" si="20"/>
        <v>-4.6438356165907635E-3</v>
      </c>
    </row>
    <row r="187" spans="1:9" x14ac:dyDescent="0.25">
      <c r="A187" s="45">
        <v>43735</v>
      </c>
      <c r="B187" s="134">
        <f t="shared" si="16"/>
        <v>1</v>
      </c>
      <c r="C187" s="132">
        <f t="shared" si="21"/>
        <v>4225</v>
      </c>
      <c r="D187" s="133">
        <f t="shared" si="17"/>
        <v>4106.96</v>
      </c>
      <c r="E187" s="132">
        <f t="shared" si="22"/>
        <v>118.04</v>
      </c>
      <c r="F187" s="132">
        <f t="shared" si="18"/>
        <v>287226.42999999964</v>
      </c>
      <c r="G187" s="132">
        <f t="shared" si="19"/>
        <v>283119.46999999962</v>
      </c>
      <c r="H187" s="132">
        <f t="shared" si="23"/>
        <v>118.03825890410944</v>
      </c>
      <c r="I187" s="113">
        <f t="shared" si="20"/>
        <v>-1.7410958905657026E-3</v>
      </c>
    </row>
    <row r="188" spans="1:9" x14ac:dyDescent="0.25">
      <c r="A188" s="45">
        <v>43736</v>
      </c>
      <c r="B188" s="134">
        <f t="shared" si="16"/>
        <v>1</v>
      </c>
      <c r="C188" s="132">
        <f t="shared" si="21"/>
        <v>4225</v>
      </c>
      <c r="D188" s="133">
        <f t="shared" si="17"/>
        <v>4108.6499999999996</v>
      </c>
      <c r="E188" s="132">
        <f t="shared" si="22"/>
        <v>116.35</v>
      </c>
      <c r="F188" s="132">
        <f t="shared" si="18"/>
        <v>283119.46999999962</v>
      </c>
      <c r="G188" s="132">
        <f t="shared" si="19"/>
        <v>279010.8199999996</v>
      </c>
      <c r="H188" s="132">
        <f t="shared" si="23"/>
        <v>116.35046712328752</v>
      </c>
      <c r="I188" s="113">
        <f t="shared" si="20"/>
        <v>4.6712328752107624E-4</v>
      </c>
    </row>
    <row r="189" spans="1:9" x14ac:dyDescent="0.25">
      <c r="A189" s="45">
        <v>43737</v>
      </c>
      <c r="B189" s="134">
        <f t="shared" si="16"/>
        <v>1</v>
      </c>
      <c r="C189" s="132">
        <f t="shared" si="21"/>
        <v>4225</v>
      </c>
      <c r="D189" s="133">
        <f t="shared" si="17"/>
        <v>4110.34</v>
      </c>
      <c r="E189" s="132">
        <f t="shared" si="22"/>
        <v>114.66</v>
      </c>
      <c r="F189" s="132">
        <f t="shared" si="18"/>
        <v>279010.8199999996</v>
      </c>
      <c r="G189" s="132">
        <f t="shared" si="19"/>
        <v>274900.47999999957</v>
      </c>
      <c r="H189" s="132">
        <f t="shared" si="23"/>
        <v>114.66198082191765</v>
      </c>
      <c r="I189" s="113">
        <f t="shared" si="20"/>
        <v>1.9808219176553621E-3</v>
      </c>
    </row>
    <row r="190" spans="1:9" x14ac:dyDescent="0.25">
      <c r="A190" s="45">
        <v>43738</v>
      </c>
      <c r="B190" s="134">
        <f t="shared" si="16"/>
        <v>1</v>
      </c>
      <c r="C190" s="132">
        <f t="shared" si="21"/>
        <v>4225</v>
      </c>
      <c r="D190" s="133">
        <f t="shared" si="17"/>
        <v>4112.03</v>
      </c>
      <c r="E190" s="132">
        <f t="shared" si="22"/>
        <v>112.97</v>
      </c>
      <c r="F190" s="132">
        <f t="shared" si="18"/>
        <v>274900.47999999957</v>
      </c>
      <c r="G190" s="132">
        <f t="shared" si="19"/>
        <v>270788.44999999955</v>
      </c>
      <c r="H190" s="132">
        <f t="shared" si="23"/>
        <v>112.97279999999982</v>
      </c>
      <c r="I190" s="113">
        <f t="shared" si="20"/>
        <v>2.7999999998229441E-3</v>
      </c>
    </row>
    <row r="191" spans="1:9" x14ac:dyDescent="0.25">
      <c r="A191" s="45">
        <v>43739</v>
      </c>
      <c r="B191" s="134">
        <f t="shared" si="16"/>
        <v>1</v>
      </c>
      <c r="C191" s="132">
        <f t="shared" si="21"/>
        <v>4225</v>
      </c>
      <c r="D191" s="133">
        <f t="shared" si="17"/>
        <v>4113.72</v>
      </c>
      <c r="E191" s="132">
        <f t="shared" si="22"/>
        <v>111.28</v>
      </c>
      <c r="F191" s="132">
        <f t="shared" si="18"/>
        <v>270788.44999999955</v>
      </c>
      <c r="G191" s="132">
        <f t="shared" si="19"/>
        <v>266674.72999999957</v>
      </c>
      <c r="H191" s="132">
        <f t="shared" si="23"/>
        <v>111.28292465753405</v>
      </c>
      <c r="I191" s="113">
        <f t="shared" si="20"/>
        <v>2.924657534052244E-3</v>
      </c>
    </row>
    <row r="192" spans="1:9" x14ac:dyDescent="0.25">
      <c r="A192" s="45">
        <v>43740</v>
      </c>
      <c r="B192" s="134">
        <f t="shared" si="16"/>
        <v>1</v>
      </c>
      <c r="C192" s="132">
        <f t="shared" si="21"/>
        <v>4225</v>
      </c>
      <c r="D192" s="133">
        <f t="shared" si="17"/>
        <v>4115.41</v>
      </c>
      <c r="E192" s="132">
        <f t="shared" si="22"/>
        <v>109.59</v>
      </c>
      <c r="F192" s="132">
        <f t="shared" si="18"/>
        <v>266674.72999999957</v>
      </c>
      <c r="G192" s="132">
        <f t="shared" si="19"/>
        <v>262559.3199999996</v>
      </c>
      <c r="H192" s="132">
        <f t="shared" si="23"/>
        <v>109.59235479452036</v>
      </c>
      <c r="I192" s="113">
        <f t="shared" si="20"/>
        <v>2.3547945203574727E-3</v>
      </c>
    </row>
    <row r="193" spans="1:9" x14ac:dyDescent="0.25">
      <c r="A193" s="45">
        <v>43741</v>
      </c>
      <c r="B193" s="134">
        <f t="shared" si="16"/>
        <v>1</v>
      </c>
      <c r="C193" s="132">
        <f t="shared" si="21"/>
        <v>4225</v>
      </c>
      <c r="D193" s="133">
        <f t="shared" si="17"/>
        <v>4117.1000000000004</v>
      </c>
      <c r="E193" s="132">
        <f t="shared" si="22"/>
        <v>107.9</v>
      </c>
      <c r="F193" s="132">
        <f t="shared" si="18"/>
        <v>262559.3199999996</v>
      </c>
      <c r="G193" s="132">
        <f t="shared" si="19"/>
        <v>258442.21999999959</v>
      </c>
      <c r="H193" s="132">
        <f t="shared" si="23"/>
        <v>107.90109041095873</v>
      </c>
      <c r="I193" s="113">
        <f t="shared" si="20"/>
        <v>1.0904109587244193E-3</v>
      </c>
    </row>
    <row r="194" spans="1:9" x14ac:dyDescent="0.25">
      <c r="A194" s="45">
        <v>43742</v>
      </c>
      <c r="B194" s="134">
        <f t="shared" si="16"/>
        <v>1</v>
      </c>
      <c r="C194" s="132">
        <f t="shared" si="21"/>
        <v>4225</v>
      </c>
      <c r="D194" s="133">
        <f t="shared" si="17"/>
        <v>4118.79</v>
      </c>
      <c r="E194" s="132">
        <f t="shared" si="22"/>
        <v>106.21</v>
      </c>
      <c r="F194" s="132">
        <f t="shared" si="18"/>
        <v>258442.21999999959</v>
      </c>
      <c r="G194" s="132">
        <f t="shared" si="19"/>
        <v>254323.42999999959</v>
      </c>
      <c r="H194" s="132">
        <f t="shared" si="23"/>
        <v>106.20913150684915</v>
      </c>
      <c r="I194" s="113">
        <f t="shared" si="20"/>
        <v>-8.6849315084691625E-4</v>
      </c>
    </row>
    <row r="195" spans="1:9" x14ac:dyDescent="0.25">
      <c r="A195" s="45">
        <v>43743</v>
      </c>
      <c r="B195" s="134">
        <f t="shared" ref="B195:B255" si="24">A195-A194</f>
        <v>1</v>
      </c>
      <c r="C195" s="132">
        <f t="shared" si="21"/>
        <v>4225</v>
      </c>
      <c r="D195" s="133">
        <f t="shared" ref="D195:D255" si="25">C195-E195</f>
        <v>4120.4799999999996</v>
      </c>
      <c r="E195" s="132">
        <f t="shared" si="22"/>
        <v>104.52</v>
      </c>
      <c r="F195" s="132">
        <f t="shared" ref="F195:F255" si="26">G194</f>
        <v>254323.42999999959</v>
      </c>
      <c r="G195" s="132">
        <f t="shared" ref="G195:G255" si="27">F195-D195</f>
        <v>250202.94999999958</v>
      </c>
      <c r="H195" s="132">
        <f t="shared" si="23"/>
        <v>104.51647808219161</v>
      </c>
      <c r="I195" s="113">
        <f t="shared" si="20"/>
        <v>-3.5219178083849556E-3</v>
      </c>
    </row>
    <row r="196" spans="1:9" x14ac:dyDescent="0.25">
      <c r="A196" s="45">
        <v>43744</v>
      </c>
      <c r="B196" s="134">
        <f t="shared" si="24"/>
        <v>1</v>
      </c>
      <c r="C196" s="132">
        <f t="shared" si="21"/>
        <v>4225</v>
      </c>
      <c r="D196" s="133">
        <f t="shared" si="25"/>
        <v>4122.18</v>
      </c>
      <c r="E196" s="132">
        <f t="shared" si="22"/>
        <v>102.82</v>
      </c>
      <c r="F196" s="132">
        <f t="shared" si="26"/>
        <v>250202.94999999958</v>
      </c>
      <c r="G196" s="132">
        <f t="shared" si="27"/>
        <v>246080.76999999958</v>
      </c>
      <c r="H196" s="132">
        <f t="shared" si="23"/>
        <v>102.82313013698611</v>
      </c>
      <c r="I196" s="113">
        <f t="shared" ref="I196:I255" si="28">H196-E196</f>
        <v>3.1301369861154171E-3</v>
      </c>
    </row>
    <row r="197" spans="1:9" x14ac:dyDescent="0.25">
      <c r="A197" s="45">
        <v>43745</v>
      </c>
      <c r="B197" s="134">
        <f t="shared" si="24"/>
        <v>1</v>
      </c>
      <c r="C197" s="132">
        <f t="shared" ref="C197:C255" si="29">$D$2</f>
        <v>4225</v>
      </c>
      <c r="D197" s="133">
        <f t="shared" si="25"/>
        <v>4123.87</v>
      </c>
      <c r="E197" s="132">
        <f t="shared" ref="E197:E254" si="30">ROUND(F197*B197*$B$2/365,2)</f>
        <v>101.13</v>
      </c>
      <c r="F197" s="132">
        <f t="shared" si="26"/>
        <v>246080.76999999958</v>
      </c>
      <c r="G197" s="132">
        <f t="shared" si="27"/>
        <v>241956.89999999959</v>
      </c>
      <c r="H197" s="132">
        <f t="shared" ref="H197:H255" si="31">F197*$B$2*B197/365</f>
        <v>101.12908356164365</v>
      </c>
      <c r="I197" s="113">
        <f t="shared" si="28"/>
        <v>-9.1643835634158677E-4</v>
      </c>
    </row>
    <row r="198" spans="1:9" x14ac:dyDescent="0.25">
      <c r="A198" s="45">
        <v>43746</v>
      </c>
      <c r="B198" s="134">
        <f t="shared" si="24"/>
        <v>1</v>
      </c>
      <c r="C198" s="132">
        <f t="shared" si="29"/>
        <v>4225</v>
      </c>
      <c r="D198" s="133">
        <f t="shared" si="25"/>
        <v>4125.57</v>
      </c>
      <c r="E198" s="132">
        <f t="shared" si="30"/>
        <v>99.43</v>
      </c>
      <c r="F198" s="132">
        <f t="shared" si="26"/>
        <v>241956.89999999959</v>
      </c>
      <c r="G198" s="132">
        <f t="shared" si="27"/>
        <v>237831.32999999958</v>
      </c>
      <c r="H198" s="132">
        <f t="shared" si="31"/>
        <v>99.434342465753261</v>
      </c>
      <c r="I198" s="113">
        <f t="shared" si="28"/>
        <v>4.3424657532540323E-3</v>
      </c>
    </row>
    <row r="199" spans="1:9" x14ac:dyDescent="0.25">
      <c r="A199" s="45">
        <v>43747</v>
      </c>
      <c r="B199" s="134">
        <f t="shared" si="24"/>
        <v>1</v>
      </c>
      <c r="C199" s="132">
        <f t="shared" si="29"/>
        <v>4225</v>
      </c>
      <c r="D199" s="133">
        <f t="shared" si="25"/>
        <v>4127.26</v>
      </c>
      <c r="E199" s="132">
        <f t="shared" si="30"/>
        <v>97.74</v>
      </c>
      <c r="F199" s="132">
        <f t="shared" si="26"/>
        <v>237831.32999999958</v>
      </c>
      <c r="G199" s="132">
        <f t="shared" si="27"/>
        <v>233704.06999999957</v>
      </c>
      <c r="H199" s="132">
        <f t="shared" si="31"/>
        <v>97.738902739725859</v>
      </c>
      <c r="I199" s="113">
        <f t="shared" si="28"/>
        <v>-1.097260274136147E-3</v>
      </c>
    </row>
    <row r="200" spans="1:9" x14ac:dyDescent="0.25">
      <c r="A200" s="45">
        <v>43748</v>
      </c>
      <c r="B200" s="134">
        <f t="shared" si="24"/>
        <v>1</v>
      </c>
      <c r="C200" s="132">
        <f t="shared" si="29"/>
        <v>4225</v>
      </c>
      <c r="D200" s="133">
        <f t="shared" si="25"/>
        <v>4128.96</v>
      </c>
      <c r="E200" s="132">
        <f t="shared" si="30"/>
        <v>96.04</v>
      </c>
      <c r="F200" s="132">
        <f t="shared" si="26"/>
        <v>233704.06999999957</v>
      </c>
      <c r="G200" s="132">
        <f t="shared" si="27"/>
        <v>229575.10999999958</v>
      </c>
      <c r="H200" s="132">
        <f t="shared" si="31"/>
        <v>96.042768493150518</v>
      </c>
      <c r="I200" s="113">
        <f t="shared" si="28"/>
        <v>2.7684931505120858E-3</v>
      </c>
    </row>
    <row r="201" spans="1:9" x14ac:dyDescent="0.25">
      <c r="A201" s="45">
        <v>43749</v>
      </c>
      <c r="B201" s="134">
        <f t="shared" si="24"/>
        <v>1</v>
      </c>
      <c r="C201" s="132">
        <f t="shared" si="29"/>
        <v>4225</v>
      </c>
      <c r="D201" s="133">
        <f t="shared" si="25"/>
        <v>4130.6499999999996</v>
      </c>
      <c r="E201" s="132">
        <f t="shared" si="30"/>
        <v>94.35</v>
      </c>
      <c r="F201" s="132">
        <f t="shared" si="26"/>
        <v>229575.10999999958</v>
      </c>
      <c r="G201" s="132">
        <f t="shared" si="27"/>
        <v>225444.45999999958</v>
      </c>
      <c r="H201" s="132">
        <f t="shared" si="31"/>
        <v>94.345935616438169</v>
      </c>
      <c r="I201" s="113">
        <f t="shared" si="28"/>
        <v>-4.0643835618254798E-3</v>
      </c>
    </row>
    <row r="202" spans="1:9" x14ac:dyDescent="0.25">
      <c r="A202" s="45">
        <v>43750</v>
      </c>
      <c r="B202" s="134">
        <f t="shared" si="24"/>
        <v>1</v>
      </c>
      <c r="C202" s="132">
        <f t="shared" si="29"/>
        <v>4225</v>
      </c>
      <c r="D202" s="133">
        <f t="shared" si="25"/>
        <v>4132.3500000000004</v>
      </c>
      <c r="E202" s="132">
        <f t="shared" si="30"/>
        <v>92.65</v>
      </c>
      <c r="F202" s="132">
        <f t="shared" si="26"/>
        <v>225444.45999999958</v>
      </c>
      <c r="G202" s="132">
        <f t="shared" si="27"/>
        <v>221312.10999999958</v>
      </c>
      <c r="H202" s="132">
        <f t="shared" si="31"/>
        <v>92.648408219177909</v>
      </c>
      <c r="I202" s="113">
        <f t="shared" si="28"/>
        <v>-1.5917808220962115E-3</v>
      </c>
    </row>
    <row r="203" spans="1:9" x14ac:dyDescent="0.25">
      <c r="A203" s="45">
        <v>43751</v>
      </c>
      <c r="B203" s="134">
        <f t="shared" si="24"/>
        <v>1</v>
      </c>
      <c r="C203" s="132">
        <f t="shared" si="29"/>
        <v>4225</v>
      </c>
      <c r="D203" s="133">
        <f t="shared" si="25"/>
        <v>4134.05</v>
      </c>
      <c r="E203" s="132">
        <f t="shared" si="30"/>
        <v>90.95</v>
      </c>
      <c r="F203" s="132">
        <f t="shared" si="26"/>
        <v>221312.10999999958</v>
      </c>
      <c r="G203" s="132">
        <f t="shared" si="27"/>
        <v>217178.05999999959</v>
      </c>
      <c r="H203" s="132">
        <f t="shared" si="31"/>
        <v>90.950182191780641</v>
      </c>
      <c r="I203" s="113">
        <f t="shared" si="28"/>
        <v>1.8219178063816344E-4</v>
      </c>
    </row>
    <row r="204" spans="1:9" x14ac:dyDescent="0.25">
      <c r="A204" s="45">
        <v>43752</v>
      </c>
      <c r="B204" s="134">
        <f t="shared" si="24"/>
        <v>1</v>
      </c>
      <c r="C204" s="132">
        <f t="shared" si="29"/>
        <v>4225</v>
      </c>
      <c r="D204" s="133">
        <f t="shared" si="25"/>
        <v>4135.75</v>
      </c>
      <c r="E204" s="132">
        <f t="shared" si="30"/>
        <v>89.25</v>
      </c>
      <c r="F204" s="132">
        <f t="shared" si="26"/>
        <v>217178.05999999959</v>
      </c>
      <c r="G204" s="132">
        <f t="shared" si="27"/>
        <v>213042.30999999959</v>
      </c>
      <c r="H204" s="132">
        <f t="shared" si="31"/>
        <v>89.251257534246406</v>
      </c>
      <c r="I204" s="113">
        <f t="shared" si="28"/>
        <v>1.2575342464060668E-3</v>
      </c>
    </row>
    <row r="205" spans="1:9" x14ac:dyDescent="0.25">
      <c r="A205" s="45">
        <v>43753</v>
      </c>
      <c r="B205" s="134">
        <f t="shared" si="24"/>
        <v>1</v>
      </c>
      <c r="C205" s="132">
        <f t="shared" si="29"/>
        <v>4225</v>
      </c>
      <c r="D205" s="133">
        <f t="shared" si="25"/>
        <v>4137.45</v>
      </c>
      <c r="E205" s="132">
        <f t="shared" si="30"/>
        <v>87.55</v>
      </c>
      <c r="F205" s="132">
        <f t="shared" si="26"/>
        <v>213042.30999999959</v>
      </c>
      <c r="G205" s="132">
        <f t="shared" si="27"/>
        <v>208904.85999999958</v>
      </c>
      <c r="H205" s="132">
        <f t="shared" si="31"/>
        <v>87.551634246575176</v>
      </c>
      <c r="I205" s="113">
        <f t="shared" si="28"/>
        <v>1.6342465751790769E-3</v>
      </c>
    </row>
    <row r="206" spans="1:9" x14ac:dyDescent="0.25">
      <c r="A206" s="45">
        <v>43754</v>
      </c>
      <c r="B206" s="134">
        <f t="shared" si="24"/>
        <v>1</v>
      </c>
      <c r="C206" s="132">
        <f t="shared" si="29"/>
        <v>4225</v>
      </c>
      <c r="D206" s="133">
        <f t="shared" si="25"/>
        <v>4139.1499999999996</v>
      </c>
      <c r="E206" s="132">
        <f t="shared" si="30"/>
        <v>85.85</v>
      </c>
      <c r="F206" s="132">
        <f t="shared" si="26"/>
        <v>208904.85999999958</v>
      </c>
      <c r="G206" s="132">
        <f t="shared" si="27"/>
        <v>204765.70999999958</v>
      </c>
      <c r="H206" s="132">
        <f t="shared" si="31"/>
        <v>85.851312328766937</v>
      </c>
      <c r="I206" s="113">
        <f t="shared" si="28"/>
        <v>1.3123287669429828E-3</v>
      </c>
    </row>
    <row r="207" spans="1:9" x14ac:dyDescent="0.25">
      <c r="A207" s="45">
        <v>43755</v>
      </c>
      <c r="B207" s="134">
        <f t="shared" si="24"/>
        <v>1</v>
      </c>
      <c r="C207" s="132">
        <f t="shared" si="29"/>
        <v>4225</v>
      </c>
      <c r="D207" s="133">
        <f t="shared" si="25"/>
        <v>4140.8500000000004</v>
      </c>
      <c r="E207" s="132">
        <f t="shared" si="30"/>
        <v>84.15</v>
      </c>
      <c r="F207" s="132">
        <f t="shared" si="26"/>
        <v>204765.70999999958</v>
      </c>
      <c r="G207" s="132">
        <f t="shared" si="27"/>
        <v>200624.85999999958</v>
      </c>
      <c r="H207" s="132">
        <f t="shared" si="31"/>
        <v>84.150291780821746</v>
      </c>
      <c r="I207" s="113">
        <f t="shared" si="28"/>
        <v>2.917808217404172E-4</v>
      </c>
    </row>
    <row r="208" spans="1:9" x14ac:dyDescent="0.25">
      <c r="A208" s="45">
        <v>43756</v>
      </c>
      <c r="B208" s="134">
        <f t="shared" si="24"/>
        <v>1</v>
      </c>
      <c r="C208" s="132">
        <f t="shared" si="29"/>
        <v>4225</v>
      </c>
      <c r="D208" s="133">
        <f t="shared" si="25"/>
        <v>4142.55</v>
      </c>
      <c r="E208" s="132">
        <f t="shared" si="30"/>
        <v>82.45</v>
      </c>
      <c r="F208" s="132">
        <f t="shared" si="26"/>
        <v>200624.85999999958</v>
      </c>
      <c r="G208" s="132">
        <f t="shared" si="27"/>
        <v>196482.30999999959</v>
      </c>
      <c r="H208" s="132">
        <f t="shared" si="31"/>
        <v>82.448572602739546</v>
      </c>
      <c r="I208" s="113">
        <f t="shared" si="28"/>
        <v>-1.4273972604570417E-3</v>
      </c>
    </row>
    <row r="209" spans="1:9" x14ac:dyDescent="0.25">
      <c r="A209" s="45">
        <v>43757</v>
      </c>
      <c r="B209" s="134">
        <f t="shared" si="24"/>
        <v>1</v>
      </c>
      <c r="C209" s="132">
        <f t="shared" si="29"/>
        <v>4225</v>
      </c>
      <c r="D209" s="133">
        <f t="shared" si="25"/>
        <v>4144.25</v>
      </c>
      <c r="E209" s="132">
        <f t="shared" si="30"/>
        <v>80.75</v>
      </c>
      <c r="F209" s="132">
        <f t="shared" si="26"/>
        <v>196482.30999999959</v>
      </c>
      <c r="G209" s="132">
        <f t="shared" si="27"/>
        <v>192338.05999999959</v>
      </c>
      <c r="H209" s="132">
        <f t="shared" si="31"/>
        <v>80.746154794520379</v>
      </c>
      <c r="I209" s="113">
        <f t="shared" si="28"/>
        <v>-3.8452054796209723E-3</v>
      </c>
    </row>
    <row r="210" spans="1:9" x14ac:dyDescent="0.25">
      <c r="A210" s="45">
        <v>43758</v>
      </c>
      <c r="B210" s="134">
        <f t="shared" si="24"/>
        <v>1</v>
      </c>
      <c r="C210" s="132">
        <f t="shared" si="29"/>
        <v>4225</v>
      </c>
      <c r="D210" s="133">
        <f t="shared" si="25"/>
        <v>4145.96</v>
      </c>
      <c r="E210" s="132">
        <f t="shared" si="30"/>
        <v>79.040000000000006</v>
      </c>
      <c r="F210" s="132">
        <f t="shared" si="26"/>
        <v>192338.05999999959</v>
      </c>
      <c r="G210" s="132">
        <f t="shared" si="27"/>
        <v>188192.0999999996</v>
      </c>
      <c r="H210" s="132">
        <f t="shared" si="31"/>
        <v>79.043038356164217</v>
      </c>
      <c r="I210" s="113">
        <f t="shared" si="28"/>
        <v>3.038356164211109E-3</v>
      </c>
    </row>
    <row r="211" spans="1:9" x14ac:dyDescent="0.25">
      <c r="A211" s="45">
        <v>43759</v>
      </c>
      <c r="B211" s="134">
        <f t="shared" si="24"/>
        <v>1</v>
      </c>
      <c r="C211" s="132">
        <f t="shared" si="29"/>
        <v>4225</v>
      </c>
      <c r="D211" s="133">
        <f t="shared" si="25"/>
        <v>4147.66</v>
      </c>
      <c r="E211" s="132">
        <f t="shared" si="30"/>
        <v>77.34</v>
      </c>
      <c r="F211" s="132">
        <f t="shared" si="26"/>
        <v>188192.0999999996</v>
      </c>
      <c r="G211" s="132">
        <f t="shared" si="27"/>
        <v>184044.43999999959</v>
      </c>
      <c r="H211" s="132">
        <f t="shared" si="31"/>
        <v>77.339219178082033</v>
      </c>
      <c r="I211" s="113">
        <f t="shared" si="28"/>
        <v>-7.8082191797079759E-4</v>
      </c>
    </row>
    <row r="212" spans="1:9" x14ac:dyDescent="0.25">
      <c r="A212" s="45">
        <v>43760</v>
      </c>
      <c r="B212" s="134">
        <f t="shared" si="24"/>
        <v>1</v>
      </c>
      <c r="C212" s="132">
        <f t="shared" si="29"/>
        <v>4225</v>
      </c>
      <c r="D212" s="133">
        <f t="shared" si="25"/>
        <v>4149.37</v>
      </c>
      <c r="E212" s="132">
        <f t="shared" si="30"/>
        <v>75.63</v>
      </c>
      <c r="F212" s="132">
        <f t="shared" si="26"/>
        <v>184044.43999999959</v>
      </c>
      <c r="G212" s="132">
        <f t="shared" si="27"/>
        <v>179895.0699999996</v>
      </c>
      <c r="H212" s="132">
        <f t="shared" si="31"/>
        <v>75.634701369862853</v>
      </c>
      <c r="I212" s="113">
        <f t="shared" si="28"/>
        <v>4.7013698628575185E-3</v>
      </c>
    </row>
    <row r="213" spans="1:9" x14ac:dyDescent="0.25">
      <c r="A213" s="45">
        <v>43761</v>
      </c>
      <c r="B213" s="134">
        <f t="shared" si="24"/>
        <v>1</v>
      </c>
      <c r="C213" s="132">
        <f t="shared" si="29"/>
        <v>4225</v>
      </c>
      <c r="D213" s="133">
        <f t="shared" si="25"/>
        <v>4151.07</v>
      </c>
      <c r="E213" s="132">
        <f t="shared" si="30"/>
        <v>73.930000000000007</v>
      </c>
      <c r="F213" s="132">
        <f t="shared" si="26"/>
        <v>179895.0699999996</v>
      </c>
      <c r="G213" s="132">
        <f t="shared" si="27"/>
        <v>175743.99999999959</v>
      </c>
      <c r="H213" s="132">
        <f t="shared" si="31"/>
        <v>73.929480821917636</v>
      </c>
      <c r="I213" s="113">
        <f t="shared" si="28"/>
        <v>-5.1917808237078589E-4</v>
      </c>
    </row>
    <row r="214" spans="1:9" x14ac:dyDescent="0.25">
      <c r="A214" s="45">
        <v>43762</v>
      </c>
      <c r="B214" s="134">
        <f t="shared" si="24"/>
        <v>1</v>
      </c>
      <c r="C214" s="132">
        <f t="shared" si="29"/>
        <v>4225</v>
      </c>
      <c r="D214" s="133">
        <f t="shared" si="25"/>
        <v>4152.78</v>
      </c>
      <c r="E214" s="132">
        <f t="shared" si="30"/>
        <v>72.22</v>
      </c>
      <c r="F214" s="132">
        <f t="shared" si="26"/>
        <v>175743.99999999959</v>
      </c>
      <c r="G214" s="132">
        <f t="shared" si="27"/>
        <v>171591.21999999959</v>
      </c>
      <c r="H214" s="132">
        <f t="shared" si="31"/>
        <v>72.223561643835438</v>
      </c>
      <c r="I214" s="113">
        <f t="shared" si="28"/>
        <v>3.5616438354395541E-3</v>
      </c>
    </row>
    <row r="215" spans="1:9" x14ac:dyDescent="0.25">
      <c r="A215" s="45">
        <v>43763</v>
      </c>
      <c r="B215" s="134">
        <f t="shared" si="24"/>
        <v>1</v>
      </c>
      <c r="C215" s="132">
        <f t="shared" si="29"/>
        <v>4225</v>
      </c>
      <c r="D215" s="133">
        <f t="shared" si="25"/>
        <v>4154.4799999999996</v>
      </c>
      <c r="E215" s="132">
        <f t="shared" si="30"/>
        <v>70.52</v>
      </c>
      <c r="F215" s="132">
        <f t="shared" si="26"/>
        <v>171591.21999999959</v>
      </c>
      <c r="G215" s="132">
        <f t="shared" si="27"/>
        <v>167436.73999999958</v>
      </c>
      <c r="H215" s="132">
        <f t="shared" si="31"/>
        <v>70.516939726027232</v>
      </c>
      <c r="I215" s="113">
        <f t="shared" si="28"/>
        <v>-3.0602739727640937E-3</v>
      </c>
    </row>
    <row r="216" spans="1:9" x14ac:dyDescent="0.25">
      <c r="A216" s="45">
        <v>43764</v>
      </c>
      <c r="B216" s="134">
        <f t="shared" si="24"/>
        <v>1</v>
      </c>
      <c r="C216" s="132">
        <f t="shared" si="29"/>
        <v>4225</v>
      </c>
      <c r="D216" s="133">
        <f t="shared" si="25"/>
        <v>4156.1899999999996</v>
      </c>
      <c r="E216" s="132">
        <f t="shared" si="30"/>
        <v>68.81</v>
      </c>
      <c r="F216" s="132">
        <f t="shared" si="26"/>
        <v>167436.73999999958</v>
      </c>
      <c r="G216" s="132">
        <f t="shared" si="27"/>
        <v>163280.54999999958</v>
      </c>
      <c r="H216" s="132">
        <f t="shared" si="31"/>
        <v>68.809619178082016</v>
      </c>
      <c r="I216" s="113">
        <f t="shared" si="28"/>
        <v>-3.8082191798594067E-4</v>
      </c>
    </row>
    <row r="217" spans="1:9" x14ac:dyDescent="0.25">
      <c r="A217" s="45">
        <v>43765</v>
      </c>
      <c r="B217" s="134">
        <f t="shared" si="24"/>
        <v>1</v>
      </c>
      <c r="C217" s="132">
        <f t="shared" si="29"/>
        <v>4225</v>
      </c>
      <c r="D217" s="133">
        <f t="shared" si="25"/>
        <v>4157.8999999999996</v>
      </c>
      <c r="E217" s="132">
        <f t="shared" si="30"/>
        <v>67.099999999999994</v>
      </c>
      <c r="F217" s="132">
        <f t="shared" si="26"/>
        <v>163280.54999999958</v>
      </c>
      <c r="G217" s="132">
        <f t="shared" si="27"/>
        <v>159122.64999999959</v>
      </c>
      <c r="H217" s="132">
        <f t="shared" si="31"/>
        <v>67.101595890410778</v>
      </c>
      <c r="I217" s="113">
        <f t="shared" si="28"/>
        <v>1.5958904107833405E-3</v>
      </c>
    </row>
    <row r="218" spans="1:9" x14ac:dyDescent="0.25">
      <c r="A218" s="45">
        <v>43766</v>
      </c>
      <c r="B218" s="134">
        <f t="shared" si="24"/>
        <v>1</v>
      </c>
      <c r="C218" s="132">
        <f t="shared" si="29"/>
        <v>4225</v>
      </c>
      <c r="D218" s="133">
        <f t="shared" si="25"/>
        <v>4159.6099999999997</v>
      </c>
      <c r="E218" s="132">
        <f t="shared" si="30"/>
        <v>65.39</v>
      </c>
      <c r="F218" s="132">
        <f t="shared" si="26"/>
        <v>159122.64999999959</v>
      </c>
      <c r="G218" s="132">
        <f t="shared" si="27"/>
        <v>154963.0399999996</v>
      </c>
      <c r="H218" s="132">
        <f t="shared" si="31"/>
        <v>65.39286986301353</v>
      </c>
      <c r="I218" s="113">
        <f t="shared" si="28"/>
        <v>2.8698630135295389E-3</v>
      </c>
    </row>
    <row r="219" spans="1:9" x14ac:dyDescent="0.25">
      <c r="A219" s="45">
        <v>43767</v>
      </c>
      <c r="B219" s="134">
        <f t="shared" si="24"/>
        <v>1</v>
      </c>
      <c r="C219" s="132">
        <f t="shared" si="29"/>
        <v>4225</v>
      </c>
      <c r="D219" s="133">
        <f t="shared" si="25"/>
        <v>4161.32</v>
      </c>
      <c r="E219" s="132">
        <f t="shared" si="30"/>
        <v>63.68</v>
      </c>
      <c r="F219" s="132">
        <f t="shared" si="26"/>
        <v>154963.0399999996</v>
      </c>
      <c r="G219" s="132">
        <f t="shared" si="27"/>
        <v>150801.71999999959</v>
      </c>
      <c r="H219" s="132">
        <f t="shared" si="31"/>
        <v>63.683441095890245</v>
      </c>
      <c r="I219" s="113">
        <f t="shared" si="28"/>
        <v>3.4410958902455491E-3</v>
      </c>
    </row>
    <row r="220" spans="1:9" x14ac:dyDescent="0.25">
      <c r="A220" s="45">
        <v>43768</v>
      </c>
      <c r="B220" s="134">
        <f t="shared" si="24"/>
        <v>1</v>
      </c>
      <c r="C220" s="132">
        <f t="shared" si="29"/>
        <v>4225</v>
      </c>
      <c r="D220" s="133">
        <f t="shared" si="25"/>
        <v>4163.03</v>
      </c>
      <c r="E220" s="132">
        <f t="shared" si="30"/>
        <v>61.97</v>
      </c>
      <c r="F220" s="132">
        <f t="shared" si="26"/>
        <v>150801.71999999959</v>
      </c>
      <c r="G220" s="132">
        <f t="shared" si="27"/>
        <v>146638.68999999959</v>
      </c>
      <c r="H220" s="132">
        <f t="shared" si="31"/>
        <v>61.97330958904093</v>
      </c>
      <c r="I220" s="113">
        <f t="shared" si="28"/>
        <v>3.3095890409313711E-3</v>
      </c>
    </row>
    <row r="221" spans="1:9" x14ac:dyDescent="0.25">
      <c r="A221" s="45">
        <v>43769</v>
      </c>
      <c r="B221" s="134">
        <f t="shared" si="24"/>
        <v>1</v>
      </c>
      <c r="C221" s="132">
        <f t="shared" si="29"/>
        <v>4225</v>
      </c>
      <c r="D221" s="133">
        <f t="shared" si="25"/>
        <v>4164.74</v>
      </c>
      <c r="E221" s="132">
        <f t="shared" si="30"/>
        <v>60.26</v>
      </c>
      <c r="F221" s="132">
        <f t="shared" si="26"/>
        <v>146638.68999999959</v>
      </c>
      <c r="G221" s="132">
        <f t="shared" si="27"/>
        <v>142473.9499999996</v>
      </c>
      <c r="H221" s="132">
        <f t="shared" si="31"/>
        <v>60.262475342465592</v>
      </c>
      <c r="I221" s="113">
        <f t="shared" si="28"/>
        <v>2.4753424655941103E-3</v>
      </c>
    </row>
    <row r="222" spans="1:9" x14ac:dyDescent="0.25">
      <c r="A222" s="45">
        <v>43770</v>
      </c>
      <c r="B222" s="134">
        <f t="shared" si="24"/>
        <v>1</v>
      </c>
      <c r="C222" s="132">
        <f t="shared" si="29"/>
        <v>4225</v>
      </c>
      <c r="D222" s="133">
        <f t="shared" si="25"/>
        <v>4166.45</v>
      </c>
      <c r="E222" s="132">
        <f t="shared" si="30"/>
        <v>58.55</v>
      </c>
      <c r="F222" s="132">
        <f t="shared" si="26"/>
        <v>142473.9499999996</v>
      </c>
      <c r="G222" s="132">
        <f t="shared" si="27"/>
        <v>138307.49999999959</v>
      </c>
      <c r="H222" s="132">
        <f t="shared" si="31"/>
        <v>58.550938356164224</v>
      </c>
      <c r="I222" s="113">
        <f t="shared" si="28"/>
        <v>9.3835616422666135E-4</v>
      </c>
    </row>
    <row r="223" spans="1:9" x14ac:dyDescent="0.25">
      <c r="A223" s="45">
        <v>43771</v>
      </c>
      <c r="B223" s="134">
        <f t="shared" si="24"/>
        <v>1</v>
      </c>
      <c r="C223" s="132">
        <f t="shared" si="29"/>
        <v>4225</v>
      </c>
      <c r="D223" s="133">
        <f t="shared" si="25"/>
        <v>4168.16</v>
      </c>
      <c r="E223" s="132">
        <f t="shared" si="30"/>
        <v>56.84</v>
      </c>
      <c r="F223" s="132">
        <f t="shared" si="26"/>
        <v>138307.49999999959</v>
      </c>
      <c r="G223" s="132">
        <f t="shared" si="27"/>
        <v>134139.33999999959</v>
      </c>
      <c r="H223" s="132">
        <f t="shared" si="31"/>
        <v>56.838698630136818</v>
      </c>
      <c r="I223" s="113">
        <f t="shared" si="28"/>
        <v>-1.3013698631851867E-3</v>
      </c>
    </row>
    <row r="224" spans="1:9" x14ac:dyDescent="0.25">
      <c r="A224" s="45">
        <v>43772</v>
      </c>
      <c r="B224" s="134">
        <f t="shared" si="24"/>
        <v>1</v>
      </c>
      <c r="C224" s="132">
        <f t="shared" si="29"/>
        <v>4225</v>
      </c>
      <c r="D224" s="133">
        <f t="shared" si="25"/>
        <v>4169.87</v>
      </c>
      <c r="E224" s="132">
        <f t="shared" si="30"/>
        <v>55.13</v>
      </c>
      <c r="F224" s="132">
        <f t="shared" si="26"/>
        <v>134139.33999999959</v>
      </c>
      <c r="G224" s="132">
        <f t="shared" si="27"/>
        <v>129969.46999999959</v>
      </c>
      <c r="H224" s="132">
        <f t="shared" si="31"/>
        <v>55.12575616438339</v>
      </c>
      <c r="I224" s="113">
        <f t="shared" si="28"/>
        <v>-4.243835616613012E-3</v>
      </c>
    </row>
    <row r="225" spans="1:9" x14ac:dyDescent="0.25">
      <c r="A225" s="45">
        <v>43773</v>
      </c>
      <c r="B225" s="134">
        <f t="shared" si="24"/>
        <v>1</v>
      </c>
      <c r="C225" s="132">
        <f t="shared" si="29"/>
        <v>4225</v>
      </c>
      <c r="D225" s="133">
        <f t="shared" si="25"/>
        <v>4171.59</v>
      </c>
      <c r="E225" s="132">
        <f t="shared" si="30"/>
        <v>53.41</v>
      </c>
      <c r="F225" s="132">
        <f t="shared" si="26"/>
        <v>129969.46999999959</v>
      </c>
      <c r="G225" s="132">
        <f t="shared" si="27"/>
        <v>125797.8799999996</v>
      </c>
      <c r="H225" s="132">
        <f t="shared" si="31"/>
        <v>53.412110958903938</v>
      </c>
      <c r="I225" s="113">
        <f t="shared" si="28"/>
        <v>2.1109589039411958E-3</v>
      </c>
    </row>
    <row r="226" spans="1:9" x14ac:dyDescent="0.25">
      <c r="A226" s="45">
        <v>43774</v>
      </c>
      <c r="B226" s="134">
        <f t="shared" si="24"/>
        <v>1</v>
      </c>
      <c r="C226" s="132">
        <f t="shared" si="29"/>
        <v>4225</v>
      </c>
      <c r="D226" s="133">
        <f t="shared" si="25"/>
        <v>4173.3</v>
      </c>
      <c r="E226" s="132">
        <f t="shared" si="30"/>
        <v>51.7</v>
      </c>
      <c r="F226" s="132">
        <f t="shared" si="26"/>
        <v>125797.8799999996</v>
      </c>
      <c r="G226" s="132">
        <f t="shared" si="27"/>
        <v>121624.57999999959</v>
      </c>
      <c r="H226" s="132">
        <f t="shared" si="31"/>
        <v>51.697758904109421</v>
      </c>
      <c r="I226" s="113">
        <f t="shared" si="28"/>
        <v>-2.2410958905823009E-3</v>
      </c>
    </row>
    <row r="227" spans="1:9" x14ac:dyDescent="0.25">
      <c r="A227" s="45">
        <v>43775</v>
      </c>
      <c r="B227" s="134">
        <f t="shared" si="24"/>
        <v>1</v>
      </c>
      <c r="C227" s="132">
        <f t="shared" si="29"/>
        <v>4225</v>
      </c>
      <c r="D227" s="133">
        <f t="shared" si="25"/>
        <v>4175.0200000000004</v>
      </c>
      <c r="E227" s="132">
        <f t="shared" si="30"/>
        <v>49.98</v>
      </c>
      <c r="F227" s="132">
        <f t="shared" si="26"/>
        <v>121624.57999999959</v>
      </c>
      <c r="G227" s="132">
        <f t="shared" si="27"/>
        <v>117449.55999999959</v>
      </c>
      <c r="H227" s="132">
        <f t="shared" si="31"/>
        <v>49.982704109588873</v>
      </c>
      <c r="I227" s="113">
        <f t="shared" si="28"/>
        <v>2.7041095888762356E-3</v>
      </c>
    </row>
    <row r="228" spans="1:9" x14ac:dyDescent="0.25">
      <c r="A228" s="45">
        <v>43776</v>
      </c>
      <c r="B228" s="134">
        <f t="shared" si="24"/>
        <v>1</v>
      </c>
      <c r="C228" s="132">
        <f t="shared" si="29"/>
        <v>4225</v>
      </c>
      <c r="D228" s="133">
        <f t="shared" si="25"/>
        <v>4176.7299999999996</v>
      </c>
      <c r="E228" s="132">
        <f t="shared" si="30"/>
        <v>48.27</v>
      </c>
      <c r="F228" s="132">
        <f t="shared" si="26"/>
        <v>117449.55999999959</v>
      </c>
      <c r="G228" s="132">
        <f t="shared" si="27"/>
        <v>113272.82999999959</v>
      </c>
      <c r="H228" s="132">
        <f t="shared" si="31"/>
        <v>48.26694246575326</v>
      </c>
      <c r="I228" s="113">
        <f t="shared" si="28"/>
        <v>-3.0575342467429323E-3</v>
      </c>
    </row>
    <row r="229" spans="1:9" x14ac:dyDescent="0.25">
      <c r="A229" s="45">
        <v>43777</v>
      </c>
      <c r="B229" s="134">
        <f t="shared" si="24"/>
        <v>1</v>
      </c>
      <c r="C229" s="132">
        <f t="shared" si="29"/>
        <v>4225</v>
      </c>
      <c r="D229" s="133">
        <f t="shared" si="25"/>
        <v>4178.45</v>
      </c>
      <c r="E229" s="132">
        <f t="shared" si="30"/>
        <v>46.55</v>
      </c>
      <c r="F229" s="132">
        <f t="shared" si="26"/>
        <v>113272.82999999959</v>
      </c>
      <c r="G229" s="132">
        <f t="shared" si="27"/>
        <v>109094.3799999996</v>
      </c>
      <c r="H229" s="132">
        <f t="shared" si="31"/>
        <v>46.550478082191617</v>
      </c>
      <c r="I229" s="113">
        <f t="shared" si="28"/>
        <v>4.7808219161993293E-4</v>
      </c>
    </row>
    <row r="230" spans="1:9" x14ac:dyDescent="0.25">
      <c r="A230" s="45">
        <v>43778</v>
      </c>
      <c r="B230" s="134">
        <f t="shared" si="24"/>
        <v>1</v>
      </c>
      <c r="C230" s="132">
        <f t="shared" si="29"/>
        <v>4225</v>
      </c>
      <c r="D230" s="133">
        <f t="shared" si="25"/>
        <v>4180.17</v>
      </c>
      <c r="E230" s="132">
        <f t="shared" si="30"/>
        <v>44.83</v>
      </c>
      <c r="F230" s="132">
        <f t="shared" si="26"/>
        <v>109094.3799999996</v>
      </c>
      <c r="G230" s="132">
        <f t="shared" si="27"/>
        <v>104914.2099999996</v>
      </c>
      <c r="H230" s="132">
        <f t="shared" si="31"/>
        <v>44.833306849314901</v>
      </c>
      <c r="I230" s="113">
        <f t="shared" si="28"/>
        <v>3.3068493149031042E-3</v>
      </c>
    </row>
    <row r="231" spans="1:9" x14ac:dyDescent="0.25">
      <c r="A231" s="45">
        <v>43779</v>
      </c>
      <c r="B231" s="134">
        <f t="shared" si="24"/>
        <v>1</v>
      </c>
      <c r="C231" s="132">
        <f t="shared" si="29"/>
        <v>4225</v>
      </c>
      <c r="D231" s="133">
        <f t="shared" si="25"/>
        <v>4181.88</v>
      </c>
      <c r="E231" s="132">
        <f t="shared" si="30"/>
        <v>43.12</v>
      </c>
      <c r="F231" s="132">
        <f t="shared" si="26"/>
        <v>104914.2099999996</v>
      </c>
      <c r="G231" s="132">
        <f t="shared" si="27"/>
        <v>100732.32999999959</v>
      </c>
      <c r="H231" s="132">
        <f t="shared" si="31"/>
        <v>43.11542876712312</v>
      </c>
      <c r="I231" s="113">
        <f t="shared" si="28"/>
        <v>-4.5712328768772181E-3</v>
      </c>
    </row>
    <row r="232" spans="1:9" x14ac:dyDescent="0.25">
      <c r="A232" s="45">
        <v>43780</v>
      </c>
      <c r="B232" s="134">
        <f t="shared" si="24"/>
        <v>1</v>
      </c>
      <c r="C232" s="132">
        <f t="shared" si="29"/>
        <v>4225</v>
      </c>
      <c r="D232" s="133">
        <f t="shared" si="25"/>
        <v>4183.6000000000004</v>
      </c>
      <c r="E232" s="132">
        <f t="shared" si="30"/>
        <v>41.4</v>
      </c>
      <c r="F232" s="132">
        <f t="shared" si="26"/>
        <v>100732.32999999959</v>
      </c>
      <c r="G232" s="132">
        <f t="shared" si="27"/>
        <v>96548.729999999588</v>
      </c>
      <c r="H232" s="132">
        <f t="shared" si="31"/>
        <v>41.396847945205309</v>
      </c>
      <c r="I232" s="113">
        <f t="shared" si="28"/>
        <v>-3.1520547946897182E-3</v>
      </c>
    </row>
    <row r="233" spans="1:9" x14ac:dyDescent="0.25">
      <c r="A233" s="45">
        <v>43781</v>
      </c>
      <c r="B233" s="134">
        <f t="shared" si="24"/>
        <v>1</v>
      </c>
      <c r="C233" s="132">
        <f t="shared" si="29"/>
        <v>4225</v>
      </c>
      <c r="D233" s="133">
        <f t="shared" si="25"/>
        <v>4185.32</v>
      </c>
      <c r="E233" s="132">
        <f t="shared" si="30"/>
        <v>39.68</v>
      </c>
      <c r="F233" s="132">
        <f t="shared" si="26"/>
        <v>96548.729999999588</v>
      </c>
      <c r="G233" s="132">
        <f t="shared" si="27"/>
        <v>92363.409999999596</v>
      </c>
      <c r="H233" s="132">
        <f t="shared" si="31"/>
        <v>39.677560273972432</v>
      </c>
      <c r="I233" s="113">
        <f t="shared" si="28"/>
        <v>-2.4397260275677013E-3</v>
      </c>
    </row>
    <row r="234" spans="1:9" x14ac:dyDescent="0.25">
      <c r="A234" s="45">
        <v>43782</v>
      </c>
      <c r="B234" s="134">
        <f t="shared" si="24"/>
        <v>1</v>
      </c>
      <c r="C234" s="132">
        <f t="shared" si="29"/>
        <v>4225</v>
      </c>
      <c r="D234" s="133">
        <f t="shared" si="25"/>
        <v>4187.04</v>
      </c>
      <c r="E234" s="132">
        <f t="shared" si="30"/>
        <v>37.96</v>
      </c>
      <c r="F234" s="132">
        <f t="shared" si="26"/>
        <v>92363.409999999596</v>
      </c>
      <c r="G234" s="132">
        <f t="shared" si="27"/>
        <v>88176.369999999602</v>
      </c>
      <c r="H234" s="132">
        <f t="shared" si="31"/>
        <v>37.95756575342449</v>
      </c>
      <c r="I234" s="113">
        <f t="shared" si="28"/>
        <v>-2.4342465755111675E-3</v>
      </c>
    </row>
    <row r="235" spans="1:9" x14ac:dyDescent="0.25">
      <c r="A235" s="45">
        <v>43783</v>
      </c>
      <c r="B235" s="134">
        <f t="shared" si="24"/>
        <v>1</v>
      </c>
      <c r="C235" s="132">
        <f t="shared" si="29"/>
        <v>4225</v>
      </c>
      <c r="D235" s="133">
        <f t="shared" si="25"/>
        <v>4188.76</v>
      </c>
      <c r="E235" s="132">
        <f t="shared" si="30"/>
        <v>36.24</v>
      </c>
      <c r="F235" s="132">
        <f t="shared" si="26"/>
        <v>88176.369999999602</v>
      </c>
      <c r="G235" s="132">
        <f t="shared" si="27"/>
        <v>83987.609999999608</v>
      </c>
      <c r="H235" s="132">
        <f t="shared" si="31"/>
        <v>36.236864383561482</v>
      </c>
      <c r="I235" s="113">
        <f t="shared" si="28"/>
        <v>-3.1356164385201168E-3</v>
      </c>
    </row>
    <row r="236" spans="1:9" x14ac:dyDescent="0.25">
      <c r="A236" s="45">
        <v>43784</v>
      </c>
      <c r="B236" s="134">
        <f t="shared" si="24"/>
        <v>1</v>
      </c>
      <c r="C236" s="132">
        <f t="shared" si="29"/>
        <v>4225</v>
      </c>
      <c r="D236" s="133">
        <f t="shared" si="25"/>
        <v>4190.4799999999996</v>
      </c>
      <c r="E236" s="132">
        <f t="shared" si="30"/>
        <v>34.520000000000003</v>
      </c>
      <c r="F236" s="132">
        <f t="shared" si="26"/>
        <v>83987.609999999608</v>
      </c>
      <c r="G236" s="132">
        <f t="shared" si="27"/>
        <v>79797.129999999612</v>
      </c>
      <c r="H236" s="132">
        <f t="shared" si="31"/>
        <v>34.515456164383401</v>
      </c>
      <c r="I236" s="113">
        <f t="shared" si="28"/>
        <v>-4.5438356166016547E-3</v>
      </c>
    </row>
    <row r="237" spans="1:9" x14ac:dyDescent="0.25">
      <c r="A237" s="45">
        <v>43785</v>
      </c>
      <c r="B237" s="134">
        <f t="shared" si="24"/>
        <v>1</v>
      </c>
      <c r="C237" s="132">
        <f t="shared" si="29"/>
        <v>4225</v>
      </c>
      <c r="D237" s="133">
        <f t="shared" si="25"/>
        <v>4192.21</v>
      </c>
      <c r="E237" s="132">
        <f t="shared" si="30"/>
        <v>32.79</v>
      </c>
      <c r="F237" s="132">
        <f t="shared" si="26"/>
        <v>79797.129999999612</v>
      </c>
      <c r="G237" s="132">
        <f t="shared" si="27"/>
        <v>75604.919999999605</v>
      </c>
      <c r="H237" s="132">
        <f t="shared" si="31"/>
        <v>32.793341095890248</v>
      </c>
      <c r="I237" s="113">
        <f t="shared" si="28"/>
        <v>3.3410958902493348E-3</v>
      </c>
    </row>
    <row r="238" spans="1:9" x14ac:dyDescent="0.25">
      <c r="A238" s="45">
        <v>43786</v>
      </c>
      <c r="B238" s="134">
        <f t="shared" si="24"/>
        <v>1</v>
      </c>
      <c r="C238" s="132">
        <f t="shared" si="29"/>
        <v>4225</v>
      </c>
      <c r="D238" s="133">
        <f t="shared" si="25"/>
        <v>4193.93</v>
      </c>
      <c r="E238" s="132">
        <f t="shared" si="30"/>
        <v>31.07</v>
      </c>
      <c r="F238" s="132">
        <f t="shared" si="26"/>
        <v>75604.919999999605</v>
      </c>
      <c r="G238" s="132">
        <f t="shared" si="27"/>
        <v>71410.989999999612</v>
      </c>
      <c r="H238" s="132">
        <f t="shared" si="31"/>
        <v>31.070515068492991</v>
      </c>
      <c r="I238" s="113">
        <f t="shared" si="28"/>
        <v>5.1506849299087776E-4</v>
      </c>
    </row>
    <row r="239" spans="1:9" x14ac:dyDescent="0.25">
      <c r="A239" s="45">
        <v>43787</v>
      </c>
      <c r="B239" s="134">
        <f t="shared" si="24"/>
        <v>1</v>
      </c>
      <c r="C239" s="132">
        <f t="shared" si="29"/>
        <v>4225</v>
      </c>
      <c r="D239" s="133">
        <f t="shared" si="25"/>
        <v>4195.6499999999996</v>
      </c>
      <c r="E239" s="132">
        <f t="shared" si="30"/>
        <v>29.35</v>
      </c>
      <c r="F239" s="132">
        <f t="shared" si="26"/>
        <v>71410.989999999612</v>
      </c>
      <c r="G239" s="132">
        <f t="shared" si="27"/>
        <v>67215.339999999618</v>
      </c>
      <c r="H239" s="132">
        <f t="shared" si="31"/>
        <v>29.346982191780661</v>
      </c>
      <c r="I239" s="113">
        <f t="shared" si="28"/>
        <v>-3.0178082193401679E-3</v>
      </c>
    </row>
    <row r="240" spans="1:9" x14ac:dyDescent="0.25">
      <c r="A240" s="45">
        <v>43788</v>
      </c>
      <c r="B240" s="134">
        <f t="shared" si="24"/>
        <v>1</v>
      </c>
      <c r="C240" s="132">
        <f t="shared" si="29"/>
        <v>4225</v>
      </c>
      <c r="D240" s="133">
        <f t="shared" si="25"/>
        <v>4197.38</v>
      </c>
      <c r="E240" s="132">
        <f t="shared" si="30"/>
        <v>27.62</v>
      </c>
      <c r="F240" s="132">
        <f t="shared" si="26"/>
        <v>67215.339999999618</v>
      </c>
      <c r="G240" s="132">
        <f t="shared" si="27"/>
        <v>63017.959999999621</v>
      </c>
      <c r="H240" s="132">
        <f t="shared" si="31"/>
        <v>27.622742465753269</v>
      </c>
      <c r="I240" s="113">
        <f t="shared" si="28"/>
        <v>2.7424657532684193E-3</v>
      </c>
    </row>
    <row r="241" spans="1:9" x14ac:dyDescent="0.25">
      <c r="A241" s="45">
        <v>43789</v>
      </c>
      <c r="B241" s="134">
        <f t="shared" si="24"/>
        <v>1</v>
      </c>
      <c r="C241" s="132">
        <f t="shared" si="29"/>
        <v>4225</v>
      </c>
      <c r="D241" s="133">
        <f t="shared" si="25"/>
        <v>4199.1000000000004</v>
      </c>
      <c r="E241" s="132">
        <f t="shared" si="30"/>
        <v>25.9</v>
      </c>
      <c r="F241" s="132">
        <f t="shared" si="26"/>
        <v>63017.959999999621</v>
      </c>
      <c r="G241" s="132">
        <f t="shared" si="27"/>
        <v>58818.859999999622</v>
      </c>
      <c r="H241" s="132">
        <f t="shared" si="31"/>
        <v>25.897791780821763</v>
      </c>
      <c r="I241" s="113">
        <f t="shared" si="28"/>
        <v>-2.2082191782359928E-3</v>
      </c>
    </row>
    <row r="242" spans="1:9" x14ac:dyDescent="0.25">
      <c r="A242" s="45">
        <v>43790</v>
      </c>
      <c r="B242" s="134">
        <f t="shared" si="24"/>
        <v>1</v>
      </c>
      <c r="C242" s="132">
        <f t="shared" si="29"/>
        <v>4225</v>
      </c>
      <c r="D242" s="133">
        <f t="shared" si="25"/>
        <v>4200.83</v>
      </c>
      <c r="E242" s="132">
        <f t="shared" si="30"/>
        <v>24.17</v>
      </c>
      <c r="F242" s="132">
        <f t="shared" si="26"/>
        <v>58818.859999999622</v>
      </c>
      <c r="G242" s="132">
        <f t="shared" si="27"/>
        <v>54618.02999999962</v>
      </c>
      <c r="H242" s="132">
        <f t="shared" si="31"/>
        <v>24.172134246575187</v>
      </c>
      <c r="I242" s="113">
        <f t="shared" si="28"/>
        <v>2.134246575185017E-3</v>
      </c>
    </row>
    <row r="243" spans="1:9" x14ac:dyDescent="0.25">
      <c r="A243" s="45">
        <v>43791</v>
      </c>
      <c r="B243" s="134">
        <f t="shared" si="24"/>
        <v>1</v>
      </c>
      <c r="C243" s="132">
        <f t="shared" si="29"/>
        <v>4225</v>
      </c>
      <c r="D243" s="133">
        <f t="shared" si="25"/>
        <v>4202.55</v>
      </c>
      <c r="E243" s="132">
        <f t="shared" si="30"/>
        <v>22.45</v>
      </c>
      <c r="F243" s="132">
        <f t="shared" si="26"/>
        <v>54618.02999999962</v>
      </c>
      <c r="G243" s="132">
        <f t="shared" si="27"/>
        <v>50415.479999999618</v>
      </c>
      <c r="H243" s="132">
        <f t="shared" si="31"/>
        <v>22.445765753424503</v>
      </c>
      <c r="I243" s="113">
        <f t="shared" si="28"/>
        <v>-4.2342465754963143E-3</v>
      </c>
    </row>
    <row r="244" spans="1:9" x14ac:dyDescent="0.25">
      <c r="A244" s="45">
        <v>43792</v>
      </c>
      <c r="B244" s="134">
        <f t="shared" si="24"/>
        <v>1</v>
      </c>
      <c r="C244" s="132">
        <f t="shared" si="29"/>
        <v>4225</v>
      </c>
      <c r="D244" s="133">
        <f t="shared" si="25"/>
        <v>4204.28</v>
      </c>
      <c r="E244" s="132">
        <f t="shared" si="30"/>
        <v>20.72</v>
      </c>
      <c r="F244" s="132">
        <f t="shared" si="26"/>
        <v>50415.479999999618</v>
      </c>
      <c r="G244" s="132">
        <f t="shared" si="27"/>
        <v>46211.199999999619</v>
      </c>
      <c r="H244" s="132">
        <f t="shared" si="31"/>
        <v>20.718690410958747</v>
      </c>
      <c r="I244" s="113">
        <f t="shared" si="28"/>
        <v>-1.3095890412522238E-3</v>
      </c>
    </row>
    <row r="245" spans="1:9" x14ac:dyDescent="0.25">
      <c r="A245" s="45">
        <v>43793</v>
      </c>
      <c r="B245" s="134">
        <f t="shared" si="24"/>
        <v>1</v>
      </c>
      <c r="C245" s="132">
        <f t="shared" si="29"/>
        <v>4225</v>
      </c>
      <c r="D245" s="133">
        <f t="shared" si="25"/>
        <v>4206.01</v>
      </c>
      <c r="E245" s="132">
        <f t="shared" si="30"/>
        <v>18.989999999999998</v>
      </c>
      <c r="F245" s="132">
        <f t="shared" si="26"/>
        <v>46211.199999999619</v>
      </c>
      <c r="G245" s="132">
        <f t="shared" si="27"/>
        <v>42005.189999999617</v>
      </c>
      <c r="H245" s="132">
        <f t="shared" si="31"/>
        <v>18.990904109588886</v>
      </c>
      <c r="I245" s="113">
        <f t="shared" si="28"/>
        <v>9.0410958888753612E-4</v>
      </c>
    </row>
    <row r="246" spans="1:9" x14ac:dyDescent="0.25">
      <c r="A246" s="45">
        <v>43794</v>
      </c>
      <c r="B246" s="134">
        <f t="shared" si="24"/>
        <v>1</v>
      </c>
      <c r="C246" s="132">
        <f t="shared" si="29"/>
        <v>4225</v>
      </c>
      <c r="D246" s="133">
        <f t="shared" si="25"/>
        <v>4207.74</v>
      </c>
      <c r="E246" s="132">
        <f t="shared" si="30"/>
        <v>17.260000000000002</v>
      </c>
      <c r="F246" s="132">
        <f t="shared" si="26"/>
        <v>42005.189999999617</v>
      </c>
      <c r="G246" s="132">
        <f t="shared" si="27"/>
        <v>37797.449999999619</v>
      </c>
      <c r="H246" s="132">
        <f t="shared" si="31"/>
        <v>17.26240684931491</v>
      </c>
      <c r="I246" s="113">
        <f t="shared" si="28"/>
        <v>2.4068493149087544E-3</v>
      </c>
    </row>
    <row r="247" spans="1:9" x14ac:dyDescent="0.25">
      <c r="A247" s="45">
        <v>43795</v>
      </c>
      <c r="B247" s="134">
        <f t="shared" si="24"/>
        <v>1</v>
      </c>
      <c r="C247" s="132">
        <f t="shared" si="29"/>
        <v>4225</v>
      </c>
      <c r="D247" s="133">
        <f t="shared" si="25"/>
        <v>4209.47</v>
      </c>
      <c r="E247" s="132">
        <f t="shared" si="30"/>
        <v>15.53</v>
      </c>
      <c r="F247" s="132">
        <f t="shared" si="26"/>
        <v>37797.449999999619</v>
      </c>
      <c r="G247" s="132">
        <f t="shared" si="27"/>
        <v>33587.979999999618</v>
      </c>
      <c r="H247" s="132">
        <f t="shared" si="31"/>
        <v>15.53319863013683</v>
      </c>
      <c r="I247" s="113">
        <f t="shared" si="28"/>
        <v>3.1986301368309711E-3</v>
      </c>
    </row>
    <row r="248" spans="1:9" x14ac:dyDescent="0.25">
      <c r="A248" s="45">
        <v>43796</v>
      </c>
      <c r="B248" s="134">
        <f t="shared" si="24"/>
        <v>1</v>
      </c>
      <c r="C248" s="132">
        <f t="shared" si="29"/>
        <v>4225</v>
      </c>
      <c r="D248" s="133">
        <f t="shared" si="25"/>
        <v>4211.2</v>
      </c>
      <c r="E248" s="132">
        <f t="shared" si="30"/>
        <v>13.8</v>
      </c>
      <c r="F248" s="132">
        <f t="shared" si="26"/>
        <v>33587.979999999618</v>
      </c>
      <c r="G248" s="132">
        <f t="shared" si="27"/>
        <v>29376.779999999617</v>
      </c>
      <c r="H248" s="132">
        <f t="shared" si="31"/>
        <v>13.803279452054637</v>
      </c>
      <c r="I248" s="113">
        <f t="shared" si="28"/>
        <v>3.2794520546364225E-3</v>
      </c>
    </row>
    <row r="249" spans="1:9" x14ac:dyDescent="0.25">
      <c r="A249" s="45">
        <v>43797</v>
      </c>
      <c r="B249" s="134">
        <f t="shared" si="24"/>
        <v>1</v>
      </c>
      <c r="C249" s="132">
        <f t="shared" si="29"/>
        <v>4225</v>
      </c>
      <c r="D249" s="133">
        <f t="shared" si="25"/>
        <v>4212.93</v>
      </c>
      <c r="E249" s="132">
        <f t="shared" si="30"/>
        <v>12.07</v>
      </c>
      <c r="F249" s="132">
        <f t="shared" si="26"/>
        <v>29376.779999999617</v>
      </c>
      <c r="G249" s="132">
        <f t="shared" si="27"/>
        <v>25163.849999999617</v>
      </c>
      <c r="H249" s="132">
        <f t="shared" si="31"/>
        <v>12.072649315068336</v>
      </c>
      <c r="I249" s="113">
        <f t="shared" si="28"/>
        <v>2.6493150683357669E-3</v>
      </c>
    </row>
    <row r="250" spans="1:9" x14ac:dyDescent="0.25">
      <c r="A250" s="45">
        <v>43798</v>
      </c>
      <c r="B250" s="134">
        <f t="shared" si="24"/>
        <v>1</v>
      </c>
      <c r="C250" s="132">
        <f t="shared" si="29"/>
        <v>4225</v>
      </c>
      <c r="D250" s="133">
        <f t="shared" si="25"/>
        <v>4214.66</v>
      </c>
      <c r="E250" s="132">
        <f t="shared" si="30"/>
        <v>10.34</v>
      </c>
      <c r="F250" s="132">
        <f t="shared" si="26"/>
        <v>25163.849999999617</v>
      </c>
      <c r="G250" s="132">
        <f t="shared" si="27"/>
        <v>20949.189999999617</v>
      </c>
      <c r="H250" s="132">
        <f t="shared" si="31"/>
        <v>10.341308219177924</v>
      </c>
      <c r="I250" s="113">
        <f t="shared" si="28"/>
        <v>1.3082191779236751E-3</v>
      </c>
    </row>
    <row r="251" spans="1:9" x14ac:dyDescent="0.25">
      <c r="A251" s="45">
        <v>43799</v>
      </c>
      <c r="B251" s="134">
        <f t="shared" si="24"/>
        <v>1</v>
      </c>
      <c r="C251" s="132">
        <f t="shared" si="29"/>
        <v>4225</v>
      </c>
      <c r="D251" s="133">
        <f t="shared" si="25"/>
        <v>4216.3900000000003</v>
      </c>
      <c r="E251" s="132">
        <f t="shared" si="30"/>
        <v>8.61</v>
      </c>
      <c r="F251" s="132">
        <f t="shared" si="26"/>
        <v>20949.189999999617</v>
      </c>
      <c r="G251" s="132">
        <f t="shared" si="27"/>
        <v>16732.799999999617</v>
      </c>
      <c r="H251" s="132">
        <f t="shared" si="31"/>
        <v>8.6092561643834049</v>
      </c>
      <c r="I251" s="113">
        <f t="shared" si="28"/>
        <v>-7.4383561659452369E-4</v>
      </c>
    </row>
    <row r="252" spans="1:9" x14ac:dyDescent="0.25">
      <c r="A252" s="45">
        <v>43800</v>
      </c>
      <c r="B252" s="134">
        <f t="shared" si="24"/>
        <v>1</v>
      </c>
      <c r="C252" s="132">
        <f t="shared" si="29"/>
        <v>4225</v>
      </c>
      <c r="D252" s="133">
        <f t="shared" si="25"/>
        <v>4218.12</v>
      </c>
      <c r="E252" s="132">
        <f t="shared" si="30"/>
        <v>6.88</v>
      </c>
      <c r="F252" s="132">
        <f t="shared" si="26"/>
        <v>16732.799999999617</v>
      </c>
      <c r="G252" s="132">
        <f t="shared" si="27"/>
        <v>12514.679999999618</v>
      </c>
      <c r="H252" s="132">
        <f t="shared" si="31"/>
        <v>6.8764931506847731</v>
      </c>
      <c r="I252" s="113">
        <f t="shared" si="28"/>
        <v>-3.5068493152268232E-3</v>
      </c>
    </row>
    <row r="253" spans="1:9" x14ac:dyDescent="0.25">
      <c r="A253" s="45">
        <v>43801</v>
      </c>
      <c r="B253" s="134">
        <f t="shared" si="24"/>
        <v>1</v>
      </c>
      <c r="C253" s="132">
        <f t="shared" si="29"/>
        <v>4225</v>
      </c>
      <c r="D253" s="133">
        <f t="shared" si="25"/>
        <v>4219.8599999999997</v>
      </c>
      <c r="E253" s="132">
        <f t="shared" si="30"/>
        <v>5.14</v>
      </c>
      <c r="F253" s="132">
        <f t="shared" si="26"/>
        <v>12514.679999999618</v>
      </c>
      <c r="G253" s="132">
        <f t="shared" si="27"/>
        <v>8294.8199999996177</v>
      </c>
      <c r="H253" s="132">
        <f t="shared" si="31"/>
        <v>5.1430191780820351</v>
      </c>
      <c r="I253" s="113">
        <f t="shared" si="28"/>
        <v>3.0191780820354452E-3</v>
      </c>
    </row>
    <row r="254" spans="1:9" x14ac:dyDescent="0.25">
      <c r="A254" s="45">
        <v>43802</v>
      </c>
      <c r="B254" s="134">
        <f t="shared" si="24"/>
        <v>1</v>
      </c>
      <c r="C254" s="132">
        <f t="shared" si="29"/>
        <v>4225</v>
      </c>
      <c r="D254" s="133">
        <f t="shared" si="25"/>
        <v>4221.59</v>
      </c>
      <c r="E254" s="132">
        <f t="shared" si="30"/>
        <v>3.41</v>
      </c>
      <c r="F254" s="132">
        <f t="shared" si="26"/>
        <v>8294.8199999996177</v>
      </c>
      <c r="G254" s="132">
        <f t="shared" si="27"/>
        <v>4073.2299999996176</v>
      </c>
      <c r="H254" s="132">
        <f t="shared" si="31"/>
        <v>3.4088301369861442</v>
      </c>
      <c r="I254" s="113">
        <f t="shared" si="28"/>
        <v>-1.1698630138559096E-3</v>
      </c>
    </row>
    <row r="255" spans="1:9" x14ac:dyDescent="0.25">
      <c r="A255" s="45">
        <v>43803</v>
      </c>
      <c r="B255" s="134">
        <f t="shared" si="24"/>
        <v>1</v>
      </c>
      <c r="C255" s="132">
        <f t="shared" si="29"/>
        <v>4225</v>
      </c>
      <c r="D255" s="133">
        <f t="shared" si="25"/>
        <v>4073.2299999996176</v>
      </c>
      <c r="E255" s="132">
        <v>151.77000000038234</v>
      </c>
      <c r="F255" s="132">
        <f t="shared" si="26"/>
        <v>4073.2299999996176</v>
      </c>
      <c r="G255" s="132">
        <f t="shared" si="27"/>
        <v>0</v>
      </c>
      <c r="H255" s="132">
        <f t="shared" si="31"/>
        <v>1.6739301369861441</v>
      </c>
      <c r="I255" s="113">
        <f t="shared" si="28"/>
        <v>-150.0960698633962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D5F7D-B4F4-40BE-9636-E5BBF676C229}">
  <dimension ref="A1:I255"/>
  <sheetViews>
    <sheetView workbookViewId="0">
      <pane ySplit="3" topLeftCell="A239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2.28515625" bestFit="1" customWidth="1"/>
    <col min="3" max="3" width="18.42578125" bestFit="1" customWidth="1"/>
    <col min="4" max="4" width="12.85546875" bestFit="1" customWidth="1"/>
    <col min="5" max="5" width="10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8.7109375" bestFit="1" customWidth="1"/>
  </cols>
  <sheetData>
    <row r="1" spans="1:9" x14ac:dyDescent="0.25">
      <c r="A1" s="199" t="s">
        <v>267</v>
      </c>
      <c r="B1" s="46">
        <v>43524</v>
      </c>
      <c r="C1" s="202" t="s">
        <v>377</v>
      </c>
      <c r="D1" s="83">
        <v>1000000</v>
      </c>
      <c r="E1" s="137"/>
      <c r="F1" s="137"/>
      <c r="G1" s="137"/>
      <c r="H1" s="137"/>
      <c r="I1" s="137"/>
    </row>
    <row r="2" spans="1:9" x14ac:dyDescent="0.25">
      <c r="A2" s="199" t="s">
        <v>268</v>
      </c>
      <c r="B2" s="198">
        <v>0.15</v>
      </c>
      <c r="C2" s="196" t="s">
        <v>381</v>
      </c>
      <c r="D2" s="39">
        <f>ROUNDUP(4226.15097777363,0)</f>
        <v>4227</v>
      </c>
      <c r="E2" s="137"/>
      <c r="F2" s="137"/>
      <c r="G2" s="137"/>
      <c r="H2" s="137"/>
      <c r="I2" s="137"/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45">
        <v>43553</v>
      </c>
      <c r="B4" s="134">
        <f>_xlfn.DAYS(A4,B1)</f>
        <v>29</v>
      </c>
      <c r="C4" s="132">
        <f>$D$2</f>
        <v>4227</v>
      </c>
      <c r="D4" s="133">
        <f>C4-E4</f>
        <v>-7690.8099999999995</v>
      </c>
      <c r="E4" s="132">
        <f>ROUND(F4*B4*$B$2/365,2)</f>
        <v>11917.81</v>
      </c>
      <c r="F4" s="132">
        <f>D1</f>
        <v>1000000</v>
      </c>
      <c r="G4" s="132">
        <f t="shared" ref="G4:G67" si="0">F4-D4</f>
        <v>1007690.81</v>
      </c>
      <c r="H4" s="132">
        <f>F4*$B$2*B4/365</f>
        <v>11917.808219178081</v>
      </c>
      <c r="I4" s="113">
        <f t="shared" ref="I4:I67" si="1">H4-E4</f>
        <v>-1.7808219181461027E-3</v>
      </c>
    </row>
    <row r="5" spans="1:9" x14ac:dyDescent="0.25">
      <c r="A5" s="45">
        <v>43554</v>
      </c>
      <c r="B5" s="134">
        <f t="shared" ref="B5:B68" si="2">A5-A4</f>
        <v>1</v>
      </c>
      <c r="C5" s="132">
        <f t="shared" ref="C5:C68" si="3">$D$2</f>
        <v>4227</v>
      </c>
      <c r="D5" s="133">
        <f t="shared" ref="D5:D68" si="4">C5-E5</f>
        <v>3812.88</v>
      </c>
      <c r="E5" s="132">
        <f t="shared" ref="E5:E68" si="5">ROUND(F5*B5*$B$2/365,2)</f>
        <v>414.12</v>
      </c>
      <c r="F5" s="132">
        <f t="shared" ref="F5:F68" si="6">G4</f>
        <v>1007690.81</v>
      </c>
      <c r="G5" s="132">
        <f t="shared" si="0"/>
        <v>1003877.93</v>
      </c>
      <c r="H5" s="132">
        <f t="shared" ref="H5:H68" si="7">F5*$B$2*B5/365</f>
        <v>414.11951095890413</v>
      </c>
      <c r="I5" s="113">
        <f t="shared" si="1"/>
        <v>-4.8904109587510902E-4</v>
      </c>
    </row>
    <row r="6" spans="1:9" x14ac:dyDescent="0.25">
      <c r="A6" s="45">
        <v>43555</v>
      </c>
      <c r="B6" s="134">
        <f t="shared" si="2"/>
        <v>1</v>
      </c>
      <c r="C6" s="132">
        <f t="shared" si="3"/>
        <v>4227</v>
      </c>
      <c r="D6" s="133">
        <f t="shared" si="4"/>
        <v>3814.45</v>
      </c>
      <c r="E6" s="132">
        <f t="shared" si="5"/>
        <v>412.55</v>
      </c>
      <c r="F6" s="132">
        <f t="shared" si="6"/>
        <v>1003877.93</v>
      </c>
      <c r="G6" s="132">
        <f t="shared" si="0"/>
        <v>1000063.4800000001</v>
      </c>
      <c r="H6" s="132">
        <f t="shared" si="7"/>
        <v>412.55257397260277</v>
      </c>
      <c r="I6" s="113">
        <f t="shared" si="1"/>
        <v>2.5739726027609322E-3</v>
      </c>
    </row>
    <row r="7" spans="1:9" x14ac:dyDescent="0.25">
      <c r="A7" s="45">
        <v>43556</v>
      </c>
      <c r="B7" s="134">
        <f t="shared" si="2"/>
        <v>1</v>
      </c>
      <c r="C7" s="132">
        <f t="shared" si="3"/>
        <v>4227</v>
      </c>
      <c r="D7" s="133">
        <f t="shared" si="4"/>
        <v>3816.02</v>
      </c>
      <c r="E7" s="132">
        <f t="shared" si="5"/>
        <v>410.98</v>
      </c>
      <c r="F7" s="132">
        <f t="shared" si="6"/>
        <v>1000063.4800000001</v>
      </c>
      <c r="G7" s="132">
        <f t="shared" si="0"/>
        <v>996247.46000000008</v>
      </c>
      <c r="H7" s="132">
        <f t="shared" si="7"/>
        <v>410.98499178082193</v>
      </c>
      <c r="I7" s="113">
        <f t="shared" si="1"/>
        <v>4.9917808219106519E-3</v>
      </c>
    </row>
    <row r="8" spans="1:9" x14ac:dyDescent="0.25">
      <c r="A8" s="45">
        <v>43557</v>
      </c>
      <c r="B8" s="134">
        <f t="shared" si="2"/>
        <v>1</v>
      </c>
      <c r="C8" s="132">
        <f t="shared" si="3"/>
        <v>4227</v>
      </c>
      <c r="D8" s="133">
        <f t="shared" si="4"/>
        <v>3817.58</v>
      </c>
      <c r="E8" s="132">
        <f t="shared" si="5"/>
        <v>409.42</v>
      </c>
      <c r="F8" s="132">
        <f t="shared" si="6"/>
        <v>996247.46000000008</v>
      </c>
      <c r="G8" s="132">
        <f t="shared" si="0"/>
        <v>992429.88000000012</v>
      </c>
      <c r="H8" s="132">
        <f t="shared" si="7"/>
        <v>409.41676438356166</v>
      </c>
      <c r="I8" s="113">
        <f t="shared" si="1"/>
        <v>-3.2356164383600117E-3</v>
      </c>
    </row>
    <row r="9" spans="1:9" x14ac:dyDescent="0.25">
      <c r="A9" s="45">
        <v>43558</v>
      </c>
      <c r="B9" s="134">
        <f t="shared" si="2"/>
        <v>1</v>
      </c>
      <c r="C9" s="132">
        <f t="shared" si="3"/>
        <v>4227</v>
      </c>
      <c r="D9" s="133">
        <f t="shared" si="4"/>
        <v>3819.15</v>
      </c>
      <c r="E9" s="132">
        <f t="shared" si="5"/>
        <v>407.85</v>
      </c>
      <c r="F9" s="132">
        <f t="shared" si="6"/>
        <v>992429.88000000012</v>
      </c>
      <c r="G9" s="132">
        <f t="shared" si="0"/>
        <v>988610.7300000001</v>
      </c>
      <c r="H9" s="132">
        <f t="shared" si="7"/>
        <v>407.847895890411</v>
      </c>
      <c r="I9" s="113">
        <f t="shared" si="1"/>
        <v>-2.104109589026848E-3</v>
      </c>
    </row>
    <row r="10" spans="1:9" x14ac:dyDescent="0.25">
      <c r="A10" s="45">
        <v>43559</v>
      </c>
      <c r="B10" s="134">
        <f t="shared" si="2"/>
        <v>1</v>
      </c>
      <c r="C10" s="132">
        <f t="shared" si="3"/>
        <v>4227</v>
      </c>
      <c r="D10" s="133">
        <f t="shared" si="4"/>
        <v>3820.7200000000003</v>
      </c>
      <c r="E10" s="132">
        <f t="shared" si="5"/>
        <v>406.28</v>
      </c>
      <c r="F10" s="132">
        <f t="shared" si="6"/>
        <v>988610.7300000001</v>
      </c>
      <c r="G10" s="132">
        <f t="shared" si="0"/>
        <v>984790.01000000013</v>
      </c>
      <c r="H10" s="132">
        <f t="shared" si="7"/>
        <v>406.27838219178091</v>
      </c>
      <c r="I10" s="113">
        <f t="shared" si="1"/>
        <v>-1.617808219066319E-3</v>
      </c>
    </row>
    <row r="11" spans="1:9" x14ac:dyDescent="0.25">
      <c r="A11" s="45">
        <v>43560</v>
      </c>
      <c r="B11" s="134">
        <f t="shared" si="2"/>
        <v>1</v>
      </c>
      <c r="C11" s="132">
        <f t="shared" si="3"/>
        <v>4227</v>
      </c>
      <c r="D11" s="133">
        <f t="shared" si="4"/>
        <v>3822.29</v>
      </c>
      <c r="E11" s="132">
        <f t="shared" si="5"/>
        <v>404.71</v>
      </c>
      <c r="F11" s="132">
        <f t="shared" si="6"/>
        <v>984790.01000000013</v>
      </c>
      <c r="G11" s="132">
        <f t="shared" si="0"/>
        <v>980967.72000000009</v>
      </c>
      <c r="H11" s="132">
        <f t="shared" si="7"/>
        <v>404.70822328767127</v>
      </c>
      <c r="I11" s="113">
        <f t="shared" si="1"/>
        <v>-1.7767123287057984E-3</v>
      </c>
    </row>
    <row r="12" spans="1:9" x14ac:dyDescent="0.25">
      <c r="A12" s="45">
        <v>43561</v>
      </c>
      <c r="B12" s="134">
        <f t="shared" si="2"/>
        <v>1</v>
      </c>
      <c r="C12" s="132">
        <f t="shared" si="3"/>
        <v>4227</v>
      </c>
      <c r="D12" s="133">
        <f t="shared" si="4"/>
        <v>3823.86</v>
      </c>
      <c r="E12" s="132">
        <f t="shared" si="5"/>
        <v>403.14</v>
      </c>
      <c r="F12" s="132">
        <f t="shared" si="6"/>
        <v>980967.72000000009</v>
      </c>
      <c r="G12" s="132">
        <f t="shared" si="0"/>
        <v>977143.8600000001</v>
      </c>
      <c r="H12" s="132">
        <f t="shared" si="7"/>
        <v>403.13741917808215</v>
      </c>
      <c r="I12" s="113">
        <f t="shared" si="1"/>
        <v>-2.5808219178315994E-3</v>
      </c>
    </row>
    <row r="13" spans="1:9" x14ac:dyDescent="0.25">
      <c r="A13" s="45">
        <v>43562</v>
      </c>
      <c r="B13" s="134">
        <f t="shared" si="2"/>
        <v>1</v>
      </c>
      <c r="C13" s="132">
        <f t="shared" si="3"/>
        <v>4227</v>
      </c>
      <c r="D13" s="133">
        <f t="shared" si="4"/>
        <v>3825.43</v>
      </c>
      <c r="E13" s="132">
        <f t="shared" si="5"/>
        <v>401.57</v>
      </c>
      <c r="F13" s="132">
        <f t="shared" si="6"/>
        <v>977143.8600000001</v>
      </c>
      <c r="G13" s="132">
        <f t="shared" si="0"/>
        <v>973318.43</v>
      </c>
      <c r="H13" s="132">
        <f t="shared" si="7"/>
        <v>401.56596986301372</v>
      </c>
      <c r="I13" s="113">
        <f t="shared" si="1"/>
        <v>-4.0301369862731917E-3</v>
      </c>
    </row>
    <row r="14" spans="1:9" x14ac:dyDescent="0.25">
      <c r="A14" s="45">
        <v>43563</v>
      </c>
      <c r="B14" s="134">
        <f t="shared" si="2"/>
        <v>1</v>
      </c>
      <c r="C14" s="132">
        <f t="shared" si="3"/>
        <v>4227</v>
      </c>
      <c r="D14" s="133">
        <f t="shared" si="4"/>
        <v>3827.01</v>
      </c>
      <c r="E14" s="132">
        <f t="shared" si="5"/>
        <v>399.99</v>
      </c>
      <c r="F14" s="132">
        <f t="shared" si="6"/>
        <v>973318.43</v>
      </c>
      <c r="G14" s="132">
        <f t="shared" si="0"/>
        <v>969491.42</v>
      </c>
      <c r="H14" s="132">
        <f t="shared" si="7"/>
        <v>399.99387534246574</v>
      </c>
      <c r="I14" s="113">
        <f t="shared" si="1"/>
        <v>3.875342465732956E-3</v>
      </c>
    </row>
    <row r="15" spans="1:9" x14ac:dyDescent="0.25">
      <c r="A15" s="45">
        <v>43564</v>
      </c>
      <c r="B15" s="134">
        <f t="shared" si="2"/>
        <v>1</v>
      </c>
      <c r="C15" s="132">
        <f t="shared" si="3"/>
        <v>4227</v>
      </c>
      <c r="D15" s="133">
        <f t="shared" si="4"/>
        <v>3828.58</v>
      </c>
      <c r="E15" s="132">
        <f t="shared" si="5"/>
        <v>398.42</v>
      </c>
      <c r="F15" s="132">
        <f t="shared" si="6"/>
        <v>969491.42</v>
      </c>
      <c r="G15" s="132">
        <f t="shared" si="0"/>
        <v>965662.84000000008</v>
      </c>
      <c r="H15" s="132">
        <f t="shared" si="7"/>
        <v>398.42113150684929</v>
      </c>
      <c r="I15" s="113">
        <f t="shared" si="1"/>
        <v>1.1315068492763203E-3</v>
      </c>
    </row>
    <row r="16" spans="1:9" x14ac:dyDescent="0.25">
      <c r="A16" s="45">
        <v>43565</v>
      </c>
      <c r="B16" s="134">
        <f t="shared" si="2"/>
        <v>1</v>
      </c>
      <c r="C16" s="132">
        <f t="shared" si="3"/>
        <v>4227</v>
      </c>
      <c r="D16" s="133">
        <f t="shared" si="4"/>
        <v>3830.15</v>
      </c>
      <c r="E16" s="132">
        <f t="shared" si="5"/>
        <v>396.85</v>
      </c>
      <c r="F16" s="132">
        <f t="shared" si="6"/>
        <v>965662.84000000008</v>
      </c>
      <c r="G16" s="132">
        <f t="shared" si="0"/>
        <v>961832.69000000006</v>
      </c>
      <c r="H16" s="132">
        <f t="shared" si="7"/>
        <v>396.84774246575347</v>
      </c>
      <c r="I16" s="113">
        <f t="shared" si="1"/>
        <v>-2.2575342465529502E-3</v>
      </c>
    </row>
    <row r="17" spans="1:9" x14ac:dyDescent="0.25">
      <c r="A17" s="45">
        <v>43566</v>
      </c>
      <c r="B17" s="134">
        <f t="shared" si="2"/>
        <v>1</v>
      </c>
      <c r="C17" s="132">
        <f t="shared" si="3"/>
        <v>4227</v>
      </c>
      <c r="D17" s="133">
        <f t="shared" si="4"/>
        <v>3831.73</v>
      </c>
      <c r="E17" s="132">
        <f t="shared" si="5"/>
        <v>395.27</v>
      </c>
      <c r="F17" s="132">
        <f t="shared" si="6"/>
        <v>961832.69000000006</v>
      </c>
      <c r="G17" s="132">
        <f t="shared" si="0"/>
        <v>958000.96000000008</v>
      </c>
      <c r="H17" s="132">
        <f t="shared" si="7"/>
        <v>395.2737082191781</v>
      </c>
      <c r="I17" s="113">
        <f t="shared" si="1"/>
        <v>3.7082191781223628E-3</v>
      </c>
    </row>
    <row r="18" spans="1:9" x14ac:dyDescent="0.25">
      <c r="A18" s="45">
        <v>43567</v>
      </c>
      <c r="B18" s="134">
        <f t="shared" si="2"/>
        <v>1</v>
      </c>
      <c r="C18" s="132">
        <f t="shared" si="3"/>
        <v>4227</v>
      </c>
      <c r="D18" s="133">
        <f t="shared" si="4"/>
        <v>3833.3</v>
      </c>
      <c r="E18" s="132">
        <f t="shared" si="5"/>
        <v>393.7</v>
      </c>
      <c r="F18" s="132">
        <f t="shared" si="6"/>
        <v>958000.96000000008</v>
      </c>
      <c r="G18" s="132">
        <f t="shared" si="0"/>
        <v>954167.66</v>
      </c>
      <c r="H18" s="132">
        <f t="shared" si="7"/>
        <v>393.69902465753427</v>
      </c>
      <c r="I18" s="113">
        <f t="shared" si="1"/>
        <v>-9.7534246572195116E-4</v>
      </c>
    </row>
    <row r="19" spans="1:9" x14ac:dyDescent="0.25">
      <c r="A19" s="45">
        <v>43568</v>
      </c>
      <c r="B19" s="134">
        <f t="shared" si="2"/>
        <v>1</v>
      </c>
      <c r="C19" s="132">
        <f t="shared" si="3"/>
        <v>4227</v>
      </c>
      <c r="D19" s="133">
        <f t="shared" si="4"/>
        <v>3834.88</v>
      </c>
      <c r="E19" s="132">
        <f t="shared" si="5"/>
        <v>392.12</v>
      </c>
      <c r="F19" s="132">
        <f t="shared" si="6"/>
        <v>954167.66</v>
      </c>
      <c r="G19" s="132">
        <f t="shared" si="0"/>
        <v>950332.78</v>
      </c>
      <c r="H19" s="132">
        <f t="shared" si="7"/>
        <v>392.123695890411</v>
      </c>
      <c r="I19" s="113">
        <f t="shared" si="1"/>
        <v>3.6958904109951618E-3</v>
      </c>
    </row>
    <row r="20" spans="1:9" x14ac:dyDescent="0.25">
      <c r="A20" s="45">
        <v>43569</v>
      </c>
      <c r="B20" s="134">
        <f t="shared" si="2"/>
        <v>1</v>
      </c>
      <c r="C20" s="132">
        <f t="shared" si="3"/>
        <v>4227</v>
      </c>
      <c r="D20" s="133">
        <f t="shared" si="4"/>
        <v>3836.45</v>
      </c>
      <c r="E20" s="132">
        <f t="shared" si="5"/>
        <v>390.55</v>
      </c>
      <c r="F20" s="132">
        <f t="shared" si="6"/>
        <v>950332.78</v>
      </c>
      <c r="G20" s="132">
        <f t="shared" si="0"/>
        <v>946496.33000000007</v>
      </c>
      <c r="H20" s="132">
        <f t="shared" si="7"/>
        <v>390.54771780821915</v>
      </c>
      <c r="I20" s="113">
        <f t="shared" si="1"/>
        <v>-2.2821917808641956E-3</v>
      </c>
    </row>
    <row r="21" spans="1:9" x14ac:dyDescent="0.25">
      <c r="A21" s="45">
        <v>43570</v>
      </c>
      <c r="B21" s="134">
        <f t="shared" si="2"/>
        <v>1</v>
      </c>
      <c r="C21" s="132">
        <f t="shared" si="3"/>
        <v>4227</v>
      </c>
      <c r="D21" s="133">
        <f t="shared" si="4"/>
        <v>3838.0299999999997</v>
      </c>
      <c r="E21" s="132">
        <f t="shared" si="5"/>
        <v>388.97</v>
      </c>
      <c r="F21" s="132">
        <f t="shared" si="6"/>
        <v>946496.33000000007</v>
      </c>
      <c r="G21" s="132">
        <f t="shared" si="0"/>
        <v>942658.3</v>
      </c>
      <c r="H21" s="132">
        <f t="shared" si="7"/>
        <v>388.97109452054798</v>
      </c>
      <c r="I21" s="113">
        <f t="shared" si="1"/>
        <v>1.0945205479515607E-3</v>
      </c>
    </row>
    <row r="22" spans="1:9" x14ac:dyDescent="0.25">
      <c r="A22" s="45">
        <v>43571</v>
      </c>
      <c r="B22" s="134">
        <f t="shared" si="2"/>
        <v>1</v>
      </c>
      <c r="C22" s="132">
        <f t="shared" si="3"/>
        <v>4227</v>
      </c>
      <c r="D22" s="133">
        <f t="shared" si="4"/>
        <v>3839.61</v>
      </c>
      <c r="E22" s="132">
        <f t="shared" si="5"/>
        <v>387.39</v>
      </c>
      <c r="F22" s="132">
        <f t="shared" si="6"/>
        <v>942658.3</v>
      </c>
      <c r="G22" s="132">
        <f t="shared" si="0"/>
        <v>938818.69000000006</v>
      </c>
      <c r="H22" s="132">
        <f t="shared" si="7"/>
        <v>387.39382191780822</v>
      </c>
      <c r="I22" s="113">
        <f t="shared" si="1"/>
        <v>3.8219178082385952E-3</v>
      </c>
    </row>
    <row r="23" spans="1:9" x14ac:dyDescent="0.25">
      <c r="A23" s="45">
        <v>43572</v>
      </c>
      <c r="B23" s="134">
        <f t="shared" si="2"/>
        <v>1</v>
      </c>
      <c r="C23" s="132">
        <f t="shared" si="3"/>
        <v>4227</v>
      </c>
      <c r="D23" s="133">
        <f t="shared" si="4"/>
        <v>3841.18</v>
      </c>
      <c r="E23" s="132">
        <f t="shared" si="5"/>
        <v>385.82</v>
      </c>
      <c r="F23" s="132">
        <f t="shared" si="6"/>
        <v>938818.69000000006</v>
      </c>
      <c r="G23" s="132">
        <f t="shared" si="0"/>
        <v>934977.51</v>
      </c>
      <c r="H23" s="132">
        <f t="shared" si="7"/>
        <v>385.8159</v>
      </c>
      <c r="I23" s="113">
        <f t="shared" si="1"/>
        <v>-4.0999999999939973E-3</v>
      </c>
    </row>
    <row r="24" spans="1:9" x14ac:dyDescent="0.25">
      <c r="A24" s="45">
        <v>43573</v>
      </c>
      <c r="B24" s="134">
        <f t="shared" si="2"/>
        <v>1</v>
      </c>
      <c r="C24" s="132">
        <f t="shared" si="3"/>
        <v>4227</v>
      </c>
      <c r="D24" s="133">
        <f t="shared" si="4"/>
        <v>3842.76</v>
      </c>
      <c r="E24" s="132">
        <f t="shared" si="5"/>
        <v>384.24</v>
      </c>
      <c r="F24" s="132">
        <f t="shared" si="6"/>
        <v>934977.51</v>
      </c>
      <c r="G24" s="132">
        <f t="shared" si="0"/>
        <v>931134.75</v>
      </c>
      <c r="H24" s="132">
        <f t="shared" si="7"/>
        <v>384.23733287671229</v>
      </c>
      <c r="I24" s="113">
        <f t="shared" si="1"/>
        <v>-2.6671232877220064E-3</v>
      </c>
    </row>
    <row r="25" spans="1:9" x14ac:dyDescent="0.25">
      <c r="A25" s="45">
        <v>43574</v>
      </c>
      <c r="B25" s="134">
        <f t="shared" si="2"/>
        <v>1</v>
      </c>
      <c r="C25" s="132">
        <f t="shared" si="3"/>
        <v>4227</v>
      </c>
      <c r="D25" s="133">
        <f t="shared" si="4"/>
        <v>3844.34</v>
      </c>
      <c r="E25" s="132">
        <f t="shared" si="5"/>
        <v>382.66</v>
      </c>
      <c r="F25" s="132">
        <f t="shared" si="6"/>
        <v>931134.75</v>
      </c>
      <c r="G25" s="132">
        <f t="shared" si="0"/>
        <v>927290.41</v>
      </c>
      <c r="H25" s="132">
        <f t="shared" si="7"/>
        <v>382.65811643835616</v>
      </c>
      <c r="I25" s="113">
        <f t="shared" si="1"/>
        <v>-1.8835616438650504E-3</v>
      </c>
    </row>
    <row r="26" spans="1:9" x14ac:dyDescent="0.25">
      <c r="A26" s="45">
        <v>43575</v>
      </c>
      <c r="B26" s="134">
        <f t="shared" si="2"/>
        <v>1</v>
      </c>
      <c r="C26" s="132">
        <f t="shared" si="3"/>
        <v>4227</v>
      </c>
      <c r="D26" s="133">
        <f t="shared" si="4"/>
        <v>3845.92</v>
      </c>
      <c r="E26" s="132">
        <f t="shared" si="5"/>
        <v>381.08</v>
      </c>
      <c r="F26" s="132">
        <f t="shared" si="6"/>
        <v>927290.41</v>
      </c>
      <c r="G26" s="132">
        <f t="shared" si="0"/>
        <v>923444.49</v>
      </c>
      <c r="H26" s="132">
        <f t="shared" si="7"/>
        <v>381.07825068493156</v>
      </c>
      <c r="I26" s="113">
        <f t="shared" si="1"/>
        <v>-1.7493150684231296E-3</v>
      </c>
    </row>
    <row r="27" spans="1:9" x14ac:dyDescent="0.25">
      <c r="A27" s="45">
        <v>43576</v>
      </c>
      <c r="B27" s="134">
        <f t="shared" si="2"/>
        <v>1</v>
      </c>
      <c r="C27" s="132">
        <f t="shared" si="3"/>
        <v>4227</v>
      </c>
      <c r="D27" s="133">
        <f t="shared" si="4"/>
        <v>3847.5</v>
      </c>
      <c r="E27" s="132">
        <f t="shared" si="5"/>
        <v>379.5</v>
      </c>
      <c r="F27" s="132">
        <f t="shared" si="6"/>
        <v>923444.49</v>
      </c>
      <c r="G27" s="132">
        <f t="shared" si="0"/>
        <v>919596.99</v>
      </c>
      <c r="H27" s="132">
        <f t="shared" si="7"/>
        <v>379.49773561643838</v>
      </c>
      <c r="I27" s="113">
        <f t="shared" si="1"/>
        <v>-2.2643835616236174E-3</v>
      </c>
    </row>
    <row r="28" spans="1:9" x14ac:dyDescent="0.25">
      <c r="A28" s="45">
        <v>43577</v>
      </c>
      <c r="B28" s="134">
        <f t="shared" si="2"/>
        <v>1</v>
      </c>
      <c r="C28" s="132">
        <f t="shared" si="3"/>
        <v>4227</v>
      </c>
      <c r="D28" s="133">
        <f t="shared" si="4"/>
        <v>3849.08</v>
      </c>
      <c r="E28" s="132">
        <f t="shared" si="5"/>
        <v>377.92</v>
      </c>
      <c r="F28" s="132">
        <f t="shared" si="6"/>
        <v>919596.99</v>
      </c>
      <c r="G28" s="132">
        <f t="shared" si="0"/>
        <v>915747.91</v>
      </c>
      <c r="H28" s="132">
        <f t="shared" si="7"/>
        <v>377.91657123287672</v>
      </c>
      <c r="I28" s="113">
        <f t="shared" si="1"/>
        <v>-3.4287671232959838E-3</v>
      </c>
    </row>
    <row r="29" spans="1:9" x14ac:dyDescent="0.25">
      <c r="A29" s="45">
        <v>43578</v>
      </c>
      <c r="B29" s="134">
        <f t="shared" si="2"/>
        <v>1</v>
      </c>
      <c r="C29" s="132">
        <f t="shared" si="3"/>
        <v>4227</v>
      </c>
      <c r="D29" s="133">
        <f t="shared" si="4"/>
        <v>3850.67</v>
      </c>
      <c r="E29" s="132">
        <f t="shared" si="5"/>
        <v>376.33</v>
      </c>
      <c r="F29" s="132">
        <f t="shared" si="6"/>
        <v>915747.91</v>
      </c>
      <c r="G29" s="132">
        <f t="shared" si="0"/>
        <v>911897.24</v>
      </c>
      <c r="H29" s="132">
        <f t="shared" si="7"/>
        <v>376.33475753424659</v>
      </c>
      <c r="I29" s="113">
        <f t="shared" si="1"/>
        <v>4.7575342466075199E-3</v>
      </c>
    </row>
    <row r="30" spans="1:9" x14ac:dyDescent="0.25">
      <c r="A30" s="45">
        <v>43579</v>
      </c>
      <c r="B30" s="134">
        <f t="shared" si="2"/>
        <v>1</v>
      </c>
      <c r="C30" s="132">
        <f t="shared" si="3"/>
        <v>4227</v>
      </c>
      <c r="D30" s="133">
        <f t="shared" si="4"/>
        <v>3852.25</v>
      </c>
      <c r="E30" s="132">
        <f t="shared" si="5"/>
        <v>374.75</v>
      </c>
      <c r="F30" s="132">
        <f t="shared" si="6"/>
        <v>911897.24</v>
      </c>
      <c r="G30" s="132">
        <f t="shared" si="0"/>
        <v>908044.99</v>
      </c>
      <c r="H30" s="132">
        <f t="shared" si="7"/>
        <v>374.75229041095884</v>
      </c>
      <c r="I30" s="113">
        <f t="shared" si="1"/>
        <v>2.2904109588353094E-3</v>
      </c>
    </row>
    <row r="31" spans="1:9" x14ac:dyDescent="0.25">
      <c r="A31" s="45">
        <v>43580</v>
      </c>
      <c r="B31" s="134">
        <f t="shared" si="2"/>
        <v>1</v>
      </c>
      <c r="C31" s="132">
        <f t="shared" si="3"/>
        <v>4227</v>
      </c>
      <c r="D31" s="133">
        <f t="shared" si="4"/>
        <v>3853.83</v>
      </c>
      <c r="E31" s="132">
        <f t="shared" si="5"/>
        <v>373.17</v>
      </c>
      <c r="F31" s="132">
        <f t="shared" si="6"/>
        <v>908044.99</v>
      </c>
      <c r="G31" s="132">
        <f t="shared" si="0"/>
        <v>904191.16</v>
      </c>
      <c r="H31" s="132">
        <f t="shared" si="7"/>
        <v>373.16917397260272</v>
      </c>
      <c r="I31" s="113">
        <f t="shared" si="1"/>
        <v>-8.2602739729509267E-4</v>
      </c>
    </row>
    <row r="32" spans="1:9" x14ac:dyDescent="0.25">
      <c r="A32" s="45">
        <v>43581</v>
      </c>
      <c r="B32" s="134">
        <f t="shared" si="2"/>
        <v>1</v>
      </c>
      <c r="C32" s="132">
        <f t="shared" si="3"/>
        <v>4227</v>
      </c>
      <c r="D32" s="133">
        <f t="shared" si="4"/>
        <v>3855.41</v>
      </c>
      <c r="E32" s="132">
        <f t="shared" si="5"/>
        <v>371.59</v>
      </c>
      <c r="F32" s="132">
        <f t="shared" si="6"/>
        <v>904191.16</v>
      </c>
      <c r="G32" s="132">
        <f t="shared" si="0"/>
        <v>900335.75</v>
      </c>
      <c r="H32" s="132">
        <f t="shared" si="7"/>
        <v>371.58540821917808</v>
      </c>
      <c r="I32" s="113">
        <f t="shared" si="1"/>
        <v>-4.5917808218973732E-3</v>
      </c>
    </row>
    <row r="33" spans="1:9" x14ac:dyDescent="0.25">
      <c r="A33" s="45">
        <v>43582</v>
      </c>
      <c r="B33" s="134">
        <f t="shared" si="2"/>
        <v>1</v>
      </c>
      <c r="C33" s="132">
        <f t="shared" si="3"/>
        <v>4227</v>
      </c>
      <c r="D33" s="133">
        <f t="shared" si="4"/>
        <v>3857</v>
      </c>
      <c r="E33" s="132">
        <f t="shared" si="5"/>
        <v>370</v>
      </c>
      <c r="F33" s="132">
        <f t="shared" si="6"/>
        <v>900335.75</v>
      </c>
      <c r="G33" s="132">
        <f t="shared" si="0"/>
        <v>896478.75</v>
      </c>
      <c r="H33" s="132">
        <f t="shared" si="7"/>
        <v>370.00099315068491</v>
      </c>
      <c r="I33" s="113">
        <f t="shared" si="1"/>
        <v>9.9315068490568592E-4</v>
      </c>
    </row>
    <row r="34" spans="1:9" x14ac:dyDescent="0.25">
      <c r="A34" s="45">
        <v>43583</v>
      </c>
      <c r="B34" s="134">
        <f t="shared" si="2"/>
        <v>1</v>
      </c>
      <c r="C34" s="132">
        <f t="shared" si="3"/>
        <v>4227</v>
      </c>
      <c r="D34" s="133">
        <f t="shared" si="4"/>
        <v>3858.58</v>
      </c>
      <c r="E34" s="132">
        <f t="shared" si="5"/>
        <v>368.42</v>
      </c>
      <c r="F34" s="132">
        <f t="shared" si="6"/>
        <v>896478.75</v>
      </c>
      <c r="G34" s="132">
        <f t="shared" si="0"/>
        <v>892620.17</v>
      </c>
      <c r="H34" s="132">
        <f t="shared" si="7"/>
        <v>368.41592465753422</v>
      </c>
      <c r="I34" s="113">
        <f t="shared" si="1"/>
        <v>-4.0753424657964388E-3</v>
      </c>
    </row>
    <row r="35" spans="1:9" x14ac:dyDescent="0.25">
      <c r="A35" s="45">
        <v>43584</v>
      </c>
      <c r="B35" s="134">
        <f t="shared" si="2"/>
        <v>1</v>
      </c>
      <c r="C35" s="132">
        <f t="shared" si="3"/>
        <v>4227</v>
      </c>
      <c r="D35" s="133">
        <f t="shared" si="4"/>
        <v>3860.17</v>
      </c>
      <c r="E35" s="132">
        <f t="shared" si="5"/>
        <v>366.83</v>
      </c>
      <c r="F35" s="132">
        <f t="shared" si="6"/>
        <v>892620.17</v>
      </c>
      <c r="G35" s="132">
        <f t="shared" si="0"/>
        <v>888760</v>
      </c>
      <c r="H35" s="132">
        <f t="shared" si="7"/>
        <v>366.83020684931506</v>
      </c>
      <c r="I35" s="113">
        <f t="shared" si="1"/>
        <v>2.0684931507730653E-4</v>
      </c>
    </row>
    <row r="36" spans="1:9" x14ac:dyDescent="0.25">
      <c r="A36" s="45">
        <v>43585</v>
      </c>
      <c r="B36" s="134">
        <f t="shared" si="2"/>
        <v>1</v>
      </c>
      <c r="C36" s="132">
        <f t="shared" si="3"/>
        <v>4227</v>
      </c>
      <c r="D36" s="133">
        <f t="shared" si="4"/>
        <v>3861.76</v>
      </c>
      <c r="E36" s="132">
        <f t="shared" si="5"/>
        <v>365.24</v>
      </c>
      <c r="F36" s="132">
        <f t="shared" si="6"/>
        <v>888760</v>
      </c>
      <c r="G36" s="132">
        <f t="shared" si="0"/>
        <v>884898.24</v>
      </c>
      <c r="H36" s="132">
        <f t="shared" si="7"/>
        <v>365.24383561643833</v>
      </c>
      <c r="I36" s="113">
        <f t="shared" si="1"/>
        <v>3.8356164383230862E-3</v>
      </c>
    </row>
    <row r="37" spans="1:9" x14ac:dyDescent="0.25">
      <c r="A37" s="45">
        <v>43586</v>
      </c>
      <c r="B37" s="134">
        <f t="shared" si="2"/>
        <v>1</v>
      </c>
      <c r="C37" s="132">
        <f t="shared" si="3"/>
        <v>4227</v>
      </c>
      <c r="D37" s="133">
        <f t="shared" si="4"/>
        <v>3863.34</v>
      </c>
      <c r="E37" s="132">
        <f t="shared" si="5"/>
        <v>363.66</v>
      </c>
      <c r="F37" s="132">
        <f t="shared" si="6"/>
        <v>884898.24</v>
      </c>
      <c r="G37" s="132">
        <f t="shared" si="0"/>
        <v>881034.9</v>
      </c>
      <c r="H37" s="132">
        <f t="shared" si="7"/>
        <v>363.65681095890415</v>
      </c>
      <c r="I37" s="113">
        <f t="shared" si="1"/>
        <v>-3.1890410958794746E-3</v>
      </c>
    </row>
    <row r="38" spans="1:9" x14ac:dyDescent="0.25">
      <c r="A38" s="45">
        <v>43587</v>
      </c>
      <c r="B38" s="134">
        <f t="shared" si="2"/>
        <v>1</v>
      </c>
      <c r="C38" s="132">
        <f t="shared" si="3"/>
        <v>4227</v>
      </c>
      <c r="D38" s="133">
        <f t="shared" si="4"/>
        <v>3864.93</v>
      </c>
      <c r="E38" s="132">
        <f t="shared" si="5"/>
        <v>362.07</v>
      </c>
      <c r="F38" s="132">
        <f t="shared" si="6"/>
        <v>881034.9</v>
      </c>
      <c r="G38" s="132">
        <f t="shared" si="0"/>
        <v>877169.97</v>
      </c>
      <c r="H38" s="132">
        <f t="shared" si="7"/>
        <v>362.06913698630132</v>
      </c>
      <c r="I38" s="113">
        <f t="shared" si="1"/>
        <v>-8.6301369867669564E-4</v>
      </c>
    </row>
    <row r="39" spans="1:9" x14ac:dyDescent="0.25">
      <c r="A39" s="45">
        <v>43588</v>
      </c>
      <c r="B39" s="134">
        <f t="shared" si="2"/>
        <v>1</v>
      </c>
      <c r="C39" s="132">
        <f t="shared" si="3"/>
        <v>4227</v>
      </c>
      <c r="D39" s="133">
        <f t="shared" si="4"/>
        <v>3866.52</v>
      </c>
      <c r="E39" s="132">
        <f t="shared" si="5"/>
        <v>360.48</v>
      </c>
      <c r="F39" s="132">
        <f t="shared" si="6"/>
        <v>877169.97</v>
      </c>
      <c r="G39" s="132">
        <f t="shared" si="0"/>
        <v>873303.45</v>
      </c>
      <c r="H39" s="132">
        <f t="shared" si="7"/>
        <v>360.48080958904109</v>
      </c>
      <c r="I39" s="113">
        <f t="shared" si="1"/>
        <v>8.0958904106864793E-4</v>
      </c>
    </row>
    <row r="40" spans="1:9" x14ac:dyDescent="0.25">
      <c r="A40" s="45">
        <v>43589</v>
      </c>
      <c r="B40" s="134">
        <f t="shared" si="2"/>
        <v>1</v>
      </c>
      <c r="C40" s="132">
        <f t="shared" si="3"/>
        <v>4227</v>
      </c>
      <c r="D40" s="133">
        <f t="shared" si="4"/>
        <v>3868.11</v>
      </c>
      <c r="E40" s="132">
        <f t="shared" si="5"/>
        <v>358.89</v>
      </c>
      <c r="F40" s="132">
        <f t="shared" si="6"/>
        <v>873303.45</v>
      </c>
      <c r="G40" s="132">
        <f t="shared" si="0"/>
        <v>869435.34</v>
      </c>
      <c r="H40" s="132">
        <f t="shared" si="7"/>
        <v>358.89182876712323</v>
      </c>
      <c r="I40" s="113">
        <f t="shared" si="1"/>
        <v>1.8287671232428693E-3</v>
      </c>
    </row>
    <row r="41" spans="1:9" x14ac:dyDescent="0.25">
      <c r="A41" s="45">
        <v>43590</v>
      </c>
      <c r="B41" s="134">
        <f t="shared" si="2"/>
        <v>1</v>
      </c>
      <c r="C41" s="132">
        <f t="shared" si="3"/>
        <v>4227</v>
      </c>
      <c r="D41" s="133">
        <f t="shared" si="4"/>
        <v>3869.7</v>
      </c>
      <c r="E41" s="132">
        <f t="shared" si="5"/>
        <v>357.3</v>
      </c>
      <c r="F41" s="132">
        <f t="shared" si="6"/>
        <v>869435.34</v>
      </c>
      <c r="G41" s="132">
        <f t="shared" si="0"/>
        <v>865565.64</v>
      </c>
      <c r="H41" s="132">
        <f t="shared" si="7"/>
        <v>357.30219452054791</v>
      </c>
      <c r="I41" s="113">
        <f t="shared" si="1"/>
        <v>2.1945205479028118E-3</v>
      </c>
    </row>
    <row r="42" spans="1:9" x14ac:dyDescent="0.25">
      <c r="A42" s="45">
        <v>43591</v>
      </c>
      <c r="B42" s="134">
        <f t="shared" si="2"/>
        <v>1</v>
      </c>
      <c r="C42" s="132">
        <f t="shared" si="3"/>
        <v>4227</v>
      </c>
      <c r="D42" s="133">
        <f t="shared" si="4"/>
        <v>3871.29</v>
      </c>
      <c r="E42" s="132">
        <f t="shared" si="5"/>
        <v>355.71</v>
      </c>
      <c r="F42" s="132">
        <f t="shared" si="6"/>
        <v>865565.64</v>
      </c>
      <c r="G42" s="132">
        <f t="shared" si="0"/>
        <v>861694.35</v>
      </c>
      <c r="H42" s="132">
        <f t="shared" si="7"/>
        <v>355.71190684931503</v>
      </c>
      <c r="I42" s="113">
        <f t="shared" si="1"/>
        <v>1.9068493150484755E-3</v>
      </c>
    </row>
    <row r="43" spans="1:9" x14ac:dyDescent="0.25">
      <c r="A43" s="45">
        <v>43592</v>
      </c>
      <c r="B43" s="134">
        <f t="shared" si="2"/>
        <v>1</v>
      </c>
      <c r="C43" s="132">
        <f t="shared" si="3"/>
        <v>4227</v>
      </c>
      <c r="D43" s="133">
        <f t="shared" si="4"/>
        <v>3872.88</v>
      </c>
      <c r="E43" s="132">
        <f t="shared" si="5"/>
        <v>354.12</v>
      </c>
      <c r="F43" s="132">
        <f t="shared" si="6"/>
        <v>861694.35</v>
      </c>
      <c r="G43" s="132">
        <f t="shared" si="0"/>
        <v>857821.47</v>
      </c>
      <c r="H43" s="132">
        <f t="shared" si="7"/>
        <v>354.12096575342463</v>
      </c>
      <c r="I43" s="113">
        <f t="shared" si="1"/>
        <v>9.6575342462301705E-4</v>
      </c>
    </row>
    <row r="44" spans="1:9" x14ac:dyDescent="0.25">
      <c r="A44" s="45">
        <v>43593</v>
      </c>
      <c r="B44" s="134">
        <f t="shared" si="2"/>
        <v>1</v>
      </c>
      <c r="C44" s="132">
        <f t="shared" si="3"/>
        <v>4227</v>
      </c>
      <c r="D44" s="133">
        <f t="shared" si="4"/>
        <v>3874.4700000000003</v>
      </c>
      <c r="E44" s="132">
        <f t="shared" si="5"/>
        <v>352.53</v>
      </c>
      <c r="F44" s="132">
        <f t="shared" si="6"/>
        <v>857821.47</v>
      </c>
      <c r="G44" s="132">
        <f t="shared" si="0"/>
        <v>853947</v>
      </c>
      <c r="H44" s="132">
        <f t="shared" si="7"/>
        <v>352.52937123287671</v>
      </c>
      <c r="I44" s="113">
        <f t="shared" si="1"/>
        <v>-6.2876712325987683E-4</v>
      </c>
    </row>
    <row r="45" spans="1:9" x14ac:dyDescent="0.25">
      <c r="A45" s="45">
        <v>43594</v>
      </c>
      <c r="B45" s="134">
        <f t="shared" si="2"/>
        <v>1</v>
      </c>
      <c r="C45" s="132">
        <f t="shared" si="3"/>
        <v>4227</v>
      </c>
      <c r="D45" s="133">
        <f t="shared" si="4"/>
        <v>3876.06</v>
      </c>
      <c r="E45" s="132">
        <f t="shared" si="5"/>
        <v>350.94</v>
      </c>
      <c r="F45" s="132">
        <f t="shared" si="6"/>
        <v>853947</v>
      </c>
      <c r="G45" s="132">
        <f t="shared" si="0"/>
        <v>850070.94</v>
      </c>
      <c r="H45" s="132">
        <f t="shared" si="7"/>
        <v>350.93712328767123</v>
      </c>
      <c r="I45" s="113">
        <f t="shared" si="1"/>
        <v>-2.8767123287707363E-3</v>
      </c>
    </row>
    <row r="46" spans="1:9" x14ac:dyDescent="0.25">
      <c r="A46" s="45">
        <v>43595</v>
      </c>
      <c r="B46" s="134">
        <f t="shared" si="2"/>
        <v>1</v>
      </c>
      <c r="C46" s="132">
        <f t="shared" si="3"/>
        <v>4227</v>
      </c>
      <c r="D46" s="133">
        <f t="shared" si="4"/>
        <v>3877.66</v>
      </c>
      <c r="E46" s="132">
        <f t="shared" si="5"/>
        <v>349.34</v>
      </c>
      <c r="F46" s="132">
        <f t="shared" si="6"/>
        <v>850070.94</v>
      </c>
      <c r="G46" s="132">
        <f t="shared" si="0"/>
        <v>846193.27999999991</v>
      </c>
      <c r="H46" s="132">
        <f t="shared" si="7"/>
        <v>349.34422191780817</v>
      </c>
      <c r="I46" s="113">
        <f t="shared" si="1"/>
        <v>4.2219178081950304E-3</v>
      </c>
    </row>
    <row r="47" spans="1:9" x14ac:dyDescent="0.25">
      <c r="A47" s="45">
        <v>43596</v>
      </c>
      <c r="B47" s="134">
        <f t="shared" si="2"/>
        <v>1</v>
      </c>
      <c r="C47" s="132">
        <f t="shared" si="3"/>
        <v>4227</v>
      </c>
      <c r="D47" s="133">
        <f t="shared" si="4"/>
        <v>3879.25</v>
      </c>
      <c r="E47" s="132">
        <f t="shared" si="5"/>
        <v>347.75</v>
      </c>
      <c r="F47" s="132">
        <f t="shared" si="6"/>
        <v>846193.27999999991</v>
      </c>
      <c r="G47" s="132">
        <f t="shared" si="0"/>
        <v>842314.02999999991</v>
      </c>
      <c r="H47" s="132">
        <f t="shared" si="7"/>
        <v>347.75066301369861</v>
      </c>
      <c r="I47" s="113">
        <f t="shared" si="1"/>
        <v>6.6301369861321291E-4</v>
      </c>
    </row>
    <row r="48" spans="1:9" x14ac:dyDescent="0.25">
      <c r="A48" s="45">
        <v>43597</v>
      </c>
      <c r="B48" s="134">
        <f t="shared" si="2"/>
        <v>1</v>
      </c>
      <c r="C48" s="132">
        <f t="shared" si="3"/>
        <v>4227</v>
      </c>
      <c r="D48" s="133">
        <f t="shared" si="4"/>
        <v>3880.84</v>
      </c>
      <c r="E48" s="132">
        <f t="shared" si="5"/>
        <v>346.16</v>
      </c>
      <c r="F48" s="132">
        <f t="shared" si="6"/>
        <v>842314.02999999991</v>
      </c>
      <c r="G48" s="132">
        <f t="shared" si="0"/>
        <v>838433.19</v>
      </c>
      <c r="H48" s="132">
        <f t="shared" si="7"/>
        <v>346.15645068493149</v>
      </c>
      <c r="I48" s="113">
        <f t="shared" si="1"/>
        <v>-3.5493150685397268E-3</v>
      </c>
    </row>
    <row r="49" spans="1:9" x14ac:dyDescent="0.25">
      <c r="A49" s="45">
        <v>43598</v>
      </c>
      <c r="B49" s="134">
        <f t="shared" si="2"/>
        <v>1</v>
      </c>
      <c r="C49" s="132">
        <f t="shared" si="3"/>
        <v>4227</v>
      </c>
      <c r="D49" s="133">
        <f t="shared" si="4"/>
        <v>3882.44</v>
      </c>
      <c r="E49" s="132">
        <f t="shared" si="5"/>
        <v>344.56</v>
      </c>
      <c r="F49" s="132">
        <f t="shared" si="6"/>
        <v>838433.19</v>
      </c>
      <c r="G49" s="132">
        <f t="shared" si="0"/>
        <v>834550.75</v>
      </c>
      <c r="H49" s="132">
        <f t="shared" si="7"/>
        <v>344.56158493150679</v>
      </c>
      <c r="I49" s="113">
        <f t="shared" si="1"/>
        <v>1.5849315067839598E-3</v>
      </c>
    </row>
    <row r="50" spans="1:9" x14ac:dyDescent="0.25">
      <c r="A50" s="45">
        <v>43599</v>
      </c>
      <c r="B50" s="134">
        <f t="shared" si="2"/>
        <v>1</v>
      </c>
      <c r="C50" s="132">
        <f t="shared" si="3"/>
        <v>4227</v>
      </c>
      <c r="D50" s="133">
        <f t="shared" si="4"/>
        <v>3884.0299999999997</v>
      </c>
      <c r="E50" s="132">
        <f t="shared" si="5"/>
        <v>342.97</v>
      </c>
      <c r="F50" s="132">
        <f t="shared" si="6"/>
        <v>834550.75</v>
      </c>
      <c r="G50" s="132">
        <f t="shared" si="0"/>
        <v>830666.72</v>
      </c>
      <c r="H50" s="132">
        <f t="shared" si="7"/>
        <v>342.96606164383559</v>
      </c>
      <c r="I50" s="113">
        <f t="shared" si="1"/>
        <v>-3.9383561644399379E-3</v>
      </c>
    </row>
    <row r="51" spans="1:9" x14ac:dyDescent="0.25">
      <c r="A51" s="45">
        <v>43600</v>
      </c>
      <c r="B51" s="134">
        <f t="shared" si="2"/>
        <v>1</v>
      </c>
      <c r="C51" s="132">
        <f t="shared" si="3"/>
        <v>4227</v>
      </c>
      <c r="D51" s="133">
        <f t="shared" si="4"/>
        <v>3885.63</v>
      </c>
      <c r="E51" s="132">
        <f t="shared" si="5"/>
        <v>341.37</v>
      </c>
      <c r="F51" s="132">
        <f t="shared" si="6"/>
        <v>830666.72</v>
      </c>
      <c r="G51" s="132">
        <f t="shared" si="0"/>
        <v>826781.09</v>
      </c>
      <c r="H51" s="132">
        <f t="shared" si="7"/>
        <v>341.36988493150682</v>
      </c>
      <c r="I51" s="113">
        <f t="shared" si="1"/>
        <v>-1.1506849318720924E-4</v>
      </c>
    </row>
    <row r="52" spans="1:9" x14ac:dyDescent="0.25">
      <c r="A52" s="45">
        <v>43601</v>
      </c>
      <c r="B52" s="134">
        <f t="shared" si="2"/>
        <v>1</v>
      </c>
      <c r="C52" s="132">
        <f t="shared" si="3"/>
        <v>4227</v>
      </c>
      <c r="D52" s="133">
        <f t="shared" si="4"/>
        <v>3887.23</v>
      </c>
      <c r="E52" s="132">
        <f t="shared" si="5"/>
        <v>339.77</v>
      </c>
      <c r="F52" s="132">
        <f t="shared" si="6"/>
        <v>826781.09</v>
      </c>
      <c r="G52" s="132">
        <f t="shared" si="0"/>
        <v>822893.86</v>
      </c>
      <c r="H52" s="132">
        <f t="shared" si="7"/>
        <v>339.77305068493149</v>
      </c>
      <c r="I52" s="113">
        <f t="shared" si="1"/>
        <v>3.0506849315088402E-3</v>
      </c>
    </row>
    <row r="53" spans="1:9" x14ac:dyDescent="0.25">
      <c r="A53" s="45">
        <v>43602</v>
      </c>
      <c r="B53" s="134">
        <f t="shared" si="2"/>
        <v>1</v>
      </c>
      <c r="C53" s="132">
        <f t="shared" si="3"/>
        <v>4227</v>
      </c>
      <c r="D53" s="133">
        <f t="shared" si="4"/>
        <v>3888.82</v>
      </c>
      <c r="E53" s="132">
        <f t="shared" si="5"/>
        <v>338.18</v>
      </c>
      <c r="F53" s="132">
        <f t="shared" si="6"/>
        <v>822893.86</v>
      </c>
      <c r="G53" s="132">
        <f t="shared" si="0"/>
        <v>819005.04</v>
      </c>
      <c r="H53" s="132">
        <f t="shared" si="7"/>
        <v>338.17555890410961</v>
      </c>
      <c r="I53" s="113">
        <f t="shared" si="1"/>
        <v>-4.4410958903995379E-3</v>
      </c>
    </row>
    <row r="54" spans="1:9" x14ac:dyDescent="0.25">
      <c r="A54" s="45">
        <v>43603</v>
      </c>
      <c r="B54" s="134">
        <f t="shared" si="2"/>
        <v>1</v>
      </c>
      <c r="C54" s="132">
        <f t="shared" si="3"/>
        <v>4227</v>
      </c>
      <c r="D54" s="133">
        <f t="shared" si="4"/>
        <v>3890.42</v>
      </c>
      <c r="E54" s="132">
        <f t="shared" si="5"/>
        <v>336.58</v>
      </c>
      <c r="F54" s="132">
        <f t="shared" si="6"/>
        <v>819005.04</v>
      </c>
      <c r="G54" s="132">
        <f t="shared" si="0"/>
        <v>815114.62</v>
      </c>
      <c r="H54" s="132">
        <f t="shared" si="7"/>
        <v>336.5774136986301</v>
      </c>
      <c r="I54" s="113">
        <f t="shared" si="1"/>
        <v>-2.5863013698881332E-3</v>
      </c>
    </row>
    <row r="55" spans="1:9" x14ac:dyDescent="0.25">
      <c r="A55" s="45">
        <v>43604</v>
      </c>
      <c r="B55" s="134">
        <f t="shared" si="2"/>
        <v>1</v>
      </c>
      <c r="C55" s="132">
        <f t="shared" si="3"/>
        <v>4227</v>
      </c>
      <c r="D55" s="133">
        <f t="shared" si="4"/>
        <v>3892.02</v>
      </c>
      <c r="E55" s="132">
        <f t="shared" si="5"/>
        <v>334.98</v>
      </c>
      <c r="F55" s="132">
        <f t="shared" si="6"/>
        <v>815114.62</v>
      </c>
      <c r="G55" s="132">
        <f t="shared" si="0"/>
        <v>811222.6</v>
      </c>
      <c r="H55" s="132">
        <f t="shared" si="7"/>
        <v>334.97861095890408</v>
      </c>
      <c r="I55" s="113">
        <f t="shared" si="1"/>
        <v>-1.3890410959334076E-3</v>
      </c>
    </row>
    <row r="56" spans="1:9" x14ac:dyDescent="0.25">
      <c r="A56" s="45">
        <v>43605</v>
      </c>
      <c r="B56" s="134">
        <f t="shared" si="2"/>
        <v>1</v>
      </c>
      <c r="C56" s="132">
        <f t="shared" si="3"/>
        <v>4227</v>
      </c>
      <c r="D56" s="133">
        <f t="shared" si="4"/>
        <v>3893.62</v>
      </c>
      <c r="E56" s="132">
        <f t="shared" si="5"/>
        <v>333.38</v>
      </c>
      <c r="F56" s="132">
        <f t="shared" si="6"/>
        <v>811222.6</v>
      </c>
      <c r="G56" s="132">
        <f t="shared" si="0"/>
        <v>807328.98</v>
      </c>
      <c r="H56" s="132">
        <f t="shared" si="7"/>
        <v>333.37915068493146</v>
      </c>
      <c r="I56" s="113">
        <f t="shared" si="1"/>
        <v>-8.4931506853536121E-4</v>
      </c>
    </row>
    <row r="57" spans="1:9" x14ac:dyDescent="0.25">
      <c r="A57" s="45">
        <v>43606</v>
      </c>
      <c r="B57" s="134">
        <f t="shared" si="2"/>
        <v>1</v>
      </c>
      <c r="C57" s="132">
        <f t="shared" si="3"/>
        <v>4227</v>
      </c>
      <c r="D57" s="133">
        <f t="shared" si="4"/>
        <v>3895.2200000000003</v>
      </c>
      <c r="E57" s="132">
        <f t="shared" si="5"/>
        <v>331.78</v>
      </c>
      <c r="F57" s="132">
        <f t="shared" si="6"/>
        <v>807328.98</v>
      </c>
      <c r="G57" s="132">
        <f t="shared" si="0"/>
        <v>803433.76</v>
      </c>
      <c r="H57" s="132">
        <f t="shared" si="7"/>
        <v>331.77903287671234</v>
      </c>
      <c r="I57" s="113">
        <f t="shared" si="1"/>
        <v>-9.671232876371505E-4</v>
      </c>
    </row>
    <row r="58" spans="1:9" x14ac:dyDescent="0.25">
      <c r="A58" s="45">
        <v>43607</v>
      </c>
      <c r="B58" s="134">
        <f t="shared" si="2"/>
        <v>1</v>
      </c>
      <c r="C58" s="132">
        <f t="shared" si="3"/>
        <v>4227</v>
      </c>
      <c r="D58" s="133">
        <f t="shared" si="4"/>
        <v>3896.82</v>
      </c>
      <c r="E58" s="132">
        <f t="shared" si="5"/>
        <v>330.18</v>
      </c>
      <c r="F58" s="132">
        <f t="shared" si="6"/>
        <v>803433.76</v>
      </c>
      <c r="G58" s="132">
        <f t="shared" si="0"/>
        <v>799536.94000000006</v>
      </c>
      <c r="H58" s="132">
        <f t="shared" si="7"/>
        <v>330.1782575342466</v>
      </c>
      <c r="I58" s="113">
        <f t="shared" si="1"/>
        <v>-1.7424657534093058E-3</v>
      </c>
    </row>
    <row r="59" spans="1:9" x14ac:dyDescent="0.25">
      <c r="A59" s="45">
        <v>43608</v>
      </c>
      <c r="B59" s="134">
        <f t="shared" si="2"/>
        <v>1</v>
      </c>
      <c r="C59" s="132">
        <f t="shared" si="3"/>
        <v>4227</v>
      </c>
      <c r="D59" s="133">
        <f t="shared" si="4"/>
        <v>3898.42</v>
      </c>
      <c r="E59" s="132">
        <f t="shared" si="5"/>
        <v>328.58</v>
      </c>
      <c r="F59" s="132">
        <f t="shared" si="6"/>
        <v>799536.94000000006</v>
      </c>
      <c r="G59" s="132">
        <f t="shared" si="0"/>
        <v>795638.52</v>
      </c>
      <c r="H59" s="132">
        <f t="shared" si="7"/>
        <v>328.57682465753425</v>
      </c>
      <c r="I59" s="113">
        <f t="shared" si="1"/>
        <v>-3.1753424657381402E-3</v>
      </c>
    </row>
    <row r="60" spans="1:9" x14ac:dyDescent="0.25">
      <c r="A60" s="45">
        <v>43609</v>
      </c>
      <c r="B60" s="134">
        <f t="shared" si="2"/>
        <v>1</v>
      </c>
      <c r="C60" s="132">
        <f t="shared" si="3"/>
        <v>4227</v>
      </c>
      <c r="D60" s="133">
        <f t="shared" si="4"/>
        <v>3900.0299999999997</v>
      </c>
      <c r="E60" s="132">
        <f t="shared" si="5"/>
        <v>326.97000000000003</v>
      </c>
      <c r="F60" s="132">
        <f t="shared" si="6"/>
        <v>795638.52</v>
      </c>
      <c r="G60" s="132">
        <f t="shared" si="0"/>
        <v>791738.49</v>
      </c>
      <c r="H60" s="132">
        <f t="shared" si="7"/>
        <v>326.97473424657534</v>
      </c>
      <c r="I60" s="113">
        <f t="shared" si="1"/>
        <v>4.7342465753104079E-3</v>
      </c>
    </row>
    <row r="61" spans="1:9" x14ac:dyDescent="0.25">
      <c r="A61" s="45">
        <v>43610</v>
      </c>
      <c r="B61" s="134">
        <f t="shared" si="2"/>
        <v>1</v>
      </c>
      <c r="C61" s="132">
        <f t="shared" si="3"/>
        <v>4227</v>
      </c>
      <c r="D61" s="133">
        <f t="shared" si="4"/>
        <v>3901.63</v>
      </c>
      <c r="E61" s="132">
        <f t="shared" si="5"/>
        <v>325.37</v>
      </c>
      <c r="F61" s="132">
        <f t="shared" si="6"/>
        <v>791738.49</v>
      </c>
      <c r="G61" s="132">
        <f t="shared" si="0"/>
        <v>787836.86</v>
      </c>
      <c r="H61" s="132">
        <f t="shared" si="7"/>
        <v>325.37198219178083</v>
      </c>
      <c r="I61" s="113">
        <f t="shared" si="1"/>
        <v>1.9821917808258149E-3</v>
      </c>
    </row>
    <row r="62" spans="1:9" x14ac:dyDescent="0.25">
      <c r="A62" s="45">
        <v>43611</v>
      </c>
      <c r="B62" s="134">
        <f t="shared" si="2"/>
        <v>1</v>
      </c>
      <c r="C62" s="132">
        <f t="shared" si="3"/>
        <v>4227</v>
      </c>
      <c r="D62" s="133">
        <f t="shared" si="4"/>
        <v>3903.23</v>
      </c>
      <c r="E62" s="132">
        <f t="shared" si="5"/>
        <v>323.77</v>
      </c>
      <c r="F62" s="132">
        <f t="shared" si="6"/>
        <v>787836.86</v>
      </c>
      <c r="G62" s="132">
        <f t="shared" si="0"/>
        <v>783933.63</v>
      </c>
      <c r="H62" s="132">
        <f t="shared" si="7"/>
        <v>323.76857260273971</v>
      </c>
      <c r="I62" s="113">
        <f t="shared" si="1"/>
        <v>-1.4273972602723006E-3</v>
      </c>
    </row>
    <row r="63" spans="1:9" x14ac:dyDescent="0.25">
      <c r="A63" s="45">
        <v>43612</v>
      </c>
      <c r="B63" s="134">
        <f t="shared" si="2"/>
        <v>1</v>
      </c>
      <c r="C63" s="132">
        <f t="shared" si="3"/>
        <v>4227</v>
      </c>
      <c r="D63" s="133">
        <f t="shared" si="4"/>
        <v>3904.84</v>
      </c>
      <c r="E63" s="132">
        <f t="shared" si="5"/>
        <v>322.16000000000003</v>
      </c>
      <c r="F63" s="132">
        <f t="shared" si="6"/>
        <v>783933.63</v>
      </c>
      <c r="G63" s="132">
        <f t="shared" si="0"/>
        <v>780028.79</v>
      </c>
      <c r="H63" s="132">
        <f t="shared" si="7"/>
        <v>322.16450547945209</v>
      </c>
      <c r="I63" s="113">
        <f t="shared" si="1"/>
        <v>4.5054794520638097E-3</v>
      </c>
    </row>
    <row r="64" spans="1:9" x14ac:dyDescent="0.25">
      <c r="A64" s="45">
        <v>43613</v>
      </c>
      <c r="B64" s="134">
        <f t="shared" si="2"/>
        <v>1</v>
      </c>
      <c r="C64" s="132">
        <f t="shared" si="3"/>
        <v>4227</v>
      </c>
      <c r="D64" s="133">
        <f t="shared" si="4"/>
        <v>3906.44</v>
      </c>
      <c r="E64" s="132">
        <f t="shared" si="5"/>
        <v>320.56</v>
      </c>
      <c r="F64" s="132">
        <f t="shared" si="6"/>
        <v>780028.79</v>
      </c>
      <c r="G64" s="132">
        <f t="shared" si="0"/>
        <v>776122.35000000009</v>
      </c>
      <c r="H64" s="132">
        <f t="shared" si="7"/>
        <v>320.55977671232881</v>
      </c>
      <c r="I64" s="113">
        <f t="shared" si="1"/>
        <v>-2.2328767119006443E-4</v>
      </c>
    </row>
    <row r="65" spans="1:9" x14ac:dyDescent="0.25">
      <c r="A65" s="45">
        <v>43614</v>
      </c>
      <c r="B65" s="134">
        <f t="shared" si="2"/>
        <v>1</v>
      </c>
      <c r="C65" s="132">
        <f t="shared" si="3"/>
        <v>4227</v>
      </c>
      <c r="D65" s="133">
        <f t="shared" si="4"/>
        <v>3908.05</v>
      </c>
      <c r="E65" s="132">
        <f t="shared" si="5"/>
        <v>318.95</v>
      </c>
      <c r="F65" s="132">
        <f t="shared" si="6"/>
        <v>776122.35000000009</v>
      </c>
      <c r="G65" s="132">
        <f t="shared" si="0"/>
        <v>772214.3</v>
      </c>
      <c r="H65" s="132">
        <f t="shared" si="7"/>
        <v>318.95439041095892</v>
      </c>
      <c r="I65" s="113">
        <f t="shared" si="1"/>
        <v>4.3904109589334439E-3</v>
      </c>
    </row>
    <row r="66" spans="1:9" x14ac:dyDescent="0.25">
      <c r="A66" s="45">
        <v>43615</v>
      </c>
      <c r="B66" s="134">
        <f t="shared" si="2"/>
        <v>1</v>
      </c>
      <c r="C66" s="132">
        <f t="shared" si="3"/>
        <v>4227</v>
      </c>
      <c r="D66" s="133">
        <f t="shared" si="4"/>
        <v>3909.65</v>
      </c>
      <c r="E66" s="132">
        <f t="shared" si="5"/>
        <v>317.35000000000002</v>
      </c>
      <c r="F66" s="132">
        <f t="shared" si="6"/>
        <v>772214.3</v>
      </c>
      <c r="G66" s="132">
        <f t="shared" si="0"/>
        <v>768304.65</v>
      </c>
      <c r="H66" s="132">
        <f t="shared" si="7"/>
        <v>317.34834246575343</v>
      </c>
      <c r="I66" s="113">
        <f t="shared" si="1"/>
        <v>-1.6575342465898757E-3</v>
      </c>
    </row>
    <row r="67" spans="1:9" x14ac:dyDescent="0.25">
      <c r="A67" s="45">
        <v>43616</v>
      </c>
      <c r="B67" s="134">
        <f t="shared" si="2"/>
        <v>1</v>
      </c>
      <c r="C67" s="132">
        <f t="shared" si="3"/>
        <v>4227</v>
      </c>
      <c r="D67" s="133">
        <f t="shared" si="4"/>
        <v>3911.26</v>
      </c>
      <c r="E67" s="132">
        <f t="shared" si="5"/>
        <v>315.74</v>
      </c>
      <c r="F67" s="132">
        <f t="shared" si="6"/>
        <v>768304.65</v>
      </c>
      <c r="G67" s="132">
        <f t="shared" si="0"/>
        <v>764393.39</v>
      </c>
      <c r="H67" s="132">
        <f t="shared" si="7"/>
        <v>315.74163698630133</v>
      </c>
      <c r="I67" s="113">
        <f t="shared" si="1"/>
        <v>1.6369863013210306E-3</v>
      </c>
    </row>
    <row r="68" spans="1:9" x14ac:dyDescent="0.25">
      <c r="A68" s="45">
        <v>43617</v>
      </c>
      <c r="B68" s="134">
        <f t="shared" si="2"/>
        <v>1</v>
      </c>
      <c r="C68" s="132">
        <f t="shared" si="3"/>
        <v>4227</v>
      </c>
      <c r="D68" s="133">
        <f t="shared" si="4"/>
        <v>3912.87</v>
      </c>
      <c r="E68" s="132">
        <f t="shared" si="5"/>
        <v>314.13</v>
      </c>
      <c r="F68" s="132">
        <f t="shared" si="6"/>
        <v>764393.39</v>
      </c>
      <c r="G68" s="132">
        <f t="shared" ref="G68:G131" si="8">F68-D68</f>
        <v>760480.52</v>
      </c>
      <c r="H68" s="132">
        <f t="shared" si="7"/>
        <v>314.13426986301369</v>
      </c>
      <c r="I68" s="113">
        <f t="shared" ref="I68:I131" si="9">H68-E68</f>
        <v>4.2698630136897009E-3</v>
      </c>
    </row>
    <row r="69" spans="1:9" x14ac:dyDescent="0.25">
      <c r="A69" s="45">
        <v>43618</v>
      </c>
      <c r="B69" s="134">
        <f t="shared" ref="B69:B132" si="10">A69-A68</f>
        <v>1</v>
      </c>
      <c r="C69" s="132">
        <f t="shared" ref="C69:C132" si="11">$D$2</f>
        <v>4227</v>
      </c>
      <c r="D69" s="133">
        <f t="shared" ref="D69:D132" si="12">C69-E69</f>
        <v>3914.4700000000003</v>
      </c>
      <c r="E69" s="132">
        <f t="shared" ref="E69:E132" si="13">ROUND(F69*B69*$B$2/365,2)</f>
        <v>312.52999999999997</v>
      </c>
      <c r="F69" s="132">
        <f t="shared" ref="F69:F132" si="14">G68</f>
        <v>760480.52</v>
      </c>
      <c r="G69" s="132">
        <f t="shared" si="8"/>
        <v>756566.05</v>
      </c>
      <c r="H69" s="132">
        <f t="shared" ref="H69:H132" si="15">F69*$B$2*B69/365</f>
        <v>312.52624109589038</v>
      </c>
      <c r="I69" s="113">
        <f t="shared" si="9"/>
        <v>-3.7589041095884568E-3</v>
      </c>
    </row>
    <row r="70" spans="1:9" x14ac:dyDescent="0.25">
      <c r="A70" s="45">
        <v>43619</v>
      </c>
      <c r="B70" s="134">
        <f t="shared" si="10"/>
        <v>1</v>
      </c>
      <c r="C70" s="132">
        <f t="shared" si="11"/>
        <v>4227</v>
      </c>
      <c r="D70" s="133">
        <f t="shared" si="12"/>
        <v>3916.08</v>
      </c>
      <c r="E70" s="132">
        <f t="shared" si="13"/>
        <v>310.92</v>
      </c>
      <c r="F70" s="132">
        <f t="shared" si="14"/>
        <v>756566.05</v>
      </c>
      <c r="G70" s="132">
        <f t="shared" si="8"/>
        <v>752649.97000000009</v>
      </c>
      <c r="H70" s="132">
        <f t="shared" si="15"/>
        <v>310.91755479452053</v>
      </c>
      <c r="I70" s="113">
        <f t="shared" si="9"/>
        <v>-2.4452054794892319E-3</v>
      </c>
    </row>
    <row r="71" spans="1:9" x14ac:dyDescent="0.25">
      <c r="A71" s="45">
        <v>43620</v>
      </c>
      <c r="B71" s="134">
        <f t="shared" si="10"/>
        <v>1</v>
      </c>
      <c r="C71" s="132">
        <f t="shared" si="11"/>
        <v>4227</v>
      </c>
      <c r="D71" s="133">
        <f t="shared" si="12"/>
        <v>3917.69</v>
      </c>
      <c r="E71" s="132">
        <f t="shared" si="13"/>
        <v>309.31</v>
      </c>
      <c r="F71" s="132">
        <f t="shared" si="14"/>
        <v>752649.97000000009</v>
      </c>
      <c r="G71" s="132">
        <f t="shared" si="8"/>
        <v>748732.28000000014</v>
      </c>
      <c r="H71" s="132">
        <f t="shared" si="15"/>
        <v>309.30820684931507</v>
      </c>
      <c r="I71" s="113">
        <f t="shared" si="9"/>
        <v>-1.7931506849322432E-3</v>
      </c>
    </row>
    <row r="72" spans="1:9" x14ac:dyDescent="0.25">
      <c r="A72" s="45">
        <v>43621</v>
      </c>
      <c r="B72" s="134">
        <f t="shared" si="10"/>
        <v>1</v>
      </c>
      <c r="C72" s="132">
        <f t="shared" si="11"/>
        <v>4227</v>
      </c>
      <c r="D72" s="133">
        <f t="shared" si="12"/>
        <v>3919.3</v>
      </c>
      <c r="E72" s="132">
        <f t="shared" si="13"/>
        <v>307.7</v>
      </c>
      <c r="F72" s="132">
        <f t="shared" si="14"/>
        <v>748732.28000000014</v>
      </c>
      <c r="G72" s="132">
        <f t="shared" si="8"/>
        <v>744812.9800000001</v>
      </c>
      <c r="H72" s="132">
        <f t="shared" si="15"/>
        <v>307.69819726027401</v>
      </c>
      <c r="I72" s="113">
        <f t="shared" si="9"/>
        <v>-1.8027397259743339E-3</v>
      </c>
    </row>
    <row r="73" spans="1:9" x14ac:dyDescent="0.25">
      <c r="A73" s="45">
        <v>43622</v>
      </c>
      <c r="B73" s="134">
        <f t="shared" si="10"/>
        <v>1</v>
      </c>
      <c r="C73" s="132">
        <f t="shared" si="11"/>
        <v>4227</v>
      </c>
      <c r="D73" s="133">
        <f t="shared" si="12"/>
        <v>3920.91</v>
      </c>
      <c r="E73" s="132">
        <f t="shared" si="13"/>
        <v>306.08999999999997</v>
      </c>
      <c r="F73" s="132">
        <f t="shared" si="14"/>
        <v>744812.9800000001</v>
      </c>
      <c r="G73" s="132">
        <f t="shared" si="8"/>
        <v>740892.07000000007</v>
      </c>
      <c r="H73" s="132">
        <f t="shared" si="15"/>
        <v>306.0875260273973</v>
      </c>
      <c r="I73" s="113">
        <f t="shared" si="9"/>
        <v>-2.4739726026723474E-3</v>
      </c>
    </row>
    <row r="74" spans="1:9" x14ac:dyDescent="0.25">
      <c r="A74" s="45">
        <v>43623</v>
      </c>
      <c r="B74" s="134">
        <f t="shared" si="10"/>
        <v>1</v>
      </c>
      <c r="C74" s="132">
        <f t="shared" si="11"/>
        <v>4227</v>
      </c>
      <c r="D74" s="133">
        <f t="shared" si="12"/>
        <v>3922.52</v>
      </c>
      <c r="E74" s="132">
        <f t="shared" si="13"/>
        <v>304.48</v>
      </c>
      <c r="F74" s="132">
        <f t="shared" si="14"/>
        <v>740892.07000000007</v>
      </c>
      <c r="G74" s="132">
        <f t="shared" si="8"/>
        <v>736969.55</v>
      </c>
      <c r="H74" s="132">
        <f t="shared" si="15"/>
        <v>304.47619315068494</v>
      </c>
      <c r="I74" s="113">
        <f t="shared" si="9"/>
        <v>-3.8068493150831273E-3</v>
      </c>
    </row>
    <row r="75" spans="1:9" x14ac:dyDescent="0.25">
      <c r="A75" s="45">
        <v>43624</v>
      </c>
      <c r="B75" s="134">
        <f t="shared" si="10"/>
        <v>1</v>
      </c>
      <c r="C75" s="132">
        <f t="shared" si="11"/>
        <v>4227</v>
      </c>
      <c r="D75" s="133">
        <f t="shared" si="12"/>
        <v>3924.14</v>
      </c>
      <c r="E75" s="132">
        <f t="shared" si="13"/>
        <v>302.86</v>
      </c>
      <c r="F75" s="132">
        <f t="shared" si="14"/>
        <v>736969.55</v>
      </c>
      <c r="G75" s="132">
        <f t="shared" si="8"/>
        <v>733045.41</v>
      </c>
      <c r="H75" s="132">
        <f t="shared" si="15"/>
        <v>302.86419863013703</v>
      </c>
      <c r="I75" s="113">
        <f t="shared" si="9"/>
        <v>4.1986301370116053E-3</v>
      </c>
    </row>
    <row r="76" spans="1:9" x14ac:dyDescent="0.25">
      <c r="A76" s="45">
        <v>43625</v>
      </c>
      <c r="B76" s="134">
        <f t="shared" si="10"/>
        <v>1</v>
      </c>
      <c r="C76" s="132">
        <f t="shared" si="11"/>
        <v>4227</v>
      </c>
      <c r="D76" s="133">
        <f t="shared" si="12"/>
        <v>3925.75</v>
      </c>
      <c r="E76" s="132">
        <f t="shared" si="13"/>
        <v>301.25</v>
      </c>
      <c r="F76" s="132">
        <f t="shared" si="14"/>
        <v>733045.41</v>
      </c>
      <c r="G76" s="132">
        <f t="shared" si="8"/>
        <v>729119.66</v>
      </c>
      <c r="H76" s="132">
        <f t="shared" si="15"/>
        <v>301.25153835616436</v>
      </c>
      <c r="I76" s="113">
        <f t="shared" si="9"/>
        <v>1.5383561643602661E-3</v>
      </c>
    </row>
    <row r="77" spans="1:9" x14ac:dyDescent="0.25">
      <c r="A77" s="45">
        <v>43626</v>
      </c>
      <c r="B77" s="134">
        <f t="shared" si="10"/>
        <v>1</v>
      </c>
      <c r="C77" s="132">
        <f t="shared" si="11"/>
        <v>4227</v>
      </c>
      <c r="D77" s="133">
        <f t="shared" si="12"/>
        <v>3927.36</v>
      </c>
      <c r="E77" s="132">
        <f t="shared" si="13"/>
        <v>299.64</v>
      </c>
      <c r="F77" s="132">
        <f t="shared" si="14"/>
        <v>729119.66</v>
      </c>
      <c r="G77" s="132">
        <f t="shared" si="8"/>
        <v>725192.3</v>
      </c>
      <c r="H77" s="132">
        <f t="shared" si="15"/>
        <v>299.63821643835621</v>
      </c>
      <c r="I77" s="113">
        <f t="shared" si="9"/>
        <v>-1.7835616437764656E-3</v>
      </c>
    </row>
    <row r="78" spans="1:9" x14ac:dyDescent="0.25">
      <c r="A78" s="45">
        <v>43627</v>
      </c>
      <c r="B78" s="134">
        <f t="shared" si="10"/>
        <v>1</v>
      </c>
      <c r="C78" s="132">
        <f t="shared" si="11"/>
        <v>4227</v>
      </c>
      <c r="D78" s="133">
        <f t="shared" si="12"/>
        <v>3928.98</v>
      </c>
      <c r="E78" s="132">
        <f t="shared" si="13"/>
        <v>298.02</v>
      </c>
      <c r="F78" s="132">
        <f t="shared" si="14"/>
        <v>725192.3</v>
      </c>
      <c r="G78" s="132">
        <f t="shared" si="8"/>
        <v>721263.32000000007</v>
      </c>
      <c r="H78" s="132">
        <f t="shared" si="15"/>
        <v>298.02423287671235</v>
      </c>
      <c r="I78" s="113">
        <f t="shared" si="9"/>
        <v>4.2328767123649413E-3</v>
      </c>
    </row>
    <row r="79" spans="1:9" x14ac:dyDescent="0.25">
      <c r="A79" s="45">
        <v>43628</v>
      </c>
      <c r="B79" s="134">
        <f t="shared" si="10"/>
        <v>1</v>
      </c>
      <c r="C79" s="132">
        <f t="shared" si="11"/>
        <v>4227</v>
      </c>
      <c r="D79" s="133">
        <f t="shared" si="12"/>
        <v>3930.59</v>
      </c>
      <c r="E79" s="132">
        <f t="shared" si="13"/>
        <v>296.41000000000003</v>
      </c>
      <c r="F79" s="132">
        <f t="shared" si="14"/>
        <v>721263.32000000007</v>
      </c>
      <c r="G79" s="132">
        <f t="shared" si="8"/>
        <v>717332.7300000001</v>
      </c>
      <c r="H79" s="132">
        <f t="shared" si="15"/>
        <v>296.40958356164384</v>
      </c>
      <c r="I79" s="113">
        <f t="shared" si="9"/>
        <v>-4.1643835618287994E-4</v>
      </c>
    </row>
    <row r="80" spans="1:9" x14ac:dyDescent="0.25">
      <c r="A80" s="45">
        <v>43629</v>
      </c>
      <c r="B80" s="134">
        <f t="shared" si="10"/>
        <v>1</v>
      </c>
      <c r="C80" s="132">
        <f t="shared" si="11"/>
        <v>4227</v>
      </c>
      <c r="D80" s="133">
        <f t="shared" si="12"/>
        <v>3932.21</v>
      </c>
      <c r="E80" s="132">
        <f t="shared" si="13"/>
        <v>294.79000000000002</v>
      </c>
      <c r="F80" s="132">
        <f t="shared" si="14"/>
        <v>717332.7300000001</v>
      </c>
      <c r="G80" s="132">
        <f t="shared" si="8"/>
        <v>713400.52000000014</v>
      </c>
      <c r="H80" s="132">
        <f t="shared" si="15"/>
        <v>294.79427260273974</v>
      </c>
      <c r="I80" s="113">
        <f t="shared" si="9"/>
        <v>4.2726027397179678E-3</v>
      </c>
    </row>
    <row r="81" spans="1:9" x14ac:dyDescent="0.25">
      <c r="A81" s="45">
        <v>43630</v>
      </c>
      <c r="B81" s="134">
        <f t="shared" si="10"/>
        <v>1</v>
      </c>
      <c r="C81" s="132">
        <f t="shared" si="11"/>
        <v>4227</v>
      </c>
      <c r="D81" s="133">
        <f t="shared" si="12"/>
        <v>3933.82</v>
      </c>
      <c r="E81" s="132">
        <f t="shared" si="13"/>
        <v>293.18</v>
      </c>
      <c r="F81" s="132">
        <f t="shared" si="14"/>
        <v>713400.52000000014</v>
      </c>
      <c r="G81" s="132">
        <f t="shared" si="8"/>
        <v>709466.70000000019</v>
      </c>
      <c r="H81" s="132">
        <f t="shared" si="15"/>
        <v>293.17829589041105</v>
      </c>
      <c r="I81" s="113">
        <f t="shared" si="9"/>
        <v>-1.7041095889567259E-3</v>
      </c>
    </row>
    <row r="82" spans="1:9" x14ac:dyDescent="0.25">
      <c r="A82" s="45">
        <v>43631</v>
      </c>
      <c r="B82" s="134">
        <f t="shared" si="10"/>
        <v>1</v>
      </c>
      <c r="C82" s="132">
        <f t="shared" si="11"/>
        <v>4227</v>
      </c>
      <c r="D82" s="133">
        <f t="shared" si="12"/>
        <v>3935.44</v>
      </c>
      <c r="E82" s="132">
        <f t="shared" si="13"/>
        <v>291.56</v>
      </c>
      <c r="F82" s="132">
        <f t="shared" si="14"/>
        <v>709466.70000000019</v>
      </c>
      <c r="G82" s="132">
        <f t="shared" si="8"/>
        <v>705531.26000000024</v>
      </c>
      <c r="H82" s="132">
        <f t="shared" si="15"/>
        <v>291.56165753424665</v>
      </c>
      <c r="I82" s="113">
        <f t="shared" si="9"/>
        <v>1.6575342466467191E-3</v>
      </c>
    </row>
    <row r="83" spans="1:9" x14ac:dyDescent="0.25">
      <c r="A83" s="45">
        <v>43632</v>
      </c>
      <c r="B83" s="134">
        <f t="shared" si="10"/>
        <v>1</v>
      </c>
      <c r="C83" s="132">
        <f t="shared" si="11"/>
        <v>4227</v>
      </c>
      <c r="D83" s="133">
        <f t="shared" si="12"/>
        <v>3937.06</v>
      </c>
      <c r="E83" s="132">
        <f t="shared" si="13"/>
        <v>289.94</v>
      </c>
      <c r="F83" s="132">
        <f t="shared" si="14"/>
        <v>705531.26000000024</v>
      </c>
      <c r="G83" s="132">
        <f t="shared" si="8"/>
        <v>701594.20000000019</v>
      </c>
      <c r="H83" s="132">
        <f t="shared" si="15"/>
        <v>289.94435342465761</v>
      </c>
      <c r="I83" s="113">
        <f t="shared" si="9"/>
        <v>4.3534246576086844E-3</v>
      </c>
    </row>
    <row r="84" spans="1:9" x14ac:dyDescent="0.25">
      <c r="A84" s="45">
        <v>43633</v>
      </c>
      <c r="B84" s="134">
        <f t="shared" si="10"/>
        <v>1</v>
      </c>
      <c r="C84" s="132">
        <f t="shared" si="11"/>
        <v>4227</v>
      </c>
      <c r="D84" s="133">
        <f t="shared" si="12"/>
        <v>3938.67</v>
      </c>
      <c r="E84" s="132">
        <f t="shared" si="13"/>
        <v>288.33</v>
      </c>
      <c r="F84" s="132">
        <f t="shared" si="14"/>
        <v>701594.20000000019</v>
      </c>
      <c r="G84" s="132">
        <f t="shared" si="8"/>
        <v>697655.53000000014</v>
      </c>
      <c r="H84" s="132">
        <f t="shared" si="15"/>
        <v>288.32638356164387</v>
      </c>
      <c r="I84" s="113">
        <f t="shared" si="9"/>
        <v>-3.6164383561185787E-3</v>
      </c>
    </row>
    <row r="85" spans="1:9" x14ac:dyDescent="0.25">
      <c r="A85" s="45">
        <v>43634</v>
      </c>
      <c r="B85" s="134">
        <f t="shared" si="10"/>
        <v>1</v>
      </c>
      <c r="C85" s="132">
        <f t="shared" si="11"/>
        <v>4227</v>
      </c>
      <c r="D85" s="133">
        <f t="shared" si="12"/>
        <v>3940.29</v>
      </c>
      <c r="E85" s="132">
        <f t="shared" si="13"/>
        <v>286.70999999999998</v>
      </c>
      <c r="F85" s="132">
        <f t="shared" si="14"/>
        <v>697655.53000000014</v>
      </c>
      <c r="G85" s="132">
        <f t="shared" si="8"/>
        <v>693715.24000000011</v>
      </c>
      <c r="H85" s="132">
        <f t="shared" si="15"/>
        <v>286.70775205479458</v>
      </c>
      <c r="I85" s="113">
        <f t="shared" si="9"/>
        <v>-2.2479452053971727E-3</v>
      </c>
    </row>
    <row r="86" spans="1:9" x14ac:dyDescent="0.25">
      <c r="A86" s="45">
        <v>43635</v>
      </c>
      <c r="B86" s="134">
        <f t="shared" si="10"/>
        <v>1</v>
      </c>
      <c r="C86" s="132">
        <f t="shared" si="11"/>
        <v>4227</v>
      </c>
      <c r="D86" s="133">
        <f t="shared" si="12"/>
        <v>3941.91</v>
      </c>
      <c r="E86" s="132">
        <f t="shared" si="13"/>
        <v>285.08999999999997</v>
      </c>
      <c r="F86" s="132">
        <f t="shared" si="14"/>
        <v>693715.24000000011</v>
      </c>
      <c r="G86" s="132">
        <f t="shared" si="8"/>
        <v>689773.33000000007</v>
      </c>
      <c r="H86" s="132">
        <f t="shared" si="15"/>
        <v>285.08845479452054</v>
      </c>
      <c r="I86" s="113">
        <f t="shared" si="9"/>
        <v>-1.5452054794309333E-3</v>
      </c>
    </row>
    <row r="87" spans="1:9" x14ac:dyDescent="0.25">
      <c r="A87" s="45">
        <v>43636</v>
      </c>
      <c r="B87" s="134">
        <f t="shared" si="10"/>
        <v>1</v>
      </c>
      <c r="C87" s="132">
        <f t="shared" si="11"/>
        <v>4227</v>
      </c>
      <c r="D87" s="133">
        <f t="shared" si="12"/>
        <v>3943.5299999999997</v>
      </c>
      <c r="E87" s="132">
        <f t="shared" si="13"/>
        <v>283.47000000000003</v>
      </c>
      <c r="F87" s="132">
        <f t="shared" si="14"/>
        <v>689773.33000000007</v>
      </c>
      <c r="G87" s="132">
        <f t="shared" si="8"/>
        <v>685829.8</v>
      </c>
      <c r="H87" s="132">
        <f t="shared" si="15"/>
        <v>283.46849178082192</v>
      </c>
      <c r="I87" s="113">
        <f t="shared" si="9"/>
        <v>-1.5082191781061738E-3</v>
      </c>
    </row>
    <row r="88" spans="1:9" x14ac:dyDescent="0.25">
      <c r="A88" s="45">
        <v>43637</v>
      </c>
      <c r="B88" s="134">
        <f t="shared" si="10"/>
        <v>1</v>
      </c>
      <c r="C88" s="132">
        <f t="shared" si="11"/>
        <v>4227</v>
      </c>
      <c r="D88" s="133">
        <f t="shared" si="12"/>
        <v>3945.15</v>
      </c>
      <c r="E88" s="132">
        <f t="shared" si="13"/>
        <v>281.85000000000002</v>
      </c>
      <c r="F88" s="132">
        <f t="shared" si="14"/>
        <v>685829.8</v>
      </c>
      <c r="G88" s="132">
        <f t="shared" si="8"/>
        <v>681884.65</v>
      </c>
      <c r="H88" s="132">
        <f t="shared" si="15"/>
        <v>281.84786301369866</v>
      </c>
      <c r="I88" s="113">
        <f t="shared" si="9"/>
        <v>-2.1369863013660506E-3</v>
      </c>
    </row>
    <row r="89" spans="1:9" x14ac:dyDescent="0.25">
      <c r="A89" s="45">
        <v>43638</v>
      </c>
      <c r="B89" s="134">
        <f t="shared" si="10"/>
        <v>1</v>
      </c>
      <c r="C89" s="132">
        <f t="shared" si="11"/>
        <v>4227</v>
      </c>
      <c r="D89" s="133">
        <f t="shared" si="12"/>
        <v>3946.77</v>
      </c>
      <c r="E89" s="132">
        <f t="shared" si="13"/>
        <v>280.23</v>
      </c>
      <c r="F89" s="132">
        <f t="shared" si="14"/>
        <v>681884.65</v>
      </c>
      <c r="G89" s="132">
        <f t="shared" si="8"/>
        <v>677937.88</v>
      </c>
      <c r="H89" s="132">
        <f t="shared" si="15"/>
        <v>280.22656849315069</v>
      </c>
      <c r="I89" s="113">
        <f t="shared" si="9"/>
        <v>-3.4315068493242507E-3</v>
      </c>
    </row>
    <row r="90" spans="1:9" x14ac:dyDescent="0.25">
      <c r="A90" s="45">
        <v>43639</v>
      </c>
      <c r="B90" s="134">
        <f t="shared" si="10"/>
        <v>1</v>
      </c>
      <c r="C90" s="132">
        <f t="shared" si="11"/>
        <v>4227</v>
      </c>
      <c r="D90" s="133">
        <f t="shared" si="12"/>
        <v>3948.4</v>
      </c>
      <c r="E90" s="132">
        <f t="shared" si="13"/>
        <v>278.60000000000002</v>
      </c>
      <c r="F90" s="132">
        <f t="shared" si="14"/>
        <v>677937.88</v>
      </c>
      <c r="G90" s="132">
        <f t="shared" si="8"/>
        <v>673989.48</v>
      </c>
      <c r="H90" s="132">
        <f t="shared" si="15"/>
        <v>278.60460821917809</v>
      </c>
      <c r="I90" s="113">
        <f t="shared" si="9"/>
        <v>4.6082191780669746E-3</v>
      </c>
    </row>
    <row r="91" spans="1:9" x14ac:dyDescent="0.25">
      <c r="A91" s="45">
        <v>43640</v>
      </c>
      <c r="B91" s="134">
        <f t="shared" si="10"/>
        <v>1</v>
      </c>
      <c r="C91" s="132">
        <f t="shared" si="11"/>
        <v>4227</v>
      </c>
      <c r="D91" s="133">
        <f t="shared" si="12"/>
        <v>3950.02</v>
      </c>
      <c r="E91" s="132">
        <f t="shared" si="13"/>
        <v>276.98</v>
      </c>
      <c r="F91" s="132">
        <f t="shared" si="14"/>
        <v>673989.48</v>
      </c>
      <c r="G91" s="132">
        <f t="shared" si="8"/>
        <v>670039.46</v>
      </c>
      <c r="H91" s="132">
        <f t="shared" si="15"/>
        <v>276.98197808219174</v>
      </c>
      <c r="I91" s="113">
        <f t="shared" si="9"/>
        <v>1.9780821917265712E-3</v>
      </c>
    </row>
    <row r="92" spans="1:9" x14ac:dyDescent="0.25">
      <c r="A92" s="45">
        <v>43641</v>
      </c>
      <c r="B92" s="134">
        <f t="shared" si="10"/>
        <v>1</v>
      </c>
      <c r="C92" s="132">
        <f t="shared" si="11"/>
        <v>4227</v>
      </c>
      <c r="D92" s="133">
        <f t="shared" si="12"/>
        <v>3951.64</v>
      </c>
      <c r="E92" s="132">
        <f t="shared" si="13"/>
        <v>275.36</v>
      </c>
      <c r="F92" s="132">
        <f t="shared" si="14"/>
        <v>670039.46</v>
      </c>
      <c r="G92" s="132">
        <f t="shared" si="8"/>
        <v>666087.81999999995</v>
      </c>
      <c r="H92" s="132">
        <f t="shared" si="15"/>
        <v>275.35868219178082</v>
      </c>
      <c r="I92" s="113">
        <f t="shared" si="9"/>
        <v>-1.3178082191984686E-3</v>
      </c>
    </row>
    <row r="93" spans="1:9" x14ac:dyDescent="0.25">
      <c r="A93" s="45">
        <v>43642</v>
      </c>
      <c r="B93" s="134">
        <f t="shared" si="10"/>
        <v>1</v>
      </c>
      <c r="C93" s="132">
        <f t="shared" si="11"/>
        <v>4227</v>
      </c>
      <c r="D93" s="133">
        <f t="shared" si="12"/>
        <v>3953.27</v>
      </c>
      <c r="E93" s="132">
        <f t="shared" si="13"/>
        <v>273.73</v>
      </c>
      <c r="F93" s="132">
        <f t="shared" si="14"/>
        <v>666087.81999999995</v>
      </c>
      <c r="G93" s="132">
        <f t="shared" si="8"/>
        <v>662134.54999999993</v>
      </c>
      <c r="H93" s="132">
        <f t="shared" si="15"/>
        <v>273.73472054794519</v>
      </c>
      <c r="I93" s="113">
        <f t="shared" si="9"/>
        <v>4.7205479451690735E-3</v>
      </c>
    </row>
    <row r="94" spans="1:9" x14ac:dyDescent="0.25">
      <c r="A94" s="45">
        <v>43643</v>
      </c>
      <c r="B94" s="134">
        <f t="shared" si="10"/>
        <v>1</v>
      </c>
      <c r="C94" s="132">
        <f t="shared" si="11"/>
        <v>4227</v>
      </c>
      <c r="D94" s="133">
        <f t="shared" si="12"/>
        <v>3954.89</v>
      </c>
      <c r="E94" s="132">
        <f t="shared" si="13"/>
        <v>272.11</v>
      </c>
      <c r="F94" s="132">
        <f t="shared" si="14"/>
        <v>662134.54999999993</v>
      </c>
      <c r="G94" s="132">
        <f t="shared" si="8"/>
        <v>658179.65999999992</v>
      </c>
      <c r="H94" s="132">
        <f t="shared" si="15"/>
        <v>272.11008904109582</v>
      </c>
      <c r="I94" s="113">
        <f t="shared" si="9"/>
        <v>8.9041095804986981E-5</v>
      </c>
    </row>
    <row r="95" spans="1:9" x14ac:dyDescent="0.25">
      <c r="A95" s="45">
        <v>43644</v>
      </c>
      <c r="B95" s="134">
        <f t="shared" si="10"/>
        <v>1</v>
      </c>
      <c r="C95" s="132">
        <f t="shared" si="11"/>
        <v>4227</v>
      </c>
      <c r="D95" s="133">
        <f t="shared" si="12"/>
        <v>3956.52</v>
      </c>
      <c r="E95" s="132">
        <f t="shared" si="13"/>
        <v>270.48</v>
      </c>
      <c r="F95" s="132">
        <f t="shared" si="14"/>
        <v>658179.65999999992</v>
      </c>
      <c r="G95" s="132">
        <f t="shared" si="8"/>
        <v>654223.1399999999</v>
      </c>
      <c r="H95" s="132">
        <f t="shared" si="15"/>
        <v>270.48479178082187</v>
      </c>
      <c r="I95" s="113">
        <f t="shared" si="9"/>
        <v>4.7917808218471691E-3</v>
      </c>
    </row>
    <row r="96" spans="1:9" x14ac:dyDescent="0.25">
      <c r="A96" s="45">
        <v>43645</v>
      </c>
      <c r="B96" s="134">
        <f t="shared" si="10"/>
        <v>1</v>
      </c>
      <c r="C96" s="132">
        <f t="shared" si="11"/>
        <v>4227</v>
      </c>
      <c r="D96" s="133">
        <f t="shared" si="12"/>
        <v>3958.14</v>
      </c>
      <c r="E96" s="132">
        <f t="shared" si="13"/>
        <v>268.86</v>
      </c>
      <c r="F96" s="132">
        <f t="shared" si="14"/>
        <v>654223.1399999999</v>
      </c>
      <c r="G96" s="132">
        <f t="shared" si="8"/>
        <v>650264.99999999988</v>
      </c>
      <c r="H96" s="132">
        <f t="shared" si="15"/>
        <v>268.85882465753417</v>
      </c>
      <c r="I96" s="113">
        <f t="shared" si="9"/>
        <v>-1.1753424658422773E-3</v>
      </c>
    </row>
    <row r="97" spans="1:9" x14ac:dyDescent="0.25">
      <c r="A97" s="45">
        <v>43646</v>
      </c>
      <c r="B97" s="134">
        <f t="shared" si="10"/>
        <v>1</v>
      </c>
      <c r="C97" s="132">
        <f t="shared" si="11"/>
        <v>4227</v>
      </c>
      <c r="D97" s="133">
        <f t="shared" si="12"/>
        <v>3959.77</v>
      </c>
      <c r="E97" s="132">
        <f t="shared" si="13"/>
        <v>267.23</v>
      </c>
      <c r="F97" s="132">
        <f t="shared" si="14"/>
        <v>650264.99999999988</v>
      </c>
      <c r="G97" s="132">
        <f t="shared" si="8"/>
        <v>646305.22999999986</v>
      </c>
      <c r="H97" s="132">
        <f t="shared" si="15"/>
        <v>267.23219178082189</v>
      </c>
      <c r="I97" s="113">
        <f t="shared" si="9"/>
        <v>2.1917808218745449E-3</v>
      </c>
    </row>
    <row r="98" spans="1:9" x14ac:dyDescent="0.25">
      <c r="A98" s="45">
        <v>43647</v>
      </c>
      <c r="B98" s="134">
        <f t="shared" si="10"/>
        <v>1</v>
      </c>
      <c r="C98" s="132">
        <f t="shared" si="11"/>
        <v>4227</v>
      </c>
      <c r="D98" s="133">
        <f t="shared" si="12"/>
        <v>3961.4</v>
      </c>
      <c r="E98" s="132">
        <f t="shared" si="13"/>
        <v>265.60000000000002</v>
      </c>
      <c r="F98" s="132">
        <f t="shared" si="14"/>
        <v>646305.22999999986</v>
      </c>
      <c r="G98" s="132">
        <f t="shared" si="8"/>
        <v>642343.82999999984</v>
      </c>
      <c r="H98" s="132">
        <f t="shared" si="15"/>
        <v>265.60488904109582</v>
      </c>
      <c r="I98" s="113">
        <f t="shared" si="9"/>
        <v>4.8890410957938002E-3</v>
      </c>
    </row>
    <row r="99" spans="1:9" x14ac:dyDescent="0.25">
      <c r="A99" s="45">
        <v>43648</v>
      </c>
      <c r="B99" s="134">
        <f t="shared" si="10"/>
        <v>1</v>
      </c>
      <c r="C99" s="132">
        <f t="shared" si="11"/>
        <v>4227</v>
      </c>
      <c r="D99" s="133">
        <f t="shared" si="12"/>
        <v>3963.02</v>
      </c>
      <c r="E99" s="132">
        <f t="shared" si="13"/>
        <v>263.98</v>
      </c>
      <c r="F99" s="132">
        <f t="shared" si="14"/>
        <v>642343.82999999984</v>
      </c>
      <c r="G99" s="132">
        <f t="shared" si="8"/>
        <v>638380.80999999982</v>
      </c>
      <c r="H99" s="132">
        <f t="shared" si="15"/>
        <v>263.97691643835611</v>
      </c>
      <c r="I99" s="113">
        <f t="shared" si="9"/>
        <v>-3.0835616439048863E-3</v>
      </c>
    </row>
    <row r="100" spans="1:9" x14ac:dyDescent="0.25">
      <c r="A100" s="45">
        <v>43649</v>
      </c>
      <c r="B100" s="134">
        <f t="shared" si="10"/>
        <v>1</v>
      </c>
      <c r="C100" s="132">
        <f t="shared" si="11"/>
        <v>4227</v>
      </c>
      <c r="D100" s="133">
        <f t="shared" si="12"/>
        <v>3964.65</v>
      </c>
      <c r="E100" s="132">
        <f t="shared" si="13"/>
        <v>262.35000000000002</v>
      </c>
      <c r="F100" s="132">
        <f t="shared" si="14"/>
        <v>638380.80999999982</v>
      </c>
      <c r="G100" s="132">
        <f t="shared" si="8"/>
        <v>634416.1599999998</v>
      </c>
      <c r="H100" s="132">
        <f t="shared" si="15"/>
        <v>262.34827808219171</v>
      </c>
      <c r="I100" s="113">
        <f t="shared" si="9"/>
        <v>-1.7219178083109909E-3</v>
      </c>
    </row>
    <row r="101" spans="1:9" x14ac:dyDescent="0.25">
      <c r="A101" s="45">
        <v>43650</v>
      </c>
      <c r="B101" s="134">
        <f t="shared" si="10"/>
        <v>1</v>
      </c>
      <c r="C101" s="132">
        <f t="shared" si="11"/>
        <v>4227</v>
      </c>
      <c r="D101" s="133">
        <f t="shared" si="12"/>
        <v>3966.2799999999997</v>
      </c>
      <c r="E101" s="132">
        <f t="shared" si="13"/>
        <v>260.72000000000003</v>
      </c>
      <c r="F101" s="132">
        <f t="shared" si="14"/>
        <v>634416.1599999998</v>
      </c>
      <c r="G101" s="132">
        <f t="shared" si="8"/>
        <v>630449.87999999977</v>
      </c>
      <c r="H101" s="132">
        <f t="shared" si="15"/>
        <v>260.71896986301363</v>
      </c>
      <c r="I101" s="113">
        <f t="shared" si="9"/>
        <v>-1.0301369864009757E-3</v>
      </c>
    </row>
    <row r="102" spans="1:9" x14ac:dyDescent="0.25">
      <c r="A102" s="45">
        <v>43651</v>
      </c>
      <c r="B102" s="134">
        <f t="shared" si="10"/>
        <v>1</v>
      </c>
      <c r="C102" s="132">
        <f t="shared" si="11"/>
        <v>4227</v>
      </c>
      <c r="D102" s="133">
        <f t="shared" si="12"/>
        <v>3967.91</v>
      </c>
      <c r="E102" s="132">
        <f t="shared" si="13"/>
        <v>259.08999999999997</v>
      </c>
      <c r="F102" s="132">
        <f t="shared" si="14"/>
        <v>630449.87999999977</v>
      </c>
      <c r="G102" s="132">
        <f t="shared" si="8"/>
        <v>626481.96999999974</v>
      </c>
      <c r="H102" s="132">
        <f t="shared" si="15"/>
        <v>259.0889917808218</v>
      </c>
      <c r="I102" s="113">
        <f t="shared" si="9"/>
        <v>-1.0082191781748406E-3</v>
      </c>
    </row>
    <row r="103" spans="1:9" x14ac:dyDescent="0.25">
      <c r="A103" s="45">
        <v>43652</v>
      </c>
      <c r="B103" s="134">
        <f t="shared" si="10"/>
        <v>1</v>
      </c>
      <c r="C103" s="132">
        <f t="shared" si="11"/>
        <v>4227</v>
      </c>
      <c r="D103" s="133">
        <f t="shared" si="12"/>
        <v>3969.54</v>
      </c>
      <c r="E103" s="132">
        <f t="shared" si="13"/>
        <v>257.45999999999998</v>
      </c>
      <c r="F103" s="132">
        <f t="shared" si="14"/>
        <v>626481.96999999974</v>
      </c>
      <c r="G103" s="132">
        <f t="shared" si="8"/>
        <v>622512.4299999997</v>
      </c>
      <c r="H103" s="132">
        <f t="shared" si="15"/>
        <v>257.45834383561635</v>
      </c>
      <c r="I103" s="113">
        <f t="shared" si="9"/>
        <v>-1.6561643836325857E-3</v>
      </c>
    </row>
    <row r="104" spans="1:9" x14ac:dyDescent="0.25">
      <c r="A104" s="45">
        <v>43653</v>
      </c>
      <c r="B104" s="134">
        <f t="shared" si="10"/>
        <v>1</v>
      </c>
      <c r="C104" s="132">
        <f t="shared" si="11"/>
        <v>4227</v>
      </c>
      <c r="D104" s="133">
        <f t="shared" si="12"/>
        <v>3971.17</v>
      </c>
      <c r="E104" s="132">
        <f t="shared" si="13"/>
        <v>255.83</v>
      </c>
      <c r="F104" s="132">
        <f t="shared" si="14"/>
        <v>622512.4299999997</v>
      </c>
      <c r="G104" s="132">
        <f t="shared" si="8"/>
        <v>618541.25999999966</v>
      </c>
      <c r="H104" s="132">
        <f t="shared" si="15"/>
        <v>255.82702602739712</v>
      </c>
      <c r="I104" s="113">
        <f t="shared" si="9"/>
        <v>-2.9739726028878977E-3</v>
      </c>
    </row>
    <row r="105" spans="1:9" x14ac:dyDescent="0.25">
      <c r="A105" s="45">
        <v>43654</v>
      </c>
      <c r="B105" s="134">
        <f t="shared" si="10"/>
        <v>1</v>
      </c>
      <c r="C105" s="132">
        <f t="shared" si="11"/>
        <v>4227</v>
      </c>
      <c r="D105" s="133">
        <f t="shared" si="12"/>
        <v>3972.8</v>
      </c>
      <c r="E105" s="132">
        <f t="shared" si="13"/>
        <v>254.2</v>
      </c>
      <c r="F105" s="132">
        <f t="shared" si="14"/>
        <v>618541.25999999966</v>
      </c>
      <c r="G105" s="132">
        <f t="shared" si="8"/>
        <v>614568.45999999961</v>
      </c>
      <c r="H105" s="132">
        <f t="shared" si="15"/>
        <v>254.19503835616422</v>
      </c>
      <c r="I105" s="113">
        <f t="shared" si="9"/>
        <v>-4.9616438357702464E-3</v>
      </c>
    </row>
    <row r="106" spans="1:9" x14ac:dyDescent="0.25">
      <c r="A106" s="45">
        <v>43655</v>
      </c>
      <c r="B106" s="134">
        <f t="shared" si="10"/>
        <v>1</v>
      </c>
      <c r="C106" s="132">
        <f t="shared" si="11"/>
        <v>4227</v>
      </c>
      <c r="D106" s="133">
        <f t="shared" si="12"/>
        <v>3974.44</v>
      </c>
      <c r="E106" s="132">
        <f t="shared" si="13"/>
        <v>252.56</v>
      </c>
      <c r="F106" s="132">
        <f t="shared" si="14"/>
        <v>614568.45999999961</v>
      </c>
      <c r="G106" s="132">
        <f t="shared" si="8"/>
        <v>610594.01999999967</v>
      </c>
      <c r="H106" s="132">
        <f t="shared" si="15"/>
        <v>252.56238082191766</v>
      </c>
      <c r="I106" s="113">
        <f t="shared" si="9"/>
        <v>2.3808219176544299E-3</v>
      </c>
    </row>
    <row r="107" spans="1:9" x14ac:dyDescent="0.25">
      <c r="A107" s="45">
        <v>43656</v>
      </c>
      <c r="B107" s="134">
        <f t="shared" si="10"/>
        <v>1</v>
      </c>
      <c r="C107" s="132">
        <f t="shared" si="11"/>
        <v>4227</v>
      </c>
      <c r="D107" s="133">
        <f t="shared" si="12"/>
        <v>3976.07</v>
      </c>
      <c r="E107" s="132">
        <f t="shared" si="13"/>
        <v>250.93</v>
      </c>
      <c r="F107" s="132">
        <f t="shared" si="14"/>
        <v>610594.01999999967</v>
      </c>
      <c r="G107" s="132">
        <f t="shared" si="8"/>
        <v>606617.94999999972</v>
      </c>
      <c r="H107" s="132">
        <f t="shared" si="15"/>
        <v>250.92904931506834</v>
      </c>
      <c r="I107" s="113">
        <f t="shared" si="9"/>
        <v>-9.5068493166650114E-4</v>
      </c>
    </row>
    <row r="108" spans="1:9" x14ac:dyDescent="0.25">
      <c r="A108" s="45">
        <v>43657</v>
      </c>
      <c r="B108" s="134">
        <f t="shared" si="10"/>
        <v>1</v>
      </c>
      <c r="C108" s="132">
        <f t="shared" si="11"/>
        <v>4227</v>
      </c>
      <c r="D108" s="133">
        <f t="shared" si="12"/>
        <v>3977.7</v>
      </c>
      <c r="E108" s="132">
        <f t="shared" si="13"/>
        <v>249.3</v>
      </c>
      <c r="F108" s="132">
        <f t="shared" si="14"/>
        <v>606617.94999999972</v>
      </c>
      <c r="G108" s="132">
        <f t="shared" si="8"/>
        <v>602640.24999999977</v>
      </c>
      <c r="H108" s="132">
        <f t="shared" si="15"/>
        <v>249.29504794520537</v>
      </c>
      <c r="I108" s="113">
        <f t="shared" si="9"/>
        <v>-4.9520547946428906E-3</v>
      </c>
    </row>
    <row r="109" spans="1:9" x14ac:dyDescent="0.25">
      <c r="A109" s="45">
        <v>43658</v>
      </c>
      <c r="B109" s="134">
        <f t="shared" si="10"/>
        <v>1</v>
      </c>
      <c r="C109" s="132">
        <f t="shared" si="11"/>
        <v>4227</v>
      </c>
      <c r="D109" s="133">
        <f t="shared" si="12"/>
        <v>3979.34</v>
      </c>
      <c r="E109" s="132">
        <f t="shared" si="13"/>
        <v>247.66</v>
      </c>
      <c r="F109" s="132">
        <f t="shared" si="14"/>
        <v>602640.24999999977</v>
      </c>
      <c r="G109" s="132">
        <f t="shared" si="8"/>
        <v>598660.9099999998</v>
      </c>
      <c r="H109" s="132">
        <f t="shared" si="15"/>
        <v>247.66037671232866</v>
      </c>
      <c r="I109" s="113">
        <f t="shared" si="9"/>
        <v>3.7671232865932325E-4</v>
      </c>
    </row>
    <row r="110" spans="1:9" x14ac:dyDescent="0.25">
      <c r="A110" s="45">
        <v>43659</v>
      </c>
      <c r="B110" s="134">
        <f t="shared" si="10"/>
        <v>1</v>
      </c>
      <c r="C110" s="132">
        <f t="shared" si="11"/>
        <v>4227</v>
      </c>
      <c r="D110" s="133">
        <f t="shared" si="12"/>
        <v>3980.97</v>
      </c>
      <c r="E110" s="132">
        <f t="shared" si="13"/>
        <v>246.03</v>
      </c>
      <c r="F110" s="132">
        <f t="shared" si="14"/>
        <v>598660.9099999998</v>
      </c>
      <c r="G110" s="132">
        <f t="shared" si="8"/>
        <v>594679.93999999983</v>
      </c>
      <c r="H110" s="132">
        <f t="shared" si="15"/>
        <v>246.02503150684922</v>
      </c>
      <c r="I110" s="113">
        <f t="shared" si="9"/>
        <v>-4.9684931507840702E-3</v>
      </c>
    </row>
    <row r="111" spans="1:9" x14ac:dyDescent="0.25">
      <c r="A111" s="45">
        <v>43660</v>
      </c>
      <c r="B111" s="134">
        <f t="shared" si="10"/>
        <v>1</v>
      </c>
      <c r="C111" s="132">
        <f t="shared" si="11"/>
        <v>4227</v>
      </c>
      <c r="D111" s="133">
        <f t="shared" si="12"/>
        <v>3982.61</v>
      </c>
      <c r="E111" s="132">
        <f t="shared" si="13"/>
        <v>244.39</v>
      </c>
      <c r="F111" s="132">
        <f t="shared" si="14"/>
        <v>594679.93999999983</v>
      </c>
      <c r="G111" s="132">
        <f t="shared" si="8"/>
        <v>590697.32999999984</v>
      </c>
      <c r="H111" s="132">
        <f t="shared" si="15"/>
        <v>244.38901643835607</v>
      </c>
      <c r="I111" s="113">
        <f t="shared" si="9"/>
        <v>-9.8356164392043866E-4</v>
      </c>
    </row>
    <row r="112" spans="1:9" x14ac:dyDescent="0.25">
      <c r="A112" s="45">
        <v>43661</v>
      </c>
      <c r="B112" s="134">
        <f t="shared" si="10"/>
        <v>1</v>
      </c>
      <c r="C112" s="132">
        <f t="shared" si="11"/>
        <v>4227</v>
      </c>
      <c r="D112" s="133">
        <f t="shared" si="12"/>
        <v>3984.25</v>
      </c>
      <c r="E112" s="132">
        <f t="shared" si="13"/>
        <v>242.75</v>
      </c>
      <c r="F112" s="132">
        <f t="shared" si="14"/>
        <v>590697.32999999984</v>
      </c>
      <c r="G112" s="132">
        <f t="shared" si="8"/>
        <v>586713.07999999984</v>
      </c>
      <c r="H112" s="132">
        <f t="shared" si="15"/>
        <v>242.75232739726019</v>
      </c>
      <c r="I112" s="113">
        <f t="shared" si="9"/>
        <v>2.3273972601884907E-3</v>
      </c>
    </row>
    <row r="113" spans="1:9" x14ac:dyDescent="0.25">
      <c r="A113" s="45">
        <v>43662</v>
      </c>
      <c r="B113" s="134">
        <f t="shared" si="10"/>
        <v>1</v>
      </c>
      <c r="C113" s="132">
        <f t="shared" si="11"/>
        <v>4227</v>
      </c>
      <c r="D113" s="133">
        <f t="shared" si="12"/>
        <v>3985.89</v>
      </c>
      <c r="E113" s="132">
        <f t="shared" si="13"/>
        <v>241.11</v>
      </c>
      <c r="F113" s="132">
        <f t="shared" si="14"/>
        <v>586713.07999999984</v>
      </c>
      <c r="G113" s="132">
        <f t="shared" si="8"/>
        <v>582727.18999999983</v>
      </c>
      <c r="H113" s="132">
        <f t="shared" si="15"/>
        <v>241.11496438356156</v>
      </c>
      <c r="I113" s="113">
        <f t="shared" si="9"/>
        <v>4.9643835615427179E-3</v>
      </c>
    </row>
    <row r="114" spans="1:9" x14ac:dyDescent="0.25">
      <c r="A114" s="45">
        <v>43663</v>
      </c>
      <c r="B114" s="134">
        <f t="shared" si="10"/>
        <v>1</v>
      </c>
      <c r="C114" s="132">
        <f t="shared" si="11"/>
        <v>4227</v>
      </c>
      <c r="D114" s="133">
        <f t="shared" si="12"/>
        <v>3987.52</v>
      </c>
      <c r="E114" s="132">
        <f t="shared" si="13"/>
        <v>239.48</v>
      </c>
      <c r="F114" s="132">
        <f t="shared" si="14"/>
        <v>582727.18999999983</v>
      </c>
      <c r="G114" s="132">
        <f t="shared" si="8"/>
        <v>578739.66999999981</v>
      </c>
      <c r="H114" s="132">
        <f t="shared" si="15"/>
        <v>239.4769273972602</v>
      </c>
      <c r="I114" s="113">
        <f t="shared" si="9"/>
        <v>-3.0726027397918187E-3</v>
      </c>
    </row>
    <row r="115" spans="1:9" x14ac:dyDescent="0.25">
      <c r="A115" s="45">
        <v>43664</v>
      </c>
      <c r="B115" s="134">
        <f t="shared" si="10"/>
        <v>1</v>
      </c>
      <c r="C115" s="132">
        <f t="shared" si="11"/>
        <v>4227</v>
      </c>
      <c r="D115" s="133">
        <f t="shared" si="12"/>
        <v>3989.16</v>
      </c>
      <c r="E115" s="132">
        <f t="shared" si="13"/>
        <v>237.84</v>
      </c>
      <c r="F115" s="132">
        <f t="shared" si="14"/>
        <v>578739.66999999981</v>
      </c>
      <c r="G115" s="132">
        <f t="shared" si="8"/>
        <v>574750.50999999978</v>
      </c>
      <c r="H115" s="132">
        <f t="shared" si="15"/>
        <v>237.8382205479451</v>
      </c>
      <c r="I115" s="113">
        <f t="shared" si="9"/>
        <v>-1.7794520549045956E-3</v>
      </c>
    </row>
    <row r="116" spans="1:9" x14ac:dyDescent="0.25">
      <c r="A116" s="45">
        <v>43665</v>
      </c>
      <c r="B116" s="134">
        <f t="shared" si="10"/>
        <v>1</v>
      </c>
      <c r="C116" s="132">
        <f t="shared" si="11"/>
        <v>4227</v>
      </c>
      <c r="D116" s="133">
        <f t="shared" si="12"/>
        <v>3990.8</v>
      </c>
      <c r="E116" s="132">
        <f t="shared" si="13"/>
        <v>236.2</v>
      </c>
      <c r="F116" s="132">
        <f t="shared" si="14"/>
        <v>574750.50999999978</v>
      </c>
      <c r="G116" s="132">
        <f t="shared" si="8"/>
        <v>570759.70999999973</v>
      </c>
      <c r="H116" s="132">
        <f t="shared" si="15"/>
        <v>236.1988397260273</v>
      </c>
      <c r="I116" s="113">
        <f t="shared" si="9"/>
        <v>-1.1602739726868094E-3</v>
      </c>
    </row>
    <row r="117" spans="1:9" x14ac:dyDescent="0.25">
      <c r="A117" s="45">
        <v>43666</v>
      </c>
      <c r="B117" s="134">
        <f t="shared" si="10"/>
        <v>1</v>
      </c>
      <c r="C117" s="132">
        <f t="shared" si="11"/>
        <v>4227</v>
      </c>
      <c r="D117" s="133">
        <f t="shared" si="12"/>
        <v>3992.44</v>
      </c>
      <c r="E117" s="132">
        <f t="shared" si="13"/>
        <v>234.56</v>
      </c>
      <c r="F117" s="132">
        <f t="shared" si="14"/>
        <v>570759.70999999973</v>
      </c>
      <c r="G117" s="132">
        <f t="shared" si="8"/>
        <v>566767.26999999979</v>
      </c>
      <c r="H117" s="132">
        <f t="shared" si="15"/>
        <v>234.55878493150672</v>
      </c>
      <c r="I117" s="113">
        <f t="shared" si="9"/>
        <v>-1.2150684932805689E-3</v>
      </c>
    </row>
    <row r="118" spans="1:9" x14ac:dyDescent="0.25">
      <c r="A118" s="45">
        <v>43667</v>
      </c>
      <c r="B118" s="134">
        <f t="shared" si="10"/>
        <v>1</v>
      </c>
      <c r="C118" s="132">
        <f t="shared" si="11"/>
        <v>4227</v>
      </c>
      <c r="D118" s="133">
        <f t="shared" si="12"/>
        <v>3994.08</v>
      </c>
      <c r="E118" s="132">
        <f t="shared" si="13"/>
        <v>232.92</v>
      </c>
      <c r="F118" s="132">
        <f t="shared" si="14"/>
        <v>566767.26999999979</v>
      </c>
      <c r="G118" s="132">
        <f t="shared" si="8"/>
        <v>562773.18999999983</v>
      </c>
      <c r="H118" s="132">
        <f t="shared" si="15"/>
        <v>232.91805616438344</v>
      </c>
      <c r="I118" s="113">
        <f t="shared" si="9"/>
        <v>-1.9438356165437654E-3</v>
      </c>
    </row>
    <row r="119" spans="1:9" x14ac:dyDescent="0.25">
      <c r="A119" s="45">
        <v>43668</v>
      </c>
      <c r="B119" s="134">
        <f t="shared" si="10"/>
        <v>1</v>
      </c>
      <c r="C119" s="132">
        <f t="shared" si="11"/>
        <v>4227</v>
      </c>
      <c r="D119" s="133">
        <f t="shared" si="12"/>
        <v>3995.72</v>
      </c>
      <c r="E119" s="132">
        <f t="shared" si="13"/>
        <v>231.28</v>
      </c>
      <c r="F119" s="132">
        <f t="shared" si="14"/>
        <v>562773.18999999983</v>
      </c>
      <c r="G119" s="132">
        <f t="shared" si="8"/>
        <v>558777.46999999986</v>
      </c>
      <c r="H119" s="132">
        <f t="shared" si="15"/>
        <v>231.27665342465744</v>
      </c>
      <c r="I119" s="113">
        <f t="shared" si="9"/>
        <v>-3.346575342561664E-3</v>
      </c>
    </row>
    <row r="120" spans="1:9" x14ac:dyDescent="0.25">
      <c r="A120" s="45">
        <v>43669</v>
      </c>
      <c r="B120" s="134">
        <f t="shared" si="10"/>
        <v>1</v>
      </c>
      <c r="C120" s="132">
        <f t="shared" si="11"/>
        <v>4227</v>
      </c>
      <c r="D120" s="133">
        <f t="shared" si="12"/>
        <v>3997.37</v>
      </c>
      <c r="E120" s="132">
        <f t="shared" si="13"/>
        <v>229.63</v>
      </c>
      <c r="F120" s="132">
        <f t="shared" si="14"/>
        <v>558777.46999999986</v>
      </c>
      <c r="G120" s="132">
        <f t="shared" si="8"/>
        <v>554780.09999999986</v>
      </c>
      <c r="H120" s="132">
        <f t="shared" si="15"/>
        <v>229.63457671232871</v>
      </c>
      <c r="I120" s="113">
        <f t="shared" si="9"/>
        <v>4.5767123287134837E-3</v>
      </c>
    </row>
    <row r="121" spans="1:9" x14ac:dyDescent="0.25">
      <c r="A121" s="45">
        <v>43670</v>
      </c>
      <c r="B121" s="134">
        <f t="shared" si="10"/>
        <v>1</v>
      </c>
      <c r="C121" s="132">
        <f t="shared" si="11"/>
        <v>4227</v>
      </c>
      <c r="D121" s="133">
        <f t="shared" si="12"/>
        <v>3999.01</v>
      </c>
      <c r="E121" s="132">
        <f t="shared" si="13"/>
        <v>227.99</v>
      </c>
      <c r="F121" s="132">
        <f t="shared" si="14"/>
        <v>554780.09999999986</v>
      </c>
      <c r="G121" s="132">
        <f t="shared" si="8"/>
        <v>550781.08999999985</v>
      </c>
      <c r="H121" s="132">
        <f t="shared" si="15"/>
        <v>227.99182191780812</v>
      </c>
      <c r="I121" s="113">
        <f t="shared" si="9"/>
        <v>1.8219178081153586E-3</v>
      </c>
    </row>
    <row r="122" spans="1:9" x14ac:dyDescent="0.25">
      <c r="A122" s="45">
        <v>43671</v>
      </c>
      <c r="B122" s="134">
        <f t="shared" si="10"/>
        <v>1</v>
      </c>
      <c r="C122" s="132">
        <f t="shared" si="11"/>
        <v>4227</v>
      </c>
      <c r="D122" s="133">
        <f t="shared" si="12"/>
        <v>4000.65</v>
      </c>
      <c r="E122" s="132">
        <f t="shared" si="13"/>
        <v>226.35</v>
      </c>
      <c r="F122" s="132">
        <f t="shared" si="14"/>
        <v>550781.08999999985</v>
      </c>
      <c r="G122" s="132">
        <f t="shared" si="8"/>
        <v>546780.43999999983</v>
      </c>
      <c r="H122" s="132">
        <f t="shared" si="15"/>
        <v>226.34839315068487</v>
      </c>
      <c r="I122" s="113">
        <f t="shared" si="9"/>
        <v>-1.6068493151237817E-3</v>
      </c>
    </row>
    <row r="123" spans="1:9" x14ac:dyDescent="0.25">
      <c r="A123" s="45">
        <v>43672</v>
      </c>
      <c r="B123" s="134">
        <f t="shared" si="10"/>
        <v>1</v>
      </c>
      <c r="C123" s="132">
        <f t="shared" si="11"/>
        <v>4227</v>
      </c>
      <c r="D123" s="133">
        <f t="shared" si="12"/>
        <v>4002.3</v>
      </c>
      <c r="E123" s="132">
        <f t="shared" si="13"/>
        <v>224.7</v>
      </c>
      <c r="F123" s="132">
        <f t="shared" si="14"/>
        <v>546780.43999999983</v>
      </c>
      <c r="G123" s="132">
        <f t="shared" si="8"/>
        <v>542778.13999999978</v>
      </c>
      <c r="H123" s="132">
        <f t="shared" si="15"/>
        <v>224.70429041095883</v>
      </c>
      <c r="I123" s="113">
        <f t="shared" si="9"/>
        <v>4.2904109588448591E-3</v>
      </c>
    </row>
    <row r="124" spans="1:9" x14ac:dyDescent="0.25">
      <c r="A124" s="45">
        <v>43673</v>
      </c>
      <c r="B124" s="134">
        <f t="shared" si="10"/>
        <v>1</v>
      </c>
      <c r="C124" s="132">
        <f t="shared" si="11"/>
        <v>4227</v>
      </c>
      <c r="D124" s="133">
        <f t="shared" si="12"/>
        <v>4003.94</v>
      </c>
      <c r="E124" s="132">
        <f t="shared" si="13"/>
        <v>223.06</v>
      </c>
      <c r="F124" s="132">
        <f t="shared" si="14"/>
        <v>542778.13999999978</v>
      </c>
      <c r="G124" s="132">
        <f t="shared" si="8"/>
        <v>538774.19999999984</v>
      </c>
      <c r="H124" s="132">
        <f t="shared" si="15"/>
        <v>223.059509589041</v>
      </c>
      <c r="I124" s="113">
        <f t="shared" si="9"/>
        <v>-4.904109590029293E-4</v>
      </c>
    </row>
    <row r="125" spans="1:9" x14ac:dyDescent="0.25">
      <c r="A125" s="45">
        <v>43674</v>
      </c>
      <c r="B125" s="134">
        <f t="shared" si="10"/>
        <v>1</v>
      </c>
      <c r="C125" s="132">
        <f t="shared" si="11"/>
        <v>4227</v>
      </c>
      <c r="D125" s="133">
        <f t="shared" si="12"/>
        <v>4005.59</v>
      </c>
      <c r="E125" s="132">
        <f t="shared" si="13"/>
        <v>221.41</v>
      </c>
      <c r="F125" s="132">
        <f t="shared" si="14"/>
        <v>538774.19999999984</v>
      </c>
      <c r="G125" s="132">
        <f t="shared" si="8"/>
        <v>534768.60999999987</v>
      </c>
      <c r="H125" s="132">
        <f t="shared" si="15"/>
        <v>221.41405479452047</v>
      </c>
      <c r="I125" s="113">
        <f t="shared" si="9"/>
        <v>4.0547945204707503E-3</v>
      </c>
    </row>
    <row r="126" spans="1:9" x14ac:dyDescent="0.25">
      <c r="A126" s="45">
        <v>43675</v>
      </c>
      <c r="B126" s="134">
        <f t="shared" si="10"/>
        <v>1</v>
      </c>
      <c r="C126" s="132">
        <f t="shared" si="11"/>
        <v>4227</v>
      </c>
      <c r="D126" s="133">
        <f t="shared" si="12"/>
        <v>4007.23</v>
      </c>
      <c r="E126" s="132">
        <f t="shared" si="13"/>
        <v>219.77</v>
      </c>
      <c r="F126" s="132">
        <f t="shared" si="14"/>
        <v>534768.60999999987</v>
      </c>
      <c r="G126" s="132">
        <f t="shared" si="8"/>
        <v>530761.37999999989</v>
      </c>
      <c r="H126" s="132">
        <f t="shared" si="15"/>
        <v>219.76792191780817</v>
      </c>
      <c r="I126" s="113">
        <f t="shared" si="9"/>
        <v>-2.0780821918435777E-3</v>
      </c>
    </row>
    <row r="127" spans="1:9" x14ac:dyDescent="0.25">
      <c r="A127" s="45">
        <v>43676</v>
      </c>
      <c r="B127" s="134">
        <f t="shared" si="10"/>
        <v>1</v>
      </c>
      <c r="C127" s="132">
        <f t="shared" si="11"/>
        <v>4227</v>
      </c>
      <c r="D127" s="133">
        <f t="shared" si="12"/>
        <v>4008.88</v>
      </c>
      <c r="E127" s="132">
        <f t="shared" si="13"/>
        <v>218.12</v>
      </c>
      <c r="F127" s="132">
        <f t="shared" si="14"/>
        <v>530761.37999999989</v>
      </c>
      <c r="G127" s="132">
        <f t="shared" si="8"/>
        <v>526752.49999999988</v>
      </c>
      <c r="H127" s="132">
        <f t="shared" si="15"/>
        <v>218.12111506849308</v>
      </c>
      <c r="I127" s="113">
        <f t="shared" si="9"/>
        <v>1.1150684930782973E-3</v>
      </c>
    </row>
    <row r="128" spans="1:9" x14ac:dyDescent="0.25">
      <c r="A128" s="45">
        <v>43677</v>
      </c>
      <c r="B128" s="134">
        <f t="shared" si="10"/>
        <v>1</v>
      </c>
      <c r="C128" s="132">
        <f t="shared" si="11"/>
        <v>4227</v>
      </c>
      <c r="D128" s="133">
        <f t="shared" si="12"/>
        <v>4010.53</v>
      </c>
      <c r="E128" s="132">
        <f t="shared" si="13"/>
        <v>216.47</v>
      </c>
      <c r="F128" s="132">
        <f t="shared" si="14"/>
        <v>526752.49999999988</v>
      </c>
      <c r="G128" s="132">
        <f t="shared" si="8"/>
        <v>522741.96999999986</v>
      </c>
      <c r="H128" s="132">
        <f t="shared" si="15"/>
        <v>216.47363013698626</v>
      </c>
      <c r="I128" s="113">
        <f t="shared" si="9"/>
        <v>3.6301369862599131E-3</v>
      </c>
    </row>
    <row r="129" spans="1:9" x14ac:dyDescent="0.25">
      <c r="A129" s="45">
        <v>43678</v>
      </c>
      <c r="B129" s="134">
        <f t="shared" si="10"/>
        <v>1</v>
      </c>
      <c r="C129" s="132">
        <f t="shared" si="11"/>
        <v>4227</v>
      </c>
      <c r="D129" s="133">
        <f t="shared" si="12"/>
        <v>4012.17</v>
      </c>
      <c r="E129" s="132">
        <f t="shared" si="13"/>
        <v>214.83</v>
      </c>
      <c r="F129" s="132">
        <f t="shared" si="14"/>
        <v>522741.96999999986</v>
      </c>
      <c r="G129" s="132">
        <f t="shared" si="8"/>
        <v>518729.79999999987</v>
      </c>
      <c r="H129" s="132">
        <f t="shared" si="15"/>
        <v>214.82546712328761</v>
      </c>
      <c r="I129" s="113">
        <f t="shared" si="9"/>
        <v>-4.532876712403322E-3</v>
      </c>
    </row>
    <row r="130" spans="1:9" x14ac:dyDescent="0.25">
      <c r="A130" s="45">
        <v>43679</v>
      </c>
      <c r="B130" s="134">
        <f t="shared" si="10"/>
        <v>1</v>
      </c>
      <c r="C130" s="132">
        <f t="shared" si="11"/>
        <v>4227</v>
      </c>
      <c r="D130" s="133">
        <f t="shared" si="12"/>
        <v>4013.82</v>
      </c>
      <c r="E130" s="132">
        <f t="shared" si="13"/>
        <v>213.18</v>
      </c>
      <c r="F130" s="132">
        <f t="shared" si="14"/>
        <v>518729.79999999987</v>
      </c>
      <c r="G130" s="132">
        <f t="shared" si="8"/>
        <v>514715.97999999986</v>
      </c>
      <c r="H130" s="132">
        <f t="shared" si="15"/>
        <v>213.17663013698623</v>
      </c>
      <c r="I130" s="113">
        <f t="shared" si="9"/>
        <v>-3.3698630137735108E-3</v>
      </c>
    </row>
    <row r="131" spans="1:9" x14ac:dyDescent="0.25">
      <c r="A131" s="45">
        <v>43680</v>
      </c>
      <c r="B131" s="134">
        <f t="shared" si="10"/>
        <v>1</v>
      </c>
      <c r="C131" s="132">
        <f t="shared" si="11"/>
        <v>4227</v>
      </c>
      <c r="D131" s="133">
        <f t="shared" si="12"/>
        <v>4015.47</v>
      </c>
      <c r="E131" s="132">
        <f t="shared" si="13"/>
        <v>211.53</v>
      </c>
      <c r="F131" s="132">
        <f t="shared" si="14"/>
        <v>514715.97999999986</v>
      </c>
      <c r="G131" s="132">
        <f t="shared" si="8"/>
        <v>510700.50999999989</v>
      </c>
      <c r="H131" s="132">
        <f t="shared" si="15"/>
        <v>211.52711506849312</v>
      </c>
      <c r="I131" s="113">
        <f t="shared" si="9"/>
        <v>-2.8849315068839587E-3</v>
      </c>
    </row>
    <row r="132" spans="1:9" x14ac:dyDescent="0.25">
      <c r="A132" s="45">
        <v>43681</v>
      </c>
      <c r="B132" s="134">
        <f t="shared" si="10"/>
        <v>1</v>
      </c>
      <c r="C132" s="132">
        <f t="shared" si="11"/>
        <v>4227</v>
      </c>
      <c r="D132" s="133">
        <f t="shared" si="12"/>
        <v>4017.12</v>
      </c>
      <c r="E132" s="132">
        <f t="shared" si="13"/>
        <v>209.88</v>
      </c>
      <c r="F132" s="132">
        <f t="shared" si="14"/>
        <v>510700.50999999989</v>
      </c>
      <c r="G132" s="132">
        <f t="shared" ref="G132:G195" si="16">F132-D132</f>
        <v>506683.3899999999</v>
      </c>
      <c r="H132" s="132">
        <f t="shared" si="15"/>
        <v>209.87692191780818</v>
      </c>
      <c r="I132" s="113">
        <f t="shared" ref="I132:I195" si="17">H132-E132</f>
        <v>-3.0780821918199308E-3</v>
      </c>
    </row>
    <row r="133" spans="1:9" x14ac:dyDescent="0.25">
      <c r="A133" s="45">
        <v>43682</v>
      </c>
      <c r="B133" s="134">
        <f t="shared" ref="B133:B196" si="18">A133-A132</f>
        <v>1</v>
      </c>
      <c r="C133" s="132">
        <f t="shared" ref="C133:C196" si="19">$D$2</f>
        <v>4227</v>
      </c>
      <c r="D133" s="133">
        <f t="shared" ref="D133:D196" si="20">C133-E133</f>
        <v>4018.77</v>
      </c>
      <c r="E133" s="132">
        <f t="shared" ref="E133:E196" si="21">ROUND(F133*B133*$B$2/365,2)</f>
        <v>208.23</v>
      </c>
      <c r="F133" s="132">
        <f t="shared" ref="F133:F196" si="22">G132</f>
        <v>506683.3899999999</v>
      </c>
      <c r="G133" s="132">
        <f t="shared" si="16"/>
        <v>502664.61999999988</v>
      </c>
      <c r="H133" s="132">
        <f t="shared" ref="H133:H196" si="23">F133*$B$2*B133/365</f>
        <v>208.22605068493147</v>
      </c>
      <c r="I133" s="113">
        <f t="shared" si="17"/>
        <v>-3.9493150685245837E-3</v>
      </c>
    </row>
    <row r="134" spans="1:9" x14ac:dyDescent="0.25">
      <c r="A134" s="45">
        <v>43683</v>
      </c>
      <c r="B134" s="134">
        <f t="shared" si="18"/>
        <v>1</v>
      </c>
      <c r="C134" s="132">
        <f t="shared" si="19"/>
        <v>4227</v>
      </c>
      <c r="D134" s="133">
        <f t="shared" si="20"/>
        <v>4020.43</v>
      </c>
      <c r="E134" s="132">
        <f t="shared" si="21"/>
        <v>206.57</v>
      </c>
      <c r="F134" s="132">
        <f t="shared" si="22"/>
        <v>502664.61999999988</v>
      </c>
      <c r="G134" s="132">
        <f t="shared" si="16"/>
        <v>498644.18999999989</v>
      </c>
      <c r="H134" s="132">
        <f t="shared" si="23"/>
        <v>206.57450136986296</v>
      </c>
      <c r="I134" s="113">
        <f t="shared" si="17"/>
        <v>4.501369862964566E-3</v>
      </c>
    </row>
    <row r="135" spans="1:9" x14ac:dyDescent="0.25">
      <c r="A135" s="45">
        <v>43684</v>
      </c>
      <c r="B135" s="134">
        <f t="shared" si="18"/>
        <v>1</v>
      </c>
      <c r="C135" s="132">
        <f t="shared" si="19"/>
        <v>4227</v>
      </c>
      <c r="D135" s="133">
        <f t="shared" si="20"/>
        <v>4022.08</v>
      </c>
      <c r="E135" s="132">
        <f t="shared" si="21"/>
        <v>204.92</v>
      </c>
      <c r="F135" s="132">
        <f t="shared" si="22"/>
        <v>498644.18999999989</v>
      </c>
      <c r="G135" s="132">
        <f t="shared" si="16"/>
        <v>494622.10999999987</v>
      </c>
      <c r="H135" s="132">
        <f t="shared" si="23"/>
        <v>204.92226986301364</v>
      </c>
      <c r="I135" s="113">
        <f t="shared" si="17"/>
        <v>2.2698630136517295E-3</v>
      </c>
    </row>
    <row r="136" spans="1:9" x14ac:dyDescent="0.25">
      <c r="A136" s="45">
        <v>43685</v>
      </c>
      <c r="B136" s="134">
        <f t="shared" si="18"/>
        <v>1</v>
      </c>
      <c r="C136" s="132">
        <f t="shared" si="19"/>
        <v>4227</v>
      </c>
      <c r="D136" s="133">
        <f t="shared" si="20"/>
        <v>4023.73</v>
      </c>
      <c r="E136" s="132">
        <f t="shared" si="21"/>
        <v>203.27</v>
      </c>
      <c r="F136" s="132">
        <f t="shared" si="22"/>
        <v>494622.10999999987</v>
      </c>
      <c r="G136" s="132">
        <f t="shared" si="16"/>
        <v>490598.37999999989</v>
      </c>
      <c r="H136" s="132">
        <f t="shared" si="23"/>
        <v>203.26936027397252</v>
      </c>
      <c r="I136" s="113">
        <f t="shared" si="17"/>
        <v>-6.3972602748663121E-4</v>
      </c>
    </row>
    <row r="137" spans="1:9" x14ac:dyDescent="0.25">
      <c r="A137" s="45">
        <v>43686</v>
      </c>
      <c r="B137" s="134">
        <f t="shared" si="18"/>
        <v>1</v>
      </c>
      <c r="C137" s="132">
        <f t="shared" si="19"/>
        <v>4227</v>
      </c>
      <c r="D137" s="133">
        <f t="shared" si="20"/>
        <v>4025.38</v>
      </c>
      <c r="E137" s="132">
        <f t="shared" si="21"/>
        <v>201.62</v>
      </c>
      <c r="F137" s="132">
        <f t="shared" si="22"/>
        <v>490598.37999999989</v>
      </c>
      <c r="G137" s="132">
        <f t="shared" si="16"/>
        <v>486572.99999999988</v>
      </c>
      <c r="H137" s="132">
        <f t="shared" si="23"/>
        <v>201.61577260273967</v>
      </c>
      <c r="I137" s="113">
        <f t="shared" si="17"/>
        <v>-4.2273972603368293E-3</v>
      </c>
    </row>
    <row r="138" spans="1:9" x14ac:dyDescent="0.25">
      <c r="A138" s="45">
        <v>43687</v>
      </c>
      <c r="B138" s="134">
        <f t="shared" si="18"/>
        <v>1</v>
      </c>
      <c r="C138" s="132">
        <f t="shared" si="19"/>
        <v>4227</v>
      </c>
      <c r="D138" s="133">
        <f t="shared" si="20"/>
        <v>4027.04</v>
      </c>
      <c r="E138" s="132">
        <f t="shared" si="21"/>
        <v>199.96</v>
      </c>
      <c r="F138" s="132">
        <f t="shared" si="22"/>
        <v>486572.99999999988</v>
      </c>
      <c r="G138" s="132">
        <f t="shared" si="16"/>
        <v>482545.9599999999</v>
      </c>
      <c r="H138" s="132">
        <f t="shared" si="23"/>
        <v>199.96150684931501</v>
      </c>
      <c r="I138" s="113">
        <f t="shared" si="17"/>
        <v>1.5068493150067752E-3</v>
      </c>
    </row>
    <row r="139" spans="1:9" x14ac:dyDescent="0.25">
      <c r="A139" s="45">
        <v>43688</v>
      </c>
      <c r="B139" s="134">
        <f t="shared" si="18"/>
        <v>1</v>
      </c>
      <c r="C139" s="132">
        <f t="shared" si="19"/>
        <v>4227</v>
      </c>
      <c r="D139" s="133">
        <f t="shared" si="20"/>
        <v>4028.69</v>
      </c>
      <c r="E139" s="132">
        <f t="shared" si="21"/>
        <v>198.31</v>
      </c>
      <c r="F139" s="132">
        <f t="shared" si="22"/>
        <v>482545.9599999999</v>
      </c>
      <c r="G139" s="132">
        <f t="shared" si="16"/>
        <v>478517.2699999999</v>
      </c>
      <c r="H139" s="132">
        <f t="shared" si="23"/>
        <v>198.30655890410955</v>
      </c>
      <c r="I139" s="113">
        <f t="shared" si="17"/>
        <v>-3.4410958904516065E-3</v>
      </c>
    </row>
    <row r="140" spans="1:9" x14ac:dyDescent="0.25">
      <c r="A140" s="45">
        <v>43689</v>
      </c>
      <c r="B140" s="134">
        <f t="shared" si="18"/>
        <v>1</v>
      </c>
      <c r="C140" s="132">
        <f t="shared" si="19"/>
        <v>4227</v>
      </c>
      <c r="D140" s="133">
        <f t="shared" si="20"/>
        <v>4030.35</v>
      </c>
      <c r="E140" s="132">
        <f t="shared" si="21"/>
        <v>196.65</v>
      </c>
      <c r="F140" s="132">
        <f t="shared" si="22"/>
        <v>478517.2699999999</v>
      </c>
      <c r="G140" s="132">
        <f t="shared" si="16"/>
        <v>474486.91999999993</v>
      </c>
      <c r="H140" s="132">
        <f t="shared" si="23"/>
        <v>196.65093287671226</v>
      </c>
      <c r="I140" s="113">
        <f t="shared" si="17"/>
        <v>9.328767122553927E-4</v>
      </c>
    </row>
    <row r="141" spans="1:9" x14ac:dyDescent="0.25">
      <c r="A141" s="45">
        <v>43690</v>
      </c>
      <c r="B141" s="134">
        <f t="shared" si="18"/>
        <v>1</v>
      </c>
      <c r="C141" s="132">
        <f t="shared" si="19"/>
        <v>4227</v>
      </c>
      <c r="D141" s="133">
        <f t="shared" si="20"/>
        <v>4032.01</v>
      </c>
      <c r="E141" s="132">
        <f t="shared" si="21"/>
        <v>194.99</v>
      </c>
      <c r="F141" s="132">
        <f t="shared" si="22"/>
        <v>474486.91999999993</v>
      </c>
      <c r="G141" s="132">
        <f t="shared" si="16"/>
        <v>470454.90999999992</v>
      </c>
      <c r="H141" s="132">
        <f t="shared" si="23"/>
        <v>194.99462465753422</v>
      </c>
      <c r="I141" s="113">
        <f t="shared" si="17"/>
        <v>4.6246575342081542E-3</v>
      </c>
    </row>
    <row r="142" spans="1:9" x14ac:dyDescent="0.25">
      <c r="A142" s="45">
        <v>43691</v>
      </c>
      <c r="B142" s="134">
        <f t="shared" si="18"/>
        <v>1</v>
      </c>
      <c r="C142" s="132">
        <f t="shared" si="19"/>
        <v>4227</v>
      </c>
      <c r="D142" s="133">
        <f t="shared" si="20"/>
        <v>4033.66</v>
      </c>
      <c r="E142" s="132">
        <f t="shared" si="21"/>
        <v>193.34</v>
      </c>
      <c r="F142" s="132">
        <f t="shared" si="22"/>
        <v>470454.90999999992</v>
      </c>
      <c r="G142" s="132">
        <f t="shared" si="16"/>
        <v>466421.24999999994</v>
      </c>
      <c r="H142" s="132">
        <f t="shared" si="23"/>
        <v>193.33763424657531</v>
      </c>
      <c r="I142" s="113">
        <f t="shared" si="17"/>
        <v>-2.3657534246979139E-3</v>
      </c>
    </row>
    <row r="143" spans="1:9" x14ac:dyDescent="0.25">
      <c r="A143" s="45">
        <v>43692</v>
      </c>
      <c r="B143" s="134">
        <f t="shared" si="18"/>
        <v>1</v>
      </c>
      <c r="C143" s="132">
        <f t="shared" si="19"/>
        <v>4227</v>
      </c>
      <c r="D143" s="133">
        <f t="shared" si="20"/>
        <v>4035.32</v>
      </c>
      <c r="E143" s="132">
        <f t="shared" si="21"/>
        <v>191.68</v>
      </c>
      <c r="F143" s="132">
        <f t="shared" si="22"/>
        <v>466421.24999999994</v>
      </c>
      <c r="G143" s="132">
        <f t="shared" si="16"/>
        <v>462385.92999999993</v>
      </c>
      <c r="H143" s="132">
        <f t="shared" si="23"/>
        <v>191.67996575342463</v>
      </c>
      <c r="I143" s="113">
        <f t="shared" si="17"/>
        <v>-3.4246575381757793E-5</v>
      </c>
    </row>
    <row r="144" spans="1:9" x14ac:dyDescent="0.25">
      <c r="A144" s="45">
        <v>43693</v>
      </c>
      <c r="B144" s="134">
        <f t="shared" si="18"/>
        <v>1</v>
      </c>
      <c r="C144" s="132">
        <f t="shared" si="19"/>
        <v>4227</v>
      </c>
      <c r="D144" s="133">
        <f t="shared" si="20"/>
        <v>4036.98</v>
      </c>
      <c r="E144" s="132">
        <f t="shared" si="21"/>
        <v>190.02</v>
      </c>
      <c r="F144" s="132">
        <f t="shared" si="22"/>
        <v>462385.92999999993</v>
      </c>
      <c r="G144" s="132">
        <f t="shared" si="16"/>
        <v>458348.94999999995</v>
      </c>
      <c r="H144" s="132">
        <f t="shared" si="23"/>
        <v>190.02161506849313</v>
      </c>
      <c r="I144" s="113">
        <f t="shared" si="17"/>
        <v>1.6150684931233172E-3</v>
      </c>
    </row>
    <row r="145" spans="1:9" x14ac:dyDescent="0.25">
      <c r="A145" s="45">
        <v>43694</v>
      </c>
      <c r="B145" s="134">
        <f t="shared" si="18"/>
        <v>1</v>
      </c>
      <c r="C145" s="132">
        <f t="shared" si="19"/>
        <v>4227</v>
      </c>
      <c r="D145" s="133">
        <f t="shared" si="20"/>
        <v>4038.64</v>
      </c>
      <c r="E145" s="132">
        <f t="shared" si="21"/>
        <v>188.36</v>
      </c>
      <c r="F145" s="132">
        <f t="shared" si="22"/>
        <v>458348.94999999995</v>
      </c>
      <c r="G145" s="132">
        <f t="shared" si="16"/>
        <v>454310.30999999994</v>
      </c>
      <c r="H145" s="132">
        <f t="shared" si="23"/>
        <v>188.36258219178077</v>
      </c>
      <c r="I145" s="113">
        <f t="shared" si="17"/>
        <v>2.5821917807604677E-3</v>
      </c>
    </row>
    <row r="146" spans="1:9" x14ac:dyDescent="0.25">
      <c r="A146" s="45">
        <v>43695</v>
      </c>
      <c r="B146" s="134">
        <f t="shared" si="18"/>
        <v>1</v>
      </c>
      <c r="C146" s="132">
        <f t="shared" si="19"/>
        <v>4227</v>
      </c>
      <c r="D146" s="133">
        <f t="shared" si="20"/>
        <v>4040.3</v>
      </c>
      <c r="E146" s="132">
        <f t="shared" si="21"/>
        <v>186.7</v>
      </c>
      <c r="F146" s="132">
        <f t="shared" si="22"/>
        <v>454310.30999999994</v>
      </c>
      <c r="G146" s="132">
        <f t="shared" si="16"/>
        <v>450270.00999999995</v>
      </c>
      <c r="H146" s="132">
        <f t="shared" si="23"/>
        <v>186.70286712328763</v>
      </c>
      <c r="I146" s="113">
        <f t="shared" si="17"/>
        <v>2.8671232876433805E-3</v>
      </c>
    </row>
    <row r="147" spans="1:9" x14ac:dyDescent="0.25">
      <c r="A147" s="45">
        <v>43696</v>
      </c>
      <c r="B147" s="134">
        <f t="shared" si="18"/>
        <v>1</v>
      </c>
      <c r="C147" s="132">
        <f t="shared" si="19"/>
        <v>4227</v>
      </c>
      <c r="D147" s="133">
        <f t="shared" si="20"/>
        <v>4041.96</v>
      </c>
      <c r="E147" s="132">
        <f t="shared" si="21"/>
        <v>185.04</v>
      </c>
      <c r="F147" s="132">
        <f t="shared" si="22"/>
        <v>450270.00999999995</v>
      </c>
      <c r="G147" s="132">
        <f t="shared" si="16"/>
        <v>446228.04999999993</v>
      </c>
      <c r="H147" s="132">
        <f t="shared" si="23"/>
        <v>185.04246986301365</v>
      </c>
      <c r="I147" s="113">
        <f t="shared" si="17"/>
        <v>2.4698630136583688E-3</v>
      </c>
    </row>
    <row r="148" spans="1:9" x14ac:dyDescent="0.25">
      <c r="A148" s="45">
        <v>43697</v>
      </c>
      <c r="B148" s="134">
        <f t="shared" si="18"/>
        <v>1</v>
      </c>
      <c r="C148" s="132">
        <f t="shared" si="19"/>
        <v>4227</v>
      </c>
      <c r="D148" s="133">
        <f t="shared" si="20"/>
        <v>4043.62</v>
      </c>
      <c r="E148" s="132">
        <f t="shared" si="21"/>
        <v>183.38</v>
      </c>
      <c r="F148" s="132">
        <f t="shared" si="22"/>
        <v>446228.04999999993</v>
      </c>
      <c r="G148" s="132">
        <f t="shared" si="16"/>
        <v>442184.42999999993</v>
      </c>
      <c r="H148" s="132">
        <f t="shared" si="23"/>
        <v>183.38139041095889</v>
      </c>
      <c r="I148" s="113">
        <f t="shared" si="17"/>
        <v>1.3904109588906977E-3</v>
      </c>
    </row>
    <row r="149" spans="1:9" x14ac:dyDescent="0.25">
      <c r="A149" s="45">
        <v>43698</v>
      </c>
      <c r="B149" s="134">
        <f t="shared" si="18"/>
        <v>1</v>
      </c>
      <c r="C149" s="132">
        <f t="shared" si="19"/>
        <v>4227</v>
      </c>
      <c r="D149" s="133">
        <f t="shared" si="20"/>
        <v>4045.28</v>
      </c>
      <c r="E149" s="132">
        <f t="shared" si="21"/>
        <v>181.72</v>
      </c>
      <c r="F149" s="132">
        <f t="shared" si="22"/>
        <v>442184.42999999993</v>
      </c>
      <c r="G149" s="132">
        <f t="shared" si="16"/>
        <v>438139.14999999991</v>
      </c>
      <c r="H149" s="132">
        <f t="shared" si="23"/>
        <v>181.71962876712325</v>
      </c>
      <c r="I149" s="113">
        <f t="shared" si="17"/>
        <v>-3.7123287674489802E-4</v>
      </c>
    </row>
    <row r="150" spans="1:9" x14ac:dyDescent="0.25">
      <c r="A150" s="45">
        <v>43699</v>
      </c>
      <c r="B150" s="134">
        <f t="shared" si="18"/>
        <v>1</v>
      </c>
      <c r="C150" s="132">
        <f t="shared" si="19"/>
        <v>4227</v>
      </c>
      <c r="D150" s="133">
        <f t="shared" si="20"/>
        <v>4046.94</v>
      </c>
      <c r="E150" s="132">
        <f t="shared" si="21"/>
        <v>180.06</v>
      </c>
      <c r="F150" s="132">
        <f t="shared" si="22"/>
        <v>438139.14999999991</v>
      </c>
      <c r="G150" s="132">
        <f t="shared" si="16"/>
        <v>434092.2099999999</v>
      </c>
      <c r="H150" s="132">
        <f t="shared" si="23"/>
        <v>180.05718493150681</v>
      </c>
      <c r="I150" s="113">
        <f t="shared" si="17"/>
        <v>-2.8150684931915748E-3</v>
      </c>
    </row>
    <row r="151" spans="1:9" x14ac:dyDescent="0.25">
      <c r="A151" s="45">
        <v>43700</v>
      </c>
      <c r="B151" s="134">
        <f t="shared" si="18"/>
        <v>1</v>
      </c>
      <c r="C151" s="132">
        <f t="shared" si="19"/>
        <v>4227</v>
      </c>
      <c r="D151" s="133">
        <f t="shared" si="20"/>
        <v>4048.61</v>
      </c>
      <c r="E151" s="132">
        <f t="shared" si="21"/>
        <v>178.39</v>
      </c>
      <c r="F151" s="132">
        <f t="shared" si="22"/>
        <v>434092.2099999999</v>
      </c>
      <c r="G151" s="132">
        <f t="shared" si="16"/>
        <v>430043.59999999992</v>
      </c>
      <c r="H151" s="132">
        <f t="shared" si="23"/>
        <v>178.39405890410956</v>
      </c>
      <c r="I151" s="113">
        <f t="shared" si="17"/>
        <v>4.058904109569994E-3</v>
      </c>
    </row>
    <row r="152" spans="1:9" x14ac:dyDescent="0.25">
      <c r="A152" s="45">
        <v>43701</v>
      </c>
      <c r="B152" s="134">
        <f t="shared" si="18"/>
        <v>1</v>
      </c>
      <c r="C152" s="132">
        <f t="shared" si="19"/>
        <v>4227</v>
      </c>
      <c r="D152" s="133">
        <f t="shared" si="20"/>
        <v>4050.27</v>
      </c>
      <c r="E152" s="132">
        <f t="shared" si="21"/>
        <v>176.73</v>
      </c>
      <c r="F152" s="132">
        <f t="shared" si="22"/>
        <v>430043.59999999992</v>
      </c>
      <c r="G152" s="132">
        <f t="shared" si="16"/>
        <v>425993.3299999999</v>
      </c>
      <c r="H152" s="132">
        <f t="shared" si="23"/>
        <v>176.73024657534242</v>
      </c>
      <c r="I152" s="113">
        <f t="shared" si="17"/>
        <v>2.4657534243033297E-4</v>
      </c>
    </row>
    <row r="153" spans="1:9" x14ac:dyDescent="0.25">
      <c r="A153" s="45">
        <v>43702</v>
      </c>
      <c r="B153" s="134">
        <f t="shared" si="18"/>
        <v>1</v>
      </c>
      <c r="C153" s="132">
        <f t="shared" si="19"/>
        <v>4227</v>
      </c>
      <c r="D153" s="133">
        <f t="shared" si="20"/>
        <v>4051.93</v>
      </c>
      <c r="E153" s="132">
        <f t="shared" si="21"/>
        <v>175.07</v>
      </c>
      <c r="F153" s="132">
        <f t="shared" si="22"/>
        <v>425993.3299999999</v>
      </c>
      <c r="G153" s="132">
        <f t="shared" si="16"/>
        <v>421941.39999999991</v>
      </c>
      <c r="H153" s="132">
        <f t="shared" si="23"/>
        <v>175.06575205479447</v>
      </c>
      <c r="I153" s="113">
        <f t="shared" si="17"/>
        <v>-4.2479452055204092E-3</v>
      </c>
    </row>
    <row r="154" spans="1:9" x14ac:dyDescent="0.25">
      <c r="A154" s="45">
        <v>43703</v>
      </c>
      <c r="B154" s="134">
        <f t="shared" si="18"/>
        <v>1</v>
      </c>
      <c r="C154" s="132">
        <f t="shared" si="19"/>
        <v>4227</v>
      </c>
      <c r="D154" s="133">
        <f t="shared" si="20"/>
        <v>4053.6</v>
      </c>
      <c r="E154" s="132">
        <f t="shared" si="21"/>
        <v>173.4</v>
      </c>
      <c r="F154" s="132">
        <f t="shared" si="22"/>
        <v>421941.39999999991</v>
      </c>
      <c r="G154" s="132">
        <f t="shared" si="16"/>
        <v>417887.79999999993</v>
      </c>
      <c r="H154" s="132">
        <f t="shared" si="23"/>
        <v>173.40057534246571</v>
      </c>
      <c r="I154" s="113">
        <f t="shared" si="17"/>
        <v>5.7534246570867253E-4</v>
      </c>
    </row>
    <row r="155" spans="1:9" x14ac:dyDescent="0.25">
      <c r="A155" s="45">
        <v>43704</v>
      </c>
      <c r="B155" s="134">
        <f t="shared" si="18"/>
        <v>1</v>
      </c>
      <c r="C155" s="132">
        <f t="shared" si="19"/>
        <v>4227</v>
      </c>
      <c r="D155" s="133">
        <f t="shared" si="20"/>
        <v>4055.27</v>
      </c>
      <c r="E155" s="132">
        <f t="shared" si="21"/>
        <v>171.73</v>
      </c>
      <c r="F155" s="132">
        <f t="shared" si="22"/>
        <v>417887.79999999993</v>
      </c>
      <c r="G155" s="132">
        <f t="shared" si="16"/>
        <v>413832.52999999991</v>
      </c>
      <c r="H155" s="132">
        <f t="shared" si="23"/>
        <v>171.73471232876707</v>
      </c>
      <c r="I155" s="113">
        <f t="shared" si="17"/>
        <v>4.7123287670842728E-3</v>
      </c>
    </row>
    <row r="156" spans="1:9" x14ac:dyDescent="0.25">
      <c r="A156" s="45">
        <v>43705</v>
      </c>
      <c r="B156" s="134">
        <f t="shared" si="18"/>
        <v>1</v>
      </c>
      <c r="C156" s="132">
        <f t="shared" si="19"/>
        <v>4227</v>
      </c>
      <c r="D156" s="133">
        <f t="shared" si="20"/>
        <v>4056.93</v>
      </c>
      <c r="E156" s="132">
        <f t="shared" si="21"/>
        <v>170.07</v>
      </c>
      <c r="F156" s="132">
        <f t="shared" si="22"/>
        <v>413832.52999999991</v>
      </c>
      <c r="G156" s="132">
        <f t="shared" si="16"/>
        <v>409775.59999999992</v>
      </c>
      <c r="H156" s="132">
        <f t="shared" si="23"/>
        <v>170.06816301369858</v>
      </c>
      <c r="I156" s="113">
        <f t="shared" si="17"/>
        <v>-1.8369863014129351E-3</v>
      </c>
    </row>
    <row r="157" spans="1:9" x14ac:dyDescent="0.25">
      <c r="A157" s="45">
        <v>43706</v>
      </c>
      <c r="B157" s="134">
        <f t="shared" si="18"/>
        <v>1</v>
      </c>
      <c r="C157" s="132">
        <f t="shared" si="19"/>
        <v>4227</v>
      </c>
      <c r="D157" s="133">
        <f t="shared" si="20"/>
        <v>4058.6</v>
      </c>
      <c r="E157" s="132">
        <f t="shared" si="21"/>
        <v>168.4</v>
      </c>
      <c r="F157" s="132">
        <f t="shared" si="22"/>
        <v>409775.59999999992</v>
      </c>
      <c r="G157" s="132">
        <f t="shared" si="16"/>
        <v>405716.99999999994</v>
      </c>
      <c r="H157" s="132">
        <f t="shared" si="23"/>
        <v>168.40093150684928</v>
      </c>
      <c r="I157" s="113">
        <f t="shared" si="17"/>
        <v>9.3150684926968097E-4</v>
      </c>
    </row>
    <row r="158" spans="1:9" x14ac:dyDescent="0.25">
      <c r="A158" s="45">
        <v>43707</v>
      </c>
      <c r="B158" s="134">
        <f t="shared" si="18"/>
        <v>1</v>
      </c>
      <c r="C158" s="132">
        <f t="shared" si="19"/>
        <v>4227</v>
      </c>
      <c r="D158" s="133">
        <f t="shared" si="20"/>
        <v>4060.27</v>
      </c>
      <c r="E158" s="132">
        <f t="shared" si="21"/>
        <v>166.73</v>
      </c>
      <c r="F158" s="132">
        <f t="shared" si="22"/>
        <v>405716.99999999994</v>
      </c>
      <c r="G158" s="132">
        <f t="shared" si="16"/>
        <v>401656.72999999992</v>
      </c>
      <c r="H158" s="132">
        <f t="shared" si="23"/>
        <v>166.73301369863012</v>
      </c>
      <c r="I158" s="113">
        <f t="shared" si="17"/>
        <v>3.0136986301272373E-3</v>
      </c>
    </row>
    <row r="159" spans="1:9" x14ac:dyDescent="0.25">
      <c r="A159" s="45">
        <v>43708</v>
      </c>
      <c r="B159" s="134">
        <f t="shared" si="18"/>
        <v>1</v>
      </c>
      <c r="C159" s="132">
        <f t="shared" si="19"/>
        <v>4227</v>
      </c>
      <c r="D159" s="133">
        <f t="shared" si="20"/>
        <v>4061.94</v>
      </c>
      <c r="E159" s="132">
        <f t="shared" si="21"/>
        <v>165.06</v>
      </c>
      <c r="F159" s="132">
        <f t="shared" si="22"/>
        <v>401656.72999999992</v>
      </c>
      <c r="G159" s="132">
        <f t="shared" si="16"/>
        <v>397594.78999999992</v>
      </c>
      <c r="H159" s="132">
        <f t="shared" si="23"/>
        <v>165.06440958904105</v>
      </c>
      <c r="I159" s="113">
        <f t="shared" si="17"/>
        <v>4.409589041046047E-3</v>
      </c>
    </row>
    <row r="160" spans="1:9" x14ac:dyDescent="0.25">
      <c r="A160" s="45">
        <v>43709</v>
      </c>
      <c r="B160" s="134">
        <f t="shared" si="18"/>
        <v>1</v>
      </c>
      <c r="C160" s="132">
        <f t="shared" si="19"/>
        <v>4227</v>
      </c>
      <c r="D160" s="133">
        <f t="shared" si="20"/>
        <v>4063.6</v>
      </c>
      <c r="E160" s="132">
        <f t="shared" si="21"/>
        <v>163.4</v>
      </c>
      <c r="F160" s="132">
        <f t="shared" si="22"/>
        <v>397594.78999999992</v>
      </c>
      <c r="G160" s="132">
        <f t="shared" si="16"/>
        <v>393531.18999999994</v>
      </c>
      <c r="H160" s="132">
        <f t="shared" si="23"/>
        <v>163.39511917808215</v>
      </c>
      <c r="I160" s="113">
        <f t="shared" si="17"/>
        <v>-4.8808219178511081E-3</v>
      </c>
    </row>
    <row r="161" spans="1:9" x14ac:dyDescent="0.25">
      <c r="A161" s="45">
        <v>43710</v>
      </c>
      <c r="B161" s="134">
        <f t="shared" si="18"/>
        <v>1</v>
      </c>
      <c r="C161" s="132">
        <f t="shared" si="19"/>
        <v>4227</v>
      </c>
      <c r="D161" s="133">
        <f t="shared" si="20"/>
        <v>4065.27</v>
      </c>
      <c r="E161" s="132">
        <f t="shared" si="21"/>
        <v>161.72999999999999</v>
      </c>
      <c r="F161" s="132">
        <f t="shared" si="22"/>
        <v>393531.18999999994</v>
      </c>
      <c r="G161" s="132">
        <f t="shared" si="16"/>
        <v>389465.91999999993</v>
      </c>
      <c r="H161" s="132">
        <f t="shared" si="23"/>
        <v>161.72514657534242</v>
      </c>
      <c r="I161" s="113">
        <f t="shared" si="17"/>
        <v>-4.8534246575684392E-3</v>
      </c>
    </row>
    <row r="162" spans="1:9" x14ac:dyDescent="0.25">
      <c r="A162" s="45">
        <v>43711</v>
      </c>
      <c r="B162" s="134">
        <f t="shared" si="18"/>
        <v>1</v>
      </c>
      <c r="C162" s="132">
        <f t="shared" si="19"/>
        <v>4227</v>
      </c>
      <c r="D162" s="133">
        <f t="shared" si="20"/>
        <v>4066.95</v>
      </c>
      <c r="E162" s="132">
        <f t="shared" si="21"/>
        <v>160.05000000000001</v>
      </c>
      <c r="F162" s="132">
        <f t="shared" si="22"/>
        <v>389465.91999999993</v>
      </c>
      <c r="G162" s="132">
        <f t="shared" si="16"/>
        <v>385398.96999999991</v>
      </c>
      <c r="H162" s="132">
        <f t="shared" si="23"/>
        <v>160.05448767123283</v>
      </c>
      <c r="I162" s="113">
        <f t="shared" si="17"/>
        <v>4.4876712328232315E-3</v>
      </c>
    </row>
    <row r="163" spans="1:9" x14ac:dyDescent="0.25">
      <c r="A163" s="45">
        <v>43712</v>
      </c>
      <c r="B163" s="134">
        <f t="shared" si="18"/>
        <v>1</v>
      </c>
      <c r="C163" s="132">
        <f t="shared" si="19"/>
        <v>4227</v>
      </c>
      <c r="D163" s="133">
        <f t="shared" si="20"/>
        <v>4068.62</v>
      </c>
      <c r="E163" s="132">
        <f t="shared" si="21"/>
        <v>158.38</v>
      </c>
      <c r="F163" s="132">
        <f t="shared" si="22"/>
        <v>385398.96999999991</v>
      </c>
      <c r="G163" s="132">
        <f t="shared" si="16"/>
        <v>381330.34999999992</v>
      </c>
      <c r="H163" s="132">
        <f t="shared" si="23"/>
        <v>158.38313835616435</v>
      </c>
      <c r="I163" s="113">
        <f t="shared" si="17"/>
        <v>3.1383561643565372E-3</v>
      </c>
    </row>
    <row r="164" spans="1:9" x14ac:dyDescent="0.25">
      <c r="A164" s="45">
        <v>43713</v>
      </c>
      <c r="B164" s="134">
        <f t="shared" si="18"/>
        <v>1</v>
      </c>
      <c r="C164" s="132">
        <f t="shared" si="19"/>
        <v>4227</v>
      </c>
      <c r="D164" s="133">
        <f t="shared" si="20"/>
        <v>4070.29</v>
      </c>
      <c r="E164" s="132">
        <f t="shared" si="21"/>
        <v>156.71</v>
      </c>
      <c r="F164" s="132">
        <f t="shared" si="22"/>
        <v>381330.34999999992</v>
      </c>
      <c r="G164" s="132">
        <f t="shared" si="16"/>
        <v>377260.05999999994</v>
      </c>
      <c r="H164" s="132">
        <f t="shared" si="23"/>
        <v>156.71110273972599</v>
      </c>
      <c r="I164" s="113">
        <f t="shared" si="17"/>
        <v>1.102739725979518E-3</v>
      </c>
    </row>
    <row r="165" spans="1:9" x14ac:dyDescent="0.25">
      <c r="A165" s="45">
        <v>43714</v>
      </c>
      <c r="B165" s="134">
        <f t="shared" si="18"/>
        <v>1</v>
      </c>
      <c r="C165" s="132">
        <f t="shared" si="19"/>
        <v>4227</v>
      </c>
      <c r="D165" s="133">
        <f t="shared" si="20"/>
        <v>4071.96</v>
      </c>
      <c r="E165" s="132">
        <f t="shared" si="21"/>
        <v>155.04</v>
      </c>
      <c r="F165" s="132">
        <f t="shared" si="22"/>
        <v>377260.05999999994</v>
      </c>
      <c r="G165" s="132">
        <f t="shared" si="16"/>
        <v>373188.09999999992</v>
      </c>
      <c r="H165" s="132">
        <f t="shared" si="23"/>
        <v>155.03838082191777</v>
      </c>
      <c r="I165" s="113">
        <f t="shared" si="17"/>
        <v>-1.619178082222561E-3</v>
      </c>
    </row>
    <row r="166" spans="1:9" x14ac:dyDescent="0.25">
      <c r="A166" s="45">
        <v>43715</v>
      </c>
      <c r="B166" s="134">
        <f t="shared" si="18"/>
        <v>1</v>
      </c>
      <c r="C166" s="132">
        <f t="shared" si="19"/>
        <v>4227</v>
      </c>
      <c r="D166" s="133">
        <f t="shared" si="20"/>
        <v>4073.64</v>
      </c>
      <c r="E166" s="132">
        <f t="shared" si="21"/>
        <v>153.36000000000001</v>
      </c>
      <c r="F166" s="132">
        <f t="shared" si="22"/>
        <v>373188.09999999992</v>
      </c>
      <c r="G166" s="132">
        <f t="shared" si="16"/>
        <v>369114.4599999999</v>
      </c>
      <c r="H166" s="132">
        <f t="shared" si="23"/>
        <v>153.3649726027397</v>
      </c>
      <c r="I166" s="113">
        <f t="shared" si="17"/>
        <v>4.9726027396843619E-3</v>
      </c>
    </row>
    <row r="167" spans="1:9" x14ac:dyDescent="0.25">
      <c r="A167" s="45">
        <v>43716</v>
      </c>
      <c r="B167" s="134">
        <f t="shared" si="18"/>
        <v>1</v>
      </c>
      <c r="C167" s="132">
        <f t="shared" si="19"/>
        <v>4227</v>
      </c>
      <c r="D167" s="133">
        <f t="shared" si="20"/>
        <v>4075.31</v>
      </c>
      <c r="E167" s="132">
        <f t="shared" si="21"/>
        <v>151.69</v>
      </c>
      <c r="F167" s="132">
        <f t="shared" si="22"/>
        <v>369114.4599999999</v>
      </c>
      <c r="G167" s="132">
        <f t="shared" si="16"/>
        <v>365039.14999999991</v>
      </c>
      <c r="H167" s="132">
        <f t="shared" si="23"/>
        <v>151.6908739726027</v>
      </c>
      <c r="I167" s="113">
        <f t="shared" si="17"/>
        <v>8.7397260270449806E-4</v>
      </c>
    </row>
    <row r="168" spans="1:9" x14ac:dyDescent="0.25">
      <c r="A168" s="45">
        <v>43717</v>
      </c>
      <c r="B168" s="134">
        <f t="shared" si="18"/>
        <v>1</v>
      </c>
      <c r="C168" s="132">
        <f t="shared" si="19"/>
        <v>4227</v>
      </c>
      <c r="D168" s="133">
        <f t="shared" si="20"/>
        <v>4076.98</v>
      </c>
      <c r="E168" s="132">
        <f t="shared" si="21"/>
        <v>150.02000000000001</v>
      </c>
      <c r="F168" s="132">
        <f t="shared" si="22"/>
        <v>365039.14999999991</v>
      </c>
      <c r="G168" s="132">
        <f t="shared" si="16"/>
        <v>360962.16999999993</v>
      </c>
      <c r="H168" s="132">
        <f t="shared" si="23"/>
        <v>150.01608904109585</v>
      </c>
      <c r="I168" s="113">
        <f t="shared" si="17"/>
        <v>-3.910958904157269E-3</v>
      </c>
    </row>
    <row r="169" spans="1:9" x14ac:dyDescent="0.25">
      <c r="A169" s="45">
        <v>43718</v>
      </c>
      <c r="B169" s="134">
        <f t="shared" si="18"/>
        <v>1</v>
      </c>
      <c r="C169" s="132">
        <f t="shared" si="19"/>
        <v>4227</v>
      </c>
      <c r="D169" s="133">
        <f t="shared" si="20"/>
        <v>4078.66</v>
      </c>
      <c r="E169" s="132">
        <f t="shared" si="21"/>
        <v>148.34</v>
      </c>
      <c r="F169" s="132">
        <f t="shared" si="22"/>
        <v>360962.16999999993</v>
      </c>
      <c r="G169" s="132">
        <f t="shared" si="16"/>
        <v>356883.50999999995</v>
      </c>
      <c r="H169" s="132">
        <f t="shared" si="23"/>
        <v>148.34061780821912</v>
      </c>
      <c r="I169" s="113">
        <f t="shared" si="17"/>
        <v>6.1780821911838757E-4</v>
      </c>
    </row>
    <row r="170" spans="1:9" x14ac:dyDescent="0.25">
      <c r="A170" s="45">
        <v>43719</v>
      </c>
      <c r="B170" s="134">
        <f t="shared" si="18"/>
        <v>1</v>
      </c>
      <c r="C170" s="132">
        <f t="shared" si="19"/>
        <v>4227</v>
      </c>
      <c r="D170" s="133">
        <f t="shared" si="20"/>
        <v>4080.34</v>
      </c>
      <c r="E170" s="132">
        <f t="shared" si="21"/>
        <v>146.66</v>
      </c>
      <c r="F170" s="132">
        <f t="shared" si="22"/>
        <v>356883.50999999995</v>
      </c>
      <c r="G170" s="132">
        <f t="shared" si="16"/>
        <v>352803.16999999993</v>
      </c>
      <c r="H170" s="132">
        <f t="shared" si="23"/>
        <v>146.66445616438355</v>
      </c>
      <c r="I170" s="113">
        <f t="shared" si="17"/>
        <v>4.4561643835550058E-3</v>
      </c>
    </row>
    <row r="171" spans="1:9" x14ac:dyDescent="0.25">
      <c r="A171" s="45">
        <v>43720</v>
      </c>
      <c r="B171" s="134">
        <f t="shared" si="18"/>
        <v>1</v>
      </c>
      <c r="C171" s="132">
        <f t="shared" si="19"/>
        <v>4227</v>
      </c>
      <c r="D171" s="133">
        <f t="shared" si="20"/>
        <v>4082.01</v>
      </c>
      <c r="E171" s="132">
        <f t="shared" si="21"/>
        <v>144.99</v>
      </c>
      <c r="F171" s="132">
        <f t="shared" si="22"/>
        <v>352803.16999999993</v>
      </c>
      <c r="G171" s="132">
        <f t="shared" si="16"/>
        <v>348721.15999999992</v>
      </c>
      <c r="H171" s="132">
        <f t="shared" si="23"/>
        <v>144.987604109589</v>
      </c>
      <c r="I171" s="113">
        <f t="shared" si="17"/>
        <v>-2.3958904110088497E-3</v>
      </c>
    </row>
    <row r="172" spans="1:9" x14ac:dyDescent="0.25">
      <c r="A172" s="45">
        <v>43721</v>
      </c>
      <c r="B172" s="134">
        <f t="shared" si="18"/>
        <v>1</v>
      </c>
      <c r="C172" s="132">
        <f t="shared" si="19"/>
        <v>4227</v>
      </c>
      <c r="D172" s="133">
        <f t="shared" si="20"/>
        <v>4083.69</v>
      </c>
      <c r="E172" s="132">
        <f t="shared" si="21"/>
        <v>143.31</v>
      </c>
      <c r="F172" s="132">
        <f t="shared" si="22"/>
        <v>348721.15999999992</v>
      </c>
      <c r="G172" s="132">
        <f t="shared" si="16"/>
        <v>344637.46999999991</v>
      </c>
      <c r="H172" s="132">
        <f t="shared" si="23"/>
        <v>143.31006575342462</v>
      </c>
      <c r="I172" s="113">
        <f t="shared" si="17"/>
        <v>6.5753424621561862E-5</v>
      </c>
    </row>
    <row r="173" spans="1:9" x14ac:dyDescent="0.25">
      <c r="A173" s="45">
        <v>43722</v>
      </c>
      <c r="B173" s="134">
        <f t="shared" si="18"/>
        <v>1</v>
      </c>
      <c r="C173" s="132">
        <f t="shared" si="19"/>
        <v>4227</v>
      </c>
      <c r="D173" s="133">
        <f t="shared" si="20"/>
        <v>4085.37</v>
      </c>
      <c r="E173" s="132">
        <f t="shared" si="21"/>
        <v>141.63</v>
      </c>
      <c r="F173" s="132">
        <f t="shared" si="22"/>
        <v>344637.46999999991</v>
      </c>
      <c r="G173" s="132">
        <f t="shared" si="16"/>
        <v>340552.09999999992</v>
      </c>
      <c r="H173" s="132">
        <f t="shared" si="23"/>
        <v>141.63183698630132</v>
      </c>
      <c r="I173" s="113">
        <f t="shared" si="17"/>
        <v>1.8369863013276699E-3</v>
      </c>
    </row>
    <row r="174" spans="1:9" x14ac:dyDescent="0.25">
      <c r="A174" s="45">
        <v>43723</v>
      </c>
      <c r="B174" s="134">
        <f t="shared" si="18"/>
        <v>1</v>
      </c>
      <c r="C174" s="132">
        <f t="shared" si="19"/>
        <v>4227</v>
      </c>
      <c r="D174" s="133">
        <f t="shared" si="20"/>
        <v>4087.05</v>
      </c>
      <c r="E174" s="132">
        <f t="shared" si="21"/>
        <v>139.94999999999999</v>
      </c>
      <c r="F174" s="132">
        <f t="shared" si="22"/>
        <v>340552.09999999992</v>
      </c>
      <c r="G174" s="132">
        <f t="shared" si="16"/>
        <v>336465.04999999993</v>
      </c>
      <c r="H174" s="132">
        <f t="shared" si="23"/>
        <v>139.95291780821915</v>
      </c>
      <c r="I174" s="113">
        <f t="shared" si="17"/>
        <v>2.9178082191663179E-3</v>
      </c>
    </row>
    <row r="175" spans="1:9" x14ac:dyDescent="0.25">
      <c r="A175" s="45">
        <v>43724</v>
      </c>
      <c r="B175" s="134">
        <f t="shared" si="18"/>
        <v>1</v>
      </c>
      <c r="C175" s="132">
        <f t="shared" si="19"/>
        <v>4227</v>
      </c>
      <c r="D175" s="133">
        <f t="shared" si="20"/>
        <v>4088.73</v>
      </c>
      <c r="E175" s="132">
        <f t="shared" si="21"/>
        <v>138.27000000000001</v>
      </c>
      <c r="F175" s="132">
        <f t="shared" si="22"/>
        <v>336465.04999999993</v>
      </c>
      <c r="G175" s="132">
        <f t="shared" si="16"/>
        <v>332376.31999999995</v>
      </c>
      <c r="H175" s="132">
        <f t="shared" si="23"/>
        <v>138.27330821917803</v>
      </c>
      <c r="I175" s="113">
        <f t="shared" si="17"/>
        <v>3.308219178023819E-3</v>
      </c>
    </row>
    <row r="176" spans="1:9" x14ac:dyDescent="0.25">
      <c r="A176" s="45">
        <v>43725</v>
      </c>
      <c r="B176" s="134">
        <f t="shared" si="18"/>
        <v>1</v>
      </c>
      <c r="C176" s="132">
        <f t="shared" si="19"/>
        <v>4227</v>
      </c>
      <c r="D176" s="133">
        <f t="shared" si="20"/>
        <v>4090.41</v>
      </c>
      <c r="E176" s="132">
        <f t="shared" si="21"/>
        <v>136.59</v>
      </c>
      <c r="F176" s="132">
        <f t="shared" si="22"/>
        <v>332376.31999999995</v>
      </c>
      <c r="G176" s="132">
        <f t="shared" si="16"/>
        <v>328285.90999999997</v>
      </c>
      <c r="H176" s="132">
        <f t="shared" si="23"/>
        <v>136.59300821917805</v>
      </c>
      <c r="I176" s="113">
        <f t="shared" si="17"/>
        <v>3.0082191780422818E-3</v>
      </c>
    </row>
    <row r="177" spans="1:9" x14ac:dyDescent="0.25">
      <c r="A177" s="45">
        <v>43726</v>
      </c>
      <c r="B177" s="134">
        <f t="shared" si="18"/>
        <v>1</v>
      </c>
      <c r="C177" s="132">
        <f t="shared" si="19"/>
        <v>4227</v>
      </c>
      <c r="D177" s="133">
        <f t="shared" si="20"/>
        <v>4092.09</v>
      </c>
      <c r="E177" s="132">
        <f t="shared" si="21"/>
        <v>134.91</v>
      </c>
      <c r="F177" s="132">
        <f t="shared" si="22"/>
        <v>328285.90999999997</v>
      </c>
      <c r="G177" s="132">
        <f t="shared" si="16"/>
        <v>324193.81999999995</v>
      </c>
      <c r="H177" s="132">
        <f t="shared" si="23"/>
        <v>134.91201780821916</v>
      </c>
      <c r="I177" s="113">
        <f t="shared" si="17"/>
        <v>2.0178082191648627E-3</v>
      </c>
    </row>
    <row r="178" spans="1:9" x14ac:dyDescent="0.25">
      <c r="A178" s="45">
        <v>43727</v>
      </c>
      <c r="B178" s="134">
        <f t="shared" si="18"/>
        <v>1</v>
      </c>
      <c r="C178" s="132">
        <f t="shared" si="19"/>
        <v>4227</v>
      </c>
      <c r="D178" s="133">
        <f t="shared" si="20"/>
        <v>4093.77</v>
      </c>
      <c r="E178" s="132">
        <f t="shared" si="21"/>
        <v>133.22999999999999</v>
      </c>
      <c r="F178" s="132">
        <f t="shared" si="22"/>
        <v>324193.81999999995</v>
      </c>
      <c r="G178" s="132">
        <f t="shared" si="16"/>
        <v>320100.04999999993</v>
      </c>
      <c r="H178" s="132">
        <f t="shared" si="23"/>
        <v>133.23033698630135</v>
      </c>
      <c r="I178" s="113">
        <f t="shared" si="17"/>
        <v>3.3698630136314023E-4</v>
      </c>
    </row>
    <row r="179" spans="1:9" x14ac:dyDescent="0.25">
      <c r="A179" s="45">
        <v>43728</v>
      </c>
      <c r="B179" s="134">
        <f t="shared" si="18"/>
        <v>1</v>
      </c>
      <c r="C179" s="132">
        <f t="shared" si="19"/>
        <v>4227</v>
      </c>
      <c r="D179" s="133">
        <f t="shared" si="20"/>
        <v>4095.45</v>
      </c>
      <c r="E179" s="132">
        <f t="shared" si="21"/>
        <v>131.55000000000001</v>
      </c>
      <c r="F179" s="132">
        <f t="shared" si="22"/>
        <v>320100.04999999993</v>
      </c>
      <c r="G179" s="132">
        <f t="shared" si="16"/>
        <v>316004.59999999992</v>
      </c>
      <c r="H179" s="132">
        <f t="shared" si="23"/>
        <v>131.54796575342462</v>
      </c>
      <c r="I179" s="113">
        <f t="shared" si="17"/>
        <v>-2.0342465753913075E-3</v>
      </c>
    </row>
    <row r="180" spans="1:9" x14ac:dyDescent="0.25">
      <c r="A180" s="45">
        <v>43729</v>
      </c>
      <c r="B180" s="134">
        <f t="shared" si="18"/>
        <v>1</v>
      </c>
      <c r="C180" s="132">
        <f t="shared" si="19"/>
        <v>4227</v>
      </c>
      <c r="D180" s="133">
        <f t="shared" si="20"/>
        <v>4097.1400000000003</v>
      </c>
      <c r="E180" s="132">
        <f t="shared" si="21"/>
        <v>129.86000000000001</v>
      </c>
      <c r="F180" s="132">
        <f t="shared" si="22"/>
        <v>316004.59999999992</v>
      </c>
      <c r="G180" s="132">
        <f t="shared" si="16"/>
        <v>311907.4599999999</v>
      </c>
      <c r="H180" s="132">
        <f t="shared" si="23"/>
        <v>129.86490410958902</v>
      </c>
      <c r="I180" s="113">
        <f t="shared" si="17"/>
        <v>4.9041095890061115E-3</v>
      </c>
    </row>
    <row r="181" spans="1:9" x14ac:dyDescent="0.25">
      <c r="A181" s="45">
        <v>43730</v>
      </c>
      <c r="B181" s="134">
        <f t="shared" si="18"/>
        <v>1</v>
      </c>
      <c r="C181" s="132">
        <f t="shared" si="19"/>
        <v>4227</v>
      </c>
      <c r="D181" s="133">
        <f t="shared" si="20"/>
        <v>4098.82</v>
      </c>
      <c r="E181" s="132">
        <f t="shared" si="21"/>
        <v>128.18</v>
      </c>
      <c r="F181" s="132">
        <f t="shared" si="22"/>
        <v>311907.4599999999</v>
      </c>
      <c r="G181" s="132">
        <f t="shared" si="16"/>
        <v>307808.6399999999</v>
      </c>
      <c r="H181" s="132">
        <f t="shared" si="23"/>
        <v>128.18114794520542</v>
      </c>
      <c r="I181" s="113">
        <f t="shared" si="17"/>
        <v>1.1479452054174999E-3</v>
      </c>
    </row>
    <row r="182" spans="1:9" x14ac:dyDescent="0.25">
      <c r="A182" s="45">
        <v>43731</v>
      </c>
      <c r="B182" s="134">
        <f t="shared" si="18"/>
        <v>1</v>
      </c>
      <c r="C182" s="132">
        <f t="shared" si="19"/>
        <v>4227</v>
      </c>
      <c r="D182" s="133">
        <f t="shared" si="20"/>
        <v>4100.5</v>
      </c>
      <c r="E182" s="132">
        <f t="shared" si="21"/>
        <v>126.5</v>
      </c>
      <c r="F182" s="132">
        <f t="shared" si="22"/>
        <v>307808.6399999999</v>
      </c>
      <c r="G182" s="132">
        <f t="shared" si="16"/>
        <v>303708.1399999999</v>
      </c>
      <c r="H182" s="132">
        <f t="shared" si="23"/>
        <v>126.49670136986296</v>
      </c>
      <c r="I182" s="113">
        <f t="shared" si="17"/>
        <v>-3.2986301370385718E-3</v>
      </c>
    </row>
    <row r="183" spans="1:9" x14ac:dyDescent="0.25">
      <c r="A183" s="45">
        <v>43732</v>
      </c>
      <c r="B183" s="134">
        <f t="shared" si="18"/>
        <v>1</v>
      </c>
      <c r="C183" s="132">
        <f t="shared" si="19"/>
        <v>4227</v>
      </c>
      <c r="D183" s="133">
        <f t="shared" si="20"/>
        <v>4102.1899999999996</v>
      </c>
      <c r="E183" s="132">
        <f t="shared" si="21"/>
        <v>124.81</v>
      </c>
      <c r="F183" s="132">
        <f t="shared" si="22"/>
        <v>303708.1399999999</v>
      </c>
      <c r="G183" s="132">
        <f t="shared" si="16"/>
        <v>299605.9499999999</v>
      </c>
      <c r="H183" s="132">
        <f t="shared" si="23"/>
        <v>124.8115643835616</v>
      </c>
      <c r="I183" s="113">
        <f t="shared" si="17"/>
        <v>1.5643835616003798E-3</v>
      </c>
    </row>
    <row r="184" spans="1:9" x14ac:dyDescent="0.25">
      <c r="A184" s="45">
        <v>43733</v>
      </c>
      <c r="B184" s="134">
        <f t="shared" si="18"/>
        <v>1</v>
      </c>
      <c r="C184" s="132">
        <f t="shared" si="19"/>
        <v>4227</v>
      </c>
      <c r="D184" s="133">
        <f t="shared" si="20"/>
        <v>4103.87</v>
      </c>
      <c r="E184" s="132">
        <f t="shared" si="21"/>
        <v>123.13</v>
      </c>
      <c r="F184" s="132">
        <f t="shared" si="22"/>
        <v>299605.9499999999</v>
      </c>
      <c r="G184" s="132">
        <f t="shared" si="16"/>
        <v>295502.0799999999</v>
      </c>
      <c r="H184" s="132">
        <f t="shared" si="23"/>
        <v>123.12573287671228</v>
      </c>
      <c r="I184" s="113">
        <f t="shared" si="17"/>
        <v>-4.2671232877182774E-3</v>
      </c>
    </row>
    <row r="185" spans="1:9" x14ac:dyDescent="0.25">
      <c r="A185" s="45">
        <v>43734</v>
      </c>
      <c r="B185" s="134">
        <f t="shared" si="18"/>
        <v>1</v>
      </c>
      <c r="C185" s="132">
        <f t="shared" si="19"/>
        <v>4227</v>
      </c>
      <c r="D185" s="133">
        <f t="shared" si="20"/>
        <v>4105.5600000000004</v>
      </c>
      <c r="E185" s="132">
        <f t="shared" si="21"/>
        <v>121.44</v>
      </c>
      <c r="F185" s="132">
        <f t="shared" si="22"/>
        <v>295502.0799999999</v>
      </c>
      <c r="G185" s="132">
        <f t="shared" si="16"/>
        <v>291396.5199999999</v>
      </c>
      <c r="H185" s="132">
        <f t="shared" si="23"/>
        <v>121.43921095890407</v>
      </c>
      <c r="I185" s="113">
        <f t="shared" si="17"/>
        <v>-7.8904109592770055E-4</v>
      </c>
    </row>
    <row r="186" spans="1:9" x14ac:dyDescent="0.25">
      <c r="A186" s="45">
        <v>43735</v>
      </c>
      <c r="B186" s="134">
        <f t="shared" si="18"/>
        <v>1</v>
      </c>
      <c r="C186" s="132">
        <f t="shared" si="19"/>
        <v>4227</v>
      </c>
      <c r="D186" s="133">
        <f t="shared" si="20"/>
        <v>4107.25</v>
      </c>
      <c r="E186" s="132">
        <f t="shared" si="21"/>
        <v>119.75</v>
      </c>
      <c r="F186" s="132">
        <f t="shared" si="22"/>
        <v>291396.5199999999</v>
      </c>
      <c r="G186" s="132">
        <f t="shared" si="16"/>
        <v>287289.2699999999</v>
      </c>
      <c r="H186" s="132">
        <f t="shared" si="23"/>
        <v>119.7519945205479</v>
      </c>
      <c r="I186" s="113">
        <f t="shared" si="17"/>
        <v>1.9945205478961725E-3</v>
      </c>
    </row>
    <row r="187" spans="1:9" x14ac:dyDescent="0.25">
      <c r="A187" s="45">
        <v>43736</v>
      </c>
      <c r="B187" s="134">
        <f t="shared" si="18"/>
        <v>1</v>
      </c>
      <c r="C187" s="132">
        <f t="shared" si="19"/>
        <v>4227</v>
      </c>
      <c r="D187" s="133">
        <f t="shared" si="20"/>
        <v>4108.9399999999996</v>
      </c>
      <c r="E187" s="132">
        <f t="shared" si="21"/>
        <v>118.06</v>
      </c>
      <c r="F187" s="132">
        <f t="shared" si="22"/>
        <v>287289.2699999999</v>
      </c>
      <c r="G187" s="132">
        <f t="shared" si="16"/>
        <v>283180.3299999999</v>
      </c>
      <c r="H187" s="132">
        <f t="shared" si="23"/>
        <v>118.0640835616438</v>
      </c>
      <c r="I187" s="113">
        <f t="shared" si="17"/>
        <v>4.0835616437959743E-3</v>
      </c>
    </row>
    <row r="188" spans="1:9" x14ac:dyDescent="0.25">
      <c r="A188" s="45">
        <v>43737</v>
      </c>
      <c r="B188" s="134">
        <f t="shared" si="18"/>
        <v>1</v>
      </c>
      <c r="C188" s="132">
        <f t="shared" si="19"/>
        <v>4227</v>
      </c>
      <c r="D188" s="133">
        <f t="shared" si="20"/>
        <v>4110.62</v>
      </c>
      <c r="E188" s="132">
        <f t="shared" si="21"/>
        <v>116.38</v>
      </c>
      <c r="F188" s="132">
        <f t="shared" si="22"/>
        <v>283180.3299999999</v>
      </c>
      <c r="G188" s="132">
        <f t="shared" si="16"/>
        <v>279069.7099999999</v>
      </c>
      <c r="H188" s="132">
        <f t="shared" si="23"/>
        <v>116.37547808219175</v>
      </c>
      <c r="I188" s="113">
        <f t="shared" si="17"/>
        <v>-4.5219178082476219E-3</v>
      </c>
    </row>
    <row r="189" spans="1:9" x14ac:dyDescent="0.25">
      <c r="A189" s="45">
        <v>43738</v>
      </c>
      <c r="B189" s="134">
        <f t="shared" si="18"/>
        <v>1</v>
      </c>
      <c r="C189" s="132">
        <f t="shared" si="19"/>
        <v>4227</v>
      </c>
      <c r="D189" s="133">
        <f t="shared" si="20"/>
        <v>4112.3100000000004</v>
      </c>
      <c r="E189" s="132">
        <f t="shared" si="21"/>
        <v>114.69</v>
      </c>
      <c r="F189" s="132">
        <f t="shared" si="22"/>
        <v>279069.7099999999</v>
      </c>
      <c r="G189" s="132">
        <f t="shared" si="16"/>
        <v>274957.39999999991</v>
      </c>
      <c r="H189" s="132">
        <f t="shared" si="23"/>
        <v>114.68618219178079</v>
      </c>
      <c r="I189" s="113">
        <f t="shared" si="17"/>
        <v>-3.8178082192104057E-3</v>
      </c>
    </row>
    <row r="190" spans="1:9" x14ac:dyDescent="0.25">
      <c r="A190" s="45">
        <v>43739</v>
      </c>
      <c r="B190" s="134">
        <f t="shared" si="18"/>
        <v>1</v>
      </c>
      <c r="C190" s="132">
        <f t="shared" si="19"/>
        <v>4227</v>
      </c>
      <c r="D190" s="133">
        <f t="shared" si="20"/>
        <v>4114</v>
      </c>
      <c r="E190" s="132">
        <f t="shared" si="21"/>
        <v>113</v>
      </c>
      <c r="F190" s="132">
        <f t="shared" si="22"/>
        <v>274957.39999999991</v>
      </c>
      <c r="G190" s="132">
        <f t="shared" si="16"/>
        <v>270843.39999999991</v>
      </c>
      <c r="H190" s="132">
        <f t="shared" si="23"/>
        <v>112.99619178082187</v>
      </c>
      <c r="I190" s="113">
        <f t="shared" si="17"/>
        <v>-3.8082191781256824E-3</v>
      </c>
    </row>
    <row r="191" spans="1:9" x14ac:dyDescent="0.25">
      <c r="A191" s="45">
        <v>43740</v>
      </c>
      <c r="B191" s="134">
        <f t="shared" si="18"/>
        <v>1</v>
      </c>
      <c r="C191" s="132">
        <f t="shared" si="19"/>
        <v>4227</v>
      </c>
      <c r="D191" s="133">
        <f t="shared" si="20"/>
        <v>4115.6899999999996</v>
      </c>
      <c r="E191" s="132">
        <f t="shared" si="21"/>
        <v>111.31</v>
      </c>
      <c r="F191" s="132">
        <f t="shared" si="22"/>
        <v>270843.39999999991</v>
      </c>
      <c r="G191" s="132">
        <f t="shared" si="16"/>
        <v>266727.7099999999</v>
      </c>
      <c r="H191" s="132">
        <f t="shared" si="23"/>
        <v>111.30550684931504</v>
      </c>
      <c r="I191" s="113">
        <f t="shared" si="17"/>
        <v>-4.4931506849650305E-3</v>
      </c>
    </row>
    <row r="192" spans="1:9" x14ac:dyDescent="0.25">
      <c r="A192" s="45">
        <v>43741</v>
      </c>
      <c r="B192" s="134">
        <f t="shared" si="18"/>
        <v>1</v>
      </c>
      <c r="C192" s="132">
        <f t="shared" si="19"/>
        <v>4227</v>
      </c>
      <c r="D192" s="133">
        <f t="shared" si="20"/>
        <v>4117.3900000000003</v>
      </c>
      <c r="E192" s="132">
        <f t="shared" si="21"/>
        <v>109.61</v>
      </c>
      <c r="F192" s="132">
        <f t="shared" si="22"/>
        <v>266727.7099999999</v>
      </c>
      <c r="G192" s="132">
        <f t="shared" si="16"/>
        <v>262610.31999999989</v>
      </c>
      <c r="H192" s="132">
        <f t="shared" si="23"/>
        <v>109.61412739726023</v>
      </c>
      <c r="I192" s="113">
        <f t="shared" si="17"/>
        <v>4.1273972602340336E-3</v>
      </c>
    </row>
    <row r="193" spans="1:9" x14ac:dyDescent="0.25">
      <c r="A193" s="45">
        <v>43742</v>
      </c>
      <c r="B193" s="134">
        <f t="shared" si="18"/>
        <v>1</v>
      </c>
      <c r="C193" s="132">
        <f t="shared" si="19"/>
        <v>4227</v>
      </c>
      <c r="D193" s="133">
        <f t="shared" si="20"/>
        <v>4119.08</v>
      </c>
      <c r="E193" s="132">
        <f t="shared" si="21"/>
        <v>107.92</v>
      </c>
      <c r="F193" s="132">
        <f t="shared" si="22"/>
        <v>262610.31999999989</v>
      </c>
      <c r="G193" s="132">
        <f t="shared" si="16"/>
        <v>258491.2399999999</v>
      </c>
      <c r="H193" s="132">
        <f t="shared" si="23"/>
        <v>107.92204931506843</v>
      </c>
      <c r="I193" s="113">
        <f t="shared" si="17"/>
        <v>2.0493150684330885E-3</v>
      </c>
    </row>
    <row r="194" spans="1:9" x14ac:dyDescent="0.25">
      <c r="A194" s="45">
        <v>43743</v>
      </c>
      <c r="B194" s="134">
        <f t="shared" si="18"/>
        <v>1</v>
      </c>
      <c r="C194" s="132">
        <f t="shared" si="19"/>
        <v>4227</v>
      </c>
      <c r="D194" s="133">
        <f t="shared" si="20"/>
        <v>4120.7700000000004</v>
      </c>
      <c r="E194" s="132">
        <f t="shared" si="21"/>
        <v>106.23</v>
      </c>
      <c r="F194" s="132">
        <f t="shared" si="22"/>
        <v>258491.2399999999</v>
      </c>
      <c r="G194" s="132">
        <f t="shared" si="16"/>
        <v>254370.46999999991</v>
      </c>
      <c r="H194" s="132">
        <f t="shared" si="23"/>
        <v>106.22927671232873</v>
      </c>
      <c r="I194" s="113">
        <f t="shared" si="17"/>
        <v>-7.2328767127771698E-4</v>
      </c>
    </row>
    <row r="195" spans="1:9" x14ac:dyDescent="0.25">
      <c r="A195" s="45">
        <v>43744</v>
      </c>
      <c r="B195" s="134">
        <f t="shared" si="18"/>
        <v>1</v>
      </c>
      <c r="C195" s="132">
        <f t="shared" si="19"/>
        <v>4227</v>
      </c>
      <c r="D195" s="133">
        <f t="shared" si="20"/>
        <v>4122.46</v>
      </c>
      <c r="E195" s="132">
        <f t="shared" si="21"/>
        <v>104.54</v>
      </c>
      <c r="F195" s="132">
        <f t="shared" si="22"/>
        <v>254370.46999999991</v>
      </c>
      <c r="G195" s="132">
        <f t="shared" si="16"/>
        <v>250248.00999999992</v>
      </c>
      <c r="H195" s="132">
        <f t="shared" si="23"/>
        <v>104.53580958904107</v>
      </c>
      <c r="I195" s="113">
        <f t="shared" si="17"/>
        <v>-4.1904109589410155E-3</v>
      </c>
    </row>
    <row r="196" spans="1:9" x14ac:dyDescent="0.25">
      <c r="A196" s="45">
        <v>43745</v>
      </c>
      <c r="B196" s="134">
        <f t="shared" si="18"/>
        <v>1</v>
      </c>
      <c r="C196" s="132">
        <f t="shared" si="19"/>
        <v>4227</v>
      </c>
      <c r="D196" s="133">
        <f t="shared" si="20"/>
        <v>4124.16</v>
      </c>
      <c r="E196" s="132">
        <f t="shared" si="21"/>
        <v>102.84</v>
      </c>
      <c r="F196" s="132">
        <f t="shared" si="22"/>
        <v>250248.00999999992</v>
      </c>
      <c r="G196" s="132">
        <f t="shared" ref="G196:G255" si="24">F196-D196</f>
        <v>246123.84999999992</v>
      </c>
      <c r="H196" s="132">
        <f t="shared" si="23"/>
        <v>102.84164794520545</v>
      </c>
      <c r="I196" s="113">
        <f t="shared" ref="I196:I255" si="25">H196-E196</f>
        <v>1.647945205448309E-3</v>
      </c>
    </row>
    <row r="197" spans="1:9" x14ac:dyDescent="0.25">
      <c r="A197" s="45">
        <v>43746</v>
      </c>
      <c r="B197" s="134">
        <f t="shared" ref="B197:B255" si="26">A197-A196</f>
        <v>1</v>
      </c>
      <c r="C197" s="132">
        <f t="shared" ref="C197:C255" si="27">$D$2</f>
        <v>4227</v>
      </c>
      <c r="D197" s="133">
        <f t="shared" ref="D197:D255" si="28">C197-E197</f>
        <v>4125.8500000000004</v>
      </c>
      <c r="E197" s="132">
        <f t="shared" ref="E197:E254" si="29">ROUND(F197*B197*$B$2/365,2)</f>
        <v>101.15</v>
      </c>
      <c r="F197" s="132">
        <f t="shared" ref="F197:F255" si="30">G196</f>
        <v>246123.84999999992</v>
      </c>
      <c r="G197" s="132">
        <f t="shared" si="24"/>
        <v>241997.99999999991</v>
      </c>
      <c r="H197" s="132">
        <f t="shared" ref="H197:H255" si="31">F197*$B$2*B197/365</f>
        <v>101.14678767123283</v>
      </c>
      <c r="I197" s="113">
        <f t="shared" si="25"/>
        <v>-3.2123287671765866E-3</v>
      </c>
    </row>
    <row r="198" spans="1:9" x14ac:dyDescent="0.25">
      <c r="A198" s="45">
        <v>43747</v>
      </c>
      <c r="B198" s="134">
        <f t="shared" si="26"/>
        <v>1</v>
      </c>
      <c r="C198" s="132">
        <f t="shared" si="27"/>
        <v>4227</v>
      </c>
      <c r="D198" s="133">
        <f t="shared" si="28"/>
        <v>4127.55</v>
      </c>
      <c r="E198" s="132">
        <f t="shared" si="29"/>
        <v>99.45</v>
      </c>
      <c r="F198" s="132">
        <f t="shared" si="30"/>
        <v>241997.99999999991</v>
      </c>
      <c r="G198" s="132">
        <f t="shared" si="24"/>
        <v>237870.44999999992</v>
      </c>
      <c r="H198" s="132">
        <f t="shared" si="31"/>
        <v>99.451232876712282</v>
      </c>
      <c r="I198" s="113">
        <f t="shared" si="25"/>
        <v>1.2328767122795625E-3</v>
      </c>
    </row>
    <row r="199" spans="1:9" x14ac:dyDescent="0.25">
      <c r="A199" s="45">
        <v>43748</v>
      </c>
      <c r="B199" s="134">
        <f t="shared" si="26"/>
        <v>1</v>
      </c>
      <c r="C199" s="132">
        <f t="shared" si="27"/>
        <v>4227</v>
      </c>
      <c r="D199" s="133">
        <f t="shared" si="28"/>
        <v>4129.25</v>
      </c>
      <c r="E199" s="132">
        <f t="shared" si="29"/>
        <v>97.75</v>
      </c>
      <c r="F199" s="132">
        <f t="shared" si="30"/>
        <v>237870.44999999992</v>
      </c>
      <c r="G199" s="132">
        <f t="shared" si="24"/>
        <v>233741.19999999992</v>
      </c>
      <c r="H199" s="132">
        <f t="shared" si="31"/>
        <v>97.754979452054769</v>
      </c>
      <c r="I199" s="113">
        <f t="shared" si="25"/>
        <v>4.97945205476924E-3</v>
      </c>
    </row>
    <row r="200" spans="1:9" x14ac:dyDescent="0.25">
      <c r="A200" s="45">
        <v>43749</v>
      </c>
      <c r="B200" s="134">
        <f t="shared" si="26"/>
        <v>1</v>
      </c>
      <c r="C200" s="132">
        <f t="shared" si="27"/>
        <v>4227</v>
      </c>
      <c r="D200" s="133">
        <f t="shared" si="28"/>
        <v>4130.9399999999996</v>
      </c>
      <c r="E200" s="132">
        <f t="shared" si="29"/>
        <v>96.06</v>
      </c>
      <c r="F200" s="132">
        <f t="shared" si="30"/>
        <v>233741.19999999992</v>
      </c>
      <c r="G200" s="132">
        <f t="shared" si="24"/>
        <v>229610.25999999992</v>
      </c>
      <c r="H200" s="132">
        <f t="shared" si="31"/>
        <v>96.058027397260233</v>
      </c>
      <c r="I200" s="113">
        <f t="shared" si="25"/>
        <v>-1.9726027397695134E-3</v>
      </c>
    </row>
    <row r="201" spans="1:9" x14ac:dyDescent="0.25">
      <c r="A201" s="45">
        <v>43750</v>
      </c>
      <c r="B201" s="134">
        <f t="shared" si="26"/>
        <v>1</v>
      </c>
      <c r="C201" s="132">
        <f t="shared" si="27"/>
        <v>4227</v>
      </c>
      <c r="D201" s="133">
        <f t="shared" si="28"/>
        <v>4132.6400000000003</v>
      </c>
      <c r="E201" s="132">
        <f t="shared" si="29"/>
        <v>94.36</v>
      </c>
      <c r="F201" s="132">
        <f t="shared" si="30"/>
        <v>229610.25999999992</v>
      </c>
      <c r="G201" s="132">
        <f t="shared" si="24"/>
        <v>225477.61999999991</v>
      </c>
      <c r="H201" s="132">
        <f t="shared" si="31"/>
        <v>94.360380821917786</v>
      </c>
      <c r="I201" s="113">
        <f t="shared" si="25"/>
        <v>3.8082191778698871E-4</v>
      </c>
    </row>
    <row r="202" spans="1:9" x14ac:dyDescent="0.25">
      <c r="A202" s="45">
        <v>43751</v>
      </c>
      <c r="B202" s="134">
        <f t="shared" si="26"/>
        <v>1</v>
      </c>
      <c r="C202" s="132">
        <f t="shared" si="27"/>
        <v>4227</v>
      </c>
      <c r="D202" s="133">
        <f t="shared" si="28"/>
        <v>4134.34</v>
      </c>
      <c r="E202" s="132">
        <f t="shared" si="29"/>
        <v>92.66</v>
      </c>
      <c r="F202" s="132">
        <f t="shared" si="30"/>
        <v>225477.61999999991</v>
      </c>
      <c r="G202" s="132">
        <f t="shared" si="24"/>
        <v>221343.27999999991</v>
      </c>
      <c r="H202" s="132">
        <f t="shared" si="31"/>
        <v>92.662035616438303</v>
      </c>
      <c r="I202" s="113">
        <f t="shared" si="25"/>
        <v>2.0356164383059649E-3</v>
      </c>
    </row>
    <row r="203" spans="1:9" x14ac:dyDescent="0.25">
      <c r="A203" s="45">
        <v>43752</v>
      </c>
      <c r="B203" s="134">
        <f t="shared" si="26"/>
        <v>1</v>
      </c>
      <c r="C203" s="132">
        <f t="shared" si="27"/>
        <v>4227</v>
      </c>
      <c r="D203" s="133">
        <f t="shared" si="28"/>
        <v>4136.04</v>
      </c>
      <c r="E203" s="132">
        <f t="shared" si="29"/>
        <v>90.96</v>
      </c>
      <c r="F203" s="132">
        <f t="shared" si="30"/>
        <v>221343.27999999991</v>
      </c>
      <c r="G203" s="132">
        <f t="shared" si="24"/>
        <v>217207.2399999999</v>
      </c>
      <c r="H203" s="132">
        <f t="shared" si="31"/>
        <v>90.962991780821866</v>
      </c>
      <c r="I203" s="113">
        <f t="shared" si="25"/>
        <v>2.9917808218726805E-3</v>
      </c>
    </row>
    <row r="204" spans="1:9" x14ac:dyDescent="0.25">
      <c r="A204" s="45">
        <v>43753</v>
      </c>
      <c r="B204" s="134">
        <f t="shared" si="26"/>
        <v>1</v>
      </c>
      <c r="C204" s="132">
        <f t="shared" si="27"/>
        <v>4227</v>
      </c>
      <c r="D204" s="133">
        <f t="shared" si="28"/>
        <v>4137.74</v>
      </c>
      <c r="E204" s="132">
        <f t="shared" si="29"/>
        <v>89.26</v>
      </c>
      <c r="F204" s="132">
        <f t="shared" si="30"/>
        <v>217207.2399999999</v>
      </c>
      <c r="G204" s="132">
        <f t="shared" si="24"/>
        <v>213069.49999999991</v>
      </c>
      <c r="H204" s="132">
        <f t="shared" si="31"/>
        <v>89.26324931506845</v>
      </c>
      <c r="I204" s="113">
        <f t="shared" si="25"/>
        <v>3.2493150684445027E-3</v>
      </c>
    </row>
    <row r="205" spans="1:9" x14ac:dyDescent="0.25">
      <c r="A205" s="45">
        <v>43754</v>
      </c>
      <c r="B205" s="134">
        <f t="shared" si="26"/>
        <v>1</v>
      </c>
      <c r="C205" s="132">
        <f t="shared" si="27"/>
        <v>4227</v>
      </c>
      <c r="D205" s="133">
        <f t="shared" si="28"/>
        <v>4139.4399999999996</v>
      </c>
      <c r="E205" s="132">
        <f t="shared" si="29"/>
        <v>87.56</v>
      </c>
      <c r="F205" s="132">
        <f t="shared" si="30"/>
        <v>213069.49999999991</v>
      </c>
      <c r="G205" s="132">
        <f t="shared" si="24"/>
        <v>208930.05999999991</v>
      </c>
      <c r="H205" s="132">
        <f t="shared" si="31"/>
        <v>87.562808219178038</v>
      </c>
      <c r="I205" s="113">
        <f t="shared" si="25"/>
        <v>2.8082191780356425E-3</v>
      </c>
    </row>
    <row r="206" spans="1:9" x14ac:dyDescent="0.25">
      <c r="A206" s="45">
        <v>43755</v>
      </c>
      <c r="B206" s="134">
        <f t="shared" si="26"/>
        <v>1</v>
      </c>
      <c r="C206" s="132">
        <f t="shared" si="27"/>
        <v>4227</v>
      </c>
      <c r="D206" s="133">
        <f t="shared" si="28"/>
        <v>4141.1400000000003</v>
      </c>
      <c r="E206" s="132">
        <f t="shared" si="29"/>
        <v>85.86</v>
      </c>
      <c r="F206" s="132">
        <f t="shared" si="30"/>
        <v>208930.05999999991</v>
      </c>
      <c r="G206" s="132">
        <f t="shared" si="24"/>
        <v>204788.9199999999</v>
      </c>
      <c r="H206" s="132">
        <f t="shared" si="31"/>
        <v>85.861668493150646</v>
      </c>
      <c r="I206" s="113">
        <f t="shared" si="25"/>
        <v>1.6684931506460998E-3</v>
      </c>
    </row>
    <row r="207" spans="1:9" x14ac:dyDescent="0.25">
      <c r="A207" s="45">
        <v>43756</v>
      </c>
      <c r="B207" s="134">
        <f t="shared" si="26"/>
        <v>1</v>
      </c>
      <c r="C207" s="132">
        <f t="shared" si="27"/>
        <v>4227</v>
      </c>
      <c r="D207" s="133">
        <f t="shared" si="28"/>
        <v>4142.84</v>
      </c>
      <c r="E207" s="132">
        <f t="shared" si="29"/>
        <v>84.16</v>
      </c>
      <c r="F207" s="132">
        <f t="shared" si="30"/>
        <v>204788.9199999999</v>
      </c>
      <c r="G207" s="132">
        <f t="shared" si="24"/>
        <v>200646.0799999999</v>
      </c>
      <c r="H207" s="132">
        <f t="shared" si="31"/>
        <v>84.159830136986244</v>
      </c>
      <c r="I207" s="113">
        <f t="shared" si="25"/>
        <v>-1.6986301375254698E-4</v>
      </c>
    </row>
    <row r="208" spans="1:9" x14ac:dyDescent="0.25">
      <c r="A208" s="45">
        <v>43757</v>
      </c>
      <c r="B208" s="134">
        <f t="shared" si="26"/>
        <v>1</v>
      </c>
      <c r="C208" s="132">
        <f t="shared" si="27"/>
        <v>4227</v>
      </c>
      <c r="D208" s="133">
        <f t="shared" si="28"/>
        <v>4144.54</v>
      </c>
      <c r="E208" s="132">
        <f t="shared" si="29"/>
        <v>82.46</v>
      </c>
      <c r="F208" s="132">
        <f t="shared" si="30"/>
        <v>200646.0799999999</v>
      </c>
      <c r="G208" s="132">
        <f t="shared" si="24"/>
        <v>196501.53999999989</v>
      </c>
      <c r="H208" s="132">
        <f t="shared" si="31"/>
        <v>82.457293150684876</v>
      </c>
      <c r="I208" s="113">
        <f t="shared" si="25"/>
        <v>-2.7068493151176654E-3</v>
      </c>
    </row>
    <row r="209" spans="1:9" x14ac:dyDescent="0.25">
      <c r="A209" s="45">
        <v>43758</v>
      </c>
      <c r="B209" s="134">
        <f t="shared" si="26"/>
        <v>1</v>
      </c>
      <c r="C209" s="132">
        <f t="shared" si="27"/>
        <v>4227</v>
      </c>
      <c r="D209" s="133">
        <f t="shared" si="28"/>
        <v>4146.25</v>
      </c>
      <c r="E209" s="132">
        <f t="shared" si="29"/>
        <v>80.75</v>
      </c>
      <c r="F209" s="132">
        <f t="shared" si="30"/>
        <v>196501.53999999989</v>
      </c>
      <c r="G209" s="132">
        <f t="shared" si="24"/>
        <v>192355.28999999989</v>
      </c>
      <c r="H209" s="132">
        <f t="shared" si="31"/>
        <v>80.754057534246527</v>
      </c>
      <c r="I209" s="113">
        <f t="shared" si="25"/>
        <v>4.0575342465274389E-3</v>
      </c>
    </row>
    <row r="210" spans="1:9" x14ac:dyDescent="0.25">
      <c r="A210" s="45">
        <v>43759</v>
      </c>
      <c r="B210" s="134">
        <f t="shared" si="26"/>
        <v>1</v>
      </c>
      <c r="C210" s="132">
        <f t="shared" si="27"/>
        <v>4227</v>
      </c>
      <c r="D210" s="133">
        <f t="shared" si="28"/>
        <v>4147.95</v>
      </c>
      <c r="E210" s="132">
        <f t="shared" si="29"/>
        <v>79.05</v>
      </c>
      <c r="F210" s="132">
        <f t="shared" si="30"/>
        <v>192355.28999999989</v>
      </c>
      <c r="G210" s="132">
        <f t="shared" si="24"/>
        <v>188207.33999999988</v>
      </c>
      <c r="H210" s="132">
        <f t="shared" si="31"/>
        <v>79.050119178082142</v>
      </c>
      <c r="I210" s="113">
        <f t="shared" si="25"/>
        <v>1.1917808214434444E-4</v>
      </c>
    </row>
    <row r="211" spans="1:9" x14ac:dyDescent="0.25">
      <c r="A211" s="45">
        <v>43760</v>
      </c>
      <c r="B211" s="134">
        <f t="shared" si="26"/>
        <v>1</v>
      </c>
      <c r="C211" s="132">
        <f t="shared" si="27"/>
        <v>4227</v>
      </c>
      <c r="D211" s="133">
        <f t="shared" si="28"/>
        <v>4149.6499999999996</v>
      </c>
      <c r="E211" s="132">
        <f t="shared" si="29"/>
        <v>77.349999999999994</v>
      </c>
      <c r="F211" s="132">
        <f t="shared" si="30"/>
        <v>188207.33999999988</v>
      </c>
      <c r="G211" s="132">
        <f t="shared" si="24"/>
        <v>184057.68999999989</v>
      </c>
      <c r="H211" s="132">
        <f t="shared" si="31"/>
        <v>77.345482191780775</v>
      </c>
      <c r="I211" s="113">
        <f t="shared" si="25"/>
        <v>-4.5178082192194324E-3</v>
      </c>
    </row>
    <row r="212" spans="1:9" x14ac:dyDescent="0.25">
      <c r="A212" s="45">
        <v>43761</v>
      </c>
      <c r="B212" s="134">
        <f t="shared" si="26"/>
        <v>1</v>
      </c>
      <c r="C212" s="132">
        <f t="shared" si="27"/>
        <v>4227</v>
      </c>
      <c r="D212" s="133">
        <f t="shared" si="28"/>
        <v>4151.3599999999997</v>
      </c>
      <c r="E212" s="132">
        <f t="shared" si="29"/>
        <v>75.64</v>
      </c>
      <c r="F212" s="132">
        <f t="shared" si="30"/>
        <v>184057.68999999989</v>
      </c>
      <c r="G212" s="132">
        <f t="shared" si="24"/>
        <v>179906.3299999999</v>
      </c>
      <c r="H212" s="132">
        <f t="shared" si="31"/>
        <v>75.640146575342413</v>
      </c>
      <c r="I212" s="113">
        <f t="shared" si="25"/>
        <v>1.4657534241280246E-4</v>
      </c>
    </row>
    <row r="213" spans="1:9" x14ac:dyDescent="0.25">
      <c r="A213" s="45">
        <v>43762</v>
      </c>
      <c r="B213" s="134">
        <f t="shared" si="26"/>
        <v>1</v>
      </c>
      <c r="C213" s="132">
        <f t="shared" si="27"/>
        <v>4227</v>
      </c>
      <c r="D213" s="133">
        <f t="shared" si="28"/>
        <v>4153.07</v>
      </c>
      <c r="E213" s="132">
        <f t="shared" si="29"/>
        <v>73.930000000000007</v>
      </c>
      <c r="F213" s="132">
        <f t="shared" si="30"/>
        <v>179906.3299999999</v>
      </c>
      <c r="G213" s="132">
        <f t="shared" si="24"/>
        <v>175753.25999999989</v>
      </c>
      <c r="H213" s="132">
        <f t="shared" si="31"/>
        <v>73.934108219178043</v>
      </c>
      <c r="I213" s="113">
        <f t="shared" si="25"/>
        <v>4.1082191780361654E-3</v>
      </c>
    </row>
    <row r="214" spans="1:9" x14ac:dyDescent="0.25">
      <c r="A214" s="45">
        <v>43763</v>
      </c>
      <c r="B214" s="134">
        <f t="shared" si="26"/>
        <v>1</v>
      </c>
      <c r="C214" s="132">
        <f t="shared" si="27"/>
        <v>4227</v>
      </c>
      <c r="D214" s="133">
        <f t="shared" si="28"/>
        <v>4154.7700000000004</v>
      </c>
      <c r="E214" s="132">
        <f t="shared" si="29"/>
        <v>72.23</v>
      </c>
      <c r="F214" s="132">
        <f t="shared" si="30"/>
        <v>175753.25999999989</v>
      </c>
      <c r="G214" s="132">
        <f t="shared" si="24"/>
        <v>171598.4899999999</v>
      </c>
      <c r="H214" s="132">
        <f t="shared" si="31"/>
        <v>72.227367123287621</v>
      </c>
      <c r="I214" s="113">
        <f t="shared" si="25"/>
        <v>-2.6328767123828811E-3</v>
      </c>
    </row>
    <row r="215" spans="1:9" x14ac:dyDescent="0.25">
      <c r="A215" s="45">
        <v>43764</v>
      </c>
      <c r="B215" s="134">
        <f t="shared" si="26"/>
        <v>1</v>
      </c>
      <c r="C215" s="132">
        <f t="shared" si="27"/>
        <v>4227</v>
      </c>
      <c r="D215" s="133">
        <f t="shared" si="28"/>
        <v>4156.4799999999996</v>
      </c>
      <c r="E215" s="132">
        <f t="shared" si="29"/>
        <v>70.52</v>
      </c>
      <c r="F215" s="132">
        <f t="shared" si="30"/>
        <v>171598.4899999999</v>
      </c>
      <c r="G215" s="132">
        <f t="shared" si="24"/>
        <v>167442.00999999989</v>
      </c>
      <c r="H215" s="132">
        <f t="shared" si="31"/>
        <v>70.519927397260233</v>
      </c>
      <c r="I215" s="113">
        <f t="shared" si="25"/>
        <v>-7.2602739763283353E-5</v>
      </c>
    </row>
    <row r="216" spans="1:9" x14ac:dyDescent="0.25">
      <c r="A216" s="45">
        <v>43765</v>
      </c>
      <c r="B216" s="134">
        <f t="shared" si="26"/>
        <v>1</v>
      </c>
      <c r="C216" s="132">
        <f t="shared" si="27"/>
        <v>4227</v>
      </c>
      <c r="D216" s="133">
        <f t="shared" si="28"/>
        <v>4158.1899999999996</v>
      </c>
      <c r="E216" s="132">
        <f t="shared" si="29"/>
        <v>68.81</v>
      </c>
      <c r="F216" s="132">
        <f t="shared" si="30"/>
        <v>167442.00999999989</v>
      </c>
      <c r="G216" s="132">
        <f t="shared" si="24"/>
        <v>163283.81999999989</v>
      </c>
      <c r="H216" s="132">
        <f t="shared" si="31"/>
        <v>68.811784931506807</v>
      </c>
      <c r="I216" s="113">
        <f t="shared" si="25"/>
        <v>1.7849315068048099E-3</v>
      </c>
    </row>
    <row r="217" spans="1:9" x14ac:dyDescent="0.25">
      <c r="A217" s="45">
        <v>43766</v>
      </c>
      <c r="B217" s="134">
        <f t="shared" si="26"/>
        <v>1</v>
      </c>
      <c r="C217" s="132">
        <f t="shared" si="27"/>
        <v>4227</v>
      </c>
      <c r="D217" s="133">
        <f t="shared" si="28"/>
        <v>4159.8999999999996</v>
      </c>
      <c r="E217" s="132">
        <f t="shared" si="29"/>
        <v>67.099999999999994</v>
      </c>
      <c r="F217" s="132">
        <f t="shared" si="30"/>
        <v>163283.81999999989</v>
      </c>
      <c r="G217" s="132">
        <f t="shared" si="24"/>
        <v>159123.9199999999</v>
      </c>
      <c r="H217" s="132">
        <f t="shared" si="31"/>
        <v>67.102939726027344</v>
      </c>
      <c r="I217" s="113">
        <f t="shared" si="25"/>
        <v>2.9397260273498205E-3</v>
      </c>
    </row>
    <row r="218" spans="1:9" x14ac:dyDescent="0.25">
      <c r="A218" s="45">
        <v>43767</v>
      </c>
      <c r="B218" s="134">
        <f t="shared" si="26"/>
        <v>1</v>
      </c>
      <c r="C218" s="132">
        <f t="shared" si="27"/>
        <v>4227</v>
      </c>
      <c r="D218" s="133">
        <f t="shared" si="28"/>
        <v>4161.6099999999997</v>
      </c>
      <c r="E218" s="132">
        <f t="shared" si="29"/>
        <v>65.39</v>
      </c>
      <c r="F218" s="132">
        <f t="shared" si="30"/>
        <v>159123.9199999999</v>
      </c>
      <c r="G218" s="132">
        <f t="shared" si="24"/>
        <v>154962.30999999991</v>
      </c>
      <c r="H218" s="132">
        <f t="shared" si="31"/>
        <v>65.393391780821872</v>
      </c>
      <c r="I218" s="113">
        <f t="shared" si="25"/>
        <v>3.3917808218717482E-3</v>
      </c>
    </row>
    <row r="219" spans="1:9" x14ac:dyDescent="0.25">
      <c r="A219" s="45">
        <v>43768</v>
      </c>
      <c r="B219" s="134">
        <f t="shared" si="26"/>
        <v>1</v>
      </c>
      <c r="C219" s="132">
        <f t="shared" si="27"/>
        <v>4227</v>
      </c>
      <c r="D219" s="133">
        <f t="shared" si="28"/>
        <v>4163.32</v>
      </c>
      <c r="E219" s="132">
        <f t="shared" si="29"/>
        <v>63.68</v>
      </c>
      <c r="F219" s="132">
        <f t="shared" si="30"/>
        <v>154962.30999999991</v>
      </c>
      <c r="G219" s="132">
        <f t="shared" si="24"/>
        <v>150798.9899999999</v>
      </c>
      <c r="H219" s="132">
        <f t="shared" si="31"/>
        <v>63.68314109589037</v>
      </c>
      <c r="I219" s="113">
        <f t="shared" si="25"/>
        <v>3.1410958903705932E-3</v>
      </c>
    </row>
    <row r="220" spans="1:9" x14ac:dyDescent="0.25">
      <c r="A220" s="45">
        <v>43769</v>
      </c>
      <c r="B220" s="134">
        <f t="shared" si="26"/>
        <v>1</v>
      </c>
      <c r="C220" s="132">
        <f t="shared" si="27"/>
        <v>4227</v>
      </c>
      <c r="D220" s="133">
        <f t="shared" si="28"/>
        <v>4165.03</v>
      </c>
      <c r="E220" s="132">
        <f t="shared" si="29"/>
        <v>61.97</v>
      </c>
      <c r="F220" s="132">
        <f t="shared" si="30"/>
        <v>150798.9899999999</v>
      </c>
      <c r="G220" s="132">
        <f t="shared" si="24"/>
        <v>146633.9599999999</v>
      </c>
      <c r="H220" s="132">
        <f t="shared" si="31"/>
        <v>61.972187671232838</v>
      </c>
      <c r="I220" s="113">
        <f t="shared" si="25"/>
        <v>2.18767123283925E-3</v>
      </c>
    </row>
    <row r="221" spans="1:9" x14ac:dyDescent="0.25">
      <c r="A221" s="45">
        <v>43770</v>
      </c>
      <c r="B221" s="134">
        <f t="shared" si="26"/>
        <v>1</v>
      </c>
      <c r="C221" s="132">
        <f t="shared" si="27"/>
        <v>4227</v>
      </c>
      <c r="D221" s="133">
        <f t="shared" si="28"/>
        <v>4166.74</v>
      </c>
      <c r="E221" s="132">
        <f t="shared" si="29"/>
        <v>60.26</v>
      </c>
      <c r="F221" s="132">
        <f t="shared" si="30"/>
        <v>146633.9599999999</v>
      </c>
      <c r="G221" s="132">
        <f t="shared" si="24"/>
        <v>142467.21999999991</v>
      </c>
      <c r="H221" s="132">
        <f t="shared" si="31"/>
        <v>60.260531506849276</v>
      </c>
      <c r="I221" s="113">
        <f t="shared" si="25"/>
        <v>5.3150684927771863E-4</v>
      </c>
    </row>
    <row r="222" spans="1:9" x14ac:dyDescent="0.25">
      <c r="A222" s="45">
        <v>43771</v>
      </c>
      <c r="B222" s="134">
        <f t="shared" si="26"/>
        <v>1</v>
      </c>
      <c r="C222" s="132">
        <f t="shared" si="27"/>
        <v>4227</v>
      </c>
      <c r="D222" s="133">
        <f t="shared" si="28"/>
        <v>4168.45</v>
      </c>
      <c r="E222" s="132">
        <f t="shared" si="29"/>
        <v>58.55</v>
      </c>
      <c r="F222" s="132">
        <f t="shared" si="30"/>
        <v>142467.21999999991</v>
      </c>
      <c r="G222" s="132">
        <f t="shared" si="24"/>
        <v>138298.7699999999</v>
      </c>
      <c r="H222" s="132">
        <f t="shared" si="31"/>
        <v>58.54817260273969</v>
      </c>
      <c r="I222" s="113">
        <f t="shared" si="25"/>
        <v>-1.8273972603068955E-3</v>
      </c>
    </row>
    <row r="223" spans="1:9" x14ac:dyDescent="0.25">
      <c r="A223" s="45">
        <v>43772</v>
      </c>
      <c r="B223" s="134">
        <f t="shared" si="26"/>
        <v>1</v>
      </c>
      <c r="C223" s="132">
        <f t="shared" si="27"/>
        <v>4227</v>
      </c>
      <c r="D223" s="133">
        <f t="shared" si="28"/>
        <v>4170.16</v>
      </c>
      <c r="E223" s="132">
        <f t="shared" si="29"/>
        <v>56.84</v>
      </c>
      <c r="F223" s="132">
        <f t="shared" si="30"/>
        <v>138298.7699999999</v>
      </c>
      <c r="G223" s="132">
        <f t="shared" si="24"/>
        <v>134128.6099999999</v>
      </c>
      <c r="H223" s="132">
        <f t="shared" si="31"/>
        <v>56.835110958904075</v>
      </c>
      <c r="I223" s="113">
        <f t="shared" si="25"/>
        <v>-4.8890410959288033E-3</v>
      </c>
    </row>
    <row r="224" spans="1:9" x14ac:dyDescent="0.25">
      <c r="A224" s="45">
        <v>43773</v>
      </c>
      <c r="B224" s="134">
        <f t="shared" si="26"/>
        <v>1</v>
      </c>
      <c r="C224" s="132">
        <f t="shared" si="27"/>
        <v>4227</v>
      </c>
      <c r="D224" s="133">
        <f t="shared" si="28"/>
        <v>4171.88</v>
      </c>
      <c r="E224" s="132">
        <f t="shared" si="29"/>
        <v>55.12</v>
      </c>
      <c r="F224" s="132">
        <f t="shared" si="30"/>
        <v>134128.6099999999</v>
      </c>
      <c r="G224" s="132">
        <f t="shared" si="24"/>
        <v>129956.72999999989</v>
      </c>
      <c r="H224" s="132">
        <f t="shared" si="31"/>
        <v>55.121346575342422</v>
      </c>
      <c r="I224" s="113">
        <f t="shared" si="25"/>
        <v>1.3465753424242166E-3</v>
      </c>
    </row>
    <row r="225" spans="1:9" x14ac:dyDescent="0.25">
      <c r="A225" s="45">
        <v>43774</v>
      </c>
      <c r="B225" s="134">
        <f t="shared" si="26"/>
        <v>1</v>
      </c>
      <c r="C225" s="132">
        <f t="shared" si="27"/>
        <v>4227</v>
      </c>
      <c r="D225" s="133">
        <f t="shared" si="28"/>
        <v>4173.59</v>
      </c>
      <c r="E225" s="132">
        <f t="shared" si="29"/>
        <v>53.41</v>
      </c>
      <c r="F225" s="132">
        <f t="shared" si="30"/>
        <v>129956.72999999989</v>
      </c>
      <c r="G225" s="132">
        <f t="shared" si="24"/>
        <v>125783.1399999999</v>
      </c>
      <c r="H225" s="132">
        <f t="shared" si="31"/>
        <v>53.406875342465703</v>
      </c>
      <c r="I225" s="113">
        <f t="shared" si="25"/>
        <v>-3.1246575342933625E-3</v>
      </c>
    </row>
    <row r="226" spans="1:9" x14ac:dyDescent="0.25">
      <c r="A226" s="45">
        <v>43775</v>
      </c>
      <c r="B226" s="134">
        <f t="shared" si="26"/>
        <v>1</v>
      </c>
      <c r="C226" s="132">
        <f t="shared" si="27"/>
        <v>4227</v>
      </c>
      <c r="D226" s="133">
        <f t="shared" si="28"/>
        <v>4175.3100000000004</v>
      </c>
      <c r="E226" s="132">
        <f t="shared" si="29"/>
        <v>51.69</v>
      </c>
      <c r="F226" s="132">
        <f t="shared" si="30"/>
        <v>125783.1399999999</v>
      </c>
      <c r="G226" s="132">
        <f t="shared" si="24"/>
        <v>121607.8299999999</v>
      </c>
      <c r="H226" s="132">
        <f t="shared" si="31"/>
        <v>51.691701369862969</v>
      </c>
      <c r="I226" s="113">
        <f t="shared" si="25"/>
        <v>1.7013698629710916E-3</v>
      </c>
    </row>
    <row r="227" spans="1:9" x14ac:dyDescent="0.25">
      <c r="A227" s="45">
        <v>43776</v>
      </c>
      <c r="B227" s="134">
        <f t="shared" si="26"/>
        <v>1</v>
      </c>
      <c r="C227" s="132">
        <f t="shared" si="27"/>
        <v>4227</v>
      </c>
      <c r="D227" s="133">
        <f t="shared" si="28"/>
        <v>4177.0200000000004</v>
      </c>
      <c r="E227" s="132">
        <f t="shared" si="29"/>
        <v>49.98</v>
      </c>
      <c r="F227" s="132">
        <f t="shared" si="30"/>
        <v>121607.8299999999</v>
      </c>
      <c r="G227" s="132">
        <f t="shared" si="24"/>
        <v>117430.8099999999</v>
      </c>
      <c r="H227" s="132">
        <f t="shared" si="31"/>
        <v>49.975820547945162</v>
      </c>
      <c r="I227" s="113">
        <f t="shared" si="25"/>
        <v>-4.1794520548350533E-3</v>
      </c>
    </row>
    <row r="228" spans="1:9" x14ac:dyDescent="0.25">
      <c r="A228" s="45">
        <v>43777</v>
      </c>
      <c r="B228" s="134">
        <f t="shared" si="26"/>
        <v>1</v>
      </c>
      <c r="C228" s="132">
        <f t="shared" si="27"/>
        <v>4227</v>
      </c>
      <c r="D228" s="133">
        <f t="shared" si="28"/>
        <v>4178.74</v>
      </c>
      <c r="E228" s="132">
        <f t="shared" si="29"/>
        <v>48.26</v>
      </c>
      <c r="F228" s="132">
        <f t="shared" si="30"/>
        <v>117430.8099999999</v>
      </c>
      <c r="G228" s="132">
        <f t="shared" si="24"/>
        <v>113252.06999999989</v>
      </c>
      <c r="H228" s="132">
        <f t="shared" si="31"/>
        <v>48.259236986301325</v>
      </c>
      <c r="I228" s="113">
        <f t="shared" si="25"/>
        <v>-7.6301369867337598E-4</v>
      </c>
    </row>
    <row r="229" spans="1:9" x14ac:dyDescent="0.25">
      <c r="A229" s="45">
        <v>43778</v>
      </c>
      <c r="B229" s="134">
        <f t="shared" si="26"/>
        <v>1</v>
      </c>
      <c r="C229" s="132">
        <f t="shared" si="27"/>
        <v>4227</v>
      </c>
      <c r="D229" s="133">
        <f t="shared" si="28"/>
        <v>4180.46</v>
      </c>
      <c r="E229" s="132">
        <f t="shared" si="29"/>
        <v>46.54</v>
      </c>
      <c r="F229" s="132">
        <f t="shared" si="30"/>
        <v>113252.06999999989</v>
      </c>
      <c r="G229" s="132">
        <f t="shared" si="24"/>
        <v>109071.60999999988</v>
      </c>
      <c r="H229" s="132">
        <f t="shared" si="31"/>
        <v>46.541946575342415</v>
      </c>
      <c r="I229" s="113">
        <f t="shared" si="25"/>
        <v>1.9465753424157128E-3</v>
      </c>
    </row>
    <row r="230" spans="1:9" x14ac:dyDescent="0.25">
      <c r="A230" s="45">
        <v>43779</v>
      </c>
      <c r="B230" s="134">
        <f t="shared" si="26"/>
        <v>1</v>
      </c>
      <c r="C230" s="132">
        <f t="shared" si="27"/>
        <v>4227</v>
      </c>
      <c r="D230" s="133">
        <f t="shared" si="28"/>
        <v>4182.18</v>
      </c>
      <c r="E230" s="132">
        <f t="shared" si="29"/>
        <v>44.82</v>
      </c>
      <c r="F230" s="132">
        <f t="shared" si="30"/>
        <v>109071.60999999988</v>
      </c>
      <c r="G230" s="132">
        <f t="shared" si="24"/>
        <v>104889.42999999988</v>
      </c>
      <c r="H230" s="132">
        <f t="shared" si="31"/>
        <v>44.823949315068447</v>
      </c>
      <c r="I230" s="113">
        <f t="shared" si="25"/>
        <v>3.949315068446424E-3</v>
      </c>
    </row>
    <row r="231" spans="1:9" x14ac:dyDescent="0.25">
      <c r="A231" s="45">
        <v>43780</v>
      </c>
      <c r="B231" s="134">
        <f t="shared" si="26"/>
        <v>1</v>
      </c>
      <c r="C231" s="132">
        <f t="shared" si="27"/>
        <v>4227</v>
      </c>
      <c r="D231" s="133">
        <f t="shared" si="28"/>
        <v>4183.8900000000003</v>
      </c>
      <c r="E231" s="132">
        <f t="shared" si="29"/>
        <v>43.11</v>
      </c>
      <c r="F231" s="132">
        <f t="shared" si="30"/>
        <v>104889.42999999988</v>
      </c>
      <c r="G231" s="132">
        <f t="shared" si="24"/>
        <v>100705.53999999988</v>
      </c>
      <c r="H231" s="132">
        <f t="shared" si="31"/>
        <v>43.105245205479399</v>
      </c>
      <c r="I231" s="113">
        <f t="shared" si="25"/>
        <v>-4.7547945206005693E-3</v>
      </c>
    </row>
    <row r="232" spans="1:9" x14ac:dyDescent="0.25">
      <c r="A232" s="45">
        <v>43781</v>
      </c>
      <c r="B232" s="134">
        <f t="shared" si="26"/>
        <v>1</v>
      </c>
      <c r="C232" s="132">
        <f t="shared" si="27"/>
        <v>4227</v>
      </c>
      <c r="D232" s="133">
        <f t="shared" si="28"/>
        <v>4185.6099999999997</v>
      </c>
      <c r="E232" s="132">
        <f t="shared" si="29"/>
        <v>41.39</v>
      </c>
      <c r="F232" s="132">
        <f t="shared" si="30"/>
        <v>100705.53999999988</v>
      </c>
      <c r="G232" s="132">
        <f t="shared" si="24"/>
        <v>96519.929999999877</v>
      </c>
      <c r="H232" s="132">
        <f t="shared" si="31"/>
        <v>41.385838356164328</v>
      </c>
      <c r="I232" s="113">
        <f t="shared" si="25"/>
        <v>-4.1616438356726349E-3</v>
      </c>
    </row>
    <row r="233" spans="1:9" x14ac:dyDescent="0.25">
      <c r="A233" s="45">
        <v>43782</v>
      </c>
      <c r="B233" s="134">
        <f t="shared" si="26"/>
        <v>1</v>
      </c>
      <c r="C233" s="132">
        <f t="shared" si="27"/>
        <v>4227</v>
      </c>
      <c r="D233" s="133">
        <f t="shared" si="28"/>
        <v>4187.33</v>
      </c>
      <c r="E233" s="132">
        <f t="shared" si="29"/>
        <v>39.67</v>
      </c>
      <c r="F233" s="132">
        <f t="shared" si="30"/>
        <v>96519.929999999877</v>
      </c>
      <c r="G233" s="132">
        <f t="shared" si="24"/>
        <v>92332.599999999875</v>
      </c>
      <c r="H233" s="132">
        <f t="shared" si="31"/>
        <v>39.665724657534199</v>
      </c>
      <c r="I233" s="113">
        <f t="shared" si="25"/>
        <v>-4.2753424658030781E-3</v>
      </c>
    </row>
    <row r="234" spans="1:9" x14ac:dyDescent="0.25">
      <c r="A234" s="45">
        <v>43783</v>
      </c>
      <c r="B234" s="134">
        <f t="shared" si="26"/>
        <v>1</v>
      </c>
      <c r="C234" s="132">
        <f t="shared" si="27"/>
        <v>4227</v>
      </c>
      <c r="D234" s="133">
        <f t="shared" si="28"/>
        <v>4189.0600000000004</v>
      </c>
      <c r="E234" s="132">
        <f t="shared" si="29"/>
        <v>37.94</v>
      </c>
      <c r="F234" s="132">
        <f t="shared" si="30"/>
        <v>92332.599999999875</v>
      </c>
      <c r="G234" s="132">
        <f t="shared" si="24"/>
        <v>88143.539999999877</v>
      </c>
      <c r="H234" s="132">
        <f t="shared" si="31"/>
        <v>37.94490410958899</v>
      </c>
      <c r="I234" s="113">
        <f t="shared" si="25"/>
        <v>4.9041095889919006E-3</v>
      </c>
    </row>
    <row r="235" spans="1:9" x14ac:dyDescent="0.25">
      <c r="A235" s="45">
        <v>43784</v>
      </c>
      <c r="B235" s="134">
        <f t="shared" si="26"/>
        <v>1</v>
      </c>
      <c r="C235" s="132">
        <f t="shared" si="27"/>
        <v>4227</v>
      </c>
      <c r="D235" s="133">
        <f t="shared" si="28"/>
        <v>4190.78</v>
      </c>
      <c r="E235" s="132">
        <f t="shared" si="29"/>
        <v>36.22</v>
      </c>
      <c r="F235" s="132">
        <f t="shared" si="30"/>
        <v>88143.539999999877</v>
      </c>
      <c r="G235" s="132">
        <f t="shared" si="24"/>
        <v>83952.759999999878</v>
      </c>
      <c r="H235" s="132">
        <f t="shared" si="31"/>
        <v>36.223372602739673</v>
      </c>
      <c r="I235" s="113">
        <f t="shared" si="25"/>
        <v>3.37260273967388E-3</v>
      </c>
    </row>
    <row r="236" spans="1:9" x14ac:dyDescent="0.25">
      <c r="A236" s="45">
        <v>43785</v>
      </c>
      <c r="B236" s="134">
        <f t="shared" si="26"/>
        <v>1</v>
      </c>
      <c r="C236" s="132">
        <f t="shared" si="27"/>
        <v>4227</v>
      </c>
      <c r="D236" s="133">
        <f t="shared" si="28"/>
        <v>4192.5</v>
      </c>
      <c r="E236" s="132">
        <f t="shared" si="29"/>
        <v>34.5</v>
      </c>
      <c r="F236" s="132">
        <f t="shared" si="30"/>
        <v>83952.759999999878</v>
      </c>
      <c r="G236" s="132">
        <f t="shared" si="24"/>
        <v>79760.259999999878</v>
      </c>
      <c r="H236" s="132">
        <f t="shared" si="31"/>
        <v>34.50113424657529</v>
      </c>
      <c r="I236" s="113">
        <f t="shared" si="25"/>
        <v>1.1342465752903763E-3</v>
      </c>
    </row>
    <row r="237" spans="1:9" x14ac:dyDescent="0.25">
      <c r="A237" s="45">
        <v>43786</v>
      </c>
      <c r="B237" s="134">
        <f t="shared" si="26"/>
        <v>1</v>
      </c>
      <c r="C237" s="132">
        <f t="shared" si="27"/>
        <v>4227</v>
      </c>
      <c r="D237" s="133">
        <f t="shared" si="28"/>
        <v>4194.22</v>
      </c>
      <c r="E237" s="132">
        <f t="shared" si="29"/>
        <v>32.78</v>
      </c>
      <c r="F237" s="132">
        <f t="shared" si="30"/>
        <v>79760.259999999878</v>
      </c>
      <c r="G237" s="132">
        <f t="shared" si="24"/>
        <v>75566.039999999877</v>
      </c>
      <c r="H237" s="132">
        <f t="shared" si="31"/>
        <v>32.778189041095835</v>
      </c>
      <c r="I237" s="113">
        <f t="shared" si="25"/>
        <v>-1.8109589041657159E-3</v>
      </c>
    </row>
    <row r="238" spans="1:9" x14ac:dyDescent="0.25">
      <c r="A238" s="45">
        <v>43787</v>
      </c>
      <c r="B238" s="134">
        <f t="shared" si="26"/>
        <v>1</v>
      </c>
      <c r="C238" s="132">
        <f t="shared" si="27"/>
        <v>4227</v>
      </c>
      <c r="D238" s="133">
        <f t="shared" si="28"/>
        <v>4195.95</v>
      </c>
      <c r="E238" s="132">
        <f t="shared" si="29"/>
        <v>31.05</v>
      </c>
      <c r="F238" s="132">
        <f t="shared" si="30"/>
        <v>75566.039999999877</v>
      </c>
      <c r="G238" s="132">
        <f t="shared" si="24"/>
        <v>71370.08999999988</v>
      </c>
      <c r="H238" s="132">
        <f t="shared" si="31"/>
        <v>31.054536986301319</v>
      </c>
      <c r="I238" s="113">
        <f t="shared" si="25"/>
        <v>4.5369863013178247E-3</v>
      </c>
    </row>
    <row r="239" spans="1:9" x14ac:dyDescent="0.25">
      <c r="A239" s="45">
        <v>43788</v>
      </c>
      <c r="B239" s="134">
        <f t="shared" si="26"/>
        <v>1</v>
      </c>
      <c r="C239" s="132">
        <f t="shared" si="27"/>
        <v>4227</v>
      </c>
      <c r="D239" s="133">
        <f t="shared" si="28"/>
        <v>4197.67</v>
      </c>
      <c r="E239" s="132">
        <f t="shared" si="29"/>
        <v>29.33</v>
      </c>
      <c r="F239" s="132">
        <f t="shared" si="30"/>
        <v>71370.08999999988</v>
      </c>
      <c r="G239" s="132">
        <f t="shared" si="24"/>
        <v>67172.419999999882</v>
      </c>
      <c r="H239" s="132">
        <f t="shared" si="31"/>
        <v>29.330173972602687</v>
      </c>
      <c r="I239" s="113">
        <f t="shared" si="25"/>
        <v>1.739726026883659E-4</v>
      </c>
    </row>
    <row r="240" spans="1:9" x14ac:dyDescent="0.25">
      <c r="A240" s="45">
        <v>43789</v>
      </c>
      <c r="B240" s="134">
        <f t="shared" si="26"/>
        <v>1</v>
      </c>
      <c r="C240" s="132">
        <f t="shared" si="27"/>
        <v>4227</v>
      </c>
      <c r="D240" s="133">
        <f t="shared" si="28"/>
        <v>4199.3900000000003</v>
      </c>
      <c r="E240" s="132">
        <f t="shared" si="29"/>
        <v>27.61</v>
      </c>
      <c r="F240" s="132">
        <f t="shared" si="30"/>
        <v>67172.419999999882</v>
      </c>
      <c r="G240" s="132">
        <f t="shared" si="24"/>
        <v>62973.029999999882</v>
      </c>
      <c r="H240" s="132">
        <f t="shared" si="31"/>
        <v>27.605104109588989</v>
      </c>
      <c r="I240" s="113">
        <f t="shared" si="25"/>
        <v>-4.8958904110101287E-3</v>
      </c>
    </row>
    <row r="241" spans="1:9" x14ac:dyDescent="0.25">
      <c r="A241" s="45">
        <v>43790</v>
      </c>
      <c r="B241" s="134">
        <f t="shared" si="26"/>
        <v>1</v>
      </c>
      <c r="C241" s="132">
        <f t="shared" si="27"/>
        <v>4227</v>
      </c>
      <c r="D241" s="133">
        <f t="shared" si="28"/>
        <v>4201.12</v>
      </c>
      <c r="E241" s="132">
        <f t="shared" si="29"/>
        <v>25.88</v>
      </c>
      <c r="F241" s="132">
        <f t="shared" si="30"/>
        <v>62973.029999999882</v>
      </c>
      <c r="G241" s="132">
        <f t="shared" si="24"/>
        <v>58771.90999999988</v>
      </c>
      <c r="H241" s="132">
        <f t="shared" si="31"/>
        <v>25.879327397260223</v>
      </c>
      <c r="I241" s="113">
        <f t="shared" si="25"/>
        <v>-6.7260273977609586E-4</v>
      </c>
    </row>
    <row r="242" spans="1:9" x14ac:dyDescent="0.25">
      <c r="A242" s="45">
        <v>43791</v>
      </c>
      <c r="B242" s="134">
        <f t="shared" si="26"/>
        <v>1</v>
      </c>
      <c r="C242" s="132">
        <f t="shared" si="27"/>
        <v>4227</v>
      </c>
      <c r="D242" s="133">
        <f t="shared" si="28"/>
        <v>4202.8500000000004</v>
      </c>
      <c r="E242" s="132">
        <f t="shared" si="29"/>
        <v>24.15</v>
      </c>
      <c r="F242" s="132">
        <f t="shared" si="30"/>
        <v>58771.90999999988</v>
      </c>
      <c r="G242" s="132">
        <f t="shared" si="24"/>
        <v>54569.059999999881</v>
      </c>
      <c r="H242" s="132">
        <f t="shared" si="31"/>
        <v>24.152839726027349</v>
      </c>
      <c r="I242" s="113">
        <f t="shared" si="25"/>
        <v>2.8397260273500535E-3</v>
      </c>
    </row>
    <row r="243" spans="1:9" x14ac:dyDescent="0.25">
      <c r="A243" s="45">
        <v>43792</v>
      </c>
      <c r="B243" s="134">
        <f t="shared" si="26"/>
        <v>1</v>
      </c>
      <c r="C243" s="132">
        <f t="shared" si="27"/>
        <v>4227</v>
      </c>
      <c r="D243" s="133">
        <f t="shared" si="28"/>
        <v>4204.57</v>
      </c>
      <c r="E243" s="132">
        <f t="shared" si="29"/>
        <v>22.43</v>
      </c>
      <c r="F243" s="132">
        <f t="shared" si="30"/>
        <v>54569.059999999881</v>
      </c>
      <c r="G243" s="132">
        <f t="shared" si="24"/>
        <v>50364.489999999882</v>
      </c>
      <c r="H243" s="132">
        <f t="shared" si="31"/>
        <v>22.425641095890363</v>
      </c>
      <c r="I243" s="113">
        <f t="shared" si="25"/>
        <v>-4.3589041096367964E-3</v>
      </c>
    </row>
    <row r="244" spans="1:9" x14ac:dyDescent="0.25">
      <c r="A244" s="45">
        <v>43793</v>
      </c>
      <c r="B244" s="134">
        <f t="shared" si="26"/>
        <v>1</v>
      </c>
      <c r="C244" s="132">
        <f t="shared" si="27"/>
        <v>4227</v>
      </c>
      <c r="D244" s="133">
        <f t="shared" si="28"/>
        <v>4206.3</v>
      </c>
      <c r="E244" s="132">
        <f t="shared" si="29"/>
        <v>20.7</v>
      </c>
      <c r="F244" s="132">
        <f t="shared" si="30"/>
        <v>50364.489999999882</v>
      </c>
      <c r="G244" s="132">
        <f t="shared" si="24"/>
        <v>46158.189999999879</v>
      </c>
      <c r="H244" s="132">
        <f t="shared" si="31"/>
        <v>20.697735616438305</v>
      </c>
      <c r="I244" s="113">
        <f t="shared" si="25"/>
        <v>-2.2643835616946717E-3</v>
      </c>
    </row>
    <row r="245" spans="1:9" x14ac:dyDescent="0.25">
      <c r="A245" s="45">
        <v>43794</v>
      </c>
      <c r="B245" s="134">
        <f t="shared" si="26"/>
        <v>1</v>
      </c>
      <c r="C245" s="132">
        <f t="shared" si="27"/>
        <v>4227</v>
      </c>
      <c r="D245" s="133">
        <f t="shared" si="28"/>
        <v>4208.03</v>
      </c>
      <c r="E245" s="132">
        <f t="shared" si="29"/>
        <v>18.97</v>
      </c>
      <c r="F245" s="132">
        <f t="shared" si="30"/>
        <v>46158.189999999879</v>
      </c>
      <c r="G245" s="132">
        <f t="shared" si="24"/>
        <v>41950.15999999988</v>
      </c>
      <c r="H245" s="132">
        <f t="shared" si="31"/>
        <v>18.969119178082142</v>
      </c>
      <c r="I245" s="113">
        <f t="shared" si="25"/>
        <v>-8.8082191785687769E-4</v>
      </c>
    </row>
    <row r="246" spans="1:9" x14ac:dyDescent="0.25">
      <c r="A246" s="45">
        <v>43795</v>
      </c>
      <c r="B246" s="134">
        <f t="shared" si="26"/>
        <v>1</v>
      </c>
      <c r="C246" s="132">
        <f t="shared" si="27"/>
        <v>4227</v>
      </c>
      <c r="D246" s="133">
        <f t="shared" si="28"/>
        <v>4209.76</v>
      </c>
      <c r="E246" s="132">
        <f t="shared" si="29"/>
        <v>17.239999999999998</v>
      </c>
      <c r="F246" s="132">
        <f t="shared" si="30"/>
        <v>41950.15999999988</v>
      </c>
      <c r="G246" s="132">
        <f t="shared" si="24"/>
        <v>37740.399999999878</v>
      </c>
      <c r="H246" s="132">
        <f t="shared" si="31"/>
        <v>17.239791780821868</v>
      </c>
      <c r="I246" s="113">
        <f t="shared" si="25"/>
        <v>-2.0821917813051982E-4</v>
      </c>
    </row>
    <row r="247" spans="1:9" x14ac:dyDescent="0.25">
      <c r="A247" s="45">
        <v>43796</v>
      </c>
      <c r="B247" s="134">
        <f t="shared" si="26"/>
        <v>1</v>
      </c>
      <c r="C247" s="132">
        <f t="shared" si="27"/>
        <v>4227</v>
      </c>
      <c r="D247" s="133">
        <f t="shared" si="28"/>
        <v>4211.49</v>
      </c>
      <c r="E247" s="132">
        <f t="shared" si="29"/>
        <v>15.51</v>
      </c>
      <c r="F247" s="132">
        <f t="shared" si="30"/>
        <v>37740.399999999878</v>
      </c>
      <c r="G247" s="132">
        <f t="shared" si="24"/>
        <v>33528.90999999988</v>
      </c>
      <c r="H247" s="132">
        <f t="shared" si="31"/>
        <v>15.509753424657482</v>
      </c>
      <c r="I247" s="113">
        <f t="shared" si="25"/>
        <v>-2.4657534251737445E-4</v>
      </c>
    </row>
    <row r="248" spans="1:9" x14ac:dyDescent="0.25">
      <c r="A248" s="45">
        <v>43797</v>
      </c>
      <c r="B248" s="134">
        <f t="shared" si="26"/>
        <v>1</v>
      </c>
      <c r="C248" s="132">
        <f t="shared" si="27"/>
        <v>4227</v>
      </c>
      <c r="D248" s="133">
        <f t="shared" si="28"/>
        <v>4213.22</v>
      </c>
      <c r="E248" s="132">
        <f t="shared" si="29"/>
        <v>13.78</v>
      </c>
      <c r="F248" s="132">
        <f t="shared" si="30"/>
        <v>33528.90999999988</v>
      </c>
      <c r="G248" s="132">
        <f t="shared" si="24"/>
        <v>29315.689999999879</v>
      </c>
      <c r="H248" s="132">
        <f t="shared" si="31"/>
        <v>13.779004109588993</v>
      </c>
      <c r="I248" s="113">
        <f t="shared" si="25"/>
        <v>-9.9589041100678344E-4</v>
      </c>
    </row>
    <row r="249" spans="1:9" x14ac:dyDescent="0.25">
      <c r="A249" s="45">
        <v>43798</v>
      </c>
      <c r="B249" s="134">
        <f t="shared" si="26"/>
        <v>1</v>
      </c>
      <c r="C249" s="132">
        <f t="shared" si="27"/>
        <v>4227</v>
      </c>
      <c r="D249" s="133">
        <f t="shared" si="28"/>
        <v>4214.95</v>
      </c>
      <c r="E249" s="132">
        <f t="shared" si="29"/>
        <v>12.05</v>
      </c>
      <c r="F249" s="132">
        <f t="shared" si="30"/>
        <v>29315.689999999879</v>
      </c>
      <c r="G249" s="132">
        <f t="shared" si="24"/>
        <v>25100.739999999878</v>
      </c>
      <c r="H249" s="132">
        <f t="shared" si="31"/>
        <v>12.04754383561639</v>
      </c>
      <c r="I249" s="113">
        <f t="shared" si="25"/>
        <v>-2.4561643836111813E-3</v>
      </c>
    </row>
    <row r="250" spans="1:9" x14ac:dyDescent="0.25">
      <c r="A250" s="45">
        <v>43799</v>
      </c>
      <c r="B250" s="134">
        <f t="shared" si="26"/>
        <v>1</v>
      </c>
      <c r="C250" s="132">
        <f t="shared" si="27"/>
        <v>4227</v>
      </c>
      <c r="D250" s="133">
        <f t="shared" si="28"/>
        <v>4216.68</v>
      </c>
      <c r="E250" s="132">
        <f t="shared" si="29"/>
        <v>10.32</v>
      </c>
      <c r="F250" s="132">
        <f t="shared" si="30"/>
        <v>25100.739999999878</v>
      </c>
      <c r="G250" s="132">
        <f t="shared" si="24"/>
        <v>20884.059999999878</v>
      </c>
      <c r="H250" s="132">
        <f t="shared" si="31"/>
        <v>10.315372602739675</v>
      </c>
      <c r="I250" s="113">
        <f t="shared" si="25"/>
        <v>-4.6273972603252389E-3</v>
      </c>
    </row>
    <row r="251" spans="1:9" x14ac:dyDescent="0.25">
      <c r="A251" s="45">
        <v>43800</v>
      </c>
      <c r="B251" s="134">
        <f t="shared" si="26"/>
        <v>1</v>
      </c>
      <c r="C251" s="132">
        <f t="shared" si="27"/>
        <v>4227</v>
      </c>
      <c r="D251" s="133">
        <f t="shared" si="28"/>
        <v>4218.42</v>
      </c>
      <c r="E251" s="132">
        <f t="shared" si="29"/>
        <v>8.58</v>
      </c>
      <c r="F251" s="132">
        <f t="shared" si="30"/>
        <v>20884.059999999878</v>
      </c>
      <c r="G251" s="132">
        <f t="shared" si="24"/>
        <v>16665.639999999876</v>
      </c>
      <c r="H251" s="132">
        <f t="shared" si="31"/>
        <v>8.5824904109588545</v>
      </c>
      <c r="I251" s="113">
        <f t="shared" si="25"/>
        <v>2.4904109588543832E-3</v>
      </c>
    </row>
    <row r="252" spans="1:9" x14ac:dyDescent="0.25">
      <c r="A252" s="45">
        <v>43801</v>
      </c>
      <c r="B252" s="134">
        <f t="shared" si="26"/>
        <v>1</v>
      </c>
      <c r="C252" s="132">
        <f t="shared" si="27"/>
        <v>4227</v>
      </c>
      <c r="D252" s="133">
        <f t="shared" si="28"/>
        <v>4220.1499999999996</v>
      </c>
      <c r="E252" s="132">
        <f t="shared" si="29"/>
        <v>6.85</v>
      </c>
      <c r="F252" s="132">
        <f t="shared" si="30"/>
        <v>16665.639999999876</v>
      </c>
      <c r="G252" s="132">
        <f t="shared" si="24"/>
        <v>12445.489999999876</v>
      </c>
      <c r="H252" s="132">
        <f t="shared" si="31"/>
        <v>6.84889315068488</v>
      </c>
      <c r="I252" s="113">
        <f t="shared" si="25"/>
        <v>-1.1068493151196179E-3</v>
      </c>
    </row>
    <row r="253" spans="1:9" x14ac:dyDescent="0.25">
      <c r="A253" s="45">
        <v>43802</v>
      </c>
      <c r="B253" s="134">
        <f t="shared" si="26"/>
        <v>1</v>
      </c>
      <c r="C253" s="132">
        <f t="shared" si="27"/>
        <v>4227</v>
      </c>
      <c r="D253" s="133">
        <f t="shared" si="28"/>
        <v>4221.8900000000003</v>
      </c>
      <c r="E253" s="132">
        <f t="shared" si="29"/>
        <v>5.1100000000000003</v>
      </c>
      <c r="F253" s="132">
        <f t="shared" si="30"/>
        <v>12445.489999999876</v>
      </c>
      <c r="G253" s="132">
        <f t="shared" si="24"/>
        <v>8223.5999999998749</v>
      </c>
      <c r="H253" s="132">
        <f t="shared" si="31"/>
        <v>5.1145849315067977</v>
      </c>
      <c r="I253" s="113">
        <f t="shared" si="25"/>
        <v>4.5849315067973961E-3</v>
      </c>
    </row>
    <row r="254" spans="1:9" x14ac:dyDescent="0.25">
      <c r="A254" s="45">
        <v>43803</v>
      </c>
      <c r="B254" s="134">
        <f t="shared" si="26"/>
        <v>1</v>
      </c>
      <c r="C254" s="132">
        <f t="shared" si="27"/>
        <v>4227</v>
      </c>
      <c r="D254" s="133">
        <f t="shared" si="28"/>
        <v>4223.62</v>
      </c>
      <c r="E254" s="132">
        <f t="shared" si="29"/>
        <v>3.38</v>
      </c>
      <c r="F254" s="132">
        <f t="shared" si="30"/>
        <v>8223.5999999998749</v>
      </c>
      <c r="G254" s="132">
        <f t="shared" si="24"/>
        <v>3999.979999999875</v>
      </c>
      <c r="H254" s="132">
        <f t="shared" si="31"/>
        <v>3.3795616438355647</v>
      </c>
      <c r="I254" s="113">
        <f t="shared" si="25"/>
        <v>-4.383561644352163E-4</v>
      </c>
    </row>
    <row r="255" spans="1:9" x14ac:dyDescent="0.25">
      <c r="A255" s="45">
        <v>43804</v>
      </c>
      <c r="B255" s="134">
        <f t="shared" si="26"/>
        <v>1</v>
      </c>
      <c r="C255" s="132">
        <f t="shared" si="27"/>
        <v>4227</v>
      </c>
      <c r="D255" s="133">
        <f t="shared" si="28"/>
        <v>3999.9799999998754</v>
      </c>
      <c r="E255" s="132">
        <v>227.0200000001247</v>
      </c>
      <c r="F255" s="132">
        <f t="shared" si="30"/>
        <v>3999.979999999875</v>
      </c>
      <c r="G255" s="132">
        <f t="shared" si="24"/>
        <v>0</v>
      </c>
      <c r="H255" s="132">
        <f t="shared" si="31"/>
        <v>1.6438273972602224</v>
      </c>
      <c r="I255" s="113">
        <f t="shared" si="25"/>
        <v>-225.37617260286447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951AF-6531-445A-92AC-C0C1D988B44E}">
  <dimension ref="A1:I255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2.28515625" bestFit="1" customWidth="1"/>
    <col min="3" max="3" width="18.42578125" bestFit="1" customWidth="1"/>
    <col min="4" max="4" width="12.85546875" bestFit="1" customWidth="1"/>
    <col min="5" max="5" width="10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8.7109375" bestFit="1" customWidth="1"/>
  </cols>
  <sheetData>
    <row r="1" spans="1:9" x14ac:dyDescent="0.25">
      <c r="A1" s="199" t="s">
        <v>267</v>
      </c>
      <c r="B1" s="46">
        <v>43524</v>
      </c>
      <c r="C1" s="202" t="s">
        <v>377</v>
      </c>
      <c r="D1" s="83">
        <v>1000000</v>
      </c>
      <c r="E1" s="137"/>
      <c r="F1" s="137"/>
      <c r="G1" s="137"/>
      <c r="H1" s="137"/>
      <c r="I1" s="137"/>
    </row>
    <row r="2" spans="1:9" x14ac:dyDescent="0.25">
      <c r="A2" s="199" t="s">
        <v>268</v>
      </c>
      <c r="B2" s="198">
        <v>0.15</v>
      </c>
      <c r="C2" s="196" t="s">
        <v>381</v>
      </c>
      <c r="D2" s="39">
        <f>ROUNDUP(4227.86729738014,0)</f>
        <v>4228</v>
      </c>
      <c r="E2" s="137"/>
      <c r="F2" s="137"/>
      <c r="G2" s="137"/>
      <c r="H2" s="137"/>
      <c r="I2" s="137"/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45">
        <v>43554</v>
      </c>
      <c r="B4" s="134">
        <f>_xlfn.DAYS(A4,B1)</f>
        <v>30</v>
      </c>
      <c r="C4" s="132">
        <f>$D$2</f>
        <v>4228</v>
      </c>
      <c r="D4" s="133">
        <f>C4-E4</f>
        <v>-8100.77</v>
      </c>
      <c r="E4" s="132">
        <f>ROUND(F4*B4*$B$2/365,2)</f>
        <v>12328.77</v>
      </c>
      <c r="F4" s="132">
        <f>D1</f>
        <v>1000000</v>
      </c>
      <c r="G4" s="132">
        <f t="shared" ref="G4:G67" si="0">F4-D4</f>
        <v>1008100.77</v>
      </c>
      <c r="H4" s="132">
        <f>F4*$B$2*B4/365</f>
        <v>12328.767123287671</v>
      </c>
      <c r="I4" s="113">
        <f t="shared" ref="I4:I67" si="1">H4-E4</f>
        <v>-2.8767123294528574E-3</v>
      </c>
    </row>
    <row r="5" spans="1:9" x14ac:dyDescent="0.25">
      <c r="A5" s="45">
        <v>43555</v>
      </c>
      <c r="B5" s="134">
        <f t="shared" ref="B5:B68" si="2">A5-A4</f>
        <v>1</v>
      </c>
      <c r="C5" s="132">
        <f t="shared" ref="C5:C68" si="3">$D$2</f>
        <v>4228</v>
      </c>
      <c r="D5" s="133">
        <f t="shared" ref="D5:D68" si="4">C5-E5</f>
        <v>3813.71</v>
      </c>
      <c r="E5" s="132">
        <f t="shared" ref="E5:E68" si="5">ROUND(F5*B5*$B$2/365,2)</f>
        <v>414.29</v>
      </c>
      <c r="F5" s="132">
        <f t="shared" ref="F5:F68" si="6">G4</f>
        <v>1008100.77</v>
      </c>
      <c r="G5" s="132">
        <f t="shared" si="0"/>
        <v>1004287.06</v>
      </c>
      <c r="H5" s="132">
        <f t="shared" ref="H5:H68" si="7">F5*$B$2*B5/365</f>
        <v>414.28798767123283</v>
      </c>
      <c r="I5" s="113">
        <f t="shared" si="1"/>
        <v>-2.0123287671935941E-3</v>
      </c>
    </row>
    <row r="6" spans="1:9" x14ac:dyDescent="0.25">
      <c r="A6" s="45">
        <v>43556</v>
      </c>
      <c r="B6" s="134">
        <f t="shared" si="2"/>
        <v>1</v>
      </c>
      <c r="C6" s="132">
        <f t="shared" si="3"/>
        <v>4228</v>
      </c>
      <c r="D6" s="133">
        <f t="shared" si="4"/>
        <v>3815.2799999999997</v>
      </c>
      <c r="E6" s="132">
        <f t="shared" si="5"/>
        <v>412.72</v>
      </c>
      <c r="F6" s="132">
        <f t="shared" si="6"/>
        <v>1004287.06</v>
      </c>
      <c r="G6" s="132">
        <f t="shared" si="0"/>
        <v>1000471.78</v>
      </c>
      <c r="H6" s="132">
        <f t="shared" si="7"/>
        <v>412.72070958904112</v>
      </c>
      <c r="I6" s="113">
        <f t="shared" si="1"/>
        <v>7.0958904109374998E-4</v>
      </c>
    </row>
    <row r="7" spans="1:9" x14ac:dyDescent="0.25">
      <c r="A7" s="45">
        <v>43557</v>
      </c>
      <c r="B7" s="134">
        <f t="shared" si="2"/>
        <v>1</v>
      </c>
      <c r="C7" s="132">
        <f t="shared" si="3"/>
        <v>4228</v>
      </c>
      <c r="D7" s="133">
        <f t="shared" si="4"/>
        <v>3816.85</v>
      </c>
      <c r="E7" s="132">
        <f t="shared" si="5"/>
        <v>411.15</v>
      </c>
      <c r="F7" s="132">
        <f t="shared" si="6"/>
        <v>1000471.78</v>
      </c>
      <c r="G7" s="132">
        <f t="shared" si="0"/>
        <v>996654.93</v>
      </c>
      <c r="H7" s="132">
        <f t="shared" si="7"/>
        <v>411.15278630136982</v>
      </c>
      <c r="I7" s="113">
        <f t="shared" si="1"/>
        <v>2.7863013698379291E-3</v>
      </c>
    </row>
    <row r="8" spans="1:9" x14ac:dyDescent="0.25">
      <c r="A8" s="45">
        <v>43558</v>
      </c>
      <c r="B8" s="134">
        <f t="shared" si="2"/>
        <v>1</v>
      </c>
      <c r="C8" s="132">
        <f t="shared" si="3"/>
        <v>4228</v>
      </c>
      <c r="D8" s="133">
        <f t="shared" si="4"/>
        <v>3818.42</v>
      </c>
      <c r="E8" s="132">
        <f t="shared" si="5"/>
        <v>409.58</v>
      </c>
      <c r="F8" s="132">
        <f t="shared" si="6"/>
        <v>996654.93</v>
      </c>
      <c r="G8" s="132">
        <f t="shared" si="0"/>
        <v>992836.51</v>
      </c>
      <c r="H8" s="132">
        <f t="shared" si="7"/>
        <v>409.58421780821919</v>
      </c>
      <c r="I8" s="113">
        <f t="shared" si="1"/>
        <v>4.2178082192094735E-3</v>
      </c>
    </row>
    <row r="9" spans="1:9" x14ac:dyDescent="0.25">
      <c r="A9" s="45">
        <v>43559</v>
      </c>
      <c r="B9" s="134">
        <f t="shared" si="2"/>
        <v>1</v>
      </c>
      <c r="C9" s="132">
        <f t="shared" si="3"/>
        <v>4228</v>
      </c>
      <c r="D9" s="133">
        <f t="shared" si="4"/>
        <v>3819.98</v>
      </c>
      <c r="E9" s="132">
        <f t="shared" si="5"/>
        <v>408.02</v>
      </c>
      <c r="F9" s="132">
        <f t="shared" si="6"/>
        <v>992836.51</v>
      </c>
      <c r="G9" s="132">
        <f t="shared" si="0"/>
        <v>989016.53</v>
      </c>
      <c r="H9" s="132">
        <f t="shared" si="7"/>
        <v>408.01500410958903</v>
      </c>
      <c r="I9" s="113">
        <f t="shared" si="1"/>
        <v>-4.9958904109530522E-3</v>
      </c>
    </row>
    <row r="10" spans="1:9" x14ac:dyDescent="0.25">
      <c r="A10" s="45">
        <v>43560</v>
      </c>
      <c r="B10" s="134">
        <f t="shared" si="2"/>
        <v>1</v>
      </c>
      <c r="C10" s="132">
        <f t="shared" si="3"/>
        <v>4228</v>
      </c>
      <c r="D10" s="133">
        <f t="shared" si="4"/>
        <v>3821.55</v>
      </c>
      <c r="E10" s="132">
        <f t="shared" si="5"/>
        <v>406.45</v>
      </c>
      <c r="F10" s="132">
        <f t="shared" si="6"/>
        <v>989016.53</v>
      </c>
      <c r="G10" s="132">
        <f t="shared" si="0"/>
        <v>985194.98</v>
      </c>
      <c r="H10" s="132">
        <f t="shared" si="7"/>
        <v>406.44514931506848</v>
      </c>
      <c r="I10" s="113">
        <f t="shared" si="1"/>
        <v>-4.8506849315117506E-3</v>
      </c>
    </row>
    <row r="11" spans="1:9" x14ac:dyDescent="0.25">
      <c r="A11" s="45">
        <v>43561</v>
      </c>
      <c r="B11" s="134">
        <f t="shared" si="2"/>
        <v>1</v>
      </c>
      <c r="C11" s="132">
        <f t="shared" si="3"/>
        <v>4228</v>
      </c>
      <c r="D11" s="133">
        <f t="shared" si="4"/>
        <v>3823.13</v>
      </c>
      <c r="E11" s="132">
        <f t="shared" si="5"/>
        <v>404.87</v>
      </c>
      <c r="F11" s="132">
        <f t="shared" si="6"/>
        <v>985194.98</v>
      </c>
      <c r="G11" s="132">
        <f t="shared" si="0"/>
        <v>981371.85</v>
      </c>
      <c r="H11" s="132">
        <f t="shared" si="7"/>
        <v>404.8746493150685</v>
      </c>
      <c r="I11" s="113">
        <f t="shared" si="1"/>
        <v>4.6493150684909779E-3</v>
      </c>
    </row>
    <row r="12" spans="1:9" x14ac:dyDescent="0.25">
      <c r="A12" s="45">
        <v>43562</v>
      </c>
      <c r="B12" s="134">
        <f t="shared" si="2"/>
        <v>1</v>
      </c>
      <c r="C12" s="132">
        <f t="shared" si="3"/>
        <v>4228</v>
      </c>
      <c r="D12" s="133">
        <f t="shared" si="4"/>
        <v>3824.7</v>
      </c>
      <c r="E12" s="132">
        <f t="shared" si="5"/>
        <v>403.3</v>
      </c>
      <c r="F12" s="132">
        <f t="shared" si="6"/>
        <v>981371.85</v>
      </c>
      <c r="G12" s="132">
        <f t="shared" si="0"/>
        <v>977547.15</v>
      </c>
      <c r="H12" s="132">
        <f t="shared" si="7"/>
        <v>403.30349999999999</v>
      </c>
      <c r="I12" s="113">
        <f t="shared" si="1"/>
        <v>3.4999999999740794E-3</v>
      </c>
    </row>
    <row r="13" spans="1:9" x14ac:dyDescent="0.25">
      <c r="A13" s="45">
        <v>43563</v>
      </c>
      <c r="B13" s="134">
        <f t="shared" si="2"/>
        <v>1</v>
      </c>
      <c r="C13" s="132">
        <f t="shared" si="3"/>
        <v>4228</v>
      </c>
      <c r="D13" s="133">
        <f t="shared" si="4"/>
        <v>3826.27</v>
      </c>
      <c r="E13" s="132">
        <f t="shared" si="5"/>
        <v>401.73</v>
      </c>
      <c r="F13" s="132">
        <f t="shared" si="6"/>
        <v>977547.15</v>
      </c>
      <c r="G13" s="132">
        <f t="shared" si="0"/>
        <v>973720.88</v>
      </c>
      <c r="H13" s="132">
        <f t="shared" si="7"/>
        <v>401.7317054794521</v>
      </c>
      <c r="I13" s="113">
        <f t="shared" si="1"/>
        <v>1.7054794520845462E-3</v>
      </c>
    </row>
    <row r="14" spans="1:9" x14ac:dyDescent="0.25">
      <c r="A14" s="45">
        <v>43564</v>
      </c>
      <c r="B14" s="134">
        <f t="shared" si="2"/>
        <v>1</v>
      </c>
      <c r="C14" s="132">
        <f t="shared" si="3"/>
        <v>4228</v>
      </c>
      <c r="D14" s="133">
        <f t="shared" si="4"/>
        <v>3827.84</v>
      </c>
      <c r="E14" s="132">
        <f t="shared" si="5"/>
        <v>400.16</v>
      </c>
      <c r="F14" s="132">
        <f t="shared" si="6"/>
        <v>973720.88</v>
      </c>
      <c r="G14" s="132">
        <f t="shared" si="0"/>
        <v>969893.04</v>
      </c>
      <c r="H14" s="132">
        <f t="shared" si="7"/>
        <v>400.15926575342462</v>
      </c>
      <c r="I14" s="113">
        <f t="shared" si="1"/>
        <v>-7.3424657540499538E-4</v>
      </c>
    </row>
    <row r="15" spans="1:9" x14ac:dyDescent="0.25">
      <c r="A15" s="45">
        <v>43565</v>
      </c>
      <c r="B15" s="134">
        <f t="shared" si="2"/>
        <v>1</v>
      </c>
      <c r="C15" s="132">
        <f t="shared" si="3"/>
        <v>4228</v>
      </c>
      <c r="D15" s="133">
        <f t="shared" si="4"/>
        <v>3829.41</v>
      </c>
      <c r="E15" s="132">
        <f t="shared" si="5"/>
        <v>398.59</v>
      </c>
      <c r="F15" s="132">
        <f t="shared" si="6"/>
        <v>969893.04</v>
      </c>
      <c r="G15" s="132">
        <f t="shared" si="0"/>
        <v>966063.63</v>
      </c>
      <c r="H15" s="132">
        <f t="shared" si="7"/>
        <v>398.58618082191782</v>
      </c>
      <c r="I15" s="113">
        <f t="shared" si="1"/>
        <v>-3.8191780821534849E-3</v>
      </c>
    </row>
    <row r="16" spans="1:9" x14ac:dyDescent="0.25">
      <c r="A16" s="45">
        <v>43566</v>
      </c>
      <c r="B16" s="134">
        <f t="shared" si="2"/>
        <v>1</v>
      </c>
      <c r="C16" s="132">
        <f t="shared" si="3"/>
        <v>4228</v>
      </c>
      <c r="D16" s="133">
        <f t="shared" si="4"/>
        <v>3830.99</v>
      </c>
      <c r="E16" s="132">
        <f t="shared" si="5"/>
        <v>397.01</v>
      </c>
      <c r="F16" s="132">
        <f t="shared" si="6"/>
        <v>966063.63</v>
      </c>
      <c r="G16" s="132">
        <f t="shared" si="0"/>
        <v>962232.64</v>
      </c>
      <c r="H16" s="132">
        <f t="shared" si="7"/>
        <v>397.01245068493148</v>
      </c>
      <c r="I16" s="113">
        <f t="shared" si="1"/>
        <v>2.4506849314889223E-3</v>
      </c>
    </row>
    <row r="17" spans="1:9" x14ac:dyDescent="0.25">
      <c r="A17" s="45">
        <v>43567</v>
      </c>
      <c r="B17" s="134">
        <f t="shared" si="2"/>
        <v>1</v>
      </c>
      <c r="C17" s="132">
        <f t="shared" si="3"/>
        <v>4228</v>
      </c>
      <c r="D17" s="133">
        <f t="shared" si="4"/>
        <v>3832.56</v>
      </c>
      <c r="E17" s="132">
        <f t="shared" si="5"/>
        <v>395.44</v>
      </c>
      <c r="F17" s="132">
        <f t="shared" si="6"/>
        <v>962232.64</v>
      </c>
      <c r="G17" s="132">
        <f t="shared" si="0"/>
        <v>958400.08</v>
      </c>
      <c r="H17" s="132">
        <f t="shared" si="7"/>
        <v>395.43807123287672</v>
      </c>
      <c r="I17" s="113">
        <f t="shared" si="1"/>
        <v>-1.9287671232746106E-3</v>
      </c>
    </row>
    <row r="18" spans="1:9" x14ac:dyDescent="0.25">
      <c r="A18" s="45">
        <v>43568</v>
      </c>
      <c r="B18" s="134">
        <f t="shared" si="2"/>
        <v>1</v>
      </c>
      <c r="C18" s="132">
        <f t="shared" si="3"/>
        <v>4228</v>
      </c>
      <c r="D18" s="133">
        <f t="shared" si="4"/>
        <v>3834.14</v>
      </c>
      <c r="E18" s="132">
        <f t="shared" si="5"/>
        <v>393.86</v>
      </c>
      <c r="F18" s="132">
        <f t="shared" si="6"/>
        <v>958400.08</v>
      </c>
      <c r="G18" s="132">
        <f t="shared" si="0"/>
        <v>954565.94</v>
      </c>
      <c r="H18" s="132">
        <f t="shared" si="7"/>
        <v>393.86304657534242</v>
      </c>
      <c r="I18" s="113">
        <f t="shared" si="1"/>
        <v>3.0465753424095965E-3</v>
      </c>
    </row>
    <row r="19" spans="1:9" x14ac:dyDescent="0.25">
      <c r="A19" s="45">
        <v>43569</v>
      </c>
      <c r="B19" s="134">
        <f t="shared" si="2"/>
        <v>1</v>
      </c>
      <c r="C19" s="132">
        <f t="shared" si="3"/>
        <v>4228</v>
      </c>
      <c r="D19" s="133">
        <f t="shared" si="4"/>
        <v>3835.71</v>
      </c>
      <c r="E19" s="132">
        <f t="shared" si="5"/>
        <v>392.29</v>
      </c>
      <c r="F19" s="132">
        <f t="shared" si="6"/>
        <v>954565.94</v>
      </c>
      <c r="G19" s="132">
        <f t="shared" si="0"/>
        <v>950730.23</v>
      </c>
      <c r="H19" s="132">
        <f t="shared" si="7"/>
        <v>392.28737260273965</v>
      </c>
      <c r="I19" s="113">
        <f t="shared" si="1"/>
        <v>-2.6273972603689799E-3</v>
      </c>
    </row>
    <row r="20" spans="1:9" x14ac:dyDescent="0.25">
      <c r="A20" s="45">
        <v>43570</v>
      </c>
      <c r="B20" s="134">
        <f t="shared" si="2"/>
        <v>1</v>
      </c>
      <c r="C20" s="132">
        <f t="shared" si="3"/>
        <v>4228</v>
      </c>
      <c r="D20" s="133">
        <f t="shared" si="4"/>
        <v>3837.29</v>
      </c>
      <c r="E20" s="132">
        <f t="shared" si="5"/>
        <v>390.71</v>
      </c>
      <c r="F20" s="132">
        <f t="shared" si="6"/>
        <v>950730.23</v>
      </c>
      <c r="G20" s="132">
        <f t="shared" si="0"/>
        <v>946892.94</v>
      </c>
      <c r="H20" s="132">
        <f t="shared" si="7"/>
        <v>390.71105342465751</v>
      </c>
      <c r="I20" s="113">
        <f t="shared" si="1"/>
        <v>1.0534246575275574E-3</v>
      </c>
    </row>
    <row r="21" spans="1:9" x14ac:dyDescent="0.25">
      <c r="A21" s="45">
        <v>43571</v>
      </c>
      <c r="B21" s="134">
        <f t="shared" si="2"/>
        <v>1</v>
      </c>
      <c r="C21" s="132">
        <f t="shared" si="3"/>
        <v>4228</v>
      </c>
      <c r="D21" s="133">
        <f t="shared" si="4"/>
        <v>3838.87</v>
      </c>
      <c r="E21" s="132">
        <f t="shared" si="5"/>
        <v>389.13</v>
      </c>
      <c r="F21" s="132">
        <f t="shared" si="6"/>
        <v>946892.94</v>
      </c>
      <c r="G21" s="132">
        <f t="shared" si="0"/>
        <v>943054.07</v>
      </c>
      <c r="H21" s="132">
        <f t="shared" si="7"/>
        <v>389.13408493150683</v>
      </c>
      <c r="I21" s="113">
        <f t="shared" si="1"/>
        <v>4.0849315068385295E-3</v>
      </c>
    </row>
    <row r="22" spans="1:9" x14ac:dyDescent="0.25">
      <c r="A22" s="45">
        <v>43572</v>
      </c>
      <c r="B22" s="134">
        <f t="shared" si="2"/>
        <v>1</v>
      </c>
      <c r="C22" s="132">
        <f t="shared" si="3"/>
        <v>4228</v>
      </c>
      <c r="D22" s="133">
        <f t="shared" si="4"/>
        <v>3840.44</v>
      </c>
      <c r="E22" s="132">
        <f t="shared" si="5"/>
        <v>387.56</v>
      </c>
      <c r="F22" s="132">
        <f t="shared" si="6"/>
        <v>943054.07</v>
      </c>
      <c r="G22" s="132">
        <f t="shared" si="0"/>
        <v>939213.63</v>
      </c>
      <c r="H22" s="132">
        <f t="shared" si="7"/>
        <v>387.55646712328763</v>
      </c>
      <c r="I22" s="113">
        <f t="shared" si="1"/>
        <v>-3.5328767123701255E-3</v>
      </c>
    </row>
    <row r="23" spans="1:9" x14ac:dyDescent="0.25">
      <c r="A23" s="45">
        <v>43573</v>
      </c>
      <c r="B23" s="134">
        <f t="shared" si="2"/>
        <v>1</v>
      </c>
      <c r="C23" s="132">
        <f t="shared" si="3"/>
        <v>4228</v>
      </c>
      <c r="D23" s="133">
        <f t="shared" si="4"/>
        <v>3842.02</v>
      </c>
      <c r="E23" s="132">
        <f t="shared" si="5"/>
        <v>385.98</v>
      </c>
      <c r="F23" s="132">
        <f t="shared" si="6"/>
        <v>939213.63</v>
      </c>
      <c r="G23" s="132">
        <f t="shared" si="0"/>
        <v>935371.61</v>
      </c>
      <c r="H23" s="132">
        <f t="shared" si="7"/>
        <v>385.978204109589</v>
      </c>
      <c r="I23" s="113">
        <f t="shared" si="1"/>
        <v>-1.7958904110173535E-3</v>
      </c>
    </row>
    <row r="24" spans="1:9" x14ac:dyDescent="0.25">
      <c r="A24" s="45">
        <v>43574</v>
      </c>
      <c r="B24" s="134">
        <f t="shared" si="2"/>
        <v>1</v>
      </c>
      <c r="C24" s="132">
        <f t="shared" si="3"/>
        <v>4228</v>
      </c>
      <c r="D24" s="133">
        <f t="shared" si="4"/>
        <v>3843.6</v>
      </c>
      <c r="E24" s="132">
        <f t="shared" si="5"/>
        <v>384.4</v>
      </c>
      <c r="F24" s="132">
        <f t="shared" si="6"/>
        <v>935371.61</v>
      </c>
      <c r="G24" s="132">
        <f t="shared" si="0"/>
        <v>931528.01</v>
      </c>
      <c r="H24" s="132">
        <f t="shared" si="7"/>
        <v>384.39929178082195</v>
      </c>
      <c r="I24" s="113">
        <f t="shared" si="1"/>
        <v>-7.0821917802277312E-4</v>
      </c>
    </row>
    <row r="25" spans="1:9" x14ac:dyDescent="0.25">
      <c r="A25" s="45">
        <v>43575</v>
      </c>
      <c r="B25" s="134">
        <f t="shared" si="2"/>
        <v>1</v>
      </c>
      <c r="C25" s="132">
        <f t="shared" si="3"/>
        <v>4228</v>
      </c>
      <c r="D25" s="133">
        <f t="shared" si="4"/>
        <v>3845.18</v>
      </c>
      <c r="E25" s="132">
        <f t="shared" si="5"/>
        <v>382.82</v>
      </c>
      <c r="F25" s="132">
        <f t="shared" si="6"/>
        <v>931528.01</v>
      </c>
      <c r="G25" s="132">
        <f t="shared" si="0"/>
        <v>927682.83</v>
      </c>
      <c r="H25" s="132">
        <f t="shared" si="7"/>
        <v>382.81973013698627</v>
      </c>
      <c r="I25" s="113">
        <f t="shared" si="1"/>
        <v>-2.6986301372744492E-4</v>
      </c>
    </row>
    <row r="26" spans="1:9" x14ac:dyDescent="0.25">
      <c r="A26" s="45">
        <v>43576</v>
      </c>
      <c r="B26" s="134">
        <f t="shared" si="2"/>
        <v>1</v>
      </c>
      <c r="C26" s="132">
        <f t="shared" si="3"/>
        <v>4228</v>
      </c>
      <c r="D26" s="133">
        <f t="shared" si="4"/>
        <v>3846.76</v>
      </c>
      <c r="E26" s="132">
        <f t="shared" si="5"/>
        <v>381.24</v>
      </c>
      <c r="F26" s="132">
        <f t="shared" si="6"/>
        <v>927682.83</v>
      </c>
      <c r="G26" s="132">
        <f t="shared" si="0"/>
        <v>923836.07</v>
      </c>
      <c r="H26" s="132">
        <f t="shared" si="7"/>
        <v>381.23951917808216</v>
      </c>
      <c r="I26" s="113">
        <f t="shared" si="1"/>
        <v>-4.8082191784715178E-4</v>
      </c>
    </row>
    <row r="27" spans="1:9" x14ac:dyDescent="0.25">
      <c r="A27" s="45">
        <v>43577</v>
      </c>
      <c r="B27" s="134">
        <f t="shared" si="2"/>
        <v>1</v>
      </c>
      <c r="C27" s="132">
        <f t="shared" si="3"/>
        <v>4228</v>
      </c>
      <c r="D27" s="133">
        <f t="shared" si="4"/>
        <v>3848.34</v>
      </c>
      <c r="E27" s="132">
        <f t="shared" si="5"/>
        <v>379.66</v>
      </c>
      <c r="F27" s="132">
        <f t="shared" si="6"/>
        <v>923836.07</v>
      </c>
      <c r="G27" s="132">
        <f t="shared" si="0"/>
        <v>919987.73</v>
      </c>
      <c r="H27" s="132">
        <f t="shared" si="7"/>
        <v>379.65865890410959</v>
      </c>
      <c r="I27" s="113">
        <f t="shared" si="1"/>
        <v>-1.3410958904387371E-3</v>
      </c>
    </row>
    <row r="28" spans="1:9" x14ac:dyDescent="0.25">
      <c r="A28" s="45">
        <v>43578</v>
      </c>
      <c r="B28" s="134">
        <f t="shared" si="2"/>
        <v>1</v>
      </c>
      <c r="C28" s="132">
        <f t="shared" si="3"/>
        <v>4228</v>
      </c>
      <c r="D28" s="133">
        <f t="shared" si="4"/>
        <v>3849.92</v>
      </c>
      <c r="E28" s="132">
        <f t="shared" si="5"/>
        <v>378.08</v>
      </c>
      <c r="F28" s="132">
        <f t="shared" si="6"/>
        <v>919987.73</v>
      </c>
      <c r="G28" s="132">
        <f t="shared" si="0"/>
        <v>916137.80999999994</v>
      </c>
      <c r="H28" s="132">
        <f t="shared" si="7"/>
        <v>378.07714931506843</v>
      </c>
      <c r="I28" s="113">
        <f t="shared" si="1"/>
        <v>-2.8506849315590443E-3</v>
      </c>
    </row>
    <row r="29" spans="1:9" x14ac:dyDescent="0.25">
      <c r="A29" s="45">
        <v>43579</v>
      </c>
      <c r="B29" s="134">
        <f t="shared" si="2"/>
        <v>1</v>
      </c>
      <c r="C29" s="132">
        <f t="shared" si="3"/>
        <v>4228</v>
      </c>
      <c r="D29" s="133">
        <f t="shared" si="4"/>
        <v>3851.51</v>
      </c>
      <c r="E29" s="132">
        <f t="shared" si="5"/>
        <v>376.49</v>
      </c>
      <c r="F29" s="132">
        <f t="shared" si="6"/>
        <v>916137.80999999994</v>
      </c>
      <c r="G29" s="132">
        <f t="shared" si="0"/>
        <v>912286.29999999993</v>
      </c>
      <c r="H29" s="132">
        <f t="shared" si="7"/>
        <v>376.49499041095891</v>
      </c>
      <c r="I29" s="113">
        <f t="shared" si="1"/>
        <v>4.9904109588965184E-3</v>
      </c>
    </row>
    <row r="30" spans="1:9" x14ac:dyDescent="0.25">
      <c r="A30" s="45">
        <v>43580</v>
      </c>
      <c r="B30" s="134">
        <f t="shared" si="2"/>
        <v>1</v>
      </c>
      <c r="C30" s="132">
        <f t="shared" si="3"/>
        <v>4228</v>
      </c>
      <c r="D30" s="133">
        <f t="shared" si="4"/>
        <v>3853.09</v>
      </c>
      <c r="E30" s="132">
        <f t="shared" si="5"/>
        <v>374.91</v>
      </c>
      <c r="F30" s="132">
        <f t="shared" si="6"/>
        <v>912286.29999999993</v>
      </c>
      <c r="G30" s="132">
        <f t="shared" si="0"/>
        <v>908433.21</v>
      </c>
      <c r="H30" s="132">
        <f t="shared" si="7"/>
        <v>374.9121780821917</v>
      </c>
      <c r="I30" s="113">
        <f t="shared" si="1"/>
        <v>2.1780821916763671E-3</v>
      </c>
    </row>
    <row r="31" spans="1:9" x14ac:dyDescent="0.25">
      <c r="A31" s="45">
        <v>43581</v>
      </c>
      <c r="B31" s="134">
        <f t="shared" si="2"/>
        <v>1</v>
      </c>
      <c r="C31" s="132">
        <f t="shared" si="3"/>
        <v>4228</v>
      </c>
      <c r="D31" s="133">
        <f t="shared" si="4"/>
        <v>3854.67</v>
      </c>
      <c r="E31" s="132">
        <f t="shared" si="5"/>
        <v>373.33</v>
      </c>
      <c r="F31" s="132">
        <f t="shared" si="6"/>
        <v>908433.21</v>
      </c>
      <c r="G31" s="132">
        <f t="shared" si="0"/>
        <v>904578.53999999992</v>
      </c>
      <c r="H31" s="132">
        <f t="shared" si="7"/>
        <v>373.32871643835614</v>
      </c>
      <c r="I31" s="113">
        <f t="shared" si="1"/>
        <v>-1.2835616438451325E-3</v>
      </c>
    </row>
    <row r="32" spans="1:9" x14ac:dyDescent="0.25">
      <c r="A32" s="45">
        <v>43582</v>
      </c>
      <c r="B32" s="134">
        <f t="shared" si="2"/>
        <v>1</v>
      </c>
      <c r="C32" s="132">
        <f t="shared" si="3"/>
        <v>4228</v>
      </c>
      <c r="D32" s="133">
        <f t="shared" si="4"/>
        <v>3856.26</v>
      </c>
      <c r="E32" s="132">
        <f t="shared" si="5"/>
        <v>371.74</v>
      </c>
      <c r="F32" s="132">
        <f t="shared" si="6"/>
        <v>904578.53999999992</v>
      </c>
      <c r="G32" s="132">
        <f t="shared" si="0"/>
        <v>900722.27999999991</v>
      </c>
      <c r="H32" s="132">
        <f t="shared" si="7"/>
        <v>371.74460547945205</v>
      </c>
      <c r="I32" s="113">
        <f t="shared" si="1"/>
        <v>4.6054794520387077E-3</v>
      </c>
    </row>
    <row r="33" spans="1:9" x14ac:dyDescent="0.25">
      <c r="A33" s="45">
        <v>43583</v>
      </c>
      <c r="B33" s="134">
        <f t="shared" si="2"/>
        <v>1</v>
      </c>
      <c r="C33" s="132">
        <f t="shared" si="3"/>
        <v>4228</v>
      </c>
      <c r="D33" s="133">
        <f t="shared" si="4"/>
        <v>3857.84</v>
      </c>
      <c r="E33" s="132">
        <f t="shared" si="5"/>
        <v>370.16</v>
      </c>
      <c r="F33" s="132">
        <f t="shared" si="6"/>
        <v>900722.27999999991</v>
      </c>
      <c r="G33" s="132">
        <f t="shared" si="0"/>
        <v>896864.44</v>
      </c>
      <c r="H33" s="132">
        <f t="shared" si="7"/>
        <v>370.15984109589033</v>
      </c>
      <c r="I33" s="113">
        <f t="shared" si="1"/>
        <v>-1.5890410969632285E-4</v>
      </c>
    </row>
    <row r="34" spans="1:9" x14ac:dyDescent="0.25">
      <c r="A34" s="45">
        <v>43584</v>
      </c>
      <c r="B34" s="134">
        <f t="shared" si="2"/>
        <v>1</v>
      </c>
      <c r="C34" s="132">
        <f t="shared" si="3"/>
        <v>4228</v>
      </c>
      <c r="D34" s="133">
        <f t="shared" si="4"/>
        <v>3859.43</v>
      </c>
      <c r="E34" s="132">
        <f t="shared" si="5"/>
        <v>368.57</v>
      </c>
      <c r="F34" s="132">
        <f t="shared" si="6"/>
        <v>896864.44</v>
      </c>
      <c r="G34" s="132">
        <f t="shared" si="0"/>
        <v>893005.00999999989</v>
      </c>
      <c r="H34" s="132">
        <f t="shared" si="7"/>
        <v>368.57442739726025</v>
      </c>
      <c r="I34" s="113">
        <f t="shared" si="1"/>
        <v>4.4273972602582035E-3</v>
      </c>
    </row>
    <row r="35" spans="1:9" x14ac:dyDescent="0.25">
      <c r="A35" s="45">
        <v>43585</v>
      </c>
      <c r="B35" s="134">
        <f t="shared" si="2"/>
        <v>1</v>
      </c>
      <c r="C35" s="132">
        <f t="shared" si="3"/>
        <v>4228</v>
      </c>
      <c r="D35" s="133">
        <f t="shared" si="4"/>
        <v>3861.01</v>
      </c>
      <c r="E35" s="132">
        <f t="shared" si="5"/>
        <v>366.99</v>
      </c>
      <c r="F35" s="132">
        <f t="shared" si="6"/>
        <v>893005.00999999989</v>
      </c>
      <c r="G35" s="132">
        <f t="shared" si="0"/>
        <v>889143.99999999988</v>
      </c>
      <c r="H35" s="132">
        <f t="shared" si="7"/>
        <v>366.98836027397255</v>
      </c>
      <c r="I35" s="113">
        <f t="shared" si="1"/>
        <v>-1.6397260274629843E-3</v>
      </c>
    </row>
    <row r="36" spans="1:9" x14ac:dyDescent="0.25">
      <c r="A36" s="45">
        <v>43586</v>
      </c>
      <c r="B36" s="134">
        <f t="shared" si="2"/>
        <v>1</v>
      </c>
      <c r="C36" s="132">
        <f t="shared" si="3"/>
        <v>4228</v>
      </c>
      <c r="D36" s="133">
        <f t="shared" si="4"/>
        <v>3862.6</v>
      </c>
      <c r="E36" s="132">
        <f t="shared" si="5"/>
        <v>365.4</v>
      </c>
      <c r="F36" s="132">
        <f t="shared" si="6"/>
        <v>889143.99999999988</v>
      </c>
      <c r="G36" s="132">
        <f t="shared" si="0"/>
        <v>885281.39999999991</v>
      </c>
      <c r="H36" s="132">
        <f t="shared" si="7"/>
        <v>365.40164383561637</v>
      </c>
      <c r="I36" s="113">
        <f t="shared" si="1"/>
        <v>1.6438356163916978E-3</v>
      </c>
    </row>
    <row r="37" spans="1:9" x14ac:dyDescent="0.25">
      <c r="A37" s="45">
        <v>43587</v>
      </c>
      <c r="B37" s="134">
        <f t="shared" si="2"/>
        <v>1</v>
      </c>
      <c r="C37" s="132">
        <f t="shared" si="3"/>
        <v>4228</v>
      </c>
      <c r="D37" s="133">
        <f t="shared" si="4"/>
        <v>3864.19</v>
      </c>
      <c r="E37" s="132">
        <f t="shared" si="5"/>
        <v>363.81</v>
      </c>
      <c r="F37" s="132">
        <f t="shared" si="6"/>
        <v>885281.39999999991</v>
      </c>
      <c r="G37" s="132">
        <f t="shared" si="0"/>
        <v>881417.21</v>
      </c>
      <c r="H37" s="132">
        <f t="shared" si="7"/>
        <v>363.81427397260273</v>
      </c>
      <c r="I37" s="113">
        <f t="shared" si="1"/>
        <v>4.2739726027321012E-3</v>
      </c>
    </row>
    <row r="38" spans="1:9" x14ac:dyDescent="0.25">
      <c r="A38" s="45">
        <v>43588</v>
      </c>
      <c r="B38" s="134">
        <f t="shared" si="2"/>
        <v>1</v>
      </c>
      <c r="C38" s="132">
        <f t="shared" si="3"/>
        <v>4228</v>
      </c>
      <c r="D38" s="133">
        <f t="shared" si="4"/>
        <v>3865.77</v>
      </c>
      <c r="E38" s="132">
        <f t="shared" si="5"/>
        <v>362.23</v>
      </c>
      <c r="F38" s="132">
        <f t="shared" si="6"/>
        <v>881417.21</v>
      </c>
      <c r="G38" s="132">
        <f t="shared" si="0"/>
        <v>877551.44</v>
      </c>
      <c r="H38" s="132">
        <f t="shared" si="7"/>
        <v>362.22625068493153</v>
      </c>
      <c r="I38" s="113">
        <f t="shared" si="1"/>
        <v>-3.7493150684895227E-3</v>
      </c>
    </row>
    <row r="39" spans="1:9" x14ac:dyDescent="0.25">
      <c r="A39" s="45">
        <v>43589</v>
      </c>
      <c r="B39" s="134">
        <f t="shared" si="2"/>
        <v>1</v>
      </c>
      <c r="C39" s="132">
        <f t="shared" si="3"/>
        <v>4228</v>
      </c>
      <c r="D39" s="133">
        <f t="shared" si="4"/>
        <v>3867.36</v>
      </c>
      <c r="E39" s="132">
        <f t="shared" si="5"/>
        <v>360.64</v>
      </c>
      <c r="F39" s="132">
        <f t="shared" si="6"/>
        <v>877551.44</v>
      </c>
      <c r="G39" s="132">
        <f t="shared" si="0"/>
        <v>873684.08</v>
      </c>
      <c r="H39" s="132">
        <f t="shared" si="7"/>
        <v>360.63757808219174</v>
      </c>
      <c r="I39" s="113">
        <f t="shared" si="1"/>
        <v>-2.4219178082489634E-3</v>
      </c>
    </row>
    <row r="40" spans="1:9" x14ac:dyDescent="0.25">
      <c r="A40" s="45">
        <v>43590</v>
      </c>
      <c r="B40" s="134">
        <f t="shared" si="2"/>
        <v>1</v>
      </c>
      <c r="C40" s="132">
        <f t="shared" si="3"/>
        <v>4228</v>
      </c>
      <c r="D40" s="133">
        <f t="shared" si="4"/>
        <v>3868.95</v>
      </c>
      <c r="E40" s="132">
        <f t="shared" si="5"/>
        <v>359.05</v>
      </c>
      <c r="F40" s="132">
        <f t="shared" si="6"/>
        <v>873684.08</v>
      </c>
      <c r="G40" s="132">
        <f t="shared" si="0"/>
        <v>869815.13</v>
      </c>
      <c r="H40" s="132">
        <f t="shared" si="7"/>
        <v>359.04825205479449</v>
      </c>
      <c r="I40" s="113">
        <f t="shared" si="1"/>
        <v>-1.747945205522683E-3</v>
      </c>
    </row>
    <row r="41" spans="1:9" x14ac:dyDescent="0.25">
      <c r="A41" s="45">
        <v>43591</v>
      </c>
      <c r="B41" s="134">
        <f t="shared" si="2"/>
        <v>1</v>
      </c>
      <c r="C41" s="132">
        <f t="shared" si="3"/>
        <v>4228</v>
      </c>
      <c r="D41" s="133">
        <f t="shared" si="4"/>
        <v>3870.54</v>
      </c>
      <c r="E41" s="132">
        <f t="shared" si="5"/>
        <v>357.46</v>
      </c>
      <c r="F41" s="132">
        <f t="shared" si="6"/>
        <v>869815.13</v>
      </c>
      <c r="G41" s="132">
        <f t="shared" si="0"/>
        <v>865944.59</v>
      </c>
      <c r="H41" s="132">
        <f t="shared" si="7"/>
        <v>357.45827260273973</v>
      </c>
      <c r="I41" s="113">
        <f t="shared" si="1"/>
        <v>-1.7273972602538379E-3</v>
      </c>
    </row>
    <row r="42" spans="1:9" x14ac:dyDescent="0.25">
      <c r="A42" s="45">
        <v>43592</v>
      </c>
      <c r="B42" s="134">
        <f t="shared" si="2"/>
        <v>1</v>
      </c>
      <c r="C42" s="132">
        <f t="shared" si="3"/>
        <v>4228</v>
      </c>
      <c r="D42" s="133">
        <f t="shared" si="4"/>
        <v>3872.13</v>
      </c>
      <c r="E42" s="132">
        <f t="shared" si="5"/>
        <v>355.87</v>
      </c>
      <c r="F42" s="132">
        <f t="shared" si="6"/>
        <v>865944.59</v>
      </c>
      <c r="G42" s="132">
        <f t="shared" si="0"/>
        <v>862072.46</v>
      </c>
      <c r="H42" s="132">
        <f t="shared" si="7"/>
        <v>355.86763972602739</v>
      </c>
      <c r="I42" s="113">
        <f t="shared" si="1"/>
        <v>-2.3602739726129585E-3</v>
      </c>
    </row>
    <row r="43" spans="1:9" x14ac:dyDescent="0.25">
      <c r="A43" s="45">
        <v>43593</v>
      </c>
      <c r="B43" s="134">
        <f t="shared" si="2"/>
        <v>1</v>
      </c>
      <c r="C43" s="132">
        <f t="shared" si="3"/>
        <v>4228</v>
      </c>
      <c r="D43" s="133">
        <f t="shared" si="4"/>
        <v>3873.7200000000003</v>
      </c>
      <c r="E43" s="132">
        <f t="shared" si="5"/>
        <v>354.28</v>
      </c>
      <c r="F43" s="132">
        <f t="shared" si="6"/>
        <v>862072.46</v>
      </c>
      <c r="G43" s="132">
        <f t="shared" si="0"/>
        <v>858198.74</v>
      </c>
      <c r="H43" s="132">
        <f t="shared" si="7"/>
        <v>354.27635342465749</v>
      </c>
      <c r="I43" s="113">
        <f t="shared" si="1"/>
        <v>-3.6465753424863578E-3</v>
      </c>
    </row>
    <row r="44" spans="1:9" x14ac:dyDescent="0.25">
      <c r="A44" s="45">
        <v>43594</v>
      </c>
      <c r="B44" s="134">
        <f t="shared" si="2"/>
        <v>1</v>
      </c>
      <c r="C44" s="132">
        <f t="shared" si="3"/>
        <v>4228</v>
      </c>
      <c r="D44" s="133">
        <f t="shared" si="4"/>
        <v>3875.32</v>
      </c>
      <c r="E44" s="132">
        <f t="shared" si="5"/>
        <v>352.68</v>
      </c>
      <c r="F44" s="132">
        <f t="shared" si="6"/>
        <v>858198.74</v>
      </c>
      <c r="G44" s="132">
        <f t="shared" si="0"/>
        <v>854323.42</v>
      </c>
      <c r="H44" s="132">
        <f t="shared" si="7"/>
        <v>352.68441369863012</v>
      </c>
      <c r="I44" s="113">
        <f t="shared" si="1"/>
        <v>4.413698630116869E-3</v>
      </c>
    </row>
    <row r="45" spans="1:9" x14ac:dyDescent="0.25">
      <c r="A45" s="45">
        <v>43595</v>
      </c>
      <c r="B45" s="134">
        <f t="shared" si="2"/>
        <v>1</v>
      </c>
      <c r="C45" s="132">
        <f t="shared" si="3"/>
        <v>4228</v>
      </c>
      <c r="D45" s="133">
        <f t="shared" si="4"/>
        <v>3876.91</v>
      </c>
      <c r="E45" s="132">
        <f t="shared" si="5"/>
        <v>351.09</v>
      </c>
      <c r="F45" s="132">
        <f t="shared" si="6"/>
        <v>854323.42</v>
      </c>
      <c r="G45" s="132">
        <f t="shared" si="0"/>
        <v>850446.51</v>
      </c>
      <c r="H45" s="132">
        <f t="shared" si="7"/>
        <v>351.0918164383562</v>
      </c>
      <c r="I45" s="113">
        <f t="shared" si="1"/>
        <v>1.8164383562293551E-3</v>
      </c>
    </row>
    <row r="46" spans="1:9" x14ac:dyDescent="0.25">
      <c r="A46" s="45">
        <v>43596</v>
      </c>
      <c r="B46" s="134">
        <f t="shared" si="2"/>
        <v>1</v>
      </c>
      <c r="C46" s="132">
        <f t="shared" si="3"/>
        <v>4228</v>
      </c>
      <c r="D46" s="133">
        <f t="shared" si="4"/>
        <v>3878.5</v>
      </c>
      <c r="E46" s="132">
        <f t="shared" si="5"/>
        <v>349.5</v>
      </c>
      <c r="F46" s="132">
        <f t="shared" si="6"/>
        <v>850446.51</v>
      </c>
      <c r="G46" s="132">
        <f t="shared" si="0"/>
        <v>846568.01</v>
      </c>
      <c r="H46" s="132">
        <f t="shared" si="7"/>
        <v>349.49856575342466</v>
      </c>
      <c r="I46" s="113">
        <f t="shared" si="1"/>
        <v>-1.4342465753429678E-3</v>
      </c>
    </row>
    <row r="47" spans="1:9" x14ac:dyDescent="0.25">
      <c r="A47" s="45">
        <v>43597</v>
      </c>
      <c r="B47" s="134">
        <f t="shared" si="2"/>
        <v>1</v>
      </c>
      <c r="C47" s="132">
        <f t="shared" si="3"/>
        <v>4228</v>
      </c>
      <c r="D47" s="133">
        <f t="shared" si="4"/>
        <v>3880.1</v>
      </c>
      <c r="E47" s="132">
        <f t="shared" si="5"/>
        <v>347.9</v>
      </c>
      <c r="F47" s="132">
        <f t="shared" si="6"/>
        <v>846568.01</v>
      </c>
      <c r="G47" s="132">
        <f t="shared" si="0"/>
        <v>842687.91</v>
      </c>
      <c r="H47" s="132">
        <f t="shared" si="7"/>
        <v>347.9046616438356</v>
      </c>
      <c r="I47" s="113">
        <f t="shared" si="1"/>
        <v>4.6616438356181789E-3</v>
      </c>
    </row>
    <row r="48" spans="1:9" x14ac:dyDescent="0.25">
      <c r="A48" s="45">
        <v>43598</v>
      </c>
      <c r="B48" s="134">
        <f t="shared" si="2"/>
        <v>1</v>
      </c>
      <c r="C48" s="132">
        <f t="shared" si="3"/>
        <v>4228</v>
      </c>
      <c r="D48" s="133">
        <f t="shared" si="4"/>
        <v>3881.69</v>
      </c>
      <c r="E48" s="132">
        <f t="shared" si="5"/>
        <v>346.31</v>
      </c>
      <c r="F48" s="132">
        <f t="shared" si="6"/>
        <v>842687.91</v>
      </c>
      <c r="G48" s="132">
        <f t="shared" si="0"/>
        <v>838806.22000000009</v>
      </c>
      <c r="H48" s="132">
        <f t="shared" si="7"/>
        <v>346.31009999999998</v>
      </c>
      <c r="I48" s="113">
        <f t="shared" si="1"/>
        <v>9.9999999974897946E-5</v>
      </c>
    </row>
    <row r="49" spans="1:9" x14ac:dyDescent="0.25">
      <c r="A49" s="45">
        <v>43599</v>
      </c>
      <c r="B49" s="134">
        <f t="shared" si="2"/>
        <v>1</v>
      </c>
      <c r="C49" s="132">
        <f t="shared" si="3"/>
        <v>4228</v>
      </c>
      <c r="D49" s="133">
        <f t="shared" si="4"/>
        <v>3883.29</v>
      </c>
      <c r="E49" s="132">
        <f t="shared" si="5"/>
        <v>344.71</v>
      </c>
      <c r="F49" s="132">
        <f t="shared" si="6"/>
        <v>838806.22000000009</v>
      </c>
      <c r="G49" s="132">
        <f t="shared" si="0"/>
        <v>834922.93</v>
      </c>
      <c r="H49" s="132">
        <f t="shared" si="7"/>
        <v>344.71488493150684</v>
      </c>
      <c r="I49" s="113">
        <f t="shared" si="1"/>
        <v>4.8849315068650867E-3</v>
      </c>
    </row>
    <row r="50" spans="1:9" x14ac:dyDescent="0.25">
      <c r="A50" s="45">
        <v>43600</v>
      </c>
      <c r="B50" s="134">
        <f t="shared" si="2"/>
        <v>1</v>
      </c>
      <c r="C50" s="132">
        <f t="shared" si="3"/>
        <v>4228</v>
      </c>
      <c r="D50" s="133">
        <f t="shared" si="4"/>
        <v>3884.88</v>
      </c>
      <c r="E50" s="132">
        <f t="shared" si="5"/>
        <v>343.12</v>
      </c>
      <c r="F50" s="132">
        <f t="shared" si="6"/>
        <v>834922.93</v>
      </c>
      <c r="G50" s="132">
        <f t="shared" si="0"/>
        <v>831038.05</v>
      </c>
      <c r="H50" s="132">
        <f t="shared" si="7"/>
        <v>343.11901232876716</v>
      </c>
      <c r="I50" s="113">
        <f t="shared" si="1"/>
        <v>-9.8767123284915215E-4</v>
      </c>
    </row>
    <row r="51" spans="1:9" x14ac:dyDescent="0.25">
      <c r="A51" s="45">
        <v>43601</v>
      </c>
      <c r="B51" s="134">
        <f t="shared" si="2"/>
        <v>1</v>
      </c>
      <c r="C51" s="132">
        <f t="shared" si="3"/>
        <v>4228</v>
      </c>
      <c r="D51" s="133">
        <f t="shared" si="4"/>
        <v>3886.48</v>
      </c>
      <c r="E51" s="132">
        <f t="shared" si="5"/>
        <v>341.52</v>
      </c>
      <c r="F51" s="132">
        <f t="shared" si="6"/>
        <v>831038.05</v>
      </c>
      <c r="G51" s="132">
        <f t="shared" si="0"/>
        <v>827151.57000000007</v>
      </c>
      <c r="H51" s="132">
        <f t="shared" si="7"/>
        <v>341.5224863013699</v>
      </c>
      <c r="I51" s="113">
        <f t="shared" si="1"/>
        <v>2.4863013699132352E-3</v>
      </c>
    </row>
    <row r="52" spans="1:9" x14ac:dyDescent="0.25">
      <c r="A52" s="45">
        <v>43602</v>
      </c>
      <c r="B52" s="134">
        <f t="shared" si="2"/>
        <v>1</v>
      </c>
      <c r="C52" s="132">
        <f t="shared" si="3"/>
        <v>4228</v>
      </c>
      <c r="D52" s="133">
        <f t="shared" si="4"/>
        <v>3888.07</v>
      </c>
      <c r="E52" s="132">
        <f t="shared" si="5"/>
        <v>339.93</v>
      </c>
      <c r="F52" s="132">
        <f t="shared" si="6"/>
        <v>827151.57000000007</v>
      </c>
      <c r="G52" s="132">
        <f t="shared" si="0"/>
        <v>823263.50000000012</v>
      </c>
      <c r="H52" s="132">
        <f t="shared" si="7"/>
        <v>339.92530273972608</v>
      </c>
      <c r="I52" s="113">
        <f t="shared" si="1"/>
        <v>-4.697260273928805E-3</v>
      </c>
    </row>
    <row r="53" spans="1:9" x14ac:dyDescent="0.25">
      <c r="A53" s="45">
        <v>43603</v>
      </c>
      <c r="B53" s="134">
        <f t="shared" si="2"/>
        <v>1</v>
      </c>
      <c r="C53" s="132">
        <f t="shared" si="3"/>
        <v>4228</v>
      </c>
      <c r="D53" s="133">
        <f t="shared" si="4"/>
        <v>3889.67</v>
      </c>
      <c r="E53" s="132">
        <f t="shared" si="5"/>
        <v>338.33</v>
      </c>
      <c r="F53" s="132">
        <f t="shared" si="6"/>
        <v>823263.50000000012</v>
      </c>
      <c r="G53" s="132">
        <f t="shared" si="0"/>
        <v>819373.83000000007</v>
      </c>
      <c r="H53" s="132">
        <f t="shared" si="7"/>
        <v>338.32746575342469</v>
      </c>
      <c r="I53" s="113">
        <f t="shared" si="1"/>
        <v>-2.5342465752942189E-3</v>
      </c>
    </row>
    <row r="54" spans="1:9" x14ac:dyDescent="0.25">
      <c r="A54" s="45">
        <v>43604</v>
      </c>
      <c r="B54" s="134">
        <f t="shared" si="2"/>
        <v>1</v>
      </c>
      <c r="C54" s="132">
        <f t="shared" si="3"/>
        <v>4228</v>
      </c>
      <c r="D54" s="133">
        <f t="shared" si="4"/>
        <v>3891.27</v>
      </c>
      <c r="E54" s="132">
        <f t="shared" si="5"/>
        <v>336.73</v>
      </c>
      <c r="F54" s="132">
        <f t="shared" si="6"/>
        <v>819373.83000000007</v>
      </c>
      <c r="G54" s="132">
        <f t="shared" si="0"/>
        <v>815482.56</v>
      </c>
      <c r="H54" s="132">
        <f t="shared" si="7"/>
        <v>336.72897123287675</v>
      </c>
      <c r="I54" s="113">
        <f t="shared" si="1"/>
        <v>-1.0287671232731554E-3</v>
      </c>
    </row>
    <row r="55" spans="1:9" x14ac:dyDescent="0.25">
      <c r="A55" s="45">
        <v>43605</v>
      </c>
      <c r="B55" s="134">
        <f t="shared" si="2"/>
        <v>1</v>
      </c>
      <c r="C55" s="132">
        <f t="shared" si="3"/>
        <v>4228</v>
      </c>
      <c r="D55" s="133">
        <f t="shared" si="4"/>
        <v>3892.87</v>
      </c>
      <c r="E55" s="132">
        <f t="shared" si="5"/>
        <v>335.13</v>
      </c>
      <c r="F55" s="132">
        <f t="shared" si="6"/>
        <v>815482.56</v>
      </c>
      <c r="G55" s="132">
        <f t="shared" si="0"/>
        <v>811589.69000000006</v>
      </c>
      <c r="H55" s="132">
        <f t="shared" si="7"/>
        <v>335.12981917808219</v>
      </c>
      <c r="I55" s="113">
        <f t="shared" si="1"/>
        <v>-1.808219178087711E-4</v>
      </c>
    </row>
    <row r="56" spans="1:9" x14ac:dyDescent="0.25">
      <c r="A56" s="45">
        <v>43606</v>
      </c>
      <c r="B56" s="134">
        <f t="shared" si="2"/>
        <v>1</v>
      </c>
      <c r="C56" s="132">
        <f t="shared" si="3"/>
        <v>4228</v>
      </c>
      <c r="D56" s="133">
        <f t="shared" si="4"/>
        <v>3894.4700000000003</v>
      </c>
      <c r="E56" s="132">
        <f t="shared" si="5"/>
        <v>333.53</v>
      </c>
      <c r="F56" s="132">
        <f t="shared" si="6"/>
        <v>811589.69000000006</v>
      </c>
      <c r="G56" s="132">
        <f t="shared" si="0"/>
        <v>807695.22000000009</v>
      </c>
      <c r="H56" s="132">
        <f t="shared" si="7"/>
        <v>333.53000958904113</v>
      </c>
      <c r="I56" s="113">
        <f t="shared" si="1"/>
        <v>9.5890411557775224E-6</v>
      </c>
    </row>
    <row r="57" spans="1:9" x14ac:dyDescent="0.25">
      <c r="A57" s="45">
        <v>43607</v>
      </c>
      <c r="B57" s="134">
        <f t="shared" si="2"/>
        <v>1</v>
      </c>
      <c r="C57" s="132">
        <f t="shared" si="3"/>
        <v>4228</v>
      </c>
      <c r="D57" s="133">
        <f t="shared" si="4"/>
        <v>3896.07</v>
      </c>
      <c r="E57" s="132">
        <f t="shared" si="5"/>
        <v>331.93</v>
      </c>
      <c r="F57" s="132">
        <f t="shared" si="6"/>
        <v>807695.22000000009</v>
      </c>
      <c r="G57" s="132">
        <f t="shared" si="0"/>
        <v>803799.15000000014</v>
      </c>
      <c r="H57" s="132">
        <f t="shared" si="7"/>
        <v>331.92954246575346</v>
      </c>
      <c r="I57" s="113">
        <f t="shared" si="1"/>
        <v>-4.5753424655003982E-4</v>
      </c>
    </row>
    <row r="58" spans="1:9" x14ac:dyDescent="0.25">
      <c r="A58" s="45">
        <v>43608</v>
      </c>
      <c r="B58" s="134">
        <f t="shared" si="2"/>
        <v>1</v>
      </c>
      <c r="C58" s="132">
        <f t="shared" si="3"/>
        <v>4228</v>
      </c>
      <c r="D58" s="133">
        <f t="shared" si="4"/>
        <v>3897.67</v>
      </c>
      <c r="E58" s="132">
        <f t="shared" si="5"/>
        <v>330.33</v>
      </c>
      <c r="F58" s="132">
        <f t="shared" si="6"/>
        <v>803799.15000000014</v>
      </c>
      <c r="G58" s="132">
        <f t="shared" si="0"/>
        <v>799901.4800000001</v>
      </c>
      <c r="H58" s="132">
        <f t="shared" si="7"/>
        <v>330.32841780821923</v>
      </c>
      <c r="I58" s="113">
        <f t="shared" si="1"/>
        <v>-1.5821917807556929E-3</v>
      </c>
    </row>
    <row r="59" spans="1:9" x14ac:dyDescent="0.25">
      <c r="A59" s="45">
        <v>43609</v>
      </c>
      <c r="B59" s="134">
        <f t="shared" si="2"/>
        <v>1</v>
      </c>
      <c r="C59" s="132">
        <f t="shared" si="3"/>
        <v>4228</v>
      </c>
      <c r="D59" s="133">
        <f t="shared" si="4"/>
        <v>3899.27</v>
      </c>
      <c r="E59" s="132">
        <f t="shared" si="5"/>
        <v>328.73</v>
      </c>
      <c r="F59" s="132">
        <f t="shared" si="6"/>
        <v>799901.4800000001</v>
      </c>
      <c r="G59" s="132">
        <f t="shared" si="0"/>
        <v>796002.21000000008</v>
      </c>
      <c r="H59" s="132">
        <f t="shared" si="7"/>
        <v>328.72663561643839</v>
      </c>
      <c r="I59" s="113">
        <f t="shared" si="1"/>
        <v>-3.3643835616317119E-3</v>
      </c>
    </row>
    <row r="60" spans="1:9" x14ac:dyDescent="0.25">
      <c r="A60" s="45">
        <v>43610</v>
      </c>
      <c r="B60" s="134">
        <f t="shared" si="2"/>
        <v>1</v>
      </c>
      <c r="C60" s="132">
        <f t="shared" si="3"/>
        <v>4228</v>
      </c>
      <c r="D60" s="133">
        <f t="shared" si="4"/>
        <v>3900.88</v>
      </c>
      <c r="E60" s="132">
        <f t="shared" si="5"/>
        <v>327.12</v>
      </c>
      <c r="F60" s="132">
        <f t="shared" si="6"/>
        <v>796002.21000000008</v>
      </c>
      <c r="G60" s="132">
        <f t="shared" si="0"/>
        <v>792101.33000000007</v>
      </c>
      <c r="H60" s="132">
        <f t="shared" si="7"/>
        <v>327.12419589041099</v>
      </c>
      <c r="I60" s="113">
        <f t="shared" si="1"/>
        <v>4.1958904109833384E-3</v>
      </c>
    </row>
    <row r="61" spans="1:9" x14ac:dyDescent="0.25">
      <c r="A61" s="45">
        <v>43611</v>
      </c>
      <c r="B61" s="134">
        <f t="shared" si="2"/>
        <v>1</v>
      </c>
      <c r="C61" s="132">
        <f t="shared" si="3"/>
        <v>4228</v>
      </c>
      <c r="D61" s="133">
        <f t="shared" si="4"/>
        <v>3902.48</v>
      </c>
      <c r="E61" s="132">
        <f t="shared" si="5"/>
        <v>325.52</v>
      </c>
      <c r="F61" s="132">
        <f t="shared" si="6"/>
        <v>792101.33000000007</v>
      </c>
      <c r="G61" s="132">
        <f t="shared" si="0"/>
        <v>788198.85000000009</v>
      </c>
      <c r="H61" s="132">
        <f t="shared" si="7"/>
        <v>325.52109452054793</v>
      </c>
      <c r="I61" s="113">
        <f t="shared" si="1"/>
        <v>1.0945205479515607E-3</v>
      </c>
    </row>
    <row r="62" spans="1:9" x14ac:dyDescent="0.25">
      <c r="A62" s="45">
        <v>43612</v>
      </c>
      <c r="B62" s="134">
        <f t="shared" si="2"/>
        <v>1</v>
      </c>
      <c r="C62" s="132">
        <f t="shared" si="3"/>
        <v>4228</v>
      </c>
      <c r="D62" s="133">
        <f t="shared" si="4"/>
        <v>3904.08</v>
      </c>
      <c r="E62" s="132">
        <f t="shared" si="5"/>
        <v>323.92</v>
      </c>
      <c r="F62" s="132">
        <f t="shared" si="6"/>
        <v>788198.85000000009</v>
      </c>
      <c r="G62" s="132">
        <f t="shared" si="0"/>
        <v>784294.77000000014</v>
      </c>
      <c r="H62" s="132">
        <f t="shared" si="7"/>
        <v>323.91733561643838</v>
      </c>
      <c r="I62" s="113">
        <f t="shared" si="1"/>
        <v>-2.664383561636896E-3</v>
      </c>
    </row>
    <row r="63" spans="1:9" x14ac:dyDescent="0.25">
      <c r="A63" s="45">
        <v>43613</v>
      </c>
      <c r="B63" s="134">
        <f t="shared" si="2"/>
        <v>1</v>
      </c>
      <c r="C63" s="132">
        <f t="shared" si="3"/>
        <v>4228</v>
      </c>
      <c r="D63" s="133">
        <f t="shared" si="4"/>
        <v>3905.69</v>
      </c>
      <c r="E63" s="132">
        <f t="shared" si="5"/>
        <v>322.31</v>
      </c>
      <c r="F63" s="132">
        <f t="shared" si="6"/>
        <v>784294.77000000014</v>
      </c>
      <c r="G63" s="132">
        <f t="shared" si="0"/>
        <v>780389.08000000019</v>
      </c>
      <c r="H63" s="132">
        <f t="shared" si="7"/>
        <v>322.31291917808227</v>
      </c>
      <c r="I63" s="113">
        <f t="shared" si="1"/>
        <v>2.9191780822657165E-3</v>
      </c>
    </row>
    <row r="64" spans="1:9" x14ac:dyDescent="0.25">
      <c r="A64" s="45">
        <v>43614</v>
      </c>
      <c r="B64" s="134">
        <f t="shared" si="2"/>
        <v>1</v>
      </c>
      <c r="C64" s="132">
        <f t="shared" si="3"/>
        <v>4228</v>
      </c>
      <c r="D64" s="133">
        <f t="shared" si="4"/>
        <v>3907.29</v>
      </c>
      <c r="E64" s="132">
        <f t="shared" si="5"/>
        <v>320.70999999999998</v>
      </c>
      <c r="F64" s="132">
        <f t="shared" si="6"/>
        <v>780389.08000000019</v>
      </c>
      <c r="G64" s="132">
        <f t="shared" si="0"/>
        <v>776481.79000000015</v>
      </c>
      <c r="H64" s="132">
        <f t="shared" si="7"/>
        <v>320.7078410958905</v>
      </c>
      <c r="I64" s="113">
        <f t="shared" si="1"/>
        <v>-2.1589041094784989E-3</v>
      </c>
    </row>
    <row r="65" spans="1:9" x14ac:dyDescent="0.25">
      <c r="A65" s="45">
        <v>43615</v>
      </c>
      <c r="B65" s="134">
        <f t="shared" si="2"/>
        <v>1</v>
      </c>
      <c r="C65" s="132">
        <f t="shared" si="3"/>
        <v>4228</v>
      </c>
      <c r="D65" s="133">
        <f t="shared" si="4"/>
        <v>3908.9</v>
      </c>
      <c r="E65" s="132">
        <f t="shared" si="5"/>
        <v>319.10000000000002</v>
      </c>
      <c r="F65" s="132">
        <f t="shared" si="6"/>
        <v>776481.79000000015</v>
      </c>
      <c r="G65" s="132">
        <f t="shared" si="0"/>
        <v>772572.89000000013</v>
      </c>
      <c r="H65" s="132">
        <f t="shared" si="7"/>
        <v>319.10210547945212</v>
      </c>
      <c r="I65" s="113">
        <f t="shared" si="1"/>
        <v>2.1054794520978248E-3</v>
      </c>
    </row>
    <row r="66" spans="1:9" x14ac:dyDescent="0.25">
      <c r="A66" s="45">
        <v>43616</v>
      </c>
      <c r="B66" s="134">
        <f t="shared" si="2"/>
        <v>1</v>
      </c>
      <c r="C66" s="132">
        <f t="shared" si="3"/>
        <v>4228</v>
      </c>
      <c r="D66" s="133">
        <f t="shared" si="4"/>
        <v>3910.5</v>
      </c>
      <c r="E66" s="132">
        <f t="shared" si="5"/>
        <v>317.5</v>
      </c>
      <c r="F66" s="132">
        <f t="shared" si="6"/>
        <v>772572.89000000013</v>
      </c>
      <c r="G66" s="132">
        <f t="shared" si="0"/>
        <v>768662.39000000013</v>
      </c>
      <c r="H66" s="132">
        <f t="shared" si="7"/>
        <v>317.49570821917814</v>
      </c>
      <c r="I66" s="113">
        <f t="shared" si="1"/>
        <v>-4.2917808218589926E-3</v>
      </c>
    </row>
    <row r="67" spans="1:9" x14ac:dyDescent="0.25">
      <c r="A67" s="45">
        <v>43617</v>
      </c>
      <c r="B67" s="134">
        <f t="shared" si="2"/>
        <v>1</v>
      </c>
      <c r="C67" s="132">
        <f t="shared" si="3"/>
        <v>4228</v>
      </c>
      <c r="D67" s="133">
        <f t="shared" si="4"/>
        <v>3912.11</v>
      </c>
      <c r="E67" s="132">
        <f t="shared" si="5"/>
        <v>315.89</v>
      </c>
      <c r="F67" s="132">
        <f t="shared" si="6"/>
        <v>768662.39000000013</v>
      </c>
      <c r="G67" s="132">
        <f t="shared" si="0"/>
        <v>764750.28000000014</v>
      </c>
      <c r="H67" s="132">
        <f t="shared" si="7"/>
        <v>315.8886534246576</v>
      </c>
      <c r="I67" s="113">
        <f t="shared" si="1"/>
        <v>-1.3465753423815841E-3</v>
      </c>
    </row>
    <row r="68" spans="1:9" x14ac:dyDescent="0.25">
      <c r="A68" s="45">
        <v>43618</v>
      </c>
      <c r="B68" s="134">
        <f t="shared" si="2"/>
        <v>1</v>
      </c>
      <c r="C68" s="132">
        <f t="shared" si="3"/>
        <v>4228</v>
      </c>
      <c r="D68" s="133">
        <f t="shared" si="4"/>
        <v>3913.7200000000003</v>
      </c>
      <c r="E68" s="132">
        <f t="shared" si="5"/>
        <v>314.27999999999997</v>
      </c>
      <c r="F68" s="132">
        <f t="shared" si="6"/>
        <v>764750.28000000014</v>
      </c>
      <c r="G68" s="132">
        <f t="shared" ref="G68:G131" si="8">F68-D68</f>
        <v>760836.56000000017</v>
      </c>
      <c r="H68" s="132">
        <f t="shared" si="7"/>
        <v>314.28093698630141</v>
      </c>
      <c r="I68" s="113">
        <f t="shared" ref="I68:I131" si="9">H68-E68</f>
        <v>9.3698630143990158E-4</v>
      </c>
    </row>
    <row r="69" spans="1:9" x14ac:dyDescent="0.25">
      <c r="A69" s="45">
        <v>43619</v>
      </c>
      <c r="B69" s="134">
        <f t="shared" ref="B69:B132" si="10">A69-A68</f>
        <v>1</v>
      </c>
      <c r="C69" s="132">
        <f t="shared" ref="C69:C132" si="11">$D$2</f>
        <v>4228</v>
      </c>
      <c r="D69" s="133">
        <f t="shared" ref="D69:D132" si="12">C69-E69</f>
        <v>3915.33</v>
      </c>
      <c r="E69" s="132">
        <f t="shared" ref="E69:E132" si="13">ROUND(F69*B69*$B$2/365,2)</f>
        <v>312.67</v>
      </c>
      <c r="F69" s="132">
        <f t="shared" ref="F69:F132" si="14">G68</f>
        <v>760836.56000000017</v>
      </c>
      <c r="G69" s="132">
        <f t="shared" si="8"/>
        <v>756921.23000000021</v>
      </c>
      <c r="H69" s="132">
        <f t="shared" ref="H69:H132" si="15">F69*$B$2*B69/365</f>
        <v>312.67255890410968</v>
      </c>
      <c r="I69" s="113">
        <f t="shared" si="9"/>
        <v>2.5589041096623077E-3</v>
      </c>
    </row>
    <row r="70" spans="1:9" x14ac:dyDescent="0.25">
      <c r="A70" s="45">
        <v>43620</v>
      </c>
      <c r="B70" s="134">
        <f t="shared" si="10"/>
        <v>1</v>
      </c>
      <c r="C70" s="132">
        <f t="shared" si="11"/>
        <v>4228</v>
      </c>
      <c r="D70" s="133">
        <f t="shared" si="12"/>
        <v>3916.94</v>
      </c>
      <c r="E70" s="132">
        <f t="shared" si="13"/>
        <v>311.06</v>
      </c>
      <c r="F70" s="132">
        <f t="shared" si="14"/>
        <v>756921.23000000021</v>
      </c>
      <c r="G70" s="132">
        <f t="shared" si="8"/>
        <v>753004.29000000027</v>
      </c>
      <c r="H70" s="132">
        <f t="shared" si="15"/>
        <v>311.06351917808229</v>
      </c>
      <c r="I70" s="113">
        <f t="shared" si="9"/>
        <v>3.5191780822856344E-3</v>
      </c>
    </row>
    <row r="71" spans="1:9" x14ac:dyDescent="0.25">
      <c r="A71" s="45">
        <v>43621</v>
      </c>
      <c r="B71" s="134">
        <f t="shared" si="10"/>
        <v>1</v>
      </c>
      <c r="C71" s="132">
        <f t="shared" si="11"/>
        <v>4228</v>
      </c>
      <c r="D71" s="133">
        <f t="shared" si="12"/>
        <v>3918.55</v>
      </c>
      <c r="E71" s="132">
        <f t="shared" si="13"/>
        <v>309.45</v>
      </c>
      <c r="F71" s="132">
        <f t="shared" si="14"/>
        <v>753004.29000000027</v>
      </c>
      <c r="G71" s="132">
        <f t="shared" si="8"/>
        <v>749085.74000000022</v>
      </c>
      <c r="H71" s="132">
        <f t="shared" si="15"/>
        <v>309.4538178082193</v>
      </c>
      <c r="I71" s="113">
        <f t="shared" si="9"/>
        <v>3.8178082193098817E-3</v>
      </c>
    </row>
    <row r="72" spans="1:9" x14ac:dyDescent="0.25">
      <c r="A72" s="45">
        <v>43622</v>
      </c>
      <c r="B72" s="134">
        <f t="shared" si="10"/>
        <v>1</v>
      </c>
      <c r="C72" s="132">
        <f t="shared" si="11"/>
        <v>4228</v>
      </c>
      <c r="D72" s="133">
        <f t="shared" si="12"/>
        <v>3920.16</v>
      </c>
      <c r="E72" s="132">
        <f t="shared" si="13"/>
        <v>307.83999999999997</v>
      </c>
      <c r="F72" s="132">
        <f t="shared" si="14"/>
        <v>749085.74000000022</v>
      </c>
      <c r="G72" s="132">
        <f t="shared" si="8"/>
        <v>745165.58000000019</v>
      </c>
      <c r="H72" s="132">
        <f t="shared" si="15"/>
        <v>307.84345479452065</v>
      </c>
      <c r="I72" s="113">
        <f t="shared" si="9"/>
        <v>3.454794520678206E-3</v>
      </c>
    </row>
    <row r="73" spans="1:9" x14ac:dyDescent="0.25">
      <c r="A73" s="45">
        <v>43623</v>
      </c>
      <c r="B73" s="134">
        <f t="shared" si="10"/>
        <v>1</v>
      </c>
      <c r="C73" s="132">
        <f t="shared" si="11"/>
        <v>4228</v>
      </c>
      <c r="D73" s="133">
        <f t="shared" si="12"/>
        <v>3921.77</v>
      </c>
      <c r="E73" s="132">
        <f t="shared" si="13"/>
        <v>306.23</v>
      </c>
      <c r="F73" s="132">
        <f t="shared" si="14"/>
        <v>745165.58000000019</v>
      </c>
      <c r="G73" s="132">
        <f t="shared" si="8"/>
        <v>741243.81000000017</v>
      </c>
      <c r="H73" s="132">
        <f t="shared" si="15"/>
        <v>306.23243013698635</v>
      </c>
      <c r="I73" s="113">
        <f t="shared" si="9"/>
        <v>2.4301369863337641E-3</v>
      </c>
    </row>
    <row r="74" spans="1:9" x14ac:dyDescent="0.25">
      <c r="A74" s="45">
        <v>43624</v>
      </c>
      <c r="B74" s="134">
        <f t="shared" si="10"/>
        <v>1</v>
      </c>
      <c r="C74" s="132">
        <f t="shared" si="11"/>
        <v>4228</v>
      </c>
      <c r="D74" s="133">
        <f t="shared" si="12"/>
        <v>3923.38</v>
      </c>
      <c r="E74" s="132">
        <f t="shared" si="13"/>
        <v>304.62</v>
      </c>
      <c r="F74" s="132">
        <f t="shared" si="14"/>
        <v>741243.81000000017</v>
      </c>
      <c r="G74" s="132">
        <f t="shared" si="8"/>
        <v>737320.43000000017</v>
      </c>
      <c r="H74" s="132">
        <f t="shared" si="15"/>
        <v>304.62074383561651</v>
      </c>
      <c r="I74" s="113">
        <f t="shared" si="9"/>
        <v>7.4383561650392949E-4</v>
      </c>
    </row>
    <row r="75" spans="1:9" x14ac:dyDescent="0.25">
      <c r="A75" s="45">
        <v>43625</v>
      </c>
      <c r="B75" s="134">
        <f t="shared" si="10"/>
        <v>1</v>
      </c>
      <c r="C75" s="132">
        <f t="shared" si="11"/>
        <v>4228</v>
      </c>
      <c r="D75" s="133">
        <f t="shared" si="12"/>
        <v>3924.99</v>
      </c>
      <c r="E75" s="132">
        <f t="shared" si="13"/>
        <v>303.01</v>
      </c>
      <c r="F75" s="132">
        <f t="shared" si="14"/>
        <v>737320.43000000017</v>
      </c>
      <c r="G75" s="132">
        <f t="shared" si="8"/>
        <v>733395.44000000018</v>
      </c>
      <c r="H75" s="132">
        <f t="shared" si="15"/>
        <v>303.00839589041101</v>
      </c>
      <c r="I75" s="113">
        <f t="shared" si="9"/>
        <v>-1.604109588981828E-3</v>
      </c>
    </row>
    <row r="76" spans="1:9" x14ac:dyDescent="0.25">
      <c r="A76" s="45">
        <v>43626</v>
      </c>
      <c r="B76" s="134">
        <f t="shared" si="10"/>
        <v>1</v>
      </c>
      <c r="C76" s="132">
        <f t="shared" si="11"/>
        <v>4228</v>
      </c>
      <c r="D76" s="133">
        <f t="shared" si="12"/>
        <v>3926.6</v>
      </c>
      <c r="E76" s="132">
        <f t="shared" si="13"/>
        <v>301.39999999999998</v>
      </c>
      <c r="F76" s="132">
        <f t="shared" si="14"/>
        <v>733395.44000000018</v>
      </c>
      <c r="G76" s="132">
        <f t="shared" si="8"/>
        <v>729468.8400000002</v>
      </c>
      <c r="H76" s="132">
        <f t="shared" si="15"/>
        <v>301.39538630136991</v>
      </c>
      <c r="I76" s="113">
        <f t="shared" si="9"/>
        <v>-4.6136986300666649E-3</v>
      </c>
    </row>
    <row r="77" spans="1:9" x14ac:dyDescent="0.25">
      <c r="A77" s="45">
        <v>43627</v>
      </c>
      <c r="B77" s="134">
        <f t="shared" si="10"/>
        <v>1</v>
      </c>
      <c r="C77" s="132">
        <f t="shared" si="11"/>
        <v>4228</v>
      </c>
      <c r="D77" s="133">
        <f t="shared" si="12"/>
        <v>3928.2200000000003</v>
      </c>
      <c r="E77" s="132">
        <f t="shared" si="13"/>
        <v>299.77999999999997</v>
      </c>
      <c r="F77" s="132">
        <f t="shared" si="14"/>
        <v>729468.8400000002</v>
      </c>
      <c r="G77" s="132">
        <f t="shared" si="8"/>
        <v>725540.62000000023</v>
      </c>
      <c r="H77" s="132">
        <f t="shared" si="15"/>
        <v>299.78171506849321</v>
      </c>
      <c r="I77" s="113">
        <f t="shared" si="9"/>
        <v>1.7150684932403237E-3</v>
      </c>
    </row>
    <row r="78" spans="1:9" x14ac:dyDescent="0.25">
      <c r="A78" s="45">
        <v>43628</v>
      </c>
      <c r="B78" s="134">
        <f t="shared" si="10"/>
        <v>1</v>
      </c>
      <c r="C78" s="132">
        <f t="shared" si="11"/>
        <v>4228</v>
      </c>
      <c r="D78" s="133">
        <f t="shared" si="12"/>
        <v>3929.83</v>
      </c>
      <c r="E78" s="132">
        <f t="shared" si="13"/>
        <v>298.17</v>
      </c>
      <c r="F78" s="132">
        <f t="shared" si="14"/>
        <v>725540.62000000023</v>
      </c>
      <c r="G78" s="132">
        <f t="shared" si="8"/>
        <v>721610.79000000027</v>
      </c>
      <c r="H78" s="132">
        <f t="shared" si="15"/>
        <v>298.16737808219187</v>
      </c>
      <c r="I78" s="113">
        <f t="shared" si="9"/>
        <v>-2.6219178081419159E-3</v>
      </c>
    </row>
    <row r="79" spans="1:9" x14ac:dyDescent="0.25">
      <c r="A79" s="45">
        <v>43629</v>
      </c>
      <c r="B79" s="134">
        <f t="shared" si="10"/>
        <v>1</v>
      </c>
      <c r="C79" s="132">
        <f t="shared" si="11"/>
        <v>4228</v>
      </c>
      <c r="D79" s="133">
        <f t="shared" si="12"/>
        <v>3931.45</v>
      </c>
      <c r="E79" s="132">
        <f t="shared" si="13"/>
        <v>296.55</v>
      </c>
      <c r="F79" s="132">
        <f t="shared" si="14"/>
        <v>721610.79000000027</v>
      </c>
      <c r="G79" s="132">
        <f t="shared" si="8"/>
        <v>717679.34000000032</v>
      </c>
      <c r="H79" s="132">
        <f t="shared" si="15"/>
        <v>296.55237945205488</v>
      </c>
      <c r="I79" s="113">
        <f t="shared" si="9"/>
        <v>2.3794520548676701E-3</v>
      </c>
    </row>
    <row r="80" spans="1:9" x14ac:dyDescent="0.25">
      <c r="A80" s="45">
        <v>43630</v>
      </c>
      <c r="B80" s="134">
        <f t="shared" si="10"/>
        <v>1</v>
      </c>
      <c r="C80" s="132">
        <f t="shared" si="11"/>
        <v>4228</v>
      </c>
      <c r="D80" s="133">
        <f t="shared" si="12"/>
        <v>3933.06</v>
      </c>
      <c r="E80" s="132">
        <f t="shared" si="13"/>
        <v>294.94</v>
      </c>
      <c r="F80" s="132">
        <f t="shared" si="14"/>
        <v>717679.34000000032</v>
      </c>
      <c r="G80" s="132">
        <f t="shared" si="8"/>
        <v>713746.28000000026</v>
      </c>
      <c r="H80" s="132">
        <f t="shared" si="15"/>
        <v>294.93671506849324</v>
      </c>
      <c r="I80" s="113">
        <f t="shared" si="9"/>
        <v>-3.2849315067551288E-3</v>
      </c>
    </row>
    <row r="81" spans="1:9" x14ac:dyDescent="0.25">
      <c r="A81" s="45">
        <v>43631</v>
      </c>
      <c r="B81" s="134">
        <f t="shared" si="10"/>
        <v>1</v>
      </c>
      <c r="C81" s="132">
        <f t="shared" si="11"/>
        <v>4228</v>
      </c>
      <c r="D81" s="133">
        <f t="shared" si="12"/>
        <v>3934.68</v>
      </c>
      <c r="E81" s="132">
        <f t="shared" si="13"/>
        <v>293.32</v>
      </c>
      <c r="F81" s="132">
        <f t="shared" si="14"/>
        <v>713746.28000000026</v>
      </c>
      <c r="G81" s="132">
        <f t="shared" si="8"/>
        <v>709811.60000000021</v>
      </c>
      <c r="H81" s="132">
        <f t="shared" si="15"/>
        <v>293.32038904109601</v>
      </c>
      <c r="I81" s="113">
        <f t="shared" si="9"/>
        <v>3.8904109601389791E-4</v>
      </c>
    </row>
    <row r="82" spans="1:9" x14ac:dyDescent="0.25">
      <c r="A82" s="45">
        <v>43632</v>
      </c>
      <c r="B82" s="134">
        <f t="shared" si="10"/>
        <v>1</v>
      </c>
      <c r="C82" s="132">
        <f t="shared" si="11"/>
        <v>4228</v>
      </c>
      <c r="D82" s="133">
        <f t="shared" si="12"/>
        <v>3936.3</v>
      </c>
      <c r="E82" s="132">
        <f t="shared" si="13"/>
        <v>291.7</v>
      </c>
      <c r="F82" s="132">
        <f t="shared" si="14"/>
        <v>709811.60000000021</v>
      </c>
      <c r="G82" s="132">
        <f t="shared" si="8"/>
        <v>705875.30000000016</v>
      </c>
      <c r="H82" s="132">
        <f t="shared" si="15"/>
        <v>291.70339726027407</v>
      </c>
      <c r="I82" s="113">
        <f t="shared" si="9"/>
        <v>3.3972602740846014E-3</v>
      </c>
    </row>
    <row r="83" spans="1:9" x14ac:dyDescent="0.25">
      <c r="A83" s="45">
        <v>43633</v>
      </c>
      <c r="B83" s="134">
        <f t="shared" si="10"/>
        <v>1</v>
      </c>
      <c r="C83" s="132">
        <f t="shared" si="11"/>
        <v>4228</v>
      </c>
      <c r="D83" s="133">
        <f t="shared" si="12"/>
        <v>3937.91</v>
      </c>
      <c r="E83" s="132">
        <f t="shared" si="13"/>
        <v>290.08999999999997</v>
      </c>
      <c r="F83" s="132">
        <f t="shared" si="14"/>
        <v>705875.30000000016</v>
      </c>
      <c r="G83" s="132">
        <f t="shared" si="8"/>
        <v>701937.39000000013</v>
      </c>
      <c r="H83" s="132">
        <f t="shared" si="15"/>
        <v>290.0857397260275</v>
      </c>
      <c r="I83" s="113">
        <f t="shared" si="9"/>
        <v>-4.26027397247708E-3</v>
      </c>
    </row>
    <row r="84" spans="1:9" x14ac:dyDescent="0.25">
      <c r="A84" s="45">
        <v>43634</v>
      </c>
      <c r="B84" s="134">
        <f t="shared" si="10"/>
        <v>1</v>
      </c>
      <c r="C84" s="132">
        <f t="shared" si="11"/>
        <v>4228</v>
      </c>
      <c r="D84" s="133">
        <f t="shared" si="12"/>
        <v>3939.5299999999997</v>
      </c>
      <c r="E84" s="132">
        <f t="shared" si="13"/>
        <v>288.47000000000003</v>
      </c>
      <c r="F84" s="132">
        <f t="shared" si="14"/>
        <v>701937.39000000013</v>
      </c>
      <c r="G84" s="132">
        <f t="shared" si="8"/>
        <v>697997.8600000001</v>
      </c>
      <c r="H84" s="132">
        <f t="shared" si="15"/>
        <v>288.46742054794527</v>
      </c>
      <c r="I84" s="113">
        <f t="shared" si="9"/>
        <v>-2.5794520547606226E-3</v>
      </c>
    </row>
    <row r="85" spans="1:9" x14ac:dyDescent="0.25">
      <c r="A85" s="45">
        <v>43635</v>
      </c>
      <c r="B85" s="134">
        <f t="shared" si="10"/>
        <v>1</v>
      </c>
      <c r="C85" s="132">
        <f t="shared" si="11"/>
        <v>4228</v>
      </c>
      <c r="D85" s="133">
        <f t="shared" si="12"/>
        <v>3941.15</v>
      </c>
      <c r="E85" s="132">
        <f t="shared" si="13"/>
        <v>286.85000000000002</v>
      </c>
      <c r="F85" s="132">
        <f t="shared" si="14"/>
        <v>697997.8600000001</v>
      </c>
      <c r="G85" s="132">
        <f t="shared" si="8"/>
        <v>694056.71000000008</v>
      </c>
      <c r="H85" s="132">
        <f t="shared" si="15"/>
        <v>286.84843561643839</v>
      </c>
      <c r="I85" s="113">
        <f t="shared" si="9"/>
        <v>-1.5643835616288015E-3</v>
      </c>
    </row>
    <row r="86" spans="1:9" x14ac:dyDescent="0.25">
      <c r="A86" s="45">
        <v>43636</v>
      </c>
      <c r="B86" s="134">
        <f t="shared" si="10"/>
        <v>1</v>
      </c>
      <c r="C86" s="132">
        <f t="shared" si="11"/>
        <v>4228</v>
      </c>
      <c r="D86" s="133">
        <f t="shared" si="12"/>
        <v>3942.77</v>
      </c>
      <c r="E86" s="132">
        <f t="shared" si="13"/>
        <v>285.23</v>
      </c>
      <c r="F86" s="132">
        <f t="shared" si="14"/>
        <v>694056.71000000008</v>
      </c>
      <c r="G86" s="132">
        <f t="shared" si="8"/>
        <v>690113.94000000006</v>
      </c>
      <c r="H86" s="132">
        <f t="shared" si="15"/>
        <v>285.22878493150688</v>
      </c>
      <c r="I86" s="113">
        <f t="shared" si="9"/>
        <v>-1.2150684931384603E-3</v>
      </c>
    </row>
    <row r="87" spans="1:9" x14ac:dyDescent="0.25">
      <c r="A87" s="45">
        <v>43637</v>
      </c>
      <c r="B87" s="134">
        <f t="shared" si="10"/>
        <v>1</v>
      </c>
      <c r="C87" s="132">
        <f t="shared" si="11"/>
        <v>4228</v>
      </c>
      <c r="D87" s="133">
        <f t="shared" si="12"/>
        <v>3944.39</v>
      </c>
      <c r="E87" s="132">
        <f t="shared" si="13"/>
        <v>283.61</v>
      </c>
      <c r="F87" s="132">
        <f t="shared" si="14"/>
        <v>690113.94000000006</v>
      </c>
      <c r="G87" s="132">
        <f t="shared" si="8"/>
        <v>686169.55</v>
      </c>
      <c r="H87" s="132">
        <f t="shared" si="15"/>
        <v>283.60846849315067</v>
      </c>
      <c r="I87" s="113">
        <f t="shared" si="9"/>
        <v>-1.5315068493464423E-3</v>
      </c>
    </row>
    <row r="88" spans="1:9" x14ac:dyDescent="0.25">
      <c r="A88" s="45">
        <v>43638</v>
      </c>
      <c r="B88" s="134">
        <f t="shared" si="10"/>
        <v>1</v>
      </c>
      <c r="C88" s="132">
        <f t="shared" si="11"/>
        <v>4228</v>
      </c>
      <c r="D88" s="133">
        <f t="shared" si="12"/>
        <v>3946.01</v>
      </c>
      <c r="E88" s="132">
        <f t="shared" si="13"/>
        <v>281.99</v>
      </c>
      <c r="F88" s="132">
        <f t="shared" si="14"/>
        <v>686169.55</v>
      </c>
      <c r="G88" s="132">
        <f t="shared" si="8"/>
        <v>682223.54</v>
      </c>
      <c r="H88" s="132">
        <f t="shared" si="15"/>
        <v>281.98748630136987</v>
      </c>
      <c r="I88" s="113">
        <f t="shared" si="9"/>
        <v>-2.5136986301390607E-3</v>
      </c>
    </row>
    <row r="89" spans="1:9" x14ac:dyDescent="0.25">
      <c r="A89" s="45">
        <v>43639</v>
      </c>
      <c r="B89" s="134">
        <f t="shared" si="10"/>
        <v>1</v>
      </c>
      <c r="C89" s="132">
        <f t="shared" si="11"/>
        <v>4228</v>
      </c>
      <c r="D89" s="133">
        <f t="shared" si="12"/>
        <v>3947.63</v>
      </c>
      <c r="E89" s="132">
        <f t="shared" si="13"/>
        <v>280.37</v>
      </c>
      <c r="F89" s="132">
        <f t="shared" si="14"/>
        <v>682223.54</v>
      </c>
      <c r="G89" s="132">
        <f t="shared" si="8"/>
        <v>678275.91</v>
      </c>
      <c r="H89" s="132">
        <f t="shared" si="15"/>
        <v>280.36583835616437</v>
      </c>
      <c r="I89" s="113">
        <f t="shared" si="9"/>
        <v>-4.1616438356300023E-3</v>
      </c>
    </row>
    <row r="90" spans="1:9" x14ac:dyDescent="0.25">
      <c r="A90" s="45">
        <v>43640</v>
      </c>
      <c r="B90" s="134">
        <f t="shared" si="10"/>
        <v>1</v>
      </c>
      <c r="C90" s="132">
        <f t="shared" si="11"/>
        <v>4228</v>
      </c>
      <c r="D90" s="133">
        <f t="shared" si="12"/>
        <v>3949.26</v>
      </c>
      <c r="E90" s="132">
        <f t="shared" si="13"/>
        <v>278.74</v>
      </c>
      <c r="F90" s="132">
        <f t="shared" si="14"/>
        <v>678275.91</v>
      </c>
      <c r="G90" s="132">
        <f t="shared" si="8"/>
        <v>674326.65</v>
      </c>
      <c r="H90" s="132">
        <f t="shared" si="15"/>
        <v>278.74352465753429</v>
      </c>
      <c r="I90" s="113">
        <f t="shared" si="9"/>
        <v>3.5246575342853248E-3</v>
      </c>
    </row>
    <row r="91" spans="1:9" x14ac:dyDescent="0.25">
      <c r="A91" s="45">
        <v>43641</v>
      </c>
      <c r="B91" s="134">
        <f t="shared" si="10"/>
        <v>1</v>
      </c>
      <c r="C91" s="132">
        <f t="shared" si="11"/>
        <v>4228</v>
      </c>
      <c r="D91" s="133">
        <f t="shared" si="12"/>
        <v>3950.88</v>
      </c>
      <c r="E91" s="132">
        <f t="shared" si="13"/>
        <v>277.12</v>
      </c>
      <c r="F91" s="132">
        <f t="shared" si="14"/>
        <v>674326.65</v>
      </c>
      <c r="G91" s="132">
        <f t="shared" si="8"/>
        <v>670375.77</v>
      </c>
      <c r="H91" s="132">
        <f t="shared" si="15"/>
        <v>277.12054109589042</v>
      </c>
      <c r="I91" s="113">
        <f t="shared" si="9"/>
        <v>5.4109589041217987E-4</v>
      </c>
    </row>
    <row r="92" spans="1:9" x14ac:dyDescent="0.25">
      <c r="A92" s="45">
        <v>43642</v>
      </c>
      <c r="B92" s="134">
        <f t="shared" si="10"/>
        <v>1</v>
      </c>
      <c r="C92" s="132">
        <f t="shared" si="11"/>
        <v>4228</v>
      </c>
      <c r="D92" s="133">
        <f t="shared" si="12"/>
        <v>3952.5</v>
      </c>
      <c r="E92" s="132">
        <f t="shared" si="13"/>
        <v>275.5</v>
      </c>
      <c r="F92" s="132">
        <f t="shared" si="14"/>
        <v>670375.77</v>
      </c>
      <c r="G92" s="132">
        <f t="shared" si="8"/>
        <v>666423.27</v>
      </c>
      <c r="H92" s="132">
        <f t="shared" si="15"/>
        <v>275.4968917808219</v>
      </c>
      <c r="I92" s="113">
        <f t="shared" si="9"/>
        <v>-3.1082191781024449E-3</v>
      </c>
    </row>
    <row r="93" spans="1:9" x14ac:dyDescent="0.25">
      <c r="A93" s="45">
        <v>43643</v>
      </c>
      <c r="B93" s="134">
        <f t="shared" si="10"/>
        <v>1</v>
      </c>
      <c r="C93" s="132">
        <f t="shared" si="11"/>
        <v>4228</v>
      </c>
      <c r="D93" s="133">
        <f t="shared" si="12"/>
        <v>3954.13</v>
      </c>
      <c r="E93" s="132">
        <f t="shared" si="13"/>
        <v>273.87</v>
      </c>
      <c r="F93" s="132">
        <f t="shared" si="14"/>
        <v>666423.27</v>
      </c>
      <c r="G93" s="132">
        <f t="shared" si="8"/>
        <v>662469.14</v>
      </c>
      <c r="H93" s="132">
        <f t="shared" si="15"/>
        <v>273.87257671232879</v>
      </c>
      <c r="I93" s="113">
        <f t="shared" si="9"/>
        <v>2.5767123287891991E-3</v>
      </c>
    </row>
    <row r="94" spans="1:9" x14ac:dyDescent="0.25">
      <c r="A94" s="45">
        <v>43644</v>
      </c>
      <c r="B94" s="134">
        <f t="shared" si="10"/>
        <v>1</v>
      </c>
      <c r="C94" s="132">
        <f t="shared" si="11"/>
        <v>4228</v>
      </c>
      <c r="D94" s="133">
        <f t="shared" si="12"/>
        <v>3955.75</v>
      </c>
      <c r="E94" s="132">
        <f t="shared" si="13"/>
        <v>272.25</v>
      </c>
      <c r="F94" s="132">
        <f t="shared" si="14"/>
        <v>662469.14</v>
      </c>
      <c r="G94" s="132">
        <f t="shared" si="8"/>
        <v>658513.39</v>
      </c>
      <c r="H94" s="132">
        <f t="shared" si="15"/>
        <v>272.24759178082189</v>
      </c>
      <c r="I94" s="113">
        <f t="shared" si="9"/>
        <v>-2.408219178107629E-3</v>
      </c>
    </row>
    <row r="95" spans="1:9" x14ac:dyDescent="0.25">
      <c r="A95" s="45">
        <v>43645</v>
      </c>
      <c r="B95" s="134">
        <f t="shared" si="10"/>
        <v>1</v>
      </c>
      <c r="C95" s="132">
        <f t="shared" si="11"/>
        <v>4228</v>
      </c>
      <c r="D95" s="133">
        <f t="shared" si="12"/>
        <v>3957.38</v>
      </c>
      <c r="E95" s="132">
        <f t="shared" si="13"/>
        <v>270.62</v>
      </c>
      <c r="F95" s="132">
        <f t="shared" si="14"/>
        <v>658513.39</v>
      </c>
      <c r="G95" s="132">
        <f t="shared" si="8"/>
        <v>654556.01</v>
      </c>
      <c r="H95" s="132">
        <f t="shared" si="15"/>
        <v>270.62194109589041</v>
      </c>
      <c r="I95" s="113">
        <f t="shared" si="9"/>
        <v>1.9410958904018116E-3</v>
      </c>
    </row>
    <row r="96" spans="1:9" x14ac:dyDescent="0.25">
      <c r="A96" s="45">
        <v>43646</v>
      </c>
      <c r="B96" s="134">
        <f t="shared" si="10"/>
        <v>1</v>
      </c>
      <c r="C96" s="132">
        <f t="shared" si="11"/>
        <v>4228</v>
      </c>
      <c r="D96" s="133">
        <f t="shared" si="12"/>
        <v>3959</v>
      </c>
      <c r="E96" s="132">
        <f t="shared" si="13"/>
        <v>269</v>
      </c>
      <c r="F96" s="132">
        <f t="shared" si="14"/>
        <v>654556.01</v>
      </c>
      <c r="G96" s="132">
        <f t="shared" si="8"/>
        <v>650597.01</v>
      </c>
      <c r="H96" s="132">
        <f t="shared" si="15"/>
        <v>268.99562054794518</v>
      </c>
      <c r="I96" s="113">
        <f t="shared" si="9"/>
        <v>-4.3794520548203764E-3</v>
      </c>
    </row>
    <row r="97" spans="1:9" x14ac:dyDescent="0.25">
      <c r="A97" s="45">
        <v>43647</v>
      </c>
      <c r="B97" s="134">
        <f t="shared" si="10"/>
        <v>1</v>
      </c>
      <c r="C97" s="132">
        <f t="shared" si="11"/>
        <v>4228</v>
      </c>
      <c r="D97" s="133">
        <f t="shared" si="12"/>
        <v>3960.63</v>
      </c>
      <c r="E97" s="132">
        <f t="shared" si="13"/>
        <v>267.37</v>
      </c>
      <c r="F97" s="132">
        <f t="shared" si="14"/>
        <v>650597.01</v>
      </c>
      <c r="G97" s="132">
        <f t="shared" si="8"/>
        <v>646636.38</v>
      </c>
      <c r="H97" s="132">
        <f t="shared" si="15"/>
        <v>267.36863424657537</v>
      </c>
      <c r="I97" s="113">
        <f t="shared" si="9"/>
        <v>-1.3657534246362957E-3</v>
      </c>
    </row>
    <row r="98" spans="1:9" x14ac:dyDescent="0.25">
      <c r="A98" s="45">
        <v>43648</v>
      </c>
      <c r="B98" s="134">
        <f t="shared" si="10"/>
        <v>1</v>
      </c>
      <c r="C98" s="132">
        <f t="shared" si="11"/>
        <v>4228</v>
      </c>
      <c r="D98" s="133">
        <f t="shared" si="12"/>
        <v>3962.26</v>
      </c>
      <c r="E98" s="132">
        <f t="shared" si="13"/>
        <v>265.74</v>
      </c>
      <c r="F98" s="132">
        <f t="shared" si="14"/>
        <v>646636.38</v>
      </c>
      <c r="G98" s="132">
        <f t="shared" si="8"/>
        <v>642674.12</v>
      </c>
      <c r="H98" s="132">
        <f t="shared" si="15"/>
        <v>265.74097808219176</v>
      </c>
      <c r="I98" s="113">
        <f t="shared" si="9"/>
        <v>9.7808219175021804E-4</v>
      </c>
    </row>
    <row r="99" spans="1:9" x14ac:dyDescent="0.25">
      <c r="A99" s="45">
        <v>43649</v>
      </c>
      <c r="B99" s="134">
        <f t="shared" si="10"/>
        <v>1</v>
      </c>
      <c r="C99" s="132">
        <f t="shared" si="11"/>
        <v>4228</v>
      </c>
      <c r="D99" s="133">
        <f t="shared" si="12"/>
        <v>3963.89</v>
      </c>
      <c r="E99" s="132">
        <f t="shared" si="13"/>
        <v>264.11</v>
      </c>
      <c r="F99" s="132">
        <f t="shared" si="14"/>
        <v>642674.12</v>
      </c>
      <c r="G99" s="132">
        <f t="shared" si="8"/>
        <v>638710.23</v>
      </c>
      <c r="H99" s="132">
        <f t="shared" si="15"/>
        <v>264.11265205479452</v>
      </c>
      <c r="I99" s="113">
        <f t="shared" si="9"/>
        <v>2.6520547945096951E-3</v>
      </c>
    </row>
    <row r="100" spans="1:9" x14ac:dyDescent="0.25">
      <c r="A100" s="45">
        <v>43650</v>
      </c>
      <c r="B100" s="134">
        <f t="shared" si="10"/>
        <v>1</v>
      </c>
      <c r="C100" s="132">
        <f t="shared" si="11"/>
        <v>4228</v>
      </c>
      <c r="D100" s="133">
        <f t="shared" si="12"/>
        <v>3965.52</v>
      </c>
      <c r="E100" s="132">
        <f t="shared" si="13"/>
        <v>262.48</v>
      </c>
      <c r="F100" s="132">
        <f t="shared" si="14"/>
        <v>638710.23</v>
      </c>
      <c r="G100" s="132">
        <f t="shared" si="8"/>
        <v>634744.71</v>
      </c>
      <c r="H100" s="132">
        <f t="shared" si="15"/>
        <v>262.48365616438355</v>
      </c>
      <c r="I100" s="113">
        <f t="shared" si="9"/>
        <v>3.6561643835284485E-3</v>
      </c>
    </row>
    <row r="101" spans="1:9" x14ac:dyDescent="0.25">
      <c r="A101" s="45">
        <v>43651</v>
      </c>
      <c r="B101" s="134">
        <f t="shared" si="10"/>
        <v>1</v>
      </c>
      <c r="C101" s="132">
        <f t="shared" si="11"/>
        <v>4228</v>
      </c>
      <c r="D101" s="133">
        <f t="shared" si="12"/>
        <v>3967.15</v>
      </c>
      <c r="E101" s="132">
        <f t="shared" si="13"/>
        <v>260.85000000000002</v>
      </c>
      <c r="F101" s="132">
        <f t="shared" si="14"/>
        <v>634744.71</v>
      </c>
      <c r="G101" s="132">
        <f t="shared" si="8"/>
        <v>630777.55999999994</v>
      </c>
      <c r="H101" s="132">
        <f t="shared" si="15"/>
        <v>260.85399041095889</v>
      </c>
      <c r="I101" s="113">
        <f t="shared" si="9"/>
        <v>3.9904109588633219E-3</v>
      </c>
    </row>
    <row r="102" spans="1:9" x14ac:dyDescent="0.25">
      <c r="A102" s="45">
        <v>43652</v>
      </c>
      <c r="B102" s="134">
        <f t="shared" si="10"/>
        <v>1</v>
      </c>
      <c r="C102" s="132">
        <f t="shared" si="11"/>
        <v>4228</v>
      </c>
      <c r="D102" s="133">
        <f t="shared" si="12"/>
        <v>3968.7799999999997</v>
      </c>
      <c r="E102" s="132">
        <f t="shared" si="13"/>
        <v>259.22000000000003</v>
      </c>
      <c r="F102" s="132">
        <f t="shared" si="14"/>
        <v>630777.55999999994</v>
      </c>
      <c r="G102" s="132">
        <f t="shared" si="8"/>
        <v>626808.77999999991</v>
      </c>
      <c r="H102" s="132">
        <f t="shared" si="15"/>
        <v>259.22365479452054</v>
      </c>
      <c r="I102" s="113">
        <f t="shared" si="9"/>
        <v>3.6547945205143151E-3</v>
      </c>
    </row>
    <row r="103" spans="1:9" x14ac:dyDescent="0.25">
      <c r="A103" s="45">
        <v>43653</v>
      </c>
      <c r="B103" s="134">
        <f t="shared" si="10"/>
        <v>1</v>
      </c>
      <c r="C103" s="132">
        <f t="shared" si="11"/>
        <v>4228</v>
      </c>
      <c r="D103" s="133">
        <f t="shared" si="12"/>
        <v>3970.41</v>
      </c>
      <c r="E103" s="132">
        <f t="shared" si="13"/>
        <v>257.58999999999997</v>
      </c>
      <c r="F103" s="132">
        <f t="shared" si="14"/>
        <v>626808.77999999991</v>
      </c>
      <c r="G103" s="132">
        <f t="shared" si="8"/>
        <v>622838.36999999988</v>
      </c>
      <c r="H103" s="132">
        <f t="shared" si="15"/>
        <v>257.59264931506846</v>
      </c>
      <c r="I103" s="113">
        <f t="shared" si="9"/>
        <v>2.6493150684814282E-3</v>
      </c>
    </row>
    <row r="104" spans="1:9" x14ac:dyDescent="0.25">
      <c r="A104" s="45">
        <v>43654</v>
      </c>
      <c r="B104" s="134">
        <f t="shared" si="10"/>
        <v>1</v>
      </c>
      <c r="C104" s="132">
        <f t="shared" si="11"/>
        <v>4228</v>
      </c>
      <c r="D104" s="133">
        <f t="shared" si="12"/>
        <v>3972.04</v>
      </c>
      <c r="E104" s="132">
        <f t="shared" si="13"/>
        <v>255.96</v>
      </c>
      <c r="F104" s="132">
        <f t="shared" si="14"/>
        <v>622838.36999999988</v>
      </c>
      <c r="G104" s="132">
        <f t="shared" si="8"/>
        <v>618866.32999999984</v>
      </c>
      <c r="H104" s="132">
        <f t="shared" si="15"/>
        <v>255.96097397260269</v>
      </c>
      <c r="I104" s="113">
        <f t="shared" si="9"/>
        <v>9.73972602679396E-4</v>
      </c>
    </row>
    <row r="105" spans="1:9" x14ac:dyDescent="0.25">
      <c r="A105" s="45">
        <v>43655</v>
      </c>
      <c r="B105" s="134">
        <f t="shared" si="10"/>
        <v>1</v>
      </c>
      <c r="C105" s="132">
        <f t="shared" si="11"/>
        <v>4228</v>
      </c>
      <c r="D105" s="133">
        <f t="shared" si="12"/>
        <v>3973.67</v>
      </c>
      <c r="E105" s="132">
        <f t="shared" si="13"/>
        <v>254.33</v>
      </c>
      <c r="F105" s="132">
        <f t="shared" si="14"/>
        <v>618866.32999999984</v>
      </c>
      <c r="G105" s="132">
        <f t="shared" si="8"/>
        <v>614892.6599999998</v>
      </c>
      <c r="H105" s="132">
        <f t="shared" si="15"/>
        <v>254.32862876712321</v>
      </c>
      <c r="I105" s="113">
        <f t="shared" si="9"/>
        <v>-1.3712328768065163E-3</v>
      </c>
    </row>
    <row r="106" spans="1:9" x14ac:dyDescent="0.25">
      <c r="A106" s="45">
        <v>43656</v>
      </c>
      <c r="B106" s="134">
        <f t="shared" si="10"/>
        <v>1</v>
      </c>
      <c r="C106" s="132">
        <f t="shared" si="11"/>
        <v>4228</v>
      </c>
      <c r="D106" s="133">
        <f t="shared" si="12"/>
        <v>3975.3</v>
      </c>
      <c r="E106" s="132">
        <f t="shared" si="13"/>
        <v>252.7</v>
      </c>
      <c r="F106" s="132">
        <f t="shared" si="14"/>
        <v>614892.6599999998</v>
      </c>
      <c r="G106" s="132">
        <f t="shared" si="8"/>
        <v>610917.35999999975</v>
      </c>
      <c r="H106" s="132">
        <f t="shared" si="15"/>
        <v>252.69561369863004</v>
      </c>
      <c r="I106" s="113">
        <f t="shared" si="9"/>
        <v>-4.386301369947887E-3</v>
      </c>
    </row>
    <row r="107" spans="1:9" x14ac:dyDescent="0.25">
      <c r="A107" s="45">
        <v>43657</v>
      </c>
      <c r="B107" s="134">
        <f t="shared" si="10"/>
        <v>1</v>
      </c>
      <c r="C107" s="132">
        <f t="shared" si="11"/>
        <v>4228</v>
      </c>
      <c r="D107" s="133">
        <f t="shared" si="12"/>
        <v>3976.94</v>
      </c>
      <c r="E107" s="132">
        <f t="shared" si="13"/>
        <v>251.06</v>
      </c>
      <c r="F107" s="132">
        <f t="shared" si="14"/>
        <v>610917.35999999975</v>
      </c>
      <c r="G107" s="132">
        <f t="shared" si="8"/>
        <v>606940.41999999981</v>
      </c>
      <c r="H107" s="132">
        <f t="shared" si="15"/>
        <v>251.06192876712319</v>
      </c>
      <c r="I107" s="113">
        <f t="shared" si="9"/>
        <v>1.9287671231893455E-3</v>
      </c>
    </row>
    <row r="108" spans="1:9" x14ac:dyDescent="0.25">
      <c r="A108" s="45">
        <v>43658</v>
      </c>
      <c r="B108" s="134">
        <f t="shared" si="10"/>
        <v>1</v>
      </c>
      <c r="C108" s="132">
        <f t="shared" si="11"/>
        <v>4228</v>
      </c>
      <c r="D108" s="133">
        <f t="shared" si="12"/>
        <v>3978.57</v>
      </c>
      <c r="E108" s="132">
        <f t="shared" si="13"/>
        <v>249.43</v>
      </c>
      <c r="F108" s="132">
        <f t="shared" si="14"/>
        <v>606940.41999999981</v>
      </c>
      <c r="G108" s="132">
        <f t="shared" si="8"/>
        <v>602961.84999999986</v>
      </c>
      <c r="H108" s="132">
        <f t="shared" si="15"/>
        <v>249.42756986301362</v>
      </c>
      <c r="I108" s="113">
        <f t="shared" si="9"/>
        <v>-2.4301369863906075E-3</v>
      </c>
    </row>
    <row r="109" spans="1:9" x14ac:dyDescent="0.25">
      <c r="A109" s="45">
        <v>43659</v>
      </c>
      <c r="B109" s="134">
        <f t="shared" si="10"/>
        <v>1</v>
      </c>
      <c r="C109" s="132">
        <f t="shared" si="11"/>
        <v>4228</v>
      </c>
      <c r="D109" s="133">
        <f t="shared" si="12"/>
        <v>3980.21</v>
      </c>
      <c r="E109" s="132">
        <f t="shared" si="13"/>
        <v>247.79</v>
      </c>
      <c r="F109" s="132">
        <f t="shared" si="14"/>
        <v>602961.84999999986</v>
      </c>
      <c r="G109" s="132">
        <f t="shared" si="8"/>
        <v>598981.6399999999</v>
      </c>
      <c r="H109" s="132">
        <f t="shared" si="15"/>
        <v>247.79254109589036</v>
      </c>
      <c r="I109" s="113">
        <f t="shared" si="9"/>
        <v>2.5410958903648861E-3</v>
      </c>
    </row>
    <row r="110" spans="1:9" x14ac:dyDescent="0.25">
      <c r="A110" s="45">
        <v>43660</v>
      </c>
      <c r="B110" s="134">
        <f t="shared" si="10"/>
        <v>1</v>
      </c>
      <c r="C110" s="132">
        <f t="shared" si="11"/>
        <v>4228</v>
      </c>
      <c r="D110" s="133">
        <f t="shared" si="12"/>
        <v>3981.84</v>
      </c>
      <c r="E110" s="132">
        <f t="shared" si="13"/>
        <v>246.16</v>
      </c>
      <c r="F110" s="132">
        <f t="shared" si="14"/>
        <v>598981.6399999999</v>
      </c>
      <c r="G110" s="132">
        <f t="shared" si="8"/>
        <v>594999.79999999993</v>
      </c>
      <c r="H110" s="132">
        <f t="shared" si="15"/>
        <v>246.15683835616434</v>
      </c>
      <c r="I110" s="113">
        <f t="shared" si="9"/>
        <v>-3.1616438356536491E-3</v>
      </c>
    </row>
    <row r="111" spans="1:9" x14ac:dyDescent="0.25">
      <c r="A111" s="45">
        <v>43661</v>
      </c>
      <c r="B111" s="134">
        <f t="shared" si="10"/>
        <v>1</v>
      </c>
      <c r="C111" s="132">
        <f t="shared" si="11"/>
        <v>4228</v>
      </c>
      <c r="D111" s="133">
        <f t="shared" si="12"/>
        <v>3983.48</v>
      </c>
      <c r="E111" s="132">
        <f t="shared" si="13"/>
        <v>244.52</v>
      </c>
      <c r="F111" s="132">
        <f t="shared" si="14"/>
        <v>594999.79999999993</v>
      </c>
      <c r="G111" s="132">
        <f t="shared" si="8"/>
        <v>591016.31999999995</v>
      </c>
      <c r="H111" s="132">
        <f t="shared" si="15"/>
        <v>244.52046575342462</v>
      </c>
      <c r="I111" s="113">
        <f t="shared" si="9"/>
        <v>4.6575342460641878E-4</v>
      </c>
    </row>
    <row r="112" spans="1:9" x14ac:dyDescent="0.25">
      <c r="A112" s="45">
        <v>43662</v>
      </c>
      <c r="B112" s="134">
        <f t="shared" si="10"/>
        <v>1</v>
      </c>
      <c r="C112" s="132">
        <f t="shared" si="11"/>
        <v>4228</v>
      </c>
      <c r="D112" s="133">
        <f t="shared" si="12"/>
        <v>3985.12</v>
      </c>
      <c r="E112" s="132">
        <f t="shared" si="13"/>
        <v>242.88</v>
      </c>
      <c r="F112" s="132">
        <f t="shared" si="14"/>
        <v>591016.31999999995</v>
      </c>
      <c r="G112" s="132">
        <f t="shared" si="8"/>
        <v>587031.19999999995</v>
      </c>
      <c r="H112" s="132">
        <f t="shared" si="15"/>
        <v>242.88341917808216</v>
      </c>
      <c r="I112" s="113">
        <f t="shared" si="9"/>
        <v>3.419178082168628E-3</v>
      </c>
    </row>
    <row r="113" spans="1:9" x14ac:dyDescent="0.25">
      <c r="A113" s="45">
        <v>43663</v>
      </c>
      <c r="B113" s="134">
        <f t="shared" si="10"/>
        <v>1</v>
      </c>
      <c r="C113" s="132">
        <f t="shared" si="11"/>
        <v>4228</v>
      </c>
      <c r="D113" s="133">
        <f t="shared" si="12"/>
        <v>3986.75</v>
      </c>
      <c r="E113" s="132">
        <f t="shared" si="13"/>
        <v>241.25</v>
      </c>
      <c r="F113" s="132">
        <f t="shared" si="14"/>
        <v>587031.19999999995</v>
      </c>
      <c r="G113" s="132">
        <f t="shared" si="8"/>
        <v>583044.44999999995</v>
      </c>
      <c r="H113" s="132">
        <f t="shared" si="15"/>
        <v>241.24569863013696</v>
      </c>
      <c r="I113" s="113">
        <f t="shared" si="9"/>
        <v>-4.3013698630431918E-3</v>
      </c>
    </row>
    <row r="114" spans="1:9" x14ac:dyDescent="0.25">
      <c r="A114" s="45">
        <v>43664</v>
      </c>
      <c r="B114" s="134">
        <f t="shared" si="10"/>
        <v>1</v>
      </c>
      <c r="C114" s="132">
        <f t="shared" si="11"/>
        <v>4228</v>
      </c>
      <c r="D114" s="133">
        <f t="shared" si="12"/>
        <v>3988.39</v>
      </c>
      <c r="E114" s="132">
        <f t="shared" si="13"/>
        <v>239.61</v>
      </c>
      <c r="F114" s="132">
        <f t="shared" si="14"/>
        <v>583044.44999999995</v>
      </c>
      <c r="G114" s="132">
        <f t="shared" si="8"/>
        <v>579056.05999999994</v>
      </c>
      <c r="H114" s="132">
        <f t="shared" si="15"/>
        <v>239.60730821917807</v>
      </c>
      <c r="I114" s="113">
        <f t="shared" si="9"/>
        <v>-2.6917808219479866E-3</v>
      </c>
    </row>
    <row r="115" spans="1:9" x14ac:dyDescent="0.25">
      <c r="A115" s="45">
        <v>43665</v>
      </c>
      <c r="B115" s="134">
        <f t="shared" si="10"/>
        <v>1</v>
      </c>
      <c r="C115" s="132">
        <f t="shared" si="11"/>
        <v>4228</v>
      </c>
      <c r="D115" s="133">
        <f t="shared" si="12"/>
        <v>3990.03</v>
      </c>
      <c r="E115" s="132">
        <f t="shared" si="13"/>
        <v>237.97</v>
      </c>
      <c r="F115" s="132">
        <f t="shared" si="14"/>
        <v>579056.05999999994</v>
      </c>
      <c r="G115" s="132">
        <f t="shared" si="8"/>
        <v>575066.02999999991</v>
      </c>
      <c r="H115" s="132">
        <f t="shared" si="15"/>
        <v>237.96824383561639</v>
      </c>
      <c r="I115" s="113">
        <f t="shared" si="9"/>
        <v>-1.7561643836074836E-3</v>
      </c>
    </row>
    <row r="116" spans="1:9" x14ac:dyDescent="0.25">
      <c r="A116" s="45">
        <v>43666</v>
      </c>
      <c r="B116" s="134">
        <f t="shared" si="10"/>
        <v>1</v>
      </c>
      <c r="C116" s="132">
        <f t="shared" si="11"/>
        <v>4228</v>
      </c>
      <c r="D116" s="133">
        <f t="shared" si="12"/>
        <v>3991.67</v>
      </c>
      <c r="E116" s="132">
        <f t="shared" si="13"/>
        <v>236.33</v>
      </c>
      <c r="F116" s="132">
        <f t="shared" si="14"/>
        <v>575066.02999999991</v>
      </c>
      <c r="G116" s="132">
        <f t="shared" si="8"/>
        <v>571074.35999999987</v>
      </c>
      <c r="H116" s="132">
        <f t="shared" si="15"/>
        <v>236.32850547945202</v>
      </c>
      <c r="I116" s="113">
        <f t="shared" si="9"/>
        <v>-1.4945205479932611E-3</v>
      </c>
    </row>
    <row r="117" spans="1:9" x14ac:dyDescent="0.25">
      <c r="A117" s="45">
        <v>43667</v>
      </c>
      <c r="B117" s="134">
        <f t="shared" si="10"/>
        <v>1</v>
      </c>
      <c r="C117" s="132">
        <f t="shared" si="11"/>
        <v>4228</v>
      </c>
      <c r="D117" s="133">
        <f t="shared" si="12"/>
        <v>3993.31</v>
      </c>
      <c r="E117" s="132">
        <f t="shared" si="13"/>
        <v>234.69</v>
      </c>
      <c r="F117" s="132">
        <f t="shared" si="14"/>
        <v>571074.35999999987</v>
      </c>
      <c r="G117" s="132">
        <f t="shared" si="8"/>
        <v>567081.04999999981</v>
      </c>
      <c r="H117" s="132">
        <f t="shared" si="15"/>
        <v>234.68809315068486</v>
      </c>
      <c r="I117" s="113">
        <f t="shared" si="9"/>
        <v>-1.9068493151337407E-3</v>
      </c>
    </row>
    <row r="118" spans="1:9" x14ac:dyDescent="0.25">
      <c r="A118" s="45">
        <v>43668</v>
      </c>
      <c r="B118" s="134">
        <f t="shared" si="10"/>
        <v>1</v>
      </c>
      <c r="C118" s="132">
        <f t="shared" si="11"/>
        <v>4228</v>
      </c>
      <c r="D118" s="133">
        <f t="shared" si="12"/>
        <v>3994.95</v>
      </c>
      <c r="E118" s="132">
        <f t="shared" si="13"/>
        <v>233.05</v>
      </c>
      <c r="F118" s="132">
        <f t="shared" si="14"/>
        <v>567081.04999999981</v>
      </c>
      <c r="G118" s="132">
        <f t="shared" si="8"/>
        <v>563086.09999999986</v>
      </c>
      <c r="H118" s="132">
        <f t="shared" si="15"/>
        <v>233.04700684931498</v>
      </c>
      <c r="I118" s="113">
        <f t="shared" si="9"/>
        <v>-2.9931506850289225E-3</v>
      </c>
    </row>
    <row r="119" spans="1:9" x14ac:dyDescent="0.25">
      <c r="A119" s="45">
        <v>43669</v>
      </c>
      <c r="B119" s="134">
        <f t="shared" si="10"/>
        <v>1</v>
      </c>
      <c r="C119" s="132">
        <f t="shared" si="11"/>
        <v>4228</v>
      </c>
      <c r="D119" s="133">
        <f t="shared" si="12"/>
        <v>3996.59</v>
      </c>
      <c r="E119" s="132">
        <f t="shared" si="13"/>
        <v>231.41</v>
      </c>
      <c r="F119" s="132">
        <f t="shared" si="14"/>
        <v>563086.09999999986</v>
      </c>
      <c r="G119" s="132">
        <f t="shared" si="8"/>
        <v>559089.50999999989</v>
      </c>
      <c r="H119" s="132">
        <f t="shared" si="15"/>
        <v>231.4052465753424</v>
      </c>
      <c r="I119" s="113">
        <f t="shared" si="9"/>
        <v>-4.7534246575935413E-3</v>
      </c>
    </row>
    <row r="120" spans="1:9" x14ac:dyDescent="0.25">
      <c r="A120" s="45">
        <v>43670</v>
      </c>
      <c r="B120" s="134">
        <f t="shared" si="10"/>
        <v>1</v>
      </c>
      <c r="C120" s="132">
        <f t="shared" si="11"/>
        <v>4228</v>
      </c>
      <c r="D120" s="133">
        <f t="shared" si="12"/>
        <v>3998.24</v>
      </c>
      <c r="E120" s="132">
        <f t="shared" si="13"/>
        <v>229.76</v>
      </c>
      <c r="F120" s="132">
        <f t="shared" si="14"/>
        <v>559089.50999999989</v>
      </c>
      <c r="G120" s="132">
        <f t="shared" si="8"/>
        <v>555091.2699999999</v>
      </c>
      <c r="H120" s="132">
        <f t="shared" si="15"/>
        <v>229.7628123287671</v>
      </c>
      <c r="I120" s="113">
        <f t="shared" si="9"/>
        <v>2.8123287671064645E-3</v>
      </c>
    </row>
    <row r="121" spans="1:9" x14ac:dyDescent="0.25">
      <c r="A121" s="45">
        <v>43671</v>
      </c>
      <c r="B121" s="134">
        <f t="shared" si="10"/>
        <v>1</v>
      </c>
      <c r="C121" s="132">
        <f t="shared" si="11"/>
        <v>4228</v>
      </c>
      <c r="D121" s="133">
        <f t="shared" si="12"/>
        <v>3999.88</v>
      </c>
      <c r="E121" s="132">
        <f t="shared" si="13"/>
        <v>228.12</v>
      </c>
      <c r="F121" s="132">
        <f t="shared" si="14"/>
        <v>555091.2699999999</v>
      </c>
      <c r="G121" s="132">
        <f t="shared" si="8"/>
        <v>551091.3899999999</v>
      </c>
      <c r="H121" s="132">
        <f t="shared" si="15"/>
        <v>228.11969999999994</v>
      </c>
      <c r="I121" s="113">
        <f t="shared" si="9"/>
        <v>-3.0000000006680239E-4</v>
      </c>
    </row>
    <row r="122" spans="1:9" x14ac:dyDescent="0.25">
      <c r="A122" s="45">
        <v>43672</v>
      </c>
      <c r="B122" s="134">
        <f t="shared" si="10"/>
        <v>1</v>
      </c>
      <c r="C122" s="132">
        <f t="shared" si="11"/>
        <v>4228</v>
      </c>
      <c r="D122" s="133">
        <f t="shared" si="12"/>
        <v>4001.52</v>
      </c>
      <c r="E122" s="132">
        <f t="shared" si="13"/>
        <v>226.48</v>
      </c>
      <c r="F122" s="132">
        <f t="shared" si="14"/>
        <v>551091.3899999999</v>
      </c>
      <c r="G122" s="132">
        <f t="shared" si="8"/>
        <v>547089.86999999988</v>
      </c>
      <c r="H122" s="132">
        <f t="shared" si="15"/>
        <v>226.47591369863008</v>
      </c>
      <c r="I122" s="113">
        <f t="shared" si="9"/>
        <v>-4.0863013699095063E-3</v>
      </c>
    </row>
    <row r="123" spans="1:9" x14ac:dyDescent="0.25">
      <c r="A123" s="45">
        <v>43673</v>
      </c>
      <c r="B123" s="134">
        <f t="shared" si="10"/>
        <v>1</v>
      </c>
      <c r="C123" s="132">
        <f t="shared" si="11"/>
        <v>4228</v>
      </c>
      <c r="D123" s="133">
        <f t="shared" si="12"/>
        <v>4003.17</v>
      </c>
      <c r="E123" s="132">
        <f t="shared" si="13"/>
        <v>224.83</v>
      </c>
      <c r="F123" s="132">
        <f t="shared" si="14"/>
        <v>547089.86999999988</v>
      </c>
      <c r="G123" s="132">
        <f t="shared" si="8"/>
        <v>543086.69999999984</v>
      </c>
      <c r="H123" s="132">
        <f t="shared" si="15"/>
        <v>224.83145342465747</v>
      </c>
      <c r="I123" s="113">
        <f t="shared" si="9"/>
        <v>1.4534246574555709E-3</v>
      </c>
    </row>
    <row r="124" spans="1:9" x14ac:dyDescent="0.25">
      <c r="A124" s="45">
        <v>43674</v>
      </c>
      <c r="B124" s="134">
        <f t="shared" si="10"/>
        <v>1</v>
      </c>
      <c r="C124" s="132">
        <f t="shared" si="11"/>
        <v>4228</v>
      </c>
      <c r="D124" s="133">
        <f t="shared" si="12"/>
        <v>4004.81</v>
      </c>
      <c r="E124" s="132">
        <f t="shared" si="13"/>
        <v>223.19</v>
      </c>
      <c r="F124" s="132">
        <f t="shared" si="14"/>
        <v>543086.69999999984</v>
      </c>
      <c r="G124" s="132">
        <f t="shared" si="8"/>
        <v>539081.88999999978</v>
      </c>
      <c r="H124" s="132">
        <f t="shared" si="15"/>
        <v>223.18631506849309</v>
      </c>
      <c r="I124" s="113">
        <f t="shared" si="9"/>
        <v>-3.684931506910516E-3</v>
      </c>
    </row>
    <row r="125" spans="1:9" x14ac:dyDescent="0.25">
      <c r="A125" s="45">
        <v>43675</v>
      </c>
      <c r="B125" s="134">
        <f t="shared" si="10"/>
        <v>1</v>
      </c>
      <c r="C125" s="132">
        <f t="shared" si="11"/>
        <v>4228</v>
      </c>
      <c r="D125" s="133">
        <f t="shared" si="12"/>
        <v>4006.46</v>
      </c>
      <c r="E125" s="132">
        <f t="shared" si="13"/>
        <v>221.54</v>
      </c>
      <c r="F125" s="132">
        <f t="shared" si="14"/>
        <v>539081.88999999978</v>
      </c>
      <c r="G125" s="132">
        <f t="shared" si="8"/>
        <v>535075.42999999982</v>
      </c>
      <c r="H125" s="132">
        <f t="shared" si="15"/>
        <v>221.54050273972592</v>
      </c>
      <c r="I125" s="113">
        <f t="shared" si="9"/>
        <v>5.0273972593117833E-4</v>
      </c>
    </row>
    <row r="126" spans="1:9" x14ac:dyDescent="0.25">
      <c r="A126" s="45">
        <v>43676</v>
      </c>
      <c r="B126" s="134">
        <f t="shared" si="10"/>
        <v>1</v>
      </c>
      <c r="C126" s="132">
        <f t="shared" si="11"/>
        <v>4228</v>
      </c>
      <c r="D126" s="133">
        <f t="shared" si="12"/>
        <v>4008.11</v>
      </c>
      <c r="E126" s="132">
        <f t="shared" si="13"/>
        <v>219.89</v>
      </c>
      <c r="F126" s="132">
        <f t="shared" si="14"/>
        <v>535075.42999999982</v>
      </c>
      <c r="G126" s="132">
        <f t="shared" si="8"/>
        <v>531067.31999999983</v>
      </c>
      <c r="H126" s="132">
        <f t="shared" si="15"/>
        <v>219.89401232876702</v>
      </c>
      <c r="I126" s="113">
        <f t="shared" si="9"/>
        <v>4.0123287670326135E-3</v>
      </c>
    </row>
    <row r="127" spans="1:9" x14ac:dyDescent="0.25">
      <c r="A127" s="45">
        <v>43677</v>
      </c>
      <c r="B127" s="134">
        <f t="shared" si="10"/>
        <v>1</v>
      </c>
      <c r="C127" s="132">
        <f t="shared" si="11"/>
        <v>4228</v>
      </c>
      <c r="D127" s="133">
        <f t="shared" si="12"/>
        <v>4009.75</v>
      </c>
      <c r="E127" s="132">
        <f t="shared" si="13"/>
        <v>218.25</v>
      </c>
      <c r="F127" s="132">
        <f t="shared" si="14"/>
        <v>531067.31999999983</v>
      </c>
      <c r="G127" s="132">
        <f t="shared" si="8"/>
        <v>527057.56999999983</v>
      </c>
      <c r="H127" s="132">
        <f t="shared" si="15"/>
        <v>218.24684383561635</v>
      </c>
      <c r="I127" s="113">
        <f t="shared" si="9"/>
        <v>-3.1561643836539588E-3</v>
      </c>
    </row>
    <row r="128" spans="1:9" x14ac:dyDescent="0.25">
      <c r="A128" s="45">
        <v>43678</v>
      </c>
      <c r="B128" s="134">
        <f t="shared" si="10"/>
        <v>1</v>
      </c>
      <c r="C128" s="132">
        <f t="shared" si="11"/>
        <v>4228</v>
      </c>
      <c r="D128" s="133">
        <f t="shared" si="12"/>
        <v>4011.4</v>
      </c>
      <c r="E128" s="132">
        <f t="shared" si="13"/>
        <v>216.6</v>
      </c>
      <c r="F128" s="132">
        <f t="shared" si="14"/>
        <v>527057.56999999983</v>
      </c>
      <c r="G128" s="132">
        <f t="shared" si="8"/>
        <v>523046.16999999981</v>
      </c>
      <c r="H128" s="132">
        <f t="shared" si="15"/>
        <v>216.59900136986295</v>
      </c>
      <c r="I128" s="113">
        <f t="shared" si="9"/>
        <v>-9.9863013704748482E-4</v>
      </c>
    </row>
    <row r="129" spans="1:9" x14ac:dyDescent="0.25">
      <c r="A129" s="45">
        <v>43679</v>
      </c>
      <c r="B129" s="134">
        <f t="shared" si="10"/>
        <v>1</v>
      </c>
      <c r="C129" s="132">
        <f t="shared" si="11"/>
        <v>4228</v>
      </c>
      <c r="D129" s="133">
        <f t="shared" si="12"/>
        <v>4013.05</v>
      </c>
      <c r="E129" s="132">
        <f t="shared" si="13"/>
        <v>214.95</v>
      </c>
      <c r="F129" s="132">
        <f t="shared" si="14"/>
        <v>523046.16999999981</v>
      </c>
      <c r="G129" s="132">
        <f t="shared" si="8"/>
        <v>519033.11999999982</v>
      </c>
      <c r="H129" s="132">
        <f t="shared" si="15"/>
        <v>214.95048082191772</v>
      </c>
      <c r="I129" s="113">
        <f t="shared" si="9"/>
        <v>4.8082191773346494E-4</v>
      </c>
    </row>
    <row r="130" spans="1:9" x14ac:dyDescent="0.25">
      <c r="A130" s="45">
        <v>43680</v>
      </c>
      <c r="B130" s="134">
        <f t="shared" si="10"/>
        <v>1</v>
      </c>
      <c r="C130" s="132">
        <f t="shared" si="11"/>
        <v>4228</v>
      </c>
      <c r="D130" s="133">
        <f t="shared" si="12"/>
        <v>4014.7</v>
      </c>
      <c r="E130" s="132">
        <f t="shared" si="13"/>
        <v>213.3</v>
      </c>
      <c r="F130" s="132">
        <f t="shared" si="14"/>
        <v>519033.11999999982</v>
      </c>
      <c r="G130" s="132">
        <f t="shared" si="8"/>
        <v>515018.41999999981</v>
      </c>
      <c r="H130" s="132">
        <f t="shared" si="15"/>
        <v>213.30128219178073</v>
      </c>
      <c r="I130" s="113">
        <f t="shared" si="9"/>
        <v>1.2821917807173122E-3</v>
      </c>
    </row>
    <row r="131" spans="1:9" x14ac:dyDescent="0.25">
      <c r="A131" s="45">
        <v>43681</v>
      </c>
      <c r="B131" s="134">
        <f t="shared" si="10"/>
        <v>1</v>
      </c>
      <c r="C131" s="132">
        <f t="shared" si="11"/>
        <v>4228</v>
      </c>
      <c r="D131" s="133">
        <f t="shared" si="12"/>
        <v>4016.35</v>
      </c>
      <c r="E131" s="132">
        <f t="shared" si="13"/>
        <v>211.65</v>
      </c>
      <c r="F131" s="132">
        <f t="shared" si="14"/>
        <v>515018.41999999981</v>
      </c>
      <c r="G131" s="132">
        <f t="shared" si="8"/>
        <v>511002.06999999983</v>
      </c>
      <c r="H131" s="132">
        <f t="shared" si="15"/>
        <v>211.65140547945197</v>
      </c>
      <c r="I131" s="113">
        <f t="shared" si="9"/>
        <v>1.4054794519609004E-3</v>
      </c>
    </row>
    <row r="132" spans="1:9" x14ac:dyDescent="0.25">
      <c r="A132" s="45">
        <v>43682</v>
      </c>
      <c r="B132" s="134">
        <f t="shared" si="10"/>
        <v>1</v>
      </c>
      <c r="C132" s="132">
        <f t="shared" si="11"/>
        <v>4228</v>
      </c>
      <c r="D132" s="133">
        <f t="shared" si="12"/>
        <v>4018</v>
      </c>
      <c r="E132" s="132">
        <f t="shared" si="13"/>
        <v>210</v>
      </c>
      <c r="F132" s="132">
        <f t="shared" si="14"/>
        <v>511002.06999999983</v>
      </c>
      <c r="G132" s="132">
        <f t="shared" ref="G132:G195" si="16">F132-D132</f>
        <v>506984.06999999983</v>
      </c>
      <c r="H132" s="132">
        <f t="shared" si="15"/>
        <v>210.00085068493144</v>
      </c>
      <c r="I132" s="113">
        <f t="shared" ref="I132:I195" si="17">H132-E132</f>
        <v>8.5068493143580781E-4</v>
      </c>
    </row>
    <row r="133" spans="1:9" x14ac:dyDescent="0.25">
      <c r="A133" s="45">
        <v>43683</v>
      </c>
      <c r="B133" s="134">
        <f t="shared" ref="B133:B196" si="18">A133-A132</f>
        <v>1</v>
      </c>
      <c r="C133" s="132">
        <f t="shared" ref="C133:C196" si="19">$D$2</f>
        <v>4228</v>
      </c>
      <c r="D133" s="133">
        <f t="shared" ref="D133:D196" si="20">C133-E133</f>
        <v>4019.65</v>
      </c>
      <c r="E133" s="132">
        <f t="shared" ref="E133:E196" si="21">ROUND(F133*B133*$B$2/365,2)</f>
        <v>208.35</v>
      </c>
      <c r="F133" s="132">
        <f t="shared" ref="F133:F196" si="22">G132</f>
        <v>506984.06999999983</v>
      </c>
      <c r="G133" s="132">
        <f t="shared" si="16"/>
        <v>502964.41999999981</v>
      </c>
      <c r="H133" s="132">
        <f t="shared" ref="H133:H196" si="23">F133*$B$2*B133/365</f>
        <v>208.34961780821908</v>
      </c>
      <c r="I133" s="113">
        <f t="shared" si="17"/>
        <v>-3.8219178091480899E-4</v>
      </c>
    </row>
    <row r="134" spans="1:9" x14ac:dyDescent="0.25">
      <c r="A134" s="45">
        <v>43684</v>
      </c>
      <c r="B134" s="134">
        <f t="shared" si="18"/>
        <v>1</v>
      </c>
      <c r="C134" s="132">
        <f t="shared" si="19"/>
        <v>4228</v>
      </c>
      <c r="D134" s="133">
        <f t="shared" si="20"/>
        <v>4021.3</v>
      </c>
      <c r="E134" s="132">
        <f t="shared" si="21"/>
        <v>206.7</v>
      </c>
      <c r="F134" s="132">
        <f t="shared" si="22"/>
        <v>502964.41999999981</v>
      </c>
      <c r="G134" s="132">
        <f t="shared" si="16"/>
        <v>498943.11999999982</v>
      </c>
      <c r="H134" s="132">
        <f t="shared" si="23"/>
        <v>206.69770684931498</v>
      </c>
      <c r="I134" s="113">
        <f t="shared" si="17"/>
        <v>-2.2931506850056849E-3</v>
      </c>
    </row>
    <row r="135" spans="1:9" x14ac:dyDescent="0.25">
      <c r="A135" s="45">
        <v>43685</v>
      </c>
      <c r="B135" s="134">
        <f t="shared" si="18"/>
        <v>1</v>
      </c>
      <c r="C135" s="132">
        <f t="shared" si="19"/>
        <v>4228</v>
      </c>
      <c r="D135" s="133">
        <f t="shared" si="20"/>
        <v>4022.95</v>
      </c>
      <c r="E135" s="132">
        <f t="shared" si="21"/>
        <v>205.05</v>
      </c>
      <c r="F135" s="132">
        <f t="shared" si="22"/>
        <v>498943.11999999982</v>
      </c>
      <c r="G135" s="132">
        <f t="shared" si="16"/>
        <v>494920.16999999981</v>
      </c>
      <c r="H135" s="132">
        <f t="shared" si="23"/>
        <v>205.04511780821909</v>
      </c>
      <c r="I135" s="113">
        <f t="shared" si="17"/>
        <v>-4.8821917809220849E-3</v>
      </c>
    </row>
    <row r="136" spans="1:9" x14ac:dyDescent="0.25">
      <c r="A136" s="45">
        <v>43686</v>
      </c>
      <c r="B136" s="134">
        <f t="shared" si="18"/>
        <v>1</v>
      </c>
      <c r="C136" s="132">
        <f t="shared" si="19"/>
        <v>4228</v>
      </c>
      <c r="D136" s="133">
        <f t="shared" si="20"/>
        <v>4024.61</v>
      </c>
      <c r="E136" s="132">
        <f t="shared" si="21"/>
        <v>203.39</v>
      </c>
      <c r="F136" s="132">
        <f t="shared" si="22"/>
        <v>494920.16999999981</v>
      </c>
      <c r="G136" s="132">
        <f t="shared" si="16"/>
        <v>490895.55999999982</v>
      </c>
      <c r="H136" s="132">
        <f t="shared" si="23"/>
        <v>203.39185068493143</v>
      </c>
      <c r="I136" s="113">
        <f t="shared" si="17"/>
        <v>1.8506849314405827E-3</v>
      </c>
    </row>
    <row r="137" spans="1:9" x14ac:dyDescent="0.25">
      <c r="A137" s="45">
        <v>43687</v>
      </c>
      <c r="B137" s="134">
        <f t="shared" si="18"/>
        <v>1</v>
      </c>
      <c r="C137" s="132">
        <f t="shared" si="19"/>
        <v>4228</v>
      </c>
      <c r="D137" s="133">
        <f t="shared" si="20"/>
        <v>4026.26</v>
      </c>
      <c r="E137" s="132">
        <f t="shared" si="21"/>
        <v>201.74</v>
      </c>
      <c r="F137" s="132">
        <f t="shared" si="22"/>
        <v>490895.55999999982</v>
      </c>
      <c r="G137" s="132">
        <f t="shared" si="16"/>
        <v>486869.29999999981</v>
      </c>
      <c r="H137" s="132">
        <f t="shared" si="23"/>
        <v>201.73790136986295</v>
      </c>
      <c r="I137" s="113">
        <f t="shared" si="17"/>
        <v>-2.0986301370555793E-3</v>
      </c>
    </row>
    <row r="138" spans="1:9" x14ac:dyDescent="0.25">
      <c r="A138" s="45">
        <v>43688</v>
      </c>
      <c r="B138" s="134">
        <f t="shared" si="18"/>
        <v>1</v>
      </c>
      <c r="C138" s="132">
        <f t="shared" si="19"/>
        <v>4228</v>
      </c>
      <c r="D138" s="133">
        <f t="shared" si="20"/>
        <v>4027.92</v>
      </c>
      <c r="E138" s="132">
        <f t="shared" si="21"/>
        <v>200.08</v>
      </c>
      <c r="F138" s="132">
        <f t="shared" si="22"/>
        <v>486869.29999999981</v>
      </c>
      <c r="G138" s="132">
        <f t="shared" si="16"/>
        <v>482841.37999999983</v>
      </c>
      <c r="H138" s="132">
        <f t="shared" si="23"/>
        <v>200.08327397260268</v>
      </c>
      <c r="I138" s="113">
        <f t="shared" si="17"/>
        <v>3.273972602670483E-3</v>
      </c>
    </row>
    <row r="139" spans="1:9" x14ac:dyDescent="0.25">
      <c r="A139" s="45">
        <v>43689</v>
      </c>
      <c r="B139" s="134">
        <f t="shared" si="18"/>
        <v>1</v>
      </c>
      <c r="C139" s="132">
        <f t="shared" si="19"/>
        <v>4228</v>
      </c>
      <c r="D139" s="133">
        <f t="shared" si="20"/>
        <v>4029.57</v>
      </c>
      <c r="E139" s="132">
        <f t="shared" si="21"/>
        <v>198.43</v>
      </c>
      <c r="F139" s="132">
        <f t="shared" si="22"/>
        <v>482841.37999999983</v>
      </c>
      <c r="G139" s="132">
        <f t="shared" si="16"/>
        <v>478811.80999999982</v>
      </c>
      <c r="H139" s="132">
        <f t="shared" si="23"/>
        <v>198.42796438356154</v>
      </c>
      <c r="I139" s="113">
        <f t="shared" si="17"/>
        <v>-2.0356164384622843E-3</v>
      </c>
    </row>
    <row r="140" spans="1:9" x14ac:dyDescent="0.25">
      <c r="A140" s="45">
        <v>43690</v>
      </c>
      <c r="B140" s="134">
        <f t="shared" si="18"/>
        <v>1</v>
      </c>
      <c r="C140" s="132">
        <f t="shared" si="19"/>
        <v>4228</v>
      </c>
      <c r="D140" s="133">
        <f t="shared" si="20"/>
        <v>4031.23</v>
      </c>
      <c r="E140" s="132">
        <f t="shared" si="21"/>
        <v>196.77</v>
      </c>
      <c r="F140" s="132">
        <f t="shared" si="22"/>
        <v>478811.80999999982</v>
      </c>
      <c r="G140" s="132">
        <f t="shared" si="16"/>
        <v>474780.57999999984</v>
      </c>
      <c r="H140" s="132">
        <f t="shared" si="23"/>
        <v>196.77197671232869</v>
      </c>
      <c r="I140" s="113">
        <f t="shared" si="17"/>
        <v>1.976712328684016E-3</v>
      </c>
    </row>
    <row r="141" spans="1:9" x14ac:dyDescent="0.25">
      <c r="A141" s="45">
        <v>43691</v>
      </c>
      <c r="B141" s="134">
        <f t="shared" si="18"/>
        <v>1</v>
      </c>
      <c r="C141" s="132">
        <f t="shared" si="19"/>
        <v>4228</v>
      </c>
      <c r="D141" s="133">
        <f t="shared" si="20"/>
        <v>4032.88</v>
      </c>
      <c r="E141" s="132">
        <f t="shared" si="21"/>
        <v>195.12</v>
      </c>
      <c r="F141" s="132">
        <f t="shared" si="22"/>
        <v>474780.57999999984</v>
      </c>
      <c r="G141" s="132">
        <f t="shared" si="16"/>
        <v>470747.69999999984</v>
      </c>
      <c r="H141" s="132">
        <f t="shared" si="23"/>
        <v>195.11530684931498</v>
      </c>
      <c r="I141" s="113">
        <f t="shared" si="17"/>
        <v>-4.6931506850285132E-3</v>
      </c>
    </row>
    <row r="142" spans="1:9" x14ac:dyDescent="0.25">
      <c r="A142" s="45">
        <v>43692</v>
      </c>
      <c r="B142" s="134">
        <f t="shared" si="18"/>
        <v>1</v>
      </c>
      <c r="C142" s="132">
        <f t="shared" si="19"/>
        <v>4228</v>
      </c>
      <c r="D142" s="133">
        <f t="shared" si="20"/>
        <v>4034.54</v>
      </c>
      <c r="E142" s="132">
        <f t="shared" si="21"/>
        <v>193.46</v>
      </c>
      <c r="F142" s="132">
        <f t="shared" si="22"/>
        <v>470747.69999999984</v>
      </c>
      <c r="G142" s="132">
        <f t="shared" si="16"/>
        <v>466713.15999999986</v>
      </c>
      <c r="H142" s="132">
        <f t="shared" si="23"/>
        <v>193.45795890410952</v>
      </c>
      <c r="I142" s="113">
        <f t="shared" si="17"/>
        <v>-2.0410958904903964E-3</v>
      </c>
    </row>
    <row r="143" spans="1:9" x14ac:dyDescent="0.25">
      <c r="A143" s="45">
        <v>43693</v>
      </c>
      <c r="B143" s="134">
        <f t="shared" si="18"/>
        <v>1</v>
      </c>
      <c r="C143" s="132">
        <f t="shared" si="19"/>
        <v>4228</v>
      </c>
      <c r="D143" s="133">
        <f t="shared" si="20"/>
        <v>4036.2</v>
      </c>
      <c r="E143" s="132">
        <f t="shared" si="21"/>
        <v>191.8</v>
      </c>
      <c r="F143" s="132">
        <f t="shared" si="22"/>
        <v>466713.15999999986</v>
      </c>
      <c r="G143" s="132">
        <f t="shared" si="16"/>
        <v>462676.95999999985</v>
      </c>
      <c r="H143" s="132">
        <f t="shared" si="23"/>
        <v>191.79992876712322</v>
      </c>
      <c r="I143" s="113">
        <f t="shared" si="17"/>
        <v>-7.1232876791782473E-5</v>
      </c>
    </row>
    <row r="144" spans="1:9" x14ac:dyDescent="0.25">
      <c r="A144" s="45">
        <v>43694</v>
      </c>
      <c r="B144" s="134">
        <f t="shared" si="18"/>
        <v>1</v>
      </c>
      <c r="C144" s="132">
        <f t="shared" si="19"/>
        <v>4228</v>
      </c>
      <c r="D144" s="133">
        <f t="shared" si="20"/>
        <v>4037.86</v>
      </c>
      <c r="E144" s="132">
        <f t="shared" si="21"/>
        <v>190.14</v>
      </c>
      <c r="F144" s="132">
        <f t="shared" si="22"/>
        <v>462676.95999999985</v>
      </c>
      <c r="G144" s="132">
        <f t="shared" si="16"/>
        <v>458639.09999999986</v>
      </c>
      <c r="H144" s="132">
        <f t="shared" si="23"/>
        <v>190.14121643835611</v>
      </c>
      <c r="I144" s="113">
        <f t="shared" si="17"/>
        <v>1.2164383561241721E-3</v>
      </c>
    </row>
    <row r="145" spans="1:9" x14ac:dyDescent="0.25">
      <c r="A145" s="45">
        <v>43695</v>
      </c>
      <c r="B145" s="134">
        <f t="shared" si="18"/>
        <v>1</v>
      </c>
      <c r="C145" s="132">
        <f t="shared" si="19"/>
        <v>4228</v>
      </c>
      <c r="D145" s="133">
        <f t="shared" si="20"/>
        <v>4039.52</v>
      </c>
      <c r="E145" s="132">
        <f t="shared" si="21"/>
        <v>188.48</v>
      </c>
      <c r="F145" s="132">
        <f t="shared" si="22"/>
        <v>458639.09999999986</v>
      </c>
      <c r="G145" s="132">
        <f t="shared" si="16"/>
        <v>454599.57999999984</v>
      </c>
      <c r="H145" s="132">
        <f t="shared" si="23"/>
        <v>188.48182191780816</v>
      </c>
      <c r="I145" s="113">
        <f t="shared" si="17"/>
        <v>1.8219178081722021E-3</v>
      </c>
    </row>
    <row r="146" spans="1:9" x14ac:dyDescent="0.25">
      <c r="A146" s="45">
        <v>43696</v>
      </c>
      <c r="B146" s="134">
        <f t="shared" si="18"/>
        <v>1</v>
      </c>
      <c r="C146" s="132">
        <f t="shared" si="19"/>
        <v>4228</v>
      </c>
      <c r="D146" s="133">
        <f t="shared" si="20"/>
        <v>4041.18</v>
      </c>
      <c r="E146" s="132">
        <f t="shared" si="21"/>
        <v>186.82</v>
      </c>
      <c r="F146" s="132">
        <f t="shared" si="22"/>
        <v>454599.57999999984</v>
      </c>
      <c r="G146" s="132">
        <f t="shared" si="16"/>
        <v>450558.39999999985</v>
      </c>
      <c r="H146" s="132">
        <f t="shared" si="23"/>
        <v>186.82174520547937</v>
      </c>
      <c r="I146" s="113">
        <f t="shared" si="17"/>
        <v>1.7452054793807292E-3</v>
      </c>
    </row>
    <row r="147" spans="1:9" x14ac:dyDescent="0.25">
      <c r="A147" s="45">
        <v>43697</v>
      </c>
      <c r="B147" s="134">
        <f t="shared" si="18"/>
        <v>1</v>
      </c>
      <c r="C147" s="132">
        <f t="shared" si="19"/>
        <v>4228</v>
      </c>
      <c r="D147" s="133">
        <f t="shared" si="20"/>
        <v>4042.84</v>
      </c>
      <c r="E147" s="132">
        <f t="shared" si="21"/>
        <v>185.16</v>
      </c>
      <c r="F147" s="132">
        <f t="shared" si="22"/>
        <v>450558.39999999985</v>
      </c>
      <c r="G147" s="132">
        <f t="shared" si="16"/>
        <v>446515.55999999982</v>
      </c>
      <c r="H147" s="132">
        <f t="shared" si="23"/>
        <v>185.1609863013698</v>
      </c>
      <c r="I147" s="113">
        <f t="shared" si="17"/>
        <v>9.8630136980659699E-4</v>
      </c>
    </row>
    <row r="148" spans="1:9" x14ac:dyDescent="0.25">
      <c r="A148" s="45">
        <v>43698</v>
      </c>
      <c r="B148" s="134">
        <f t="shared" si="18"/>
        <v>1</v>
      </c>
      <c r="C148" s="132">
        <f t="shared" si="19"/>
        <v>4228</v>
      </c>
      <c r="D148" s="133">
        <f t="shared" si="20"/>
        <v>4044.5</v>
      </c>
      <c r="E148" s="132">
        <f t="shared" si="21"/>
        <v>183.5</v>
      </c>
      <c r="F148" s="132">
        <f t="shared" si="22"/>
        <v>446515.55999999982</v>
      </c>
      <c r="G148" s="132">
        <f t="shared" si="16"/>
        <v>442471.05999999982</v>
      </c>
      <c r="H148" s="132">
        <f t="shared" si="23"/>
        <v>183.49954520547939</v>
      </c>
      <c r="I148" s="113">
        <f t="shared" si="17"/>
        <v>-4.5479452060703807E-4</v>
      </c>
    </row>
    <row r="149" spans="1:9" x14ac:dyDescent="0.25">
      <c r="A149" s="45">
        <v>43699</v>
      </c>
      <c r="B149" s="134">
        <f t="shared" si="18"/>
        <v>1</v>
      </c>
      <c r="C149" s="132">
        <f t="shared" si="19"/>
        <v>4228</v>
      </c>
      <c r="D149" s="133">
        <f t="shared" si="20"/>
        <v>4046.16</v>
      </c>
      <c r="E149" s="132">
        <f t="shared" si="21"/>
        <v>181.84</v>
      </c>
      <c r="F149" s="132">
        <f t="shared" si="22"/>
        <v>442471.05999999982</v>
      </c>
      <c r="G149" s="132">
        <f t="shared" si="16"/>
        <v>438424.89999999985</v>
      </c>
      <c r="H149" s="132">
        <f t="shared" si="23"/>
        <v>181.83742191780814</v>
      </c>
      <c r="I149" s="113">
        <f t="shared" si="17"/>
        <v>-2.578082191860176E-3</v>
      </c>
    </row>
    <row r="150" spans="1:9" x14ac:dyDescent="0.25">
      <c r="A150" s="45">
        <v>43700</v>
      </c>
      <c r="B150" s="134">
        <f t="shared" si="18"/>
        <v>1</v>
      </c>
      <c r="C150" s="132">
        <f t="shared" si="19"/>
        <v>4228</v>
      </c>
      <c r="D150" s="133">
        <f t="shared" si="20"/>
        <v>4047.83</v>
      </c>
      <c r="E150" s="132">
        <f t="shared" si="21"/>
        <v>180.17</v>
      </c>
      <c r="F150" s="132">
        <f t="shared" si="22"/>
        <v>438424.89999999985</v>
      </c>
      <c r="G150" s="132">
        <f t="shared" si="16"/>
        <v>434377.06999999983</v>
      </c>
      <c r="H150" s="132">
        <f t="shared" si="23"/>
        <v>180.17461643835608</v>
      </c>
      <c r="I150" s="113">
        <f t="shared" si="17"/>
        <v>4.6164383560949318E-3</v>
      </c>
    </row>
    <row r="151" spans="1:9" x14ac:dyDescent="0.25">
      <c r="A151" s="45">
        <v>43701</v>
      </c>
      <c r="B151" s="134">
        <f t="shared" si="18"/>
        <v>1</v>
      </c>
      <c r="C151" s="132">
        <f t="shared" si="19"/>
        <v>4228</v>
      </c>
      <c r="D151" s="133">
        <f t="shared" si="20"/>
        <v>4049.49</v>
      </c>
      <c r="E151" s="132">
        <f t="shared" si="21"/>
        <v>178.51</v>
      </c>
      <c r="F151" s="132">
        <f t="shared" si="22"/>
        <v>434377.06999999983</v>
      </c>
      <c r="G151" s="132">
        <f t="shared" si="16"/>
        <v>430327.57999999984</v>
      </c>
      <c r="H151" s="132">
        <f t="shared" si="23"/>
        <v>178.51112465753417</v>
      </c>
      <c r="I151" s="113">
        <f t="shared" si="17"/>
        <v>1.1246575341772314E-3</v>
      </c>
    </row>
    <row r="152" spans="1:9" x14ac:dyDescent="0.25">
      <c r="A152" s="45">
        <v>43702</v>
      </c>
      <c r="B152" s="134">
        <f t="shared" si="18"/>
        <v>1</v>
      </c>
      <c r="C152" s="132">
        <f t="shared" si="19"/>
        <v>4228</v>
      </c>
      <c r="D152" s="133">
        <f t="shared" si="20"/>
        <v>4051.15</v>
      </c>
      <c r="E152" s="132">
        <f t="shared" si="21"/>
        <v>176.85</v>
      </c>
      <c r="F152" s="132">
        <f t="shared" si="22"/>
        <v>430327.57999999984</v>
      </c>
      <c r="G152" s="132">
        <f t="shared" si="16"/>
        <v>426276.42999999982</v>
      </c>
      <c r="H152" s="132">
        <f t="shared" si="23"/>
        <v>176.84695068493144</v>
      </c>
      <c r="I152" s="113">
        <f t="shared" si="17"/>
        <v>-3.0493150685515502E-3</v>
      </c>
    </row>
    <row r="153" spans="1:9" x14ac:dyDescent="0.25">
      <c r="A153" s="45">
        <v>43703</v>
      </c>
      <c r="B153" s="134">
        <f t="shared" si="18"/>
        <v>1</v>
      </c>
      <c r="C153" s="132">
        <f t="shared" si="19"/>
        <v>4228</v>
      </c>
      <c r="D153" s="133">
        <f t="shared" si="20"/>
        <v>4052.82</v>
      </c>
      <c r="E153" s="132">
        <f t="shared" si="21"/>
        <v>175.18</v>
      </c>
      <c r="F153" s="132">
        <f t="shared" si="22"/>
        <v>426276.42999999982</v>
      </c>
      <c r="G153" s="132">
        <f t="shared" si="16"/>
        <v>422223.60999999981</v>
      </c>
      <c r="H153" s="132">
        <f t="shared" si="23"/>
        <v>175.18209452054788</v>
      </c>
      <c r="I153" s="113">
        <f t="shared" si="17"/>
        <v>2.0945205478710704E-3</v>
      </c>
    </row>
    <row r="154" spans="1:9" x14ac:dyDescent="0.25">
      <c r="A154" s="45">
        <v>43704</v>
      </c>
      <c r="B154" s="134">
        <f t="shared" si="18"/>
        <v>1</v>
      </c>
      <c r="C154" s="132">
        <f t="shared" si="19"/>
        <v>4228</v>
      </c>
      <c r="D154" s="133">
        <f t="shared" si="20"/>
        <v>4054.48</v>
      </c>
      <c r="E154" s="132">
        <f t="shared" si="21"/>
        <v>173.52</v>
      </c>
      <c r="F154" s="132">
        <f t="shared" si="22"/>
        <v>422223.60999999981</v>
      </c>
      <c r="G154" s="132">
        <f t="shared" si="16"/>
        <v>418169.12999999983</v>
      </c>
      <c r="H154" s="132">
        <f t="shared" si="23"/>
        <v>173.51655205479443</v>
      </c>
      <c r="I154" s="113">
        <f t="shared" si="17"/>
        <v>-3.4479452055791171E-3</v>
      </c>
    </row>
    <row r="155" spans="1:9" x14ac:dyDescent="0.25">
      <c r="A155" s="45">
        <v>43705</v>
      </c>
      <c r="B155" s="134">
        <f t="shared" si="18"/>
        <v>1</v>
      </c>
      <c r="C155" s="132">
        <f t="shared" si="19"/>
        <v>4228</v>
      </c>
      <c r="D155" s="133">
        <f t="shared" si="20"/>
        <v>4056.15</v>
      </c>
      <c r="E155" s="132">
        <f t="shared" si="21"/>
        <v>171.85</v>
      </c>
      <c r="F155" s="132">
        <f t="shared" si="22"/>
        <v>418169.12999999983</v>
      </c>
      <c r="G155" s="132">
        <f t="shared" si="16"/>
        <v>414112.97999999981</v>
      </c>
      <c r="H155" s="132">
        <f t="shared" si="23"/>
        <v>171.8503273972602</v>
      </c>
      <c r="I155" s="113">
        <f t="shared" si="17"/>
        <v>3.2739726020736271E-4</v>
      </c>
    </row>
    <row r="156" spans="1:9" x14ac:dyDescent="0.25">
      <c r="A156" s="45">
        <v>43706</v>
      </c>
      <c r="B156" s="134">
        <f t="shared" si="18"/>
        <v>1</v>
      </c>
      <c r="C156" s="132">
        <f t="shared" si="19"/>
        <v>4228</v>
      </c>
      <c r="D156" s="133">
        <f t="shared" si="20"/>
        <v>4057.82</v>
      </c>
      <c r="E156" s="132">
        <f t="shared" si="21"/>
        <v>170.18</v>
      </c>
      <c r="F156" s="132">
        <f t="shared" si="22"/>
        <v>414112.97999999981</v>
      </c>
      <c r="G156" s="132">
        <f t="shared" si="16"/>
        <v>410055.1599999998</v>
      </c>
      <c r="H156" s="132">
        <f t="shared" si="23"/>
        <v>170.18341643835609</v>
      </c>
      <c r="I156" s="113">
        <f t="shared" si="17"/>
        <v>3.4164383560835176E-3</v>
      </c>
    </row>
    <row r="157" spans="1:9" x14ac:dyDescent="0.25">
      <c r="A157" s="45">
        <v>43707</v>
      </c>
      <c r="B157" s="134">
        <f t="shared" si="18"/>
        <v>1</v>
      </c>
      <c r="C157" s="132">
        <f t="shared" si="19"/>
        <v>4228</v>
      </c>
      <c r="D157" s="133">
        <f t="shared" si="20"/>
        <v>4059.48</v>
      </c>
      <c r="E157" s="132">
        <f t="shared" si="21"/>
        <v>168.52</v>
      </c>
      <c r="F157" s="132">
        <f t="shared" si="22"/>
        <v>410055.1599999998</v>
      </c>
      <c r="G157" s="132">
        <f t="shared" si="16"/>
        <v>405995.67999999982</v>
      </c>
      <c r="H157" s="132">
        <f t="shared" si="23"/>
        <v>168.5158191780821</v>
      </c>
      <c r="I157" s="113">
        <f t="shared" si="17"/>
        <v>-4.1808219179131356E-3</v>
      </c>
    </row>
    <row r="158" spans="1:9" x14ac:dyDescent="0.25">
      <c r="A158" s="45">
        <v>43708</v>
      </c>
      <c r="B158" s="134">
        <f t="shared" si="18"/>
        <v>1</v>
      </c>
      <c r="C158" s="132">
        <f t="shared" si="19"/>
        <v>4228</v>
      </c>
      <c r="D158" s="133">
        <f t="shared" si="20"/>
        <v>4061.15</v>
      </c>
      <c r="E158" s="132">
        <f t="shared" si="21"/>
        <v>166.85</v>
      </c>
      <c r="F158" s="132">
        <f t="shared" si="22"/>
        <v>405995.67999999982</v>
      </c>
      <c r="G158" s="132">
        <f t="shared" si="16"/>
        <v>401934.5299999998</v>
      </c>
      <c r="H158" s="132">
        <f t="shared" si="23"/>
        <v>166.84753972602732</v>
      </c>
      <c r="I158" s="113">
        <f t="shared" si="17"/>
        <v>-2.4602739726731215E-3</v>
      </c>
    </row>
    <row r="159" spans="1:9" x14ac:dyDescent="0.25">
      <c r="A159" s="45">
        <v>43709</v>
      </c>
      <c r="B159" s="134">
        <f t="shared" si="18"/>
        <v>1</v>
      </c>
      <c r="C159" s="132">
        <f t="shared" si="19"/>
        <v>4228</v>
      </c>
      <c r="D159" s="133">
        <f t="shared" si="20"/>
        <v>4062.82</v>
      </c>
      <c r="E159" s="132">
        <f t="shared" si="21"/>
        <v>165.18</v>
      </c>
      <c r="F159" s="132">
        <f t="shared" si="22"/>
        <v>401934.5299999998</v>
      </c>
      <c r="G159" s="132">
        <f t="shared" si="16"/>
        <v>397871.70999999979</v>
      </c>
      <c r="H159" s="132">
        <f t="shared" si="23"/>
        <v>165.17857397260266</v>
      </c>
      <c r="I159" s="113">
        <f t="shared" si="17"/>
        <v>-1.4260273973434323E-3</v>
      </c>
    </row>
    <row r="160" spans="1:9" x14ac:dyDescent="0.25">
      <c r="A160" s="45">
        <v>43710</v>
      </c>
      <c r="B160" s="134">
        <f t="shared" si="18"/>
        <v>1</v>
      </c>
      <c r="C160" s="132">
        <f t="shared" si="19"/>
        <v>4228</v>
      </c>
      <c r="D160" s="133">
        <f t="shared" si="20"/>
        <v>4064.49</v>
      </c>
      <c r="E160" s="132">
        <f t="shared" si="21"/>
        <v>163.51</v>
      </c>
      <c r="F160" s="132">
        <f t="shared" si="22"/>
        <v>397871.70999999979</v>
      </c>
      <c r="G160" s="132">
        <f t="shared" si="16"/>
        <v>393807.2199999998</v>
      </c>
      <c r="H160" s="132">
        <f t="shared" si="23"/>
        <v>163.50892191780812</v>
      </c>
      <c r="I160" s="113">
        <f t="shared" si="17"/>
        <v>-1.0780821918672245E-3</v>
      </c>
    </row>
    <row r="161" spans="1:9" x14ac:dyDescent="0.25">
      <c r="A161" s="45">
        <v>43711</v>
      </c>
      <c r="B161" s="134">
        <f t="shared" si="18"/>
        <v>1</v>
      </c>
      <c r="C161" s="132">
        <f t="shared" si="19"/>
        <v>4228</v>
      </c>
      <c r="D161" s="133">
        <f t="shared" si="20"/>
        <v>4066.16</v>
      </c>
      <c r="E161" s="132">
        <f t="shared" si="21"/>
        <v>161.84</v>
      </c>
      <c r="F161" s="132">
        <f t="shared" si="22"/>
        <v>393807.2199999998</v>
      </c>
      <c r="G161" s="132">
        <f t="shared" si="16"/>
        <v>389741.05999999982</v>
      </c>
      <c r="H161" s="132">
        <f t="shared" si="23"/>
        <v>161.83858356164376</v>
      </c>
      <c r="I161" s="113">
        <f t="shared" si="17"/>
        <v>-1.4164383562444982E-3</v>
      </c>
    </row>
    <row r="162" spans="1:9" x14ac:dyDescent="0.25">
      <c r="A162" s="45">
        <v>43712</v>
      </c>
      <c r="B162" s="134">
        <f t="shared" si="18"/>
        <v>1</v>
      </c>
      <c r="C162" s="132">
        <f t="shared" si="19"/>
        <v>4228</v>
      </c>
      <c r="D162" s="133">
        <f t="shared" si="20"/>
        <v>4067.83</v>
      </c>
      <c r="E162" s="132">
        <f t="shared" si="21"/>
        <v>160.16999999999999</v>
      </c>
      <c r="F162" s="132">
        <f t="shared" si="22"/>
        <v>389741.05999999982</v>
      </c>
      <c r="G162" s="132">
        <f t="shared" si="16"/>
        <v>385673.22999999981</v>
      </c>
      <c r="H162" s="132">
        <f t="shared" si="23"/>
        <v>160.16755890410951</v>
      </c>
      <c r="I162" s="113">
        <f t="shared" si="17"/>
        <v>-2.4410958904752533E-3</v>
      </c>
    </row>
    <row r="163" spans="1:9" x14ac:dyDescent="0.25">
      <c r="A163" s="45">
        <v>43713</v>
      </c>
      <c r="B163" s="134">
        <f t="shared" si="18"/>
        <v>1</v>
      </c>
      <c r="C163" s="132">
        <f t="shared" si="19"/>
        <v>4228</v>
      </c>
      <c r="D163" s="133">
        <f t="shared" si="20"/>
        <v>4069.5</v>
      </c>
      <c r="E163" s="132">
        <f t="shared" si="21"/>
        <v>158.5</v>
      </c>
      <c r="F163" s="132">
        <f t="shared" si="22"/>
        <v>385673.22999999981</v>
      </c>
      <c r="G163" s="132">
        <f t="shared" si="16"/>
        <v>381603.72999999981</v>
      </c>
      <c r="H163" s="132">
        <f t="shared" si="23"/>
        <v>158.49584794520538</v>
      </c>
      <c r="I163" s="113">
        <f t="shared" si="17"/>
        <v>-4.1520547946163333E-3</v>
      </c>
    </row>
    <row r="164" spans="1:9" x14ac:dyDescent="0.25">
      <c r="A164" s="45">
        <v>43714</v>
      </c>
      <c r="B164" s="134">
        <f t="shared" si="18"/>
        <v>1</v>
      </c>
      <c r="C164" s="132">
        <f t="shared" si="19"/>
        <v>4228</v>
      </c>
      <c r="D164" s="133">
        <f t="shared" si="20"/>
        <v>4071.18</v>
      </c>
      <c r="E164" s="132">
        <f t="shared" si="21"/>
        <v>156.82</v>
      </c>
      <c r="F164" s="132">
        <f t="shared" si="22"/>
        <v>381603.72999999981</v>
      </c>
      <c r="G164" s="132">
        <f t="shared" si="16"/>
        <v>377532.54999999981</v>
      </c>
      <c r="H164" s="132">
        <f t="shared" si="23"/>
        <v>156.8234506849314</v>
      </c>
      <c r="I164" s="113">
        <f t="shared" si="17"/>
        <v>3.450684931408432E-3</v>
      </c>
    </row>
    <row r="165" spans="1:9" x14ac:dyDescent="0.25">
      <c r="A165" s="45">
        <v>43715</v>
      </c>
      <c r="B165" s="134">
        <f t="shared" si="18"/>
        <v>1</v>
      </c>
      <c r="C165" s="132">
        <f t="shared" si="19"/>
        <v>4228</v>
      </c>
      <c r="D165" s="133">
        <f t="shared" si="20"/>
        <v>4072.85</v>
      </c>
      <c r="E165" s="132">
        <f t="shared" si="21"/>
        <v>155.15</v>
      </c>
      <c r="F165" s="132">
        <f t="shared" si="22"/>
        <v>377532.54999999981</v>
      </c>
      <c r="G165" s="132">
        <f t="shared" si="16"/>
        <v>373459.69999999984</v>
      </c>
      <c r="H165" s="132">
        <f t="shared" si="23"/>
        <v>155.15036301369855</v>
      </c>
      <c r="I165" s="113">
        <f t="shared" si="17"/>
        <v>3.6301369854641052E-4</v>
      </c>
    </row>
    <row r="166" spans="1:9" x14ac:dyDescent="0.25">
      <c r="A166" s="45">
        <v>43716</v>
      </c>
      <c r="B166" s="134">
        <f t="shared" si="18"/>
        <v>1</v>
      </c>
      <c r="C166" s="132">
        <f t="shared" si="19"/>
        <v>4228</v>
      </c>
      <c r="D166" s="133">
        <f t="shared" si="20"/>
        <v>4074.52</v>
      </c>
      <c r="E166" s="132">
        <f t="shared" si="21"/>
        <v>153.47999999999999</v>
      </c>
      <c r="F166" s="132">
        <f t="shared" si="22"/>
        <v>373459.69999999984</v>
      </c>
      <c r="G166" s="132">
        <f t="shared" si="16"/>
        <v>369385.17999999982</v>
      </c>
      <c r="H166" s="132">
        <f t="shared" si="23"/>
        <v>153.47658904109582</v>
      </c>
      <c r="I166" s="113">
        <f t="shared" si="17"/>
        <v>-3.4109589041690924E-3</v>
      </c>
    </row>
    <row r="167" spans="1:9" x14ac:dyDescent="0.25">
      <c r="A167" s="45">
        <v>43717</v>
      </c>
      <c r="B167" s="134">
        <f t="shared" si="18"/>
        <v>1</v>
      </c>
      <c r="C167" s="132">
        <f t="shared" si="19"/>
        <v>4228</v>
      </c>
      <c r="D167" s="133">
        <f t="shared" si="20"/>
        <v>4076.2</v>
      </c>
      <c r="E167" s="132">
        <f t="shared" si="21"/>
        <v>151.80000000000001</v>
      </c>
      <c r="F167" s="132">
        <f t="shared" si="22"/>
        <v>369385.17999999982</v>
      </c>
      <c r="G167" s="132">
        <f t="shared" si="16"/>
        <v>365308.97999999981</v>
      </c>
      <c r="H167" s="132">
        <f t="shared" si="23"/>
        <v>151.80212876712321</v>
      </c>
      <c r="I167" s="113">
        <f t="shared" si="17"/>
        <v>2.1287671231959848E-3</v>
      </c>
    </row>
    <row r="168" spans="1:9" x14ac:dyDescent="0.25">
      <c r="A168" s="45">
        <v>43718</v>
      </c>
      <c r="B168" s="134">
        <f t="shared" si="18"/>
        <v>1</v>
      </c>
      <c r="C168" s="132">
        <f t="shared" si="19"/>
        <v>4228</v>
      </c>
      <c r="D168" s="133">
        <f t="shared" si="20"/>
        <v>4077.87</v>
      </c>
      <c r="E168" s="132">
        <f t="shared" si="21"/>
        <v>150.13</v>
      </c>
      <c r="F168" s="132">
        <f t="shared" si="22"/>
        <v>365308.97999999981</v>
      </c>
      <c r="G168" s="132">
        <f t="shared" si="16"/>
        <v>361231.10999999981</v>
      </c>
      <c r="H168" s="132">
        <f t="shared" si="23"/>
        <v>150.1269780821917</v>
      </c>
      <c r="I168" s="113">
        <f t="shared" si="17"/>
        <v>-3.0219178082973031E-3</v>
      </c>
    </row>
    <row r="169" spans="1:9" x14ac:dyDescent="0.25">
      <c r="A169" s="45">
        <v>43719</v>
      </c>
      <c r="B169" s="134">
        <f t="shared" si="18"/>
        <v>1</v>
      </c>
      <c r="C169" s="132">
        <f t="shared" si="19"/>
        <v>4228</v>
      </c>
      <c r="D169" s="133">
        <f t="shared" si="20"/>
        <v>4079.55</v>
      </c>
      <c r="E169" s="132">
        <f t="shared" si="21"/>
        <v>148.44999999999999</v>
      </c>
      <c r="F169" s="132">
        <f t="shared" si="22"/>
        <v>361231.10999999981</v>
      </c>
      <c r="G169" s="132">
        <f t="shared" si="16"/>
        <v>357151.55999999982</v>
      </c>
      <c r="H169" s="132">
        <f t="shared" si="23"/>
        <v>148.45114109589034</v>
      </c>
      <c r="I169" s="113">
        <f t="shared" si="17"/>
        <v>1.1410958903468327E-3</v>
      </c>
    </row>
    <row r="170" spans="1:9" x14ac:dyDescent="0.25">
      <c r="A170" s="45">
        <v>43720</v>
      </c>
      <c r="B170" s="134">
        <f t="shared" si="18"/>
        <v>1</v>
      </c>
      <c r="C170" s="132">
        <f t="shared" si="19"/>
        <v>4228</v>
      </c>
      <c r="D170" s="133">
        <f t="shared" si="20"/>
        <v>4081.23</v>
      </c>
      <c r="E170" s="132">
        <f t="shared" si="21"/>
        <v>146.77000000000001</v>
      </c>
      <c r="F170" s="132">
        <f t="shared" si="22"/>
        <v>357151.55999999982</v>
      </c>
      <c r="G170" s="132">
        <f t="shared" si="16"/>
        <v>353070.32999999984</v>
      </c>
      <c r="H170" s="132">
        <f t="shared" si="23"/>
        <v>146.77461369863008</v>
      </c>
      <c r="I170" s="113">
        <f t="shared" si="17"/>
        <v>4.6136986300666649E-3</v>
      </c>
    </row>
    <row r="171" spans="1:9" x14ac:dyDescent="0.25">
      <c r="A171" s="45">
        <v>43721</v>
      </c>
      <c r="B171" s="134">
        <f t="shared" si="18"/>
        <v>1</v>
      </c>
      <c r="C171" s="132">
        <f t="shared" si="19"/>
        <v>4228</v>
      </c>
      <c r="D171" s="133">
        <f t="shared" si="20"/>
        <v>4082.9</v>
      </c>
      <c r="E171" s="132">
        <f t="shared" si="21"/>
        <v>145.1</v>
      </c>
      <c r="F171" s="132">
        <f t="shared" si="22"/>
        <v>353070.32999999984</v>
      </c>
      <c r="G171" s="132">
        <f t="shared" si="16"/>
        <v>348987.42999999982</v>
      </c>
      <c r="H171" s="132">
        <f t="shared" si="23"/>
        <v>145.09739589041089</v>
      </c>
      <c r="I171" s="113">
        <f t="shared" si="17"/>
        <v>-2.6041095891002897E-3</v>
      </c>
    </row>
    <row r="172" spans="1:9" x14ac:dyDescent="0.25">
      <c r="A172" s="45">
        <v>43722</v>
      </c>
      <c r="B172" s="134">
        <f t="shared" si="18"/>
        <v>1</v>
      </c>
      <c r="C172" s="132">
        <f t="shared" si="19"/>
        <v>4228</v>
      </c>
      <c r="D172" s="133">
        <f t="shared" si="20"/>
        <v>4084.58</v>
      </c>
      <c r="E172" s="132">
        <f t="shared" si="21"/>
        <v>143.41999999999999</v>
      </c>
      <c r="F172" s="132">
        <f t="shared" si="22"/>
        <v>348987.42999999982</v>
      </c>
      <c r="G172" s="132">
        <f t="shared" si="16"/>
        <v>344902.8499999998</v>
      </c>
      <c r="H172" s="132">
        <f t="shared" si="23"/>
        <v>143.41949178082186</v>
      </c>
      <c r="I172" s="113">
        <f t="shared" si="17"/>
        <v>-5.0821917812982065E-4</v>
      </c>
    </row>
    <row r="173" spans="1:9" x14ac:dyDescent="0.25">
      <c r="A173" s="45">
        <v>43723</v>
      </c>
      <c r="B173" s="134">
        <f t="shared" si="18"/>
        <v>1</v>
      </c>
      <c r="C173" s="132">
        <f t="shared" si="19"/>
        <v>4228</v>
      </c>
      <c r="D173" s="133">
        <f t="shared" si="20"/>
        <v>4086.26</v>
      </c>
      <c r="E173" s="132">
        <f t="shared" si="21"/>
        <v>141.74</v>
      </c>
      <c r="F173" s="132">
        <f t="shared" si="22"/>
        <v>344902.8499999998</v>
      </c>
      <c r="G173" s="132">
        <f t="shared" si="16"/>
        <v>340816.58999999979</v>
      </c>
      <c r="H173" s="132">
        <f t="shared" si="23"/>
        <v>141.7408972602739</v>
      </c>
      <c r="I173" s="113">
        <f t="shared" si="17"/>
        <v>8.9726027388792318E-4</v>
      </c>
    </row>
    <row r="174" spans="1:9" x14ac:dyDescent="0.25">
      <c r="A174" s="45">
        <v>43724</v>
      </c>
      <c r="B174" s="134">
        <f t="shared" si="18"/>
        <v>1</v>
      </c>
      <c r="C174" s="132">
        <f t="shared" si="19"/>
        <v>4228</v>
      </c>
      <c r="D174" s="133">
        <f t="shared" si="20"/>
        <v>4087.94</v>
      </c>
      <c r="E174" s="132">
        <f t="shared" si="21"/>
        <v>140.06</v>
      </c>
      <c r="F174" s="132">
        <f t="shared" si="22"/>
        <v>340816.58999999979</v>
      </c>
      <c r="G174" s="132">
        <f t="shared" si="16"/>
        <v>336728.64999999979</v>
      </c>
      <c r="H174" s="132">
        <f t="shared" si="23"/>
        <v>140.06161232876704</v>
      </c>
      <c r="I174" s="113">
        <f t="shared" si="17"/>
        <v>1.6123287670382069E-3</v>
      </c>
    </row>
    <row r="175" spans="1:9" x14ac:dyDescent="0.25">
      <c r="A175" s="45">
        <v>43725</v>
      </c>
      <c r="B175" s="134">
        <f t="shared" si="18"/>
        <v>1</v>
      </c>
      <c r="C175" s="132">
        <f t="shared" si="19"/>
        <v>4228</v>
      </c>
      <c r="D175" s="133">
        <f t="shared" si="20"/>
        <v>4089.62</v>
      </c>
      <c r="E175" s="132">
        <f t="shared" si="21"/>
        <v>138.38</v>
      </c>
      <c r="F175" s="132">
        <f t="shared" si="22"/>
        <v>336728.64999999979</v>
      </c>
      <c r="G175" s="132">
        <f t="shared" si="16"/>
        <v>332639.0299999998</v>
      </c>
      <c r="H175" s="132">
        <f t="shared" si="23"/>
        <v>138.38163698630126</v>
      </c>
      <c r="I175" s="113">
        <f t="shared" si="17"/>
        <v>1.6369863012641872E-3</v>
      </c>
    </row>
    <row r="176" spans="1:9" x14ac:dyDescent="0.25">
      <c r="A176" s="45">
        <v>43726</v>
      </c>
      <c r="B176" s="134">
        <f t="shared" si="18"/>
        <v>1</v>
      </c>
      <c r="C176" s="132">
        <f t="shared" si="19"/>
        <v>4228</v>
      </c>
      <c r="D176" s="133">
        <f t="shared" si="20"/>
        <v>4091.3</v>
      </c>
      <c r="E176" s="132">
        <f t="shared" si="21"/>
        <v>136.69999999999999</v>
      </c>
      <c r="F176" s="132">
        <f t="shared" si="22"/>
        <v>332639.0299999998</v>
      </c>
      <c r="G176" s="132">
        <f t="shared" si="16"/>
        <v>328547.72999999981</v>
      </c>
      <c r="H176" s="132">
        <f t="shared" si="23"/>
        <v>136.70097123287661</v>
      </c>
      <c r="I176" s="113">
        <f t="shared" si="17"/>
        <v>9.7123287662270741E-4</v>
      </c>
    </row>
    <row r="177" spans="1:9" x14ac:dyDescent="0.25">
      <c r="A177" s="45">
        <v>43727</v>
      </c>
      <c r="B177" s="134">
        <f t="shared" si="18"/>
        <v>1</v>
      </c>
      <c r="C177" s="132">
        <f t="shared" si="19"/>
        <v>4228</v>
      </c>
      <c r="D177" s="133">
        <f t="shared" si="20"/>
        <v>4092.98</v>
      </c>
      <c r="E177" s="132">
        <f t="shared" si="21"/>
        <v>135.02000000000001</v>
      </c>
      <c r="F177" s="132">
        <f t="shared" si="22"/>
        <v>328547.72999999981</v>
      </c>
      <c r="G177" s="132">
        <f t="shared" si="16"/>
        <v>324454.74999999983</v>
      </c>
      <c r="H177" s="132">
        <f t="shared" si="23"/>
        <v>135.01961506849307</v>
      </c>
      <c r="I177" s="113">
        <f t="shared" si="17"/>
        <v>-3.8493150694307587E-4</v>
      </c>
    </row>
    <row r="178" spans="1:9" x14ac:dyDescent="0.25">
      <c r="A178" s="45">
        <v>43728</v>
      </c>
      <c r="B178" s="134">
        <f t="shared" si="18"/>
        <v>1</v>
      </c>
      <c r="C178" s="132">
        <f t="shared" si="19"/>
        <v>4228</v>
      </c>
      <c r="D178" s="133">
        <f t="shared" si="20"/>
        <v>4094.66</v>
      </c>
      <c r="E178" s="132">
        <f t="shared" si="21"/>
        <v>133.34</v>
      </c>
      <c r="F178" s="132">
        <f t="shared" si="22"/>
        <v>324454.74999999983</v>
      </c>
      <c r="G178" s="132">
        <f t="shared" si="16"/>
        <v>320360.08999999985</v>
      </c>
      <c r="H178" s="132">
        <f t="shared" si="23"/>
        <v>133.3375684931506</v>
      </c>
      <c r="I178" s="113">
        <f t="shared" si="17"/>
        <v>-2.4315068494047409E-3</v>
      </c>
    </row>
    <row r="179" spans="1:9" x14ac:dyDescent="0.25">
      <c r="A179" s="45">
        <v>43729</v>
      </c>
      <c r="B179" s="134">
        <f t="shared" si="18"/>
        <v>1</v>
      </c>
      <c r="C179" s="132">
        <f t="shared" si="19"/>
        <v>4228</v>
      </c>
      <c r="D179" s="133">
        <f t="shared" si="20"/>
        <v>4096.3500000000004</v>
      </c>
      <c r="E179" s="132">
        <f t="shared" si="21"/>
        <v>131.65</v>
      </c>
      <c r="F179" s="132">
        <f t="shared" si="22"/>
        <v>320360.08999999985</v>
      </c>
      <c r="G179" s="132">
        <f t="shared" si="16"/>
        <v>316263.73999999987</v>
      </c>
      <c r="H179" s="132">
        <f t="shared" si="23"/>
        <v>131.65483150684926</v>
      </c>
      <c r="I179" s="113">
        <f t="shared" si="17"/>
        <v>4.831506849257039E-3</v>
      </c>
    </row>
    <row r="180" spans="1:9" x14ac:dyDescent="0.25">
      <c r="A180" s="45">
        <v>43730</v>
      </c>
      <c r="B180" s="134">
        <f t="shared" si="18"/>
        <v>1</v>
      </c>
      <c r="C180" s="132">
        <f t="shared" si="19"/>
        <v>4228</v>
      </c>
      <c r="D180" s="133">
        <f t="shared" si="20"/>
        <v>4098.03</v>
      </c>
      <c r="E180" s="132">
        <f t="shared" si="21"/>
        <v>129.97</v>
      </c>
      <c r="F180" s="132">
        <f t="shared" si="22"/>
        <v>316263.73999999987</v>
      </c>
      <c r="G180" s="132">
        <f t="shared" si="16"/>
        <v>312165.70999999985</v>
      </c>
      <c r="H180" s="132">
        <f t="shared" si="23"/>
        <v>129.97139999999993</v>
      </c>
      <c r="I180" s="113">
        <f t="shared" si="17"/>
        <v>1.3999999999327883E-3</v>
      </c>
    </row>
    <row r="181" spans="1:9" x14ac:dyDescent="0.25">
      <c r="A181" s="45">
        <v>43731</v>
      </c>
      <c r="B181" s="134">
        <f t="shared" si="18"/>
        <v>1</v>
      </c>
      <c r="C181" s="132">
        <f t="shared" si="19"/>
        <v>4228</v>
      </c>
      <c r="D181" s="133">
        <f t="shared" si="20"/>
        <v>4099.71</v>
      </c>
      <c r="E181" s="132">
        <f t="shared" si="21"/>
        <v>128.29</v>
      </c>
      <c r="F181" s="132">
        <f t="shared" si="22"/>
        <v>312165.70999999985</v>
      </c>
      <c r="G181" s="132">
        <f t="shared" si="16"/>
        <v>308065.99999999983</v>
      </c>
      <c r="H181" s="132">
        <f t="shared" si="23"/>
        <v>128.2872780821917</v>
      </c>
      <c r="I181" s="113">
        <f t="shared" si="17"/>
        <v>-2.7219178082873441E-3</v>
      </c>
    </row>
    <row r="182" spans="1:9" x14ac:dyDescent="0.25">
      <c r="A182" s="45">
        <v>43732</v>
      </c>
      <c r="B182" s="134">
        <f t="shared" si="18"/>
        <v>1</v>
      </c>
      <c r="C182" s="132">
        <f t="shared" si="19"/>
        <v>4228</v>
      </c>
      <c r="D182" s="133">
        <f t="shared" si="20"/>
        <v>4101.3999999999996</v>
      </c>
      <c r="E182" s="132">
        <f t="shared" si="21"/>
        <v>126.6</v>
      </c>
      <c r="F182" s="132">
        <f t="shared" si="22"/>
        <v>308065.99999999983</v>
      </c>
      <c r="G182" s="132">
        <f t="shared" si="16"/>
        <v>303964.5999999998</v>
      </c>
      <c r="H182" s="132">
        <f t="shared" si="23"/>
        <v>126.60246575342458</v>
      </c>
      <c r="I182" s="113">
        <f t="shared" si="17"/>
        <v>2.4657534245875468E-3</v>
      </c>
    </row>
    <row r="183" spans="1:9" x14ac:dyDescent="0.25">
      <c r="A183" s="45">
        <v>43733</v>
      </c>
      <c r="B183" s="134">
        <f t="shared" si="18"/>
        <v>1</v>
      </c>
      <c r="C183" s="132">
        <f t="shared" si="19"/>
        <v>4228</v>
      </c>
      <c r="D183" s="133">
        <f t="shared" si="20"/>
        <v>4103.08</v>
      </c>
      <c r="E183" s="132">
        <f t="shared" si="21"/>
        <v>124.92</v>
      </c>
      <c r="F183" s="132">
        <f t="shared" si="22"/>
        <v>303964.5999999998</v>
      </c>
      <c r="G183" s="132">
        <f t="shared" si="16"/>
        <v>299861.51999999979</v>
      </c>
      <c r="H183" s="132">
        <f t="shared" si="23"/>
        <v>124.91695890410949</v>
      </c>
      <c r="I183" s="113">
        <f t="shared" si="17"/>
        <v>-3.0410958905093821E-3</v>
      </c>
    </row>
    <row r="184" spans="1:9" x14ac:dyDescent="0.25">
      <c r="A184" s="45">
        <v>43734</v>
      </c>
      <c r="B184" s="134">
        <f t="shared" si="18"/>
        <v>1</v>
      </c>
      <c r="C184" s="132">
        <f t="shared" si="19"/>
        <v>4228</v>
      </c>
      <c r="D184" s="133">
        <f t="shared" si="20"/>
        <v>4104.7700000000004</v>
      </c>
      <c r="E184" s="132">
        <f t="shared" si="21"/>
        <v>123.23</v>
      </c>
      <c r="F184" s="132">
        <f t="shared" si="22"/>
        <v>299861.51999999979</v>
      </c>
      <c r="G184" s="132">
        <f t="shared" si="16"/>
        <v>295756.74999999977</v>
      </c>
      <c r="H184" s="132">
        <f t="shared" si="23"/>
        <v>123.23076164383552</v>
      </c>
      <c r="I184" s="113">
        <f t="shared" si="17"/>
        <v>7.6164383551713399E-4</v>
      </c>
    </row>
    <row r="185" spans="1:9" x14ac:dyDescent="0.25">
      <c r="A185" s="45">
        <v>43735</v>
      </c>
      <c r="B185" s="134">
        <f t="shared" si="18"/>
        <v>1</v>
      </c>
      <c r="C185" s="132">
        <f t="shared" si="19"/>
        <v>4228</v>
      </c>
      <c r="D185" s="133">
        <f t="shared" si="20"/>
        <v>4106.46</v>
      </c>
      <c r="E185" s="132">
        <f t="shared" si="21"/>
        <v>121.54</v>
      </c>
      <c r="F185" s="132">
        <f t="shared" si="22"/>
        <v>295756.74999999977</v>
      </c>
      <c r="G185" s="132">
        <f t="shared" si="16"/>
        <v>291650.28999999975</v>
      </c>
      <c r="H185" s="132">
        <f t="shared" si="23"/>
        <v>121.5438698630136</v>
      </c>
      <c r="I185" s="113">
        <f t="shared" si="17"/>
        <v>3.8698630135911571E-3</v>
      </c>
    </row>
    <row r="186" spans="1:9" x14ac:dyDescent="0.25">
      <c r="A186" s="45">
        <v>43736</v>
      </c>
      <c r="B186" s="134">
        <f t="shared" si="18"/>
        <v>1</v>
      </c>
      <c r="C186" s="132">
        <f t="shared" si="19"/>
        <v>4228</v>
      </c>
      <c r="D186" s="133">
        <f t="shared" si="20"/>
        <v>4108.1400000000003</v>
      </c>
      <c r="E186" s="132">
        <f t="shared" si="21"/>
        <v>119.86</v>
      </c>
      <c r="F186" s="132">
        <f t="shared" si="22"/>
        <v>291650.28999999975</v>
      </c>
      <c r="G186" s="132">
        <f t="shared" si="16"/>
        <v>287542.14999999973</v>
      </c>
      <c r="H186" s="132">
        <f t="shared" si="23"/>
        <v>119.85628356164374</v>
      </c>
      <c r="I186" s="113">
        <f t="shared" si="17"/>
        <v>-3.7164383562640069E-3</v>
      </c>
    </row>
    <row r="187" spans="1:9" x14ac:dyDescent="0.25">
      <c r="A187" s="45">
        <v>43737</v>
      </c>
      <c r="B187" s="134">
        <f t="shared" si="18"/>
        <v>1</v>
      </c>
      <c r="C187" s="132">
        <f t="shared" si="19"/>
        <v>4228</v>
      </c>
      <c r="D187" s="133">
        <f t="shared" si="20"/>
        <v>4109.83</v>
      </c>
      <c r="E187" s="132">
        <f t="shared" si="21"/>
        <v>118.17</v>
      </c>
      <c r="F187" s="132">
        <f t="shared" si="22"/>
        <v>287542.14999999973</v>
      </c>
      <c r="G187" s="132">
        <f t="shared" si="16"/>
        <v>283432.31999999972</v>
      </c>
      <c r="H187" s="132">
        <f t="shared" si="23"/>
        <v>118.16800684931495</v>
      </c>
      <c r="I187" s="113">
        <f t="shared" si="17"/>
        <v>-1.9931506850525693E-3</v>
      </c>
    </row>
    <row r="188" spans="1:9" x14ac:dyDescent="0.25">
      <c r="A188" s="45">
        <v>43738</v>
      </c>
      <c r="B188" s="134">
        <f t="shared" si="18"/>
        <v>1</v>
      </c>
      <c r="C188" s="132">
        <f t="shared" si="19"/>
        <v>4228</v>
      </c>
      <c r="D188" s="133">
        <f t="shared" si="20"/>
        <v>4111.5200000000004</v>
      </c>
      <c r="E188" s="132">
        <f t="shared" si="21"/>
        <v>116.48</v>
      </c>
      <c r="F188" s="132">
        <f t="shared" si="22"/>
        <v>283432.31999999972</v>
      </c>
      <c r="G188" s="132">
        <f t="shared" si="16"/>
        <v>279320.7999999997</v>
      </c>
      <c r="H188" s="132">
        <f t="shared" si="23"/>
        <v>116.47903561643822</v>
      </c>
      <c r="I188" s="113">
        <f t="shared" si="17"/>
        <v>-9.6438356177941387E-4</v>
      </c>
    </row>
    <row r="189" spans="1:9" x14ac:dyDescent="0.25">
      <c r="A189" s="45">
        <v>43739</v>
      </c>
      <c r="B189" s="134">
        <f t="shared" si="18"/>
        <v>1</v>
      </c>
      <c r="C189" s="132">
        <f t="shared" si="19"/>
        <v>4228</v>
      </c>
      <c r="D189" s="133">
        <f t="shared" si="20"/>
        <v>4113.21</v>
      </c>
      <c r="E189" s="132">
        <f t="shared" si="21"/>
        <v>114.79</v>
      </c>
      <c r="F189" s="132">
        <f t="shared" si="22"/>
        <v>279320.7999999997</v>
      </c>
      <c r="G189" s="132">
        <f t="shared" si="16"/>
        <v>275207.58999999968</v>
      </c>
      <c r="H189" s="132">
        <f t="shared" si="23"/>
        <v>114.78936986301356</v>
      </c>
      <c r="I189" s="113">
        <f t="shared" si="17"/>
        <v>-6.3013698644454053E-4</v>
      </c>
    </row>
    <row r="190" spans="1:9" x14ac:dyDescent="0.25">
      <c r="A190" s="45">
        <v>43740</v>
      </c>
      <c r="B190" s="134">
        <f t="shared" si="18"/>
        <v>1</v>
      </c>
      <c r="C190" s="132">
        <f t="shared" si="19"/>
        <v>4228</v>
      </c>
      <c r="D190" s="133">
        <f t="shared" si="20"/>
        <v>4114.8999999999996</v>
      </c>
      <c r="E190" s="132">
        <f t="shared" si="21"/>
        <v>113.1</v>
      </c>
      <c r="F190" s="132">
        <f t="shared" si="22"/>
        <v>275207.58999999968</v>
      </c>
      <c r="G190" s="132">
        <f t="shared" si="16"/>
        <v>271092.68999999965</v>
      </c>
      <c r="H190" s="132">
        <f t="shared" si="23"/>
        <v>113.09900958904096</v>
      </c>
      <c r="I190" s="113">
        <f t="shared" si="17"/>
        <v>-9.9041095903373844E-4</v>
      </c>
    </row>
    <row r="191" spans="1:9" x14ac:dyDescent="0.25">
      <c r="A191" s="45">
        <v>43741</v>
      </c>
      <c r="B191" s="134">
        <f t="shared" si="18"/>
        <v>1</v>
      </c>
      <c r="C191" s="132">
        <f t="shared" si="19"/>
        <v>4228</v>
      </c>
      <c r="D191" s="133">
        <f t="shared" si="20"/>
        <v>4116.59</v>
      </c>
      <c r="E191" s="132">
        <f t="shared" si="21"/>
        <v>111.41</v>
      </c>
      <c r="F191" s="132">
        <f t="shared" si="22"/>
        <v>271092.68999999965</v>
      </c>
      <c r="G191" s="132">
        <f t="shared" si="16"/>
        <v>266976.09999999963</v>
      </c>
      <c r="H191" s="132">
        <f t="shared" si="23"/>
        <v>111.40795479452041</v>
      </c>
      <c r="I191" s="113">
        <f t="shared" si="17"/>
        <v>-2.0452054795896402E-3</v>
      </c>
    </row>
    <row r="192" spans="1:9" x14ac:dyDescent="0.25">
      <c r="A192" s="45">
        <v>43742</v>
      </c>
      <c r="B192" s="134">
        <f t="shared" si="18"/>
        <v>1</v>
      </c>
      <c r="C192" s="132">
        <f t="shared" si="19"/>
        <v>4228</v>
      </c>
      <c r="D192" s="133">
        <f t="shared" si="20"/>
        <v>4118.28</v>
      </c>
      <c r="E192" s="132">
        <f t="shared" si="21"/>
        <v>109.72</v>
      </c>
      <c r="F192" s="132">
        <f t="shared" si="22"/>
        <v>266976.09999999963</v>
      </c>
      <c r="G192" s="132">
        <f t="shared" si="16"/>
        <v>262857.8199999996</v>
      </c>
      <c r="H192" s="132">
        <f t="shared" si="23"/>
        <v>109.7162054794519</v>
      </c>
      <c r="I192" s="113">
        <f t="shared" si="17"/>
        <v>-3.7945205480980349E-3</v>
      </c>
    </row>
    <row r="193" spans="1:9" x14ac:dyDescent="0.25">
      <c r="A193" s="45">
        <v>43743</v>
      </c>
      <c r="B193" s="134">
        <f t="shared" si="18"/>
        <v>1</v>
      </c>
      <c r="C193" s="132">
        <f t="shared" si="19"/>
        <v>4228</v>
      </c>
      <c r="D193" s="133">
        <f t="shared" si="20"/>
        <v>4119.9799999999996</v>
      </c>
      <c r="E193" s="132">
        <f t="shared" si="21"/>
        <v>108.02</v>
      </c>
      <c r="F193" s="132">
        <f t="shared" si="22"/>
        <v>262857.8199999996</v>
      </c>
      <c r="G193" s="132">
        <f t="shared" si="16"/>
        <v>258737.83999999959</v>
      </c>
      <c r="H193" s="132">
        <f t="shared" si="23"/>
        <v>108.02376164383544</v>
      </c>
      <c r="I193" s="113">
        <f t="shared" si="17"/>
        <v>3.7616438354461934E-3</v>
      </c>
    </row>
    <row r="194" spans="1:9" x14ac:dyDescent="0.25">
      <c r="A194" s="45">
        <v>43744</v>
      </c>
      <c r="B194" s="134">
        <f t="shared" si="18"/>
        <v>1</v>
      </c>
      <c r="C194" s="132">
        <f t="shared" si="19"/>
        <v>4228</v>
      </c>
      <c r="D194" s="133">
        <f t="shared" si="20"/>
        <v>4121.67</v>
      </c>
      <c r="E194" s="132">
        <f t="shared" si="21"/>
        <v>106.33</v>
      </c>
      <c r="F194" s="132">
        <f t="shared" si="22"/>
        <v>258737.83999999959</v>
      </c>
      <c r="G194" s="132">
        <f t="shared" si="16"/>
        <v>254616.16999999958</v>
      </c>
      <c r="H194" s="132">
        <f t="shared" si="23"/>
        <v>106.33061917808202</v>
      </c>
      <c r="I194" s="113">
        <f t="shared" si="17"/>
        <v>6.1917808201883417E-4</v>
      </c>
    </row>
    <row r="195" spans="1:9" x14ac:dyDescent="0.25">
      <c r="A195" s="45">
        <v>43745</v>
      </c>
      <c r="B195" s="134">
        <f t="shared" si="18"/>
        <v>1</v>
      </c>
      <c r="C195" s="132">
        <f t="shared" si="19"/>
        <v>4228</v>
      </c>
      <c r="D195" s="133">
        <f t="shared" si="20"/>
        <v>4123.3599999999997</v>
      </c>
      <c r="E195" s="132">
        <f t="shared" si="21"/>
        <v>104.64</v>
      </c>
      <c r="F195" s="132">
        <f t="shared" si="22"/>
        <v>254616.16999999958</v>
      </c>
      <c r="G195" s="132">
        <f t="shared" si="16"/>
        <v>250492.80999999959</v>
      </c>
      <c r="H195" s="132">
        <f t="shared" si="23"/>
        <v>104.63678219178064</v>
      </c>
      <c r="I195" s="113">
        <f t="shared" si="17"/>
        <v>-3.217808219361018E-3</v>
      </c>
    </row>
    <row r="196" spans="1:9" x14ac:dyDescent="0.25">
      <c r="A196" s="45">
        <v>43746</v>
      </c>
      <c r="B196" s="134">
        <f t="shared" si="18"/>
        <v>1</v>
      </c>
      <c r="C196" s="132">
        <f t="shared" si="19"/>
        <v>4228</v>
      </c>
      <c r="D196" s="133">
        <f t="shared" si="20"/>
        <v>4125.0600000000004</v>
      </c>
      <c r="E196" s="132">
        <f t="shared" si="21"/>
        <v>102.94</v>
      </c>
      <c r="F196" s="132">
        <f t="shared" si="22"/>
        <v>250492.80999999959</v>
      </c>
      <c r="G196" s="132">
        <f t="shared" ref="G196:G255" si="24">F196-D196</f>
        <v>246367.74999999959</v>
      </c>
      <c r="H196" s="132">
        <f t="shared" si="23"/>
        <v>102.94225068493134</v>
      </c>
      <c r="I196" s="113">
        <f t="shared" ref="I196:I255" si="25">H196-E196</f>
        <v>2.2506849313401744E-3</v>
      </c>
    </row>
    <row r="197" spans="1:9" x14ac:dyDescent="0.25">
      <c r="A197" s="45">
        <v>43747</v>
      </c>
      <c r="B197" s="134">
        <f t="shared" ref="B197:B255" si="26">A197-A196</f>
        <v>1</v>
      </c>
      <c r="C197" s="132">
        <f t="shared" ref="C197:C255" si="27">$D$2</f>
        <v>4228</v>
      </c>
      <c r="D197" s="133">
        <f t="shared" ref="D197:D255" si="28">C197-E197</f>
        <v>4126.75</v>
      </c>
      <c r="E197" s="132">
        <f t="shared" ref="E197:E254" si="29">ROUND(F197*B197*$B$2/365,2)</f>
        <v>101.25</v>
      </c>
      <c r="F197" s="132">
        <f t="shared" ref="F197:F255" si="30">G196</f>
        <v>246367.74999999959</v>
      </c>
      <c r="G197" s="132">
        <f t="shared" si="24"/>
        <v>242240.99999999959</v>
      </c>
      <c r="H197" s="132">
        <f t="shared" ref="H197:H255" si="31">F197*$B$2*B197/365</f>
        <v>101.24702054794504</v>
      </c>
      <c r="I197" s="113">
        <f t="shared" si="25"/>
        <v>-2.9794520549586423E-3</v>
      </c>
    </row>
    <row r="198" spans="1:9" x14ac:dyDescent="0.25">
      <c r="A198" s="45">
        <v>43748</v>
      </c>
      <c r="B198" s="134">
        <f t="shared" si="26"/>
        <v>1</v>
      </c>
      <c r="C198" s="132">
        <f t="shared" si="27"/>
        <v>4228</v>
      </c>
      <c r="D198" s="133">
        <f t="shared" si="28"/>
        <v>4128.45</v>
      </c>
      <c r="E198" s="132">
        <f t="shared" si="29"/>
        <v>99.55</v>
      </c>
      <c r="F198" s="132">
        <f t="shared" si="30"/>
        <v>242240.99999999959</v>
      </c>
      <c r="G198" s="132">
        <f t="shared" si="24"/>
        <v>238112.54999999958</v>
      </c>
      <c r="H198" s="132">
        <f t="shared" si="31"/>
        <v>99.551095890410778</v>
      </c>
      <c r="I198" s="113">
        <f t="shared" si="25"/>
        <v>1.0958904107809531E-3</v>
      </c>
    </row>
    <row r="199" spans="1:9" x14ac:dyDescent="0.25">
      <c r="A199" s="45">
        <v>43749</v>
      </c>
      <c r="B199" s="134">
        <f t="shared" si="26"/>
        <v>1</v>
      </c>
      <c r="C199" s="132">
        <f t="shared" si="27"/>
        <v>4228</v>
      </c>
      <c r="D199" s="133">
        <f t="shared" si="28"/>
        <v>4130.1499999999996</v>
      </c>
      <c r="E199" s="132">
        <f t="shared" si="29"/>
        <v>97.85</v>
      </c>
      <c r="F199" s="132">
        <f t="shared" si="30"/>
        <v>238112.54999999958</v>
      </c>
      <c r="G199" s="132">
        <f t="shared" si="24"/>
        <v>233982.39999999959</v>
      </c>
      <c r="H199" s="132">
        <f t="shared" si="31"/>
        <v>97.854472602739548</v>
      </c>
      <c r="I199" s="113">
        <f t="shared" si="25"/>
        <v>4.4726027395540768E-3</v>
      </c>
    </row>
    <row r="200" spans="1:9" x14ac:dyDescent="0.25">
      <c r="A200" s="45">
        <v>43750</v>
      </c>
      <c r="B200" s="134">
        <f t="shared" si="26"/>
        <v>1</v>
      </c>
      <c r="C200" s="132">
        <f t="shared" si="27"/>
        <v>4228</v>
      </c>
      <c r="D200" s="133">
        <f t="shared" si="28"/>
        <v>4131.84</v>
      </c>
      <c r="E200" s="132">
        <f t="shared" si="29"/>
        <v>96.16</v>
      </c>
      <c r="F200" s="132">
        <f t="shared" si="30"/>
        <v>233982.39999999959</v>
      </c>
      <c r="G200" s="132">
        <f t="shared" si="24"/>
        <v>229850.55999999959</v>
      </c>
      <c r="H200" s="132">
        <f t="shared" si="31"/>
        <v>96.157150684931324</v>
      </c>
      <c r="I200" s="113">
        <f t="shared" si="25"/>
        <v>-2.8493150686728086E-3</v>
      </c>
    </row>
    <row r="201" spans="1:9" x14ac:dyDescent="0.25">
      <c r="A201" s="45">
        <v>43751</v>
      </c>
      <c r="B201" s="134">
        <f t="shared" si="26"/>
        <v>1</v>
      </c>
      <c r="C201" s="132">
        <f t="shared" si="27"/>
        <v>4228</v>
      </c>
      <c r="D201" s="133">
        <f t="shared" si="28"/>
        <v>4133.54</v>
      </c>
      <c r="E201" s="132">
        <f t="shared" si="29"/>
        <v>94.46</v>
      </c>
      <c r="F201" s="132">
        <f t="shared" si="30"/>
        <v>229850.55999999959</v>
      </c>
      <c r="G201" s="132">
        <f t="shared" si="24"/>
        <v>225717.01999999958</v>
      </c>
      <c r="H201" s="132">
        <f t="shared" si="31"/>
        <v>94.459134246575175</v>
      </c>
      <c r="I201" s="113">
        <f t="shared" si="25"/>
        <v>-8.6575342481864936E-4</v>
      </c>
    </row>
    <row r="202" spans="1:9" x14ac:dyDescent="0.25">
      <c r="A202" s="45">
        <v>43752</v>
      </c>
      <c r="B202" s="134">
        <f t="shared" si="26"/>
        <v>1</v>
      </c>
      <c r="C202" s="132">
        <f t="shared" si="27"/>
        <v>4228</v>
      </c>
      <c r="D202" s="133">
        <f t="shared" si="28"/>
        <v>4135.24</v>
      </c>
      <c r="E202" s="132">
        <f t="shared" si="29"/>
        <v>92.76</v>
      </c>
      <c r="F202" s="132">
        <f t="shared" si="30"/>
        <v>225717.01999999958</v>
      </c>
      <c r="G202" s="132">
        <f t="shared" si="24"/>
        <v>221581.77999999959</v>
      </c>
      <c r="H202" s="132">
        <f t="shared" si="31"/>
        <v>92.760419178082017</v>
      </c>
      <c r="I202" s="113">
        <f t="shared" si="25"/>
        <v>4.1917808201219486E-4</v>
      </c>
    </row>
    <row r="203" spans="1:9" x14ac:dyDescent="0.25">
      <c r="A203" s="45">
        <v>43753</v>
      </c>
      <c r="B203" s="134">
        <f t="shared" si="26"/>
        <v>1</v>
      </c>
      <c r="C203" s="132">
        <f t="shared" si="27"/>
        <v>4228</v>
      </c>
      <c r="D203" s="133">
        <f t="shared" si="28"/>
        <v>4136.9399999999996</v>
      </c>
      <c r="E203" s="132">
        <f t="shared" si="29"/>
        <v>91.06</v>
      </c>
      <c r="F203" s="132">
        <f t="shared" si="30"/>
        <v>221581.77999999959</v>
      </c>
      <c r="G203" s="132">
        <f t="shared" si="24"/>
        <v>217444.83999999959</v>
      </c>
      <c r="H203" s="132">
        <f t="shared" si="31"/>
        <v>91.061005479451879</v>
      </c>
      <c r="I203" s="113">
        <f t="shared" si="25"/>
        <v>1.0054794518765675E-3</v>
      </c>
    </row>
    <row r="204" spans="1:9" x14ac:dyDescent="0.25">
      <c r="A204" s="45">
        <v>43754</v>
      </c>
      <c r="B204" s="134">
        <f t="shared" si="26"/>
        <v>1</v>
      </c>
      <c r="C204" s="132">
        <f t="shared" si="27"/>
        <v>4228</v>
      </c>
      <c r="D204" s="133">
        <f t="shared" si="28"/>
        <v>4138.6400000000003</v>
      </c>
      <c r="E204" s="132">
        <f t="shared" si="29"/>
        <v>89.36</v>
      </c>
      <c r="F204" s="132">
        <f t="shared" si="30"/>
        <v>217444.83999999959</v>
      </c>
      <c r="G204" s="132">
        <f t="shared" si="24"/>
        <v>213306.19999999958</v>
      </c>
      <c r="H204" s="132">
        <f t="shared" si="31"/>
        <v>89.36089315068476</v>
      </c>
      <c r="I204" s="113">
        <f t="shared" si="25"/>
        <v>8.9315068476025772E-4</v>
      </c>
    </row>
    <row r="205" spans="1:9" x14ac:dyDescent="0.25">
      <c r="A205" s="45">
        <v>43755</v>
      </c>
      <c r="B205" s="134">
        <f t="shared" si="26"/>
        <v>1</v>
      </c>
      <c r="C205" s="132">
        <f t="shared" si="27"/>
        <v>4228</v>
      </c>
      <c r="D205" s="133">
        <f t="shared" si="28"/>
        <v>4140.34</v>
      </c>
      <c r="E205" s="132">
        <f t="shared" si="29"/>
        <v>87.66</v>
      </c>
      <c r="F205" s="132">
        <f t="shared" si="30"/>
        <v>213306.19999999958</v>
      </c>
      <c r="G205" s="132">
        <f t="shared" si="24"/>
        <v>209165.85999999958</v>
      </c>
      <c r="H205" s="132">
        <f t="shared" si="31"/>
        <v>87.660082191780646</v>
      </c>
      <c r="I205" s="113">
        <f t="shared" si="25"/>
        <v>8.2191780649054635E-5</v>
      </c>
    </row>
    <row r="206" spans="1:9" x14ac:dyDescent="0.25">
      <c r="A206" s="45">
        <v>43756</v>
      </c>
      <c r="B206" s="134">
        <f t="shared" si="26"/>
        <v>1</v>
      </c>
      <c r="C206" s="132">
        <f t="shared" si="27"/>
        <v>4228</v>
      </c>
      <c r="D206" s="133">
        <f t="shared" si="28"/>
        <v>4142.04</v>
      </c>
      <c r="E206" s="132">
        <f t="shared" si="29"/>
        <v>85.96</v>
      </c>
      <c r="F206" s="132">
        <f t="shared" si="30"/>
        <v>209165.85999999958</v>
      </c>
      <c r="G206" s="132">
        <f t="shared" si="24"/>
        <v>205023.81999999957</v>
      </c>
      <c r="H206" s="132">
        <f t="shared" si="31"/>
        <v>85.958572602739551</v>
      </c>
      <c r="I206" s="113">
        <f t="shared" si="25"/>
        <v>-1.4273972604428309E-3</v>
      </c>
    </row>
    <row r="207" spans="1:9" x14ac:dyDescent="0.25">
      <c r="A207" s="45">
        <v>43757</v>
      </c>
      <c r="B207" s="134">
        <f t="shared" si="26"/>
        <v>1</v>
      </c>
      <c r="C207" s="132">
        <f t="shared" si="27"/>
        <v>4228</v>
      </c>
      <c r="D207" s="133">
        <f t="shared" si="28"/>
        <v>4143.74</v>
      </c>
      <c r="E207" s="132">
        <f t="shared" si="29"/>
        <v>84.26</v>
      </c>
      <c r="F207" s="132">
        <f t="shared" si="30"/>
        <v>205023.81999999957</v>
      </c>
      <c r="G207" s="132">
        <f t="shared" si="24"/>
        <v>200880.07999999958</v>
      </c>
      <c r="H207" s="132">
        <f t="shared" si="31"/>
        <v>84.256364383561461</v>
      </c>
      <c r="I207" s="113">
        <f t="shared" si="25"/>
        <v>-3.6356164385438205E-3</v>
      </c>
    </row>
    <row r="208" spans="1:9" x14ac:dyDescent="0.25">
      <c r="A208" s="45">
        <v>43758</v>
      </c>
      <c r="B208" s="134">
        <f t="shared" si="26"/>
        <v>1</v>
      </c>
      <c r="C208" s="132">
        <f t="shared" si="27"/>
        <v>4228</v>
      </c>
      <c r="D208" s="133">
        <f t="shared" si="28"/>
        <v>4145.45</v>
      </c>
      <c r="E208" s="132">
        <f t="shared" si="29"/>
        <v>82.55</v>
      </c>
      <c r="F208" s="132">
        <f t="shared" si="30"/>
        <v>200880.07999999958</v>
      </c>
      <c r="G208" s="132">
        <f t="shared" si="24"/>
        <v>196734.62999999957</v>
      </c>
      <c r="H208" s="132">
        <f t="shared" si="31"/>
        <v>82.553457534246405</v>
      </c>
      <c r="I208" s="113">
        <f t="shared" si="25"/>
        <v>3.457534246408045E-3</v>
      </c>
    </row>
    <row r="209" spans="1:9" x14ac:dyDescent="0.25">
      <c r="A209" s="45">
        <v>43759</v>
      </c>
      <c r="B209" s="134">
        <f t="shared" si="26"/>
        <v>1</v>
      </c>
      <c r="C209" s="132">
        <f t="shared" si="27"/>
        <v>4228</v>
      </c>
      <c r="D209" s="133">
        <f t="shared" si="28"/>
        <v>4147.1499999999996</v>
      </c>
      <c r="E209" s="132">
        <f t="shared" si="29"/>
        <v>80.849999999999994</v>
      </c>
      <c r="F209" s="132">
        <f t="shared" si="30"/>
        <v>196734.62999999957</v>
      </c>
      <c r="G209" s="132">
        <f t="shared" si="24"/>
        <v>192587.47999999957</v>
      </c>
      <c r="H209" s="132">
        <f t="shared" si="31"/>
        <v>80.849847945205298</v>
      </c>
      <c r="I209" s="113">
        <f t="shared" si="25"/>
        <v>-1.5205479469670991E-4</v>
      </c>
    </row>
    <row r="210" spans="1:9" x14ac:dyDescent="0.25">
      <c r="A210" s="45">
        <v>43760</v>
      </c>
      <c r="B210" s="134">
        <f t="shared" si="26"/>
        <v>1</v>
      </c>
      <c r="C210" s="132">
        <f t="shared" si="27"/>
        <v>4228</v>
      </c>
      <c r="D210" s="133">
        <f t="shared" si="28"/>
        <v>4148.8500000000004</v>
      </c>
      <c r="E210" s="132">
        <f t="shared" si="29"/>
        <v>79.150000000000006</v>
      </c>
      <c r="F210" s="132">
        <f t="shared" si="30"/>
        <v>192587.47999999957</v>
      </c>
      <c r="G210" s="132">
        <f t="shared" si="24"/>
        <v>188438.62999999957</v>
      </c>
      <c r="H210" s="132">
        <f t="shared" si="31"/>
        <v>79.145539726027209</v>
      </c>
      <c r="I210" s="113">
        <f t="shared" si="25"/>
        <v>-4.4602739727963581E-3</v>
      </c>
    </row>
    <row r="211" spans="1:9" x14ac:dyDescent="0.25">
      <c r="A211" s="45">
        <v>43761</v>
      </c>
      <c r="B211" s="134">
        <f t="shared" si="26"/>
        <v>1</v>
      </c>
      <c r="C211" s="132">
        <f t="shared" si="27"/>
        <v>4228</v>
      </c>
      <c r="D211" s="133">
        <f t="shared" si="28"/>
        <v>4150.5600000000004</v>
      </c>
      <c r="E211" s="132">
        <f t="shared" si="29"/>
        <v>77.44</v>
      </c>
      <c r="F211" s="132">
        <f t="shared" si="30"/>
        <v>188438.62999999957</v>
      </c>
      <c r="G211" s="132">
        <f t="shared" si="24"/>
        <v>184288.06999999957</v>
      </c>
      <c r="H211" s="132">
        <f t="shared" si="31"/>
        <v>77.440532876712155</v>
      </c>
      <c r="I211" s="113">
        <f t="shared" si="25"/>
        <v>5.3287671215684895E-4</v>
      </c>
    </row>
    <row r="212" spans="1:9" x14ac:dyDescent="0.25">
      <c r="A212" s="45">
        <v>43762</v>
      </c>
      <c r="B212" s="134">
        <f t="shared" si="26"/>
        <v>1</v>
      </c>
      <c r="C212" s="132">
        <f t="shared" si="27"/>
        <v>4228</v>
      </c>
      <c r="D212" s="133">
        <f t="shared" si="28"/>
        <v>4152.2700000000004</v>
      </c>
      <c r="E212" s="132">
        <f t="shared" si="29"/>
        <v>75.73</v>
      </c>
      <c r="F212" s="132">
        <f t="shared" si="30"/>
        <v>184288.06999999957</v>
      </c>
      <c r="G212" s="132">
        <f t="shared" si="24"/>
        <v>180135.79999999958</v>
      </c>
      <c r="H212" s="132">
        <f t="shared" si="31"/>
        <v>75.734823287671063</v>
      </c>
      <c r="I212" s="113">
        <f t="shared" si="25"/>
        <v>4.8232876710585515E-3</v>
      </c>
    </row>
    <row r="213" spans="1:9" x14ac:dyDescent="0.25">
      <c r="A213" s="45">
        <v>43763</v>
      </c>
      <c r="B213" s="134">
        <f t="shared" si="26"/>
        <v>1</v>
      </c>
      <c r="C213" s="132">
        <f t="shared" si="27"/>
        <v>4228</v>
      </c>
      <c r="D213" s="133">
        <f t="shared" si="28"/>
        <v>4153.97</v>
      </c>
      <c r="E213" s="132">
        <f t="shared" si="29"/>
        <v>74.03</v>
      </c>
      <c r="F213" s="132">
        <f t="shared" si="30"/>
        <v>180135.79999999958</v>
      </c>
      <c r="G213" s="132">
        <f t="shared" si="24"/>
        <v>175981.82999999958</v>
      </c>
      <c r="H213" s="132">
        <f t="shared" si="31"/>
        <v>74.028410958903933</v>
      </c>
      <c r="I213" s="113">
        <f t="shared" si="25"/>
        <v>-1.5890410960679446E-3</v>
      </c>
    </row>
    <row r="214" spans="1:9" x14ac:dyDescent="0.25">
      <c r="A214" s="45">
        <v>43764</v>
      </c>
      <c r="B214" s="134">
        <f t="shared" si="26"/>
        <v>1</v>
      </c>
      <c r="C214" s="132">
        <f t="shared" si="27"/>
        <v>4228</v>
      </c>
      <c r="D214" s="133">
        <f t="shared" si="28"/>
        <v>4155.68</v>
      </c>
      <c r="E214" s="132">
        <f t="shared" si="29"/>
        <v>72.319999999999993</v>
      </c>
      <c r="F214" s="132">
        <f t="shared" si="30"/>
        <v>175981.82999999958</v>
      </c>
      <c r="G214" s="132">
        <f t="shared" si="24"/>
        <v>171826.14999999959</v>
      </c>
      <c r="H214" s="132">
        <f t="shared" si="31"/>
        <v>72.321299999999823</v>
      </c>
      <c r="I214" s="113">
        <f t="shared" si="25"/>
        <v>1.2999999998299927E-3</v>
      </c>
    </row>
    <row r="215" spans="1:9" x14ac:dyDescent="0.25">
      <c r="A215" s="45">
        <v>43765</v>
      </c>
      <c r="B215" s="134">
        <f t="shared" si="26"/>
        <v>1</v>
      </c>
      <c r="C215" s="132">
        <f t="shared" si="27"/>
        <v>4228</v>
      </c>
      <c r="D215" s="133">
        <f t="shared" si="28"/>
        <v>4157.3900000000003</v>
      </c>
      <c r="E215" s="132">
        <f t="shared" si="29"/>
        <v>70.61</v>
      </c>
      <c r="F215" s="132">
        <f t="shared" si="30"/>
        <v>171826.14999999959</v>
      </c>
      <c r="G215" s="132">
        <f t="shared" si="24"/>
        <v>167668.75999999957</v>
      </c>
      <c r="H215" s="132">
        <f t="shared" si="31"/>
        <v>70.61348630136969</v>
      </c>
      <c r="I215" s="113">
        <f t="shared" si="25"/>
        <v>3.4863013696906364E-3</v>
      </c>
    </row>
    <row r="216" spans="1:9" x14ac:dyDescent="0.25">
      <c r="A216" s="45">
        <v>43766</v>
      </c>
      <c r="B216" s="134">
        <f t="shared" si="26"/>
        <v>1</v>
      </c>
      <c r="C216" s="132">
        <f t="shared" si="27"/>
        <v>4228</v>
      </c>
      <c r="D216" s="133">
        <f t="shared" si="28"/>
        <v>4159.1000000000004</v>
      </c>
      <c r="E216" s="132">
        <f t="shared" si="29"/>
        <v>68.900000000000006</v>
      </c>
      <c r="F216" s="132">
        <f t="shared" si="30"/>
        <v>167668.75999999957</v>
      </c>
      <c r="G216" s="132">
        <f t="shared" si="24"/>
        <v>163509.65999999957</v>
      </c>
      <c r="H216" s="132">
        <f t="shared" si="31"/>
        <v>68.90496986301352</v>
      </c>
      <c r="I216" s="113">
        <f t="shared" si="25"/>
        <v>4.9698630135139865E-3</v>
      </c>
    </row>
    <row r="217" spans="1:9" x14ac:dyDescent="0.25">
      <c r="A217" s="45">
        <v>43767</v>
      </c>
      <c r="B217" s="134">
        <f t="shared" si="26"/>
        <v>1</v>
      </c>
      <c r="C217" s="132">
        <f t="shared" si="27"/>
        <v>4228</v>
      </c>
      <c r="D217" s="133">
        <f t="shared" si="28"/>
        <v>4160.8</v>
      </c>
      <c r="E217" s="132">
        <f t="shared" si="29"/>
        <v>67.2</v>
      </c>
      <c r="F217" s="132">
        <f t="shared" si="30"/>
        <v>163509.65999999957</v>
      </c>
      <c r="G217" s="132">
        <f t="shared" si="24"/>
        <v>159348.85999999958</v>
      </c>
      <c r="H217" s="132">
        <f t="shared" si="31"/>
        <v>67.195750684931326</v>
      </c>
      <c r="I217" s="113">
        <f t="shared" si="25"/>
        <v>-4.2493150686766512E-3</v>
      </c>
    </row>
    <row r="218" spans="1:9" x14ac:dyDescent="0.25">
      <c r="A218" s="45">
        <v>43768</v>
      </c>
      <c r="B218" s="134">
        <f t="shared" si="26"/>
        <v>1</v>
      </c>
      <c r="C218" s="132">
        <f t="shared" si="27"/>
        <v>4228</v>
      </c>
      <c r="D218" s="133">
        <f t="shared" si="28"/>
        <v>4162.51</v>
      </c>
      <c r="E218" s="132">
        <f t="shared" si="29"/>
        <v>65.489999999999995</v>
      </c>
      <c r="F218" s="132">
        <f t="shared" si="30"/>
        <v>159348.85999999958</v>
      </c>
      <c r="G218" s="132">
        <f t="shared" si="24"/>
        <v>155186.34999999957</v>
      </c>
      <c r="H218" s="132">
        <f t="shared" si="31"/>
        <v>65.485832876712152</v>
      </c>
      <c r="I218" s="113">
        <f t="shared" si="25"/>
        <v>-4.1671232878428555E-3</v>
      </c>
    </row>
    <row r="219" spans="1:9" x14ac:dyDescent="0.25">
      <c r="A219" s="45">
        <v>43769</v>
      </c>
      <c r="B219" s="134">
        <f t="shared" si="26"/>
        <v>1</v>
      </c>
      <c r="C219" s="132">
        <f t="shared" si="27"/>
        <v>4228</v>
      </c>
      <c r="D219" s="133">
        <f t="shared" si="28"/>
        <v>4164.22</v>
      </c>
      <c r="E219" s="132">
        <f t="shared" si="29"/>
        <v>63.78</v>
      </c>
      <c r="F219" s="132">
        <f t="shared" si="30"/>
        <v>155186.34999999957</v>
      </c>
      <c r="G219" s="132">
        <f t="shared" si="24"/>
        <v>151022.12999999957</v>
      </c>
      <c r="H219" s="132">
        <f t="shared" si="31"/>
        <v>63.775212328766941</v>
      </c>
      <c r="I219" s="113">
        <f t="shared" si="25"/>
        <v>-4.7876712330605642E-3</v>
      </c>
    </row>
    <row r="220" spans="1:9" x14ac:dyDescent="0.25">
      <c r="A220" s="45">
        <v>43770</v>
      </c>
      <c r="B220" s="134">
        <f t="shared" si="26"/>
        <v>1</v>
      </c>
      <c r="C220" s="132">
        <f t="shared" si="27"/>
        <v>4228</v>
      </c>
      <c r="D220" s="133">
        <f t="shared" si="28"/>
        <v>4165.9399999999996</v>
      </c>
      <c r="E220" s="132">
        <f t="shared" si="29"/>
        <v>62.06</v>
      </c>
      <c r="F220" s="132">
        <f t="shared" si="30"/>
        <v>151022.12999999957</v>
      </c>
      <c r="G220" s="132">
        <f t="shared" si="24"/>
        <v>146856.18999999957</v>
      </c>
      <c r="H220" s="132">
        <f t="shared" si="31"/>
        <v>62.063889041095713</v>
      </c>
      <c r="I220" s="113">
        <f t="shared" si="25"/>
        <v>3.8890410957108656E-3</v>
      </c>
    </row>
    <row r="221" spans="1:9" x14ac:dyDescent="0.25">
      <c r="A221" s="45">
        <v>43771</v>
      </c>
      <c r="B221" s="134">
        <f t="shared" si="26"/>
        <v>1</v>
      </c>
      <c r="C221" s="132">
        <f t="shared" si="27"/>
        <v>4228</v>
      </c>
      <c r="D221" s="133">
        <f t="shared" si="28"/>
        <v>4167.6499999999996</v>
      </c>
      <c r="E221" s="132">
        <f t="shared" si="29"/>
        <v>60.35</v>
      </c>
      <c r="F221" s="132">
        <f t="shared" si="30"/>
        <v>146856.18999999957</v>
      </c>
      <c r="G221" s="132">
        <f t="shared" si="24"/>
        <v>142688.53999999957</v>
      </c>
      <c r="H221" s="132">
        <f t="shared" si="31"/>
        <v>60.351858904109406</v>
      </c>
      <c r="I221" s="113">
        <f t="shared" si="25"/>
        <v>1.8589041094045911E-3</v>
      </c>
    </row>
    <row r="222" spans="1:9" x14ac:dyDescent="0.25">
      <c r="A222" s="45">
        <v>43772</v>
      </c>
      <c r="B222" s="134">
        <f t="shared" si="26"/>
        <v>1</v>
      </c>
      <c r="C222" s="132">
        <f t="shared" si="27"/>
        <v>4228</v>
      </c>
      <c r="D222" s="133">
        <f t="shared" si="28"/>
        <v>4169.3599999999997</v>
      </c>
      <c r="E222" s="132">
        <f t="shared" si="29"/>
        <v>58.64</v>
      </c>
      <c r="F222" s="132">
        <f t="shared" si="30"/>
        <v>142688.53999999957</v>
      </c>
      <c r="G222" s="132">
        <f t="shared" si="24"/>
        <v>138519.17999999959</v>
      </c>
      <c r="H222" s="132">
        <f t="shared" si="31"/>
        <v>58.639126027397076</v>
      </c>
      <c r="I222" s="113">
        <f t="shared" si="25"/>
        <v>-8.7397260292476631E-4</v>
      </c>
    </row>
    <row r="223" spans="1:9" x14ac:dyDescent="0.25">
      <c r="A223" s="45">
        <v>43773</v>
      </c>
      <c r="B223" s="134">
        <f t="shared" si="26"/>
        <v>1</v>
      </c>
      <c r="C223" s="132">
        <f t="shared" si="27"/>
        <v>4228</v>
      </c>
      <c r="D223" s="133">
        <f t="shared" si="28"/>
        <v>4171.07</v>
      </c>
      <c r="E223" s="132">
        <f t="shared" si="29"/>
        <v>56.93</v>
      </c>
      <c r="F223" s="132">
        <f t="shared" si="30"/>
        <v>138519.17999999959</v>
      </c>
      <c r="G223" s="132">
        <f t="shared" si="24"/>
        <v>134348.10999999958</v>
      </c>
      <c r="H223" s="132">
        <f t="shared" si="31"/>
        <v>56.925690410958737</v>
      </c>
      <c r="I223" s="113">
        <f t="shared" si="25"/>
        <v>-4.3095890412629956E-3</v>
      </c>
    </row>
    <row r="224" spans="1:9" x14ac:dyDescent="0.25">
      <c r="A224" s="45">
        <v>43774</v>
      </c>
      <c r="B224" s="134">
        <f t="shared" si="26"/>
        <v>1</v>
      </c>
      <c r="C224" s="132">
        <f t="shared" si="27"/>
        <v>4228</v>
      </c>
      <c r="D224" s="133">
        <f t="shared" si="28"/>
        <v>4172.79</v>
      </c>
      <c r="E224" s="132">
        <f t="shared" si="29"/>
        <v>55.21</v>
      </c>
      <c r="F224" s="132">
        <f t="shared" si="30"/>
        <v>134348.10999999958</v>
      </c>
      <c r="G224" s="132">
        <f t="shared" si="24"/>
        <v>130175.31999999958</v>
      </c>
      <c r="H224" s="132">
        <f t="shared" si="31"/>
        <v>55.211552054794346</v>
      </c>
      <c r="I224" s="113">
        <f t="shared" si="25"/>
        <v>1.5520547943452812E-3</v>
      </c>
    </row>
    <row r="225" spans="1:9" x14ac:dyDescent="0.25">
      <c r="A225" s="45">
        <v>43775</v>
      </c>
      <c r="B225" s="134">
        <f t="shared" si="26"/>
        <v>1</v>
      </c>
      <c r="C225" s="132">
        <f t="shared" si="27"/>
        <v>4228</v>
      </c>
      <c r="D225" s="133">
        <f t="shared" si="28"/>
        <v>4174.5</v>
      </c>
      <c r="E225" s="132">
        <f t="shared" si="29"/>
        <v>53.5</v>
      </c>
      <c r="F225" s="132">
        <f t="shared" si="30"/>
        <v>130175.31999999958</v>
      </c>
      <c r="G225" s="132">
        <f t="shared" si="24"/>
        <v>126000.81999999958</v>
      </c>
      <c r="H225" s="132">
        <f t="shared" si="31"/>
        <v>53.496706849314897</v>
      </c>
      <c r="I225" s="113">
        <f t="shared" si="25"/>
        <v>-3.2931506851028303E-3</v>
      </c>
    </row>
    <row r="226" spans="1:9" x14ac:dyDescent="0.25">
      <c r="A226" s="45">
        <v>43776</v>
      </c>
      <c r="B226" s="134">
        <f t="shared" si="26"/>
        <v>1</v>
      </c>
      <c r="C226" s="132">
        <f t="shared" si="27"/>
        <v>4228</v>
      </c>
      <c r="D226" s="133">
        <f t="shared" si="28"/>
        <v>4176.22</v>
      </c>
      <c r="E226" s="132">
        <f t="shared" si="29"/>
        <v>51.78</v>
      </c>
      <c r="F226" s="132">
        <f t="shared" si="30"/>
        <v>126000.81999999958</v>
      </c>
      <c r="G226" s="132">
        <f t="shared" si="24"/>
        <v>121824.59999999958</v>
      </c>
      <c r="H226" s="132">
        <f t="shared" si="31"/>
        <v>51.781158904109418</v>
      </c>
      <c r="I226" s="113">
        <f t="shared" si="25"/>
        <v>1.1589041094168806E-3</v>
      </c>
    </row>
    <row r="227" spans="1:9" x14ac:dyDescent="0.25">
      <c r="A227" s="45">
        <v>43777</v>
      </c>
      <c r="B227" s="134">
        <f t="shared" si="26"/>
        <v>1</v>
      </c>
      <c r="C227" s="132">
        <f t="shared" si="27"/>
        <v>4228</v>
      </c>
      <c r="D227" s="133">
        <f t="shared" si="28"/>
        <v>4177.9399999999996</v>
      </c>
      <c r="E227" s="132">
        <f t="shared" si="29"/>
        <v>50.06</v>
      </c>
      <c r="F227" s="132">
        <f t="shared" si="30"/>
        <v>121824.59999999958</v>
      </c>
      <c r="G227" s="132">
        <f t="shared" si="24"/>
        <v>117646.65999999958</v>
      </c>
      <c r="H227" s="132">
        <f t="shared" si="31"/>
        <v>50.064904109588866</v>
      </c>
      <c r="I227" s="113">
        <f t="shared" si="25"/>
        <v>4.9041095888640029E-3</v>
      </c>
    </row>
    <row r="228" spans="1:9" x14ac:dyDescent="0.25">
      <c r="A228" s="45">
        <v>43778</v>
      </c>
      <c r="B228" s="134">
        <f t="shared" si="26"/>
        <v>1</v>
      </c>
      <c r="C228" s="132">
        <f t="shared" si="27"/>
        <v>4228</v>
      </c>
      <c r="D228" s="133">
        <f t="shared" si="28"/>
        <v>4179.6499999999996</v>
      </c>
      <c r="E228" s="132">
        <f t="shared" si="29"/>
        <v>48.35</v>
      </c>
      <c r="F228" s="132">
        <f t="shared" si="30"/>
        <v>117646.65999999958</v>
      </c>
      <c r="G228" s="132">
        <f t="shared" si="24"/>
        <v>113467.00999999959</v>
      </c>
      <c r="H228" s="132">
        <f t="shared" si="31"/>
        <v>48.347942465753256</v>
      </c>
      <c r="I228" s="113">
        <f t="shared" si="25"/>
        <v>-2.0575342467452629E-3</v>
      </c>
    </row>
    <row r="229" spans="1:9" x14ac:dyDescent="0.25">
      <c r="A229" s="45">
        <v>43779</v>
      </c>
      <c r="B229" s="134">
        <f t="shared" si="26"/>
        <v>1</v>
      </c>
      <c r="C229" s="132">
        <f t="shared" si="27"/>
        <v>4228</v>
      </c>
      <c r="D229" s="133">
        <f t="shared" si="28"/>
        <v>4181.37</v>
      </c>
      <c r="E229" s="132">
        <f t="shared" si="29"/>
        <v>46.63</v>
      </c>
      <c r="F229" s="132">
        <f t="shared" si="30"/>
        <v>113467.00999999959</v>
      </c>
      <c r="G229" s="132">
        <f t="shared" si="24"/>
        <v>109285.63999999959</v>
      </c>
      <c r="H229" s="132">
        <f t="shared" si="31"/>
        <v>46.630278082191609</v>
      </c>
      <c r="I229" s="113">
        <f t="shared" si="25"/>
        <v>2.7808219160618819E-4</v>
      </c>
    </row>
    <row r="230" spans="1:9" x14ac:dyDescent="0.25">
      <c r="A230" s="45">
        <v>43780</v>
      </c>
      <c r="B230" s="134">
        <f t="shared" si="26"/>
        <v>1</v>
      </c>
      <c r="C230" s="132">
        <f t="shared" si="27"/>
        <v>4228</v>
      </c>
      <c r="D230" s="133">
        <f t="shared" si="28"/>
        <v>4183.09</v>
      </c>
      <c r="E230" s="132">
        <f t="shared" si="29"/>
        <v>44.91</v>
      </c>
      <c r="F230" s="132">
        <f t="shared" si="30"/>
        <v>109285.63999999959</v>
      </c>
      <c r="G230" s="132">
        <f t="shared" si="24"/>
        <v>105102.5499999996</v>
      </c>
      <c r="H230" s="132">
        <f t="shared" si="31"/>
        <v>44.911906849314903</v>
      </c>
      <c r="I230" s="113">
        <f t="shared" si="25"/>
        <v>1.906849314906367E-3</v>
      </c>
    </row>
    <row r="231" spans="1:9" x14ac:dyDescent="0.25">
      <c r="A231" s="45">
        <v>43781</v>
      </c>
      <c r="B231" s="134">
        <f t="shared" si="26"/>
        <v>1</v>
      </c>
      <c r="C231" s="132">
        <f t="shared" si="27"/>
        <v>4228</v>
      </c>
      <c r="D231" s="133">
        <f t="shared" si="28"/>
        <v>4184.8100000000004</v>
      </c>
      <c r="E231" s="132">
        <f t="shared" si="29"/>
        <v>43.19</v>
      </c>
      <c r="F231" s="132">
        <f t="shared" si="30"/>
        <v>105102.5499999996</v>
      </c>
      <c r="G231" s="132">
        <f t="shared" si="24"/>
        <v>100917.7399999996</v>
      </c>
      <c r="H231" s="132">
        <f t="shared" si="31"/>
        <v>43.192828767123117</v>
      </c>
      <c r="I231" s="113">
        <f t="shared" si="25"/>
        <v>2.8287671231197464E-3</v>
      </c>
    </row>
    <row r="232" spans="1:9" x14ac:dyDescent="0.25">
      <c r="A232" s="45">
        <v>43782</v>
      </c>
      <c r="B232" s="134">
        <f t="shared" si="26"/>
        <v>1</v>
      </c>
      <c r="C232" s="132">
        <f t="shared" si="27"/>
        <v>4228</v>
      </c>
      <c r="D232" s="133">
        <f t="shared" si="28"/>
        <v>4186.53</v>
      </c>
      <c r="E232" s="132">
        <f t="shared" si="29"/>
        <v>41.47</v>
      </c>
      <c r="F232" s="132">
        <f t="shared" si="30"/>
        <v>100917.7399999996</v>
      </c>
      <c r="G232" s="132">
        <f t="shared" si="24"/>
        <v>96731.209999999599</v>
      </c>
      <c r="H232" s="132">
        <f t="shared" si="31"/>
        <v>41.473043835616267</v>
      </c>
      <c r="I232" s="113">
        <f t="shared" si="25"/>
        <v>3.0438356162676428E-3</v>
      </c>
    </row>
    <row r="233" spans="1:9" x14ac:dyDescent="0.25">
      <c r="A233" s="45">
        <v>43783</v>
      </c>
      <c r="B233" s="134">
        <f t="shared" si="26"/>
        <v>1</v>
      </c>
      <c r="C233" s="132">
        <f t="shared" si="27"/>
        <v>4228</v>
      </c>
      <c r="D233" s="133">
        <f t="shared" si="28"/>
        <v>4188.25</v>
      </c>
      <c r="E233" s="132">
        <f t="shared" si="29"/>
        <v>39.75</v>
      </c>
      <c r="F233" s="132">
        <f t="shared" si="30"/>
        <v>96731.209999999599</v>
      </c>
      <c r="G233" s="132">
        <f t="shared" si="24"/>
        <v>92542.959999999599</v>
      </c>
      <c r="H233" s="132">
        <f t="shared" si="31"/>
        <v>39.75255205479435</v>
      </c>
      <c r="I233" s="113">
        <f t="shared" si="25"/>
        <v>2.552054794350056E-3</v>
      </c>
    </row>
    <row r="234" spans="1:9" x14ac:dyDescent="0.25">
      <c r="A234" s="45">
        <v>43784</v>
      </c>
      <c r="B234" s="134">
        <f t="shared" si="26"/>
        <v>1</v>
      </c>
      <c r="C234" s="132">
        <f t="shared" si="27"/>
        <v>4228</v>
      </c>
      <c r="D234" s="133">
        <f t="shared" si="28"/>
        <v>4189.97</v>
      </c>
      <c r="E234" s="132">
        <f t="shared" si="29"/>
        <v>38.03</v>
      </c>
      <c r="F234" s="132">
        <f t="shared" si="30"/>
        <v>92542.959999999599</v>
      </c>
      <c r="G234" s="132">
        <f t="shared" si="24"/>
        <v>88352.989999999598</v>
      </c>
      <c r="H234" s="132">
        <f t="shared" si="31"/>
        <v>38.031353424657368</v>
      </c>
      <c r="I234" s="113">
        <f t="shared" si="25"/>
        <v>1.3534246573669861E-3</v>
      </c>
    </row>
    <row r="235" spans="1:9" x14ac:dyDescent="0.25">
      <c r="A235" s="45">
        <v>43785</v>
      </c>
      <c r="B235" s="134">
        <f t="shared" si="26"/>
        <v>1</v>
      </c>
      <c r="C235" s="132">
        <f t="shared" si="27"/>
        <v>4228</v>
      </c>
      <c r="D235" s="133">
        <f t="shared" si="28"/>
        <v>4191.6899999999996</v>
      </c>
      <c r="E235" s="132">
        <f t="shared" si="29"/>
        <v>36.31</v>
      </c>
      <c r="F235" s="132">
        <f t="shared" si="30"/>
        <v>88352.989999999598</v>
      </c>
      <c r="G235" s="132">
        <f t="shared" si="24"/>
        <v>84161.299999999595</v>
      </c>
      <c r="H235" s="132">
        <f t="shared" si="31"/>
        <v>36.309447945205314</v>
      </c>
      <c r="I235" s="113">
        <f t="shared" si="25"/>
        <v>-5.5205479468867225E-4</v>
      </c>
    </row>
    <row r="236" spans="1:9" x14ac:dyDescent="0.25">
      <c r="A236" s="45">
        <v>43786</v>
      </c>
      <c r="B236" s="134">
        <f t="shared" si="26"/>
        <v>1</v>
      </c>
      <c r="C236" s="132">
        <f t="shared" si="27"/>
        <v>4228</v>
      </c>
      <c r="D236" s="133">
        <f t="shared" si="28"/>
        <v>4193.41</v>
      </c>
      <c r="E236" s="132">
        <f t="shared" si="29"/>
        <v>34.590000000000003</v>
      </c>
      <c r="F236" s="132">
        <f t="shared" si="30"/>
        <v>84161.299999999595</v>
      </c>
      <c r="G236" s="132">
        <f t="shared" si="24"/>
        <v>79967.889999999592</v>
      </c>
      <c r="H236" s="132">
        <f t="shared" si="31"/>
        <v>34.586835616438194</v>
      </c>
      <c r="I236" s="113">
        <f t="shared" si="25"/>
        <v>-3.1643835618098137E-3</v>
      </c>
    </row>
    <row r="237" spans="1:9" x14ac:dyDescent="0.25">
      <c r="A237" s="45">
        <v>43787</v>
      </c>
      <c r="B237" s="134">
        <f t="shared" si="26"/>
        <v>1</v>
      </c>
      <c r="C237" s="132">
        <f t="shared" si="27"/>
        <v>4228</v>
      </c>
      <c r="D237" s="133">
        <f t="shared" si="28"/>
        <v>4195.1400000000003</v>
      </c>
      <c r="E237" s="132">
        <f t="shared" si="29"/>
        <v>32.86</v>
      </c>
      <c r="F237" s="132">
        <f t="shared" si="30"/>
        <v>79967.889999999592</v>
      </c>
      <c r="G237" s="132">
        <f t="shared" si="24"/>
        <v>75772.749999999593</v>
      </c>
      <c r="H237" s="132">
        <f t="shared" si="31"/>
        <v>32.863516438356001</v>
      </c>
      <c r="I237" s="113">
        <f t="shared" si="25"/>
        <v>3.5164383560015722E-3</v>
      </c>
    </row>
    <row r="238" spans="1:9" x14ac:dyDescent="0.25">
      <c r="A238" s="45">
        <v>43788</v>
      </c>
      <c r="B238" s="134">
        <f t="shared" si="26"/>
        <v>1</v>
      </c>
      <c r="C238" s="132">
        <f t="shared" si="27"/>
        <v>4228</v>
      </c>
      <c r="D238" s="133">
        <f t="shared" si="28"/>
        <v>4196.8599999999997</v>
      </c>
      <c r="E238" s="132">
        <f t="shared" si="29"/>
        <v>31.14</v>
      </c>
      <c r="F238" s="132">
        <f t="shared" si="30"/>
        <v>75772.749999999593</v>
      </c>
      <c r="G238" s="132">
        <f t="shared" si="24"/>
        <v>71575.889999999592</v>
      </c>
      <c r="H238" s="132">
        <f t="shared" si="31"/>
        <v>31.139486301369693</v>
      </c>
      <c r="I238" s="113">
        <f t="shared" si="25"/>
        <v>-5.1369863030714669E-4</v>
      </c>
    </row>
    <row r="239" spans="1:9" x14ac:dyDescent="0.25">
      <c r="A239" s="45">
        <v>43789</v>
      </c>
      <c r="B239" s="134">
        <f t="shared" si="26"/>
        <v>1</v>
      </c>
      <c r="C239" s="132">
        <f t="shared" si="27"/>
        <v>4228</v>
      </c>
      <c r="D239" s="133">
        <f t="shared" si="28"/>
        <v>4198.59</v>
      </c>
      <c r="E239" s="132">
        <f t="shared" si="29"/>
        <v>29.41</v>
      </c>
      <c r="F239" s="132">
        <f t="shared" si="30"/>
        <v>71575.889999999592</v>
      </c>
      <c r="G239" s="132">
        <f t="shared" si="24"/>
        <v>67377.299999999595</v>
      </c>
      <c r="H239" s="132">
        <f t="shared" si="31"/>
        <v>29.414749315068324</v>
      </c>
      <c r="I239" s="113">
        <f t="shared" si="25"/>
        <v>4.7493150683237673E-3</v>
      </c>
    </row>
    <row r="240" spans="1:9" x14ac:dyDescent="0.25">
      <c r="A240" s="45">
        <v>43790</v>
      </c>
      <c r="B240" s="134">
        <f t="shared" si="26"/>
        <v>1</v>
      </c>
      <c r="C240" s="132">
        <f t="shared" si="27"/>
        <v>4228</v>
      </c>
      <c r="D240" s="133">
        <f t="shared" si="28"/>
        <v>4200.3100000000004</v>
      </c>
      <c r="E240" s="132">
        <f t="shared" si="29"/>
        <v>27.69</v>
      </c>
      <c r="F240" s="132">
        <f t="shared" si="30"/>
        <v>67377.299999999595</v>
      </c>
      <c r="G240" s="132">
        <f t="shared" si="24"/>
        <v>63176.989999999598</v>
      </c>
      <c r="H240" s="132">
        <f t="shared" si="31"/>
        <v>27.689301369862847</v>
      </c>
      <c r="I240" s="113">
        <f t="shared" si="25"/>
        <v>-6.9863013715476541E-4</v>
      </c>
    </row>
    <row r="241" spans="1:9" x14ac:dyDescent="0.25">
      <c r="A241" s="45">
        <v>43791</v>
      </c>
      <c r="B241" s="134">
        <f t="shared" si="26"/>
        <v>1</v>
      </c>
      <c r="C241" s="132">
        <f t="shared" si="27"/>
        <v>4228</v>
      </c>
      <c r="D241" s="133">
        <f t="shared" si="28"/>
        <v>4202.04</v>
      </c>
      <c r="E241" s="132">
        <f t="shared" si="29"/>
        <v>25.96</v>
      </c>
      <c r="F241" s="132">
        <f t="shared" si="30"/>
        <v>63176.989999999598</v>
      </c>
      <c r="G241" s="132">
        <f t="shared" si="24"/>
        <v>58974.949999999597</v>
      </c>
      <c r="H241" s="132">
        <f t="shared" si="31"/>
        <v>25.9631465753423</v>
      </c>
      <c r="I241" s="113">
        <f t="shared" si="25"/>
        <v>3.1465753422992293E-3</v>
      </c>
    </row>
    <row r="242" spans="1:9" x14ac:dyDescent="0.25">
      <c r="A242" s="45">
        <v>43792</v>
      </c>
      <c r="B242" s="134">
        <f t="shared" si="26"/>
        <v>1</v>
      </c>
      <c r="C242" s="132">
        <f t="shared" si="27"/>
        <v>4228</v>
      </c>
      <c r="D242" s="133">
        <f t="shared" si="28"/>
        <v>4203.76</v>
      </c>
      <c r="E242" s="132">
        <f t="shared" si="29"/>
        <v>24.24</v>
      </c>
      <c r="F242" s="132">
        <f t="shared" si="30"/>
        <v>58974.949999999597</v>
      </c>
      <c r="G242" s="132">
        <f t="shared" si="24"/>
        <v>54771.189999999595</v>
      </c>
      <c r="H242" s="132">
        <f t="shared" si="31"/>
        <v>24.236280821917639</v>
      </c>
      <c r="I242" s="113">
        <f t="shared" si="25"/>
        <v>-3.7191780823597753E-3</v>
      </c>
    </row>
    <row r="243" spans="1:9" x14ac:dyDescent="0.25">
      <c r="A243" s="45">
        <v>43793</v>
      </c>
      <c r="B243" s="134">
        <f t="shared" si="26"/>
        <v>1</v>
      </c>
      <c r="C243" s="132">
        <f t="shared" si="27"/>
        <v>4228</v>
      </c>
      <c r="D243" s="133">
        <f t="shared" si="28"/>
        <v>4205.49</v>
      </c>
      <c r="E243" s="132">
        <f t="shared" si="29"/>
        <v>22.51</v>
      </c>
      <c r="F243" s="132">
        <f t="shared" si="30"/>
        <v>54771.189999999595</v>
      </c>
      <c r="G243" s="132">
        <f t="shared" si="24"/>
        <v>50565.699999999597</v>
      </c>
      <c r="H243" s="132">
        <f t="shared" si="31"/>
        <v>22.508708219177912</v>
      </c>
      <c r="I243" s="113">
        <f t="shared" si="25"/>
        <v>-1.2917808220898053E-3</v>
      </c>
    </row>
    <row r="244" spans="1:9" x14ac:dyDescent="0.25">
      <c r="A244" s="45">
        <v>43794</v>
      </c>
      <c r="B244" s="134">
        <f t="shared" si="26"/>
        <v>1</v>
      </c>
      <c r="C244" s="132">
        <f t="shared" si="27"/>
        <v>4228</v>
      </c>
      <c r="D244" s="133">
        <f t="shared" si="28"/>
        <v>4207.22</v>
      </c>
      <c r="E244" s="132">
        <f t="shared" si="29"/>
        <v>20.78</v>
      </c>
      <c r="F244" s="132">
        <f t="shared" si="30"/>
        <v>50565.699999999597</v>
      </c>
      <c r="G244" s="132">
        <f t="shared" si="24"/>
        <v>46358.479999999596</v>
      </c>
      <c r="H244" s="132">
        <f t="shared" si="31"/>
        <v>20.780424657534081</v>
      </c>
      <c r="I244" s="113">
        <f t="shared" si="25"/>
        <v>4.2465753407938678E-4</v>
      </c>
    </row>
    <row r="245" spans="1:9" x14ac:dyDescent="0.25">
      <c r="A245" s="45">
        <v>43795</v>
      </c>
      <c r="B245" s="134">
        <f t="shared" si="26"/>
        <v>1</v>
      </c>
      <c r="C245" s="132">
        <f t="shared" si="27"/>
        <v>4228</v>
      </c>
      <c r="D245" s="133">
        <f t="shared" si="28"/>
        <v>4208.95</v>
      </c>
      <c r="E245" s="132">
        <f t="shared" si="29"/>
        <v>19.05</v>
      </c>
      <c r="F245" s="132">
        <f t="shared" si="30"/>
        <v>46358.479999999596</v>
      </c>
      <c r="G245" s="132">
        <f t="shared" si="24"/>
        <v>42149.529999999599</v>
      </c>
      <c r="H245" s="132">
        <f t="shared" si="31"/>
        <v>19.051430136986134</v>
      </c>
      <c r="I245" s="113">
        <f t="shared" si="25"/>
        <v>1.43013698613359E-3</v>
      </c>
    </row>
    <row r="246" spans="1:9" x14ac:dyDescent="0.25">
      <c r="A246" s="45">
        <v>43796</v>
      </c>
      <c r="B246" s="134">
        <f t="shared" si="26"/>
        <v>1</v>
      </c>
      <c r="C246" s="132">
        <f t="shared" si="27"/>
        <v>4228</v>
      </c>
      <c r="D246" s="133">
        <f t="shared" si="28"/>
        <v>4210.68</v>
      </c>
      <c r="E246" s="132">
        <f t="shared" si="29"/>
        <v>17.32</v>
      </c>
      <c r="F246" s="132">
        <f t="shared" si="30"/>
        <v>42149.529999999599</v>
      </c>
      <c r="G246" s="132">
        <f t="shared" si="24"/>
        <v>37938.849999999598</v>
      </c>
      <c r="H246" s="132">
        <f t="shared" si="31"/>
        <v>17.32172465753408</v>
      </c>
      <c r="I246" s="113">
        <f t="shared" si="25"/>
        <v>1.7246575340799097E-3</v>
      </c>
    </row>
    <row r="247" spans="1:9" x14ac:dyDescent="0.25">
      <c r="A247" s="45">
        <v>43797</v>
      </c>
      <c r="B247" s="134">
        <f t="shared" si="26"/>
        <v>1</v>
      </c>
      <c r="C247" s="132">
        <f t="shared" si="27"/>
        <v>4228</v>
      </c>
      <c r="D247" s="133">
        <f t="shared" si="28"/>
        <v>4212.41</v>
      </c>
      <c r="E247" s="132">
        <f t="shared" si="29"/>
        <v>15.59</v>
      </c>
      <c r="F247" s="132">
        <f t="shared" si="30"/>
        <v>37938.849999999598</v>
      </c>
      <c r="G247" s="132">
        <f t="shared" si="24"/>
        <v>33726.439999999595</v>
      </c>
      <c r="H247" s="132">
        <f t="shared" si="31"/>
        <v>15.591308219177916</v>
      </c>
      <c r="I247" s="113">
        <f t="shared" si="25"/>
        <v>1.3082191779165697E-3</v>
      </c>
    </row>
    <row r="248" spans="1:9" x14ac:dyDescent="0.25">
      <c r="A248" s="45">
        <v>43798</v>
      </c>
      <c r="B248" s="134">
        <f t="shared" si="26"/>
        <v>1</v>
      </c>
      <c r="C248" s="132">
        <f t="shared" si="27"/>
        <v>4228</v>
      </c>
      <c r="D248" s="133">
        <f t="shared" si="28"/>
        <v>4214.1400000000003</v>
      </c>
      <c r="E248" s="132">
        <f t="shared" si="29"/>
        <v>13.86</v>
      </c>
      <c r="F248" s="132">
        <f t="shared" si="30"/>
        <v>33726.439999999595</v>
      </c>
      <c r="G248" s="132">
        <f t="shared" si="24"/>
        <v>29512.299999999595</v>
      </c>
      <c r="H248" s="132">
        <f t="shared" si="31"/>
        <v>13.860180821917643</v>
      </c>
      <c r="I248" s="113">
        <f t="shared" si="25"/>
        <v>1.8082191764356992E-4</v>
      </c>
    </row>
    <row r="249" spans="1:9" x14ac:dyDescent="0.25">
      <c r="A249" s="45">
        <v>43799</v>
      </c>
      <c r="B249" s="134">
        <f t="shared" si="26"/>
        <v>1</v>
      </c>
      <c r="C249" s="132">
        <f t="shared" si="27"/>
        <v>4228</v>
      </c>
      <c r="D249" s="133">
        <f t="shared" si="28"/>
        <v>4215.87</v>
      </c>
      <c r="E249" s="132">
        <f t="shared" si="29"/>
        <v>12.13</v>
      </c>
      <c r="F249" s="132">
        <f t="shared" si="30"/>
        <v>29512.299999999595</v>
      </c>
      <c r="G249" s="132">
        <f t="shared" si="24"/>
        <v>25296.429999999596</v>
      </c>
      <c r="H249" s="132">
        <f t="shared" si="31"/>
        <v>12.128342465753258</v>
      </c>
      <c r="I249" s="113">
        <f t="shared" si="25"/>
        <v>-1.6575342467426424E-3</v>
      </c>
    </row>
    <row r="250" spans="1:9" x14ac:dyDescent="0.25">
      <c r="A250" s="45">
        <v>43800</v>
      </c>
      <c r="B250" s="134">
        <f t="shared" si="26"/>
        <v>1</v>
      </c>
      <c r="C250" s="132">
        <f t="shared" si="27"/>
        <v>4228</v>
      </c>
      <c r="D250" s="133">
        <f t="shared" si="28"/>
        <v>4217.6000000000004</v>
      </c>
      <c r="E250" s="132">
        <f t="shared" si="29"/>
        <v>10.4</v>
      </c>
      <c r="F250" s="132">
        <f t="shared" si="30"/>
        <v>25296.429999999596</v>
      </c>
      <c r="G250" s="132">
        <f t="shared" si="24"/>
        <v>21078.829999999594</v>
      </c>
      <c r="H250" s="132">
        <f t="shared" si="31"/>
        <v>10.395793150684765</v>
      </c>
      <c r="I250" s="113">
        <f t="shared" si="25"/>
        <v>-4.2068493152349618E-3</v>
      </c>
    </row>
    <row r="251" spans="1:9" x14ac:dyDescent="0.25">
      <c r="A251" s="45">
        <v>43801</v>
      </c>
      <c r="B251" s="134">
        <f t="shared" si="26"/>
        <v>1</v>
      </c>
      <c r="C251" s="132">
        <f t="shared" si="27"/>
        <v>4228</v>
      </c>
      <c r="D251" s="133">
        <f t="shared" si="28"/>
        <v>4219.34</v>
      </c>
      <c r="E251" s="132">
        <f t="shared" si="29"/>
        <v>8.66</v>
      </c>
      <c r="F251" s="132">
        <f t="shared" si="30"/>
        <v>21078.829999999594</v>
      </c>
      <c r="G251" s="132">
        <f t="shared" si="24"/>
        <v>16859.489999999594</v>
      </c>
      <c r="H251" s="132">
        <f t="shared" si="31"/>
        <v>8.662532876712163</v>
      </c>
      <c r="I251" s="113">
        <f t="shared" si="25"/>
        <v>2.5328767121628459E-3</v>
      </c>
    </row>
    <row r="252" spans="1:9" x14ac:dyDescent="0.25">
      <c r="A252" s="45">
        <v>43802</v>
      </c>
      <c r="B252" s="134">
        <f t="shared" si="26"/>
        <v>1</v>
      </c>
      <c r="C252" s="132">
        <f t="shared" si="27"/>
        <v>4228</v>
      </c>
      <c r="D252" s="133">
        <f t="shared" si="28"/>
        <v>4221.07</v>
      </c>
      <c r="E252" s="132">
        <f t="shared" si="29"/>
        <v>6.93</v>
      </c>
      <c r="F252" s="132">
        <f t="shared" si="30"/>
        <v>16859.489999999594</v>
      </c>
      <c r="G252" s="132">
        <f t="shared" si="24"/>
        <v>12638.419999999594</v>
      </c>
      <c r="H252" s="132">
        <f t="shared" si="31"/>
        <v>6.9285575342464076</v>
      </c>
      <c r="I252" s="113">
        <f t="shared" si="25"/>
        <v>-1.4424657535920815E-3</v>
      </c>
    </row>
    <row r="253" spans="1:9" x14ac:dyDescent="0.25">
      <c r="A253" s="45">
        <v>43803</v>
      </c>
      <c r="B253" s="134">
        <f t="shared" si="26"/>
        <v>1</v>
      </c>
      <c r="C253" s="132">
        <f t="shared" si="27"/>
        <v>4228</v>
      </c>
      <c r="D253" s="133">
        <f t="shared" si="28"/>
        <v>4222.8100000000004</v>
      </c>
      <c r="E253" s="132">
        <f t="shared" si="29"/>
        <v>5.19</v>
      </c>
      <c r="F253" s="132">
        <f t="shared" si="30"/>
        <v>12638.419999999594</v>
      </c>
      <c r="G253" s="132">
        <f t="shared" si="24"/>
        <v>8415.6099999995931</v>
      </c>
      <c r="H253" s="132">
        <f t="shared" si="31"/>
        <v>5.1938712328765453</v>
      </c>
      <c r="I253" s="113">
        <f t="shared" si="25"/>
        <v>3.8712328765448945E-3</v>
      </c>
    </row>
    <row r="254" spans="1:9" x14ac:dyDescent="0.25">
      <c r="A254" s="45">
        <v>43804</v>
      </c>
      <c r="B254" s="134">
        <f t="shared" si="26"/>
        <v>1</v>
      </c>
      <c r="C254" s="132">
        <f t="shared" si="27"/>
        <v>4228</v>
      </c>
      <c r="D254" s="133">
        <f t="shared" si="28"/>
        <v>4224.54</v>
      </c>
      <c r="E254" s="132">
        <f t="shared" si="29"/>
        <v>3.46</v>
      </c>
      <c r="F254" s="132">
        <f t="shared" si="30"/>
        <v>8415.6099999995931</v>
      </c>
      <c r="G254" s="132">
        <f t="shared" si="24"/>
        <v>4191.0699999995932</v>
      </c>
      <c r="H254" s="132">
        <f t="shared" si="31"/>
        <v>3.4584698630135309</v>
      </c>
      <c r="I254" s="113">
        <f t="shared" si="25"/>
        <v>-1.5301369864690884E-3</v>
      </c>
    </row>
    <row r="255" spans="1:9" x14ac:dyDescent="0.25">
      <c r="A255" s="45">
        <v>43805</v>
      </c>
      <c r="B255" s="134">
        <f t="shared" si="26"/>
        <v>1</v>
      </c>
      <c r="C255" s="132">
        <f t="shared" si="27"/>
        <v>4228</v>
      </c>
      <c r="D255" s="133">
        <f t="shared" si="28"/>
        <v>4191.0699999995932</v>
      </c>
      <c r="E255" s="132">
        <v>36.930000000406579</v>
      </c>
      <c r="F255" s="132">
        <f t="shared" si="30"/>
        <v>4191.0699999995932</v>
      </c>
      <c r="G255" s="132">
        <f t="shared" si="24"/>
        <v>0</v>
      </c>
      <c r="H255" s="132">
        <f t="shared" si="31"/>
        <v>1.7223575342464079</v>
      </c>
      <c r="I255" s="113">
        <f t="shared" si="25"/>
        <v>-35.207642466160173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1B44C-E36B-4085-8498-7AFC58B2F741}">
  <dimension ref="A1:I255"/>
  <sheetViews>
    <sheetView workbookViewId="0">
      <pane ySplit="3" topLeftCell="A246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2.28515625" bestFit="1" customWidth="1"/>
    <col min="3" max="3" width="18.42578125" bestFit="1" customWidth="1"/>
    <col min="4" max="4" width="12.85546875" bestFit="1" customWidth="1"/>
    <col min="5" max="5" width="10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8.7109375" bestFit="1" customWidth="1"/>
  </cols>
  <sheetData>
    <row r="1" spans="1:9" x14ac:dyDescent="0.25">
      <c r="A1" s="199" t="s">
        <v>267</v>
      </c>
      <c r="B1" s="46">
        <v>43889</v>
      </c>
      <c r="C1" s="202" t="s">
        <v>377</v>
      </c>
      <c r="D1" s="83">
        <v>1000000</v>
      </c>
      <c r="E1" s="137"/>
      <c r="F1" s="137"/>
      <c r="G1" s="137"/>
      <c r="H1" s="137"/>
      <c r="I1" s="137"/>
    </row>
    <row r="2" spans="1:9" x14ac:dyDescent="0.25">
      <c r="A2" s="199" t="s">
        <v>268</v>
      </c>
      <c r="B2" s="198">
        <v>0.15</v>
      </c>
      <c r="C2" s="196" t="s">
        <v>381</v>
      </c>
      <c r="D2" s="39">
        <f>ROUNDUP(4226.15097777363,0)</f>
        <v>4227</v>
      </c>
      <c r="E2" s="137"/>
      <c r="F2" s="137"/>
      <c r="G2" s="137"/>
      <c r="H2" s="137"/>
      <c r="I2" s="137"/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45">
        <v>43918</v>
      </c>
      <c r="B4" s="134">
        <f>_xlfn.DAYS(A4,B1)</f>
        <v>29</v>
      </c>
      <c r="C4" s="132">
        <f>$D$2</f>
        <v>4227</v>
      </c>
      <c r="D4" s="133">
        <f>C4-E4</f>
        <v>-7690.8099999999995</v>
      </c>
      <c r="E4" s="132">
        <f>ROUND(F4*B4*$B$2/365,2)</f>
        <v>11917.81</v>
      </c>
      <c r="F4" s="132">
        <f>D1</f>
        <v>1000000</v>
      </c>
      <c r="G4" s="132">
        <f t="shared" ref="G4:G67" si="0">F4-D4</f>
        <v>1007690.81</v>
      </c>
      <c r="H4" s="132">
        <f>F4*$B$2*B4/365</f>
        <v>11917.808219178081</v>
      </c>
      <c r="I4" s="113">
        <f t="shared" ref="I4:I67" si="1">H4-E4</f>
        <v>-1.7808219181461027E-3</v>
      </c>
    </row>
    <row r="5" spans="1:9" x14ac:dyDescent="0.25">
      <c r="A5" s="45">
        <v>43919</v>
      </c>
      <c r="B5" s="134">
        <f t="shared" ref="B5:B68" si="2">A5-A4</f>
        <v>1</v>
      </c>
      <c r="C5" s="132">
        <f t="shared" ref="C5:C68" si="3">$D$2</f>
        <v>4227</v>
      </c>
      <c r="D5" s="133">
        <f t="shared" ref="D5:D68" si="4">C5-E5</f>
        <v>3812.88</v>
      </c>
      <c r="E5" s="132">
        <f t="shared" ref="E5:E68" si="5">ROUND(F5*B5*$B$2/365,2)</f>
        <v>414.12</v>
      </c>
      <c r="F5" s="132">
        <f t="shared" ref="F5:F68" si="6">G4</f>
        <v>1007690.81</v>
      </c>
      <c r="G5" s="132">
        <f t="shared" si="0"/>
        <v>1003877.93</v>
      </c>
      <c r="H5" s="132">
        <f t="shared" ref="H5:H68" si="7">F5*$B$2*B5/365</f>
        <v>414.11951095890413</v>
      </c>
      <c r="I5" s="113">
        <f t="shared" si="1"/>
        <v>-4.8904109587510902E-4</v>
      </c>
    </row>
    <row r="6" spans="1:9" x14ac:dyDescent="0.25">
      <c r="A6" s="45">
        <v>43920</v>
      </c>
      <c r="B6" s="134">
        <f t="shared" si="2"/>
        <v>1</v>
      </c>
      <c r="C6" s="132">
        <f t="shared" si="3"/>
        <v>4227</v>
      </c>
      <c r="D6" s="133">
        <f t="shared" si="4"/>
        <v>3814.45</v>
      </c>
      <c r="E6" s="132">
        <f t="shared" si="5"/>
        <v>412.55</v>
      </c>
      <c r="F6" s="132">
        <f t="shared" si="6"/>
        <v>1003877.93</v>
      </c>
      <c r="G6" s="132">
        <f t="shared" si="0"/>
        <v>1000063.4800000001</v>
      </c>
      <c r="H6" s="132">
        <f t="shared" si="7"/>
        <v>412.55257397260277</v>
      </c>
      <c r="I6" s="113">
        <f t="shared" si="1"/>
        <v>2.5739726027609322E-3</v>
      </c>
    </row>
    <row r="7" spans="1:9" x14ac:dyDescent="0.25">
      <c r="A7" s="45">
        <v>43921</v>
      </c>
      <c r="B7" s="134">
        <f t="shared" si="2"/>
        <v>1</v>
      </c>
      <c r="C7" s="132">
        <f t="shared" si="3"/>
        <v>4227</v>
      </c>
      <c r="D7" s="133">
        <f t="shared" si="4"/>
        <v>3816.02</v>
      </c>
      <c r="E7" s="132">
        <f t="shared" si="5"/>
        <v>410.98</v>
      </c>
      <c r="F7" s="132">
        <f t="shared" si="6"/>
        <v>1000063.4800000001</v>
      </c>
      <c r="G7" s="132">
        <f t="shared" si="0"/>
        <v>996247.46000000008</v>
      </c>
      <c r="H7" s="132">
        <f t="shared" si="7"/>
        <v>410.98499178082193</v>
      </c>
      <c r="I7" s="113">
        <f t="shared" si="1"/>
        <v>4.9917808219106519E-3</v>
      </c>
    </row>
    <row r="8" spans="1:9" x14ac:dyDescent="0.25">
      <c r="A8" s="45">
        <v>43922</v>
      </c>
      <c r="B8" s="134">
        <f t="shared" si="2"/>
        <v>1</v>
      </c>
      <c r="C8" s="132">
        <f t="shared" si="3"/>
        <v>4227</v>
      </c>
      <c r="D8" s="133">
        <f t="shared" si="4"/>
        <v>3817.58</v>
      </c>
      <c r="E8" s="132">
        <f t="shared" si="5"/>
        <v>409.42</v>
      </c>
      <c r="F8" s="132">
        <f t="shared" si="6"/>
        <v>996247.46000000008</v>
      </c>
      <c r="G8" s="132">
        <f t="shared" si="0"/>
        <v>992429.88000000012</v>
      </c>
      <c r="H8" s="132">
        <f t="shared" si="7"/>
        <v>409.41676438356166</v>
      </c>
      <c r="I8" s="113">
        <f t="shared" si="1"/>
        <v>-3.2356164383600117E-3</v>
      </c>
    </row>
    <row r="9" spans="1:9" x14ac:dyDescent="0.25">
      <c r="A9" s="45">
        <v>43923</v>
      </c>
      <c r="B9" s="134">
        <f t="shared" si="2"/>
        <v>1</v>
      </c>
      <c r="C9" s="132">
        <f t="shared" si="3"/>
        <v>4227</v>
      </c>
      <c r="D9" s="133">
        <f t="shared" si="4"/>
        <v>3819.15</v>
      </c>
      <c r="E9" s="132">
        <f t="shared" si="5"/>
        <v>407.85</v>
      </c>
      <c r="F9" s="132">
        <f t="shared" si="6"/>
        <v>992429.88000000012</v>
      </c>
      <c r="G9" s="132">
        <f t="shared" si="0"/>
        <v>988610.7300000001</v>
      </c>
      <c r="H9" s="132">
        <f t="shared" si="7"/>
        <v>407.847895890411</v>
      </c>
      <c r="I9" s="113">
        <f t="shared" si="1"/>
        <v>-2.104109589026848E-3</v>
      </c>
    </row>
    <row r="10" spans="1:9" x14ac:dyDescent="0.25">
      <c r="A10" s="45">
        <v>43924</v>
      </c>
      <c r="B10" s="134">
        <f t="shared" si="2"/>
        <v>1</v>
      </c>
      <c r="C10" s="132">
        <f t="shared" si="3"/>
        <v>4227</v>
      </c>
      <c r="D10" s="133">
        <f t="shared" si="4"/>
        <v>3820.7200000000003</v>
      </c>
      <c r="E10" s="132">
        <f t="shared" si="5"/>
        <v>406.28</v>
      </c>
      <c r="F10" s="132">
        <f t="shared" si="6"/>
        <v>988610.7300000001</v>
      </c>
      <c r="G10" s="132">
        <f t="shared" si="0"/>
        <v>984790.01000000013</v>
      </c>
      <c r="H10" s="132">
        <f t="shared" si="7"/>
        <v>406.27838219178091</v>
      </c>
      <c r="I10" s="113">
        <f t="shared" si="1"/>
        <v>-1.617808219066319E-3</v>
      </c>
    </row>
    <row r="11" spans="1:9" x14ac:dyDescent="0.25">
      <c r="A11" s="45">
        <v>43925</v>
      </c>
      <c r="B11" s="134">
        <f t="shared" si="2"/>
        <v>1</v>
      </c>
      <c r="C11" s="132">
        <f t="shared" si="3"/>
        <v>4227</v>
      </c>
      <c r="D11" s="133">
        <f t="shared" si="4"/>
        <v>3822.29</v>
      </c>
      <c r="E11" s="132">
        <f t="shared" si="5"/>
        <v>404.71</v>
      </c>
      <c r="F11" s="132">
        <f t="shared" si="6"/>
        <v>984790.01000000013</v>
      </c>
      <c r="G11" s="132">
        <f t="shared" si="0"/>
        <v>980967.72000000009</v>
      </c>
      <c r="H11" s="132">
        <f t="shared" si="7"/>
        <v>404.70822328767127</v>
      </c>
      <c r="I11" s="113">
        <f t="shared" si="1"/>
        <v>-1.7767123287057984E-3</v>
      </c>
    </row>
    <row r="12" spans="1:9" x14ac:dyDescent="0.25">
      <c r="A12" s="45">
        <v>43926</v>
      </c>
      <c r="B12" s="134">
        <f t="shared" si="2"/>
        <v>1</v>
      </c>
      <c r="C12" s="132">
        <f t="shared" si="3"/>
        <v>4227</v>
      </c>
      <c r="D12" s="133">
        <f t="shared" si="4"/>
        <v>3823.86</v>
      </c>
      <c r="E12" s="132">
        <f t="shared" si="5"/>
        <v>403.14</v>
      </c>
      <c r="F12" s="132">
        <f t="shared" si="6"/>
        <v>980967.72000000009</v>
      </c>
      <c r="G12" s="132">
        <f t="shared" si="0"/>
        <v>977143.8600000001</v>
      </c>
      <c r="H12" s="132">
        <f t="shared" si="7"/>
        <v>403.13741917808215</v>
      </c>
      <c r="I12" s="113">
        <f t="shared" si="1"/>
        <v>-2.5808219178315994E-3</v>
      </c>
    </row>
    <row r="13" spans="1:9" x14ac:dyDescent="0.25">
      <c r="A13" s="45">
        <v>43927</v>
      </c>
      <c r="B13" s="134">
        <f t="shared" si="2"/>
        <v>1</v>
      </c>
      <c r="C13" s="132">
        <f t="shared" si="3"/>
        <v>4227</v>
      </c>
      <c r="D13" s="133">
        <f t="shared" si="4"/>
        <v>3825.43</v>
      </c>
      <c r="E13" s="132">
        <f t="shared" si="5"/>
        <v>401.57</v>
      </c>
      <c r="F13" s="132">
        <f t="shared" si="6"/>
        <v>977143.8600000001</v>
      </c>
      <c r="G13" s="132">
        <f t="shared" si="0"/>
        <v>973318.43</v>
      </c>
      <c r="H13" s="132">
        <f t="shared" si="7"/>
        <v>401.56596986301372</v>
      </c>
      <c r="I13" s="113">
        <f t="shared" si="1"/>
        <v>-4.0301369862731917E-3</v>
      </c>
    </row>
    <row r="14" spans="1:9" x14ac:dyDescent="0.25">
      <c r="A14" s="45">
        <v>43928</v>
      </c>
      <c r="B14" s="134">
        <f t="shared" si="2"/>
        <v>1</v>
      </c>
      <c r="C14" s="132">
        <f t="shared" si="3"/>
        <v>4227</v>
      </c>
      <c r="D14" s="133">
        <f t="shared" si="4"/>
        <v>3827.01</v>
      </c>
      <c r="E14" s="132">
        <f t="shared" si="5"/>
        <v>399.99</v>
      </c>
      <c r="F14" s="132">
        <f t="shared" si="6"/>
        <v>973318.43</v>
      </c>
      <c r="G14" s="132">
        <f t="shared" si="0"/>
        <v>969491.42</v>
      </c>
      <c r="H14" s="132">
        <f t="shared" si="7"/>
        <v>399.99387534246574</v>
      </c>
      <c r="I14" s="113">
        <f t="shared" si="1"/>
        <v>3.875342465732956E-3</v>
      </c>
    </row>
    <row r="15" spans="1:9" x14ac:dyDescent="0.25">
      <c r="A15" s="45">
        <v>43929</v>
      </c>
      <c r="B15" s="134">
        <f t="shared" si="2"/>
        <v>1</v>
      </c>
      <c r="C15" s="132">
        <f t="shared" si="3"/>
        <v>4227</v>
      </c>
      <c r="D15" s="133">
        <f t="shared" si="4"/>
        <v>3828.58</v>
      </c>
      <c r="E15" s="132">
        <f t="shared" si="5"/>
        <v>398.42</v>
      </c>
      <c r="F15" s="132">
        <f t="shared" si="6"/>
        <v>969491.42</v>
      </c>
      <c r="G15" s="132">
        <f t="shared" si="0"/>
        <v>965662.84000000008</v>
      </c>
      <c r="H15" s="132">
        <f t="shared" si="7"/>
        <v>398.42113150684929</v>
      </c>
      <c r="I15" s="113">
        <f t="shared" si="1"/>
        <v>1.1315068492763203E-3</v>
      </c>
    </row>
    <row r="16" spans="1:9" x14ac:dyDescent="0.25">
      <c r="A16" s="45">
        <v>43930</v>
      </c>
      <c r="B16" s="134">
        <f t="shared" si="2"/>
        <v>1</v>
      </c>
      <c r="C16" s="132">
        <f t="shared" si="3"/>
        <v>4227</v>
      </c>
      <c r="D16" s="133">
        <f t="shared" si="4"/>
        <v>3830.15</v>
      </c>
      <c r="E16" s="132">
        <f t="shared" si="5"/>
        <v>396.85</v>
      </c>
      <c r="F16" s="132">
        <f t="shared" si="6"/>
        <v>965662.84000000008</v>
      </c>
      <c r="G16" s="132">
        <f t="shared" si="0"/>
        <v>961832.69000000006</v>
      </c>
      <c r="H16" s="132">
        <f t="shared" si="7"/>
        <v>396.84774246575347</v>
      </c>
      <c r="I16" s="113">
        <f t="shared" si="1"/>
        <v>-2.2575342465529502E-3</v>
      </c>
    </row>
    <row r="17" spans="1:9" x14ac:dyDescent="0.25">
      <c r="A17" s="45">
        <v>43931</v>
      </c>
      <c r="B17" s="134">
        <f t="shared" si="2"/>
        <v>1</v>
      </c>
      <c r="C17" s="132">
        <f t="shared" si="3"/>
        <v>4227</v>
      </c>
      <c r="D17" s="133">
        <f t="shared" si="4"/>
        <v>3831.73</v>
      </c>
      <c r="E17" s="132">
        <f t="shared" si="5"/>
        <v>395.27</v>
      </c>
      <c r="F17" s="132">
        <f t="shared" si="6"/>
        <v>961832.69000000006</v>
      </c>
      <c r="G17" s="132">
        <f t="shared" si="0"/>
        <v>958000.96000000008</v>
      </c>
      <c r="H17" s="132">
        <f t="shared" si="7"/>
        <v>395.2737082191781</v>
      </c>
      <c r="I17" s="113">
        <f t="shared" si="1"/>
        <v>3.7082191781223628E-3</v>
      </c>
    </row>
    <row r="18" spans="1:9" x14ac:dyDescent="0.25">
      <c r="A18" s="45">
        <v>43932</v>
      </c>
      <c r="B18" s="134">
        <f t="shared" si="2"/>
        <v>1</v>
      </c>
      <c r="C18" s="132">
        <f t="shared" si="3"/>
        <v>4227</v>
      </c>
      <c r="D18" s="133">
        <f t="shared" si="4"/>
        <v>3833.3</v>
      </c>
      <c r="E18" s="132">
        <f t="shared" si="5"/>
        <v>393.7</v>
      </c>
      <c r="F18" s="132">
        <f t="shared" si="6"/>
        <v>958000.96000000008</v>
      </c>
      <c r="G18" s="132">
        <f t="shared" si="0"/>
        <v>954167.66</v>
      </c>
      <c r="H18" s="132">
        <f t="shared" si="7"/>
        <v>393.69902465753427</v>
      </c>
      <c r="I18" s="113">
        <f t="shared" si="1"/>
        <v>-9.7534246572195116E-4</v>
      </c>
    </row>
    <row r="19" spans="1:9" x14ac:dyDescent="0.25">
      <c r="A19" s="45">
        <v>43933</v>
      </c>
      <c r="B19" s="134">
        <f t="shared" si="2"/>
        <v>1</v>
      </c>
      <c r="C19" s="132">
        <f t="shared" si="3"/>
        <v>4227</v>
      </c>
      <c r="D19" s="133">
        <f t="shared" si="4"/>
        <v>3834.88</v>
      </c>
      <c r="E19" s="132">
        <f t="shared" si="5"/>
        <v>392.12</v>
      </c>
      <c r="F19" s="132">
        <f t="shared" si="6"/>
        <v>954167.66</v>
      </c>
      <c r="G19" s="132">
        <f t="shared" si="0"/>
        <v>950332.78</v>
      </c>
      <c r="H19" s="132">
        <f t="shared" si="7"/>
        <v>392.123695890411</v>
      </c>
      <c r="I19" s="113">
        <f t="shared" si="1"/>
        <v>3.6958904109951618E-3</v>
      </c>
    </row>
    <row r="20" spans="1:9" x14ac:dyDescent="0.25">
      <c r="A20" s="45">
        <v>43934</v>
      </c>
      <c r="B20" s="134">
        <f t="shared" si="2"/>
        <v>1</v>
      </c>
      <c r="C20" s="132">
        <f t="shared" si="3"/>
        <v>4227</v>
      </c>
      <c r="D20" s="133">
        <f t="shared" si="4"/>
        <v>3836.45</v>
      </c>
      <c r="E20" s="132">
        <f t="shared" si="5"/>
        <v>390.55</v>
      </c>
      <c r="F20" s="132">
        <f t="shared" si="6"/>
        <v>950332.78</v>
      </c>
      <c r="G20" s="132">
        <f t="shared" si="0"/>
        <v>946496.33000000007</v>
      </c>
      <c r="H20" s="132">
        <f t="shared" si="7"/>
        <v>390.54771780821915</v>
      </c>
      <c r="I20" s="113">
        <f t="shared" si="1"/>
        <v>-2.2821917808641956E-3</v>
      </c>
    </row>
    <row r="21" spans="1:9" x14ac:dyDescent="0.25">
      <c r="A21" s="45">
        <v>43935</v>
      </c>
      <c r="B21" s="134">
        <f t="shared" si="2"/>
        <v>1</v>
      </c>
      <c r="C21" s="132">
        <f t="shared" si="3"/>
        <v>4227</v>
      </c>
      <c r="D21" s="133">
        <f t="shared" si="4"/>
        <v>3838.0299999999997</v>
      </c>
      <c r="E21" s="132">
        <f t="shared" si="5"/>
        <v>388.97</v>
      </c>
      <c r="F21" s="132">
        <f t="shared" si="6"/>
        <v>946496.33000000007</v>
      </c>
      <c r="G21" s="132">
        <f t="shared" si="0"/>
        <v>942658.3</v>
      </c>
      <c r="H21" s="132">
        <f t="shared" si="7"/>
        <v>388.97109452054798</v>
      </c>
      <c r="I21" s="113">
        <f t="shared" si="1"/>
        <v>1.0945205479515607E-3</v>
      </c>
    </row>
    <row r="22" spans="1:9" x14ac:dyDescent="0.25">
      <c r="A22" s="45">
        <v>43936</v>
      </c>
      <c r="B22" s="134">
        <f t="shared" si="2"/>
        <v>1</v>
      </c>
      <c r="C22" s="132">
        <f t="shared" si="3"/>
        <v>4227</v>
      </c>
      <c r="D22" s="133">
        <f t="shared" si="4"/>
        <v>3839.61</v>
      </c>
      <c r="E22" s="132">
        <f t="shared" si="5"/>
        <v>387.39</v>
      </c>
      <c r="F22" s="132">
        <f t="shared" si="6"/>
        <v>942658.3</v>
      </c>
      <c r="G22" s="132">
        <f t="shared" si="0"/>
        <v>938818.69000000006</v>
      </c>
      <c r="H22" s="132">
        <f t="shared" si="7"/>
        <v>387.39382191780822</v>
      </c>
      <c r="I22" s="113">
        <f t="shared" si="1"/>
        <v>3.8219178082385952E-3</v>
      </c>
    </row>
    <row r="23" spans="1:9" x14ac:dyDescent="0.25">
      <c r="A23" s="45">
        <v>43937</v>
      </c>
      <c r="B23" s="134">
        <f t="shared" si="2"/>
        <v>1</v>
      </c>
      <c r="C23" s="132">
        <f t="shared" si="3"/>
        <v>4227</v>
      </c>
      <c r="D23" s="133">
        <f t="shared" si="4"/>
        <v>3841.18</v>
      </c>
      <c r="E23" s="132">
        <f t="shared" si="5"/>
        <v>385.82</v>
      </c>
      <c r="F23" s="132">
        <f t="shared" si="6"/>
        <v>938818.69000000006</v>
      </c>
      <c r="G23" s="132">
        <f t="shared" si="0"/>
        <v>934977.51</v>
      </c>
      <c r="H23" s="132">
        <f t="shared" si="7"/>
        <v>385.8159</v>
      </c>
      <c r="I23" s="113">
        <f t="shared" si="1"/>
        <v>-4.0999999999939973E-3</v>
      </c>
    </row>
    <row r="24" spans="1:9" x14ac:dyDescent="0.25">
      <c r="A24" s="45">
        <v>43938</v>
      </c>
      <c r="B24" s="134">
        <f t="shared" si="2"/>
        <v>1</v>
      </c>
      <c r="C24" s="132">
        <f t="shared" si="3"/>
        <v>4227</v>
      </c>
      <c r="D24" s="133">
        <f t="shared" si="4"/>
        <v>3842.76</v>
      </c>
      <c r="E24" s="132">
        <f t="shared" si="5"/>
        <v>384.24</v>
      </c>
      <c r="F24" s="132">
        <f t="shared" si="6"/>
        <v>934977.51</v>
      </c>
      <c r="G24" s="132">
        <f t="shared" si="0"/>
        <v>931134.75</v>
      </c>
      <c r="H24" s="132">
        <f t="shared" si="7"/>
        <v>384.23733287671229</v>
      </c>
      <c r="I24" s="113">
        <f t="shared" si="1"/>
        <v>-2.6671232877220064E-3</v>
      </c>
    </row>
    <row r="25" spans="1:9" x14ac:dyDescent="0.25">
      <c r="A25" s="45">
        <v>43939</v>
      </c>
      <c r="B25" s="134">
        <f t="shared" si="2"/>
        <v>1</v>
      </c>
      <c r="C25" s="132">
        <f t="shared" si="3"/>
        <v>4227</v>
      </c>
      <c r="D25" s="133">
        <f t="shared" si="4"/>
        <v>3844.34</v>
      </c>
      <c r="E25" s="132">
        <f t="shared" si="5"/>
        <v>382.66</v>
      </c>
      <c r="F25" s="132">
        <f t="shared" si="6"/>
        <v>931134.75</v>
      </c>
      <c r="G25" s="132">
        <f t="shared" si="0"/>
        <v>927290.41</v>
      </c>
      <c r="H25" s="132">
        <f t="shared" si="7"/>
        <v>382.65811643835616</v>
      </c>
      <c r="I25" s="113">
        <f t="shared" si="1"/>
        <v>-1.8835616438650504E-3</v>
      </c>
    </row>
    <row r="26" spans="1:9" x14ac:dyDescent="0.25">
      <c r="A26" s="45">
        <v>43940</v>
      </c>
      <c r="B26" s="134">
        <f t="shared" si="2"/>
        <v>1</v>
      </c>
      <c r="C26" s="132">
        <f t="shared" si="3"/>
        <v>4227</v>
      </c>
      <c r="D26" s="133">
        <f t="shared" si="4"/>
        <v>3845.92</v>
      </c>
      <c r="E26" s="132">
        <f t="shared" si="5"/>
        <v>381.08</v>
      </c>
      <c r="F26" s="132">
        <f t="shared" si="6"/>
        <v>927290.41</v>
      </c>
      <c r="G26" s="132">
        <f t="shared" si="0"/>
        <v>923444.49</v>
      </c>
      <c r="H26" s="132">
        <f t="shared" si="7"/>
        <v>381.07825068493156</v>
      </c>
      <c r="I26" s="113">
        <f t="shared" si="1"/>
        <v>-1.7493150684231296E-3</v>
      </c>
    </row>
    <row r="27" spans="1:9" x14ac:dyDescent="0.25">
      <c r="A27" s="45">
        <v>43941</v>
      </c>
      <c r="B27" s="134">
        <f t="shared" si="2"/>
        <v>1</v>
      </c>
      <c r="C27" s="132">
        <f t="shared" si="3"/>
        <v>4227</v>
      </c>
      <c r="D27" s="133">
        <f t="shared" si="4"/>
        <v>3847.5</v>
      </c>
      <c r="E27" s="132">
        <f t="shared" si="5"/>
        <v>379.5</v>
      </c>
      <c r="F27" s="132">
        <f t="shared" si="6"/>
        <v>923444.49</v>
      </c>
      <c r="G27" s="132">
        <f t="shared" si="0"/>
        <v>919596.99</v>
      </c>
      <c r="H27" s="132">
        <f t="shared" si="7"/>
        <v>379.49773561643838</v>
      </c>
      <c r="I27" s="113">
        <f t="shared" si="1"/>
        <v>-2.2643835616236174E-3</v>
      </c>
    </row>
    <row r="28" spans="1:9" x14ac:dyDescent="0.25">
      <c r="A28" s="45">
        <v>43942</v>
      </c>
      <c r="B28" s="134">
        <f t="shared" si="2"/>
        <v>1</v>
      </c>
      <c r="C28" s="132">
        <f t="shared" si="3"/>
        <v>4227</v>
      </c>
      <c r="D28" s="133">
        <f t="shared" si="4"/>
        <v>3849.08</v>
      </c>
      <c r="E28" s="132">
        <f t="shared" si="5"/>
        <v>377.92</v>
      </c>
      <c r="F28" s="132">
        <f t="shared" si="6"/>
        <v>919596.99</v>
      </c>
      <c r="G28" s="132">
        <f t="shared" si="0"/>
        <v>915747.91</v>
      </c>
      <c r="H28" s="132">
        <f t="shared" si="7"/>
        <v>377.91657123287672</v>
      </c>
      <c r="I28" s="113">
        <f t="shared" si="1"/>
        <v>-3.4287671232959838E-3</v>
      </c>
    </row>
    <row r="29" spans="1:9" x14ac:dyDescent="0.25">
      <c r="A29" s="45">
        <v>43943</v>
      </c>
      <c r="B29" s="134">
        <f t="shared" si="2"/>
        <v>1</v>
      </c>
      <c r="C29" s="132">
        <f t="shared" si="3"/>
        <v>4227</v>
      </c>
      <c r="D29" s="133">
        <f t="shared" si="4"/>
        <v>3850.67</v>
      </c>
      <c r="E29" s="132">
        <f t="shared" si="5"/>
        <v>376.33</v>
      </c>
      <c r="F29" s="132">
        <f t="shared" si="6"/>
        <v>915747.91</v>
      </c>
      <c r="G29" s="132">
        <f t="shared" si="0"/>
        <v>911897.24</v>
      </c>
      <c r="H29" s="132">
        <f t="shared" si="7"/>
        <v>376.33475753424659</v>
      </c>
      <c r="I29" s="113">
        <f t="shared" si="1"/>
        <v>4.7575342466075199E-3</v>
      </c>
    </row>
    <row r="30" spans="1:9" x14ac:dyDescent="0.25">
      <c r="A30" s="45">
        <v>43944</v>
      </c>
      <c r="B30" s="134">
        <f t="shared" si="2"/>
        <v>1</v>
      </c>
      <c r="C30" s="132">
        <f t="shared" si="3"/>
        <v>4227</v>
      </c>
      <c r="D30" s="133">
        <f t="shared" si="4"/>
        <v>3852.25</v>
      </c>
      <c r="E30" s="132">
        <f t="shared" si="5"/>
        <v>374.75</v>
      </c>
      <c r="F30" s="132">
        <f t="shared" si="6"/>
        <v>911897.24</v>
      </c>
      <c r="G30" s="132">
        <f t="shared" si="0"/>
        <v>908044.99</v>
      </c>
      <c r="H30" s="132">
        <f t="shared" si="7"/>
        <v>374.75229041095884</v>
      </c>
      <c r="I30" s="113">
        <f t="shared" si="1"/>
        <v>2.2904109588353094E-3</v>
      </c>
    </row>
    <row r="31" spans="1:9" x14ac:dyDescent="0.25">
      <c r="A31" s="45">
        <v>43945</v>
      </c>
      <c r="B31" s="134">
        <f t="shared" si="2"/>
        <v>1</v>
      </c>
      <c r="C31" s="132">
        <f t="shared" si="3"/>
        <v>4227</v>
      </c>
      <c r="D31" s="133">
        <f t="shared" si="4"/>
        <v>3853.83</v>
      </c>
      <c r="E31" s="132">
        <f t="shared" si="5"/>
        <v>373.17</v>
      </c>
      <c r="F31" s="132">
        <f t="shared" si="6"/>
        <v>908044.99</v>
      </c>
      <c r="G31" s="132">
        <f t="shared" si="0"/>
        <v>904191.16</v>
      </c>
      <c r="H31" s="132">
        <f t="shared" si="7"/>
        <v>373.16917397260272</v>
      </c>
      <c r="I31" s="113">
        <f t="shared" si="1"/>
        <v>-8.2602739729509267E-4</v>
      </c>
    </row>
    <row r="32" spans="1:9" x14ac:dyDescent="0.25">
      <c r="A32" s="45">
        <v>43946</v>
      </c>
      <c r="B32" s="134">
        <f t="shared" si="2"/>
        <v>1</v>
      </c>
      <c r="C32" s="132">
        <f t="shared" si="3"/>
        <v>4227</v>
      </c>
      <c r="D32" s="133">
        <f t="shared" si="4"/>
        <v>3855.41</v>
      </c>
      <c r="E32" s="132">
        <f t="shared" si="5"/>
        <v>371.59</v>
      </c>
      <c r="F32" s="132">
        <f t="shared" si="6"/>
        <v>904191.16</v>
      </c>
      <c r="G32" s="132">
        <f t="shared" si="0"/>
        <v>900335.75</v>
      </c>
      <c r="H32" s="132">
        <f t="shared" si="7"/>
        <v>371.58540821917808</v>
      </c>
      <c r="I32" s="113">
        <f t="shared" si="1"/>
        <v>-4.5917808218973732E-3</v>
      </c>
    </row>
    <row r="33" spans="1:9" x14ac:dyDescent="0.25">
      <c r="A33" s="45">
        <v>43947</v>
      </c>
      <c r="B33" s="134">
        <f t="shared" si="2"/>
        <v>1</v>
      </c>
      <c r="C33" s="132">
        <f t="shared" si="3"/>
        <v>4227</v>
      </c>
      <c r="D33" s="133">
        <f t="shared" si="4"/>
        <v>3857</v>
      </c>
      <c r="E33" s="132">
        <f t="shared" si="5"/>
        <v>370</v>
      </c>
      <c r="F33" s="132">
        <f t="shared" si="6"/>
        <v>900335.75</v>
      </c>
      <c r="G33" s="132">
        <f t="shared" si="0"/>
        <v>896478.75</v>
      </c>
      <c r="H33" s="132">
        <f t="shared" si="7"/>
        <v>370.00099315068491</v>
      </c>
      <c r="I33" s="113">
        <f t="shared" si="1"/>
        <v>9.9315068490568592E-4</v>
      </c>
    </row>
    <row r="34" spans="1:9" x14ac:dyDescent="0.25">
      <c r="A34" s="45">
        <v>43948</v>
      </c>
      <c r="B34" s="134">
        <f t="shared" si="2"/>
        <v>1</v>
      </c>
      <c r="C34" s="132">
        <f t="shared" si="3"/>
        <v>4227</v>
      </c>
      <c r="D34" s="133">
        <f t="shared" si="4"/>
        <v>3858.58</v>
      </c>
      <c r="E34" s="132">
        <f t="shared" si="5"/>
        <v>368.42</v>
      </c>
      <c r="F34" s="132">
        <f t="shared" si="6"/>
        <v>896478.75</v>
      </c>
      <c r="G34" s="132">
        <f t="shared" si="0"/>
        <v>892620.17</v>
      </c>
      <c r="H34" s="132">
        <f t="shared" si="7"/>
        <v>368.41592465753422</v>
      </c>
      <c r="I34" s="113">
        <f t="shared" si="1"/>
        <v>-4.0753424657964388E-3</v>
      </c>
    </row>
    <row r="35" spans="1:9" x14ac:dyDescent="0.25">
      <c r="A35" s="45">
        <v>43949</v>
      </c>
      <c r="B35" s="134">
        <f t="shared" si="2"/>
        <v>1</v>
      </c>
      <c r="C35" s="132">
        <f t="shared" si="3"/>
        <v>4227</v>
      </c>
      <c r="D35" s="133">
        <f t="shared" si="4"/>
        <v>3860.17</v>
      </c>
      <c r="E35" s="132">
        <f t="shared" si="5"/>
        <v>366.83</v>
      </c>
      <c r="F35" s="132">
        <f t="shared" si="6"/>
        <v>892620.17</v>
      </c>
      <c r="G35" s="132">
        <f t="shared" si="0"/>
        <v>888760</v>
      </c>
      <c r="H35" s="132">
        <f t="shared" si="7"/>
        <v>366.83020684931506</v>
      </c>
      <c r="I35" s="113">
        <f t="shared" si="1"/>
        <v>2.0684931507730653E-4</v>
      </c>
    </row>
    <row r="36" spans="1:9" x14ac:dyDescent="0.25">
      <c r="A36" s="45">
        <v>43950</v>
      </c>
      <c r="B36" s="134">
        <f t="shared" si="2"/>
        <v>1</v>
      </c>
      <c r="C36" s="132">
        <f t="shared" si="3"/>
        <v>4227</v>
      </c>
      <c r="D36" s="133">
        <f t="shared" si="4"/>
        <v>3861.76</v>
      </c>
      <c r="E36" s="132">
        <f t="shared" si="5"/>
        <v>365.24</v>
      </c>
      <c r="F36" s="132">
        <f t="shared" si="6"/>
        <v>888760</v>
      </c>
      <c r="G36" s="132">
        <f t="shared" si="0"/>
        <v>884898.24</v>
      </c>
      <c r="H36" s="132">
        <f t="shared" si="7"/>
        <v>365.24383561643833</v>
      </c>
      <c r="I36" s="113">
        <f t="shared" si="1"/>
        <v>3.8356164383230862E-3</v>
      </c>
    </row>
    <row r="37" spans="1:9" x14ac:dyDescent="0.25">
      <c r="A37" s="45">
        <v>43951</v>
      </c>
      <c r="B37" s="134">
        <f t="shared" si="2"/>
        <v>1</v>
      </c>
      <c r="C37" s="132">
        <f t="shared" si="3"/>
        <v>4227</v>
      </c>
      <c r="D37" s="133">
        <f t="shared" si="4"/>
        <v>3863.34</v>
      </c>
      <c r="E37" s="132">
        <f t="shared" si="5"/>
        <v>363.66</v>
      </c>
      <c r="F37" s="132">
        <f t="shared" si="6"/>
        <v>884898.24</v>
      </c>
      <c r="G37" s="132">
        <f t="shared" si="0"/>
        <v>881034.9</v>
      </c>
      <c r="H37" s="132">
        <f t="shared" si="7"/>
        <v>363.65681095890415</v>
      </c>
      <c r="I37" s="113">
        <f t="shared" si="1"/>
        <v>-3.1890410958794746E-3</v>
      </c>
    </row>
    <row r="38" spans="1:9" x14ac:dyDescent="0.25">
      <c r="A38" s="45">
        <v>43952</v>
      </c>
      <c r="B38" s="134">
        <f t="shared" si="2"/>
        <v>1</v>
      </c>
      <c r="C38" s="132">
        <f t="shared" si="3"/>
        <v>4227</v>
      </c>
      <c r="D38" s="133">
        <f t="shared" si="4"/>
        <v>3864.93</v>
      </c>
      <c r="E38" s="132">
        <f t="shared" si="5"/>
        <v>362.07</v>
      </c>
      <c r="F38" s="132">
        <f t="shared" si="6"/>
        <v>881034.9</v>
      </c>
      <c r="G38" s="132">
        <f t="shared" si="0"/>
        <v>877169.97</v>
      </c>
      <c r="H38" s="132">
        <f t="shared" si="7"/>
        <v>362.06913698630132</v>
      </c>
      <c r="I38" s="113">
        <f t="shared" si="1"/>
        <v>-8.6301369867669564E-4</v>
      </c>
    </row>
    <row r="39" spans="1:9" x14ac:dyDescent="0.25">
      <c r="A39" s="45">
        <v>43953</v>
      </c>
      <c r="B39" s="134">
        <f t="shared" si="2"/>
        <v>1</v>
      </c>
      <c r="C39" s="132">
        <f t="shared" si="3"/>
        <v>4227</v>
      </c>
      <c r="D39" s="133">
        <f t="shared" si="4"/>
        <v>3866.52</v>
      </c>
      <c r="E39" s="132">
        <f t="shared" si="5"/>
        <v>360.48</v>
      </c>
      <c r="F39" s="132">
        <f t="shared" si="6"/>
        <v>877169.97</v>
      </c>
      <c r="G39" s="132">
        <f t="shared" si="0"/>
        <v>873303.45</v>
      </c>
      <c r="H39" s="132">
        <f t="shared" si="7"/>
        <v>360.48080958904109</v>
      </c>
      <c r="I39" s="113">
        <f t="shared" si="1"/>
        <v>8.0958904106864793E-4</v>
      </c>
    </row>
    <row r="40" spans="1:9" x14ac:dyDescent="0.25">
      <c r="A40" s="45">
        <v>43954</v>
      </c>
      <c r="B40" s="134">
        <f t="shared" si="2"/>
        <v>1</v>
      </c>
      <c r="C40" s="132">
        <f t="shared" si="3"/>
        <v>4227</v>
      </c>
      <c r="D40" s="133">
        <f t="shared" si="4"/>
        <v>3868.11</v>
      </c>
      <c r="E40" s="132">
        <f t="shared" si="5"/>
        <v>358.89</v>
      </c>
      <c r="F40" s="132">
        <f t="shared" si="6"/>
        <v>873303.45</v>
      </c>
      <c r="G40" s="132">
        <f t="shared" si="0"/>
        <v>869435.34</v>
      </c>
      <c r="H40" s="132">
        <f t="shared" si="7"/>
        <v>358.89182876712323</v>
      </c>
      <c r="I40" s="113">
        <f t="shared" si="1"/>
        <v>1.8287671232428693E-3</v>
      </c>
    </row>
    <row r="41" spans="1:9" x14ac:dyDescent="0.25">
      <c r="A41" s="45">
        <v>43955</v>
      </c>
      <c r="B41" s="134">
        <f t="shared" si="2"/>
        <v>1</v>
      </c>
      <c r="C41" s="132">
        <f t="shared" si="3"/>
        <v>4227</v>
      </c>
      <c r="D41" s="133">
        <f t="shared" si="4"/>
        <v>3869.7</v>
      </c>
      <c r="E41" s="132">
        <f t="shared" si="5"/>
        <v>357.3</v>
      </c>
      <c r="F41" s="132">
        <f t="shared" si="6"/>
        <v>869435.34</v>
      </c>
      <c r="G41" s="132">
        <f t="shared" si="0"/>
        <v>865565.64</v>
      </c>
      <c r="H41" s="132">
        <f t="shared" si="7"/>
        <v>357.30219452054791</v>
      </c>
      <c r="I41" s="113">
        <f t="shared" si="1"/>
        <v>2.1945205479028118E-3</v>
      </c>
    </row>
    <row r="42" spans="1:9" x14ac:dyDescent="0.25">
      <c r="A42" s="45">
        <v>43956</v>
      </c>
      <c r="B42" s="134">
        <f t="shared" si="2"/>
        <v>1</v>
      </c>
      <c r="C42" s="132">
        <f t="shared" si="3"/>
        <v>4227</v>
      </c>
      <c r="D42" s="133">
        <f t="shared" si="4"/>
        <v>3871.29</v>
      </c>
      <c r="E42" s="132">
        <f t="shared" si="5"/>
        <v>355.71</v>
      </c>
      <c r="F42" s="132">
        <f t="shared" si="6"/>
        <v>865565.64</v>
      </c>
      <c r="G42" s="132">
        <f t="shared" si="0"/>
        <v>861694.35</v>
      </c>
      <c r="H42" s="132">
        <f t="shared" si="7"/>
        <v>355.71190684931503</v>
      </c>
      <c r="I42" s="113">
        <f t="shared" si="1"/>
        <v>1.9068493150484755E-3</v>
      </c>
    </row>
    <row r="43" spans="1:9" x14ac:dyDescent="0.25">
      <c r="A43" s="45">
        <v>43957</v>
      </c>
      <c r="B43" s="134">
        <f t="shared" si="2"/>
        <v>1</v>
      </c>
      <c r="C43" s="132">
        <f t="shared" si="3"/>
        <v>4227</v>
      </c>
      <c r="D43" s="133">
        <f t="shared" si="4"/>
        <v>3872.88</v>
      </c>
      <c r="E43" s="132">
        <f t="shared" si="5"/>
        <v>354.12</v>
      </c>
      <c r="F43" s="132">
        <f t="shared" si="6"/>
        <v>861694.35</v>
      </c>
      <c r="G43" s="132">
        <f t="shared" si="0"/>
        <v>857821.47</v>
      </c>
      <c r="H43" s="132">
        <f t="shared" si="7"/>
        <v>354.12096575342463</v>
      </c>
      <c r="I43" s="113">
        <f t="shared" si="1"/>
        <v>9.6575342462301705E-4</v>
      </c>
    </row>
    <row r="44" spans="1:9" x14ac:dyDescent="0.25">
      <c r="A44" s="45">
        <v>43958</v>
      </c>
      <c r="B44" s="134">
        <f t="shared" si="2"/>
        <v>1</v>
      </c>
      <c r="C44" s="132">
        <f t="shared" si="3"/>
        <v>4227</v>
      </c>
      <c r="D44" s="133">
        <f t="shared" si="4"/>
        <v>3874.4700000000003</v>
      </c>
      <c r="E44" s="132">
        <f t="shared" si="5"/>
        <v>352.53</v>
      </c>
      <c r="F44" s="132">
        <f t="shared" si="6"/>
        <v>857821.47</v>
      </c>
      <c r="G44" s="132">
        <f t="shared" si="0"/>
        <v>853947</v>
      </c>
      <c r="H44" s="132">
        <f t="shared" si="7"/>
        <v>352.52937123287671</v>
      </c>
      <c r="I44" s="113">
        <f t="shared" si="1"/>
        <v>-6.2876712325987683E-4</v>
      </c>
    </row>
    <row r="45" spans="1:9" x14ac:dyDescent="0.25">
      <c r="A45" s="45">
        <v>43959</v>
      </c>
      <c r="B45" s="134">
        <f t="shared" si="2"/>
        <v>1</v>
      </c>
      <c r="C45" s="132">
        <f t="shared" si="3"/>
        <v>4227</v>
      </c>
      <c r="D45" s="133">
        <f t="shared" si="4"/>
        <v>3876.06</v>
      </c>
      <c r="E45" s="132">
        <f t="shared" si="5"/>
        <v>350.94</v>
      </c>
      <c r="F45" s="132">
        <f t="shared" si="6"/>
        <v>853947</v>
      </c>
      <c r="G45" s="132">
        <f t="shared" si="0"/>
        <v>850070.94</v>
      </c>
      <c r="H45" s="132">
        <f t="shared" si="7"/>
        <v>350.93712328767123</v>
      </c>
      <c r="I45" s="113">
        <f t="shared" si="1"/>
        <v>-2.8767123287707363E-3</v>
      </c>
    </row>
    <row r="46" spans="1:9" x14ac:dyDescent="0.25">
      <c r="A46" s="45">
        <v>43960</v>
      </c>
      <c r="B46" s="134">
        <f t="shared" si="2"/>
        <v>1</v>
      </c>
      <c r="C46" s="132">
        <f t="shared" si="3"/>
        <v>4227</v>
      </c>
      <c r="D46" s="133">
        <f t="shared" si="4"/>
        <v>3877.66</v>
      </c>
      <c r="E46" s="132">
        <f t="shared" si="5"/>
        <v>349.34</v>
      </c>
      <c r="F46" s="132">
        <f t="shared" si="6"/>
        <v>850070.94</v>
      </c>
      <c r="G46" s="132">
        <f t="shared" si="0"/>
        <v>846193.27999999991</v>
      </c>
      <c r="H46" s="132">
        <f t="shared" si="7"/>
        <v>349.34422191780817</v>
      </c>
      <c r="I46" s="113">
        <f t="shared" si="1"/>
        <v>4.2219178081950304E-3</v>
      </c>
    </row>
    <row r="47" spans="1:9" x14ac:dyDescent="0.25">
      <c r="A47" s="45">
        <v>43961</v>
      </c>
      <c r="B47" s="134">
        <f t="shared" si="2"/>
        <v>1</v>
      </c>
      <c r="C47" s="132">
        <f t="shared" si="3"/>
        <v>4227</v>
      </c>
      <c r="D47" s="133">
        <f t="shared" si="4"/>
        <v>3879.25</v>
      </c>
      <c r="E47" s="132">
        <f t="shared" si="5"/>
        <v>347.75</v>
      </c>
      <c r="F47" s="132">
        <f t="shared" si="6"/>
        <v>846193.27999999991</v>
      </c>
      <c r="G47" s="132">
        <f t="shared" si="0"/>
        <v>842314.02999999991</v>
      </c>
      <c r="H47" s="132">
        <f t="shared" si="7"/>
        <v>347.75066301369861</v>
      </c>
      <c r="I47" s="113">
        <f t="shared" si="1"/>
        <v>6.6301369861321291E-4</v>
      </c>
    </row>
    <row r="48" spans="1:9" x14ac:dyDescent="0.25">
      <c r="A48" s="45">
        <v>43962</v>
      </c>
      <c r="B48" s="134">
        <f t="shared" si="2"/>
        <v>1</v>
      </c>
      <c r="C48" s="132">
        <f t="shared" si="3"/>
        <v>4227</v>
      </c>
      <c r="D48" s="133">
        <f t="shared" si="4"/>
        <v>3880.84</v>
      </c>
      <c r="E48" s="132">
        <f t="shared" si="5"/>
        <v>346.16</v>
      </c>
      <c r="F48" s="132">
        <f t="shared" si="6"/>
        <v>842314.02999999991</v>
      </c>
      <c r="G48" s="132">
        <f t="shared" si="0"/>
        <v>838433.19</v>
      </c>
      <c r="H48" s="132">
        <f t="shared" si="7"/>
        <v>346.15645068493149</v>
      </c>
      <c r="I48" s="113">
        <f t="shared" si="1"/>
        <v>-3.5493150685397268E-3</v>
      </c>
    </row>
    <row r="49" spans="1:9" x14ac:dyDescent="0.25">
      <c r="A49" s="45">
        <v>43963</v>
      </c>
      <c r="B49" s="134">
        <f t="shared" si="2"/>
        <v>1</v>
      </c>
      <c r="C49" s="132">
        <f t="shared" si="3"/>
        <v>4227</v>
      </c>
      <c r="D49" s="133">
        <f t="shared" si="4"/>
        <v>3882.44</v>
      </c>
      <c r="E49" s="132">
        <f t="shared" si="5"/>
        <v>344.56</v>
      </c>
      <c r="F49" s="132">
        <f t="shared" si="6"/>
        <v>838433.19</v>
      </c>
      <c r="G49" s="132">
        <f t="shared" si="0"/>
        <v>834550.75</v>
      </c>
      <c r="H49" s="132">
        <f t="shared" si="7"/>
        <v>344.56158493150679</v>
      </c>
      <c r="I49" s="113">
        <f t="shared" si="1"/>
        <v>1.5849315067839598E-3</v>
      </c>
    </row>
    <row r="50" spans="1:9" x14ac:dyDescent="0.25">
      <c r="A50" s="45">
        <v>43964</v>
      </c>
      <c r="B50" s="134">
        <f t="shared" si="2"/>
        <v>1</v>
      </c>
      <c r="C50" s="132">
        <f t="shared" si="3"/>
        <v>4227</v>
      </c>
      <c r="D50" s="133">
        <f t="shared" si="4"/>
        <v>3884.0299999999997</v>
      </c>
      <c r="E50" s="132">
        <f t="shared" si="5"/>
        <v>342.97</v>
      </c>
      <c r="F50" s="132">
        <f t="shared" si="6"/>
        <v>834550.75</v>
      </c>
      <c r="G50" s="132">
        <f t="shared" si="0"/>
        <v>830666.72</v>
      </c>
      <c r="H50" s="132">
        <f t="shared" si="7"/>
        <v>342.96606164383559</v>
      </c>
      <c r="I50" s="113">
        <f t="shared" si="1"/>
        <v>-3.9383561644399379E-3</v>
      </c>
    </row>
    <row r="51" spans="1:9" x14ac:dyDescent="0.25">
      <c r="A51" s="45">
        <v>43965</v>
      </c>
      <c r="B51" s="134">
        <f t="shared" si="2"/>
        <v>1</v>
      </c>
      <c r="C51" s="132">
        <f t="shared" si="3"/>
        <v>4227</v>
      </c>
      <c r="D51" s="133">
        <f t="shared" si="4"/>
        <v>3885.63</v>
      </c>
      <c r="E51" s="132">
        <f t="shared" si="5"/>
        <v>341.37</v>
      </c>
      <c r="F51" s="132">
        <f t="shared" si="6"/>
        <v>830666.72</v>
      </c>
      <c r="G51" s="132">
        <f t="shared" si="0"/>
        <v>826781.09</v>
      </c>
      <c r="H51" s="132">
        <f t="shared" si="7"/>
        <v>341.36988493150682</v>
      </c>
      <c r="I51" s="113">
        <f t="shared" si="1"/>
        <v>-1.1506849318720924E-4</v>
      </c>
    </row>
    <row r="52" spans="1:9" x14ac:dyDescent="0.25">
      <c r="A52" s="45">
        <v>43966</v>
      </c>
      <c r="B52" s="134">
        <f t="shared" si="2"/>
        <v>1</v>
      </c>
      <c r="C52" s="132">
        <f t="shared" si="3"/>
        <v>4227</v>
      </c>
      <c r="D52" s="133">
        <f t="shared" si="4"/>
        <v>3887.23</v>
      </c>
      <c r="E52" s="132">
        <f t="shared" si="5"/>
        <v>339.77</v>
      </c>
      <c r="F52" s="132">
        <f t="shared" si="6"/>
        <v>826781.09</v>
      </c>
      <c r="G52" s="132">
        <f t="shared" si="0"/>
        <v>822893.86</v>
      </c>
      <c r="H52" s="132">
        <f t="shared" si="7"/>
        <v>339.77305068493149</v>
      </c>
      <c r="I52" s="113">
        <f t="shared" si="1"/>
        <v>3.0506849315088402E-3</v>
      </c>
    </row>
    <row r="53" spans="1:9" x14ac:dyDescent="0.25">
      <c r="A53" s="45">
        <v>43967</v>
      </c>
      <c r="B53" s="134">
        <f t="shared" si="2"/>
        <v>1</v>
      </c>
      <c r="C53" s="132">
        <f t="shared" si="3"/>
        <v>4227</v>
      </c>
      <c r="D53" s="133">
        <f t="shared" si="4"/>
        <v>3888.82</v>
      </c>
      <c r="E53" s="132">
        <f t="shared" si="5"/>
        <v>338.18</v>
      </c>
      <c r="F53" s="132">
        <f t="shared" si="6"/>
        <v>822893.86</v>
      </c>
      <c r="G53" s="132">
        <f t="shared" si="0"/>
        <v>819005.04</v>
      </c>
      <c r="H53" s="132">
        <f t="shared" si="7"/>
        <v>338.17555890410961</v>
      </c>
      <c r="I53" s="113">
        <f t="shared" si="1"/>
        <v>-4.4410958903995379E-3</v>
      </c>
    </row>
    <row r="54" spans="1:9" x14ac:dyDescent="0.25">
      <c r="A54" s="45">
        <v>43968</v>
      </c>
      <c r="B54" s="134">
        <f t="shared" si="2"/>
        <v>1</v>
      </c>
      <c r="C54" s="132">
        <f t="shared" si="3"/>
        <v>4227</v>
      </c>
      <c r="D54" s="133">
        <f t="shared" si="4"/>
        <v>3890.42</v>
      </c>
      <c r="E54" s="132">
        <f t="shared" si="5"/>
        <v>336.58</v>
      </c>
      <c r="F54" s="132">
        <f t="shared" si="6"/>
        <v>819005.04</v>
      </c>
      <c r="G54" s="132">
        <f t="shared" si="0"/>
        <v>815114.62</v>
      </c>
      <c r="H54" s="132">
        <f t="shared" si="7"/>
        <v>336.5774136986301</v>
      </c>
      <c r="I54" s="113">
        <f t="shared" si="1"/>
        <v>-2.5863013698881332E-3</v>
      </c>
    </row>
    <row r="55" spans="1:9" x14ac:dyDescent="0.25">
      <c r="A55" s="45">
        <v>43969</v>
      </c>
      <c r="B55" s="134">
        <f t="shared" si="2"/>
        <v>1</v>
      </c>
      <c r="C55" s="132">
        <f t="shared" si="3"/>
        <v>4227</v>
      </c>
      <c r="D55" s="133">
        <f t="shared" si="4"/>
        <v>3892.02</v>
      </c>
      <c r="E55" s="132">
        <f t="shared" si="5"/>
        <v>334.98</v>
      </c>
      <c r="F55" s="132">
        <f t="shared" si="6"/>
        <v>815114.62</v>
      </c>
      <c r="G55" s="132">
        <f t="shared" si="0"/>
        <v>811222.6</v>
      </c>
      <c r="H55" s="132">
        <f t="shared" si="7"/>
        <v>334.97861095890408</v>
      </c>
      <c r="I55" s="113">
        <f t="shared" si="1"/>
        <v>-1.3890410959334076E-3</v>
      </c>
    </row>
    <row r="56" spans="1:9" x14ac:dyDescent="0.25">
      <c r="A56" s="45">
        <v>43970</v>
      </c>
      <c r="B56" s="134">
        <f t="shared" si="2"/>
        <v>1</v>
      </c>
      <c r="C56" s="132">
        <f t="shared" si="3"/>
        <v>4227</v>
      </c>
      <c r="D56" s="133">
        <f t="shared" si="4"/>
        <v>3893.62</v>
      </c>
      <c r="E56" s="132">
        <f t="shared" si="5"/>
        <v>333.38</v>
      </c>
      <c r="F56" s="132">
        <f t="shared" si="6"/>
        <v>811222.6</v>
      </c>
      <c r="G56" s="132">
        <f t="shared" si="0"/>
        <v>807328.98</v>
      </c>
      <c r="H56" s="132">
        <f t="shared" si="7"/>
        <v>333.37915068493146</v>
      </c>
      <c r="I56" s="113">
        <f t="shared" si="1"/>
        <v>-8.4931506853536121E-4</v>
      </c>
    </row>
    <row r="57" spans="1:9" x14ac:dyDescent="0.25">
      <c r="A57" s="45">
        <v>43971</v>
      </c>
      <c r="B57" s="134">
        <f t="shared" si="2"/>
        <v>1</v>
      </c>
      <c r="C57" s="132">
        <f t="shared" si="3"/>
        <v>4227</v>
      </c>
      <c r="D57" s="133">
        <f t="shared" si="4"/>
        <v>3895.2200000000003</v>
      </c>
      <c r="E57" s="132">
        <f t="shared" si="5"/>
        <v>331.78</v>
      </c>
      <c r="F57" s="132">
        <f t="shared" si="6"/>
        <v>807328.98</v>
      </c>
      <c r="G57" s="132">
        <f t="shared" si="0"/>
        <v>803433.76</v>
      </c>
      <c r="H57" s="132">
        <f t="shared" si="7"/>
        <v>331.77903287671234</v>
      </c>
      <c r="I57" s="113">
        <f t="shared" si="1"/>
        <v>-9.671232876371505E-4</v>
      </c>
    </row>
    <row r="58" spans="1:9" x14ac:dyDescent="0.25">
      <c r="A58" s="45">
        <v>43972</v>
      </c>
      <c r="B58" s="134">
        <f t="shared" si="2"/>
        <v>1</v>
      </c>
      <c r="C58" s="132">
        <f t="shared" si="3"/>
        <v>4227</v>
      </c>
      <c r="D58" s="133">
        <f t="shared" si="4"/>
        <v>3896.82</v>
      </c>
      <c r="E58" s="132">
        <f t="shared" si="5"/>
        <v>330.18</v>
      </c>
      <c r="F58" s="132">
        <f t="shared" si="6"/>
        <v>803433.76</v>
      </c>
      <c r="G58" s="132">
        <f t="shared" si="0"/>
        <v>799536.94000000006</v>
      </c>
      <c r="H58" s="132">
        <f t="shared" si="7"/>
        <v>330.1782575342466</v>
      </c>
      <c r="I58" s="113">
        <f t="shared" si="1"/>
        <v>-1.7424657534093058E-3</v>
      </c>
    </row>
    <row r="59" spans="1:9" x14ac:dyDescent="0.25">
      <c r="A59" s="45">
        <v>43973</v>
      </c>
      <c r="B59" s="134">
        <f t="shared" si="2"/>
        <v>1</v>
      </c>
      <c r="C59" s="132">
        <f t="shared" si="3"/>
        <v>4227</v>
      </c>
      <c r="D59" s="133">
        <f t="shared" si="4"/>
        <v>3898.42</v>
      </c>
      <c r="E59" s="132">
        <f t="shared" si="5"/>
        <v>328.58</v>
      </c>
      <c r="F59" s="132">
        <f t="shared" si="6"/>
        <v>799536.94000000006</v>
      </c>
      <c r="G59" s="132">
        <f t="shared" si="0"/>
        <v>795638.52</v>
      </c>
      <c r="H59" s="132">
        <f t="shared" si="7"/>
        <v>328.57682465753425</v>
      </c>
      <c r="I59" s="113">
        <f t="shared" si="1"/>
        <v>-3.1753424657381402E-3</v>
      </c>
    </row>
    <row r="60" spans="1:9" x14ac:dyDescent="0.25">
      <c r="A60" s="45">
        <v>43974</v>
      </c>
      <c r="B60" s="134">
        <f t="shared" si="2"/>
        <v>1</v>
      </c>
      <c r="C60" s="132">
        <f t="shared" si="3"/>
        <v>4227</v>
      </c>
      <c r="D60" s="133">
        <f t="shared" si="4"/>
        <v>3900.0299999999997</v>
      </c>
      <c r="E60" s="132">
        <f t="shared" si="5"/>
        <v>326.97000000000003</v>
      </c>
      <c r="F60" s="132">
        <f t="shared" si="6"/>
        <v>795638.52</v>
      </c>
      <c r="G60" s="132">
        <f t="shared" si="0"/>
        <v>791738.49</v>
      </c>
      <c r="H60" s="132">
        <f t="shared" si="7"/>
        <v>326.97473424657534</v>
      </c>
      <c r="I60" s="113">
        <f t="shared" si="1"/>
        <v>4.7342465753104079E-3</v>
      </c>
    </row>
    <row r="61" spans="1:9" x14ac:dyDescent="0.25">
      <c r="A61" s="45">
        <v>43975</v>
      </c>
      <c r="B61" s="134">
        <f t="shared" si="2"/>
        <v>1</v>
      </c>
      <c r="C61" s="132">
        <f t="shared" si="3"/>
        <v>4227</v>
      </c>
      <c r="D61" s="133">
        <f t="shared" si="4"/>
        <v>3901.63</v>
      </c>
      <c r="E61" s="132">
        <f t="shared" si="5"/>
        <v>325.37</v>
      </c>
      <c r="F61" s="132">
        <f t="shared" si="6"/>
        <v>791738.49</v>
      </c>
      <c r="G61" s="132">
        <f t="shared" si="0"/>
        <v>787836.86</v>
      </c>
      <c r="H61" s="132">
        <f t="shared" si="7"/>
        <v>325.37198219178083</v>
      </c>
      <c r="I61" s="113">
        <f t="shared" si="1"/>
        <v>1.9821917808258149E-3</v>
      </c>
    </row>
    <row r="62" spans="1:9" x14ac:dyDescent="0.25">
      <c r="A62" s="45">
        <v>43976</v>
      </c>
      <c r="B62" s="134">
        <f t="shared" si="2"/>
        <v>1</v>
      </c>
      <c r="C62" s="132">
        <f t="shared" si="3"/>
        <v>4227</v>
      </c>
      <c r="D62" s="133">
        <f t="shared" si="4"/>
        <v>3903.23</v>
      </c>
      <c r="E62" s="132">
        <f t="shared" si="5"/>
        <v>323.77</v>
      </c>
      <c r="F62" s="132">
        <f t="shared" si="6"/>
        <v>787836.86</v>
      </c>
      <c r="G62" s="132">
        <f t="shared" si="0"/>
        <v>783933.63</v>
      </c>
      <c r="H62" s="132">
        <f t="shared" si="7"/>
        <v>323.76857260273971</v>
      </c>
      <c r="I62" s="113">
        <f t="shared" si="1"/>
        <v>-1.4273972602723006E-3</v>
      </c>
    </row>
    <row r="63" spans="1:9" x14ac:dyDescent="0.25">
      <c r="A63" s="45">
        <v>43977</v>
      </c>
      <c r="B63" s="134">
        <f t="shared" si="2"/>
        <v>1</v>
      </c>
      <c r="C63" s="132">
        <f t="shared" si="3"/>
        <v>4227</v>
      </c>
      <c r="D63" s="133">
        <f t="shared" si="4"/>
        <v>3904.84</v>
      </c>
      <c r="E63" s="132">
        <f t="shared" si="5"/>
        <v>322.16000000000003</v>
      </c>
      <c r="F63" s="132">
        <f t="shared" si="6"/>
        <v>783933.63</v>
      </c>
      <c r="G63" s="132">
        <f t="shared" si="0"/>
        <v>780028.79</v>
      </c>
      <c r="H63" s="132">
        <f t="shared" si="7"/>
        <v>322.16450547945209</v>
      </c>
      <c r="I63" s="113">
        <f t="shared" si="1"/>
        <v>4.5054794520638097E-3</v>
      </c>
    </row>
    <row r="64" spans="1:9" x14ac:dyDescent="0.25">
      <c r="A64" s="45">
        <v>43978</v>
      </c>
      <c r="B64" s="134">
        <f t="shared" si="2"/>
        <v>1</v>
      </c>
      <c r="C64" s="132">
        <f t="shared" si="3"/>
        <v>4227</v>
      </c>
      <c r="D64" s="133">
        <f t="shared" si="4"/>
        <v>3906.44</v>
      </c>
      <c r="E64" s="132">
        <f t="shared" si="5"/>
        <v>320.56</v>
      </c>
      <c r="F64" s="132">
        <f t="shared" si="6"/>
        <v>780028.79</v>
      </c>
      <c r="G64" s="132">
        <f t="shared" si="0"/>
        <v>776122.35000000009</v>
      </c>
      <c r="H64" s="132">
        <f t="shared" si="7"/>
        <v>320.55977671232881</v>
      </c>
      <c r="I64" s="113">
        <f t="shared" si="1"/>
        <v>-2.2328767119006443E-4</v>
      </c>
    </row>
    <row r="65" spans="1:9" x14ac:dyDescent="0.25">
      <c r="A65" s="45">
        <v>43979</v>
      </c>
      <c r="B65" s="134">
        <f t="shared" si="2"/>
        <v>1</v>
      </c>
      <c r="C65" s="132">
        <f t="shared" si="3"/>
        <v>4227</v>
      </c>
      <c r="D65" s="133">
        <f t="shared" si="4"/>
        <v>3908.05</v>
      </c>
      <c r="E65" s="132">
        <f t="shared" si="5"/>
        <v>318.95</v>
      </c>
      <c r="F65" s="132">
        <f t="shared" si="6"/>
        <v>776122.35000000009</v>
      </c>
      <c r="G65" s="132">
        <f t="shared" si="0"/>
        <v>772214.3</v>
      </c>
      <c r="H65" s="132">
        <f t="shared" si="7"/>
        <v>318.95439041095892</v>
      </c>
      <c r="I65" s="113">
        <f t="shared" si="1"/>
        <v>4.3904109589334439E-3</v>
      </c>
    </row>
    <row r="66" spans="1:9" x14ac:dyDescent="0.25">
      <c r="A66" s="45">
        <v>43980</v>
      </c>
      <c r="B66" s="134">
        <f t="shared" si="2"/>
        <v>1</v>
      </c>
      <c r="C66" s="132">
        <f t="shared" si="3"/>
        <v>4227</v>
      </c>
      <c r="D66" s="133">
        <f t="shared" si="4"/>
        <v>3909.65</v>
      </c>
      <c r="E66" s="132">
        <f t="shared" si="5"/>
        <v>317.35000000000002</v>
      </c>
      <c r="F66" s="132">
        <f t="shared" si="6"/>
        <v>772214.3</v>
      </c>
      <c r="G66" s="132">
        <f t="shared" si="0"/>
        <v>768304.65</v>
      </c>
      <c r="H66" s="132">
        <f t="shared" si="7"/>
        <v>317.34834246575343</v>
      </c>
      <c r="I66" s="113">
        <f t="shared" si="1"/>
        <v>-1.6575342465898757E-3</v>
      </c>
    </row>
    <row r="67" spans="1:9" x14ac:dyDescent="0.25">
      <c r="A67" s="45">
        <v>43981</v>
      </c>
      <c r="B67" s="134">
        <f t="shared" si="2"/>
        <v>1</v>
      </c>
      <c r="C67" s="132">
        <f t="shared" si="3"/>
        <v>4227</v>
      </c>
      <c r="D67" s="133">
        <f t="shared" si="4"/>
        <v>3911.26</v>
      </c>
      <c r="E67" s="132">
        <f t="shared" si="5"/>
        <v>315.74</v>
      </c>
      <c r="F67" s="132">
        <f t="shared" si="6"/>
        <v>768304.65</v>
      </c>
      <c r="G67" s="132">
        <f t="shared" si="0"/>
        <v>764393.39</v>
      </c>
      <c r="H67" s="132">
        <f t="shared" si="7"/>
        <v>315.74163698630133</v>
      </c>
      <c r="I67" s="113">
        <f t="shared" si="1"/>
        <v>1.6369863013210306E-3</v>
      </c>
    </row>
    <row r="68" spans="1:9" x14ac:dyDescent="0.25">
      <c r="A68" s="45">
        <v>43982</v>
      </c>
      <c r="B68" s="134">
        <f t="shared" si="2"/>
        <v>1</v>
      </c>
      <c r="C68" s="132">
        <f t="shared" si="3"/>
        <v>4227</v>
      </c>
      <c r="D68" s="133">
        <f t="shared" si="4"/>
        <v>3912.87</v>
      </c>
      <c r="E68" s="132">
        <f t="shared" si="5"/>
        <v>314.13</v>
      </c>
      <c r="F68" s="132">
        <f t="shared" si="6"/>
        <v>764393.39</v>
      </c>
      <c r="G68" s="132">
        <f t="shared" ref="G68:G131" si="8">F68-D68</f>
        <v>760480.52</v>
      </c>
      <c r="H68" s="132">
        <f t="shared" si="7"/>
        <v>314.13426986301369</v>
      </c>
      <c r="I68" s="113">
        <f t="shared" ref="I68:I131" si="9">H68-E68</f>
        <v>4.2698630136897009E-3</v>
      </c>
    </row>
    <row r="69" spans="1:9" x14ac:dyDescent="0.25">
      <c r="A69" s="45">
        <v>43983</v>
      </c>
      <c r="B69" s="134">
        <f t="shared" ref="B69:B132" si="10">A69-A68</f>
        <v>1</v>
      </c>
      <c r="C69" s="132">
        <f t="shared" ref="C69:C132" si="11">$D$2</f>
        <v>4227</v>
      </c>
      <c r="D69" s="133">
        <f t="shared" ref="D69:D132" si="12">C69-E69</f>
        <v>3914.4700000000003</v>
      </c>
      <c r="E69" s="132">
        <f t="shared" ref="E69:E132" si="13">ROUND(F69*B69*$B$2/365,2)</f>
        <v>312.52999999999997</v>
      </c>
      <c r="F69" s="132">
        <f t="shared" ref="F69:F132" si="14">G68</f>
        <v>760480.52</v>
      </c>
      <c r="G69" s="132">
        <f t="shared" si="8"/>
        <v>756566.05</v>
      </c>
      <c r="H69" s="132">
        <f t="shared" ref="H69:H132" si="15">F69*$B$2*B69/365</f>
        <v>312.52624109589038</v>
      </c>
      <c r="I69" s="113">
        <f t="shared" si="9"/>
        <v>-3.7589041095884568E-3</v>
      </c>
    </row>
    <row r="70" spans="1:9" x14ac:dyDescent="0.25">
      <c r="A70" s="45">
        <v>43984</v>
      </c>
      <c r="B70" s="134">
        <f t="shared" si="10"/>
        <v>1</v>
      </c>
      <c r="C70" s="132">
        <f t="shared" si="11"/>
        <v>4227</v>
      </c>
      <c r="D70" s="133">
        <f t="shared" si="12"/>
        <v>3916.08</v>
      </c>
      <c r="E70" s="132">
        <f t="shared" si="13"/>
        <v>310.92</v>
      </c>
      <c r="F70" s="132">
        <f t="shared" si="14"/>
        <v>756566.05</v>
      </c>
      <c r="G70" s="132">
        <f t="shared" si="8"/>
        <v>752649.97000000009</v>
      </c>
      <c r="H70" s="132">
        <f t="shared" si="15"/>
        <v>310.91755479452053</v>
      </c>
      <c r="I70" s="113">
        <f t="shared" si="9"/>
        <v>-2.4452054794892319E-3</v>
      </c>
    </row>
    <row r="71" spans="1:9" x14ac:dyDescent="0.25">
      <c r="A71" s="45">
        <v>43985</v>
      </c>
      <c r="B71" s="134">
        <f t="shared" si="10"/>
        <v>1</v>
      </c>
      <c r="C71" s="132">
        <f t="shared" si="11"/>
        <v>4227</v>
      </c>
      <c r="D71" s="133">
        <f t="shared" si="12"/>
        <v>3917.69</v>
      </c>
      <c r="E71" s="132">
        <f t="shared" si="13"/>
        <v>309.31</v>
      </c>
      <c r="F71" s="132">
        <f t="shared" si="14"/>
        <v>752649.97000000009</v>
      </c>
      <c r="G71" s="132">
        <f t="shared" si="8"/>
        <v>748732.28000000014</v>
      </c>
      <c r="H71" s="132">
        <f t="shared" si="15"/>
        <v>309.30820684931507</v>
      </c>
      <c r="I71" s="113">
        <f t="shared" si="9"/>
        <v>-1.7931506849322432E-3</v>
      </c>
    </row>
    <row r="72" spans="1:9" x14ac:dyDescent="0.25">
      <c r="A72" s="45">
        <v>43986</v>
      </c>
      <c r="B72" s="134">
        <f t="shared" si="10"/>
        <v>1</v>
      </c>
      <c r="C72" s="132">
        <f t="shared" si="11"/>
        <v>4227</v>
      </c>
      <c r="D72" s="133">
        <f t="shared" si="12"/>
        <v>3919.3</v>
      </c>
      <c r="E72" s="132">
        <f t="shared" si="13"/>
        <v>307.7</v>
      </c>
      <c r="F72" s="132">
        <f t="shared" si="14"/>
        <v>748732.28000000014</v>
      </c>
      <c r="G72" s="132">
        <f t="shared" si="8"/>
        <v>744812.9800000001</v>
      </c>
      <c r="H72" s="132">
        <f t="shared" si="15"/>
        <v>307.69819726027401</v>
      </c>
      <c r="I72" s="113">
        <f t="shared" si="9"/>
        <v>-1.8027397259743339E-3</v>
      </c>
    </row>
    <row r="73" spans="1:9" x14ac:dyDescent="0.25">
      <c r="A73" s="45">
        <v>43987</v>
      </c>
      <c r="B73" s="134">
        <f t="shared" si="10"/>
        <v>1</v>
      </c>
      <c r="C73" s="132">
        <f t="shared" si="11"/>
        <v>4227</v>
      </c>
      <c r="D73" s="133">
        <f t="shared" si="12"/>
        <v>3920.91</v>
      </c>
      <c r="E73" s="132">
        <f t="shared" si="13"/>
        <v>306.08999999999997</v>
      </c>
      <c r="F73" s="132">
        <f t="shared" si="14"/>
        <v>744812.9800000001</v>
      </c>
      <c r="G73" s="132">
        <f t="shared" si="8"/>
        <v>740892.07000000007</v>
      </c>
      <c r="H73" s="132">
        <f t="shared" si="15"/>
        <v>306.0875260273973</v>
      </c>
      <c r="I73" s="113">
        <f t="shared" si="9"/>
        <v>-2.4739726026723474E-3</v>
      </c>
    </row>
    <row r="74" spans="1:9" x14ac:dyDescent="0.25">
      <c r="A74" s="45">
        <v>43988</v>
      </c>
      <c r="B74" s="134">
        <f t="shared" si="10"/>
        <v>1</v>
      </c>
      <c r="C74" s="132">
        <f t="shared" si="11"/>
        <v>4227</v>
      </c>
      <c r="D74" s="133">
        <f t="shared" si="12"/>
        <v>3922.52</v>
      </c>
      <c r="E74" s="132">
        <f t="shared" si="13"/>
        <v>304.48</v>
      </c>
      <c r="F74" s="132">
        <f t="shared" si="14"/>
        <v>740892.07000000007</v>
      </c>
      <c r="G74" s="132">
        <f t="shared" si="8"/>
        <v>736969.55</v>
      </c>
      <c r="H74" s="132">
        <f t="shared" si="15"/>
        <v>304.47619315068494</v>
      </c>
      <c r="I74" s="113">
        <f t="shared" si="9"/>
        <v>-3.8068493150831273E-3</v>
      </c>
    </row>
    <row r="75" spans="1:9" x14ac:dyDescent="0.25">
      <c r="A75" s="45">
        <v>43989</v>
      </c>
      <c r="B75" s="134">
        <f t="shared" si="10"/>
        <v>1</v>
      </c>
      <c r="C75" s="132">
        <f t="shared" si="11"/>
        <v>4227</v>
      </c>
      <c r="D75" s="133">
        <f t="shared" si="12"/>
        <v>3924.14</v>
      </c>
      <c r="E75" s="132">
        <f t="shared" si="13"/>
        <v>302.86</v>
      </c>
      <c r="F75" s="132">
        <f t="shared" si="14"/>
        <v>736969.55</v>
      </c>
      <c r="G75" s="132">
        <f t="shared" si="8"/>
        <v>733045.41</v>
      </c>
      <c r="H75" s="132">
        <f t="shared" si="15"/>
        <v>302.86419863013703</v>
      </c>
      <c r="I75" s="113">
        <f t="shared" si="9"/>
        <v>4.1986301370116053E-3</v>
      </c>
    </row>
    <row r="76" spans="1:9" x14ac:dyDescent="0.25">
      <c r="A76" s="45">
        <v>43990</v>
      </c>
      <c r="B76" s="134">
        <f t="shared" si="10"/>
        <v>1</v>
      </c>
      <c r="C76" s="132">
        <f t="shared" si="11"/>
        <v>4227</v>
      </c>
      <c r="D76" s="133">
        <f t="shared" si="12"/>
        <v>3925.75</v>
      </c>
      <c r="E76" s="132">
        <f t="shared" si="13"/>
        <v>301.25</v>
      </c>
      <c r="F76" s="132">
        <f t="shared" si="14"/>
        <v>733045.41</v>
      </c>
      <c r="G76" s="132">
        <f t="shared" si="8"/>
        <v>729119.66</v>
      </c>
      <c r="H76" s="132">
        <f t="shared" si="15"/>
        <v>301.25153835616436</v>
      </c>
      <c r="I76" s="113">
        <f t="shared" si="9"/>
        <v>1.5383561643602661E-3</v>
      </c>
    </row>
    <row r="77" spans="1:9" x14ac:dyDescent="0.25">
      <c r="A77" s="45">
        <v>43991</v>
      </c>
      <c r="B77" s="134">
        <f t="shared" si="10"/>
        <v>1</v>
      </c>
      <c r="C77" s="132">
        <f t="shared" si="11"/>
        <v>4227</v>
      </c>
      <c r="D77" s="133">
        <f t="shared" si="12"/>
        <v>3927.36</v>
      </c>
      <c r="E77" s="132">
        <f t="shared" si="13"/>
        <v>299.64</v>
      </c>
      <c r="F77" s="132">
        <f t="shared" si="14"/>
        <v>729119.66</v>
      </c>
      <c r="G77" s="132">
        <f t="shared" si="8"/>
        <v>725192.3</v>
      </c>
      <c r="H77" s="132">
        <f t="shared" si="15"/>
        <v>299.63821643835621</v>
      </c>
      <c r="I77" s="113">
        <f t="shared" si="9"/>
        <v>-1.7835616437764656E-3</v>
      </c>
    </row>
    <row r="78" spans="1:9" x14ac:dyDescent="0.25">
      <c r="A78" s="45">
        <v>43992</v>
      </c>
      <c r="B78" s="134">
        <f t="shared" si="10"/>
        <v>1</v>
      </c>
      <c r="C78" s="132">
        <f t="shared" si="11"/>
        <v>4227</v>
      </c>
      <c r="D78" s="133">
        <f t="shared" si="12"/>
        <v>3928.98</v>
      </c>
      <c r="E78" s="132">
        <f t="shared" si="13"/>
        <v>298.02</v>
      </c>
      <c r="F78" s="132">
        <f t="shared" si="14"/>
        <v>725192.3</v>
      </c>
      <c r="G78" s="132">
        <f t="shared" si="8"/>
        <v>721263.32000000007</v>
      </c>
      <c r="H78" s="132">
        <f t="shared" si="15"/>
        <v>298.02423287671235</v>
      </c>
      <c r="I78" s="113">
        <f t="shared" si="9"/>
        <v>4.2328767123649413E-3</v>
      </c>
    </row>
    <row r="79" spans="1:9" x14ac:dyDescent="0.25">
      <c r="A79" s="45">
        <v>43993</v>
      </c>
      <c r="B79" s="134">
        <f t="shared" si="10"/>
        <v>1</v>
      </c>
      <c r="C79" s="132">
        <f t="shared" si="11"/>
        <v>4227</v>
      </c>
      <c r="D79" s="133">
        <f t="shared" si="12"/>
        <v>3930.59</v>
      </c>
      <c r="E79" s="132">
        <f t="shared" si="13"/>
        <v>296.41000000000003</v>
      </c>
      <c r="F79" s="132">
        <f t="shared" si="14"/>
        <v>721263.32000000007</v>
      </c>
      <c r="G79" s="132">
        <f t="shared" si="8"/>
        <v>717332.7300000001</v>
      </c>
      <c r="H79" s="132">
        <f t="shared" si="15"/>
        <v>296.40958356164384</v>
      </c>
      <c r="I79" s="113">
        <f t="shared" si="9"/>
        <v>-4.1643835618287994E-4</v>
      </c>
    </row>
    <row r="80" spans="1:9" x14ac:dyDescent="0.25">
      <c r="A80" s="45">
        <v>43994</v>
      </c>
      <c r="B80" s="134">
        <f t="shared" si="10"/>
        <v>1</v>
      </c>
      <c r="C80" s="132">
        <f t="shared" si="11"/>
        <v>4227</v>
      </c>
      <c r="D80" s="133">
        <f t="shared" si="12"/>
        <v>3932.21</v>
      </c>
      <c r="E80" s="132">
        <f t="shared" si="13"/>
        <v>294.79000000000002</v>
      </c>
      <c r="F80" s="132">
        <f t="shared" si="14"/>
        <v>717332.7300000001</v>
      </c>
      <c r="G80" s="132">
        <f t="shared" si="8"/>
        <v>713400.52000000014</v>
      </c>
      <c r="H80" s="132">
        <f t="shared" si="15"/>
        <v>294.79427260273974</v>
      </c>
      <c r="I80" s="113">
        <f t="shared" si="9"/>
        <v>4.2726027397179678E-3</v>
      </c>
    </row>
    <row r="81" spans="1:9" x14ac:dyDescent="0.25">
      <c r="A81" s="45">
        <v>43995</v>
      </c>
      <c r="B81" s="134">
        <f t="shared" si="10"/>
        <v>1</v>
      </c>
      <c r="C81" s="132">
        <f t="shared" si="11"/>
        <v>4227</v>
      </c>
      <c r="D81" s="133">
        <f t="shared" si="12"/>
        <v>3933.82</v>
      </c>
      <c r="E81" s="132">
        <f t="shared" si="13"/>
        <v>293.18</v>
      </c>
      <c r="F81" s="132">
        <f t="shared" si="14"/>
        <v>713400.52000000014</v>
      </c>
      <c r="G81" s="132">
        <f t="shared" si="8"/>
        <v>709466.70000000019</v>
      </c>
      <c r="H81" s="132">
        <f t="shared" si="15"/>
        <v>293.17829589041105</v>
      </c>
      <c r="I81" s="113">
        <f t="shared" si="9"/>
        <v>-1.7041095889567259E-3</v>
      </c>
    </row>
    <row r="82" spans="1:9" x14ac:dyDescent="0.25">
      <c r="A82" s="45">
        <v>43996</v>
      </c>
      <c r="B82" s="134">
        <f t="shared" si="10"/>
        <v>1</v>
      </c>
      <c r="C82" s="132">
        <f t="shared" si="11"/>
        <v>4227</v>
      </c>
      <c r="D82" s="133">
        <f t="shared" si="12"/>
        <v>3935.44</v>
      </c>
      <c r="E82" s="132">
        <f t="shared" si="13"/>
        <v>291.56</v>
      </c>
      <c r="F82" s="132">
        <f t="shared" si="14"/>
        <v>709466.70000000019</v>
      </c>
      <c r="G82" s="132">
        <f t="shared" si="8"/>
        <v>705531.26000000024</v>
      </c>
      <c r="H82" s="132">
        <f t="shared" si="15"/>
        <v>291.56165753424665</v>
      </c>
      <c r="I82" s="113">
        <f t="shared" si="9"/>
        <v>1.6575342466467191E-3</v>
      </c>
    </row>
    <row r="83" spans="1:9" x14ac:dyDescent="0.25">
      <c r="A83" s="45">
        <v>43997</v>
      </c>
      <c r="B83" s="134">
        <f t="shared" si="10"/>
        <v>1</v>
      </c>
      <c r="C83" s="132">
        <f t="shared" si="11"/>
        <v>4227</v>
      </c>
      <c r="D83" s="133">
        <f t="shared" si="12"/>
        <v>3937.06</v>
      </c>
      <c r="E83" s="132">
        <f t="shared" si="13"/>
        <v>289.94</v>
      </c>
      <c r="F83" s="132">
        <f t="shared" si="14"/>
        <v>705531.26000000024</v>
      </c>
      <c r="G83" s="132">
        <f t="shared" si="8"/>
        <v>701594.20000000019</v>
      </c>
      <c r="H83" s="132">
        <f t="shared" si="15"/>
        <v>289.94435342465761</v>
      </c>
      <c r="I83" s="113">
        <f t="shared" si="9"/>
        <v>4.3534246576086844E-3</v>
      </c>
    </row>
    <row r="84" spans="1:9" x14ac:dyDescent="0.25">
      <c r="A84" s="45">
        <v>43998</v>
      </c>
      <c r="B84" s="134">
        <f t="shared" si="10"/>
        <v>1</v>
      </c>
      <c r="C84" s="132">
        <f t="shared" si="11"/>
        <v>4227</v>
      </c>
      <c r="D84" s="133">
        <f t="shared" si="12"/>
        <v>3938.67</v>
      </c>
      <c r="E84" s="132">
        <f t="shared" si="13"/>
        <v>288.33</v>
      </c>
      <c r="F84" s="132">
        <f t="shared" si="14"/>
        <v>701594.20000000019</v>
      </c>
      <c r="G84" s="132">
        <f t="shared" si="8"/>
        <v>697655.53000000014</v>
      </c>
      <c r="H84" s="132">
        <f t="shared" si="15"/>
        <v>288.32638356164387</v>
      </c>
      <c r="I84" s="113">
        <f t="shared" si="9"/>
        <v>-3.6164383561185787E-3</v>
      </c>
    </row>
    <row r="85" spans="1:9" x14ac:dyDescent="0.25">
      <c r="A85" s="45">
        <v>43999</v>
      </c>
      <c r="B85" s="134">
        <f t="shared" si="10"/>
        <v>1</v>
      </c>
      <c r="C85" s="132">
        <f t="shared" si="11"/>
        <v>4227</v>
      </c>
      <c r="D85" s="133">
        <f t="shared" si="12"/>
        <v>3940.29</v>
      </c>
      <c r="E85" s="132">
        <f t="shared" si="13"/>
        <v>286.70999999999998</v>
      </c>
      <c r="F85" s="132">
        <f t="shared" si="14"/>
        <v>697655.53000000014</v>
      </c>
      <c r="G85" s="132">
        <f t="shared" si="8"/>
        <v>693715.24000000011</v>
      </c>
      <c r="H85" s="132">
        <f t="shared" si="15"/>
        <v>286.70775205479458</v>
      </c>
      <c r="I85" s="113">
        <f t="shared" si="9"/>
        <v>-2.2479452053971727E-3</v>
      </c>
    </row>
    <row r="86" spans="1:9" x14ac:dyDescent="0.25">
      <c r="A86" s="45">
        <v>44000</v>
      </c>
      <c r="B86" s="134">
        <f t="shared" si="10"/>
        <v>1</v>
      </c>
      <c r="C86" s="132">
        <f t="shared" si="11"/>
        <v>4227</v>
      </c>
      <c r="D86" s="133">
        <f t="shared" si="12"/>
        <v>3941.91</v>
      </c>
      <c r="E86" s="132">
        <f t="shared" si="13"/>
        <v>285.08999999999997</v>
      </c>
      <c r="F86" s="132">
        <f t="shared" si="14"/>
        <v>693715.24000000011</v>
      </c>
      <c r="G86" s="132">
        <f t="shared" si="8"/>
        <v>689773.33000000007</v>
      </c>
      <c r="H86" s="132">
        <f t="shared" si="15"/>
        <v>285.08845479452054</v>
      </c>
      <c r="I86" s="113">
        <f t="shared" si="9"/>
        <v>-1.5452054794309333E-3</v>
      </c>
    </row>
    <row r="87" spans="1:9" x14ac:dyDescent="0.25">
      <c r="A87" s="45">
        <v>44001</v>
      </c>
      <c r="B87" s="134">
        <f t="shared" si="10"/>
        <v>1</v>
      </c>
      <c r="C87" s="132">
        <f t="shared" si="11"/>
        <v>4227</v>
      </c>
      <c r="D87" s="133">
        <f t="shared" si="12"/>
        <v>3943.5299999999997</v>
      </c>
      <c r="E87" s="132">
        <f t="shared" si="13"/>
        <v>283.47000000000003</v>
      </c>
      <c r="F87" s="132">
        <f t="shared" si="14"/>
        <v>689773.33000000007</v>
      </c>
      <c r="G87" s="132">
        <f t="shared" si="8"/>
        <v>685829.8</v>
      </c>
      <c r="H87" s="132">
        <f t="shared" si="15"/>
        <v>283.46849178082192</v>
      </c>
      <c r="I87" s="113">
        <f t="shared" si="9"/>
        <v>-1.5082191781061738E-3</v>
      </c>
    </row>
    <row r="88" spans="1:9" x14ac:dyDescent="0.25">
      <c r="A88" s="45">
        <v>44002</v>
      </c>
      <c r="B88" s="134">
        <f t="shared" si="10"/>
        <v>1</v>
      </c>
      <c r="C88" s="132">
        <f t="shared" si="11"/>
        <v>4227</v>
      </c>
      <c r="D88" s="133">
        <f t="shared" si="12"/>
        <v>3945.15</v>
      </c>
      <c r="E88" s="132">
        <f t="shared" si="13"/>
        <v>281.85000000000002</v>
      </c>
      <c r="F88" s="132">
        <f t="shared" si="14"/>
        <v>685829.8</v>
      </c>
      <c r="G88" s="132">
        <f t="shared" si="8"/>
        <v>681884.65</v>
      </c>
      <c r="H88" s="132">
        <f t="shared" si="15"/>
        <v>281.84786301369866</v>
      </c>
      <c r="I88" s="113">
        <f t="shared" si="9"/>
        <v>-2.1369863013660506E-3</v>
      </c>
    </row>
    <row r="89" spans="1:9" x14ac:dyDescent="0.25">
      <c r="A89" s="45">
        <v>44003</v>
      </c>
      <c r="B89" s="134">
        <f t="shared" si="10"/>
        <v>1</v>
      </c>
      <c r="C89" s="132">
        <f t="shared" si="11"/>
        <v>4227</v>
      </c>
      <c r="D89" s="133">
        <f t="shared" si="12"/>
        <v>3946.77</v>
      </c>
      <c r="E89" s="132">
        <f t="shared" si="13"/>
        <v>280.23</v>
      </c>
      <c r="F89" s="132">
        <f t="shared" si="14"/>
        <v>681884.65</v>
      </c>
      <c r="G89" s="132">
        <f t="shared" si="8"/>
        <v>677937.88</v>
      </c>
      <c r="H89" s="132">
        <f t="shared" si="15"/>
        <v>280.22656849315069</v>
      </c>
      <c r="I89" s="113">
        <f t="shared" si="9"/>
        <v>-3.4315068493242507E-3</v>
      </c>
    </row>
    <row r="90" spans="1:9" x14ac:dyDescent="0.25">
      <c r="A90" s="45">
        <v>44004</v>
      </c>
      <c r="B90" s="134">
        <f t="shared" si="10"/>
        <v>1</v>
      </c>
      <c r="C90" s="132">
        <f t="shared" si="11"/>
        <v>4227</v>
      </c>
      <c r="D90" s="133">
        <f t="shared" si="12"/>
        <v>3948.4</v>
      </c>
      <c r="E90" s="132">
        <f t="shared" si="13"/>
        <v>278.60000000000002</v>
      </c>
      <c r="F90" s="132">
        <f t="shared" si="14"/>
        <v>677937.88</v>
      </c>
      <c r="G90" s="132">
        <f t="shared" si="8"/>
        <v>673989.48</v>
      </c>
      <c r="H90" s="132">
        <f t="shared" si="15"/>
        <v>278.60460821917809</v>
      </c>
      <c r="I90" s="113">
        <f t="shared" si="9"/>
        <v>4.6082191780669746E-3</v>
      </c>
    </row>
    <row r="91" spans="1:9" x14ac:dyDescent="0.25">
      <c r="A91" s="45">
        <v>44005</v>
      </c>
      <c r="B91" s="134">
        <f t="shared" si="10"/>
        <v>1</v>
      </c>
      <c r="C91" s="132">
        <f t="shared" si="11"/>
        <v>4227</v>
      </c>
      <c r="D91" s="133">
        <f t="shared" si="12"/>
        <v>3950.02</v>
      </c>
      <c r="E91" s="132">
        <f t="shared" si="13"/>
        <v>276.98</v>
      </c>
      <c r="F91" s="132">
        <f t="shared" si="14"/>
        <v>673989.48</v>
      </c>
      <c r="G91" s="132">
        <f t="shared" si="8"/>
        <v>670039.46</v>
      </c>
      <c r="H91" s="132">
        <f t="shared" si="15"/>
        <v>276.98197808219174</v>
      </c>
      <c r="I91" s="113">
        <f t="shared" si="9"/>
        <v>1.9780821917265712E-3</v>
      </c>
    </row>
    <row r="92" spans="1:9" x14ac:dyDescent="0.25">
      <c r="A92" s="45">
        <v>44006</v>
      </c>
      <c r="B92" s="134">
        <f t="shared" si="10"/>
        <v>1</v>
      </c>
      <c r="C92" s="132">
        <f t="shared" si="11"/>
        <v>4227</v>
      </c>
      <c r="D92" s="133">
        <f t="shared" si="12"/>
        <v>3951.64</v>
      </c>
      <c r="E92" s="132">
        <f t="shared" si="13"/>
        <v>275.36</v>
      </c>
      <c r="F92" s="132">
        <f t="shared" si="14"/>
        <v>670039.46</v>
      </c>
      <c r="G92" s="132">
        <f t="shared" si="8"/>
        <v>666087.81999999995</v>
      </c>
      <c r="H92" s="132">
        <f t="shared" si="15"/>
        <v>275.35868219178082</v>
      </c>
      <c r="I92" s="113">
        <f t="shared" si="9"/>
        <v>-1.3178082191984686E-3</v>
      </c>
    </row>
    <row r="93" spans="1:9" x14ac:dyDescent="0.25">
      <c r="A93" s="45">
        <v>44007</v>
      </c>
      <c r="B93" s="134">
        <f t="shared" si="10"/>
        <v>1</v>
      </c>
      <c r="C93" s="132">
        <f t="shared" si="11"/>
        <v>4227</v>
      </c>
      <c r="D93" s="133">
        <f t="shared" si="12"/>
        <v>3953.27</v>
      </c>
      <c r="E93" s="132">
        <f t="shared" si="13"/>
        <v>273.73</v>
      </c>
      <c r="F93" s="132">
        <f t="shared" si="14"/>
        <v>666087.81999999995</v>
      </c>
      <c r="G93" s="132">
        <f t="shared" si="8"/>
        <v>662134.54999999993</v>
      </c>
      <c r="H93" s="132">
        <f t="shared" si="15"/>
        <v>273.73472054794519</v>
      </c>
      <c r="I93" s="113">
        <f t="shared" si="9"/>
        <v>4.7205479451690735E-3</v>
      </c>
    </row>
    <row r="94" spans="1:9" x14ac:dyDescent="0.25">
      <c r="A94" s="45">
        <v>44008</v>
      </c>
      <c r="B94" s="134">
        <f t="shared" si="10"/>
        <v>1</v>
      </c>
      <c r="C94" s="132">
        <f t="shared" si="11"/>
        <v>4227</v>
      </c>
      <c r="D94" s="133">
        <f t="shared" si="12"/>
        <v>3954.89</v>
      </c>
      <c r="E94" s="132">
        <f t="shared" si="13"/>
        <v>272.11</v>
      </c>
      <c r="F94" s="132">
        <f t="shared" si="14"/>
        <v>662134.54999999993</v>
      </c>
      <c r="G94" s="132">
        <f t="shared" si="8"/>
        <v>658179.65999999992</v>
      </c>
      <c r="H94" s="132">
        <f t="shared" si="15"/>
        <v>272.11008904109582</v>
      </c>
      <c r="I94" s="113">
        <f t="shared" si="9"/>
        <v>8.9041095804986981E-5</v>
      </c>
    </row>
    <row r="95" spans="1:9" x14ac:dyDescent="0.25">
      <c r="A95" s="45">
        <v>44009</v>
      </c>
      <c r="B95" s="134">
        <f t="shared" si="10"/>
        <v>1</v>
      </c>
      <c r="C95" s="132">
        <f t="shared" si="11"/>
        <v>4227</v>
      </c>
      <c r="D95" s="133">
        <f t="shared" si="12"/>
        <v>3956.52</v>
      </c>
      <c r="E95" s="132">
        <f t="shared" si="13"/>
        <v>270.48</v>
      </c>
      <c r="F95" s="132">
        <f t="shared" si="14"/>
        <v>658179.65999999992</v>
      </c>
      <c r="G95" s="132">
        <f t="shared" si="8"/>
        <v>654223.1399999999</v>
      </c>
      <c r="H95" s="132">
        <f t="shared" si="15"/>
        <v>270.48479178082187</v>
      </c>
      <c r="I95" s="113">
        <f t="shared" si="9"/>
        <v>4.7917808218471691E-3</v>
      </c>
    </row>
    <row r="96" spans="1:9" x14ac:dyDescent="0.25">
      <c r="A96" s="45">
        <v>44010</v>
      </c>
      <c r="B96" s="134">
        <f t="shared" si="10"/>
        <v>1</v>
      </c>
      <c r="C96" s="132">
        <f t="shared" si="11"/>
        <v>4227</v>
      </c>
      <c r="D96" s="133">
        <f t="shared" si="12"/>
        <v>3958.14</v>
      </c>
      <c r="E96" s="132">
        <f t="shared" si="13"/>
        <v>268.86</v>
      </c>
      <c r="F96" s="132">
        <f t="shared" si="14"/>
        <v>654223.1399999999</v>
      </c>
      <c r="G96" s="132">
        <f t="shared" si="8"/>
        <v>650264.99999999988</v>
      </c>
      <c r="H96" s="132">
        <f t="shared" si="15"/>
        <v>268.85882465753417</v>
      </c>
      <c r="I96" s="113">
        <f t="shared" si="9"/>
        <v>-1.1753424658422773E-3</v>
      </c>
    </row>
    <row r="97" spans="1:9" x14ac:dyDescent="0.25">
      <c r="A97" s="45">
        <v>44011</v>
      </c>
      <c r="B97" s="134">
        <f t="shared" si="10"/>
        <v>1</v>
      </c>
      <c r="C97" s="132">
        <f t="shared" si="11"/>
        <v>4227</v>
      </c>
      <c r="D97" s="133">
        <f t="shared" si="12"/>
        <v>3959.77</v>
      </c>
      <c r="E97" s="132">
        <f t="shared" si="13"/>
        <v>267.23</v>
      </c>
      <c r="F97" s="132">
        <f t="shared" si="14"/>
        <v>650264.99999999988</v>
      </c>
      <c r="G97" s="132">
        <f t="shared" si="8"/>
        <v>646305.22999999986</v>
      </c>
      <c r="H97" s="132">
        <f t="shared" si="15"/>
        <v>267.23219178082189</v>
      </c>
      <c r="I97" s="113">
        <f t="shared" si="9"/>
        <v>2.1917808218745449E-3</v>
      </c>
    </row>
    <row r="98" spans="1:9" x14ac:dyDescent="0.25">
      <c r="A98" s="45">
        <v>44012</v>
      </c>
      <c r="B98" s="134">
        <f t="shared" si="10"/>
        <v>1</v>
      </c>
      <c r="C98" s="132">
        <f t="shared" si="11"/>
        <v>4227</v>
      </c>
      <c r="D98" s="133">
        <f t="shared" si="12"/>
        <v>3961.4</v>
      </c>
      <c r="E98" s="132">
        <f t="shared" si="13"/>
        <v>265.60000000000002</v>
      </c>
      <c r="F98" s="132">
        <f t="shared" si="14"/>
        <v>646305.22999999986</v>
      </c>
      <c r="G98" s="132">
        <f t="shared" si="8"/>
        <v>642343.82999999984</v>
      </c>
      <c r="H98" s="132">
        <f t="shared" si="15"/>
        <v>265.60488904109582</v>
      </c>
      <c r="I98" s="113">
        <f t="shared" si="9"/>
        <v>4.8890410957938002E-3</v>
      </c>
    </row>
    <row r="99" spans="1:9" x14ac:dyDescent="0.25">
      <c r="A99" s="45">
        <v>44013</v>
      </c>
      <c r="B99" s="134">
        <f t="shared" si="10"/>
        <v>1</v>
      </c>
      <c r="C99" s="132">
        <f t="shared" si="11"/>
        <v>4227</v>
      </c>
      <c r="D99" s="133">
        <f t="shared" si="12"/>
        <v>3963.02</v>
      </c>
      <c r="E99" s="132">
        <f t="shared" si="13"/>
        <v>263.98</v>
      </c>
      <c r="F99" s="132">
        <f t="shared" si="14"/>
        <v>642343.82999999984</v>
      </c>
      <c r="G99" s="132">
        <f t="shared" si="8"/>
        <v>638380.80999999982</v>
      </c>
      <c r="H99" s="132">
        <f t="shared" si="15"/>
        <v>263.97691643835611</v>
      </c>
      <c r="I99" s="113">
        <f t="shared" si="9"/>
        <v>-3.0835616439048863E-3</v>
      </c>
    </row>
    <row r="100" spans="1:9" x14ac:dyDescent="0.25">
      <c r="A100" s="45">
        <v>44014</v>
      </c>
      <c r="B100" s="134">
        <f t="shared" si="10"/>
        <v>1</v>
      </c>
      <c r="C100" s="132">
        <f t="shared" si="11"/>
        <v>4227</v>
      </c>
      <c r="D100" s="133">
        <f t="shared" si="12"/>
        <v>3964.65</v>
      </c>
      <c r="E100" s="132">
        <f t="shared" si="13"/>
        <v>262.35000000000002</v>
      </c>
      <c r="F100" s="132">
        <f t="shared" si="14"/>
        <v>638380.80999999982</v>
      </c>
      <c r="G100" s="132">
        <f t="shared" si="8"/>
        <v>634416.1599999998</v>
      </c>
      <c r="H100" s="132">
        <f t="shared" si="15"/>
        <v>262.34827808219171</v>
      </c>
      <c r="I100" s="113">
        <f t="shared" si="9"/>
        <v>-1.7219178083109909E-3</v>
      </c>
    </row>
    <row r="101" spans="1:9" x14ac:dyDescent="0.25">
      <c r="A101" s="45">
        <v>44015</v>
      </c>
      <c r="B101" s="134">
        <f t="shared" si="10"/>
        <v>1</v>
      </c>
      <c r="C101" s="132">
        <f t="shared" si="11"/>
        <v>4227</v>
      </c>
      <c r="D101" s="133">
        <f t="shared" si="12"/>
        <v>3966.2799999999997</v>
      </c>
      <c r="E101" s="132">
        <f t="shared" si="13"/>
        <v>260.72000000000003</v>
      </c>
      <c r="F101" s="132">
        <f t="shared" si="14"/>
        <v>634416.1599999998</v>
      </c>
      <c r="G101" s="132">
        <f t="shared" si="8"/>
        <v>630449.87999999977</v>
      </c>
      <c r="H101" s="132">
        <f t="shared" si="15"/>
        <v>260.71896986301363</v>
      </c>
      <c r="I101" s="113">
        <f t="shared" si="9"/>
        <v>-1.0301369864009757E-3</v>
      </c>
    </row>
    <row r="102" spans="1:9" x14ac:dyDescent="0.25">
      <c r="A102" s="45">
        <v>44016</v>
      </c>
      <c r="B102" s="134">
        <f t="shared" si="10"/>
        <v>1</v>
      </c>
      <c r="C102" s="132">
        <f t="shared" si="11"/>
        <v>4227</v>
      </c>
      <c r="D102" s="133">
        <f t="shared" si="12"/>
        <v>3967.91</v>
      </c>
      <c r="E102" s="132">
        <f t="shared" si="13"/>
        <v>259.08999999999997</v>
      </c>
      <c r="F102" s="132">
        <f t="shared" si="14"/>
        <v>630449.87999999977</v>
      </c>
      <c r="G102" s="132">
        <f t="shared" si="8"/>
        <v>626481.96999999974</v>
      </c>
      <c r="H102" s="132">
        <f t="shared" si="15"/>
        <v>259.0889917808218</v>
      </c>
      <c r="I102" s="113">
        <f t="shared" si="9"/>
        <v>-1.0082191781748406E-3</v>
      </c>
    </row>
    <row r="103" spans="1:9" x14ac:dyDescent="0.25">
      <c r="A103" s="45">
        <v>44017</v>
      </c>
      <c r="B103" s="134">
        <f t="shared" si="10"/>
        <v>1</v>
      </c>
      <c r="C103" s="132">
        <f t="shared" si="11"/>
        <v>4227</v>
      </c>
      <c r="D103" s="133">
        <f t="shared" si="12"/>
        <v>3969.54</v>
      </c>
      <c r="E103" s="132">
        <f t="shared" si="13"/>
        <v>257.45999999999998</v>
      </c>
      <c r="F103" s="132">
        <f t="shared" si="14"/>
        <v>626481.96999999974</v>
      </c>
      <c r="G103" s="132">
        <f t="shared" si="8"/>
        <v>622512.4299999997</v>
      </c>
      <c r="H103" s="132">
        <f t="shared" si="15"/>
        <v>257.45834383561635</v>
      </c>
      <c r="I103" s="113">
        <f t="shared" si="9"/>
        <v>-1.6561643836325857E-3</v>
      </c>
    </row>
    <row r="104" spans="1:9" x14ac:dyDescent="0.25">
      <c r="A104" s="45">
        <v>44018</v>
      </c>
      <c r="B104" s="134">
        <f t="shared" si="10"/>
        <v>1</v>
      </c>
      <c r="C104" s="132">
        <f t="shared" si="11"/>
        <v>4227</v>
      </c>
      <c r="D104" s="133">
        <f t="shared" si="12"/>
        <v>3971.17</v>
      </c>
      <c r="E104" s="132">
        <f t="shared" si="13"/>
        <v>255.83</v>
      </c>
      <c r="F104" s="132">
        <f t="shared" si="14"/>
        <v>622512.4299999997</v>
      </c>
      <c r="G104" s="132">
        <f t="shared" si="8"/>
        <v>618541.25999999966</v>
      </c>
      <c r="H104" s="132">
        <f t="shared" si="15"/>
        <v>255.82702602739712</v>
      </c>
      <c r="I104" s="113">
        <f t="shared" si="9"/>
        <v>-2.9739726028878977E-3</v>
      </c>
    </row>
    <row r="105" spans="1:9" x14ac:dyDescent="0.25">
      <c r="A105" s="45">
        <v>44019</v>
      </c>
      <c r="B105" s="134">
        <f t="shared" si="10"/>
        <v>1</v>
      </c>
      <c r="C105" s="132">
        <f t="shared" si="11"/>
        <v>4227</v>
      </c>
      <c r="D105" s="133">
        <f t="shared" si="12"/>
        <v>3972.8</v>
      </c>
      <c r="E105" s="132">
        <f t="shared" si="13"/>
        <v>254.2</v>
      </c>
      <c r="F105" s="132">
        <f t="shared" si="14"/>
        <v>618541.25999999966</v>
      </c>
      <c r="G105" s="132">
        <f t="shared" si="8"/>
        <v>614568.45999999961</v>
      </c>
      <c r="H105" s="132">
        <f t="shared" si="15"/>
        <v>254.19503835616422</v>
      </c>
      <c r="I105" s="113">
        <f t="shared" si="9"/>
        <v>-4.9616438357702464E-3</v>
      </c>
    </row>
    <row r="106" spans="1:9" x14ac:dyDescent="0.25">
      <c r="A106" s="45">
        <v>44020</v>
      </c>
      <c r="B106" s="134">
        <f t="shared" si="10"/>
        <v>1</v>
      </c>
      <c r="C106" s="132">
        <f t="shared" si="11"/>
        <v>4227</v>
      </c>
      <c r="D106" s="133">
        <f t="shared" si="12"/>
        <v>3974.44</v>
      </c>
      <c r="E106" s="132">
        <f t="shared" si="13"/>
        <v>252.56</v>
      </c>
      <c r="F106" s="132">
        <f t="shared" si="14"/>
        <v>614568.45999999961</v>
      </c>
      <c r="G106" s="132">
        <f t="shared" si="8"/>
        <v>610594.01999999967</v>
      </c>
      <c r="H106" s="132">
        <f t="shared" si="15"/>
        <v>252.56238082191766</v>
      </c>
      <c r="I106" s="113">
        <f t="shared" si="9"/>
        <v>2.3808219176544299E-3</v>
      </c>
    </row>
    <row r="107" spans="1:9" x14ac:dyDescent="0.25">
      <c r="A107" s="45">
        <v>44021</v>
      </c>
      <c r="B107" s="134">
        <f t="shared" si="10"/>
        <v>1</v>
      </c>
      <c r="C107" s="132">
        <f t="shared" si="11"/>
        <v>4227</v>
      </c>
      <c r="D107" s="133">
        <f t="shared" si="12"/>
        <v>3976.07</v>
      </c>
      <c r="E107" s="132">
        <f t="shared" si="13"/>
        <v>250.93</v>
      </c>
      <c r="F107" s="132">
        <f t="shared" si="14"/>
        <v>610594.01999999967</v>
      </c>
      <c r="G107" s="132">
        <f t="shared" si="8"/>
        <v>606617.94999999972</v>
      </c>
      <c r="H107" s="132">
        <f t="shared" si="15"/>
        <v>250.92904931506834</v>
      </c>
      <c r="I107" s="113">
        <f t="shared" si="9"/>
        <v>-9.5068493166650114E-4</v>
      </c>
    </row>
    <row r="108" spans="1:9" x14ac:dyDescent="0.25">
      <c r="A108" s="45">
        <v>44022</v>
      </c>
      <c r="B108" s="134">
        <f t="shared" si="10"/>
        <v>1</v>
      </c>
      <c r="C108" s="132">
        <f t="shared" si="11"/>
        <v>4227</v>
      </c>
      <c r="D108" s="133">
        <f t="shared" si="12"/>
        <v>3977.7</v>
      </c>
      <c r="E108" s="132">
        <f t="shared" si="13"/>
        <v>249.3</v>
      </c>
      <c r="F108" s="132">
        <f t="shared" si="14"/>
        <v>606617.94999999972</v>
      </c>
      <c r="G108" s="132">
        <f t="shared" si="8"/>
        <v>602640.24999999977</v>
      </c>
      <c r="H108" s="132">
        <f t="shared" si="15"/>
        <v>249.29504794520537</v>
      </c>
      <c r="I108" s="113">
        <f t="shared" si="9"/>
        <v>-4.9520547946428906E-3</v>
      </c>
    </row>
    <row r="109" spans="1:9" x14ac:dyDescent="0.25">
      <c r="A109" s="45">
        <v>44023</v>
      </c>
      <c r="B109" s="134">
        <f t="shared" si="10"/>
        <v>1</v>
      </c>
      <c r="C109" s="132">
        <f t="shared" si="11"/>
        <v>4227</v>
      </c>
      <c r="D109" s="133">
        <f t="shared" si="12"/>
        <v>3979.34</v>
      </c>
      <c r="E109" s="132">
        <f t="shared" si="13"/>
        <v>247.66</v>
      </c>
      <c r="F109" s="132">
        <f t="shared" si="14"/>
        <v>602640.24999999977</v>
      </c>
      <c r="G109" s="132">
        <f t="shared" si="8"/>
        <v>598660.9099999998</v>
      </c>
      <c r="H109" s="132">
        <f t="shared" si="15"/>
        <v>247.66037671232866</v>
      </c>
      <c r="I109" s="113">
        <f t="shared" si="9"/>
        <v>3.7671232865932325E-4</v>
      </c>
    </row>
    <row r="110" spans="1:9" x14ac:dyDescent="0.25">
      <c r="A110" s="45">
        <v>44024</v>
      </c>
      <c r="B110" s="134">
        <f t="shared" si="10"/>
        <v>1</v>
      </c>
      <c r="C110" s="132">
        <f t="shared" si="11"/>
        <v>4227</v>
      </c>
      <c r="D110" s="133">
        <f t="shared" si="12"/>
        <v>3980.97</v>
      </c>
      <c r="E110" s="132">
        <f t="shared" si="13"/>
        <v>246.03</v>
      </c>
      <c r="F110" s="132">
        <f t="shared" si="14"/>
        <v>598660.9099999998</v>
      </c>
      <c r="G110" s="132">
        <f t="shared" si="8"/>
        <v>594679.93999999983</v>
      </c>
      <c r="H110" s="132">
        <f t="shared" si="15"/>
        <v>246.02503150684922</v>
      </c>
      <c r="I110" s="113">
        <f t="shared" si="9"/>
        <v>-4.9684931507840702E-3</v>
      </c>
    </row>
    <row r="111" spans="1:9" x14ac:dyDescent="0.25">
      <c r="A111" s="45">
        <v>44025</v>
      </c>
      <c r="B111" s="134">
        <f t="shared" si="10"/>
        <v>1</v>
      </c>
      <c r="C111" s="132">
        <f t="shared" si="11"/>
        <v>4227</v>
      </c>
      <c r="D111" s="133">
        <f t="shared" si="12"/>
        <v>3982.61</v>
      </c>
      <c r="E111" s="132">
        <f t="shared" si="13"/>
        <v>244.39</v>
      </c>
      <c r="F111" s="132">
        <f t="shared" si="14"/>
        <v>594679.93999999983</v>
      </c>
      <c r="G111" s="132">
        <f t="shared" si="8"/>
        <v>590697.32999999984</v>
      </c>
      <c r="H111" s="132">
        <f t="shared" si="15"/>
        <v>244.38901643835607</v>
      </c>
      <c r="I111" s="113">
        <f t="shared" si="9"/>
        <v>-9.8356164392043866E-4</v>
      </c>
    </row>
    <row r="112" spans="1:9" x14ac:dyDescent="0.25">
      <c r="A112" s="45">
        <v>44026</v>
      </c>
      <c r="B112" s="134">
        <f t="shared" si="10"/>
        <v>1</v>
      </c>
      <c r="C112" s="132">
        <f t="shared" si="11"/>
        <v>4227</v>
      </c>
      <c r="D112" s="133">
        <f t="shared" si="12"/>
        <v>3984.25</v>
      </c>
      <c r="E112" s="132">
        <f t="shared" si="13"/>
        <v>242.75</v>
      </c>
      <c r="F112" s="132">
        <f t="shared" si="14"/>
        <v>590697.32999999984</v>
      </c>
      <c r="G112" s="132">
        <f t="shared" si="8"/>
        <v>586713.07999999984</v>
      </c>
      <c r="H112" s="132">
        <f t="shared" si="15"/>
        <v>242.75232739726019</v>
      </c>
      <c r="I112" s="113">
        <f t="shared" si="9"/>
        <v>2.3273972601884907E-3</v>
      </c>
    </row>
    <row r="113" spans="1:9" x14ac:dyDescent="0.25">
      <c r="A113" s="45">
        <v>44027</v>
      </c>
      <c r="B113" s="134">
        <f t="shared" si="10"/>
        <v>1</v>
      </c>
      <c r="C113" s="132">
        <f t="shared" si="11"/>
        <v>4227</v>
      </c>
      <c r="D113" s="133">
        <f t="shared" si="12"/>
        <v>3985.89</v>
      </c>
      <c r="E113" s="132">
        <f t="shared" si="13"/>
        <v>241.11</v>
      </c>
      <c r="F113" s="132">
        <f t="shared" si="14"/>
        <v>586713.07999999984</v>
      </c>
      <c r="G113" s="132">
        <f t="shared" si="8"/>
        <v>582727.18999999983</v>
      </c>
      <c r="H113" s="132">
        <f t="shared" si="15"/>
        <v>241.11496438356156</v>
      </c>
      <c r="I113" s="113">
        <f t="shared" si="9"/>
        <v>4.9643835615427179E-3</v>
      </c>
    </row>
    <row r="114" spans="1:9" x14ac:dyDescent="0.25">
      <c r="A114" s="45">
        <v>44028</v>
      </c>
      <c r="B114" s="134">
        <f t="shared" si="10"/>
        <v>1</v>
      </c>
      <c r="C114" s="132">
        <f t="shared" si="11"/>
        <v>4227</v>
      </c>
      <c r="D114" s="133">
        <f t="shared" si="12"/>
        <v>3987.52</v>
      </c>
      <c r="E114" s="132">
        <f t="shared" si="13"/>
        <v>239.48</v>
      </c>
      <c r="F114" s="132">
        <f t="shared" si="14"/>
        <v>582727.18999999983</v>
      </c>
      <c r="G114" s="132">
        <f t="shared" si="8"/>
        <v>578739.66999999981</v>
      </c>
      <c r="H114" s="132">
        <f t="shared" si="15"/>
        <v>239.4769273972602</v>
      </c>
      <c r="I114" s="113">
        <f t="shared" si="9"/>
        <v>-3.0726027397918187E-3</v>
      </c>
    </row>
    <row r="115" spans="1:9" x14ac:dyDescent="0.25">
      <c r="A115" s="45">
        <v>44029</v>
      </c>
      <c r="B115" s="134">
        <f t="shared" si="10"/>
        <v>1</v>
      </c>
      <c r="C115" s="132">
        <f t="shared" si="11"/>
        <v>4227</v>
      </c>
      <c r="D115" s="133">
        <f t="shared" si="12"/>
        <v>3989.16</v>
      </c>
      <c r="E115" s="132">
        <f t="shared" si="13"/>
        <v>237.84</v>
      </c>
      <c r="F115" s="132">
        <f t="shared" si="14"/>
        <v>578739.66999999981</v>
      </c>
      <c r="G115" s="132">
        <f t="shared" si="8"/>
        <v>574750.50999999978</v>
      </c>
      <c r="H115" s="132">
        <f t="shared" si="15"/>
        <v>237.8382205479451</v>
      </c>
      <c r="I115" s="113">
        <f t="shared" si="9"/>
        <v>-1.7794520549045956E-3</v>
      </c>
    </row>
    <row r="116" spans="1:9" x14ac:dyDescent="0.25">
      <c r="A116" s="45">
        <v>44030</v>
      </c>
      <c r="B116" s="134">
        <f t="shared" si="10"/>
        <v>1</v>
      </c>
      <c r="C116" s="132">
        <f t="shared" si="11"/>
        <v>4227</v>
      </c>
      <c r="D116" s="133">
        <f t="shared" si="12"/>
        <v>3990.8</v>
      </c>
      <c r="E116" s="132">
        <f t="shared" si="13"/>
        <v>236.2</v>
      </c>
      <c r="F116" s="132">
        <f t="shared" si="14"/>
        <v>574750.50999999978</v>
      </c>
      <c r="G116" s="132">
        <f t="shared" si="8"/>
        <v>570759.70999999973</v>
      </c>
      <c r="H116" s="132">
        <f t="shared" si="15"/>
        <v>236.1988397260273</v>
      </c>
      <c r="I116" s="113">
        <f t="shared" si="9"/>
        <v>-1.1602739726868094E-3</v>
      </c>
    </row>
    <row r="117" spans="1:9" x14ac:dyDescent="0.25">
      <c r="A117" s="45">
        <v>44031</v>
      </c>
      <c r="B117" s="134">
        <f t="shared" si="10"/>
        <v>1</v>
      </c>
      <c r="C117" s="132">
        <f t="shared" si="11"/>
        <v>4227</v>
      </c>
      <c r="D117" s="133">
        <f t="shared" si="12"/>
        <v>3992.44</v>
      </c>
      <c r="E117" s="132">
        <f t="shared" si="13"/>
        <v>234.56</v>
      </c>
      <c r="F117" s="132">
        <f t="shared" si="14"/>
        <v>570759.70999999973</v>
      </c>
      <c r="G117" s="132">
        <f t="shared" si="8"/>
        <v>566767.26999999979</v>
      </c>
      <c r="H117" s="132">
        <f t="shared" si="15"/>
        <v>234.55878493150672</v>
      </c>
      <c r="I117" s="113">
        <f t="shared" si="9"/>
        <v>-1.2150684932805689E-3</v>
      </c>
    </row>
    <row r="118" spans="1:9" x14ac:dyDescent="0.25">
      <c r="A118" s="45">
        <v>44032</v>
      </c>
      <c r="B118" s="134">
        <f t="shared" si="10"/>
        <v>1</v>
      </c>
      <c r="C118" s="132">
        <f t="shared" si="11"/>
        <v>4227</v>
      </c>
      <c r="D118" s="133">
        <f t="shared" si="12"/>
        <v>3994.08</v>
      </c>
      <c r="E118" s="132">
        <f t="shared" si="13"/>
        <v>232.92</v>
      </c>
      <c r="F118" s="132">
        <f t="shared" si="14"/>
        <v>566767.26999999979</v>
      </c>
      <c r="G118" s="132">
        <f t="shared" si="8"/>
        <v>562773.18999999983</v>
      </c>
      <c r="H118" s="132">
        <f t="shared" si="15"/>
        <v>232.91805616438344</v>
      </c>
      <c r="I118" s="113">
        <f t="shared" si="9"/>
        <v>-1.9438356165437654E-3</v>
      </c>
    </row>
    <row r="119" spans="1:9" x14ac:dyDescent="0.25">
      <c r="A119" s="45">
        <v>44033</v>
      </c>
      <c r="B119" s="134">
        <f t="shared" si="10"/>
        <v>1</v>
      </c>
      <c r="C119" s="132">
        <f t="shared" si="11"/>
        <v>4227</v>
      </c>
      <c r="D119" s="133">
        <f t="shared" si="12"/>
        <v>3995.72</v>
      </c>
      <c r="E119" s="132">
        <f t="shared" si="13"/>
        <v>231.28</v>
      </c>
      <c r="F119" s="132">
        <f t="shared" si="14"/>
        <v>562773.18999999983</v>
      </c>
      <c r="G119" s="132">
        <f t="shared" si="8"/>
        <v>558777.46999999986</v>
      </c>
      <c r="H119" s="132">
        <f t="shared" si="15"/>
        <v>231.27665342465744</v>
      </c>
      <c r="I119" s="113">
        <f t="shared" si="9"/>
        <v>-3.346575342561664E-3</v>
      </c>
    </row>
    <row r="120" spans="1:9" x14ac:dyDescent="0.25">
      <c r="A120" s="45">
        <v>44034</v>
      </c>
      <c r="B120" s="134">
        <f t="shared" si="10"/>
        <v>1</v>
      </c>
      <c r="C120" s="132">
        <f t="shared" si="11"/>
        <v>4227</v>
      </c>
      <c r="D120" s="133">
        <f t="shared" si="12"/>
        <v>3997.37</v>
      </c>
      <c r="E120" s="132">
        <f t="shared" si="13"/>
        <v>229.63</v>
      </c>
      <c r="F120" s="132">
        <f t="shared" si="14"/>
        <v>558777.46999999986</v>
      </c>
      <c r="G120" s="132">
        <f t="shared" si="8"/>
        <v>554780.09999999986</v>
      </c>
      <c r="H120" s="132">
        <f t="shared" si="15"/>
        <v>229.63457671232871</v>
      </c>
      <c r="I120" s="113">
        <f t="shared" si="9"/>
        <v>4.5767123287134837E-3</v>
      </c>
    </row>
    <row r="121" spans="1:9" x14ac:dyDescent="0.25">
      <c r="A121" s="45">
        <v>44035</v>
      </c>
      <c r="B121" s="134">
        <f t="shared" si="10"/>
        <v>1</v>
      </c>
      <c r="C121" s="132">
        <f t="shared" si="11"/>
        <v>4227</v>
      </c>
      <c r="D121" s="133">
        <f t="shared" si="12"/>
        <v>3999.01</v>
      </c>
      <c r="E121" s="132">
        <f t="shared" si="13"/>
        <v>227.99</v>
      </c>
      <c r="F121" s="132">
        <f t="shared" si="14"/>
        <v>554780.09999999986</v>
      </c>
      <c r="G121" s="132">
        <f t="shared" si="8"/>
        <v>550781.08999999985</v>
      </c>
      <c r="H121" s="132">
        <f t="shared" si="15"/>
        <v>227.99182191780812</v>
      </c>
      <c r="I121" s="113">
        <f t="shared" si="9"/>
        <v>1.8219178081153586E-3</v>
      </c>
    </row>
    <row r="122" spans="1:9" x14ac:dyDescent="0.25">
      <c r="A122" s="45">
        <v>44036</v>
      </c>
      <c r="B122" s="134">
        <f t="shared" si="10"/>
        <v>1</v>
      </c>
      <c r="C122" s="132">
        <f t="shared" si="11"/>
        <v>4227</v>
      </c>
      <c r="D122" s="133">
        <f t="shared" si="12"/>
        <v>4000.65</v>
      </c>
      <c r="E122" s="132">
        <f t="shared" si="13"/>
        <v>226.35</v>
      </c>
      <c r="F122" s="132">
        <f t="shared" si="14"/>
        <v>550781.08999999985</v>
      </c>
      <c r="G122" s="132">
        <f t="shared" si="8"/>
        <v>546780.43999999983</v>
      </c>
      <c r="H122" s="132">
        <f t="shared" si="15"/>
        <v>226.34839315068487</v>
      </c>
      <c r="I122" s="113">
        <f t="shared" si="9"/>
        <v>-1.6068493151237817E-3</v>
      </c>
    </row>
    <row r="123" spans="1:9" x14ac:dyDescent="0.25">
      <c r="A123" s="45">
        <v>44037</v>
      </c>
      <c r="B123" s="134">
        <f t="shared" si="10"/>
        <v>1</v>
      </c>
      <c r="C123" s="132">
        <f t="shared" si="11"/>
        <v>4227</v>
      </c>
      <c r="D123" s="133">
        <f t="shared" si="12"/>
        <v>4002.3</v>
      </c>
      <c r="E123" s="132">
        <f t="shared" si="13"/>
        <v>224.7</v>
      </c>
      <c r="F123" s="132">
        <f t="shared" si="14"/>
        <v>546780.43999999983</v>
      </c>
      <c r="G123" s="132">
        <f t="shared" si="8"/>
        <v>542778.13999999978</v>
      </c>
      <c r="H123" s="132">
        <f t="shared" si="15"/>
        <v>224.70429041095883</v>
      </c>
      <c r="I123" s="113">
        <f t="shared" si="9"/>
        <v>4.2904109588448591E-3</v>
      </c>
    </row>
    <row r="124" spans="1:9" x14ac:dyDescent="0.25">
      <c r="A124" s="45">
        <v>44038</v>
      </c>
      <c r="B124" s="134">
        <f t="shared" si="10"/>
        <v>1</v>
      </c>
      <c r="C124" s="132">
        <f t="shared" si="11"/>
        <v>4227</v>
      </c>
      <c r="D124" s="133">
        <f t="shared" si="12"/>
        <v>4003.94</v>
      </c>
      <c r="E124" s="132">
        <f t="shared" si="13"/>
        <v>223.06</v>
      </c>
      <c r="F124" s="132">
        <f t="shared" si="14"/>
        <v>542778.13999999978</v>
      </c>
      <c r="G124" s="132">
        <f t="shared" si="8"/>
        <v>538774.19999999984</v>
      </c>
      <c r="H124" s="132">
        <f t="shared" si="15"/>
        <v>223.059509589041</v>
      </c>
      <c r="I124" s="113">
        <f t="shared" si="9"/>
        <v>-4.904109590029293E-4</v>
      </c>
    </row>
    <row r="125" spans="1:9" x14ac:dyDescent="0.25">
      <c r="A125" s="45">
        <v>44039</v>
      </c>
      <c r="B125" s="134">
        <f t="shared" si="10"/>
        <v>1</v>
      </c>
      <c r="C125" s="132">
        <f t="shared" si="11"/>
        <v>4227</v>
      </c>
      <c r="D125" s="133">
        <f t="shared" si="12"/>
        <v>4005.59</v>
      </c>
      <c r="E125" s="132">
        <f t="shared" si="13"/>
        <v>221.41</v>
      </c>
      <c r="F125" s="132">
        <f t="shared" si="14"/>
        <v>538774.19999999984</v>
      </c>
      <c r="G125" s="132">
        <f t="shared" si="8"/>
        <v>534768.60999999987</v>
      </c>
      <c r="H125" s="132">
        <f t="shared" si="15"/>
        <v>221.41405479452047</v>
      </c>
      <c r="I125" s="113">
        <f t="shared" si="9"/>
        <v>4.0547945204707503E-3</v>
      </c>
    </row>
    <row r="126" spans="1:9" x14ac:dyDescent="0.25">
      <c r="A126" s="45">
        <v>44040</v>
      </c>
      <c r="B126" s="134">
        <f t="shared" si="10"/>
        <v>1</v>
      </c>
      <c r="C126" s="132">
        <f t="shared" si="11"/>
        <v>4227</v>
      </c>
      <c r="D126" s="133">
        <f t="shared" si="12"/>
        <v>4007.23</v>
      </c>
      <c r="E126" s="132">
        <f t="shared" si="13"/>
        <v>219.77</v>
      </c>
      <c r="F126" s="132">
        <f t="shared" si="14"/>
        <v>534768.60999999987</v>
      </c>
      <c r="G126" s="132">
        <f t="shared" si="8"/>
        <v>530761.37999999989</v>
      </c>
      <c r="H126" s="132">
        <f t="shared" si="15"/>
        <v>219.76792191780817</v>
      </c>
      <c r="I126" s="113">
        <f t="shared" si="9"/>
        <v>-2.0780821918435777E-3</v>
      </c>
    </row>
    <row r="127" spans="1:9" x14ac:dyDescent="0.25">
      <c r="A127" s="45">
        <v>44041</v>
      </c>
      <c r="B127" s="134">
        <f t="shared" si="10"/>
        <v>1</v>
      </c>
      <c r="C127" s="132">
        <f t="shared" si="11"/>
        <v>4227</v>
      </c>
      <c r="D127" s="133">
        <f t="shared" si="12"/>
        <v>4008.88</v>
      </c>
      <c r="E127" s="132">
        <f t="shared" si="13"/>
        <v>218.12</v>
      </c>
      <c r="F127" s="132">
        <f t="shared" si="14"/>
        <v>530761.37999999989</v>
      </c>
      <c r="G127" s="132">
        <f t="shared" si="8"/>
        <v>526752.49999999988</v>
      </c>
      <c r="H127" s="132">
        <f t="shared" si="15"/>
        <v>218.12111506849308</v>
      </c>
      <c r="I127" s="113">
        <f t="shared" si="9"/>
        <v>1.1150684930782973E-3</v>
      </c>
    </row>
    <row r="128" spans="1:9" x14ac:dyDescent="0.25">
      <c r="A128" s="45">
        <v>44042</v>
      </c>
      <c r="B128" s="134">
        <f t="shared" si="10"/>
        <v>1</v>
      </c>
      <c r="C128" s="132">
        <f t="shared" si="11"/>
        <v>4227</v>
      </c>
      <c r="D128" s="133">
        <f t="shared" si="12"/>
        <v>4010.53</v>
      </c>
      <c r="E128" s="132">
        <f t="shared" si="13"/>
        <v>216.47</v>
      </c>
      <c r="F128" s="132">
        <f t="shared" si="14"/>
        <v>526752.49999999988</v>
      </c>
      <c r="G128" s="132">
        <f t="shared" si="8"/>
        <v>522741.96999999986</v>
      </c>
      <c r="H128" s="132">
        <f t="shared" si="15"/>
        <v>216.47363013698626</v>
      </c>
      <c r="I128" s="113">
        <f t="shared" si="9"/>
        <v>3.6301369862599131E-3</v>
      </c>
    </row>
    <row r="129" spans="1:9" x14ac:dyDescent="0.25">
      <c r="A129" s="45">
        <v>44043</v>
      </c>
      <c r="B129" s="134">
        <f t="shared" si="10"/>
        <v>1</v>
      </c>
      <c r="C129" s="132">
        <f t="shared" si="11"/>
        <v>4227</v>
      </c>
      <c r="D129" s="133">
        <f t="shared" si="12"/>
        <v>4012.17</v>
      </c>
      <c r="E129" s="132">
        <f t="shared" si="13"/>
        <v>214.83</v>
      </c>
      <c r="F129" s="132">
        <f t="shared" si="14"/>
        <v>522741.96999999986</v>
      </c>
      <c r="G129" s="132">
        <f t="shared" si="8"/>
        <v>518729.79999999987</v>
      </c>
      <c r="H129" s="132">
        <f t="shared" si="15"/>
        <v>214.82546712328761</v>
      </c>
      <c r="I129" s="113">
        <f t="shared" si="9"/>
        <v>-4.532876712403322E-3</v>
      </c>
    </row>
    <row r="130" spans="1:9" x14ac:dyDescent="0.25">
      <c r="A130" s="45">
        <v>44044</v>
      </c>
      <c r="B130" s="134">
        <f t="shared" si="10"/>
        <v>1</v>
      </c>
      <c r="C130" s="132">
        <f t="shared" si="11"/>
        <v>4227</v>
      </c>
      <c r="D130" s="133">
        <f t="shared" si="12"/>
        <v>4013.82</v>
      </c>
      <c r="E130" s="132">
        <f t="shared" si="13"/>
        <v>213.18</v>
      </c>
      <c r="F130" s="132">
        <f t="shared" si="14"/>
        <v>518729.79999999987</v>
      </c>
      <c r="G130" s="132">
        <f t="shared" si="8"/>
        <v>514715.97999999986</v>
      </c>
      <c r="H130" s="132">
        <f t="shared" si="15"/>
        <v>213.17663013698623</v>
      </c>
      <c r="I130" s="113">
        <f t="shared" si="9"/>
        <v>-3.3698630137735108E-3</v>
      </c>
    </row>
    <row r="131" spans="1:9" x14ac:dyDescent="0.25">
      <c r="A131" s="45">
        <v>44045</v>
      </c>
      <c r="B131" s="134">
        <f t="shared" si="10"/>
        <v>1</v>
      </c>
      <c r="C131" s="132">
        <f t="shared" si="11"/>
        <v>4227</v>
      </c>
      <c r="D131" s="133">
        <f t="shared" si="12"/>
        <v>4015.47</v>
      </c>
      <c r="E131" s="132">
        <f t="shared" si="13"/>
        <v>211.53</v>
      </c>
      <c r="F131" s="132">
        <f t="shared" si="14"/>
        <v>514715.97999999986</v>
      </c>
      <c r="G131" s="132">
        <f t="shared" si="8"/>
        <v>510700.50999999989</v>
      </c>
      <c r="H131" s="132">
        <f t="shared" si="15"/>
        <v>211.52711506849312</v>
      </c>
      <c r="I131" s="113">
        <f t="shared" si="9"/>
        <v>-2.8849315068839587E-3</v>
      </c>
    </row>
    <row r="132" spans="1:9" x14ac:dyDescent="0.25">
      <c r="A132" s="45">
        <v>44046</v>
      </c>
      <c r="B132" s="134">
        <f t="shared" si="10"/>
        <v>1</v>
      </c>
      <c r="C132" s="132">
        <f t="shared" si="11"/>
        <v>4227</v>
      </c>
      <c r="D132" s="133">
        <f t="shared" si="12"/>
        <v>4017.12</v>
      </c>
      <c r="E132" s="132">
        <f t="shared" si="13"/>
        <v>209.88</v>
      </c>
      <c r="F132" s="132">
        <f t="shared" si="14"/>
        <v>510700.50999999989</v>
      </c>
      <c r="G132" s="132">
        <f t="shared" ref="G132:G195" si="16">F132-D132</f>
        <v>506683.3899999999</v>
      </c>
      <c r="H132" s="132">
        <f t="shared" si="15"/>
        <v>209.87692191780818</v>
      </c>
      <c r="I132" s="113">
        <f t="shared" ref="I132:I195" si="17">H132-E132</f>
        <v>-3.0780821918199308E-3</v>
      </c>
    </row>
    <row r="133" spans="1:9" x14ac:dyDescent="0.25">
      <c r="A133" s="45">
        <v>44047</v>
      </c>
      <c r="B133" s="134">
        <f t="shared" ref="B133:B196" si="18">A133-A132</f>
        <v>1</v>
      </c>
      <c r="C133" s="132">
        <f t="shared" ref="C133:C196" si="19">$D$2</f>
        <v>4227</v>
      </c>
      <c r="D133" s="133">
        <f t="shared" ref="D133:D196" si="20">C133-E133</f>
        <v>4018.77</v>
      </c>
      <c r="E133" s="132">
        <f t="shared" ref="E133:E196" si="21">ROUND(F133*B133*$B$2/365,2)</f>
        <v>208.23</v>
      </c>
      <c r="F133" s="132">
        <f t="shared" ref="F133:F196" si="22">G132</f>
        <v>506683.3899999999</v>
      </c>
      <c r="G133" s="132">
        <f t="shared" si="16"/>
        <v>502664.61999999988</v>
      </c>
      <c r="H133" s="132">
        <f t="shared" ref="H133:H196" si="23">F133*$B$2*B133/365</f>
        <v>208.22605068493147</v>
      </c>
      <c r="I133" s="113">
        <f t="shared" si="17"/>
        <v>-3.9493150685245837E-3</v>
      </c>
    </row>
    <row r="134" spans="1:9" x14ac:dyDescent="0.25">
      <c r="A134" s="45">
        <v>44048</v>
      </c>
      <c r="B134" s="134">
        <f t="shared" si="18"/>
        <v>1</v>
      </c>
      <c r="C134" s="132">
        <f t="shared" si="19"/>
        <v>4227</v>
      </c>
      <c r="D134" s="133">
        <f t="shared" si="20"/>
        <v>4020.43</v>
      </c>
      <c r="E134" s="132">
        <f t="shared" si="21"/>
        <v>206.57</v>
      </c>
      <c r="F134" s="132">
        <f t="shared" si="22"/>
        <v>502664.61999999988</v>
      </c>
      <c r="G134" s="132">
        <f t="shared" si="16"/>
        <v>498644.18999999989</v>
      </c>
      <c r="H134" s="132">
        <f t="shared" si="23"/>
        <v>206.57450136986296</v>
      </c>
      <c r="I134" s="113">
        <f t="shared" si="17"/>
        <v>4.501369862964566E-3</v>
      </c>
    </row>
    <row r="135" spans="1:9" x14ac:dyDescent="0.25">
      <c r="A135" s="45">
        <v>44049</v>
      </c>
      <c r="B135" s="134">
        <f t="shared" si="18"/>
        <v>1</v>
      </c>
      <c r="C135" s="132">
        <f t="shared" si="19"/>
        <v>4227</v>
      </c>
      <c r="D135" s="133">
        <f t="shared" si="20"/>
        <v>4022.08</v>
      </c>
      <c r="E135" s="132">
        <f t="shared" si="21"/>
        <v>204.92</v>
      </c>
      <c r="F135" s="132">
        <f t="shared" si="22"/>
        <v>498644.18999999989</v>
      </c>
      <c r="G135" s="132">
        <f t="shared" si="16"/>
        <v>494622.10999999987</v>
      </c>
      <c r="H135" s="132">
        <f t="shared" si="23"/>
        <v>204.92226986301364</v>
      </c>
      <c r="I135" s="113">
        <f t="shared" si="17"/>
        <v>2.2698630136517295E-3</v>
      </c>
    </row>
    <row r="136" spans="1:9" x14ac:dyDescent="0.25">
      <c r="A136" s="45">
        <v>44050</v>
      </c>
      <c r="B136" s="134">
        <f t="shared" si="18"/>
        <v>1</v>
      </c>
      <c r="C136" s="132">
        <f t="shared" si="19"/>
        <v>4227</v>
      </c>
      <c r="D136" s="133">
        <f t="shared" si="20"/>
        <v>4023.73</v>
      </c>
      <c r="E136" s="132">
        <f t="shared" si="21"/>
        <v>203.27</v>
      </c>
      <c r="F136" s="132">
        <f t="shared" si="22"/>
        <v>494622.10999999987</v>
      </c>
      <c r="G136" s="132">
        <f t="shared" si="16"/>
        <v>490598.37999999989</v>
      </c>
      <c r="H136" s="132">
        <f t="shared" si="23"/>
        <v>203.26936027397252</v>
      </c>
      <c r="I136" s="113">
        <f t="shared" si="17"/>
        <v>-6.3972602748663121E-4</v>
      </c>
    </row>
    <row r="137" spans="1:9" x14ac:dyDescent="0.25">
      <c r="A137" s="45">
        <v>44051</v>
      </c>
      <c r="B137" s="134">
        <f t="shared" si="18"/>
        <v>1</v>
      </c>
      <c r="C137" s="132">
        <f t="shared" si="19"/>
        <v>4227</v>
      </c>
      <c r="D137" s="133">
        <f t="shared" si="20"/>
        <v>4025.38</v>
      </c>
      <c r="E137" s="132">
        <f t="shared" si="21"/>
        <v>201.62</v>
      </c>
      <c r="F137" s="132">
        <f t="shared" si="22"/>
        <v>490598.37999999989</v>
      </c>
      <c r="G137" s="132">
        <f t="shared" si="16"/>
        <v>486572.99999999988</v>
      </c>
      <c r="H137" s="132">
        <f t="shared" si="23"/>
        <v>201.61577260273967</v>
      </c>
      <c r="I137" s="113">
        <f t="shared" si="17"/>
        <v>-4.2273972603368293E-3</v>
      </c>
    </row>
    <row r="138" spans="1:9" x14ac:dyDescent="0.25">
      <c r="A138" s="45">
        <v>44052</v>
      </c>
      <c r="B138" s="134">
        <f t="shared" si="18"/>
        <v>1</v>
      </c>
      <c r="C138" s="132">
        <f t="shared" si="19"/>
        <v>4227</v>
      </c>
      <c r="D138" s="133">
        <f t="shared" si="20"/>
        <v>4027.04</v>
      </c>
      <c r="E138" s="132">
        <f t="shared" si="21"/>
        <v>199.96</v>
      </c>
      <c r="F138" s="132">
        <f t="shared" si="22"/>
        <v>486572.99999999988</v>
      </c>
      <c r="G138" s="132">
        <f t="shared" si="16"/>
        <v>482545.9599999999</v>
      </c>
      <c r="H138" s="132">
        <f t="shared" si="23"/>
        <v>199.96150684931501</v>
      </c>
      <c r="I138" s="113">
        <f t="shared" si="17"/>
        <v>1.5068493150067752E-3</v>
      </c>
    </row>
    <row r="139" spans="1:9" x14ac:dyDescent="0.25">
      <c r="A139" s="45">
        <v>44053</v>
      </c>
      <c r="B139" s="134">
        <f t="shared" si="18"/>
        <v>1</v>
      </c>
      <c r="C139" s="132">
        <f t="shared" si="19"/>
        <v>4227</v>
      </c>
      <c r="D139" s="133">
        <f t="shared" si="20"/>
        <v>4028.69</v>
      </c>
      <c r="E139" s="132">
        <f t="shared" si="21"/>
        <v>198.31</v>
      </c>
      <c r="F139" s="132">
        <f t="shared" si="22"/>
        <v>482545.9599999999</v>
      </c>
      <c r="G139" s="132">
        <f t="shared" si="16"/>
        <v>478517.2699999999</v>
      </c>
      <c r="H139" s="132">
        <f t="shared" si="23"/>
        <v>198.30655890410955</v>
      </c>
      <c r="I139" s="113">
        <f t="shared" si="17"/>
        <v>-3.4410958904516065E-3</v>
      </c>
    </row>
    <row r="140" spans="1:9" x14ac:dyDescent="0.25">
      <c r="A140" s="45">
        <v>44054</v>
      </c>
      <c r="B140" s="134">
        <f t="shared" si="18"/>
        <v>1</v>
      </c>
      <c r="C140" s="132">
        <f t="shared" si="19"/>
        <v>4227</v>
      </c>
      <c r="D140" s="133">
        <f t="shared" si="20"/>
        <v>4030.35</v>
      </c>
      <c r="E140" s="132">
        <f t="shared" si="21"/>
        <v>196.65</v>
      </c>
      <c r="F140" s="132">
        <f t="shared" si="22"/>
        <v>478517.2699999999</v>
      </c>
      <c r="G140" s="132">
        <f t="shared" si="16"/>
        <v>474486.91999999993</v>
      </c>
      <c r="H140" s="132">
        <f t="shared" si="23"/>
        <v>196.65093287671226</v>
      </c>
      <c r="I140" s="113">
        <f t="shared" si="17"/>
        <v>9.328767122553927E-4</v>
      </c>
    </row>
    <row r="141" spans="1:9" x14ac:dyDescent="0.25">
      <c r="A141" s="45">
        <v>44055</v>
      </c>
      <c r="B141" s="134">
        <f t="shared" si="18"/>
        <v>1</v>
      </c>
      <c r="C141" s="132">
        <f t="shared" si="19"/>
        <v>4227</v>
      </c>
      <c r="D141" s="133">
        <f t="shared" si="20"/>
        <v>4032.01</v>
      </c>
      <c r="E141" s="132">
        <f t="shared" si="21"/>
        <v>194.99</v>
      </c>
      <c r="F141" s="132">
        <f t="shared" si="22"/>
        <v>474486.91999999993</v>
      </c>
      <c r="G141" s="132">
        <f t="shared" si="16"/>
        <v>470454.90999999992</v>
      </c>
      <c r="H141" s="132">
        <f t="shared" si="23"/>
        <v>194.99462465753422</v>
      </c>
      <c r="I141" s="113">
        <f t="shared" si="17"/>
        <v>4.6246575342081542E-3</v>
      </c>
    </row>
    <row r="142" spans="1:9" x14ac:dyDescent="0.25">
      <c r="A142" s="45">
        <v>44056</v>
      </c>
      <c r="B142" s="134">
        <f t="shared" si="18"/>
        <v>1</v>
      </c>
      <c r="C142" s="132">
        <f t="shared" si="19"/>
        <v>4227</v>
      </c>
      <c r="D142" s="133">
        <f t="shared" si="20"/>
        <v>4033.66</v>
      </c>
      <c r="E142" s="132">
        <f t="shared" si="21"/>
        <v>193.34</v>
      </c>
      <c r="F142" s="132">
        <f t="shared" si="22"/>
        <v>470454.90999999992</v>
      </c>
      <c r="G142" s="132">
        <f t="shared" si="16"/>
        <v>466421.24999999994</v>
      </c>
      <c r="H142" s="132">
        <f t="shared" si="23"/>
        <v>193.33763424657531</v>
      </c>
      <c r="I142" s="113">
        <f t="shared" si="17"/>
        <v>-2.3657534246979139E-3</v>
      </c>
    </row>
    <row r="143" spans="1:9" x14ac:dyDescent="0.25">
      <c r="A143" s="45">
        <v>44057</v>
      </c>
      <c r="B143" s="134">
        <f t="shared" si="18"/>
        <v>1</v>
      </c>
      <c r="C143" s="132">
        <f t="shared" si="19"/>
        <v>4227</v>
      </c>
      <c r="D143" s="133">
        <f t="shared" si="20"/>
        <v>4035.32</v>
      </c>
      <c r="E143" s="132">
        <f t="shared" si="21"/>
        <v>191.68</v>
      </c>
      <c r="F143" s="132">
        <f t="shared" si="22"/>
        <v>466421.24999999994</v>
      </c>
      <c r="G143" s="132">
        <f t="shared" si="16"/>
        <v>462385.92999999993</v>
      </c>
      <c r="H143" s="132">
        <f t="shared" si="23"/>
        <v>191.67996575342463</v>
      </c>
      <c r="I143" s="113">
        <f t="shared" si="17"/>
        <v>-3.4246575381757793E-5</v>
      </c>
    </row>
    <row r="144" spans="1:9" x14ac:dyDescent="0.25">
      <c r="A144" s="45">
        <v>44058</v>
      </c>
      <c r="B144" s="134">
        <f t="shared" si="18"/>
        <v>1</v>
      </c>
      <c r="C144" s="132">
        <f t="shared" si="19"/>
        <v>4227</v>
      </c>
      <c r="D144" s="133">
        <f t="shared" si="20"/>
        <v>4036.98</v>
      </c>
      <c r="E144" s="132">
        <f t="shared" si="21"/>
        <v>190.02</v>
      </c>
      <c r="F144" s="132">
        <f t="shared" si="22"/>
        <v>462385.92999999993</v>
      </c>
      <c r="G144" s="132">
        <f t="shared" si="16"/>
        <v>458348.94999999995</v>
      </c>
      <c r="H144" s="132">
        <f t="shared" si="23"/>
        <v>190.02161506849313</v>
      </c>
      <c r="I144" s="113">
        <f t="shared" si="17"/>
        <v>1.6150684931233172E-3</v>
      </c>
    </row>
    <row r="145" spans="1:9" x14ac:dyDescent="0.25">
      <c r="A145" s="45">
        <v>44059</v>
      </c>
      <c r="B145" s="134">
        <f t="shared" si="18"/>
        <v>1</v>
      </c>
      <c r="C145" s="132">
        <f t="shared" si="19"/>
        <v>4227</v>
      </c>
      <c r="D145" s="133">
        <f t="shared" si="20"/>
        <v>4038.64</v>
      </c>
      <c r="E145" s="132">
        <f t="shared" si="21"/>
        <v>188.36</v>
      </c>
      <c r="F145" s="132">
        <f t="shared" si="22"/>
        <v>458348.94999999995</v>
      </c>
      <c r="G145" s="132">
        <f t="shared" si="16"/>
        <v>454310.30999999994</v>
      </c>
      <c r="H145" s="132">
        <f t="shared" si="23"/>
        <v>188.36258219178077</v>
      </c>
      <c r="I145" s="113">
        <f t="shared" si="17"/>
        <v>2.5821917807604677E-3</v>
      </c>
    </row>
    <row r="146" spans="1:9" x14ac:dyDescent="0.25">
      <c r="A146" s="45">
        <v>44060</v>
      </c>
      <c r="B146" s="134">
        <f t="shared" si="18"/>
        <v>1</v>
      </c>
      <c r="C146" s="132">
        <f t="shared" si="19"/>
        <v>4227</v>
      </c>
      <c r="D146" s="133">
        <f t="shared" si="20"/>
        <v>4040.3</v>
      </c>
      <c r="E146" s="132">
        <f t="shared" si="21"/>
        <v>186.7</v>
      </c>
      <c r="F146" s="132">
        <f t="shared" si="22"/>
        <v>454310.30999999994</v>
      </c>
      <c r="G146" s="132">
        <f t="shared" si="16"/>
        <v>450270.00999999995</v>
      </c>
      <c r="H146" s="132">
        <f t="shared" si="23"/>
        <v>186.70286712328763</v>
      </c>
      <c r="I146" s="113">
        <f t="shared" si="17"/>
        <v>2.8671232876433805E-3</v>
      </c>
    </row>
    <row r="147" spans="1:9" x14ac:dyDescent="0.25">
      <c r="A147" s="45">
        <v>44061</v>
      </c>
      <c r="B147" s="134">
        <f t="shared" si="18"/>
        <v>1</v>
      </c>
      <c r="C147" s="132">
        <f t="shared" si="19"/>
        <v>4227</v>
      </c>
      <c r="D147" s="133">
        <f t="shared" si="20"/>
        <v>4041.96</v>
      </c>
      <c r="E147" s="132">
        <f t="shared" si="21"/>
        <v>185.04</v>
      </c>
      <c r="F147" s="132">
        <f t="shared" si="22"/>
        <v>450270.00999999995</v>
      </c>
      <c r="G147" s="132">
        <f t="shared" si="16"/>
        <v>446228.04999999993</v>
      </c>
      <c r="H147" s="132">
        <f t="shared" si="23"/>
        <v>185.04246986301365</v>
      </c>
      <c r="I147" s="113">
        <f t="shared" si="17"/>
        <v>2.4698630136583688E-3</v>
      </c>
    </row>
    <row r="148" spans="1:9" x14ac:dyDescent="0.25">
      <c r="A148" s="45">
        <v>44062</v>
      </c>
      <c r="B148" s="134">
        <f t="shared" si="18"/>
        <v>1</v>
      </c>
      <c r="C148" s="132">
        <f t="shared" si="19"/>
        <v>4227</v>
      </c>
      <c r="D148" s="133">
        <f t="shared" si="20"/>
        <v>4043.62</v>
      </c>
      <c r="E148" s="132">
        <f t="shared" si="21"/>
        <v>183.38</v>
      </c>
      <c r="F148" s="132">
        <f t="shared" si="22"/>
        <v>446228.04999999993</v>
      </c>
      <c r="G148" s="132">
        <f t="shared" si="16"/>
        <v>442184.42999999993</v>
      </c>
      <c r="H148" s="132">
        <f t="shared" si="23"/>
        <v>183.38139041095889</v>
      </c>
      <c r="I148" s="113">
        <f t="shared" si="17"/>
        <v>1.3904109588906977E-3</v>
      </c>
    </row>
    <row r="149" spans="1:9" x14ac:dyDescent="0.25">
      <c r="A149" s="45">
        <v>44063</v>
      </c>
      <c r="B149" s="134">
        <f t="shared" si="18"/>
        <v>1</v>
      </c>
      <c r="C149" s="132">
        <f t="shared" si="19"/>
        <v>4227</v>
      </c>
      <c r="D149" s="133">
        <f t="shared" si="20"/>
        <v>4045.28</v>
      </c>
      <c r="E149" s="132">
        <f t="shared" si="21"/>
        <v>181.72</v>
      </c>
      <c r="F149" s="132">
        <f t="shared" si="22"/>
        <v>442184.42999999993</v>
      </c>
      <c r="G149" s="132">
        <f t="shared" si="16"/>
        <v>438139.14999999991</v>
      </c>
      <c r="H149" s="132">
        <f t="shared" si="23"/>
        <v>181.71962876712325</v>
      </c>
      <c r="I149" s="113">
        <f t="shared" si="17"/>
        <v>-3.7123287674489802E-4</v>
      </c>
    </row>
    <row r="150" spans="1:9" x14ac:dyDescent="0.25">
      <c r="A150" s="45">
        <v>44064</v>
      </c>
      <c r="B150" s="134">
        <f t="shared" si="18"/>
        <v>1</v>
      </c>
      <c r="C150" s="132">
        <f t="shared" si="19"/>
        <v>4227</v>
      </c>
      <c r="D150" s="133">
        <f t="shared" si="20"/>
        <v>4046.94</v>
      </c>
      <c r="E150" s="132">
        <f t="shared" si="21"/>
        <v>180.06</v>
      </c>
      <c r="F150" s="132">
        <f t="shared" si="22"/>
        <v>438139.14999999991</v>
      </c>
      <c r="G150" s="132">
        <f t="shared" si="16"/>
        <v>434092.2099999999</v>
      </c>
      <c r="H150" s="132">
        <f t="shared" si="23"/>
        <v>180.05718493150681</v>
      </c>
      <c r="I150" s="113">
        <f t="shared" si="17"/>
        <v>-2.8150684931915748E-3</v>
      </c>
    </row>
    <row r="151" spans="1:9" x14ac:dyDescent="0.25">
      <c r="A151" s="45">
        <v>44065</v>
      </c>
      <c r="B151" s="134">
        <f t="shared" si="18"/>
        <v>1</v>
      </c>
      <c r="C151" s="132">
        <f t="shared" si="19"/>
        <v>4227</v>
      </c>
      <c r="D151" s="133">
        <f t="shared" si="20"/>
        <v>4048.61</v>
      </c>
      <c r="E151" s="132">
        <f t="shared" si="21"/>
        <v>178.39</v>
      </c>
      <c r="F151" s="132">
        <f t="shared" si="22"/>
        <v>434092.2099999999</v>
      </c>
      <c r="G151" s="132">
        <f t="shared" si="16"/>
        <v>430043.59999999992</v>
      </c>
      <c r="H151" s="132">
        <f t="shared" si="23"/>
        <v>178.39405890410956</v>
      </c>
      <c r="I151" s="113">
        <f t="shared" si="17"/>
        <v>4.058904109569994E-3</v>
      </c>
    </row>
    <row r="152" spans="1:9" x14ac:dyDescent="0.25">
      <c r="A152" s="45">
        <v>44066</v>
      </c>
      <c r="B152" s="134">
        <f t="shared" si="18"/>
        <v>1</v>
      </c>
      <c r="C152" s="132">
        <f t="shared" si="19"/>
        <v>4227</v>
      </c>
      <c r="D152" s="133">
        <f t="shared" si="20"/>
        <v>4050.27</v>
      </c>
      <c r="E152" s="132">
        <f t="shared" si="21"/>
        <v>176.73</v>
      </c>
      <c r="F152" s="132">
        <f t="shared" si="22"/>
        <v>430043.59999999992</v>
      </c>
      <c r="G152" s="132">
        <f t="shared" si="16"/>
        <v>425993.3299999999</v>
      </c>
      <c r="H152" s="132">
        <f t="shared" si="23"/>
        <v>176.73024657534242</v>
      </c>
      <c r="I152" s="113">
        <f t="shared" si="17"/>
        <v>2.4657534243033297E-4</v>
      </c>
    </row>
    <row r="153" spans="1:9" x14ac:dyDescent="0.25">
      <c r="A153" s="45">
        <v>44067</v>
      </c>
      <c r="B153" s="134">
        <f t="shared" si="18"/>
        <v>1</v>
      </c>
      <c r="C153" s="132">
        <f t="shared" si="19"/>
        <v>4227</v>
      </c>
      <c r="D153" s="133">
        <f t="shared" si="20"/>
        <v>4051.93</v>
      </c>
      <c r="E153" s="132">
        <f t="shared" si="21"/>
        <v>175.07</v>
      </c>
      <c r="F153" s="132">
        <f t="shared" si="22"/>
        <v>425993.3299999999</v>
      </c>
      <c r="G153" s="132">
        <f t="shared" si="16"/>
        <v>421941.39999999991</v>
      </c>
      <c r="H153" s="132">
        <f t="shared" si="23"/>
        <v>175.06575205479447</v>
      </c>
      <c r="I153" s="113">
        <f t="shared" si="17"/>
        <v>-4.2479452055204092E-3</v>
      </c>
    </row>
    <row r="154" spans="1:9" x14ac:dyDescent="0.25">
      <c r="A154" s="45">
        <v>44068</v>
      </c>
      <c r="B154" s="134">
        <f t="shared" si="18"/>
        <v>1</v>
      </c>
      <c r="C154" s="132">
        <f t="shared" si="19"/>
        <v>4227</v>
      </c>
      <c r="D154" s="133">
        <f t="shared" si="20"/>
        <v>4053.6</v>
      </c>
      <c r="E154" s="132">
        <f t="shared" si="21"/>
        <v>173.4</v>
      </c>
      <c r="F154" s="132">
        <f t="shared" si="22"/>
        <v>421941.39999999991</v>
      </c>
      <c r="G154" s="132">
        <f t="shared" si="16"/>
        <v>417887.79999999993</v>
      </c>
      <c r="H154" s="132">
        <f t="shared" si="23"/>
        <v>173.40057534246571</v>
      </c>
      <c r="I154" s="113">
        <f t="shared" si="17"/>
        <v>5.7534246570867253E-4</v>
      </c>
    </row>
    <row r="155" spans="1:9" x14ac:dyDescent="0.25">
      <c r="A155" s="45">
        <v>44069</v>
      </c>
      <c r="B155" s="134">
        <f t="shared" si="18"/>
        <v>1</v>
      </c>
      <c r="C155" s="132">
        <f t="shared" si="19"/>
        <v>4227</v>
      </c>
      <c r="D155" s="133">
        <f t="shared" si="20"/>
        <v>4055.27</v>
      </c>
      <c r="E155" s="132">
        <f t="shared" si="21"/>
        <v>171.73</v>
      </c>
      <c r="F155" s="132">
        <f t="shared" si="22"/>
        <v>417887.79999999993</v>
      </c>
      <c r="G155" s="132">
        <f t="shared" si="16"/>
        <v>413832.52999999991</v>
      </c>
      <c r="H155" s="132">
        <f t="shared" si="23"/>
        <v>171.73471232876707</v>
      </c>
      <c r="I155" s="113">
        <f t="shared" si="17"/>
        <v>4.7123287670842728E-3</v>
      </c>
    </row>
    <row r="156" spans="1:9" x14ac:dyDescent="0.25">
      <c r="A156" s="45">
        <v>44070</v>
      </c>
      <c r="B156" s="134">
        <f t="shared" si="18"/>
        <v>1</v>
      </c>
      <c r="C156" s="132">
        <f t="shared" si="19"/>
        <v>4227</v>
      </c>
      <c r="D156" s="133">
        <f t="shared" si="20"/>
        <v>4056.93</v>
      </c>
      <c r="E156" s="132">
        <f t="shared" si="21"/>
        <v>170.07</v>
      </c>
      <c r="F156" s="132">
        <f t="shared" si="22"/>
        <v>413832.52999999991</v>
      </c>
      <c r="G156" s="132">
        <f t="shared" si="16"/>
        <v>409775.59999999992</v>
      </c>
      <c r="H156" s="132">
        <f t="shared" si="23"/>
        <v>170.06816301369858</v>
      </c>
      <c r="I156" s="113">
        <f t="shared" si="17"/>
        <v>-1.8369863014129351E-3</v>
      </c>
    </row>
    <row r="157" spans="1:9" x14ac:dyDescent="0.25">
      <c r="A157" s="45">
        <v>44071</v>
      </c>
      <c r="B157" s="134">
        <f t="shared" si="18"/>
        <v>1</v>
      </c>
      <c r="C157" s="132">
        <f t="shared" si="19"/>
        <v>4227</v>
      </c>
      <c r="D157" s="133">
        <f t="shared" si="20"/>
        <v>4058.6</v>
      </c>
      <c r="E157" s="132">
        <f t="shared" si="21"/>
        <v>168.4</v>
      </c>
      <c r="F157" s="132">
        <f t="shared" si="22"/>
        <v>409775.59999999992</v>
      </c>
      <c r="G157" s="132">
        <f t="shared" si="16"/>
        <v>405716.99999999994</v>
      </c>
      <c r="H157" s="132">
        <f t="shared" si="23"/>
        <v>168.40093150684928</v>
      </c>
      <c r="I157" s="113">
        <f t="shared" si="17"/>
        <v>9.3150684926968097E-4</v>
      </c>
    </row>
    <row r="158" spans="1:9" x14ac:dyDescent="0.25">
      <c r="A158" s="45">
        <v>44072</v>
      </c>
      <c r="B158" s="134">
        <f t="shared" si="18"/>
        <v>1</v>
      </c>
      <c r="C158" s="132">
        <f t="shared" si="19"/>
        <v>4227</v>
      </c>
      <c r="D158" s="133">
        <f t="shared" si="20"/>
        <v>4060.27</v>
      </c>
      <c r="E158" s="132">
        <f t="shared" si="21"/>
        <v>166.73</v>
      </c>
      <c r="F158" s="132">
        <f t="shared" si="22"/>
        <v>405716.99999999994</v>
      </c>
      <c r="G158" s="132">
        <f t="shared" si="16"/>
        <v>401656.72999999992</v>
      </c>
      <c r="H158" s="132">
        <f t="shared" si="23"/>
        <v>166.73301369863012</v>
      </c>
      <c r="I158" s="113">
        <f t="shared" si="17"/>
        <v>3.0136986301272373E-3</v>
      </c>
    </row>
    <row r="159" spans="1:9" x14ac:dyDescent="0.25">
      <c r="A159" s="45">
        <v>44073</v>
      </c>
      <c r="B159" s="134">
        <f t="shared" si="18"/>
        <v>1</v>
      </c>
      <c r="C159" s="132">
        <f t="shared" si="19"/>
        <v>4227</v>
      </c>
      <c r="D159" s="133">
        <f t="shared" si="20"/>
        <v>4061.94</v>
      </c>
      <c r="E159" s="132">
        <f t="shared" si="21"/>
        <v>165.06</v>
      </c>
      <c r="F159" s="132">
        <f t="shared" si="22"/>
        <v>401656.72999999992</v>
      </c>
      <c r="G159" s="132">
        <f t="shared" si="16"/>
        <v>397594.78999999992</v>
      </c>
      <c r="H159" s="132">
        <f t="shared" si="23"/>
        <v>165.06440958904105</v>
      </c>
      <c r="I159" s="113">
        <f t="shared" si="17"/>
        <v>4.409589041046047E-3</v>
      </c>
    </row>
    <row r="160" spans="1:9" x14ac:dyDescent="0.25">
      <c r="A160" s="45">
        <v>44074</v>
      </c>
      <c r="B160" s="134">
        <f t="shared" si="18"/>
        <v>1</v>
      </c>
      <c r="C160" s="132">
        <f t="shared" si="19"/>
        <v>4227</v>
      </c>
      <c r="D160" s="133">
        <f t="shared" si="20"/>
        <v>4063.6</v>
      </c>
      <c r="E160" s="132">
        <f t="shared" si="21"/>
        <v>163.4</v>
      </c>
      <c r="F160" s="132">
        <f t="shared" si="22"/>
        <v>397594.78999999992</v>
      </c>
      <c r="G160" s="132">
        <f t="shared" si="16"/>
        <v>393531.18999999994</v>
      </c>
      <c r="H160" s="132">
        <f t="shared" si="23"/>
        <v>163.39511917808215</v>
      </c>
      <c r="I160" s="113">
        <f t="shared" si="17"/>
        <v>-4.8808219178511081E-3</v>
      </c>
    </row>
    <row r="161" spans="1:9" x14ac:dyDescent="0.25">
      <c r="A161" s="45">
        <v>44075</v>
      </c>
      <c r="B161" s="134">
        <f t="shared" si="18"/>
        <v>1</v>
      </c>
      <c r="C161" s="132">
        <f t="shared" si="19"/>
        <v>4227</v>
      </c>
      <c r="D161" s="133">
        <f t="shared" si="20"/>
        <v>4065.27</v>
      </c>
      <c r="E161" s="132">
        <f t="shared" si="21"/>
        <v>161.72999999999999</v>
      </c>
      <c r="F161" s="132">
        <f t="shared" si="22"/>
        <v>393531.18999999994</v>
      </c>
      <c r="G161" s="132">
        <f t="shared" si="16"/>
        <v>389465.91999999993</v>
      </c>
      <c r="H161" s="132">
        <f t="shared" si="23"/>
        <v>161.72514657534242</v>
      </c>
      <c r="I161" s="113">
        <f t="shared" si="17"/>
        <v>-4.8534246575684392E-3</v>
      </c>
    </row>
    <row r="162" spans="1:9" x14ac:dyDescent="0.25">
      <c r="A162" s="45">
        <v>44076</v>
      </c>
      <c r="B162" s="134">
        <f t="shared" si="18"/>
        <v>1</v>
      </c>
      <c r="C162" s="132">
        <f t="shared" si="19"/>
        <v>4227</v>
      </c>
      <c r="D162" s="133">
        <f t="shared" si="20"/>
        <v>4066.95</v>
      </c>
      <c r="E162" s="132">
        <f t="shared" si="21"/>
        <v>160.05000000000001</v>
      </c>
      <c r="F162" s="132">
        <f t="shared" si="22"/>
        <v>389465.91999999993</v>
      </c>
      <c r="G162" s="132">
        <f t="shared" si="16"/>
        <v>385398.96999999991</v>
      </c>
      <c r="H162" s="132">
        <f t="shared" si="23"/>
        <v>160.05448767123283</v>
      </c>
      <c r="I162" s="113">
        <f t="shared" si="17"/>
        <v>4.4876712328232315E-3</v>
      </c>
    </row>
    <row r="163" spans="1:9" x14ac:dyDescent="0.25">
      <c r="A163" s="45">
        <v>44077</v>
      </c>
      <c r="B163" s="134">
        <f t="shared" si="18"/>
        <v>1</v>
      </c>
      <c r="C163" s="132">
        <f t="shared" si="19"/>
        <v>4227</v>
      </c>
      <c r="D163" s="133">
        <f t="shared" si="20"/>
        <v>4068.62</v>
      </c>
      <c r="E163" s="132">
        <f t="shared" si="21"/>
        <v>158.38</v>
      </c>
      <c r="F163" s="132">
        <f t="shared" si="22"/>
        <v>385398.96999999991</v>
      </c>
      <c r="G163" s="132">
        <f t="shared" si="16"/>
        <v>381330.34999999992</v>
      </c>
      <c r="H163" s="132">
        <f t="shared" si="23"/>
        <v>158.38313835616435</v>
      </c>
      <c r="I163" s="113">
        <f t="shared" si="17"/>
        <v>3.1383561643565372E-3</v>
      </c>
    </row>
    <row r="164" spans="1:9" x14ac:dyDescent="0.25">
      <c r="A164" s="45">
        <v>44078</v>
      </c>
      <c r="B164" s="134">
        <f t="shared" si="18"/>
        <v>1</v>
      </c>
      <c r="C164" s="132">
        <f t="shared" si="19"/>
        <v>4227</v>
      </c>
      <c r="D164" s="133">
        <f t="shared" si="20"/>
        <v>4070.29</v>
      </c>
      <c r="E164" s="132">
        <f t="shared" si="21"/>
        <v>156.71</v>
      </c>
      <c r="F164" s="132">
        <f t="shared" si="22"/>
        <v>381330.34999999992</v>
      </c>
      <c r="G164" s="132">
        <f t="shared" si="16"/>
        <v>377260.05999999994</v>
      </c>
      <c r="H164" s="132">
        <f t="shared" si="23"/>
        <v>156.71110273972599</v>
      </c>
      <c r="I164" s="113">
        <f t="shared" si="17"/>
        <v>1.102739725979518E-3</v>
      </c>
    </row>
    <row r="165" spans="1:9" x14ac:dyDescent="0.25">
      <c r="A165" s="45">
        <v>44079</v>
      </c>
      <c r="B165" s="134">
        <f t="shared" si="18"/>
        <v>1</v>
      </c>
      <c r="C165" s="132">
        <f t="shared" si="19"/>
        <v>4227</v>
      </c>
      <c r="D165" s="133">
        <f t="shared" si="20"/>
        <v>4071.96</v>
      </c>
      <c r="E165" s="132">
        <f t="shared" si="21"/>
        <v>155.04</v>
      </c>
      <c r="F165" s="132">
        <f t="shared" si="22"/>
        <v>377260.05999999994</v>
      </c>
      <c r="G165" s="132">
        <f t="shared" si="16"/>
        <v>373188.09999999992</v>
      </c>
      <c r="H165" s="132">
        <f t="shared" si="23"/>
        <v>155.03838082191777</v>
      </c>
      <c r="I165" s="113">
        <f t="shared" si="17"/>
        <v>-1.619178082222561E-3</v>
      </c>
    </row>
    <row r="166" spans="1:9" x14ac:dyDescent="0.25">
      <c r="A166" s="45">
        <v>44080</v>
      </c>
      <c r="B166" s="134">
        <f t="shared" si="18"/>
        <v>1</v>
      </c>
      <c r="C166" s="132">
        <f t="shared" si="19"/>
        <v>4227</v>
      </c>
      <c r="D166" s="133">
        <f t="shared" si="20"/>
        <v>4073.64</v>
      </c>
      <c r="E166" s="132">
        <f t="shared" si="21"/>
        <v>153.36000000000001</v>
      </c>
      <c r="F166" s="132">
        <f t="shared" si="22"/>
        <v>373188.09999999992</v>
      </c>
      <c r="G166" s="132">
        <f t="shared" si="16"/>
        <v>369114.4599999999</v>
      </c>
      <c r="H166" s="132">
        <f t="shared" si="23"/>
        <v>153.3649726027397</v>
      </c>
      <c r="I166" s="113">
        <f t="shared" si="17"/>
        <v>4.9726027396843619E-3</v>
      </c>
    </row>
    <row r="167" spans="1:9" x14ac:dyDescent="0.25">
      <c r="A167" s="45">
        <v>44081</v>
      </c>
      <c r="B167" s="134">
        <f t="shared" si="18"/>
        <v>1</v>
      </c>
      <c r="C167" s="132">
        <f t="shared" si="19"/>
        <v>4227</v>
      </c>
      <c r="D167" s="133">
        <f t="shared" si="20"/>
        <v>4075.31</v>
      </c>
      <c r="E167" s="132">
        <f t="shared" si="21"/>
        <v>151.69</v>
      </c>
      <c r="F167" s="132">
        <f t="shared" si="22"/>
        <v>369114.4599999999</v>
      </c>
      <c r="G167" s="132">
        <f t="shared" si="16"/>
        <v>365039.14999999991</v>
      </c>
      <c r="H167" s="132">
        <f t="shared" si="23"/>
        <v>151.6908739726027</v>
      </c>
      <c r="I167" s="113">
        <f t="shared" si="17"/>
        <v>8.7397260270449806E-4</v>
      </c>
    </row>
    <row r="168" spans="1:9" x14ac:dyDescent="0.25">
      <c r="A168" s="45">
        <v>44082</v>
      </c>
      <c r="B168" s="134">
        <f t="shared" si="18"/>
        <v>1</v>
      </c>
      <c r="C168" s="132">
        <f t="shared" si="19"/>
        <v>4227</v>
      </c>
      <c r="D168" s="133">
        <f t="shared" si="20"/>
        <v>4076.98</v>
      </c>
      <c r="E168" s="132">
        <f t="shared" si="21"/>
        <v>150.02000000000001</v>
      </c>
      <c r="F168" s="132">
        <f t="shared" si="22"/>
        <v>365039.14999999991</v>
      </c>
      <c r="G168" s="132">
        <f t="shared" si="16"/>
        <v>360962.16999999993</v>
      </c>
      <c r="H168" s="132">
        <f t="shared" si="23"/>
        <v>150.01608904109585</v>
      </c>
      <c r="I168" s="113">
        <f t="shared" si="17"/>
        <v>-3.910958904157269E-3</v>
      </c>
    </row>
    <row r="169" spans="1:9" x14ac:dyDescent="0.25">
      <c r="A169" s="45">
        <v>44083</v>
      </c>
      <c r="B169" s="134">
        <f t="shared" si="18"/>
        <v>1</v>
      </c>
      <c r="C169" s="132">
        <f t="shared" si="19"/>
        <v>4227</v>
      </c>
      <c r="D169" s="133">
        <f t="shared" si="20"/>
        <v>4078.66</v>
      </c>
      <c r="E169" s="132">
        <f t="shared" si="21"/>
        <v>148.34</v>
      </c>
      <c r="F169" s="132">
        <f t="shared" si="22"/>
        <v>360962.16999999993</v>
      </c>
      <c r="G169" s="132">
        <f t="shared" si="16"/>
        <v>356883.50999999995</v>
      </c>
      <c r="H169" s="132">
        <f t="shared" si="23"/>
        <v>148.34061780821912</v>
      </c>
      <c r="I169" s="113">
        <f t="shared" si="17"/>
        <v>6.1780821911838757E-4</v>
      </c>
    </row>
    <row r="170" spans="1:9" x14ac:dyDescent="0.25">
      <c r="A170" s="45">
        <v>44084</v>
      </c>
      <c r="B170" s="134">
        <f t="shared" si="18"/>
        <v>1</v>
      </c>
      <c r="C170" s="132">
        <f t="shared" si="19"/>
        <v>4227</v>
      </c>
      <c r="D170" s="133">
        <f t="shared" si="20"/>
        <v>4080.34</v>
      </c>
      <c r="E170" s="132">
        <f t="shared" si="21"/>
        <v>146.66</v>
      </c>
      <c r="F170" s="132">
        <f t="shared" si="22"/>
        <v>356883.50999999995</v>
      </c>
      <c r="G170" s="132">
        <f t="shared" si="16"/>
        <v>352803.16999999993</v>
      </c>
      <c r="H170" s="132">
        <f t="shared" si="23"/>
        <v>146.66445616438355</v>
      </c>
      <c r="I170" s="113">
        <f t="shared" si="17"/>
        <v>4.4561643835550058E-3</v>
      </c>
    </row>
    <row r="171" spans="1:9" x14ac:dyDescent="0.25">
      <c r="A171" s="45">
        <v>44085</v>
      </c>
      <c r="B171" s="134">
        <f t="shared" si="18"/>
        <v>1</v>
      </c>
      <c r="C171" s="132">
        <f t="shared" si="19"/>
        <v>4227</v>
      </c>
      <c r="D171" s="133">
        <f t="shared" si="20"/>
        <v>4082.01</v>
      </c>
      <c r="E171" s="132">
        <f t="shared" si="21"/>
        <v>144.99</v>
      </c>
      <c r="F171" s="132">
        <f t="shared" si="22"/>
        <v>352803.16999999993</v>
      </c>
      <c r="G171" s="132">
        <f t="shared" si="16"/>
        <v>348721.15999999992</v>
      </c>
      <c r="H171" s="132">
        <f t="shared" si="23"/>
        <v>144.987604109589</v>
      </c>
      <c r="I171" s="113">
        <f t="shared" si="17"/>
        <v>-2.3958904110088497E-3</v>
      </c>
    </row>
    <row r="172" spans="1:9" x14ac:dyDescent="0.25">
      <c r="A172" s="45">
        <v>44086</v>
      </c>
      <c r="B172" s="134">
        <f t="shared" si="18"/>
        <v>1</v>
      </c>
      <c r="C172" s="132">
        <f t="shared" si="19"/>
        <v>4227</v>
      </c>
      <c r="D172" s="133">
        <f t="shared" si="20"/>
        <v>4083.69</v>
      </c>
      <c r="E172" s="132">
        <f t="shared" si="21"/>
        <v>143.31</v>
      </c>
      <c r="F172" s="132">
        <f t="shared" si="22"/>
        <v>348721.15999999992</v>
      </c>
      <c r="G172" s="132">
        <f t="shared" si="16"/>
        <v>344637.46999999991</v>
      </c>
      <c r="H172" s="132">
        <f t="shared" si="23"/>
        <v>143.31006575342462</v>
      </c>
      <c r="I172" s="113">
        <f t="shared" si="17"/>
        <v>6.5753424621561862E-5</v>
      </c>
    </row>
    <row r="173" spans="1:9" x14ac:dyDescent="0.25">
      <c r="A173" s="45">
        <v>44087</v>
      </c>
      <c r="B173" s="134">
        <f t="shared" si="18"/>
        <v>1</v>
      </c>
      <c r="C173" s="132">
        <f t="shared" si="19"/>
        <v>4227</v>
      </c>
      <c r="D173" s="133">
        <f t="shared" si="20"/>
        <v>4085.37</v>
      </c>
      <c r="E173" s="132">
        <f t="shared" si="21"/>
        <v>141.63</v>
      </c>
      <c r="F173" s="132">
        <f t="shared" si="22"/>
        <v>344637.46999999991</v>
      </c>
      <c r="G173" s="132">
        <f t="shared" si="16"/>
        <v>340552.09999999992</v>
      </c>
      <c r="H173" s="132">
        <f t="shared" si="23"/>
        <v>141.63183698630132</v>
      </c>
      <c r="I173" s="113">
        <f t="shared" si="17"/>
        <v>1.8369863013276699E-3</v>
      </c>
    </row>
    <row r="174" spans="1:9" x14ac:dyDescent="0.25">
      <c r="A174" s="45">
        <v>44088</v>
      </c>
      <c r="B174" s="134">
        <f t="shared" si="18"/>
        <v>1</v>
      </c>
      <c r="C174" s="132">
        <f t="shared" si="19"/>
        <v>4227</v>
      </c>
      <c r="D174" s="133">
        <f t="shared" si="20"/>
        <v>4087.05</v>
      </c>
      <c r="E174" s="132">
        <f t="shared" si="21"/>
        <v>139.94999999999999</v>
      </c>
      <c r="F174" s="132">
        <f t="shared" si="22"/>
        <v>340552.09999999992</v>
      </c>
      <c r="G174" s="132">
        <f t="shared" si="16"/>
        <v>336465.04999999993</v>
      </c>
      <c r="H174" s="132">
        <f t="shared" si="23"/>
        <v>139.95291780821915</v>
      </c>
      <c r="I174" s="113">
        <f t="shared" si="17"/>
        <v>2.9178082191663179E-3</v>
      </c>
    </row>
    <row r="175" spans="1:9" x14ac:dyDescent="0.25">
      <c r="A175" s="45">
        <v>44089</v>
      </c>
      <c r="B175" s="134">
        <f t="shared" si="18"/>
        <v>1</v>
      </c>
      <c r="C175" s="132">
        <f t="shared" si="19"/>
        <v>4227</v>
      </c>
      <c r="D175" s="133">
        <f t="shared" si="20"/>
        <v>4088.73</v>
      </c>
      <c r="E175" s="132">
        <f t="shared" si="21"/>
        <v>138.27000000000001</v>
      </c>
      <c r="F175" s="132">
        <f t="shared" si="22"/>
        <v>336465.04999999993</v>
      </c>
      <c r="G175" s="132">
        <f t="shared" si="16"/>
        <v>332376.31999999995</v>
      </c>
      <c r="H175" s="132">
        <f t="shared" si="23"/>
        <v>138.27330821917803</v>
      </c>
      <c r="I175" s="113">
        <f t="shared" si="17"/>
        <v>3.308219178023819E-3</v>
      </c>
    </row>
    <row r="176" spans="1:9" x14ac:dyDescent="0.25">
      <c r="A176" s="45">
        <v>44090</v>
      </c>
      <c r="B176" s="134">
        <f t="shared" si="18"/>
        <v>1</v>
      </c>
      <c r="C176" s="132">
        <f t="shared" si="19"/>
        <v>4227</v>
      </c>
      <c r="D176" s="133">
        <f t="shared" si="20"/>
        <v>4090.41</v>
      </c>
      <c r="E176" s="132">
        <f t="shared" si="21"/>
        <v>136.59</v>
      </c>
      <c r="F176" s="132">
        <f t="shared" si="22"/>
        <v>332376.31999999995</v>
      </c>
      <c r="G176" s="132">
        <f t="shared" si="16"/>
        <v>328285.90999999997</v>
      </c>
      <c r="H176" s="132">
        <f t="shared" si="23"/>
        <v>136.59300821917805</v>
      </c>
      <c r="I176" s="113">
        <f t="shared" si="17"/>
        <v>3.0082191780422818E-3</v>
      </c>
    </row>
    <row r="177" spans="1:9" x14ac:dyDescent="0.25">
      <c r="A177" s="45">
        <v>44091</v>
      </c>
      <c r="B177" s="134">
        <f t="shared" si="18"/>
        <v>1</v>
      </c>
      <c r="C177" s="132">
        <f t="shared" si="19"/>
        <v>4227</v>
      </c>
      <c r="D177" s="133">
        <f t="shared" si="20"/>
        <v>4092.09</v>
      </c>
      <c r="E177" s="132">
        <f t="shared" si="21"/>
        <v>134.91</v>
      </c>
      <c r="F177" s="132">
        <f t="shared" si="22"/>
        <v>328285.90999999997</v>
      </c>
      <c r="G177" s="132">
        <f t="shared" si="16"/>
        <v>324193.81999999995</v>
      </c>
      <c r="H177" s="132">
        <f t="shared" si="23"/>
        <v>134.91201780821916</v>
      </c>
      <c r="I177" s="113">
        <f t="shared" si="17"/>
        <v>2.0178082191648627E-3</v>
      </c>
    </row>
    <row r="178" spans="1:9" x14ac:dyDescent="0.25">
      <c r="A178" s="45">
        <v>44092</v>
      </c>
      <c r="B178" s="134">
        <f t="shared" si="18"/>
        <v>1</v>
      </c>
      <c r="C178" s="132">
        <f t="shared" si="19"/>
        <v>4227</v>
      </c>
      <c r="D178" s="133">
        <f t="shared" si="20"/>
        <v>4093.77</v>
      </c>
      <c r="E178" s="132">
        <f t="shared" si="21"/>
        <v>133.22999999999999</v>
      </c>
      <c r="F178" s="132">
        <f t="shared" si="22"/>
        <v>324193.81999999995</v>
      </c>
      <c r="G178" s="132">
        <f t="shared" si="16"/>
        <v>320100.04999999993</v>
      </c>
      <c r="H178" s="132">
        <f t="shared" si="23"/>
        <v>133.23033698630135</v>
      </c>
      <c r="I178" s="113">
        <f t="shared" si="17"/>
        <v>3.3698630136314023E-4</v>
      </c>
    </row>
    <row r="179" spans="1:9" x14ac:dyDescent="0.25">
      <c r="A179" s="45">
        <v>44093</v>
      </c>
      <c r="B179" s="134">
        <f t="shared" si="18"/>
        <v>1</v>
      </c>
      <c r="C179" s="132">
        <f t="shared" si="19"/>
        <v>4227</v>
      </c>
      <c r="D179" s="133">
        <f t="shared" si="20"/>
        <v>4095.45</v>
      </c>
      <c r="E179" s="132">
        <f t="shared" si="21"/>
        <v>131.55000000000001</v>
      </c>
      <c r="F179" s="132">
        <f t="shared" si="22"/>
        <v>320100.04999999993</v>
      </c>
      <c r="G179" s="132">
        <f t="shared" si="16"/>
        <v>316004.59999999992</v>
      </c>
      <c r="H179" s="132">
        <f t="shared" si="23"/>
        <v>131.54796575342462</v>
      </c>
      <c r="I179" s="113">
        <f t="shared" si="17"/>
        <v>-2.0342465753913075E-3</v>
      </c>
    </row>
    <row r="180" spans="1:9" x14ac:dyDescent="0.25">
      <c r="A180" s="45">
        <v>44094</v>
      </c>
      <c r="B180" s="134">
        <f t="shared" si="18"/>
        <v>1</v>
      </c>
      <c r="C180" s="132">
        <f t="shared" si="19"/>
        <v>4227</v>
      </c>
      <c r="D180" s="133">
        <f t="shared" si="20"/>
        <v>4097.1400000000003</v>
      </c>
      <c r="E180" s="132">
        <f t="shared" si="21"/>
        <v>129.86000000000001</v>
      </c>
      <c r="F180" s="132">
        <f t="shared" si="22"/>
        <v>316004.59999999992</v>
      </c>
      <c r="G180" s="132">
        <f t="shared" si="16"/>
        <v>311907.4599999999</v>
      </c>
      <c r="H180" s="132">
        <f t="shared" si="23"/>
        <v>129.86490410958902</v>
      </c>
      <c r="I180" s="113">
        <f t="shared" si="17"/>
        <v>4.9041095890061115E-3</v>
      </c>
    </row>
    <row r="181" spans="1:9" x14ac:dyDescent="0.25">
      <c r="A181" s="45">
        <v>44095</v>
      </c>
      <c r="B181" s="134">
        <f t="shared" si="18"/>
        <v>1</v>
      </c>
      <c r="C181" s="132">
        <f t="shared" si="19"/>
        <v>4227</v>
      </c>
      <c r="D181" s="133">
        <f t="shared" si="20"/>
        <v>4098.82</v>
      </c>
      <c r="E181" s="132">
        <f t="shared" si="21"/>
        <v>128.18</v>
      </c>
      <c r="F181" s="132">
        <f t="shared" si="22"/>
        <v>311907.4599999999</v>
      </c>
      <c r="G181" s="132">
        <f t="shared" si="16"/>
        <v>307808.6399999999</v>
      </c>
      <c r="H181" s="132">
        <f t="shared" si="23"/>
        <v>128.18114794520542</v>
      </c>
      <c r="I181" s="113">
        <f t="shared" si="17"/>
        <v>1.1479452054174999E-3</v>
      </c>
    </row>
    <row r="182" spans="1:9" x14ac:dyDescent="0.25">
      <c r="A182" s="45">
        <v>44096</v>
      </c>
      <c r="B182" s="134">
        <f t="shared" si="18"/>
        <v>1</v>
      </c>
      <c r="C182" s="132">
        <f t="shared" si="19"/>
        <v>4227</v>
      </c>
      <c r="D182" s="133">
        <f t="shared" si="20"/>
        <v>4100.5</v>
      </c>
      <c r="E182" s="132">
        <f t="shared" si="21"/>
        <v>126.5</v>
      </c>
      <c r="F182" s="132">
        <f t="shared" si="22"/>
        <v>307808.6399999999</v>
      </c>
      <c r="G182" s="132">
        <f t="shared" si="16"/>
        <v>303708.1399999999</v>
      </c>
      <c r="H182" s="132">
        <f t="shared" si="23"/>
        <v>126.49670136986296</v>
      </c>
      <c r="I182" s="113">
        <f t="shared" si="17"/>
        <v>-3.2986301370385718E-3</v>
      </c>
    </row>
    <row r="183" spans="1:9" x14ac:dyDescent="0.25">
      <c r="A183" s="45">
        <v>44097</v>
      </c>
      <c r="B183" s="134">
        <f t="shared" si="18"/>
        <v>1</v>
      </c>
      <c r="C183" s="132">
        <f t="shared" si="19"/>
        <v>4227</v>
      </c>
      <c r="D183" s="133">
        <f t="shared" si="20"/>
        <v>4102.1899999999996</v>
      </c>
      <c r="E183" s="132">
        <f t="shared" si="21"/>
        <v>124.81</v>
      </c>
      <c r="F183" s="132">
        <f t="shared" si="22"/>
        <v>303708.1399999999</v>
      </c>
      <c r="G183" s="132">
        <f t="shared" si="16"/>
        <v>299605.9499999999</v>
      </c>
      <c r="H183" s="132">
        <f t="shared" si="23"/>
        <v>124.8115643835616</v>
      </c>
      <c r="I183" s="113">
        <f t="shared" si="17"/>
        <v>1.5643835616003798E-3</v>
      </c>
    </row>
    <row r="184" spans="1:9" x14ac:dyDescent="0.25">
      <c r="A184" s="45">
        <v>44098</v>
      </c>
      <c r="B184" s="134">
        <f t="shared" si="18"/>
        <v>1</v>
      </c>
      <c r="C184" s="132">
        <f t="shared" si="19"/>
        <v>4227</v>
      </c>
      <c r="D184" s="133">
        <f t="shared" si="20"/>
        <v>4103.87</v>
      </c>
      <c r="E184" s="132">
        <f t="shared" si="21"/>
        <v>123.13</v>
      </c>
      <c r="F184" s="132">
        <f t="shared" si="22"/>
        <v>299605.9499999999</v>
      </c>
      <c r="G184" s="132">
        <f t="shared" si="16"/>
        <v>295502.0799999999</v>
      </c>
      <c r="H184" s="132">
        <f t="shared" si="23"/>
        <v>123.12573287671228</v>
      </c>
      <c r="I184" s="113">
        <f t="shared" si="17"/>
        <v>-4.2671232877182774E-3</v>
      </c>
    </row>
    <row r="185" spans="1:9" x14ac:dyDescent="0.25">
      <c r="A185" s="45">
        <v>44099</v>
      </c>
      <c r="B185" s="134">
        <f t="shared" si="18"/>
        <v>1</v>
      </c>
      <c r="C185" s="132">
        <f t="shared" si="19"/>
        <v>4227</v>
      </c>
      <c r="D185" s="133">
        <f t="shared" si="20"/>
        <v>4105.5600000000004</v>
      </c>
      <c r="E185" s="132">
        <f t="shared" si="21"/>
        <v>121.44</v>
      </c>
      <c r="F185" s="132">
        <f t="shared" si="22"/>
        <v>295502.0799999999</v>
      </c>
      <c r="G185" s="132">
        <f t="shared" si="16"/>
        <v>291396.5199999999</v>
      </c>
      <c r="H185" s="132">
        <f t="shared" si="23"/>
        <v>121.43921095890407</v>
      </c>
      <c r="I185" s="113">
        <f t="shared" si="17"/>
        <v>-7.8904109592770055E-4</v>
      </c>
    </row>
    <row r="186" spans="1:9" x14ac:dyDescent="0.25">
      <c r="A186" s="45">
        <v>44100</v>
      </c>
      <c r="B186" s="134">
        <f t="shared" si="18"/>
        <v>1</v>
      </c>
      <c r="C186" s="132">
        <f t="shared" si="19"/>
        <v>4227</v>
      </c>
      <c r="D186" s="133">
        <f t="shared" si="20"/>
        <v>4107.25</v>
      </c>
      <c r="E186" s="132">
        <f t="shared" si="21"/>
        <v>119.75</v>
      </c>
      <c r="F186" s="132">
        <f t="shared" si="22"/>
        <v>291396.5199999999</v>
      </c>
      <c r="G186" s="132">
        <f t="shared" si="16"/>
        <v>287289.2699999999</v>
      </c>
      <c r="H186" s="132">
        <f t="shared" si="23"/>
        <v>119.7519945205479</v>
      </c>
      <c r="I186" s="113">
        <f t="shared" si="17"/>
        <v>1.9945205478961725E-3</v>
      </c>
    </row>
    <row r="187" spans="1:9" x14ac:dyDescent="0.25">
      <c r="A187" s="45">
        <v>44101</v>
      </c>
      <c r="B187" s="134">
        <f t="shared" si="18"/>
        <v>1</v>
      </c>
      <c r="C187" s="132">
        <f t="shared" si="19"/>
        <v>4227</v>
      </c>
      <c r="D187" s="133">
        <f t="shared" si="20"/>
        <v>4108.9399999999996</v>
      </c>
      <c r="E187" s="132">
        <f t="shared" si="21"/>
        <v>118.06</v>
      </c>
      <c r="F187" s="132">
        <f t="shared" si="22"/>
        <v>287289.2699999999</v>
      </c>
      <c r="G187" s="132">
        <f t="shared" si="16"/>
        <v>283180.3299999999</v>
      </c>
      <c r="H187" s="132">
        <f t="shared" si="23"/>
        <v>118.0640835616438</v>
      </c>
      <c r="I187" s="113">
        <f t="shared" si="17"/>
        <v>4.0835616437959743E-3</v>
      </c>
    </row>
    <row r="188" spans="1:9" x14ac:dyDescent="0.25">
      <c r="A188" s="45">
        <v>44102</v>
      </c>
      <c r="B188" s="134">
        <f t="shared" si="18"/>
        <v>1</v>
      </c>
      <c r="C188" s="132">
        <f t="shared" si="19"/>
        <v>4227</v>
      </c>
      <c r="D188" s="133">
        <f t="shared" si="20"/>
        <v>4110.62</v>
      </c>
      <c r="E188" s="132">
        <f t="shared" si="21"/>
        <v>116.38</v>
      </c>
      <c r="F188" s="132">
        <f t="shared" si="22"/>
        <v>283180.3299999999</v>
      </c>
      <c r="G188" s="132">
        <f t="shared" si="16"/>
        <v>279069.7099999999</v>
      </c>
      <c r="H188" s="132">
        <f t="shared" si="23"/>
        <v>116.37547808219175</v>
      </c>
      <c r="I188" s="113">
        <f t="shared" si="17"/>
        <v>-4.5219178082476219E-3</v>
      </c>
    </row>
    <row r="189" spans="1:9" x14ac:dyDescent="0.25">
      <c r="A189" s="45">
        <v>44103</v>
      </c>
      <c r="B189" s="134">
        <f t="shared" si="18"/>
        <v>1</v>
      </c>
      <c r="C189" s="132">
        <f t="shared" si="19"/>
        <v>4227</v>
      </c>
      <c r="D189" s="133">
        <f t="shared" si="20"/>
        <v>4112.3100000000004</v>
      </c>
      <c r="E189" s="132">
        <f t="shared" si="21"/>
        <v>114.69</v>
      </c>
      <c r="F189" s="132">
        <f t="shared" si="22"/>
        <v>279069.7099999999</v>
      </c>
      <c r="G189" s="132">
        <f t="shared" si="16"/>
        <v>274957.39999999991</v>
      </c>
      <c r="H189" s="132">
        <f t="shared" si="23"/>
        <v>114.68618219178079</v>
      </c>
      <c r="I189" s="113">
        <f t="shared" si="17"/>
        <v>-3.8178082192104057E-3</v>
      </c>
    </row>
    <row r="190" spans="1:9" x14ac:dyDescent="0.25">
      <c r="A190" s="45">
        <v>44104</v>
      </c>
      <c r="B190" s="134">
        <f t="shared" si="18"/>
        <v>1</v>
      </c>
      <c r="C190" s="132">
        <f t="shared" si="19"/>
        <v>4227</v>
      </c>
      <c r="D190" s="133">
        <f t="shared" si="20"/>
        <v>4114</v>
      </c>
      <c r="E190" s="132">
        <f t="shared" si="21"/>
        <v>113</v>
      </c>
      <c r="F190" s="132">
        <f t="shared" si="22"/>
        <v>274957.39999999991</v>
      </c>
      <c r="G190" s="132">
        <f t="shared" si="16"/>
        <v>270843.39999999991</v>
      </c>
      <c r="H190" s="132">
        <f t="shared" si="23"/>
        <v>112.99619178082187</v>
      </c>
      <c r="I190" s="113">
        <f t="shared" si="17"/>
        <v>-3.8082191781256824E-3</v>
      </c>
    </row>
    <row r="191" spans="1:9" x14ac:dyDescent="0.25">
      <c r="A191" s="45">
        <v>44105</v>
      </c>
      <c r="B191" s="134">
        <f t="shared" si="18"/>
        <v>1</v>
      </c>
      <c r="C191" s="132">
        <f t="shared" si="19"/>
        <v>4227</v>
      </c>
      <c r="D191" s="133">
        <f t="shared" si="20"/>
        <v>4115.6899999999996</v>
      </c>
      <c r="E191" s="132">
        <f t="shared" si="21"/>
        <v>111.31</v>
      </c>
      <c r="F191" s="132">
        <f t="shared" si="22"/>
        <v>270843.39999999991</v>
      </c>
      <c r="G191" s="132">
        <f t="shared" si="16"/>
        <v>266727.7099999999</v>
      </c>
      <c r="H191" s="132">
        <f t="shared" si="23"/>
        <v>111.30550684931504</v>
      </c>
      <c r="I191" s="113">
        <f t="shared" si="17"/>
        <v>-4.4931506849650305E-3</v>
      </c>
    </row>
    <row r="192" spans="1:9" x14ac:dyDescent="0.25">
      <c r="A192" s="45">
        <v>44106</v>
      </c>
      <c r="B192" s="134">
        <f t="shared" si="18"/>
        <v>1</v>
      </c>
      <c r="C192" s="132">
        <f t="shared" si="19"/>
        <v>4227</v>
      </c>
      <c r="D192" s="133">
        <f t="shared" si="20"/>
        <v>4117.3900000000003</v>
      </c>
      <c r="E192" s="132">
        <f t="shared" si="21"/>
        <v>109.61</v>
      </c>
      <c r="F192" s="132">
        <f t="shared" si="22"/>
        <v>266727.7099999999</v>
      </c>
      <c r="G192" s="132">
        <f t="shared" si="16"/>
        <v>262610.31999999989</v>
      </c>
      <c r="H192" s="132">
        <f t="shared" si="23"/>
        <v>109.61412739726023</v>
      </c>
      <c r="I192" s="113">
        <f t="shared" si="17"/>
        <v>4.1273972602340336E-3</v>
      </c>
    </row>
    <row r="193" spans="1:9" x14ac:dyDescent="0.25">
      <c r="A193" s="45">
        <v>44107</v>
      </c>
      <c r="B193" s="134">
        <f t="shared" si="18"/>
        <v>1</v>
      </c>
      <c r="C193" s="132">
        <f t="shared" si="19"/>
        <v>4227</v>
      </c>
      <c r="D193" s="133">
        <f t="shared" si="20"/>
        <v>4119.08</v>
      </c>
      <c r="E193" s="132">
        <f t="shared" si="21"/>
        <v>107.92</v>
      </c>
      <c r="F193" s="132">
        <f t="shared" si="22"/>
        <v>262610.31999999989</v>
      </c>
      <c r="G193" s="132">
        <f t="shared" si="16"/>
        <v>258491.2399999999</v>
      </c>
      <c r="H193" s="132">
        <f t="shared" si="23"/>
        <v>107.92204931506843</v>
      </c>
      <c r="I193" s="113">
        <f t="shared" si="17"/>
        <v>2.0493150684330885E-3</v>
      </c>
    </row>
    <row r="194" spans="1:9" x14ac:dyDescent="0.25">
      <c r="A194" s="45">
        <v>44108</v>
      </c>
      <c r="B194" s="134">
        <f t="shared" si="18"/>
        <v>1</v>
      </c>
      <c r="C194" s="132">
        <f t="shared" si="19"/>
        <v>4227</v>
      </c>
      <c r="D194" s="133">
        <f t="shared" si="20"/>
        <v>4120.7700000000004</v>
      </c>
      <c r="E194" s="132">
        <f t="shared" si="21"/>
        <v>106.23</v>
      </c>
      <c r="F194" s="132">
        <f t="shared" si="22"/>
        <v>258491.2399999999</v>
      </c>
      <c r="G194" s="132">
        <f t="shared" si="16"/>
        <v>254370.46999999991</v>
      </c>
      <c r="H194" s="132">
        <f t="shared" si="23"/>
        <v>106.22927671232873</v>
      </c>
      <c r="I194" s="113">
        <f t="shared" si="17"/>
        <v>-7.2328767127771698E-4</v>
      </c>
    </row>
    <row r="195" spans="1:9" x14ac:dyDescent="0.25">
      <c r="A195" s="45">
        <v>44109</v>
      </c>
      <c r="B195" s="134">
        <f t="shared" si="18"/>
        <v>1</v>
      </c>
      <c r="C195" s="132">
        <f t="shared" si="19"/>
        <v>4227</v>
      </c>
      <c r="D195" s="133">
        <f t="shared" si="20"/>
        <v>4122.46</v>
      </c>
      <c r="E195" s="132">
        <f t="shared" si="21"/>
        <v>104.54</v>
      </c>
      <c r="F195" s="132">
        <f t="shared" si="22"/>
        <v>254370.46999999991</v>
      </c>
      <c r="G195" s="132">
        <f t="shared" si="16"/>
        <v>250248.00999999992</v>
      </c>
      <c r="H195" s="132">
        <f t="shared" si="23"/>
        <v>104.53580958904107</v>
      </c>
      <c r="I195" s="113">
        <f t="shared" si="17"/>
        <v>-4.1904109589410155E-3</v>
      </c>
    </row>
    <row r="196" spans="1:9" x14ac:dyDescent="0.25">
      <c r="A196" s="45">
        <v>44110</v>
      </c>
      <c r="B196" s="134">
        <f t="shared" si="18"/>
        <v>1</v>
      </c>
      <c r="C196" s="132">
        <f t="shared" si="19"/>
        <v>4227</v>
      </c>
      <c r="D196" s="133">
        <f t="shared" si="20"/>
        <v>4124.16</v>
      </c>
      <c r="E196" s="132">
        <f t="shared" si="21"/>
        <v>102.84</v>
      </c>
      <c r="F196" s="132">
        <f t="shared" si="22"/>
        <v>250248.00999999992</v>
      </c>
      <c r="G196" s="132">
        <f t="shared" ref="G196:G255" si="24">F196-D196</f>
        <v>246123.84999999992</v>
      </c>
      <c r="H196" s="132">
        <f t="shared" si="23"/>
        <v>102.84164794520545</v>
      </c>
      <c r="I196" s="113">
        <f t="shared" ref="I196:I255" si="25">H196-E196</f>
        <v>1.647945205448309E-3</v>
      </c>
    </row>
    <row r="197" spans="1:9" x14ac:dyDescent="0.25">
      <c r="A197" s="45">
        <v>44111</v>
      </c>
      <c r="B197" s="134">
        <f t="shared" ref="B197:B255" si="26">A197-A196</f>
        <v>1</v>
      </c>
      <c r="C197" s="132">
        <f t="shared" ref="C197:C255" si="27">$D$2</f>
        <v>4227</v>
      </c>
      <c r="D197" s="133">
        <f t="shared" ref="D197:D255" si="28">C197-E197</f>
        <v>4125.8500000000004</v>
      </c>
      <c r="E197" s="132">
        <f t="shared" ref="E197:E254" si="29">ROUND(F197*B197*$B$2/365,2)</f>
        <v>101.15</v>
      </c>
      <c r="F197" s="132">
        <f t="shared" ref="F197:F255" si="30">G196</f>
        <v>246123.84999999992</v>
      </c>
      <c r="G197" s="132">
        <f t="shared" si="24"/>
        <v>241997.99999999991</v>
      </c>
      <c r="H197" s="132">
        <f t="shared" ref="H197:H255" si="31">F197*$B$2*B197/365</f>
        <v>101.14678767123283</v>
      </c>
      <c r="I197" s="113">
        <f t="shared" si="25"/>
        <v>-3.2123287671765866E-3</v>
      </c>
    </row>
    <row r="198" spans="1:9" x14ac:dyDescent="0.25">
      <c r="A198" s="45">
        <v>44112</v>
      </c>
      <c r="B198" s="134">
        <f t="shared" si="26"/>
        <v>1</v>
      </c>
      <c r="C198" s="132">
        <f t="shared" si="27"/>
        <v>4227</v>
      </c>
      <c r="D198" s="133">
        <f t="shared" si="28"/>
        <v>4127.55</v>
      </c>
      <c r="E198" s="132">
        <f t="shared" si="29"/>
        <v>99.45</v>
      </c>
      <c r="F198" s="132">
        <f t="shared" si="30"/>
        <v>241997.99999999991</v>
      </c>
      <c r="G198" s="132">
        <f t="shared" si="24"/>
        <v>237870.44999999992</v>
      </c>
      <c r="H198" s="132">
        <f t="shared" si="31"/>
        <v>99.451232876712282</v>
      </c>
      <c r="I198" s="113">
        <f t="shared" si="25"/>
        <v>1.2328767122795625E-3</v>
      </c>
    </row>
    <row r="199" spans="1:9" x14ac:dyDescent="0.25">
      <c r="A199" s="45">
        <v>44113</v>
      </c>
      <c r="B199" s="134">
        <f t="shared" si="26"/>
        <v>1</v>
      </c>
      <c r="C199" s="132">
        <f t="shared" si="27"/>
        <v>4227</v>
      </c>
      <c r="D199" s="133">
        <f t="shared" si="28"/>
        <v>4129.25</v>
      </c>
      <c r="E199" s="132">
        <f t="shared" si="29"/>
        <v>97.75</v>
      </c>
      <c r="F199" s="132">
        <f t="shared" si="30"/>
        <v>237870.44999999992</v>
      </c>
      <c r="G199" s="132">
        <f t="shared" si="24"/>
        <v>233741.19999999992</v>
      </c>
      <c r="H199" s="132">
        <f t="shared" si="31"/>
        <v>97.754979452054769</v>
      </c>
      <c r="I199" s="113">
        <f t="shared" si="25"/>
        <v>4.97945205476924E-3</v>
      </c>
    </row>
    <row r="200" spans="1:9" x14ac:dyDescent="0.25">
      <c r="A200" s="45">
        <v>44114</v>
      </c>
      <c r="B200" s="134">
        <f t="shared" si="26"/>
        <v>1</v>
      </c>
      <c r="C200" s="132">
        <f t="shared" si="27"/>
        <v>4227</v>
      </c>
      <c r="D200" s="133">
        <f t="shared" si="28"/>
        <v>4130.9399999999996</v>
      </c>
      <c r="E200" s="132">
        <f t="shared" si="29"/>
        <v>96.06</v>
      </c>
      <c r="F200" s="132">
        <f t="shared" si="30"/>
        <v>233741.19999999992</v>
      </c>
      <c r="G200" s="132">
        <f t="shared" si="24"/>
        <v>229610.25999999992</v>
      </c>
      <c r="H200" s="132">
        <f t="shared" si="31"/>
        <v>96.058027397260233</v>
      </c>
      <c r="I200" s="113">
        <f t="shared" si="25"/>
        <v>-1.9726027397695134E-3</v>
      </c>
    </row>
    <row r="201" spans="1:9" x14ac:dyDescent="0.25">
      <c r="A201" s="45">
        <v>44115</v>
      </c>
      <c r="B201" s="134">
        <f t="shared" si="26"/>
        <v>1</v>
      </c>
      <c r="C201" s="132">
        <f t="shared" si="27"/>
        <v>4227</v>
      </c>
      <c r="D201" s="133">
        <f t="shared" si="28"/>
        <v>4132.6400000000003</v>
      </c>
      <c r="E201" s="132">
        <f t="shared" si="29"/>
        <v>94.36</v>
      </c>
      <c r="F201" s="132">
        <f t="shared" si="30"/>
        <v>229610.25999999992</v>
      </c>
      <c r="G201" s="132">
        <f t="shared" si="24"/>
        <v>225477.61999999991</v>
      </c>
      <c r="H201" s="132">
        <f t="shared" si="31"/>
        <v>94.360380821917786</v>
      </c>
      <c r="I201" s="113">
        <f t="shared" si="25"/>
        <v>3.8082191778698871E-4</v>
      </c>
    </row>
    <row r="202" spans="1:9" x14ac:dyDescent="0.25">
      <c r="A202" s="45">
        <v>44116</v>
      </c>
      <c r="B202" s="134">
        <f t="shared" si="26"/>
        <v>1</v>
      </c>
      <c r="C202" s="132">
        <f t="shared" si="27"/>
        <v>4227</v>
      </c>
      <c r="D202" s="133">
        <f t="shared" si="28"/>
        <v>4134.34</v>
      </c>
      <c r="E202" s="132">
        <f t="shared" si="29"/>
        <v>92.66</v>
      </c>
      <c r="F202" s="132">
        <f t="shared" si="30"/>
        <v>225477.61999999991</v>
      </c>
      <c r="G202" s="132">
        <f t="shared" si="24"/>
        <v>221343.27999999991</v>
      </c>
      <c r="H202" s="132">
        <f t="shared" si="31"/>
        <v>92.662035616438303</v>
      </c>
      <c r="I202" s="113">
        <f t="shared" si="25"/>
        <v>2.0356164383059649E-3</v>
      </c>
    </row>
    <row r="203" spans="1:9" x14ac:dyDescent="0.25">
      <c r="A203" s="45">
        <v>44117</v>
      </c>
      <c r="B203" s="134">
        <f t="shared" si="26"/>
        <v>1</v>
      </c>
      <c r="C203" s="132">
        <f t="shared" si="27"/>
        <v>4227</v>
      </c>
      <c r="D203" s="133">
        <f t="shared" si="28"/>
        <v>4136.04</v>
      </c>
      <c r="E203" s="132">
        <f t="shared" si="29"/>
        <v>90.96</v>
      </c>
      <c r="F203" s="132">
        <f t="shared" si="30"/>
        <v>221343.27999999991</v>
      </c>
      <c r="G203" s="132">
        <f t="shared" si="24"/>
        <v>217207.2399999999</v>
      </c>
      <c r="H203" s="132">
        <f t="shared" si="31"/>
        <v>90.962991780821866</v>
      </c>
      <c r="I203" s="113">
        <f t="shared" si="25"/>
        <v>2.9917808218726805E-3</v>
      </c>
    </row>
    <row r="204" spans="1:9" x14ac:dyDescent="0.25">
      <c r="A204" s="45">
        <v>44118</v>
      </c>
      <c r="B204" s="134">
        <f t="shared" si="26"/>
        <v>1</v>
      </c>
      <c r="C204" s="132">
        <f t="shared" si="27"/>
        <v>4227</v>
      </c>
      <c r="D204" s="133">
        <f t="shared" si="28"/>
        <v>4137.74</v>
      </c>
      <c r="E204" s="132">
        <f t="shared" si="29"/>
        <v>89.26</v>
      </c>
      <c r="F204" s="132">
        <f t="shared" si="30"/>
        <v>217207.2399999999</v>
      </c>
      <c r="G204" s="132">
        <f t="shared" si="24"/>
        <v>213069.49999999991</v>
      </c>
      <c r="H204" s="132">
        <f t="shared" si="31"/>
        <v>89.26324931506845</v>
      </c>
      <c r="I204" s="113">
        <f t="shared" si="25"/>
        <v>3.2493150684445027E-3</v>
      </c>
    </row>
    <row r="205" spans="1:9" x14ac:dyDescent="0.25">
      <c r="A205" s="45">
        <v>44119</v>
      </c>
      <c r="B205" s="134">
        <f t="shared" si="26"/>
        <v>1</v>
      </c>
      <c r="C205" s="132">
        <f t="shared" si="27"/>
        <v>4227</v>
      </c>
      <c r="D205" s="133">
        <f t="shared" si="28"/>
        <v>4139.4399999999996</v>
      </c>
      <c r="E205" s="132">
        <f t="shared" si="29"/>
        <v>87.56</v>
      </c>
      <c r="F205" s="132">
        <f t="shared" si="30"/>
        <v>213069.49999999991</v>
      </c>
      <c r="G205" s="132">
        <f t="shared" si="24"/>
        <v>208930.05999999991</v>
      </c>
      <c r="H205" s="132">
        <f t="shared" si="31"/>
        <v>87.562808219178038</v>
      </c>
      <c r="I205" s="113">
        <f t="shared" si="25"/>
        <v>2.8082191780356425E-3</v>
      </c>
    </row>
    <row r="206" spans="1:9" x14ac:dyDescent="0.25">
      <c r="A206" s="45">
        <v>44120</v>
      </c>
      <c r="B206" s="134">
        <f t="shared" si="26"/>
        <v>1</v>
      </c>
      <c r="C206" s="132">
        <f t="shared" si="27"/>
        <v>4227</v>
      </c>
      <c r="D206" s="133">
        <f t="shared" si="28"/>
        <v>4141.1400000000003</v>
      </c>
      <c r="E206" s="132">
        <f t="shared" si="29"/>
        <v>85.86</v>
      </c>
      <c r="F206" s="132">
        <f t="shared" si="30"/>
        <v>208930.05999999991</v>
      </c>
      <c r="G206" s="132">
        <f t="shared" si="24"/>
        <v>204788.9199999999</v>
      </c>
      <c r="H206" s="132">
        <f t="shared" si="31"/>
        <v>85.861668493150646</v>
      </c>
      <c r="I206" s="113">
        <f t="shared" si="25"/>
        <v>1.6684931506460998E-3</v>
      </c>
    </row>
    <row r="207" spans="1:9" x14ac:dyDescent="0.25">
      <c r="A207" s="45">
        <v>44121</v>
      </c>
      <c r="B207" s="134">
        <f t="shared" si="26"/>
        <v>1</v>
      </c>
      <c r="C207" s="132">
        <f t="shared" si="27"/>
        <v>4227</v>
      </c>
      <c r="D207" s="133">
        <f t="shared" si="28"/>
        <v>4142.84</v>
      </c>
      <c r="E207" s="132">
        <f t="shared" si="29"/>
        <v>84.16</v>
      </c>
      <c r="F207" s="132">
        <f t="shared" si="30"/>
        <v>204788.9199999999</v>
      </c>
      <c r="G207" s="132">
        <f t="shared" si="24"/>
        <v>200646.0799999999</v>
      </c>
      <c r="H207" s="132">
        <f t="shared" si="31"/>
        <v>84.159830136986244</v>
      </c>
      <c r="I207" s="113">
        <f t="shared" si="25"/>
        <v>-1.6986301375254698E-4</v>
      </c>
    </row>
    <row r="208" spans="1:9" x14ac:dyDescent="0.25">
      <c r="A208" s="45">
        <v>44122</v>
      </c>
      <c r="B208" s="134">
        <f t="shared" si="26"/>
        <v>1</v>
      </c>
      <c r="C208" s="132">
        <f t="shared" si="27"/>
        <v>4227</v>
      </c>
      <c r="D208" s="133">
        <f t="shared" si="28"/>
        <v>4144.54</v>
      </c>
      <c r="E208" s="132">
        <f t="shared" si="29"/>
        <v>82.46</v>
      </c>
      <c r="F208" s="132">
        <f t="shared" si="30"/>
        <v>200646.0799999999</v>
      </c>
      <c r="G208" s="132">
        <f t="shared" si="24"/>
        <v>196501.53999999989</v>
      </c>
      <c r="H208" s="132">
        <f t="shared" si="31"/>
        <v>82.457293150684876</v>
      </c>
      <c r="I208" s="113">
        <f t="shared" si="25"/>
        <v>-2.7068493151176654E-3</v>
      </c>
    </row>
    <row r="209" spans="1:9" x14ac:dyDescent="0.25">
      <c r="A209" s="45">
        <v>44123</v>
      </c>
      <c r="B209" s="134">
        <f t="shared" si="26"/>
        <v>1</v>
      </c>
      <c r="C209" s="132">
        <f t="shared" si="27"/>
        <v>4227</v>
      </c>
      <c r="D209" s="133">
        <f t="shared" si="28"/>
        <v>4146.25</v>
      </c>
      <c r="E209" s="132">
        <f t="shared" si="29"/>
        <v>80.75</v>
      </c>
      <c r="F209" s="132">
        <f t="shared" si="30"/>
        <v>196501.53999999989</v>
      </c>
      <c r="G209" s="132">
        <f t="shared" si="24"/>
        <v>192355.28999999989</v>
      </c>
      <c r="H209" s="132">
        <f t="shared" si="31"/>
        <v>80.754057534246527</v>
      </c>
      <c r="I209" s="113">
        <f t="shared" si="25"/>
        <v>4.0575342465274389E-3</v>
      </c>
    </row>
    <row r="210" spans="1:9" x14ac:dyDescent="0.25">
      <c r="A210" s="45">
        <v>44124</v>
      </c>
      <c r="B210" s="134">
        <f t="shared" si="26"/>
        <v>1</v>
      </c>
      <c r="C210" s="132">
        <f t="shared" si="27"/>
        <v>4227</v>
      </c>
      <c r="D210" s="133">
        <f t="shared" si="28"/>
        <v>4147.95</v>
      </c>
      <c r="E210" s="132">
        <f t="shared" si="29"/>
        <v>79.05</v>
      </c>
      <c r="F210" s="132">
        <f t="shared" si="30"/>
        <v>192355.28999999989</v>
      </c>
      <c r="G210" s="132">
        <f t="shared" si="24"/>
        <v>188207.33999999988</v>
      </c>
      <c r="H210" s="132">
        <f t="shared" si="31"/>
        <v>79.050119178082142</v>
      </c>
      <c r="I210" s="113">
        <f t="shared" si="25"/>
        <v>1.1917808214434444E-4</v>
      </c>
    </row>
    <row r="211" spans="1:9" x14ac:dyDescent="0.25">
      <c r="A211" s="45">
        <v>44125</v>
      </c>
      <c r="B211" s="134">
        <f t="shared" si="26"/>
        <v>1</v>
      </c>
      <c r="C211" s="132">
        <f t="shared" si="27"/>
        <v>4227</v>
      </c>
      <c r="D211" s="133">
        <f t="shared" si="28"/>
        <v>4149.6499999999996</v>
      </c>
      <c r="E211" s="132">
        <f t="shared" si="29"/>
        <v>77.349999999999994</v>
      </c>
      <c r="F211" s="132">
        <f t="shared" si="30"/>
        <v>188207.33999999988</v>
      </c>
      <c r="G211" s="132">
        <f t="shared" si="24"/>
        <v>184057.68999999989</v>
      </c>
      <c r="H211" s="132">
        <f t="shared" si="31"/>
        <v>77.345482191780775</v>
      </c>
      <c r="I211" s="113">
        <f t="shared" si="25"/>
        <v>-4.5178082192194324E-3</v>
      </c>
    </row>
    <row r="212" spans="1:9" x14ac:dyDescent="0.25">
      <c r="A212" s="45">
        <v>44126</v>
      </c>
      <c r="B212" s="134">
        <f t="shared" si="26"/>
        <v>1</v>
      </c>
      <c r="C212" s="132">
        <f t="shared" si="27"/>
        <v>4227</v>
      </c>
      <c r="D212" s="133">
        <f t="shared" si="28"/>
        <v>4151.3599999999997</v>
      </c>
      <c r="E212" s="132">
        <f t="shared" si="29"/>
        <v>75.64</v>
      </c>
      <c r="F212" s="132">
        <f t="shared" si="30"/>
        <v>184057.68999999989</v>
      </c>
      <c r="G212" s="132">
        <f t="shared" si="24"/>
        <v>179906.3299999999</v>
      </c>
      <c r="H212" s="132">
        <f t="shared" si="31"/>
        <v>75.640146575342413</v>
      </c>
      <c r="I212" s="113">
        <f t="shared" si="25"/>
        <v>1.4657534241280246E-4</v>
      </c>
    </row>
    <row r="213" spans="1:9" x14ac:dyDescent="0.25">
      <c r="A213" s="45">
        <v>44127</v>
      </c>
      <c r="B213" s="134">
        <f t="shared" si="26"/>
        <v>1</v>
      </c>
      <c r="C213" s="132">
        <f t="shared" si="27"/>
        <v>4227</v>
      </c>
      <c r="D213" s="133">
        <f t="shared" si="28"/>
        <v>4153.07</v>
      </c>
      <c r="E213" s="132">
        <f t="shared" si="29"/>
        <v>73.930000000000007</v>
      </c>
      <c r="F213" s="132">
        <f t="shared" si="30"/>
        <v>179906.3299999999</v>
      </c>
      <c r="G213" s="132">
        <f t="shared" si="24"/>
        <v>175753.25999999989</v>
      </c>
      <c r="H213" s="132">
        <f t="shared" si="31"/>
        <v>73.934108219178043</v>
      </c>
      <c r="I213" s="113">
        <f t="shared" si="25"/>
        <v>4.1082191780361654E-3</v>
      </c>
    </row>
    <row r="214" spans="1:9" x14ac:dyDescent="0.25">
      <c r="A214" s="45">
        <v>44128</v>
      </c>
      <c r="B214" s="134">
        <f t="shared" si="26"/>
        <v>1</v>
      </c>
      <c r="C214" s="132">
        <f t="shared" si="27"/>
        <v>4227</v>
      </c>
      <c r="D214" s="133">
        <f t="shared" si="28"/>
        <v>4154.7700000000004</v>
      </c>
      <c r="E214" s="132">
        <f t="shared" si="29"/>
        <v>72.23</v>
      </c>
      <c r="F214" s="132">
        <f t="shared" si="30"/>
        <v>175753.25999999989</v>
      </c>
      <c r="G214" s="132">
        <f t="shared" si="24"/>
        <v>171598.4899999999</v>
      </c>
      <c r="H214" s="132">
        <f t="shared" si="31"/>
        <v>72.227367123287621</v>
      </c>
      <c r="I214" s="113">
        <f t="shared" si="25"/>
        <v>-2.6328767123828811E-3</v>
      </c>
    </row>
    <row r="215" spans="1:9" x14ac:dyDescent="0.25">
      <c r="A215" s="45">
        <v>44129</v>
      </c>
      <c r="B215" s="134">
        <f t="shared" si="26"/>
        <v>1</v>
      </c>
      <c r="C215" s="132">
        <f t="shared" si="27"/>
        <v>4227</v>
      </c>
      <c r="D215" s="133">
        <f t="shared" si="28"/>
        <v>4156.4799999999996</v>
      </c>
      <c r="E215" s="132">
        <f t="shared" si="29"/>
        <v>70.52</v>
      </c>
      <c r="F215" s="132">
        <f t="shared" si="30"/>
        <v>171598.4899999999</v>
      </c>
      <c r="G215" s="132">
        <f t="shared" si="24"/>
        <v>167442.00999999989</v>
      </c>
      <c r="H215" s="132">
        <f t="shared" si="31"/>
        <v>70.519927397260233</v>
      </c>
      <c r="I215" s="113">
        <f t="shared" si="25"/>
        <v>-7.2602739763283353E-5</v>
      </c>
    </row>
    <row r="216" spans="1:9" x14ac:dyDescent="0.25">
      <c r="A216" s="45">
        <v>44130</v>
      </c>
      <c r="B216" s="134">
        <f t="shared" si="26"/>
        <v>1</v>
      </c>
      <c r="C216" s="132">
        <f t="shared" si="27"/>
        <v>4227</v>
      </c>
      <c r="D216" s="133">
        <f t="shared" si="28"/>
        <v>4158.1899999999996</v>
      </c>
      <c r="E216" s="132">
        <f t="shared" si="29"/>
        <v>68.81</v>
      </c>
      <c r="F216" s="132">
        <f t="shared" si="30"/>
        <v>167442.00999999989</v>
      </c>
      <c r="G216" s="132">
        <f t="shared" si="24"/>
        <v>163283.81999999989</v>
      </c>
      <c r="H216" s="132">
        <f t="shared" si="31"/>
        <v>68.811784931506807</v>
      </c>
      <c r="I216" s="113">
        <f t="shared" si="25"/>
        <v>1.7849315068048099E-3</v>
      </c>
    </row>
    <row r="217" spans="1:9" x14ac:dyDescent="0.25">
      <c r="A217" s="45">
        <v>44131</v>
      </c>
      <c r="B217" s="134">
        <f t="shared" si="26"/>
        <v>1</v>
      </c>
      <c r="C217" s="132">
        <f t="shared" si="27"/>
        <v>4227</v>
      </c>
      <c r="D217" s="133">
        <f t="shared" si="28"/>
        <v>4159.8999999999996</v>
      </c>
      <c r="E217" s="132">
        <f t="shared" si="29"/>
        <v>67.099999999999994</v>
      </c>
      <c r="F217" s="132">
        <f t="shared" si="30"/>
        <v>163283.81999999989</v>
      </c>
      <c r="G217" s="132">
        <f t="shared" si="24"/>
        <v>159123.9199999999</v>
      </c>
      <c r="H217" s="132">
        <f t="shared" si="31"/>
        <v>67.102939726027344</v>
      </c>
      <c r="I217" s="113">
        <f t="shared" si="25"/>
        <v>2.9397260273498205E-3</v>
      </c>
    </row>
    <row r="218" spans="1:9" x14ac:dyDescent="0.25">
      <c r="A218" s="45">
        <v>44132</v>
      </c>
      <c r="B218" s="134">
        <f t="shared" si="26"/>
        <v>1</v>
      </c>
      <c r="C218" s="132">
        <f t="shared" si="27"/>
        <v>4227</v>
      </c>
      <c r="D218" s="133">
        <f t="shared" si="28"/>
        <v>4161.6099999999997</v>
      </c>
      <c r="E218" s="132">
        <f t="shared" si="29"/>
        <v>65.39</v>
      </c>
      <c r="F218" s="132">
        <f t="shared" si="30"/>
        <v>159123.9199999999</v>
      </c>
      <c r="G218" s="132">
        <f t="shared" si="24"/>
        <v>154962.30999999991</v>
      </c>
      <c r="H218" s="132">
        <f t="shared" si="31"/>
        <v>65.393391780821872</v>
      </c>
      <c r="I218" s="113">
        <f t="shared" si="25"/>
        <v>3.3917808218717482E-3</v>
      </c>
    </row>
    <row r="219" spans="1:9" x14ac:dyDescent="0.25">
      <c r="A219" s="45">
        <v>44133</v>
      </c>
      <c r="B219" s="134">
        <f t="shared" si="26"/>
        <v>1</v>
      </c>
      <c r="C219" s="132">
        <f t="shared" si="27"/>
        <v>4227</v>
      </c>
      <c r="D219" s="133">
        <f t="shared" si="28"/>
        <v>4163.32</v>
      </c>
      <c r="E219" s="132">
        <f t="shared" si="29"/>
        <v>63.68</v>
      </c>
      <c r="F219" s="132">
        <f t="shared" si="30"/>
        <v>154962.30999999991</v>
      </c>
      <c r="G219" s="132">
        <f t="shared" si="24"/>
        <v>150798.9899999999</v>
      </c>
      <c r="H219" s="132">
        <f t="shared" si="31"/>
        <v>63.68314109589037</v>
      </c>
      <c r="I219" s="113">
        <f t="shared" si="25"/>
        <v>3.1410958903705932E-3</v>
      </c>
    </row>
    <row r="220" spans="1:9" x14ac:dyDescent="0.25">
      <c r="A220" s="45">
        <v>44134</v>
      </c>
      <c r="B220" s="134">
        <f t="shared" si="26"/>
        <v>1</v>
      </c>
      <c r="C220" s="132">
        <f t="shared" si="27"/>
        <v>4227</v>
      </c>
      <c r="D220" s="133">
        <f t="shared" si="28"/>
        <v>4165.03</v>
      </c>
      <c r="E220" s="132">
        <f t="shared" si="29"/>
        <v>61.97</v>
      </c>
      <c r="F220" s="132">
        <f t="shared" si="30"/>
        <v>150798.9899999999</v>
      </c>
      <c r="G220" s="132">
        <f t="shared" si="24"/>
        <v>146633.9599999999</v>
      </c>
      <c r="H220" s="132">
        <f t="shared" si="31"/>
        <v>61.972187671232838</v>
      </c>
      <c r="I220" s="113">
        <f t="shared" si="25"/>
        <v>2.18767123283925E-3</v>
      </c>
    </row>
    <row r="221" spans="1:9" x14ac:dyDescent="0.25">
      <c r="A221" s="45">
        <v>44135</v>
      </c>
      <c r="B221" s="134">
        <f t="shared" si="26"/>
        <v>1</v>
      </c>
      <c r="C221" s="132">
        <f t="shared" si="27"/>
        <v>4227</v>
      </c>
      <c r="D221" s="133">
        <f t="shared" si="28"/>
        <v>4166.74</v>
      </c>
      <c r="E221" s="132">
        <f t="shared" si="29"/>
        <v>60.26</v>
      </c>
      <c r="F221" s="132">
        <f t="shared" si="30"/>
        <v>146633.9599999999</v>
      </c>
      <c r="G221" s="132">
        <f t="shared" si="24"/>
        <v>142467.21999999991</v>
      </c>
      <c r="H221" s="132">
        <f t="shared" si="31"/>
        <v>60.260531506849276</v>
      </c>
      <c r="I221" s="113">
        <f t="shared" si="25"/>
        <v>5.3150684927771863E-4</v>
      </c>
    </row>
    <row r="222" spans="1:9" x14ac:dyDescent="0.25">
      <c r="A222" s="45">
        <v>44136</v>
      </c>
      <c r="B222" s="134">
        <f t="shared" si="26"/>
        <v>1</v>
      </c>
      <c r="C222" s="132">
        <f t="shared" si="27"/>
        <v>4227</v>
      </c>
      <c r="D222" s="133">
        <f t="shared" si="28"/>
        <v>4168.45</v>
      </c>
      <c r="E222" s="132">
        <f t="shared" si="29"/>
        <v>58.55</v>
      </c>
      <c r="F222" s="132">
        <f t="shared" si="30"/>
        <v>142467.21999999991</v>
      </c>
      <c r="G222" s="132">
        <f t="shared" si="24"/>
        <v>138298.7699999999</v>
      </c>
      <c r="H222" s="132">
        <f t="shared" si="31"/>
        <v>58.54817260273969</v>
      </c>
      <c r="I222" s="113">
        <f t="shared" si="25"/>
        <v>-1.8273972603068955E-3</v>
      </c>
    </row>
    <row r="223" spans="1:9" x14ac:dyDescent="0.25">
      <c r="A223" s="45">
        <v>44137</v>
      </c>
      <c r="B223" s="134">
        <f t="shared" si="26"/>
        <v>1</v>
      </c>
      <c r="C223" s="132">
        <f t="shared" si="27"/>
        <v>4227</v>
      </c>
      <c r="D223" s="133">
        <f t="shared" si="28"/>
        <v>4170.16</v>
      </c>
      <c r="E223" s="132">
        <f t="shared" si="29"/>
        <v>56.84</v>
      </c>
      <c r="F223" s="132">
        <f t="shared" si="30"/>
        <v>138298.7699999999</v>
      </c>
      <c r="G223" s="132">
        <f t="shared" si="24"/>
        <v>134128.6099999999</v>
      </c>
      <c r="H223" s="132">
        <f t="shared" si="31"/>
        <v>56.835110958904075</v>
      </c>
      <c r="I223" s="113">
        <f t="shared" si="25"/>
        <v>-4.8890410959288033E-3</v>
      </c>
    </row>
    <row r="224" spans="1:9" x14ac:dyDescent="0.25">
      <c r="A224" s="45">
        <v>44138</v>
      </c>
      <c r="B224" s="134">
        <f t="shared" si="26"/>
        <v>1</v>
      </c>
      <c r="C224" s="132">
        <f t="shared" si="27"/>
        <v>4227</v>
      </c>
      <c r="D224" s="133">
        <f t="shared" si="28"/>
        <v>4171.88</v>
      </c>
      <c r="E224" s="132">
        <f t="shared" si="29"/>
        <v>55.12</v>
      </c>
      <c r="F224" s="132">
        <f t="shared" si="30"/>
        <v>134128.6099999999</v>
      </c>
      <c r="G224" s="132">
        <f t="shared" si="24"/>
        <v>129956.72999999989</v>
      </c>
      <c r="H224" s="132">
        <f t="shared" si="31"/>
        <v>55.121346575342422</v>
      </c>
      <c r="I224" s="113">
        <f t="shared" si="25"/>
        <v>1.3465753424242166E-3</v>
      </c>
    </row>
    <row r="225" spans="1:9" x14ac:dyDescent="0.25">
      <c r="A225" s="45">
        <v>44139</v>
      </c>
      <c r="B225" s="134">
        <f t="shared" si="26"/>
        <v>1</v>
      </c>
      <c r="C225" s="132">
        <f t="shared" si="27"/>
        <v>4227</v>
      </c>
      <c r="D225" s="133">
        <f t="shared" si="28"/>
        <v>4173.59</v>
      </c>
      <c r="E225" s="132">
        <f t="shared" si="29"/>
        <v>53.41</v>
      </c>
      <c r="F225" s="132">
        <f t="shared" si="30"/>
        <v>129956.72999999989</v>
      </c>
      <c r="G225" s="132">
        <f t="shared" si="24"/>
        <v>125783.1399999999</v>
      </c>
      <c r="H225" s="132">
        <f t="shared" si="31"/>
        <v>53.406875342465703</v>
      </c>
      <c r="I225" s="113">
        <f t="shared" si="25"/>
        <v>-3.1246575342933625E-3</v>
      </c>
    </row>
    <row r="226" spans="1:9" x14ac:dyDescent="0.25">
      <c r="A226" s="45">
        <v>44140</v>
      </c>
      <c r="B226" s="134">
        <f t="shared" si="26"/>
        <v>1</v>
      </c>
      <c r="C226" s="132">
        <f t="shared" si="27"/>
        <v>4227</v>
      </c>
      <c r="D226" s="133">
        <f t="shared" si="28"/>
        <v>4175.3100000000004</v>
      </c>
      <c r="E226" s="132">
        <f t="shared" si="29"/>
        <v>51.69</v>
      </c>
      <c r="F226" s="132">
        <f t="shared" si="30"/>
        <v>125783.1399999999</v>
      </c>
      <c r="G226" s="132">
        <f t="shared" si="24"/>
        <v>121607.8299999999</v>
      </c>
      <c r="H226" s="132">
        <f t="shared" si="31"/>
        <v>51.691701369862969</v>
      </c>
      <c r="I226" s="113">
        <f t="shared" si="25"/>
        <v>1.7013698629710916E-3</v>
      </c>
    </row>
    <row r="227" spans="1:9" x14ac:dyDescent="0.25">
      <c r="A227" s="45">
        <v>44141</v>
      </c>
      <c r="B227" s="134">
        <f t="shared" si="26"/>
        <v>1</v>
      </c>
      <c r="C227" s="132">
        <f t="shared" si="27"/>
        <v>4227</v>
      </c>
      <c r="D227" s="133">
        <f t="shared" si="28"/>
        <v>4177.0200000000004</v>
      </c>
      <c r="E227" s="132">
        <f t="shared" si="29"/>
        <v>49.98</v>
      </c>
      <c r="F227" s="132">
        <f t="shared" si="30"/>
        <v>121607.8299999999</v>
      </c>
      <c r="G227" s="132">
        <f t="shared" si="24"/>
        <v>117430.8099999999</v>
      </c>
      <c r="H227" s="132">
        <f t="shared" si="31"/>
        <v>49.975820547945162</v>
      </c>
      <c r="I227" s="113">
        <f t="shared" si="25"/>
        <v>-4.1794520548350533E-3</v>
      </c>
    </row>
    <row r="228" spans="1:9" x14ac:dyDescent="0.25">
      <c r="A228" s="45">
        <v>44142</v>
      </c>
      <c r="B228" s="134">
        <f t="shared" si="26"/>
        <v>1</v>
      </c>
      <c r="C228" s="132">
        <f t="shared" si="27"/>
        <v>4227</v>
      </c>
      <c r="D228" s="133">
        <f t="shared" si="28"/>
        <v>4178.74</v>
      </c>
      <c r="E228" s="132">
        <f t="shared" si="29"/>
        <v>48.26</v>
      </c>
      <c r="F228" s="132">
        <f t="shared" si="30"/>
        <v>117430.8099999999</v>
      </c>
      <c r="G228" s="132">
        <f t="shared" si="24"/>
        <v>113252.06999999989</v>
      </c>
      <c r="H228" s="132">
        <f t="shared" si="31"/>
        <v>48.259236986301325</v>
      </c>
      <c r="I228" s="113">
        <f t="shared" si="25"/>
        <v>-7.6301369867337598E-4</v>
      </c>
    </row>
    <row r="229" spans="1:9" x14ac:dyDescent="0.25">
      <c r="A229" s="45">
        <v>44143</v>
      </c>
      <c r="B229" s="134">
        <f t="shared" si="26"/>
        <v>1</v>
      </c>
      <c r="C229" s="132">
        <f t="shared" si="27"/>
        <v>4227</v>
      </c>
      <c r="D229" s="133">
        <f t="shared" si="28"/>
        <v>4180.46</v>
      </c>
      <c r="E229" s="132">
        <f t="shared" si="29"/>
        <v>46.54</v>
      </c>
      <c r="F229" s="132">
        <f t="shared" si="30"/>
        <v>113252.06999999989</v>
      </c>
      <c r="G229" s="132">
        <f t="shared" si="24"/>
        <v>109071.60999999988</v>
      </c>
      <c r="H229" s="132">
        <f t="shared" si="31"/>
        <v>46.541946575342415</v>
      </c>
      <c r="I229" s="113">
        <f t="shared" si="25"/>
        <v>1.9465753424157128E-3</v>
      </c>
    </row>
    <row r="230" spans="1:9" x14ac:dyDescent="0.25">
      <c r="A230" s="45">
        <v>44144</v>
      </c>
      <c r="B230" s="134">
        <f t="shared" si="26"/>
        <v>1</v>
      </c>
      <c r="C230" s="132">
        <f t="shared" si="27"/>
        <v>4227</v>
      </c>
      <c r="D230" s="133">
        <f t="shared" si="28"/>
        <v>4182.18</v>
      </c>
      <c r="E230" s="132">
        <f t="shared" si="29"/>
        <v>44.82</v>
      </c>
      <c r="F230" s="132">
        <f t="shared" si="30"/>
        <v>109071.60999999988</v>
      </c>
      <c r="G230" s="132">
        <f t="shared" si="24"/>
        <v>104889.42999999988</v>
      </c>
      <c r="H230" s="132">
        <f t="shared" si="31"/>
        <v>44.823949315068447</v>
      </c>
      <c r="I230" s="113">
        <f t="shared" si="25"/>
        <v>3.949315068446424E-3</v>
      </c>
    </row>
    <row r="231" spans="1:9" x14ac:dyDescent="0.25">
      <c r="A231" s="45">
        <v>44145</v>
      </c>
      <c r="B231" s="134">
        <f t="shared" si="26"/>
        <v>1</v>
      </c>
      <c r="C231" s="132">
        <f t="shared" si="27"/>
        <v>4227</v>
      </c>
      <c r="D231" s="133">
        <f t="shared" si="28"/>
        <v>4183.8900000000003</v>
      </c>
      <c r="E231" s="132">
        <f t="shared" si="29"/>
        <v>43.11</v>
      </c>
      <c r="F231" s="132">
        <f t="shared" si="30"/>
        <v>104889.42999999988</v>
      </c>
      <c r="G231" s="132">
        <f t="shared" si="24"/>
        <v>100705.53999999988</v>
      </c>
      <c r="H231" s="132">
        <f t="shared" si="31"/>
        <v>43.105245205479399</v>
      </c>
      <c r="I231" s="113">
        <f t="shared" si="25"/>
        <v>-4.7547945206005693E-3</v>
      </c>
    </row>
    <row r="232" spans="1:9" x14ac:dyDescent="0.25">
      <c r="A232" s="45">
        <v>44146</v>
      </c>
      <c r="B232" s="134">
        <f t="shared" si="26"/>
        <v>1</v>
      </c>
      <c r="C232" s="132">
        <f t="shared" si="27"/>
        <v>4227</v>
      </c>
      <c r="D232" s="133">
        <f t="shared" si="28"/>
        <v>4185.6099999999997</v>
      </c>
      <c r="E232" s="132">
        <f t="shared" si="29"/>
        <v>41.39</v>
      </c>
      <c r="F232" s="132">
        <f t="shared" si="30"/>
        <v>100705.53999999988</v>
      </c>
      <c r="G232" s="132">
        <f t="shared" si="24"/>
        <v>96519.929999999877</v>
      </c>
      <c r="H232" s="132">
        <f t="shared" si="31"/>
        <v>41.385838356164328</v>
      </c>
      <c r="I232" s="113">
        <f t="shared" si="25"/>
        <v>-4.1616438356726349E-3</v>
      </c>
    </row>
    <row r="233" spans="1:9" x14ac:dyDescent="0.25">
      <c r="A233" s="45">
        <v>44147</v>
      </c>
      <c r="B233" s="134">
        <f t="shared" si="26"/>
        <v>1</v>
      </c>
      <c r="C233" s="132">
        <f t="shared" si="27"/>
        <v>4227</v>
      </c>
      <c r="D233" s="133">
        <f t="shared" si="28"/>
        <v>4187.33</v>
      </c>
      <c r="E233" s="132">
        <f t="shared" si="29"/>
        <v>39.67</v>
      </c>
      <c r="F233" s="132">
        <f t="shared" si="30"/>
        <v>96519.929999999877</v>
      </c>
      <c r="G233" s="132">
        <f t="shared" si="24"/>
        <v>92332.599999999875</v>
      </c>
      <c r="H233" s="132">
        <f t="shared" si="31"/>
        <v>39.665724657534199</v>
      </c>
      <c r="I233" s="113">
        <f t="shared" si="25"/>
        <v>-4.2753424658030781E-3</v>
      </c>
    </row>
    <row r="234" spans="1:9" x14ac:dyDescent="0.25">
      <c r="A234" s="45">
        <v>44148</v>
      </c>
      <c r="B234" s="134">
        <f t="shared" si="26"/>
        <v>1</v>
      </c>
      <c r="C234" s="132">
        <f t="shared" si="27"/>
        <v>4227</v>
      </c>
      <c r="D234" s="133">
        <f t="shared" si="28"/>
        <v>4189.0600000000004</v>
      </c>
      <c r="E234" s="132">
        <f t="shared" si="29"/>
        <v>37.94</v>
      </c>
      <c r="F234" s="132">
        <f t="shared" si="30"/>
        <v>92332.599999999875</v>
      </c>
      <c r="G234" s="132">
        <f t="shared" si="24"/>
        <v>88143.539999999877</v>
      </c>
      <c r="H234" s="132">
        <f t="shared" si="31"/>
        <v>37.94490410958899</v>
      </c>
      <c r="I234" s="113">
        <f t="shared" si="25"/>
        <v>4.9041095889919006E-3</v>
      </c>
    </row>
    <row r="235" spans="1:9" x14ac:dyDescent="0.25">
      <c r="A235" s="45">
        <v>44149</v>
      </c>
      <c r="B235" s="134">
        <f t="shared" si="26"/>
        <v>1</v>
      </c>
      <c r="C235" s="132">
        <f t="shared" si="27"/>
        <v>4227</v>
      </c>
      <c r="D235" s="133">
        <f t="shared" si="28"/>
        <v>4190.78</v>
      </c>
      <c r="E235" s="132">
        <f t="shared" si="29"/>
        <v>36.22</v>
      </c>
      <c r="F235" s="132">
        <f t="shared" si="30"/>
        <v>88143.539999999877</v>
      </c>
      <c r="G235" s="132">
        <f t="shared" si="24"/>
        <v>83952.759999999878</v>
      </c>
      <c r="H235" s="132">
        <f t="shared" si="31"/>
        <v>36.223372602739673</v>
      </c>
      <c r="I235" s="113">
        <f t="shared" si="25"/>
        <v>3.37260273967388E-3</v>
      </c>
    </row>
    <row r="236" spans="1:9" x14ac:dyDescent="0.25">
      <c r="A236" s="45">
        <v>44150</v>
      </c>
      <c r="B236" s="134">
        <f t="shared" si="26"/>
        <v>1</v>
      </c>
      <c r="C236" s="132">
        <f t="shared" si="27"/>
        <v>4227</v>
      </c>
      <c r="D236" s="133">
        <f t="shared" si="28"/>
        <v>4192.5</v>
      </c>
      <c r="E236" s="132">
        <f t="shared" si="29"/>
        <v>34.5</v>
      </c>
      <c r="F236" s="132">
        <f t="shared" si="30"/>
        <v>83952.759999999878</v>
      </c>
      <c r="G236" s="132">
        <f t="shared" si="24"/>
        <v>79760.259999999878</v>
      </c>
      <c r="H236" s="132">
        <f t="shared" si="31"/>
        <v>34.50113424657529</v>
      </c>
      <c r="I236" s="113">
        <f t="shared" si="25"/>
        <v>1.1342465752903763E-3</v>
      </c>
    </row>
    <row r="237" spans="1:9" x14ac:dyDescent="0.25">
      <c r="A237" s="45">
        <v>44151</v>
      </c>
      <c r="B237" s="134">
        <f t="shared" si="26"/>
        <v>1</v>
      </c>
      <c r="C237" s="132">
        <f t="shared" si="27"/>
        <v>4227</v>
      </c>
      <c r="D237" s="133">
        <f t="shared" si="28"/>
        <v>4194.22</v>
      </c>
      <c r="E237" s="132">
        <f t="shared" si="29"/>
        <v>32.78</v>
      </c>
      <c r="F237" s="132">
        <f t="shared" si="30"/>
        <v>79760.259999999878</v>
      </c>
      <c r="G237" s="132">
        <f t="shared" si="24"/>
        <v>75566.039999999877</v>
      </c>
      <c r="H237" s="132">
        <f t="shared" si="31"/>
        <v>32.778189041095835</v>
      </c>
      <c r="I237" s="113">
        <f t="shared" si="25"/>
        <v>-1.8109589041657159E-3</v>
      </c>
    </row>
    <row r="238" spans="1:9" x14ac:dyDescent="0.25">
      <c r="A238" s="45">
        <v>44152</v>
      </c>
      <c r="B238" s="134">
        <f t="shared" si="26"/>
        <v>1</v>
      </c>
      <c r="C238" s="132">
        <f t="shared" si="27"/>
        <v>4227</v>
      </c>
      <c r="D238" s="133">
        <f t="shared" si="28"/>
        <v>4195.95</v>
      </c>
      <c r="E238" s="132">
        <f t="shared" si="29"/>
        <v>31.05</v>
      </c>
      <c r="F238" s="132">
        <f t="shared" si="30"/>
        <v>75566.039999999877</v>
      </c>
      <c r="G238" s="132">
        <f t="shared" si="24"/>
        <v>71370.08999999988</v>
      </c>
      <c r="H238" s="132">
        <f t="shared" si="31"/>
        <v>31.054536986301319</v>
      </c>
      <c r="I238" s="113">
        <f t="shared" si="25"/>
        <v>4.5369863013178247E-3</v>
      </c>
    </row>
    <row r="239" spans="1:9" x14ac:dyDescent="0.25">
      <c r="A239" s="45">
        <v>44153</v>
      </c>
      <c r="B239" s="134">
        <f t="shared" si="26"/>
        <v>1</v>
      </c>
      <c r="C239" s="132">
        <f t="shared" si="27"/>
        <v>4227</v>
      </c>
      <c r="D239" s="133">
        <f t="shared" si="28"/>
        <v>4197.67</v>
      </c>
      <c r="E239" s="132">
        <f t="shared" si="29"/>
        <v>29.33</v>
      </c>
      <c r="F239" s="132">
        <f t="shared" si="30"/>
        <v>71370.08999999988</v>
      </c>
      <c r="G239" s="132">
        <f t="shared" si="24"/>
        <v>67172.419999999882</v>
      </c>
      <c r="H239" s="132">
        <f t="shared" si="31"/>
        <v>29.330173972602687</v>
      </c>
      <c r="I239" s="113">
        <f t="shared" si="25"/>
        <v>1.739726026883659E-4</v>
      </c>
    </row>
    <row r="240" spans="1:9" x14ac:dyDescent="0.25">
      <c r="A240" s="45">
        <v>44154</v>
      </c>
      <c r="B240" s="134">
        <f t="shared" si="26"/>
        <v>1</v>
      </c>
      <c r="C240" s="132">
        <f t="shared" si="27"/>
        <v>4227</v>
      </c>
      <c r="D240" s="133">
        <f t="shared" si="28"/>
        <v>4199.3900000000003</v>
      </c>
      <c r="E240" s="132">
        <f t="shared" si="29"/>
        <v>27.61</v>
      </c>
      <c r="F240" s="132">
        <f t="shared" si="30"/>
        <v>67172.419999999882</v>
      </c>
      <c r="G240" s="132">
        <f t="shared" si="24"/>
        <v>62973.029999999882</v>
      </c>
      <c r="H240" s="132">
        <f t="shared" si="31"/>
        <v>27.605104109588989</v>
      </c>
      <c r="I240" s="113">
        <f t="shared" si="25"/>
        <v>-4.8958904110101287E-3</v>
      </c>
    </row>
    <row r="241" spans="1:9" x14ac:dyDescent="0.25">
      <c r="A241" s="45">
        <v>44155</v>
      </c>
      <c r="B241" s="134">
        <f t="shared" si="26"/>
        <v>1</v>
      </c>
      <c r="C241" s="132">
        <f t="shared" si="27"/>
        <v>4227</v>
      </c>
      <c r="D241" s="133">
        <f t="shared" si="28"/>
        <v>4201.12</v>
      </c>
      <c r="E241" s="132">
        <f t="shared" si="29"/>
        <v>25.88</v>
      </c>
      <c r="F241" s="132">
        <f t="shared" si="30"/>
        <v>62973.029999999882</v>
      </c>
      <c r="G241" s="132">
        <f t="shared" si="24"/>
        <v>58771.90999999988</v>
      </c>
      <c r="H241" s="132">
        <f t="shared" si="31"/>
        <v>25.879327397260223</v>
      </c>
      <c r="I241" s="113">
        <f t="shared" si="25"/>
        <v>-6.7260273977609586E-4</v>
      </c>
    </row>
    <row r="242" spans="1:9" x14ac:dyDescent="0.25">
      <c r="A242" s="45">
        <v>44156</v>
      </c>
      <c r="B242" s="134">
        <f t="shared" si="26"/>
        <v>1</v>
      </c>
      <c r="C242" s="132">
        <f t="shared" si="27"/>
        <v>4227</v>
      </c>
      <c r="D242" s="133">
        <f t="shared" si="28"/>
        <v>4202.8500000000004</v>
      </c>
      <c r="E242" s="132">
        <f t="shared" si="29"/>
        <v>24.15</v>
      </c>
      <c r="F242" s="132">
        <f t="shared" si="30"/>
        <v>58771.90999999988</v>
      </c>
      <c r="G242" s="132">
        <f t="shared" si="24"/>
        <v>54569.059999999881</v>
      </c>
      <c r="H242" s="132">
        <f t="shared" si="31"/>
        <v>24.152839726027349</v>
      </c>
      <c r="I242" s="113">
        <f t="shared" si="25"/>
        <v>2.8397260273500535E-3</v>
      </c>
    </row>
    <row r="243" spans="1:9" x14ac:dyDescent="0.25">
      <c r="A243" s="45">
        <v>44157</v>
      </c>
      <c r="B243" s="134">
        <f t="shared" si="26"/>
        <v>1</v>
      </c>
      <c r="C243" s="132">
        <f t="shared" si="27"/>
        <v>4227</v>
      </c>
      <c r="D243" s="133">
        <f t="shared" si="28"/>
        <v>4204.57</v>
      </c>
      <c r="E243" s="132">
        <f t="shared" si="29"/>
        <v>22.43</v>
      </c>
      <c r="F243" s="132">
        <f t="shared" si="30"/>
        <v>54569.059999999881</v>
      </c>
      <c r="G243" s="132">
        <f t="shared" si="24"/>
        <v>50364.489999999882</v>
      </c>
      <c r="H243" s="132">
        <f t="shared" si="31"/>
        <v>22.425641095890363</v>
      </c>
      <c r="I243" s="113">
        <f t="shared" si="25"/>
        <v>-4.3589041096367964E-3</v>
      </c>
    </row>
    <row r="244" spans="1:9" x14ac:dyDescent="0.25">
      <c r="A244" s="45">
        <v>44158</v>
      </c>
      <c r="B244" s="134">
        <f t="shared" si="26"/>
        <v>1</v>
      </c>
      <c r="C244" s="132">
        <f t="shared" si="27"/>
        <v>4227</v>
      </c>
      <c r="D244" s="133">
        <f t="shared" si="28"/>
        <v>4206.3</v>
      </c>
      <c r="E244" s="132">
        <f t="shared" si="29"/>
        <v>20.7</v>
      </c>
      <c r="F244" s="132">
        <f t="shared" si="30"/>
        <v>50364.489999999882</v>
      </c>
      <c r="G244" s="132">
        <f t="shared" si="24"/>
        <v>46158.189999999879</v>
      </c>
      <c r="H244" s="132">
        <f t="shared" si="31"/>
        <v>20.697735616438305</v>
      </c>
      <c r="I244" s="113">
        <f t="shared" si="25"/>
        <v>-2.2643835616946717E-3</v>
      </c>
    </row>
    <row r="245" spans="1:9" x14ac:dyDescent="0.25">
      <c r="A245" s="45">
        <v>44159</v>
      </c>
      <c r="B245" s="134">
        <f t="shared" si="26"/>
        <v>1</v>
      </c>
      <c r="C245" s="132">
        <f t="shared" si="27"/>
        <v>4227</v>
      </c>
      <c r="D245" s="133">
        <f t="shared" si="28"/>
        <v>4208.03</v>
      </c>
      <c r="E245" s="132">
        <f t="shared" si="29"/>
        <v>18.97</v>
      </c>
      <c r="F245" s="132">
        <f t="shared" si="30"/>
        <v>46158.189999999879</v>
      </c>
      <c r="G245" s="132">
        <f t="shared" si="24"/>
        <v>41950.15999999988</v>
      </c>
      <c r="H245" s="132">
        <f t="shared" si="31"/>
        <v>18.969119178082142</v>
      </c>
      <c r="I245" s="113">
        <f t="shared" si="25"/>
        <v>-8.8082191785687769E-4</v>
      </c>
    </row>
    <row r="246" spans="1:9" x14ac:dyDescent="0.25">
      <c r="A246" s="45">
        <v>44160</v>
      </c>
      <c r="B246" s="134">
        <f t="shared" si="26"/>
        <v>1</v>
      </c>
      <c r="C246" s="132">
        <f t="shared" si="27"/>
        <v>4227</v>
      </c>
      <c r="D246" s="133">
        <f t="shared" si="28"/>
        <v>4209.76</v>
      </c>
      <c r="E246" s="132">
        <f t="shared" si="29"/>
        <v>17.239999999999998</v>
      </c>
      <c r="F246" s="132">
        <f t="shared" si="30"/>
        <v>41950.15999999988</v>
      </c>
      <c r="G246" s="132">
        <f t="shared" si="24"/>
        <v>37740.399999999878</v>
      </c>
      <c r="H246" s="132">
        <f t="shared" si="31"/>
        <v>17.239791780821868</v>
      </c>
      <c r="I246" s="113">
        <f t="shared" si="25"/>
        <v>-2.0821917813051982E-4</v>
      </c>
    </row>
    <row r="247" spans="1:9" x14ac:dyDescent="0.25">
      <c r="A247" s="45">
        <v>44161</v>
      </c>
      <c r="B247" s="134">
        <f t="shared" si="26"/>
        <v>1</v>
      </c>
      <c r="C247" s="132">
        <f t="shared" si="27"/>
        <v>4227</v>
      </c>
      <c r="D247" s="133">
        <f t="shared" si="28"/>
        <v>4211.49</v>
      </c>
      <c r="E247" s="132">
        <f t="shared" si="29"/>
        <v>15.51</v>
      </c>
      <c r="F247" s="132">
        <f t="shared" si="30"/>
        <v>37740.399999999878</v>
      </c>
      <c r="G247" s="132">
        <f t="shared" si="24"/>
        <v>33528.90999999988</v>
      </c>
      <c r="H247" s="132">
        <f t="shared" si="31"/>
        <v>15.509753424657482</v>
      </c>
      <c r="I247" s="113">
        <f t="shared" si="25"/>
        <v>-2.4657534251737445E-4</v>
      </c>
    </row>
    <row r="248" spans="1:9" x14ac:dyDescent="0.25">
      <c r="A248" s="45">
        <v>44162</v>
      </c>
      <c r="B248" s="134">
        <f t="shared" si="26"/>
        <v>1</v>
      </c>
      <c r="C248" s="132">
        <f t="shared" si="27"/>
        <v>4227</v>
      </c>
      <c r="D248" s="133">
        <f t="shared" si="28"/>
        <v>4213.22</v>
      </c>
      <c r="E248" s="132">
        <f t="shared" si="29"/>
        <v>13.78</v>
      </c>
      <c r="F248" s="132">
        <f t="shared" si="30"/>
        <v>33528.90999999988</v>
      </c>
      <c r="G248" s="132">
        <f t="shared" si="24"/>
        <v>29315.689999999879</v>
      </c>
      <c r="H248" s="132">
        <f t="shared" si="31"/>
        <v>13.779004109588993</v>
      </c>
      <c r="I248" s="113">
        <f t="shared" si="25"/>
        <v>-9.9589041100678344E-4</v>
      </c>
    </row>
    <row r="249" spans="1:9" x14ac:dyDescent="0.25">
      <c r="A249" s="45">
        <v>44163</v>
      </c>
      <c r="B249" s="134">
        <f t="shared" si="26"/>
        <v>1</v>
      </c>
      <c r="C249" s="132">
        <f t="shared" si="27"/>
        <v>4227</v>
      </c>
      <c r="D249" s="133">
        <f t="shared" si="28"/>
        <v>4214.95</v>
      </c>
      <c r="E249" s="132">
        <f t="shared" si="29"/>
        <v>12.05</v>
      </c>
      <c r="F249" s="132">
        <f t="shared" si="30"/>
        <v>29315.689999999879</v>
      </c>
      <c r="G249" s="132">
        <f t="shared" si="24"/>
        <v>25100.739999999878</v>
      </c>
      <c r="H249" s="132">
        <f t="shared" si="31"/>
        <v>12.04754383561639</v>
      </c>
      <c r="I249" s="113">
        <f t="shared" si="25"/>
        <v>-2.4561643836111813E-3</v>
      </c>
    </row>
    <row r="250" spans="1:9" x14ac:dyDescent="0.25">
      <c r="A250" s="45">
        <v>44164</v>
      </c>
      <c r="B250" s="134">
        <f t="shared" si="26"/>
        <v>1</v>
      </c>
      <c r="C250" s="132">
        <f t="shared" si="27"/>
        <v>4227</v>
      </c>
      <c r="D250" s="133">
        <f t="shared" si="28"/>
        <v>4216.68</v>
      </c>
      <c r="E250" s="132">
        <f t="shared" si="29"/>
        <v>10.32</v>
      </c>
      <c r="F250" s="132">
        <f t="shared" si="30"/>
        <v>25100.739999999878</v>
      </c>
      <c r="G250" s="132">
        <f t="shared" si="24"/>
        <v>20884.059999999878</v>
      </c>
      <c r="H250" s="132">
        <f t="shared" si="31"/>
        <v>10.315372602739675</v>
      </c>
      <c r="I250" s="113">
        <f t="shared" si="25"/>
        <v>-4.6273972603252389E-3</v>
      </c>
    </row>
    <row r="251" spans="1:9" x14ac:dyDescent="0.25">
      <c r="A251" s="45">
        <v>44165</v>
      </c>
      <c r="B251" s="134">
        <f t="shared" si="26"/>
        <v>1</v>
      </c>
      <c r="C251" s="132">
        <f t="shared" si="27"/>
        <v>4227</v>
      </c>
      <c r="D251" s="133">
        <f t="shared" si="28"/>
        <v>4218.42</v>
      </c>
      <c r="E251" s="132">
        <f t="shared" si="29"/>
        <v>8.58</v>
      </c>
      <c r="F251" s="132">
        <f t="shared" si="30"/>
        <v>20884.059999999878</v>
      </c>
      <c r="G251" s="132">
        <f t="shared" si="24"/>
        <v>16665.639999999876</v>
      </c>
      <c r="H251" s="132">
        <f t="shared" si="31"/>
        <v>8.5824904109588545</v>
      </c>
      <c r="I251" s="113">
        <f t="shared" si="25"/>
        <v>2.4904109588543832E-3</v>
      </c>
    </row>
    <row r="252" spans="1:9" x14ac:dyDescent="0.25">
      <c r="A252" s="45">
        <v>44166</v>
      </c>
      <c r="B252" s="134">
        <f t="shared" si="26"/>
        <v>1</v>
      </c>
      <c r="C252" s="132">
        <f t="shared" si="27"/>
        <v>4227</v>
      </c>
      <c r="D252" s="133">
        <f t="shared" si="28"/>
        <v>4220.1499999999996</v>
      </c>
      <c r="E252" s="132">
        <f t="shared" si="29"/>
        <v>6.85</v>
      </c>
      <c r="F252" s="132">
        <f t="shared" si="30"/>
        <v>16665.639999999876</v>
      </c>
      <c r="G252" s="132">
        <f t="shared" si="24"/>
        <v>12445.489999999876</v>
      </c>
      <c r="H252" s="132">
        <f t="shared" si="31"/>
        <v>6.84889315068488</v>
      </c>
      <c r="I252" s="113">
        <f t="shared" si="25"/>
        <v>-1.1068493151196179E-3</v>
      </c>
    </row>
    <row r="253" spans="1:9" x14ac:dyDescent="0.25">
      <c r="A253" s="45">
        <v>44167</v>
      </c>
      <c r="B253" s="134">
        <f t="shared" si="26"/>
        <v>1</v>
      </c>
      <c r="C253" s="132">
        <f t="shared" si="27"/>
        <v>4227</v>
      </c>
      <c r="D253" s="133">
        <f t="shared" si="28"/>
        <v>4221.8900000000003</v>
      </c>
      <c r="E253" s="132">
        <f t="shared" si="29"/>
        <v>5.1100000000000003</v>
      </c>
      <c r="F253" s="132">
        <f t="shared" si="30"/>
        <v>12445.489999999876</v>
      </c>
      <c r="G253" s="132">
        <f t="shared" si="24"/>
        <v>8223.5999999998749</v>
      </c>
      <c r="H253" s="132">
        <f t="shared" si="31"/>
        <v>5.1145849315067977</v>
      </c>
      <c r="I253" s="113">
        <f t="shared" si="25"/>
        <v>4.5849315067973961E-3</v>
      </c>
    </row>
    <row r="254" spans="1:9" x14ac:dyDescent="0.25">
      <c r="A254" s="45">
        <v>44168</v>
      </c>
      <c r="B254" s="134">
        <f t="shared" si="26"/>
        <v>1</v>
      </c>
      <c r="C254" s="132">
        <f t="shared" si="27"/>
        <v>4227</v>
      </c>
      <c r="D254" s="133">
        <f t="shared" si="28"/>
        <v>4223.62</v>
      </c>
      <c r="E254" s="132">
        <f t="shared" si="29"/>
        <v>3.38</v>
      </c>
      <c r="F254" s="132">
        <f t="shared" si="30"/>
        <v>8223.5999999998749</v>
      </c>
      <c r="G254" s="132">
        <f t="shared" si="24"/>
        <v>3999.979999999875</v>
      </c>
      <c r="H254" s="132">
        <f t="shared" si="31"/>
        <v>3.3795616438355647</v>
      </c>
      <c r="I254" s="113">
        <f t="shared" si="25"/>
        <v>-4.383561644352163E-4</v>
      </c>
    </row>
    <row r="255" spans="1:9" x14ac:dyDescent="0.25">
      <c r="A255" s="45">
        <v>44169</v>
      </c>
      <c r="B255" s="134">
        <f t="shared" si="26"/>
        <v>1</v>
      </c>
      <c r="C255" s="132">
        <f t="shared" si="27"/>
        <v>4227</v>
      </c>
      <c r="D255" s="133">
        <f t="shared" si="28"/>
        <v>3999.9799999998754</v>
      </c>
      <c r="E255" s="132">
        <v>227.0200000001247</v>
      </c>
      <c r="F255" s="132">
        <f t="shared" si="30"/>
        <v>3999.979999999875</v>
      </c>
      <c r="G255" s="132">
        <f t="shared" si="24"/>
        <v>0</v>
      </c>
      <c r="H255" s="132">
        <f t="shared" si="31"/>
        <v>1.6438273972602224</v>
      </c>
      <c r="I255" s="113">
        <f t="shared" si="25"/>
        <v>-225.37617260286447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20117-45CC-4DEE-81C1-E9DE1DD0CEE0}">
  <dimension ref="A1:I256"/>
  <sheetViews>
    <sheetView workbookViewId="0">
      <pane ySplit="3" topLeftCell="A237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2.28515625" bestFit="1" customWidth="1"/>
    <col min="3" max="3" width="18.42578125" bestFit="1" customWidth="1"/>
    <col min="4" max="4" width="12.85546875" bestFit="1" customWidth="1"/>
    <col min="5" max="5" width="10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8.7109375" bestFit="1" customWidth="1"/>
  </cols>
  <sheetData>
    <row r="1" spans="1:9" x14ac:dyDescent="0.25">
      <c r="A1" s="199" t="s">
        <v>267</v>
      </c>
      <c r="B1" s="46">
        <v>43889</v>
      </c>
      <c r="C1" s="202" t="s">
        <v>377</v>
      </c>
      <c r="D1" s="83">
        <v>1000000</v>
      </c>
      <c r="E1" s="137"/>
      <c r="F1" s="137"/>
      <c r="G1" s="137"/>
      <c r="H1" s="137"/>
      <c r="I1" s="137"/>
    </row>
    <row r="2" spans="1:9" x14ac:dyDescent="0.25">
      <c r="A2" s="199" t="s">
        <v>268</v>
      </c>
      <c r="B2" s="198">
        <v>0.15</v>
      </c>
      <c r="C2" s="196" t="s">
        <v>381</v>
      </c>
      <c r="D2" s="39">
        <f>ROUNDUP(4178.09402879123,0)</f>
        <v>4179</v>
      </c>
      <c r="E2" s="137"/>
      <c r="F2" s="137"/>
      <c r="G2" s="137"/>
      <c r="H2" s="137"/>
      <c r="I2" s="137"/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45">
        <v>43890</v>
      </c>
      <c r="B4" s="134">
        <f>_xlfn.DAYS(A4,B1)</f>
        <v>1</v>
      </c>
      <c r="C4" s="132">
        <v>0</v>
      </c>
      <c r="D4" s="133">
        <v>0</v>
      </c>
      <c r="E4" s="132">
        <f>ROUNDUP(F4*B4*$B$2/365,0)</f>
        <v>411</v>
      </c>
      <c r="F4" s="132">
        <f>D1</f>
        <v>1000000</v>
      </c>
      <c r="G4" s="132">
        <f t="shared" ref="G4:G67" si="0">F4-D4</f>
        <v>1000000</v>
      </c>
      <c r="H4" s="132">
        <f>F4*$B$2*B4/365</f>
        <v>410.95890410958901</v>
      </c>
      <c r="I4" s="113">
        <f t="shared" ref="I4:I67" si="1">H4-E4</f>
        <v>-4.1095890410986158E-2</v>
      </c>
    </row>
    <row r="5" spans="1:9" x14ac:dyDescent="0.25">
      <c r="A5" s="45">
        <v>43891</v>
      </c>
      <c r="B5" s="134">
        <f t="shared" ref="B5:B68" si="2">A5-A4</f>
        <v>1</v>
      </c>
      <c r="C5" s="132">
        <f t="shared" ref="C5:C68" si="3">$D$2</f>
        <v>4179</v>
      </c>
      <c r="D5" s="133">
        <f t="shared" ref="D5:D68" si="4">C5-E5</f>
        <v>3768.04</v>
      </c>
      <c r="E5" s="132">
        <f t="shared" ref="E5:E68" si="5">ROUND(F5*B5*$B$2/365,2)</f>
        <v>410.96</v>
      </c>
      <c r="F5" s="132">
        <f t="shared" ref="F5:F68" si="6">G4</f>
        <v>1000000</v>
      </c>
      <c r="G5" s="132">
        <f t="shared" si="0"/>
        <v>996231.96</v>
      </c>
      <c r="H5" s="132">
        <f t="shared" ref="H5:H68" si="7">F5*$B$2*B5/365</f>
        <v>410.95890410958901</v>
      </c>
      <c r="I5" s="113">
        <f t="shared" si="1"/>
        <v>-1.0958904109656942E-3</v>
      </c>
    </row>
    <row r="6" spans="1:9" x14ac:dyDescent="0.25">
      <c r="A6" s="45">
        <v>43892</v>
      </c>
      <c r="B6" s="134">
        <f t="shared" si="2"/>
        <v>1</v>
      </c>
      <c r="C6" s="132">
        <f t="shared" si="3"/>
        <v>4179</v>
      </c>
      <c r="D6" s="133">
        <f t="shared" si="4"/>
        <v>3769.59</v>
      </c>
      <c r="E6" s="132">
        <f t="shared" si="5"/>
        <v>409.41</v>
      </c>
      <c r="F6" s="132">
        <f t="shared" si="6"/>
        <v>996231.96</v>
      </c>
      <c r="G6" s="132">
        <f t="shared" si="0"/>
        <v>992462.37</v>
      </c>
      <c r="H6" s="132">
        <f t="shared" si="7"/>
        <v>409.41039452054792</v>
      </c>
      <c r="I6" s="113">
        <f t="shared" si="1"/>
        <v>3.9452054789990143E-4</v>
      </c>
    </row>
    <row r="7" spans="1:9" x14ac:dyDescent="0.25">
      <c r="A7" s="45">
        <v>43893</v>
      </c>
      <c r="B7" s="134">
        <f t="shared" si="2"/>
        <v>1</v>
      </c>
      <c r="C7" s="132">
        <f t="shared" si="3"/>
        <v>4179</v>
      </c>
      <c r="D7" s="133">
        <f t="shared" si="4"/>
        <v>3771.14</v>
      </c>
      <c r="E7" s="132">
        <f t="shared" si="5"/>
        <v>407.86</v>
      </c>
      <c r="F7" s="132">
        <f t="shared" si="6"/>
        <v>992462.37</v>
      </c>
      <c r="G7" s="132">
        <f t="shared" si="0"/>
        <v>988691.23</v>
      </c>
      <c r="H7" s="132">
        <f t="shared" si="7"/>
        <v>407.86124794520549</v>
      </c>
      <c r="I7" s="113">
        <f t="shared" si="1"/>
        <v>1.247945205477663E-3</v>
      </c>
    </row>
    <row r="8" spans="1:9" x14ac:dyDescent="0.25">
      <c r="A8" s="45">
        <v>43894</v>
      </c>
      <c r="B8" s="134">
        <f t="shared" si="2"/>
        <v>1</v>
      </c>
      <c r="C8" s="132">
        <f t="shared" si="3"/>
        <v>4179</v>
      </c>
      <c r="D8" s="133">
        <f t="shared" si="4"/>
        <v>3772.69</v>
      </c>
      <c r="E8" s="132">
        <f t="shared" si="5"/>
        <v>406.31</v>
      </c>
      <c r="F8" s="132">
        <f t="shared" si="6"/>
        <v>988691.23</v>
      </c>
      <c r="G8" s="132">
        <f t="shared" si="0"/>
        <v>984918.54</v>
      </c>
      <c r="H8" s="132">
        <f t="shared" si="7"/>
        <v>406.31146438356166</v>
      </c>
      <c r="I8" s="113">
        <f t="shared" si="1"/>
        <v>1.4643835616539036E-3</v>
      </c>
    </row>
    <row r="9" spans="1:9" x14ac:dyDescent="0.25">
      <c r="A9" s="45">
        <v>43895</v>
      </c>
      <c r="B9" s="134">
        <f t="shared" si="2"/>
        <v>1</v>
      </c>
      <c r="C9" s="132">
        <f t="shared" si="3"/>
        <v>4179</v>
      </c>
      <c r="D9" s="133">
        <f t="shared" si="4"/>
        <v>3774.24</v>
      </c>
      <c r="E9" s="132">
        <f t="shared" si="5"/>
        <v>404.76</v>
      </c>
      <c r="F9" s="132">
        <f t="shared" si="6"/>
        <v>984918.54</v>
      </c>
      <c r="G9" s="132">
        <f t="shared" si="0"/>
        <v>981144.3</v>
      </c>
      <c r="H9" s="132">
        <f t="shared" si="7"/>
        <v>404.76104383561642</v>
      </c>
      <c r="I9" s="113">
        <f t="shared" si="1"/>
        <v>1.0438356164286233E-3</v>
      </c>
    </row>
    <row r="10" spans="1:9" x14ac:dyDescent="0.25">
      <c r="A10" s="45">
        <v>43896</v>
      </c>
      <c r="B10" s="134">
        <f t="shared" si="2"/>
        <v>1</v>
      </c>
      <c r="C10" s="132">
        <f t="shared" si="3"/>
        <v>4179</v>
      </c>
      <c r="D10" s="133">
        <f t="shared" si="4"/>
        <v>3775.79</v>
      </c>
      <c r="E10" s="132">
        <f t="shared" si="5"/>
        <v>403.21</v>
      </c>
      <c r="F10" s="132">
        <f t="shared" si="6"/>
        <v>981144.3</v>
      </c>
      <c r="G10" s="132">
        <f t="shared" si="0"/>
        <v>977368.51</v>
      </c>
      <c r="H10" s="132">
        <f t="shared" si="7"/>
        <v>403.20998630136984</v>
      </c>
      <c r="I10" s="113">
        <f t="shared" si="1"/>
        <v>-1.3698630141334434E-5</v>
      </c>
    </row>
    <row r="11" spans="1:9" x14ac:dyDescent="0.25">
      <c r="A11" s="45">
        <v>43897</v>
      </c>
      <c r="B11" s="134">
        <f t="shared" si="2"/>
        <v>1</v>
      </c>
      <c r="C11" s="132">
        <f t="shared" si="3"/>
        <v>4179</v>
      </c>
      <c r="D11" s="133">
        <f t="shared" si="4"/>
        <v>3777.34</v>
      </c>
      <c r="E11" s="132">
        <f t="shared" si="5"/>
        <v>401.66</v>
      </c>
      <c r="F11" s="132">
        <f t="shared" si="6"/>
        <v>977368.51</v>
      </c>
      <c r="G11" s="132">
        <f t="shared" si="0"/>
        <v>973591.17</v>
      </c>
      <c r="H11" s="132">
        <f t="shared" si="7"/>
        <v>401.65829178082191</v>
      </c>
      <c r="I11" s="113">
        <f t="shared" si="1"/>
        <v>-1.7082191781128131E-3</v>
      </c>
    </row>
    <row r="12" spans="1:9" x14ac:dyDescent="0.25">
      <c r="A12" s="45">
        <v>43898</v>
      </c>
      <c r="B12" s="134">
        <f t="shared" si="2"/>
        <v>1</v>
      </c>
      <c r="C12" s="132">
        <f t="shared" si="3"/>
        <v>4179</v>
      </c>
      <c r="D12" s="133">
        <f t="shared" si="4"/>
        <v>3778.89</v>
      </c>
      <c r="E12" s="132">
        <f t="shared" si="5"/>
        <v>400.11</v>
      </c>
      <c r="F12" s="132">
        <f t="shared" si="6"/>
        <v>973591.17</v>
      </c>
      <c r="G12" s="132">
        <f t="shared" si="0"/>
        <v>969812.28</v>
      </c>
      <c r="H12" s="132">
        <f t="shared" si="7"/>
        <v>400.10596027397264</v>
      </c>
      <c r="I12" s="113">
        <f t="shared" si="1"/>
        <v>-4.0397260273721258E-3</v>
      </c>
    </row>
    <row r="13" spans="1:9" x14ac:dyDescent="0.25">
      <c r="A13" s="45">
        <v>43899</v>
      </c>
      <c r="B13" s="134">
        <f t="shared" si="2"/>
        <v>1</v>
      </c>
      <c r="C13" s="132">
        <f t="shared" si="3"/>
        <v>4179</v>
      </c>
      <c r="D13" s="133">
        <f t="shared" si="4"/>
        <v>3780.45</v>
      </c>
      <c r="E13" s="132">
        <f t="shared" si="5"/>
        <v>398.55</v>
      </c>
      <c r="F13" s="132">
        <f t="shared" si="6"/>
        <v>969812.28</v>
      </c>
      <c r="G13" s="132">
        <f t="shared" si="0"/>
        <v>966031.83000000007</v>
      </c>
      <c r="H13" s="132">
        <f t="shared" si="7"/>
        <v>398.55299178082191</v>
      </c>
      <c r="I13" s="113">
        <f t="shared" si="1"/>
        <v>2.9917808219011022E-3</v>
      </c>
    </row>
    <row r="14" spans="1:9" x14ac:dyDescent="0.25">
      <c r="A14" s="45">
        <v>43900</v>
      </c>
      <c r="B14" s="134">
        <f t="shared" si="2"/>
        <v>1</v>
      </c>
      <c r="C14" s="132">
        <f t="shared" si="3"/>
        <v>4179</v>
      </c>
      <c r="D14" s="133">
        <f t="shared" si="4"/>
        <v>3782</v>
      </c>
      <c r="E14" s="132">
        <f t="shared" si="5"/>
        <v>397</v>
      </c>
      <c r="F14" s="132">
        <f t="shared" si="6"/>
        <v>966031.83000000007</v>
      </c>
      <c r="G14" s="132">
        <f t="shared" si="0"/>
        <v>962249.83000000007</v>
      </c>
      <c r="H14" s="132">
        <f t="shared" si="7"/>
        <v>396.9993821917808</v>
      </c>
      <c r="I14" s="113">
        <f t="shared" si="1"/>
        <v>-6.178082192036527E-4</v>
      </c>
    </row>
    <row r="15" spans="1:9" x14ac:dyDescent="0.25">
      <c r="A15" s="45">
        <v>43901</v>
      </c>
      <c r="B15" s="134">
        <f t="shared" si="2"/>
        <v>1</v>
      </c>
      <c r="C15" s="132">
        <f t="shared" si="3"/>
        <v>4179</v>
      </c>
      <c r="D15" s="133">
        <f t="shared" si="4"/>
        <v>3783.55</v>
      </c>
      <c r="E15" s="132">
        <f t="shared" si="5"/>
        <v>395.45</v>
      </c>
      <c r="F15" s="132">
        <f t="shared" si="6"/>
        <v>962249.83000000007</v>
      </c>
      <c r="G15" s="132">
        <f t="shared" si="0"/>
        <v>958466.28</v>
      </c>
      <c r="H15" s="132">
        <f t="shared" si="7"/>
        <v>395.44513561643839</v>
      </c>
      <c r="I15" s="113">
        <f t="shared" si="1"/>
        <v>-4.8643835615962416E-3</v>
      </c>
    </row>
    <row r="16" spans="1:9" x14ac:dyDescent="0.25">
      <c r="A16" s="45">
        <v>43902</v>
      </c>
      <c r="B16" s="134">
        <f t="shared" si="2"/>
        <v>1</v>
      </c>
      <c r="C16" s="132">
        <f t="shared" si="3"/>
        <v>4179</v>
      </c>
      <c r="D16" s="133">
        <f t="shared" si="4"/>
        <v>3785.11</v>
      </c>
      <c r="E16" s="132">
        <f t="shared" si="5"/>
        <v>393.89</v>
      </c>
      <c r="F16" s="132">
        <f t="shared" si="6"/>
        <v>958466.28</v>
      </c>
      <c r="G16" s="132">
        <f t="shared" si="0"/>
        <v>954681.17</v>
      </c>
      <c r="H16" s="132">
        <f t="shared" si="7"/>
        <v>393.89025205479453</v>
      </c>
      <c r="I16" s="113">
        <f t="shared" si="1"/>
        <v>2.5205479454371016E-4</v>
      </c>
    </row>
    <row r="17" spans="1:9" x14ac:dyDescent="0.25">
      <c r="A17" s="45">
        <v>43903</v>
      </c>
      <c r="B17" s="134">
        <f t="shared" si="2"/>
        <v>1</v>
      </c>
      <c r="C17" s="132">
        <f t="shared" si="3"/>
        <v>4179</v>
      </c>
      <c r="D17" s="133">
        <f t="shared" si="4"/>
        <v>3786.67</v>
      </c>
      <c r="E17" s="132">
        <f t="shared" si="5"/>
        <v>392.33</v>
      </c>
      <c r="F17" s="132">
        <f t="shared" si="6"/>
        <v>954681.17</v>
      </c>
      <c r="G17" s="132">
        <f t="shared" si="0"/>
        <v>950894.5</v>
      </c>
      <c r="H17" s="132">
        <f t="shared" si="7"/>
        <v>392.33472739726028</v>
      </c>
      <c r="I17" s="113">
        <f t="shared" si="1"/>
        <v>4.7273972602965841E-3</v>
      </c>
    </row>
    <row r="18" spans="1:9" x14ac:dyDescent="0.25">
      <c r="A18" s="45">
        <v>43904</v>
      </c>
      <c r="B18" s="134">
        <f t="shared" si="2"/>
        <v>1</v>
      </c>
      <c r="C18" s="132">
        <f t="shared" si="3"/>
        <v>4179</v>
      </c>
      <c r="D18" s="133">
        <f t="shared" si="4"/>
        <v>3788.2200000000003</v>
      </c>
      <c r="E18" s="132">
        <f t="shared" si="5"/>
        <v>390.78</v>
      </c>
      <c r="F18" s="132">
        <f t="shared" si="6"/>
        <v>950894.5</v>
      </c>
      <c r="G18" s="132">
        <f t="shared" si="0"/>
        <v>947106.28</v>
      </c>
      <c r="H18" s="132">
        <f t="shared" si="7"/>
        <v>390.77856164383559</v>
      </c>
      <c r="I18" s="113">
        <f t="shared" si="1"/>
        <v>-1.4383561643853682E-3</v>
      </c>
    </row>
    <row r="19" spans="1:9" x14ac:dyDescent="0.25">
      <c r="A19" s="45">
        <v>43905</v>
      </c>
      <c r="B19" s="134">
        <f t="shared" si="2"/>
        <v>1</v>
      </c>
      <c r="C19" s="132">
        <f t="shared" si="3"/>
        <v>4179</v>
      </c>
      <c r="D19" s="133">
        <f t="shared" si="4"/>
        <v>3789.7799999999997</v>
      </c>
      <c r="E19" s="132">
        <f t="shared" si="5"/>
        <v>389.22</v>
      </c>
      <c r="F19" s="132">
        <f t="shared" si="6"/>
        <v>947106.28</v>
      </c>
      <c r="G19" s="132">
        <f t="shared" si="0"/>
        <v>943316.5</v>
      </c>
      <c r="H19" s="132">
        <f t="shared" si="7"/>
        <v>389.22175890410961</v>
      </c>
      <c r="I19" s="113">
        <f t="shared" si="1"/>
        <v>1.7589041095789071E-3</v>
      </c>
    </row>
    <row r="20" spans="1:9" x14ac:dyDescent="0.25">
      <c r="A20" s="45">
        <v>43906</v>
      </c>
      <c r="B20" s="134">
        <f t="shared" si="2"/>
        <v>1</v>
      </c>
      <c r="C20" s="132">
        <f t="shared" si="3"/>
        <v>4179</v>
      </c>
      <c r="D20" s="133">
        <f t="shared" si="4"/>
        <v>3791.34</v>
      </c>
      <c r="E20" s="132">
        <f t="shared" si="5"/>
        <v>387.66</v>
      </c>
      <c r="F20" s="132">
        <f t="shared" si="6"/>
        <v>943316.5</v>
      </c>
      <c r="G20" s="132">
        <f t="shared" si="0"/>
        <v>939525.16</v>
      </c>
      <c r="H20" s="132">
        <f t="shared" si="7"/>
        <v>387.66431506849318</v>
      </c>
      <c r="I20" s="113">
        <f t="shared" si="1"/>
        <v>4.3150684931561045E-3</v>
      </c>
    </row>
    <row r="21" spans="1:9" x14ac:dyDescent="0.25">
      <c r="A21" s="45">
        <v>43907</v>
      </c>
      <c r="B21" s="134">
        <f t="shared" si="2"/>
        <v>1</v>
      </c>
      <c r="C21" s="132">
        <f t="shared" si="3"/>
        <v>4179</v>
      </c>
      <c r="D21" s="133">
        <f t="shared" si="4"/>
        <v>3792.89</v>
      </c>
      <c r="E21" s="132">
        <f t="shared" si="5"/>
        <v>386.11</v>
      </c>
      <c r="F21" s="132">
        <f t="shared" si="6"/>
        <v>939525.16</v>
      </c>
      <c r="G21" s="132">
        <f t="shared" si="0"/>
        <v>935732.27</v>
      </c>
      <c r="H21" s="132">
        <f t="shared" si="7"/>
        <v>386.10623013698631</v>
      </c>
      <c r="I21" s="113">
        <f t="shared" si="1"/>
        <v>-3.7698630137015243E-3</v>
      </c>
    </row>
    <row r="22" spans="1:9" x14ac:dyDescent="0.25">
      <c r="A22" s="45">
        <v>43908</v>
      </c>
      <c r="B22" s="134">
        <f t="shared" si="2"/>
        <v>1</v>
      </c>
      <c r="C22" s="132">
        <f t="shared" si="3"/>
        <v>4179</v>
      </c>
      <c r="D22" s="133">
        <f t="shared" si="4"/>
        <v>3794.45</v>
      </c>
      <c r="E22" s="132">
        <f t="shared" si="5"/>
        <v>384.55</v>
      </c>
      <c r="F22" s="132">
        <f t="shared" si="6"/>
        <v>935732.27</v>
      </c>
      <c r="G22" s="132">
        <f t="shared" si="0"/>
        <v>931937.82000000007</v>
      </c>
      <c r="H22" s="132">
        <f t="shared" si="7"/>
        <v>384.54750821917804</v>
      </c>
      <c r="I22" s="113">
        <f t="shared" si="1"/>
        <v>-2.491780821969769E-3</v>
      </c>
    </row>
    <row r="23" spans="1:9" x14ac:dyDescent="0.25">
      <c r="A23" s="45">
        <v>43909</v>
      </c>
      <c r="B23" s="134">
        <f t="shared" si="2"/>
        <v>1</v>
      </c>
      <c r="C23" s="132">
        <f t="shared" si="3"/>
        <v>4179</v>
      </c>
      <c r="D23" s="133">
        <f t="shared" si="4"/>
        <v>3796.01</v>
      </c>
      <c r="E23" s="132">
        <f t="shared" si="5"/>
        <v>382.99</v>
      </c>
      <c r="F23" s="132">
        <f t="shared" si="6"/>
        <v>931937.82000000007</v>
      </c>
      <c r="G23" s="132">
        <f t="shared" si="0"/>
        <v>928141.81</v>
      </c>
      <c r="H23" s="132">
        <f t="shared" si="7"/>
        <v>382.9881452054795</v>
      </c>
      <c r="I23" s="113">
        <f t="shared" si="1"/>
        <v>-1.8547945205114047E-3</v>
      </c>
    </row>
    <row r="24" spans="1:9" x14ac:dyDescent="0.25">
      <c r="A24" s="45">
        <v>43910</v>
      </c>
      <c r="B24" s="134">
        <f t="shared" si="2"/>
        <v>1</v>
      </c>
      <c r="C24" s="132">
        <f t="shared" si="3"/>
        <v>4179</v>
      </c>
      <c r="D24" s="133">
        <f t="shared" si="4"/>
        <v>3797.57</v>
      </c>
      <c r="E24" s="132">
        <f t="shared" si="5"/>
        <v>381.43</v>
      </c>
      <c r="F24" s="132">
        <f t="shared" si="6"/>
        <v>928141.81</v>
      </c>
      <c r="G24" s="132">
        <f t="shared" si="0"/>
        <v>924344.24000000011</v>
      </c>
      <c r="H24" s="132">
        <f t="shared" si="7"/>
        <v>381.4281410958904</v>
      </c>
      <c r="I24" s="113">
        <f t="shared" si="1"/>
        <v>-1.8589041096106484E-3</v>
      </c>
    </row>
    <row r="25" spans="1:9" x14ac:dyDescent="0.25">
      <c r="A25" s="45">
        <v>43911</v>
      </c>
      <c r="B25" s="134">
        <f t="shared" si="2"/>
        <v>1</v>
      </c>
      <c r="C25" s="132">
        <f t="shared" si="3"/>
        <v>4179</v>
      </c>
      <c r="D25" s="133">
        <f t="shared" si="4"/>
        <v>3799.13</v>
      </c>
      <c r="E25" s="132">
        <f t="shared" si="5"/>
        <v>379.87</v>
      </c>
      <c r="F25" s="132">
        <f t="shared" si="6"/>
        <v>924344.24000000011</v>
      </c>
      <c r="G25" s="132">
        <f t="shared" si="0"/>
        <v>920545.1100000001</v>
      </c>
      <c r="H25" s="132">
        <f t="shared" si="7"/>
        <v>379.86749589041096</v>
      </c>
      <c r="I25" s="113">
        <f t="shared" si="1"/>
        <v>-2.5041095890401266E-3</v>
      </c>
    </row>
    <row r="26" spans="1:9" x14ac:dyDescent="0.25">
      <c r="A26" s="45">
        <v>43912</v>
      </c>
      <c r="B26" s="134">
        <f t="shared" si="2"/>
        <v>1</v>
      </c>
      <c r="C26" s="132">
        <f t="shared" si="3"/>
        <v>4179</v>
      </c>
      <c r="D26" s="133">
        <f t="shared" si="4"/>
        <v>3800.69</v>
      </c>
      <c r="E26" s="132">
        <f t="shared" si="5"/>
        <v>378.31</v>
      </c>
      <c r="F26" s="132">
        <f t="shared" si="6"/>
        <v>920545.1100000001</v>
      </c>
      <c r="G26" s="132">
        <f t="shared" si="0"/>
        <v>916744.42000000016</v>
      </c>
      <c r="H26" s="132">
        <f t="shared" si="7"/>
        <v>378.30620958904109</v>
      </c>
      <c r="I26" s="113">
        <f t="shared" si="1"/>
        <v>-3.790410958913526E-3</v>
      </c>
    </row>
    <row r="27" spans="1:9" x14ac:dyDescent="0.25">
      <c r="A27" s="45">
        <v>43913</v>
      </c>
      <c r="B27" s="134">
        <f t="shared" si="2"/>
        <v>1</v>
      </c>
      <c r="C27" s="132">
        <f t="shared" si="3"/>
        <v>4179</v>
      </c>
      <c r="D27" s="133">
        <f t="shared" si="4"/>
        <v>3802.26</v>
      </c>
      <c r="E27" s="132">
        <f t="shared" si="5"/>
        <v>376.74</v>
      </c>
      <c r="F27" s="132">
        <f t="shared" si="6"/>
        <v>916744.42000000016</v>
      </c>
      <c r="G27" s="132">
        <f t="shared" si="0"/>
        <v>912942.16000000015</v>
      </c>
      <c r="H27" s="132">
        <f t="shared" si="7"/>
        <v>376.74428219178088</v>
      </c>
      <c r="I27" s="113">
        <f t="shared" si="1"/>
        <v>4.2821917808737453E-3</v>
      </c>
    </row>
    <row r="28" spans="1:9" x14ac:dyDescent="0.25">
      <c r="A28" s="45">
        <v>43914</v>
      </c>
      <c r="B28" s="134">
        <f t="shared" si="2"/>
        <v>1</v>
      </c>
      <c r="C28" s="132">
        <f t="shared" si="3"/>
        <v>4179</v>
      </c>
      <c r="D28" s="133">
        <f t="shared" si="4"/>
        <v>3803.82</v>
      </c>
      <c r="E28" s="132">
        <f t="shared" si="5"/>
        <v>375.18</v>
      </c>
      <c r="F28" s="132">
        <f t="shared" si="6"/>
        <v>912942.16000000015</v>
      </c>
      <c r="G28" s="132">
        <f t="shared" si="0"/>
        <v>909138.3400000002</v>
      </c>
      <c r="H28" s="132">
        <f t="shared" si="7"/>
        <v>375.18170958904113</v>
      </c>
      <c r="I28" s="113">
        <f t="shared" si="1"/>
        <v>1.7095890411269465E-3</v>
      </c>
    </row>
    <row r="29" spans="1:9" x14ac:dyDescent="0.25">
      <c r="A29" s="45">
        <v>43915</v>
      </c>
      <c r="B29" s="134">
        <f t="shared" si="2"/>
        <v>1</v>
      </c>
      <c r="C29" s="132">
        <f t="shared" si="3"/>
        <v>4179</v>
      </c>
      <c r="D29" s="133">
        <f t="shared" si="4"/>
        <v>3805.38</v>
      </c>
      <c r="E29" s="132">
        <f t="shared" si="5"/>
        <v>373.62</v>
      </c>
      <c r="F29" s="132">
        <f t="shared" si="6"/>
        <v>909138.3400000002</v>
      </c>
      <c r="G29" s="132">
        <f t="shared" si="0"/>
        <v>905332.9600000002</v>
      </c>
      <c r="H29" s="132">
        <f t="shared" si="7"/>
        <v>373.618495890411</v>
      </c>
      <c r="I29" s="113">
        <f t="shared" si="1"/>
        <v>-1.50410958900693E-3</v>
      </c>
    </row>
    <row r="30" spans="1:9" x14ac:dyDescent="0.25">
      <c r="A30" s="45">
        <v>43916</v>
      </c>
      <c r="B30" s="134">
        <f t="shared" si="2"/>
        <v>1</v>
      </c>
      <c r="C30" s="132">
        <f t="shared" si="3"/>
        <v>4179</v>
      </c>
      <c r="D30" s="133">
        <f t="shared" si="4"/>
        <v>3806.95</v>
      </c>
      <c r="E30" s="132">
        <f t="shared" si="5"/>
        <v>372.05</v>
      </c>
      <c r="F30" s="132">
        <f t="shared" si="6"/>
        <v>905332.9600000002</v>
      </c>
      <c r="G30" s="132">
        <f t="shared" si="0"/>
        <v>901526.01000000024</v>
      </c>
      <c r="H30" s="132">
        <f t="shared" si="7"/>
        <v>372.05464109589047</v>
      </c>
      <c r="I30" s="113">
        <f t="shared" si="1"/>
        <v>4.6410958904630206E-3</v>
      </c>
    </row>
    <row r="31" spans="1:9" x14ac:dyDescent="0.25">
      <c r="A31" s="45">
        <v>43917</v>
      </c>
      <c r="B31" s="134">
        <f t="shared" si="2"/>
        <v>1</v>
      </c>
      <c r="C31" s="132">
        <f t="shared" si="3"/>
        <v>4179</v>
      </c>
      <c r="D31" s="133">
        <f t="shared" si="4"/>
        <v>3808.51</v>
      </c>
      <c r="E31" s="132">
        <f t="shared" si="5"/>
        <v>370.49</v>
      </c>
      <c r="F31" s="132">
        <f t="shared" si="6"/>
        <v>901526.01000000024</v>
      </c>
      <c r="G31" s="132">
        <f t="shared" si="0"/>
        <v>897717.50000000023</v>
      </c>
      <c r="H31" s="132">
        <f t="shared" si="7"/>
        <v>370.49014109589052</v>
      </c>
      <c r="I31" s="113">
        <f t="shared" si="1"/>
        <v>1.4109589051258808E-4</v>
      </c>
    </row>
    <row r="32" spans="1:9" x14ac:dyDescent="0.25">
      <c r="A32" s="45">
        <v>43918</v>
      </c>
      <c r="B32" s="134">
        <f t="shared" si="2"/>
        <v>1</v>
      </c>
      <c r="C32" s="132">
        <f t="shared" si="3"/>
        <v>4179</v>
      </c>
      <c r="D32" s="133">
        <f t="shared" si="4"/>
        <v>3810.07</v>
      </c>
      <c r="E32" s="132">
        <f t="shared" si="5"/>
        <v>368.93</v>
      </c>
      <c r="F32" s="132">
        <f t="shared" si="6"/>
        <v>897717.50000000023</v>
      </c>
      <c r="G32" s="132">
        <f t="shared" si="0"/>
        <v>893907.43000000028</v>
      </c>
      <c r="H32" s="132">
        <f t="shared" si="7"/>
        <v>368.92500000000007</v>
      </c>
      <c r="I32" s="113">
        <f t="shared" si="1"/>
        <v>-4.9999999999386091E-3</v>
      </c>
    </row>
    <row r="33" spans="1:9" x14ac:dyDescent="0.25">
      <c r="A33" s="45">
        <v>43919</v>
      </c>
      <c r="B33" s="134">
        <f t="shared" si="2"/>
        <v>1</v>
      </c>
      <c r="C33" s="132">
        <f t="shared" si="3"/>
        <v>4179</v>
      </c>
      <c r="D33" s="133">
        <f t="shared" si="4"/>
        <v>3811.64</v>
      </c>
      <c r="E33" s="132">
        <f t="shared" si="5"/>
        <v>367.36</v>
      </c>
      <c r="F33" s="132">
        <f t="shared" si="6"/>
        <v>893907.43000000028</v>
      </c>
      <c r="G33" s="132">
        <f t="shared" si="0"/>
        <v>890095.79000000027</v>
      </c>
      <c r="H33" s="132">
        <f t="shared" si="7"/>
        <v>367.35921780821923</v>
      </c>
      <c r="I33" s="113">
        <f t="shared" si="1"/>
        <v>-7.8219178078597906E-4</v>
      </c>
    </row>
    <row r="34" spans="1:9" x14ac:dyDescent="0.25">
      <c r="A34" s="45">
        <v>43920</v>
      </c>
      <c r="B34" s="134">
        <f t="shared" si="2"/>
        <v>1</v>
      </c>
      <c r="C34" s="132">
        <f t="shared" si="3"/>
        <v>4179</v>
      </c>
      <c r="D34" s="133">
        <f t="shared" si="4"/>
        <v>3813.21</v>
      </c>
      <c r="E34" s="132">
        <f t="shared" si="5"/>
        <v>365.79</v>
      </c>
      <c r="F34" s="132">
        <f t="shared" si="6"/>
        <v>890095.79000000027</v>
      </c>
      <c r="G34" s="132">
        <f t="shared" si="0"/>
        <v>886282.58000000031</v>
      </c>
      <c r="H34" s="132">
        <f t="shared" si="7"/>
        <v>365.79279041095901</v>
      </c>
      <c r="I34" s="113">
        <f t="shared" si="1"/>
        <v>2.7904109589940163E-3</v>
      </c>
    </row>
    <row r="35" spans="1:9" x14ac:dyDescent="0.25">
      <c r="A35" s="45">
        <v>43921</v>
      </c>
      <c r="B35" s="134">
        <f t="shared" si="2"/>
        <v>1</v>
      </c>
      <c r="C35" s="132">
        <f t="shared" si="3"/>
        <v>4179</v>
      </c>
      <c r="D35" s="133">
        <f t="shared" si="4"/>
        <v>3814.77</v>
      </c>
      <c r="E35" s="132">
        <f t="shared" si="5"/>
        <v>364.23</v>
      </c>
      <c r="F35" s="132">
        <f t="shared" si="6"/>
        <v>886282.58000000031</v>
      </c>
      <c r="G35" s="132">
        <f t="shared" si="0"/>
        <v>882467.81000000029</v>
      </c>
      <c r="H35" s="132">
        <f t="shared" si="7"/>
        <v>364.22571780821931</v>
      </c>
      <c r="I35" s="113">
        <f t="shared" si="1"/>
        <v>-4.282191780703215E-3</v>
      </c>
    </row>
    <row r="36" spans="1:9" x14ac:dyDescent="0.25">
      <c r="A36" s="45">
        <v>43922</v>
      </c>
      <c r="B36" s="134">
        <f t="shared" si="2"/>
        <v>1</v>
      </c>
      <c r="C36" s="132">
        <f t="shared" si="3"/>
        <v>4179</v>
      </c>
      <c r="D36" s="133">
        <f t="shared" si="4"/>
        <v>3816.34</v>
      </c>
      <c r="E36" s="132">
        <f t="shared" si="5"/>
        <v>362.66</v>
      </c>
      <c r="F36" s="132">
        <f t="shared" si="6"/>
        <v>882467.81000000029</v>
      </c>
      <c r="G36" s="132">
        <f t="shared" si="0"/>
        <v>878651.47000000032</v>
      </c>
      <c r="H36" s="132">
        <f t="shared" si="7"/>
        <v>362.65800410958911</v>
      </c>
      <c r="I36" s="113">
        <f t="shared" si="1"/>
        <v>-1.9958904109103059E-3</v>
      </c>
    </row>
    <row r="37" spans="1:9" x14ac:dyDescent="0.25">
      <c r="A37" s="45">
        <v>43923</v>
      </c>
      <c r="B37" s="134">
        <f t="shared" si="2"/>
        <v>1</v>
      </c>
      <c r="C37" s="132">
        <f t="shared" si="3"/>
        <v>4179</v>
      </c>
      <c r="D37" s="133">
        <f t="shared" si="4"/>
        <v>3817.91</v>
      </c>
      <c r="E37" s="132">
        <f t="shared" si="5"/>
        <v>361.09</v>
      </c>
      <c r="F37" s="132">
        <f t="shared" si="6"/>
        <v>878651.47000000032</v>
      </c>
      <c r="G37" s="132">
        <f t="shared" si="0"/>
        <v>874833.56000000029</v>
      </c>
      <c r="H37" s="132">
        <f t="shared" si="7"/>
        <v>361.0896452054796</v>
      </c>
      <c r="I37" s="113">
        <f t="shared" si="1"/>
        <v>-3.5479452037634474E-4</v>
      </c>
    </row>
    <row r="38" spans="1:9" x14ac:dyDescent="0.25">
      <c r="A38" s="45">
        <v>43924</v>
      </c>
      <c r="B38" s="134">
        <f t="shared" si="2"/>
        <v>1</v>
      </c>
      <c r="C38" s="132">
        <f t="shared" si="3"/>
        <v>4179</v>
      </c>
      <c r="D38" s="133">
        <f t="shared" si="4"/>
        <v>3819.48</v>
      </c>
      <c r="E38" s="132">
        <f t="shared" si="5"/>
        <v>359.52</v>
      </c>
      <c r="F38" s="132">
        <f t="shared" si="6"/>
        <v>874833.56000000029</v>
      </c>
      <c r="G38" s="132">
        <f t="shared" si="0"/>
        <v>871014.08000000031</v>
      </c>
      <c r="H38" s="132">
        <f t="shared" si="7"/>
        <v>359.52064109589054</v>
      </c>
      <c r="I38" s="113">
        <f t="shared" si="1"/>
        <v>6.4109589055760807E-4</v>
      </c>
    </row>
    <row r="39" spans="1:9" x14ac:dyDescent="0.25">
      <c r="A39" s="45">
        <v>43925</v>
      </c>
      <c r="B39" s="134">
        <f t="shared" si="2"/>
        <v>1</v>
      </c>
      <c r="C39" s="132">
        <f t="shared" si="3"/>
        <v>4179</v>
      </c>
      <c r="D39" s="133">
        <f t="shared" si="4"/>
        <v>3821.05</v>
      </c>
      <c r="E39" s="132">
        <f t="shared" si="5"/>
        <v>357.95</v>
      </c>
      <c r="F39" s="132">
        <f t="shared" si="6"/>
        <v>871014.08000000031</v>
      </c>
      <c r="G39" s="132">
        <f t="shared" si="0"/>
        <v>867193.03000000026</v>
      </c>
      <c r="H39" s="132">
        <f t="shared" si="7"/>
        <v>357.95099178082199</v>
      </c>
      <c r="I39" s="113">
        <f t="shared" si="1"/>
        <v>9.9178082200523932E-4</v>
      </c>
    </row>
    <row r="40" spans="1:9" x14ac:dyDescent="0.25">
      <c r="A40" s="45">
        <v>43926</v>
      </c>
      <c r="B40" s="134">
        <f t="shared" si="2"/>
        <v>1</v>
      </c>
      <c r="C40" s="132">
        <f t="shared" si="3"/>
        <v>4179</v>
      </c>
      <c r="D40" s="133">
        <f t="shared" si="4"/>
        <v>3822.62</v>
      </c>
      <c r="E40" s="132">
        <f t="shared" si="5"/>
        <v>356.38</v>
      </c>
      <c r="F40" s="132">
        <f t="shared" si="6"/>
        <v>867193.03000000026</v>
      </c>
      <c r="G40" s="132">
        <f t="shared" si="0"/>
        <v>863370.41000000027</v>
      </c>
      <c r="H40" s="132">
        <f t="shared" si="7"/>
        <v>356.38069726027408</v>
      </c>
      <c r="I40" s="113">
        <f t="shared" si="1"/>
        <v>6.9726027408023583E-4</v>
      </c>
    </row>
    <row r="41" spans="1:9" x14ac:dyDescent="0.25">
      <c r="A41" s="45">
        <v>43927</v>
      </c>
      <c r="B41" s="134">
        <f t="shared" si="2"/>
        <v>1</v>
      </c>
      <c r="C41" s="132">
        <f t="shared" si="3"/>
        <v>4179</v>
      </c>
      <c r="D41" s="133">
        <f t="shared" si="4"/>
        <v>3824.19</v>
      </c>
      <c r="E41" s="132">
        <f t="shared" si="5"/>
        <v>354.81</v>
      </c>
      <c r="F41" s="132">
        <f t="shared" si="6"/>
        <v>863370.41000000027</v>
      </c>
      <c r="G41" s="132">
        <f t="shared" si="0"/>
        <v>859546.22000000032</v>
      </c>
      <c r="H41" s="132">
        <f t="shared" si="7"/>
        <v>354.80975753424667</v>
      </c>
      <c r="I41" s="113">
        <f t="shared" si="1"/>
        <v>-2.4246575333108922E-4</v>
      </c>
    </row>
    <row r="42" spans="1:9" x14ac:dyDescent="0.25">
      <c r="A42" s="45">
        <v>43928</v>
      </c>
      <c r="B42" s="134">
        <f t="shared" si="2"/>
        <v>1</v>
      </c>
      <c r="C42" s="132">
        <f t="shared" si="3"/>
        <v>4179</v>
      </c>
      <c r="D42" s="133">
        <f t="shared" si="4"/>
        <v>3825.76</v>
      </c>
      <c r="E42" s="132">
        <f t="shared" si="5"/>
        <v>353.24</v>
      </c>
      <c r="F42" s="132">
        <f t="shared" si="6"/>
        <v>859546.22000000032</v>
      </c>
      <c r="G42" s="132">
        <f t="shared" si="0"/>
        <v>855720.46000000031</v>
      </c>
      <c r="H42" s="132">
        <f t="shared" si="7"/>
        <v>353.23817260273984</v>
      </c>
      <c r="I42" s="113">
        <f t="shared" si="1"/>
        <v>-1.8273972601718924E-3</v>
      </c>
    </row>
    <row r="43" spans="1:9" x14ac:dyDescent="0.25">
      <c r="A43" s="45">
        <v>43929</v>
      </c>
      <c r="B43" s="134">
        <f t="shared" si="2"/>
        <v>1</v>
      </c>
      <c r="C43" s="132">
        <f t="shared" si="3"/>
        <v>4179</v>
      </c>
      <c r="D43" s="133">
        <f t="shared" si="4"/>
        <v>3827.33</v>
      </c>
      <c r="E43" s="132">
        <f t="shared" si="5"/>
        <v>351.67</v>
      </c>
      <c r="F43" s="132">
        <f t="shared" si="6"/>
        <v>855720.46000000031</v>
      </c>
      <c r="G43" s="132">
        <f t="shared" si="0"/>
        <v>851893.13000000035</v>
      </c>
      <c r="H43" s="132">
        <f t="shared" si="7"/>
        <v>351.66594246575357</v>
      </c>
      <c r="I43" s="113">
        <f t="shared" si="1"/>
        <v>-4.0575342464421738E-3</v>
      </c>
    </row>
    <row r="44" spans="1:9" x14ac:dyDescent="0.25">
      <c r="A44" s="45">
        <v>43930</v>
      </c>
      <c r="B44" s="134">
        <f t="shared" si="2"/>
        <v>1</v>
      </c>
      <c r="C44" s="132">
        <f t="shared" si="3"/>
        <v>4179</v>
      </c>
      <c r="D44" s="133">
        <f t="shared" si="4"/>
        <v>3828.91</v>
      </c>
      <c r="E44" s="132">
        <f t="shared" si="5"/>
        <v>350.09</v>
      </c>
      <c r="F44" s="132">
        <f t="shared" si="6"/>
        <v>851893.13000000035</v>
      </c>
      <c r="G44" s="132">
        <f t="shared" si="0"/>
        <v>848064.22000000032</v>
      </c>
      <c r="H44" s="132">
        <f t="shared" si="7"/>
        <v>350.09306712328782</v>
      </c>
      <c r="I44" s="113">
        <f t="shared" si="1"/>
        <v>3.0671232878489718E-3</v>
      </c>
    </row>
    <row r="45" spans="1:9" x14ac:dyDescent="0.25">
      <c r="A45" s="45">
        <v>43931</v>
      </c>
      <c r="B45" s="134">
        <f t="shared" si="2"/>
        <v>1</v>
      </c>
      <c r="C45" s="132">
        <f t="shared" si="3"/>
        <v>4179</v>
      </c>
      <c r="D45" s="133">
        <f t="shared" si="4"/>
        <v>3830.48</v>
      </c>
      <c r="E45" s="132">
        <f t="shared" si="5"/>
        <v>348.52</v>
      </c>
      <c r="F45" s="132">
        <f t="shared" si="6"/>
        <v>848064.22000000032</v>
      </c>
      <c r="G45" s="132">
        <f t="shared" si="0"/>
        <v>844233.74000000034</v>
      </c>
      <c r="H45" s="132">
        <f t="shared" si="7"/>
        <v>348.51954246575355</v>
      </c>
      <c r="I45" s="113">
        <f t="shared" si="1"/>
        <v>-4.5753424643635299E-4</v>
      </c>
    </row>
    <row r="46" spans="1:9" x14ac:dyDescent="0.25">
      <c r="A46" s="45">
        <v>43932</v>
      </c>
      <c r="B46" s="134">
        <f t="shared" si="2"/>
        <v>1</v>
      </c>
      <c r="C46" s="132">
        <f t="shared" si="3"/>
        <v>4179</v>
      </c>
      <c r="D46" s="133">
        <f t="shared" si="4"/>
        <v>3832.05</v>
      </c>
      <c r="E46" s="132">
        <f t="shared" si="5"/>
        <v>346.95</v>
      </c>
      <c r="F46" s="132">
        <f t="shared" si="6"/>
        <v>844233.74000000034</v>
      </c>
      <c r="G46" s="132">
        <f t="shared" si="0"/>
        <v>840401.69000000029</v>
      </c>
      <c r="H46" s="132">
        <f t="shared" si="7"/>
        <v>346.94537260273984</v>
      </c>
      <c r="I46" s="113">
        <f t="shared" si="1"/>
        <v>-4.6273972601511559E-3</v>
      </c>
    </row>
    <row r="47" spans="1:9" x14ac:dyDescent="0.25">
      <c r="A47" s="45">
        <v>43933</v>
      </c>
      <c r="B47" s="134">
        <f t="shared" si="2"/>
        <v>1</v>
      </c>
      <c r="C47" s="132">
        <f t="shared" si="3"/>
        <v>4179</v>
      </c>
      <c r="D47" s="133">
        <f t="shared" si="4"/>
        <v>3833.63</v>
      </c>
      <c r="E47" s="132">
        <f t="shared" si="5"/>
        <v>345.37</v>
      </c>
      <c r="F47" s="132">
        <f t="shared" si="6"/>
        <v>840401.69000000029</v>
      </c>
      <c r="G47" s="132">
        <f t="shared" si="0"/>
        <v>836568.06000000029</v>
      </c>
      <c r="H47" s="132">
        <f t="shared" si="7"/>
        <v>345.3705575342467</v>
      </c>
      <c r="I47" s="113">
        <f t="shared" si="1"/>
        <v>5.5753424669546803E-4</v>
      </c>
    </row>
    <row r="48" spans="1:9" x14ac:dyDescent="0.25">
      <c r="A48" s="45">
        <v>43934</v>
      </c>
      <c r="B48" s="134">
        <f t="shared" si="2"/>
        <v>1</v>
      </c>
      <c r="C48" s="132">
        <f t="shared" si="3"/>
        <v>4179</v>
      </c>
      <c r="D48" s="133">
        <f t="shared" si="4"/>
        <v>3835.2</v>
      </c>
      <c r="E48" s="132">
        <f t="shared" si="5"/>
        <v>343.8</v>
      </c>
      <c r="F48" s="132">
        <f t="shared" si="6"/>
        <v>836568.06000000029</v>
      </c>
      <c r="G48" s="132">
        <f t="shared" si="0"/>
        <v>832732.86000000034</v>
      </c>
      <c r="H48" s="132">
        <f t="shared" si="7"/>
        <v>343.79509315068503</v>
      </c>
      <c r="I48" s="113">
        <f t="shared" si="1"/>
        <v>-4.906849314977535E-3</v>
      </c>
    </row>
    <row r="49" spans="1:9" x14ac:dyDescent="0.25">
      <c r="A49" s="45">
        <v>43935</v>
      </c>
      <c r="B49" s="134">
        <f t="shared" si="2"/>
        <v>1</v>
      </c>
      <c r="C49" s="132">
        <f t="shared" si="3"/>
        <v>4179</v>
      </c>
      <c r="D49" s="133">
        <f t="shared" si="4"/>
        <v>3836.7799999999997</v>
      </c>
      <c r="E49" s="132">
        <f t="shared" si="5"/>
        <v>342.22</v>
      </c>
      <c r="F49" s="132">
        <f t="shared" si="6"/>
        <v>832732.86000000034</v>
      </c>
      <c r="G49" s="132">
        <f t="shared" si="0"/>
        <v>828896.08000000031</v>
      </c>
      <c r="H49" s="132">
        <f t="shared" si="7"/>
        <v>342.21898356164394</v>
      </c>
      <c r="I49" s="113">
        <f t="shared" si="1"/>
        <v>-1.016438356089111E-3</v>
      </c>
    </row>
    <row r="50" spans="1:9" x14ac:dyDescent="0.25">
      <c r="A50" s="45">
        <v>43936</v>
      </c>
      <c r="B50" s="134">
        <f t="shared" si="2"/>
        <v>1</v>
      </c>
      <c r="C50" s="132">
        <f t="shared" si="3"/>
        <v>4179</v>
      </c>
      <c r="D50" s="133">
        <f t="shared" si="4"/>
        <v>3838.36</v>
      </c>
      <c r="E50" s="132">
        <f t="shared" si="5"/>
        <v>340.64</v>
      </c>
      <c r="F50" s="132">
        <f t="shared" si="6"/>
        <v>828896.08000000031</v>
      </c>
      <c r="G50" s="132">
        <f t="shared" si="0"/>
        <v>825057.72000000032</v>
      </c>
      <c r="H50" s="132">
        <f t="shared" si="7"/>
        <v>340.64222465753437</v>
      </c>
      <c r="I50" s="113">
        <f t="shared" si="1"/>
        <v>2.2246575343842778E-3</v>
      </c>
    </row>
    <row r="51" spans="1:9" x14ac:dyDescent="0.25">
      <c r="A51" s="45">
        <v>43937</v>
      </c>
      <c r="B51" s="134">
        <f t="shared" si="2"/>
        <v>1</v>
      </c>
      <c r="C51" s="132">
        <f t="shared" si="3"/>
        <v>4179</v>
      </c>
      <c r="D51" s="133">
        <f t="shared" si="4"/>
        <v>3839.94</v>
      </c>
      <c r="E51" s="132">
        <f t="shared" si="5"/>
        <v>339.06</v>
      </c>
      <c r="F51" s="132">
        <f t="shared" si="6"/>
        <v>825057.72000000032</v>
      </c>
      <c r="G51" s="132">
        <f t="shared" si="0"/>
        <v>821217.78000000038</v>
      </c>
      <c r="H51" s="132">
        <f t="shared" si="7"/>
        <v>339.06481643835627</v>
      </c>
      <c r="I51" s="113">
        <f t="shared" si="1"/>
        <v>4.8164383562721014E-3</v>
      </c>
    </row>
    <row r="52" spans="1:9" x14ac:dyDescent="0.25">
      <c r="A52" s="45">
        <v>43938</v>
      </c>
      <c r="B52" s="134">
        <f t="shared" si="2"/>
        <v>1</v>
      </c>
      <c r="C52" s="132">
        <f t="shared" si="3"/>
        <v>4179</v>
      </c>
      <c r="D52" s="133">
        <f t="shared" si="4"/>
        <v>3841.51</v>
      </c>
      <c r="E52" s="132">
        <f t="shared" si="5"/>
        <v>337.49</v>
      </c>
      <c r="F52" s="132">
        <f t="shared" si="6"/>
        <v>821217.78000000038</v>
      </c>
      <c r="G52" s="132">
        <f t="shared" si="0"/>
        <v>817376.27000000037</v>
      </c>
      <c r="H52" s="132">
        <f t="shared" si="7"/>
        <v>337.48675890410971</v>
      </c>
      <c r="I52" s="113">
        <f t="shared" si="1"/>
        <v>-3.2410958903028586E-3</v>
      </c>
    </row>
    <row r="53" spans="1:9" x14ac:dyDescent="0.25">
      <c r="A53" s="45">
        <v>43939</v>
      </c>
      <c r="B53" s="134">
        <f t="shared" si="2"/>
        <v>1</v>
      </c>
      <c r="C53" s="132">
        <f t="shared" si="3"/>
        <v>4179</v>
      </c>
      <c r="D53" s="133">
        <f t="shared" si="4"/>
        <v>3843.09</v>
      </c>
      <c r="E53" s="132">
        <f t="shared" si="5"/>
        <v>335.91</v>
      </c>
      <c r="F53" s="132">
        <f t="shared" si="6"/>
        <v>817376.27000000037</v>
      </c>
      <c r="G53" s="132">
        <f t="shared" si="0"/>
        <v>813533.1800000004</v>
      </c>
      <c r="H53" s="132">
        <f t="shared" si="7"/>
        <v>335.90805616438371</v>
      </c>
      <c r="I53" s="113">
        <f t="shared" si="1"/>
        <v>-1.9438356163163917E-3</v>
      </c>
    </row>
    <row r="54" spans="1:9" x14ac:dyDescent="0.25">
      <c r="A54" s="45">
        <v>43940</v>
      </c>
      <c r="B54" s="134">
        <f t="shared" si="2"/>
        <v>1</v>
      </c>
      <c r="C54" s="132">
        <f t="shared" si="3"/>
        <v>4179</v>
      </c>
      <c r="D54" s="133">
        <f t="shared" si="4"/>
        <v>3844.67</v>
      </c>
      <c r="E54" s="132">
        <f t="shared" si="5"/>
        <v>334.33</v>
      </c>
      <c r="F54" s="132">
        <f t="shared" si="6"/>
        <v>813533.1800000004</v>
      </c>
      <c r="G54" s="132">
        <f t="shared" si="0"/>
        <v>809688.51000000036</v>
      </c>
      <c r="H54" s="132">
        <f t="shared" si="7"/>
        <v>334.32870410958918</v>
      </c>
      <c r="I54" s="113">
        <f t="shared" si="1"/>
        <v>-1.2958904108018032E-3</v>
      </c>
    </row>
    <row r="55" spans="1:9" x14ac:dyDescent="0.25">
      <c r="A55" s="45">
        <v>43941</v>
      </c>
      <c r="B55" s="134">
        <f t="shared" si="2"/>
        <v>1</v>
      </c>
      <c r="C55" s="132">
        <f t="shared" si="3"/>
        <v>4179</v>
      </c>
      <c r="D55" s="133">
        <f t="shared" si="4"/>
        <v>3846.25</v>
      </c>
      <c r="E55" s="132">
        <f t="shared" si="5"/>
        <v>332.75</v>
      </c>
      <c r="F55" s="132">
        <f t="shared" si="6"/>
        <v>809688.51000000036</v>
      </c>
      <c r="G55" s="132">
        <f t="shared" si="0"/>
        <v>805842.26000000036</v>
      </c>
      <c r="H55" s="132">
        <f t="shared" si="7"/>
        <v>332.74870273972618</v>
      </c>
      <c r="I55" s="113">
        <f t="shared" si="1"/>
        <v>-1.2972602738159367E-3</v>
      </c>
    </row>
    <row r="56" spans="1:9" x14ac:dyDescent="0.25">
      <c r="A56" s="45">
        <v>43942</v>
      </c>
      <c r="B56" s="134">
        <f t="shared" si="2"/>
        <v>1</v>
      </c>
      <c r="C56" s="132">
        <f t="shared" si="3"/>
        <v>4179</v>
      </c>
      <c r="D56" s="133">
        <f t="shared" si="4"/>
        <v>3847.83</v>
      </c>
      <c r="E56" s="132">
        <f t="shared" si="5"/>
        <v>331.17</v>
      </c>
      <c r="F56" s="132">
        <f t="shared" si="6"/>
        <v>805842.26000000036</v>
      </c>
      <c r="G56" s="132">
        <f t="shared" si="0"/>
        <v>801994.4300000004</v>
      </c>
      <c r="H56" s="132">
        <f t="shared" si="7"/>
        <v>331.16805205479466</v>
      </c>
      <c r="I56" s="113">
        <f t="shared" si="1"/>
        <v>-1.947945205358792E-3</v>
      </c>
    </row>
    <row r="57" spans="1:9" x14ac:dyDescent="0.25">
      <c r="A57" s="45">
        <v>43943</v>
      </c>
      <c r="B57" s="134">
        <f t="shared" si="2"/>
        <v>1</v>
      </c>
      <c r="C57" s="132">
        <f t="shared" si="3"/>
        <v>4179</v>
      </c>
      <c r="D57" s="133">
        <f t="shared" si="4"/>
        <v>3849.41</v>
      </c>
      <c r="E57" s="132">
        <f t="shared" si="5"/>
        <v>329.59</v>
      </c>
      <c r="F57" s="132">
        <f t="shared" si="6"/>
        <v>801994.4300000004</v>
      </c>
      <c r="G57" s="132">
        <f t="shared" si="0"/>
        <v>798145.02000000037</v>
      </c>
      <c r="H57" s="132">
        <f t="shared" si="7"/>
        <v>329.58675205479466</v>
      </c>
      <c r="I57" s="113">
        <f t="shared" si="1"/>
        <v>-3.2479452053166824E-3</v>
      </c>
    </row>
    <row r="58" spans="1:9" x14ac:dyDescent="0.25">
      <c r="A58" s="45">
        <v>43944</v>
      </c>
      <c r="B58" s="134">
        <f t="shared" si="2"/>
        <v>1</v>
      </c>
      <c r="C58" s="132">
        <f t="shared" si="3"/>
        <v>4179</v>
      </c>
      <c r="D58" s="133">
        <f t="shared" si="4"/>
        <v>3851</v>
      </c>
      <c r="E58" s="132">
        <f t="shared" si="5"/>
        <v>328</v>
      </c>
      <c r="F58" s="132">
        <f t="shared" si="6"/>
        <v>798145.02000000037</v>
      </c>
      <c r="G58" s="132">
        <f t="shared" si="0"/>
        <v>794294.02000000037</v>
      </c>
      <c r="H58" s="132">
        <f t="shared" si="7"/>
        <v>328.00480273972619</v>
      </c>
      <c r="I58" s="113">
        <f t="shared" si="1"/>
        <v>4.8027397261876104E-3</v>
      </c>
    </row>
    <row r="59" spans="1:9" x14ac:dyDescent="0.25">
      <c r="A59" s="45">
        <v>43945</v>
      </c>
      <c r="B59" s="134">
        <f t="shared" si="2"/>
        <v>1</v>
      </c>
      <c r="C59" s="132">
        <f t="shared" si="3"/>
        <v>4179</v>
      </c>
      <c r="D59" s="133">
        <f t="shared" si="4"/>
        <v>3852.58</v>
      </c>
      <c r="E59" s="132">
        <f t="shared" si="5"/>
        <v>326.42</v>
      </c>
      <c r="F59" s="132">
        <f t="shared" si="6"/>
        <v>794294.02000000037</v>
      </c>
      <c r="G59" s="132">
        <f t="shared" si="0"/>
        <v>790441.44000000041</v>
      </c>
      <c r="H59" s="132">
        <f t="shared" si="7"/>
        <v>326.42220000000015</v>
      </c>
      <c r="I59" s="113">
        <f t="shared" si="1"/>
        <v>2.2000000001298758E-3</v>
      </c>
    </row>
    <row r="60" spans="1:9" x14ac:dyDescent="0.25">
      <c r="A60" s="45">
        <v>43946</v>
      </c>
      <c r="B60" s="134">
        <f t="shared" si="2"/>
        <v>1</v>
      </c>
      <c r="C60" s="132">
        <f t="shared" si="3"/>
        <v>4179</v>
      </c>
      <c r="D60" s="133">
        <f t="shared" si="4"/>
        <v>3854.16</v>
      </c>
      <c r="E60" s="132">
        <f t="shared" si="5"/>
        <v>324.83999999999997</v>
      </c>
      <c r="F60" s="132">
        <f t="shared" si="6"/>
        <v>790441.44000000041</v>
      </c>
      <c r="G60" s="132">
        <f t="shared" si="0"/>
        <v>786587.28000000038</v>
      </c>
      <c r="H60" s="132">
        <f t="shared" si="7"/>
        <v>324.83894794520563</v>
      </c>
      <c r="I60" s="113">
        <f t="shared" si="1"/>
        <v>-1.0520547943428937E-3</v>
      </c>
    </row>
    <row r="61" spans="1:9" x14ac:dyDescent="0.25">
      <c r="A61" s="45">
        <v>43947</v>
      </c>
      <c r="B61" s="134">
        <f t="shared" si="2"/>
        <v>1</v>
      </c>
      <c r="C61" s="132">
        <f t="shared" si="3"/>
        <v>4179</v>
      </c>
      <c r="D61" s="133">
        <f t="shared" si="4"/>
        <v>3855.74</v>
      </c>
      <c r="E61" s="132">
        <f t="shared" si="5"/>
        <v>323.26</v>
      </c>
      <c r="F61" s="132">
        <f t="shared" si="6"/>
        <v>786587.28000000038</v>
      </c>
      <c r="G61" s="132">
        <f t="shared" si="0"/>
        <v>782731.54000000039</v>
      </c>
      <c r="H61" s="132">
        <f t="shared" si="7"/>
        <v>323.25504657534259</v>
      </c>
      <c r="I61" s="113">
        <f t="shared" si="1"/>
        <v>-4.9534246574012286E-3</v>
      </c>
    </row>
    <row r="62" spans="1:9" x14ac:dyDescent="0.25">
      <c r="A62" s="45">
        <v>43948</v>
      </c>
      <c r="B62" s="134">
        <f t="shared" si="2"/>
        <v>1</v>
      </c>
      <c r="C62" s="132">
        <f t="shared" si="3"/>
        <v>4179</v>
      </c>
      <c r="D62" s="133">
        <f t="shared" si="4"/>
        <v>3857.33</v>
      </c>
      <c r="E62" s="132">
        <f t="shared" si="5"/>
        <v>321.67</v>
      </c>
      <c r="F62" s="132">
        <f t="shared" si="6"/>
        <v>782731.54000000039</v>
      </c>
      <c r="G62" s="132">
        <f t="shared" si="0"/>
        <v>778874.21000000043</v>
      </c>
      <c r="H62" s="132">
        <f t="shared" si="7"/>
        <v>321.67049589041113</v>
      </c>
      <c r="I62" s="113">
        <f t="shared" si="1"/>
        <v>4.958904111163065E-4</v>
      </c>
    </row>
    <row r="63" spans="1:9" x14ac:dyDescent="0.25">
      <c r="A63" s="45">
        <v>43949</v>
      </c>
      <c r="B63" s="134">
        <f t="shared" si="2"/>
        <v>1</v>
      </c>
      <c r="C63" s="132">
        <f t="shared" si="3"/>
        <v>4179</v>
      </c>
      <c r="D63" s="133">
        <f t="shared" si="4"/>
        <v>3858.91</v>
      </c>
      <c r="E63" s="132">
        <f t="shared" si="5"/>
        <v>320.08999999999997</v>
      </c>
      <c r="F63" s="132">
        <f t="shared" si="6"/>
        <v>778874.21000000043</v>
      </c>
      <c r="G63" s="132">
        <f t="shared" si="0"/>
        <v>775015.3000000004</v>
      </c>
      <c r="H63" s="132">
        <f t="shared" si="7"/>
        <v>320.0852917808221</v>
      </c>
      <c r="I63" s="113">
        <f t="shared" si="1"/>
        <v>-4.7082191778713423E-3</v>
      </c>
    </row>
    <row r="64" spans="1:9" x14ac:dyDescent="0.25">
      <c r="A64" s="45">
        <v>43950</v>
      </c>
      <c r="B64" s="134">
        <f t="shared" si="2"/>
        <v>1</v>
      </c>
      <c r="C64" s="132">
        <f t="shared" si="3"/>
        <v>4179</v>
      </c>
      <c r="D64" s="133">
        <f t="shared" si="4"/>
        <v>3860.5</v>
      </c>
      <c r="E64" s="132">
        <f t="shared" si="5"/>
        <v>318.5</v>
      </c>
      <c r="F64" s="132">
        <f t="shared" si="6"/>
        <v>775015.3000000004</v>
      </c>
      <c r="G64" s="132">
        <f t="shared" si="0"/>
        <v>771154.8000000004</v>
      </c>
      <c r="H64" s="132">
        <f t="shared" si="7"/>
        <v>318.49943835616455</v>
      </c>
      <c r="I64" s="113">
        <f t="shared" si="1"/>
        <v>-5.6164383545365126E-4</v>
      </c>
    </row>
    <row r="65" spans="1:9" x14ac:dyDescent="0.25">
      <c r="A65" s="45">
        <v>43951</v>
      </c>
      <c r="B65" s="134">
        <f t="shared" si="2"/>
        <v>1</v>
      </c>
      <c r="C65" s="132">
        <f t="shared" si="3"/>
        <v>4179</v>
      </c>
      <c r="D65" s="133">
        <f t="shared" si="4"/>
        <v>3862.09</v>
      </c>
      <c r="E65" s="132">
        <f t="shared" si="5"/>
        <v>316.91000000000003</v>
      </c>
      <c r="F65" s="132">
        <f t="shared" si="6"/>
        <v>771154.8000000004</v>
      </c>
      <c r="G65" s="132">
        <f t="shared" si="0"/>
        <v>767292.71000000043</v>
      </c>
      <c r="H65" s="132">
        <f t="shared" si="7"/>
        <v>316.91293150684947</v>
      </c>
      <c r="I65" s="113">
        <f t="shared" si="1"/>
        <v>2.9315068494497609E-3</v>
      </c>
    </row>
    <row r="66" spans="1:9" x14ac:dyDescent="0.25">
      <c r="A66" s="45">
        <v>43952</v>
      </c>
      <c r="B66" s="134">
        <f t="shared" si="2"/>
        <v>1</v>
      </c>
      <c r="C66" s="132">
        <f t="shared" si="3"/>
        <v>4179</v>
      </c>
      <c r="D66" s="133">
        <f t="shared" si="4"/>
        <v>3863.67</v>
      </c>
      <c r="E66" s="132">
        <f t="shared" si="5"/>
        <v>315.33</v>
      </c>
      <c r="F66" s="132">
        <f t="shared" si="6"/>
        <v>767292.71000000043</v>
      </c>
      <c r="G66" s="132">
        <f t="shared" si="0"/>
        <v>763429.04000000039</v>
      </c>
      <c r="H66" s="132">
        <f t="shared" si="7"/>
        <v>315.32577123287689</v>
      </c>
      <c r="I66" s="113">
        <f t="shared" si="1"/>
        <v>-4.2287671230951673E-3</v>
      </c>
    </row>
    <row r="67" spans="1:9" x14ac:dyDescent="0.25">
      <c r="A67" s="45">
        <v>43953</v>
      </c>
      <c r="B67" s="134">
        <f t="shared" si="2"/>
        <v>1</v>
      </c>
      <c r="C67" s="132">
        <f t="shared" si="3"/>
        <v>4179</v>
      </c>
      <c r="D67" s="133">
        <f t="shared" si="4"/>
        <v>3865.26</v>
      </c>
      <c r="E67" s="132">
        <f t="shared" si="5"/>
        <v>313.74</v>
      </c>
      <c r="F67" s="132">
        <f t="shared" si="6"/>
        <v>763429.04000000039</v>
      </c>
      <c r="G67" s="132">
        <f t="shared" si="0"/>
        <v>759563.78000000038</v>
      </c>
      <c r="H67" s="132">
        <f t="shared" si="7"/>
        <v>313.73796164383577</v>
      </c>
      <c r="I67" s="113">
        <f t="shared" si="1"/>
        <v>-2.0383561642347559E-3</v>
      </c>
    </row>
    <row r="68" spans="1:9" x14ac:dyDescent="0.25">
      <c r="A68" s="45">
        <v>43954</v>
      </c>
      <c r="B68" s="134">
        <f t="shared" si="2"/>
        <v>1</v>
      </c>
      <c r="C68" s="132">
        <f t="shared" si="3"/>
        <v>4179</v>
      </c>
      <c r="D68" s="133">
        <f t="shared" si="4"/>
        <v>3866.85</v>
      </c>
      <c r="E68" s="132">
        <f t="shared" si="5"/>
        <v>312.14999999999998</v>
      </c>
      <c r="F68" s="132">
        <f t="shared" si="6"/>
        <v>759563.78000000038</v>
      </c>
      <c r="G68" s="132">
        <f t="shared" ref="G68:G131" si="8">F68-D68</f>
        <v>755696.9300000004</v>
      </c>
      <c r="H68" s="132">
        <f t="shared" si="7"/>
        <v>312.14949863013715</v>
      </c>
      <c r="I68" s="113">
        <f t="shared" ref="I68:I131" si="9">H68-E68</f>
        <v>-5.0136986283177976E-4</v>
      </c>
    </row>
    <row r="69" spans="1:9" x14ac:dyDescent="0.25">
      <c r="A69" s="45">
        <v>43955</v>
      </c>
      <c r="B69" s="134">
        <f t="shared" ref="B69:B132" si="10">A69-A68</f>
        <v>1</v>
      </c>
      <c r="C69" s="132">
        <f t="shared" ref="C69:C132" si="11">$D$2</f>
        <v>4179</v>
      </c>
      <c r="D69" s="133">
        <f t="shared" ref="D69:D132" si="12">C69-E69</f>
        <v>3868.44</v>
      </c>
      <c r="E69" s="132">
        <f t="shared" ref="E69:E132" si="13">ROUND(F69*B69*$B$2/365,2)</f>
        <v>310.56</v>
      </c>
      <c r="F69" s="132">
        <f t="shared" ref="F69:F132" si="14">G68</f>
        <v>755696.9300000004</v>
      </c>
      <c r="G69" s="132">
        <f t="shared" si="8"/>
        <v>751828.49000000046</v>
      </c>
      <c r="H69" s="132">
        <f t="shared" ref="H69:H132" si="15">F69*$B$2*B69/365</f>
        <v>310.560382191781</v>
      </c>
      <c r="I69" s="113">
        <f t="shared" si="9"/>
        <v>3.8219178100007412E-4</v>
      </c>
    </row>
    <row r="70" spans="1:9" x14ac:dyDescent="0.25">
      <c r="A70" s="45">
        <v>43956</v>
      </c>
      <c r="B70" s="134">
        <f t="shared" si="10"/>
        <v>1</v>
      </c>
      <c r="C70" s="132">
        <f t="shared" si="11"/>
        <v>4179</v>
      </c>
      <c r="D70" s="133">
        <f t="shared" si="12"/>
        <v>3870.0299999999997</v>
      </c>
      <c r="E70" s="132">
        <f t="shared" si="13"/>
        <v>308.97000000000003</v>
      </c>
      <c r="F70" s="132">
        <f t="shared" si="14"/>
        <v>751828.49000000046</v>
      </c>
      <c r="G70" s="132">
        <f t="shared" si="8"/>
        <v>747958.46000000043</v>
      </c>
      <c r="H70" s="132">
        <f t="shared" si="15"/>
        <v>308.97061232876729</v>
      </c>
      <c r="I70" s="113">
        <f t="shared" si="9"/>
        <v>6.1232876726080576E-4</v>
      </c>
    </row>
    <row r="71" spans="1:9" x14ac:dyDescent="0.25">
      <c r="A71" s="45">
        <v>43957</v>
      </c>
      <c r="B71" s="134">
        <f t="shared" si="10"/>
        <v>1</v>
      </c>
      <c r="C71" s="132">
        <f t="shared" si="11"/>
        <v>4179</v>
      </c>
      <c r="D71" s="133">
        <f t="shared" si="12"/>
        <v>3871.62</v>
      </c>
      <c r="E71" s="132">
        <f t="shared" si="13"/>
        <v>307.38</v>
      </c>
      <c r="F71" s="132">
        <f t="shared" si="14"/>
        <v>747958.46000000043</v>
      </c>
      <c r="G71" s="132">
        <f t="shared" si="8"/>
        <v>744086.84000000043</v>
      </c>
      <c r="H71" s="132">
        <f t="shared" si="15"/>
        <v>307.38018904109606</v>
      </c>
      <c r="I71" s="113">
        <f t="shared" si="9"/>
        <v>1.8904109606410202E-4</v>
      </c>
    </row>
    <row r="72" spans="1:9" x14ac:dyDescent="0.25">
      <c r="A72" s="45">
        <v>43958</v>
      </c>
      <c r="B72" s="134">
        <f t="shared" si="10"/>
        <v>1</v>
      </c>
      <c r="C72" s="132">
        <f t="shared" si="11"/>
        <v>4179</v>
      </c>
      <c r="D72" s="133">
        <f t="shared" si="12"/>
        <v>3873.21</v>
      </c>
      <c r="E72" s="132">
        <f t="shared" si="13"/>
        <v>305.79000000000002</v>
      </c>
      <c r="F72" s="132">
        <f t="shared" si="14"/>
        <v>744086.84000000043</v>
      </c>
      <c r="G72" s="132">
        <f t="shared" si="8"/>
        <v>740213.63000000047</v>
      </c>
      <c r="H72" s="132">
        <f t="shared" si="15"/>
        <v>305.78911232876726</v>
      </c>
      <c r="I72" s="113">
        <f t="shared" si="9"/>
        <v>-8.8767123276056736E-4</v>
      </c>
    </row>
    <row r="73" spans="1:9" x14ac:dyDescent="0.25">
      <c r="A73" s="45">
        <v>43959</v>
      </c>
      <c r="B73" s="134">
        <f t="shared" si="10"/>
        <v>1</v>
      </c>
      <c r="C73" s="132">
        <f t="shared" si="11"/>
        <v>4179</v>
      </c>
      <c r="D73" s="133">
        <f t="shared" si="12"/>
        <v>3874.8</v>
      </c>
      <c r="E73" s="132">
        <f t="shared" si="13"/>
        <v>304.2</v>
      </c>
      <c r="F73" s="132">
        <f t="shared" si="14"/>
        <v>740213.63000000047</v>
      </c>
      <c r="G73" s="132">
        <f t="shared" si="8"/>
        <v>736338.83000000042</v>
      </c>
      <c r="H73" s="132">
        <f t="shared" si="15"/>
        <v>304.197382191781</v>
      </c>
      <c r="I73" s="113">
        <f t="shared" si="9"/>
        <v>-2.6178082189858287E-3</v>
      </c>
    </row>
    <row r="74" spans="1:9" x14ac:dyDescent="0.25">
      <c r="A74" s="45">
        <v>43960</v>
      </c>
      <c r="B74" s="134">
        <f t="shared" si="10"/>
        <v>1</v>
      </c>
      <c r="C74" s="132">
        <f t="shared" si="11"/>
        <v>4179</v>
      </c>
      <c r="D74" s="133">
        <f t="shared" si="12"/>
        <v>3876.4</v>
      </c>
      <c r="E74" s="132">
        <f t="shared" si="13"/>
        <v>302.60000000000002</v>
      </c>
      <c r="F74" s="132">
        <f t="shared" si="14"/>
        <v>736338.83000000042</v>
      </c>
      <c r="G74" s="132">
        <f t="shared" si="8"/>
        <v>732462.4300000004</v>
      </c>
      <c r="H74" s="132">
        <f t="shared" si="15"/>
        <v>302.60499863013717</v>
      </c>
      <c r="I74" s="113">
        <f t="shared" si="9"/>
        <v>4.9986301371518493E-3</v>
      </c>
    </row>
    <row r="75" spans="1:9" x14ac:dyDescent="0.25">
      <c r="A75" s="45">
        <v>43961</v>
      </c>
      <c r="B75" s="134">
        <f t="shared" si="10"/>
        <v>1</v>
      </c>
      <c r="C75" s="132">
        <f t="shared" si="11"/>
        <v>4179</v>
      </c>
      <c r="D75" s="133">
        <f t="shared" si="12"/>
        <v>3877.99</v>
      </c>
      <c r="E75" s="132">
        <f t="shared" si="13"/>
        <v>301.01</v>
      </c>
      <c r="F75" s="132">
        <f t="shared" si="14"/>
        <v>732462.4300000004</v>
      </c>
      <c r="G75" s="132">
        <f t="shared" si="8"/>
        <v>728584.44000000041</v>
      </c>
      <c r="H75" s="132">
        <f t="shared" si="15"/>
        <v>301.01195753424673</v>
      </c>
      <c r="I75" s="113">
        <f t="shared" si="9"/>
        <v>1.9575342467419432E-3</v>
      </c>
    </row>
    <row r="76" spans="1:9" x14ac:dyDescent="0.25">
      <c r="A76" s="45">
        <v>43962</v>
      </c>
      <c r="B76" s="134">
        <f t="shared" si="10"/>
        <v>1</v>
      </c>
      <c r="C76" s="132">
        <f t="shared" si="11"/>
        <v>4179</v>
      </c>
      <c r="D76" s="133">
        <f t="shared" si="12"/>
        <v>3879.58</v>
      </c>
      <c r="E76" s="132">
        <f t="shared" si="13"/>
        <v>299.42</v>
      </c>
      <c r="F76" s="132">
        <f t="shared" si="14"/>
        <v>728584.44000000041</v>
      </c>
      <c r="G76" s="132">
        <f t="shared" si="8"/>
        <v>724704.86000000045</v>
      </c>
      <c r="H76" s="132">
        <f t="shared" si="15"/>
        <v>299.41826301369878</v>
      </c>
      <c r="I76" s="113">
        <f t="shared" si="9"/>
        <v>-1.7369863012390852E-3</v>
      </c>
    </row>
    <row r="77" spans="1:9" x14ac:dyDescent="0.25">
      <c r="A77" s="45">
        <v>43963</v>
      </c>
      <c r="B77" s="134">
        <f t="shared" si="10"/>
        <v>1</v>
      </c>
      <c r="C77" s="132">
        <f t="shared" si="11"/>
        <v>4179</v>
      </c>
      <c r="D77" s="133">
        <f t="shared" si="12"/>
        <v>3881.18</v>
      </c>
      <c r="E77" s="132">
        <f t="shared" si="13"/>
        <v>297.82</v>
      </c>
      <c r="F77" s="132">
        <f t="shared" si="14"/>
        <v>724704.86000000045</v>
      </c>
      <c r="G77" s="132">
        <f t="shared" si="8"/>
        <v>720823.6800000004</v>
      </c>
      <c r="H77" s="132">
        <f t="shared" si="15"/>
        <v>297.82391506849331</v>
      </c>
      <c r="I77" s="113">
        <f t="shared" si="9"/>
        <v>3.9150684933133562E-3</v>
      </c>
    </row>
    <row r="78" spans="1:9" x14ac:dyDescent="0.25">
      <c r="A78" s="45">
        <v>43964</v>
      </c>
      <c r="B78" s="134">
        <f t="shared" si="10"/>
        <v>1</v>
      </c>
      <c r="C78" s="132">
        <f t="shared" si="11"/>
        <v>4179</v>
      </c>
      <c r="D78" s="133">
        <f t="shared" si="12"/>
        <v>3882.77</v>
      </c>
      <c r="E78" s="132">
        <f t="shared" si="13"/>
        <v>296.23</v>
      </c>
      <c r="F78" s="132">
        <f t="shared" si="14"/>
        <v>720823.6800000004</v>
      </c>
      <c r="G78" s="132">
        <f t="shared" si="8"/>
        <v>716940.91000000038</v>
      </c>
      <c r="H78" s="132">
        <f t="shared" si="15"/>
        <v>296.22890958904122</v>
      </c>
      <c r="I78" s="113">
        <f t="shared" si="9"/>
        <v>-1.0904109587954736E-3</v>
      </c>
    </row>
    <row r="79" spans="1:9" x14ac:dyDescent="0.25">
      <c r="A79" s="45">
        <v>43965</v>
      </c>
      <c r="B79" s="134">
        <f t="shared" si="10"/>
        <v>1</v>
      </c>
      <c r="C79" s="132">
        <f t="shared" si="11"/>
        <v>4179</v>
      </c>
      <c r="D79" s="133">
        <f t="shared" si="12"/>
        <v>3884.37</v>
      </c>
      <c r="E79" s="132">
        <f t="shared" si="13"/>
        <v>294.63</v>
      </c>
      <c r="F79" s="132">
        <f t="shared" si="14"/>
        <v>716940.91000000038</v>
      </c>
      <c r="G79" s="132">
        <f t="shared" si="8"/>
        <v>713056.54000000039</v>
      </c>
      <c r="H79" s="132">
        <f t="shared" si="15"/>
        <v>294.63325068493162</v>
      </c>
      <c r="I79" s="113">
        <f t="shared" si="9"/>
        <v>3.2506849316291664E-3</v>
      </c>
    </row>
    <row r="80" spans="1:9" x14ac:dyDescent="0.25">
      <c r="A80" s="45">
        <v>43966</v>
      </c>
      <c r="B80" s="134">
        <f t="shared" si="10"/>
        <v>1</v>
      </c>
      <c r="C80" s="132">
        <f t="shared" si="11"/>
        <v>4179</v>
      </c>
      <c r="D80" s="133">
        <f t="shared" si="12"/>
        <v>3885.96</v>
      </c>
      <c r="E80" s="132">
        <f t="shared" si="13"/>
        <v>293.04000000000002</v>
      </c>
      <c r="F80" s="132">
        <f t="shared" si="14"/>
        <v>713056.54000000039</v>
      </c>
      <c r="G80" s="132">
        <f t="shared" si="8"/>
        <v>709170.58000000042</v>
      </c>
      <c r="H80" s="132">
        <f t="shared" si="15"/>
        <v>293.03693424657553</v>
      </c>
      <c r="I80" s="113">
        <f t="shared" si="9"/>
        <v>-3.0657534244937779E-3</v>
      </c>
    </row>
    <row r="81" spans="1:9" x14ac:dyDescent="0.25">
      <c r="A81" s="45">
        <v>43967</v>
      </c>
      <c r="B81" s="134">
        <f t="shared" si="10"/>
        <v>1</v>
      </c>
      <c r="C81" s="132">
        <f t="shared" si="11"/>
        <v>4179</v>
      </c>
      <c r="D81" s="133">
        <f t="shared" si="12"/>
        <v>3887.56</v>
      </c>
      <c r="E81" s="132">
        <f t="shared" si="13"/>
        <v>291.44</v>
      </c>
      <c r="F81" s="132">
        <f t="shared" si="14"/>
        <v>709170.58000000042</v>
      </c>
      <c r="G81" s="132">
        <f t="shared" si="8"/>
        <v>705283.02000000037</v>
      </c>
      <c r="H81" s="132">
        <f t="shared" si="15"/>
        <v>291.4399643835618</v>
      </c>
      <c r="I81" s="113">
        <f t="shared" si="9"/>
        <v>-3.5616438196939271E-5</v>
      </c>
    </row>
    <row r="82" spans="1:9" x14ac:dyDescent="0.25">
      <c r="A82" s="45">
        <v>43968</v>
      </c>
      <c r="B82" s="134">
        <f t="shared" si="10"/>
        <v>1</v>
      </c>
      <c r="C82" s="132">
        <f t="shared" si="11"/>
        <v>4179</v>
      </c>
      <c r="D82" s="133">
        <f t="shared" si="12"/>
        <v>3889.16</v>
      </c>
      <c r="E82" s="132">
        <f t="shared" si="13"/>
        <v>289.83999999999997</v>
      </c>
      <c r="F82" s="132">
        <f t="shared" si="14"/>
        <v>705283.02000000037</v>
      </c>
      <c r="G82" s="132">
        <f t="shared" si="8"/>
        <v>701393.86000000034</v>
      </c>
      <c r="H82" s="132">
        <f t="shared" si="15"/>
        <v>289.84233698630152</v>
      </c>
      <c r="I82" s="113">
        <f t="shared" si="9"/>
        <v>2.3369863015432202E-3</v>
      </c>
    </row>
    <row r="83" spans="1:9" x14ac:dyDescent="0.25">
      <c r="A83" s="45">
        <v>43969</v>
      </c>
      <c r="B83" s="134">
        <f t="shared" si="10"/>
        <v>1</v>
      </c>
      <c r="C83" s="132">
        <f t="shared" si="11"/>
        <v>4179</v>
      </c>
      <c r="D83" s="133">
        <f t="shared" si="12"/>
        <v>3890.76</v>
      </c>
      <c r="E83" s="132">
        <f t="shared" si="13"/>
        <v>288.24</v>
      </c>
      <c r="F83" s="132">
        <f t="shared" si="14"/>
        <v>701393.86000000034</v>
      </c>
      <c r="G83" s="132">
        <f t="shared" si="8"/>
        <v>697503.10000000033</v>
      </c>
      <c r="H83" s="132">
        <f t="shared" si="15"/>
        <v>288.24405205479462</v>
      </c>
      <c r="I83" s="113">
        <f t="shared" si="9"/>
        <v>4.0520547946130137E-3</v>
      </c>
    </row>
    <row r="84" spans="1:9" x14ac:dyDescent="0.25">
      <c r="A84" s="45">
        <v>43970</v>
      </c>
      <c r="B84" s="134">
        <f t="shared" si="10"/>
        <v>1</v>
      </c>
      <c r="C84" s="132">
        <f t="shared" si="11"/>
        <v>4179</v>
      </c>
      <c r="D84" s="133">
        <f t="shared" si="12"/>
        <v>3892.35</v>
      </c>
      <c r="E84" s="132">
        <f t="shared" si="13"/>
        <v>286.64999999999998</v>
      </c>
      <c r="F84" s="132">
        <f t="shared" si="14"/>
        <v>697503.10000000033</v>
      </c>
      <c r="G84" s="132">
        <f t="shared" si="8"/>
        <v>693610.75000000035</v>
      </c>
      <c r="H84" s="132">
        <f t="shared" si="15"/>
        <v>286.64510958904123</v>
      </c>
      <c r="I84" s="113">
        <f t="shared" si="9"/>
        <v>-4.8904109587510902E-3</v>
      </c>
    </row>
    <row r="85" spans="1:9" x14ac:dyDescent="0.25">
      <c r="A85" s="45">
        <v>43971</v>
      </c>
      <c r="B85" s="134">
        <f t="shared" si="10"/>
        <v>1</v>
      </c>
      <c r="C85" s="132">
        <f t="shared" si="11"/>
        <v>4179</v>
      </c>
      <c r="D85" s="133">
        <f t="shared" si="12"/>
        <v>3893.95</v>
      </c>
      <c r="E85" s="132">
        <f t="shared" si="13"/>
        <v>285.05</v>
      </c>
      <c r="F85" s="132">
        <f t="shared" si="14"/>
        <v>693610.75000000035</v>
      </c>
      <c r="G85" s="132">
        <f t="shared" si="8"/>
        <v>689716.8000000004</v>
      </c>
      <c r="H85" s="132">
        <f t="shared" si="15"/>
        <v>285.04551369863026</v>
      </c>
      <c r="I85" s="113">
        <f t="shared" si="9"/>
        <v>-4.4863013697522547E-3</v>
      </c>
    </row>
    <row r="86" spans="1:9" x14ac:dyDescent="0.25">
      <c r="A86" s="45">
        <v>43972</v>
      </c>
      <c r="B86" s="134">
        <f t="shared" si="10"/>
        <v>1</v>
      </c>
      <c r="C86" s="132">
        <f t="shared" si="11"/>
        <v>4179</v>
      </c>
      <c r="D86" s="133">
        <f t="shared" si="12"/>
        <v>3895.55</v>
      </c>
      <c r="E86" s="132">
        <f t="shared" si="13"/>
        <v>283.45</v>
      </c>
      <c r="F86" s="132">
        <f t="shared" si="14"/>
        <v>689716.8000000004</v>
      </c>
      <c r="G86" s="132">
        <f t="shared" si="8"/>
        <v>685821.25000000035</v>
      </c>
      <c r="H86" s="132">
        <f t="shared" si="15"/>
        <v>283.44526027397279</v>
      </c>
      <c r="I86" s="113">
        <f t="shared" si="9"/>
        <v>-4.7397260271964115E-3</v>
      </c>
    </row>
    <row r="87" spans="1:9" x14ac:dyDescent="0.25">
      <c r="A87" s="45">
        <v>43973</v>
      </c>
      <c r="B87" s="134">
        <f t="shared" si="10"/>
        <v>1</v>
      </c>
      <c r="C87" s="132">
        <f t="shared" si="11"/>
        <v>4179</v>
      </c>
      <c r="D87" s="133">
        <f t="shared" si="12"/>
        <v>3897.16</v>
      </c>
      <c r="E87" s="132">
        <f t="shared" si="13"/>
        <v>281.83999999999997</v>
      </c>
      <c r="F87" s="132">
        <f t="shared" si="14"/>
        <v>685821.25000000035</v>
      </c>
      <c r="G87" s="132">
        <f t="shared" si="8"/>
        <v>681924.09000000032</v>
      </c>
      <c r="H87" s="132">
        <f t="shared" si="15"/>
        <v>281.8443493150686</v>
      </c>
      <c r="I87" s="113">
        <f t="shared" si="9"/>
        <v>4.3493150686231274E-3</v>
      </c>
    </row>
    <row r="88" spans="1:9" x14ac:dyDescent="0.25">
      <c r="A88" s="45">
        <v>43974</v>
      </c>
      <c r="B88" s="134">
        <f t="shared" si="10"/>
        <v>1</v>
      </c>
      <c r="C88" s="132">
        <f t="shared" si="11"/>
        <v>4179</v>
      </c>
      <c r="D88" s="133">
        <f t="shared" si="12"/>
        <v>3898.76</v>
      </c>
      <c r="E88" s="132">
        <f t="shared" si="13"/>
        <v>280.24</v>
      </c>
      <c r="F88" s="132">
        <f t="shared" si="14"/>
        <v>681924.09000000032</v>
      </c>
      <c r="G88" s="132">
        <f t="shared" si="8"/>
        <v>678025.33000000031</v>
      </c>
      <c r="H88" s="132">
        <f t="shared" si="15"/>
        <v>280.24277671232892</v>
      </c>
      <c r="I88" s="113">
        <f t="shared" si="9"/>
        <v>2.7767123289095252E-3</v>
      </c>
    </row>
    <row r="89" spans="1:9" x14ac:dyDescent="0.25">
      <c r="A89" s="45">
        <v>43975</v>
      </c>
      <c r="B89" s="134">
        <f t="shared" si="10"/>
        <v>1</v>
      </c>
      <c r="C89" s="132">
        <f t="shared" si="11"/>
        <v>4179</v>
      </c>
      <c r="D89" s="133">
        <f t="shared" si="12"/>
        <v>3900.36</v>
      </c>
      <c r="E89" s="132">
        <f t="shared" si="13"/>
        <v>278.64</v>
      </c>
      <c r="F89" s="132">
        <f t="shared" si="14"/>
        <v>678025.33000000031</v>
      </c>
      <c r="G89" s="132">
        <f t="shared" si="8"/>
        <v>674124.97000000032</v>
      </c>
      <c r="H89" s="132">
        <f t="shared" si="15"/>
        <v>278.64054657534257</v>
      </c>
      <c r="I89" s="113">
        <f t="shared" si="9"/>
        <v>5.4657534258240048E-4</v>
      </c>
    </row>
    <row r="90" spans="1:9" x14ac:dyDescent="0.25">
      <c r="A90" s="45">
        <v>43976</v>
      </c>
      <c r="B90" s="134">
        <f t="shared" si="10"/>
        <v>1</v>
      </c>
      <c r="C90" s="132">
        <f t="shared" si="11"/>
        <v>4179</v>
      </c>
      <c r="D90" s="133">
        <f t="shared" si="12"/>
        <v>3901.96</v>
      </c>
      <c r="E90" s="132">
        <f t="shared" si="13"/>
        <v>277.04000000000002</v>
      </c>
      <c r="F90" s="132">
        <f t="shared" si="14"/>
        <v>674124.97000000032</v>
      </c>
      <c r="G90" s="132">
        <f t="shared" si="8"/>
        <v>670223.01000000036</v>
      </c>
      <c r="H90" s="132">
        <f t="shared" si="15"/>
        <v>277.03765890410972</v>
      </c>
      <c r="I90" s="113">
        <f t="shared" si="9"/>
        <v>-2.3410958903014034E-3</v>
      </c>
    </row>
    <row r="91" spans="1:9" x14ac:dyDescent="0.25">
      <c r="A91" s="45">
        <v>43977</v>
      </c>
      <c r="B91" s="134">
        <f t="shared" si="10"/>
        <v>1</v>
      </c>
      <c r="C91" s="132">
        <f t="shared" si="11"/>
        <v>4179</v>
      </c>
      <c r="D91" s="133">
        <f t="shared" si="12"/>
        <v>3903.57</v>
      </c>
      <c r="E91" s="132">
        <f t="shared" si="13"/>
        <v>275.43</v>
      </c>
      <c r="F91" s="132">
        <f t="shared" si="14"/>
        <v>670223.01000000036</v>
      </c>
      <c r="G91" s="132">
        <f t="shared" si="8"/>
        <v>666319.44000000041</v>
      </c>
      <c r="H91" s="132">
        <f t="shared" si="15"/>
        <v>275.43411369863031</v>
      </c>
      <c r="I91" s="113">
        <f t="shared" si="9"/>
        <v>4.113698630305862E-3</v>
      </c>
    </row>
    <row r="92" spans="1:9" x14ac:dyDescent="0.25">
      <c r="A92" s="45">
        <v>43978</v>
      </c>
      <c r="B92" s="134">
        <f t="shared" si="10"/>
        <v>1</v>
      </c>
      <c r="C92" s="132">
        <f t="shared" si="11"/>
        <v>4179</v>
      </c>
      <c r="D92" s="133">
        <f t="shared" si="12"/>
        <v>3905.17</v>
      </c>
      <c r="E92" s="132">
        <f t="shared" si="13"/>
        <v>273.83</v>
      </c>
      <c r="F92" s="132">
        <f t="shared" si="14"/>
        <v>666319.44000000041</v>
      </c>
      <c r="G92" s="132">
        <f t="shared" si="8"/>
        <v>662414.27000000037</v>
      </c>
      <c r="H92" s="132">
        <f t="shared" si="15"/>
        <v>273.82990684931519</v>
      </c>
      <c r="I92" s="113">
        <f t="shared" si="9"/>
        <v>-9.3150684790543892E-5</v>
      </c>
    </row>
    <row r="93" spans="1:9" x14ac:dyDescent="0.25">
      <c r="A93" s="45">
        <v>43979</v>
      </c>
      <c r="B93" s="134">
        <f t="shared" si="10"/>
        <v>1</v>
      </c>
      <c r="C93" s="132">
        <f t="shared" si="11"/>
        <v>4179</v>
      </c>
      <c r="D93" s="133">
        <f t="shared" si="12"/>
        <v>3906.77</v>
      </c>
      <c r="E93" s="132">
        <f t="shared" si="13"/>
        <v>272.23</v>
      </c>
      <c r="F93" s="132">
        <f t="shared" si="14"/>
        <v>662414.27000000037</v>
      </c>
      <c r="G93" s="132">
        <f t="shared" si="8"/>
        <v>658507.50000000035</v>
      </c>
      <c r="H93" s="132">
        <f t="shared" si="15"/>
        <v>272.22504246575357</v>
      </c>
      <c r="I93" s="113">
        <f t="shared" si="9"/>
        <v>-4.9575342464436289E-3</v>
      </c>
    </row>
    <row r="94" spans="1:9" x14ac:dyDescent="0.25">
      <c r="A94" s="45">
        <v>43980</v>
      </c>
      <c r="B94" s="134">
        <f t="shared" si="10"/>
        <v>1</v>
      </c>
      <c r="C94" s="132">
        <f t="shared" si="11"/>
        <v>4179</v>
      </c>
      <c r="D94" s="133">
        <f t="shared" si="12"/>
        <v>3908.38</v>
      </c>
      <c r="E94" s="132">
        <f t="shared" si="13"/>
        <v>270.62</v>
      </c>
      <c r="F94" s="132">
        <f t="shared" si="14"/>
        <v>658507.50000000035</v>
      </c>
      <c r="G94" s="132">
        <f t="shared" si="8"/>
        <v>654599.12000000034</v>
      </c>
      <c r="H94" s="132">
        <f t="shared" si="15"/>
        <v>270.61952054794534</v>
      </c>
      <c r="I94" s="113">
        <f t="shared" si="9"/>
        <v>-4.7945205466248808E-4</v>
      </c>
    </row>
    <row r="95" spans="1:9" x14ac:dyDescent="0.25">
      <c r="A95" s="45">
        <v>43981</v>
      </c>
      <c r="B95" s="134">
        <f t="shared" si="10"/>
        <v>1</v>
      </c>
      <c r="C95" s="132">
        <f t="shared" si="11"/>
        <v>4179</v>
      </c>
      <c r="D95" s="133">
        <f t="shared" si="12"/>
        <v>3909.99</v>
      </c>
      <c r="E95" s="132">
        <f t="shared" si="13"/>
        <v>269.01</v>
      </c>
      <c r="F95" s="132">
        <f t="shared" si="14"/>
        <v>654599.12000000034</v>
      </c>
      <c r="G95" s="132">
        <f t="shared" si="8"/>
        <v>650689.13000000035</v>
      </c>
      <c r="H95" s="132">
        <f t="shared" si="15"/>
        <v>269.01333698630151</v>
      </c>
      <c r="I95" s="113">
        <f t="shared" si="9"/>
        <v>3.3369863015195733E-3</v>
      </c>
    </row>
    <row r="96" spans="1:9" x14ac:dyDescent="0.25">
      <c r="A96" s="45">
        <v>43982</v>
      </c>
      <c r="B96" s="134">
        <f t="shared" si="10"/>
        <v>1</v>
      </c>
      <c r="C96" s="132">
        <f t="shared" si="11"/>
        <v>4179</v>
      </c>
      <c r="D96" s="133">
        <f t="shared" si="12"/>
        <v>3911.59</v>
      </c>
      <c r="E96" s="132">
        <f t="shared" si="13"/>
        <v>267.41000000000003</v>
      </c>
      <c r="F96" s="132">
        <f t="shared" si="14"/>
        <v>650689.13000000035</v>
      </c>
      <c r="G96" s="132">
        <f t="shared" si="8"/>
        <v>646777.54000000039</v>
      </c>
      <c r="H96" s="132">
        <f t="shared" si="15"/>
        <v>267.40649178082202</v>
      </c>
      <c r="I96" s="113">
        <f t="shared" si="9"/>
        <v>-3.5082191780020366E-3</v>
      </c>
    </row>
    <row r="97" spans="1:9" x14ac:dyDescent="0.25">
      <c r="A97" s="45">
        <v>43983</v>
      </c>
      <c r="B97" s="134">
        <f t="shared" si="10"/>
        <v>1</v>
      </c>
      <c r="C97" s="132">
        <f t="shared" si="11"/>
        <v>4179</v>
      </c>
      <c r="D97" s="133">
        <f t="shared" si="12"/>
        <v>3913.2</v>
      </c>
      <c r="E97" s="132">
        <f t="shared" si="13"/>
        <v>265.8</v>
      </c>
      <c r="F97" s="132">
        <f t="shared" si="14"/>
        <v>646777.54000000039</v>
      </c>
      <c r="G97" s="132">
        <f t="shared" si="8"/>
        <v>642864.34000000043</v>
      </c>
      <c r="H97" s="132">
        <f t="shared" si="15"/>
        <v>265.79898904109604</v>
      </c>
      <c r="I97" s="113">
        <f t="shared" si="9"/>
        <v>-1.0109589039757338E-3</v>
      </c>
    </row>
    <row r="98" spans="1:9" x14ac:dyDescent="0.25">
      <c r="A98" s="45">
        <v>43984</v>
      </c>
      <c r="B98" s="134">
        <f t="shared" si="10"/>
        <v>1</v>
      </c>
      <c r="C98" s="132">
        <f t="shared" si="11"/>
        <v>4179</v>
      </c>
      <c r="D98" s="133">
        <f t="shared" si="12"/>
        <v>3914.81</v>
      </c>
      <c r="E98" s="132">
        <f t="shared" si="13"/>
        <v>264.19</v>
      </c>
      <c r="F98" s="132">
        <f t="shared" si="14"/>
        <v>642864.34000000043</v>
      </c>
      <c r="G98" s="132">
        <f t="shared" si="8"/>
        <v>638949.53000000038</v>
      </c>
      <c r="H98" s="132">
        <f t="shared" si="15"/>
        <v>264.19082465753439</v>
      </c>
      <c r="I98" s="113">
        <f t="shared" si="9"/>
        <v>8.2465753439464606E-4</v>
      </c>
    </row>
    <row r="99" spans="1:9" x14ac:dyDescent="0.25">
      <c r="A99" s="45">
        <v>43985</v>
      </c>
      <c r="B99" s="134">
        <f t="shared" si="10"/>
        <v>1</v>
      </c>
      <c r="C99" s="132">
        <f t="shared" si="11"/>
        <v>4179</v>
      </c>
      <c r="D99" s="133">
        <f t="shared" si="12"/>
        <v>3916.42</v>
      </c>
      <c r="E99" s="132">
        <f t="shared" si="13"/>
        <v>262.58</v>
      </c>
      <c r="F99" s="132">
        <f t="shared" si="14"/>
        <v>638949.53000000038</v>
      </c>
      <c r="G99" s="132">
        <f t="shared" si="8"/>
        <v>635033.11000000034</v>
      </c>
      <c r="H99" s="132">
        <f t="shared" si="15"/>
        <v>262.58199863013715</v>
      </c>
      <c r="I99" s="113">
        <f t="shared" si="9"/>
        <v>1.9986301371659465E-3</v>
      </c>
    </row>
    <row r="100" spans="1:9" x14ac:dyDescent="0.25">
      <c r="A100" s="45">
        <v>43986</v>
      </c>
      <c r="B100" s="134">
        <f t="shared" si="10"/>
        <v>1</v>
      </c>
      <c r="C100" s="132">
        <f t="shared" si="11"/>
        <v>4179</v>
      </c>
      <c r="D100" s="133">
        <f t="shared" si="12"/>
        <v>3918.0299999999997</v>
      </c>
      <c r="E100" s="132">
        <f t="shared" si="13"/>
        <v>260.97000000000003</v>
      </c>
      <c r="F100" s="132">
        <f t="shared" si="14"/>
        <v>635033.11000000034</v>
      </c>
      <c r="G100" s="132">
        <f t="shared" si="8"/>
        <v>631115.08000000031</v>
      </c>
      <c r="H100" s="132">
        <f t="shared" si="15"/>
        <v>260.97251095890425</v>
      </c>
      <c r="I100" s="113">
        <f t="shared" si="9"/>
        <v>2.5109589042244806E-3</v>
      </c>
    </row>
    <row r="101" spans="1:9" x14ac:dyDescent="0.25">
      <c r="A101" s="45">
        <v>43987</v>
      </c>
      <c r="B101" s="134">
        <f t="shared" si="10"/>
        <v>1</v>
      </c>
      <c r="C101" s="132">
        <f t="shared" si="11"/>
        <v>4179</v>
      </c>
      <c r="D101" s="133">
        <f t="shared" si="12"/>
        <v>3919.64</v>
      </c>
      <c r="E101" s="132">
        <f t="shared" si="13"/>
        <v>259.36</v>
      </c>
      <c r="F101" s="132">
        <f t="shared" si="14"/>
        <v>631115.08000000031</v>
      </c>
      <c r="G101" s="132">
        <f t="shared" si="8"/>
        <v>627195.44000000029</v>
      </c>
      <c r="H101" s="132">
        <f t="shared" si="15"/>
        <v>259.36236164383575</v>
      </c>
      <c r="I101" s="113">
        <f t="shared" si="9"/>
        <v>2.3616438357407787E-3</v>
      </c>
    </row>
    <row r="102" spans="1:9" x14ac:dyDescent="0.25">
      <c r="A102" s="45">
        <v>43988</v>
      </c>
      <c r="B102" s="134">
        <f t="shared" si="10"/>
        <v>1</v>
      </c>
      <c r="C102" s="132">
        <f t="shared" si="11"/>
        <v>4179</v>
      </c>
      <c r="D102" s="133">
        <f t="shared" si="12"/>
        <v>3921.25</v>
      </c>
      <c r="E102" s="132">
        <f t="shared" si="13"/>
        <v>257.75</v>
      </c>
      <c r="F102" s="132">
        <f t="shared" si="14"/>
        <v>627195.44000000029</v>
      </c>
      <c r="G102" s="132">
        <f t="shared" si="8"/>
        <v>623274.19000000029</v>
      </c>
      <c r="H102" s="132">
        <f t="shared" si="15"/>
        <v>257.7515506849316</v>
      </c>
      <c r="I102" s="113">
        <f t="shared" si="9"/>
        <v>1.5506849316011539E-3</v>
      </c>
    </row>
    <row r="103" spans="1:9" x14ac:dyDescent="0.25">
      <c r="A103" s="45">
        <v>43989</v>
      </c>
      <c r="B103" s="134">
        <f t="shared" si="10"/>
        <v>1</v>
      </c>
      <c r="C103" s="132">
        <f t="shared" si="11"/>
        <v>4179</v>
      </c>
      <c r="D103" s="133">
        <f t="shared" si="12"/>
        <v>3922.86</v>
      </c>
      <c r="E103" s="132">
        <f t="shared" si="13"/>
        <v>256.14</v>
      </c>
      <c r="F103" s="132">
        <f t="shared" si="14"/>
        <v>623274.19000000029</v>
      </c>
      <c r="G103" s="132">
        <f t="shared" si="8"/>
        <v>619351.33000000031</v>
      </c>
      <c r="H103" s="132">
        <f t="shared" si="15"/>
        <v>256.14007808219191</v>
      </c>
      <c r="I103" s="113">
        <f t="shared" si="9"/>
        <v>7.8082191919293109E-5</v>
      </c>
    </row>
    <row r="104" spans="1:9" x14ac:dyDescent="0.25">
      <c r="A104" s="45">
        <v>43990</v>
      </c>
      <c r="B104" s="134">
        <f t="shared" si="10"/>
        <v>1</v>
      </c>
      <c r="C104" s="132">
        <f t="shared" si="11"/>
        <v>4179</v>
      </c>
      <c r="D104" s="133">
        <f t="shared" si="12"/>
        <v>3924.47</v>
      </c>
      <c r="E104" s="132">
        <f t="shared" si="13"/>
        <v>254.53</v>
      </c>
      <c r="F104" s="132">
        <f t="shared" si="14"/>
        <v>619351.33000000031</v>
      </c>
      <c r="G104" s="132">
        <f t="shared" si="8"/>
        <v>615426.86000000034</v>
      </c>
      <c r="H104" s="132">
        <f t="shared" si="15"/>
        <v>254.52794383561655</v>
      </c>
      <c r="I104" s="113">
        <f t="shared" si="9"/>
        <v>-2.0561643834469123E-3</v>
      </c>
    </row>
    <row r="105" spans="1:9" x14ac:dyDescent="0.25">
      <c r="A105" s="45">
        <v>43991</v>
      </c>
      <c r="B105" s="134">
        <f t="shared" si="10"/>
        <v>1</v>
      </c>
      <c r="C105" s="132">
        <f t="shared" si="11"/>
        <v>4179</v>
      </c>
      <c r="D105" s="133">
        <f t="shared" si="12"/>
        <v>3926.08</v>
      </c>
      <c r="E105" s="132">
        <f t="shared" si="13"/>
        <v>252.92</v>
      </c>
      <c r="F105" s="132">
        <f t="shared" si="14"/>
        <v>615426.86000000034</v>
      </c>
      <c r="G105" s="132">
        <f t="shared" si="8"/>
        <v>611500.78000000038</v>
      </c>
      <c r="H105" s="132">
        <f t="shared" si="15"/>
        <v>252.91514794520563</v>
      </c>
      <c r="I105" s="113">
        <f t="shared" si="9"/>
        <v>-4.8520547943553538E-3</v>
      </c>
    </row>
    <row r="106" spans="1:9" x14ac:dyDescent="0.25">
      <c r="A106" s="45">
        <v>43992</v>
      </c>
      <c r="B106" s="134">
        <f t="shared" si="10"/>
        <v>1</v>
      </c>
      <c r="C106" s="132">
        <f t="shared" si="11"/>
        <v>4179</v>
      </c>
      <c r="D106" s="133">
        <f t="shared" si="12"/>
        <v>3927.7</v>
      </c>
      <c r="E106" s="132">
        <f t="shared" si="13"/>
        <v>251.3</v>
      </c>
      <c r="F106" s="132">
        <f t="shared" si="14"/>
        <v>611500.78000000038</v>
      </c>
      <c r="G106" s="132">
        <f t="shared" si="8"/>
        <v>607573.08000000042</v>
      </c>
      <c r="H106" s="132">
        <f t="shared" si="15"/>
        <v>251.30169041095905</v>
      </c>
      <c r="I106" s="113">
        <f t="shared" si="9"/>
        <v>1.6904109590427652E-3</v>
      </c>
    </row>
    <row r="107" spans="1:9" x14ac:dyDescent="0.25">
      <c r="A107" s="45">
        <v>43993</v>
      </c>
      <c r="B107" s="134">
        <f t="shared" si="10"/>
        <v>1</v>
      </c>
      <c r="C107" s="132">
        <f t="shared" si="11"/>
        <v>4179</v>
      </c>
      <c r="D107" s="133">
        <f t="shared" si="12"/>
        <v>3929.31</v>
      </c>
      <c r="E107" s="132">
        <f t="shared" si="13"/>
        <v>249.69</v>
      </c>
      <c r="F107" s="132">
        <f t="shared" si="14"/>
        <v>607573.08000000042</v>
      </c>
      <c r="G107" s="132">
        <f t="shared" si="8"/>
        <v>603643.77000000037</v>
      </c>
      <c r="H107" s="132">
        <f t="shared" si="15"/>
        <v>249.68756712328783</v>
      </c>
      <c r="I107" s="113">
        <f t="shared" si="9"/>
        <v>-2.432876712163079E-3</v>
      </c>
    </row>
    <row r="108" spans="1:9" x14ac:dyDescent="0.25">
      <c r="A108" s="45">
        <v>43994</v>
      </c>
      <c r="B108" s="134">
        <f t="shared" si="10"/>
        <v>1</v>
      </c>
      <c r="C108" s="132">
        <f t="shared" si="11"/>
        <v>4179</v>
      </c>
      <c r="D108" s="133">
        <f t="shared" si="12"/>
        <v>3930.93</v>
      </c>
      <c r="E108" s="132">
        <f t="shared" si="13"/>
        <v>248.07</v>
      </c>
      <c r="F108" s="132">
        <f t="shared" si="14"/>
        <v>603643.77000000037</v>
      </c>
      <c r="G108" s="132">
        <f t="shared" si="8"/>
        <v>599712.84000000032</v>
      </c>
      <c r="H108" s="132">
        <f t="shared" si="15"/>
        <v>248.07278219178096</v>
      </c>
      <c r="I108" s="113">
        <f t="shared" si="9"/>
        <v>2.782191780966059E-3</v>
      </c>
    </row>
    <row r="109" spans="1:9" x14ac:dyDescent="0.25">
      <c r="A109" s="45">
        <v>43995</v>
      </c>
      <c r="B109" s="134">
        <f t="shared" si="10"/>
        <v>1</v>
      </c>
      <c r="C109" s="132">
        <f t="shared" si="11"/>
        <v>4179</v>
      </c>
      <c r="D109" s="133">
        <f t="shared" si="12"/>
        <v>3932.54</v>
      </c>
      <c r="E109" s="132">
        <f t="shared" si="13"/>
        <v>246.46</v>
      </c>
      <c r="F109" s="132">
        <f t="shared" si="14"/>
        <v>599712.84000000032</v>
      </c>
      <c r="G109" s="132">
        <f t="shared" si="8"/>
        <v>595780.30000000028</v>
      </c>
      <c r="H109" s="132">
        <f t="shared" si="15"/>
        <v>246.45733150684944</v>
      </c>
      <c r="I109" s="113">
        <f t="shared" si="9"/>
        <v>-2.6684931505656095E-3</v>
      </c>
    </row>
    <row r="110" spans="1:9" x14ac:dyDescent="0.25">
      <c r="A110" s="45">
        <v>43996</v>
      </c>
      <c r="B110" s="134">
        <f t="shared" si="10"/>
        <v>1</v>
      </c>
      <c r="C110" s="132">
        <f t="shared" si="11"/>
        <v>4179</v>
      </c>
      <c r="D110" s="133">
        <f t="shared" si="12"/>
        <v>3934.16</v>
      </c>
      <c r="E110" s="132">
        <f t="shared" si="13"/>
        <v>244.84</v>
      </c>
      <c r="F110" s="132">
        <f t="shared" si="14"/>
        <v>595780.30000000028</v>
      </c>
      <c r="G110" s="132">
        <f t="shared" si="8"/>
        <v>591846.14000000025</v>
      </c>
      <c r="H110" s="132">
        <f t="shared" si="15"/>
        <v>244.8412191780823</v>
      </c>
      <c r="I110" s="113">
        <f t="shared" si="9"/>
        <v>1.2191780822945475E-3</v>
      </c>
    </row>
    <row r="111" spans="1:9" x14ac:dyDescent="0.25">
      <c r="A111" s="45">
        <v>43997</v>
      </c>
      <c r="B111" s="134">
        <f t="shared" si="10"/>
        <v>1</v>
      </c>
      <c r="C111" s="132">
        <f t="shared" si="11"/>
        <v>4179</v>
      </c>
      <c r="D111" s="133">
        <f t="shared" si="12"/>
        <v>3935.78</v>
      </c>
      <c r="E111" s="132">
        <f t="shared" si="13"/>
        <v>243.22</v>
      </c>
      <c r="F111" s="132">
        <f t="shared" si="14"/>
        <v>591846.14000000025</v>
      </c>
      <c r="G111" s="132">
        <f t="shared" si="8"/>
        <v>587910.36000000022</v>
      </c>
      <c r="H111" s="132">
        <f t="shared" si="15"/>
        <v>243.22444109589048</v>
      </c>
      <c r="I111" s="113">
        <f t="shared" si="9"/>
        <v>4.441095890484803E-3</v>
      </c>
    </row>
    <row r="112" spans="1:9" x14ac:dyDescent="0.25">
      <c r="A112" s="45">
        <v>43998</v>
      </c>
      <c r="B112" s="134">
        <f t="shared" si="10"/>
        <v>1</v>
      </c>
      <c r="C112" s="132">
        <f t="shared" si="11"/>
        <v>4179</v>
      </c>
      <c r="D112" s="133">
        <f t="shared" si="12"/>
        <v>3937.39</v>
      </c>
      <c r="E112" s="132">
        <f t="shared" si="13"/>
        <v>241.61</v>
      </c>
      <c r="F112" s="132">
        <f t="shared" si="14"/>
        <v>587910.36000000022</v>
      </c>
      <c r="G112" s="132">
        <f t="shared" si="8"/>
        <v>583972.9700000002</v>
      </c>
      <c r="H112" s="132">
        <f t="shared" si="15"/>
        <v>241.60699726027406</v>
      </c>
      <c r="I112" s="113">
        <f t="shared" si="9"/>
        <v>-3.0027397259573263E-3</v>
      </c>
    </row>
    <row r="113" spans="1:9" x14ac:dyDescent="0.25">
      <c r="A113" s="45">
        <v>43999</v>
      </c>
      <c r="B113" s="134">
        <f t="shared" si="10"/>
        <v>1</v>
      </c>
      <c r="C113" s="132">
        <f t="shared" si="11"/>
        <v>4179</v>
      </c>
      <c r="D113" s="133">
        <f t="shared" si="12"/>
        <v>3939.01</v>
      </c>
      <c r="E113" s="132">
        <f t="shared" si="13"/>
        <v>239.99</v>
      </c>
      <c r="F113" s="132">
        <f t="shared" si="14"/>
        <v>583972.9700000002</v>
      </c>
      <c r="G113" s="132">
        <f t="shared" si="8"/>
        <v>580033.9600000002</v>
      </c>
      <c r="H113" s="132">
        <f t="shared" si="15"/>
        <v>239.988891780822</v>
      </c>
      <c r="I113" s="113">
        <f t="shared" si="9"/>
        <v>-1.10821917800763E-3</v>
      </c>
    </row>
    <row r="114" spans="1:9" x14ac:dyDescent="0.25">
      <c r="A114" s="45">
        <v>44000</v>
      </c>
      <c r="B114" s="134">
        <f t="shared" si="10"/>
        <v>1</v>
      </c>
      <c r="C114" s="132">
        <f t="shared" si="11"/>
        <v>4179</v>
      </c>
      <c r="D114" s="133">
        <f t="shared" si="12"/>
        <v>3940.63</v>
      </c>
      <c r="E114" s="132">
        <f t="shared" si="13"/>
        <v>238.37</v>
      </c>
      <c r="F114" s="132">
        <f t="shared" si="14"/>
        <v>580033.9600000002</v>
      </c>
      <c r="G114" s="132">
        <f t="shared" si="8"/>
        <v>576093.33000000019</v>
      </c>
      <c r="H114" s="132">
        <f t="shared" si="15"/>
        <v>238.37012054794528</v>
      </c>
      <c r="I114" s="113">
        <f t="shared" si="9"/>
        <v>1.2054794527216472E-4</v>
      </c>
    </row>
    <row r="115" spans="1:9" x14ac:dyDescent="0.25">
      <c r="A115" s="45">
        <v>44001</v>
      </c>
      <c r="B115" s="134">
        <f t="shared" si="10"/>
        <v>1</v>
      </c>
      <c r="C115" s="132">
        <f t="shared" si="11"/>
        <v>4179</v>
      </c>
      <c r="D115" s="133">
        <f t="shared" si="12"/>
        <v>3942.25</v>
      </c>
      <c r="E115" s="132">
        <f t="shared" si="13"/>
        <v>236.75</v>
      </c>
      <c r="F115" s="132">
        <f t="shared" si="14"/>
        <v>576093.33000000019</v>
      </c>
      <c r="G115" s="132">
        <f t="shared" si="8"/>
        <v>572151.08000000019</v>
      </c>
      <c r="H115" s="132">
        <f t="shared" si="15"/>
        <v>236.75068356164388</v>
      </c>
      <c r="I115" s="113">
        <f t="shared" si="9"/>
        <v>6.8356164388205798E-4</v>
      </c>
    </row>
    <row r="116" spans="1:9" x14ac:dyDescent="0.25">
      <c r="A116" s="45">
        <v>44002</v>
      </c>
      <c r="B116" s="134">
        <f t="shared" si="10"/>
        <v>1</v>
      </c>
      <c r="C116" s="132">
        <f t="shared" si="11"/>
        <v>4179</v>
      </c>
      <c r="D116" s="133">
        <f t="shared" si="12"/>
        <v>3943.87</v>
      </c>
      <c r="E116" s="132">
        <f t="shared" si="13"/>
        <v>235.13</v>
      </c>
      <c r="F116" s="132">
        <f t="shared" si="14"/>
        <v>572151.08000000019</v>
      </c>
      <c r="G116" s="132">
        <f t="shared" si="8"/>
        <v>568207.2100000002</v>
      </c>
      <c r="H116" s="132">
        <f t="shared" si="15"/>
        <v>235.13058082191787</v>
      </c>
      <c r="I116" s="113">
        <f t="shared" si="9"/>
        <v>5.8082191787889315E-4</v>
      </c>
    </row>
    <row r="117" spans="1:9" x14ac:dyDescent="0.25">
      <c r="A117" s="45">
        <v>44003</v>
      </c>
      <c r="B117" s="134">
        <f t="shared" si="10"/>
        <v>1</v>
      </c>
      <c r="C117" s="132">
        <f t="shared" si="11"/>
        <v>4179</v>
      </c>
      <c r="D117" s="133">
        <f t="shared" si="12"/>
        <v>3945.49</v>
      </c>
      <c r="E117" s="132">
        <f t="shared" si="13"/>
        <v>233.51</v>
      </c>
      <c r="F117" s="132">
        <f t="shared" si="14"/>
        <v>568207.2100000002</v>
      </c>
      <c r="G117" s="132">
        <f t="shared" si="8"/>
        <v>564261.7200000002</v>
      </c>
      <c r="H117" s="132">
        <f t="shared" si="15"/>
        <v>233.5098123287672</v>
      </c>
      <c r="I117" s="113">
        <f t="shared" si="9"/>
        <v>-1.8767123279417319E-4</v>
      </c>
    </row>
    <row r="118" spans="1:9" x14ac:dyDescent="0.25">
      <c r="A118" s="45">
        <v>44004</v>
      </c>
      <c r="B118" s="134">
        <f t="shared" si="10"/>
        <v>1</v>
      </c>
      <c r="C118" s="132">
        <f t="shared" si="11"/>
        <v>4179</v>
      </c>
      <c r="D118" s="133">
        <f t="shared" si="12"/>
        <v>3947.11</v>
      </c>
      <c r="E118" s="132">
        <f t="shared" si="13"/>
        <v>231.89</v>
      </c>
      <c r="F118" s="132">
        <f t="shared" si="14"/>
        <v>564261.7200000002</v>
      </c>
      <c r="G118" s="132">
        <f t="shared" si="8"/>
        <v>560314.61000000022</v>
      </c>
      <c r="H118" s="132">
        <f t="shared" si="15"/>
        <v>231.88837808219188</v>
      </c>
      <c r="I118" s="113">
        <f t="shared" si="9"/>
        <v>-1.6219178081087193E-3</v>
      </c>
    </row>
    <row r="119" spans="1:9" x14ac:dyDescent="0.25">
      <c r="A119" s="45">
        <v>44005</v>
      </c>
      <c r="B119" s="134">
        <f t="shared" si="10"/>
        <v>1</v>
      </c>
      <c r="C119" s="132">
        <f t="shared" si="11"/>
        <v>4179</v>
      </c>
      <c r="D119" s="133">
        <f t="shared" si="12"/>
        <v>3948.73</v>
      </c>
      <c r="E119" s="132">
        <f t="shared" si="13"/>
        <v>230.27</v>
      </c>
      <c r="F119" s="132">
        <f t="shared" si="14"/>
        <v>560314.61000000022</v>
      </c>
      <c r="G119" s="132">
        <f t="shared" si="8"/>
        <v>556365.88000000024</v>
      </c>
      <c r="H119" s="132">
        <f t="shared" si="15"/>
        <v>230.26627808219186</v>
      </c>
      <c r="I119" s="113">
        <f t="shared" si="9"/>
        <v>-3.7219178081500104E-3</v>
      </c>
    </row>
    <row r="120" spans="1:9" x14ac:dyDescent="0.25">
      <c r="A120" s="45">
        <v>44006</v>
      </c>
      <c r="B120" s="134">
        <f t="shared" si="10"/>
        <v>1</v>
      </c>
      <c r="C120" s="132">
        <f t="shared" si="11"/>
        <v>4179</v>
      </c>
      <c r="D120" s="133">
        <f t="shared" si="12"/>
        <v>3950.36</v>
      </c>
      <c r="E120" s="132">
        <f t="shared" si="13"/>
        <v>228.64</v>
      </c>
      <c r="F120" s="132">
        <f t="shared" si="14"/>
        <v>556365.88000000024</v>
      </c>
      <c r="G120" s="132">
        <f t="shared" si="8"/>
        <v>552415.52000000025</v>
      </c>
      <c r="H120" s="132">
        <f t="shared" si="15"/>
        <v>228.6435123287672</v>
      </c>
      <c r="I120" s="113">
        <f t="shared" si="9"/>
        <v>3.5123287672149672E-3</v>
      </c>
    </row>
    <row r="121" spans="1:9" x14ac:dyDescent="0.25">
      <c r="A121" s="45">
        <v>44007</v>
      </c>
      <c r="B121" s="134">
        <f t="shared" si="10"/>
        <v>1</v>
      </c>
      <c r="C121" s="132">
        <f t="shared" si="11"/>
        <v>4179</v>
      </c>
      <c r="D121" s="133">
        <f t="shared" si="12"/>
        <v>3951.98</v>
      </c>
      <c r="E121" s="132">
        <f t="shared" si="13"/>
        <v>227.02</v>
      </c>
      <c r="F121" s="132">
        <f t="shared" si="14"/>
        <v>552415.52000000025</v>
      </c>
      <c r="G121" s="132">
        <f t="shared" si="8"/>
        <v>548463.54000000027</v>
      </c>
      <c r="H121" s="132">
        <f t="shared" si="15"/>
        <v>227.02007671232886</v>
      </c>
      <c r="I121" s="113">
        <f t="shared" si="9"/>
        <v>7.6712328848316247E-5</v>
      </c>
    </row>
    <row r="122" spans="1:9" x14ac:dyDescent="0.25">
      <c r="A122" s="45">
        <v>44008</v>
      </c>
      <c r="B122" s="134">
        <f t="shared" si="10"/>
        <v>1</v>
      </c>
      <c r="C122" s="132">
        <f t="shared" si="11"/>
        <v>4179</v>
      </c>
      <c r="D122" s="133">
        <f t="shared" si="12"/>
        <v>3953.6</v>
      </c>
      <c r="E122" s="132">
        <f t="shared" si="13"/>
        <v>225.4</v>
      </c>
      <c r="F122" s="132">
        <f t="shared" si="14"/>
        <v>548463.54000000027</v>
      </c>
      <c r="G122" s="132">
        <f t="shared" si="8"/>
        <v>544509.94000000029</v>
      </c>
      <c r="H122" s="132">
        <f t="shared" si="15"/>
        <v>225.39597534246585</v>
      </c>
      <c r="I122" s="113">
        <f t="shared" si="9"/>
        <v>-4.0246575341598145E-3</v>
      </c>
    </row>
    <row r="123" spans="1:9" x14ac:dyDescent="0.25">
      <c r="A123" s="45">
        <v>44009</v>
      </c>
      <c r="B123" s="134">
        <f t="shared" si="10"/>
        <v>1</v>
      </c>
      <c r="C123" s="132">
        <f t="shared" si="11"/>
        <v>4179</v>
      </c>
      <c r="D123" s="133">
        <f t="shared" si="12"/>
        <v>3955.23</v>
      </c>
      <c r="E123" s="132">
        <f t="shared" si="13"/>
        <v>223.77</v>
      </c>
      <c r="F123" s="132">
        <f t="shared" si="14"/>
        <v>544509.94000000029</v>
      </c>
      <c r="G123" s="132">
        <f t="shared" si="8"/>
        <v>540554.71000000031</v>
      </c>
      <c r="H123" s="132">
        <f t="shared" si="15"/>
        <v>223.77120821917819</v>
      </c>
      <c r="I123" s="113">
        <f t="shared" si="9"/>
        <v>1.2082191781814799E-3</v>
      </c>
    </row>
    <row r="124" spans="1:9" x14ac:dyDescent="0.25">
      <c r="A124" s="45">
        <v>44010</v>
      </c>
      <c r="B124" s="134">
        <f t="shared" si="10"/>
        <v>1</v>
      </c>
      <c r="C124" s="132">
        <f t="shared" si="11"/>
        <v>4179</v>
      </c>
      <c r="D124" s="133">
        <f t="shared" si="12"/>
        <v>3956.85</v>
      </c>
      <c r="E124" s="132">
        <f t="shared" si="13"/>
        <v>222.15</v>
      </c>
      <c r="F124" s="132">
        <f t="shared" si="14"/>
        <v>540554.71000000031</v>
      </c>
      <c r="G124" s="132">
        <f t="shared" si="8"/>
        <v>536597.86000000034</v>
      </c>
      <c r="H124" s="132">
        <f t="shared" si="15"/>
        <v>222.14577123287683</v>
      </c>
      <c r="I124" s="113">
        <f t="shared" si="9"/>
        <v>-4.2287671231804325E-3</v>
      </c>
    </row>
    <row r="125" spans="1:9" x14ac:dyDescent="0.25">
      <c r="A125" s="45">
        <v>44011</v>
      </c>
      <c r="B125" s="134">
        <f t="shared" si="10"/>
        <v>1</v>
      </c>
      <c r="C125" s="132">
        <f t="shared" si="11"/>
        <v>4179</v>
      </c>
      <c r="D125" s="133">
        <f t="shared" si="12"/>
        <v>3958.48</v>
      </c>
      <c r="E125" s="132">
        <f t="shared" si="13"/>
        <v>220.52</v>
      </c>
      <c r="F125" s="132">
        <f t="shared" si="14"/>
        <v>536597.86000000034</v>
      </c>
      <c r="G125" s="132">
        <f t="shared" si="8"/>
        <v>532639.38000000035</v>
      </c>
      <c r="H125" s="132">
        <f t="shared" si="15"/>
        <v>220.51966849315082</v>
      </c>
      <c r="I125" s="113">
        <f t="shared" si="9"/>
        <v>-3.3150684919291962E-4</v>
      </c>
    </row>
    <row r="126" spans="1:9" x14ac:dyDescent="0.25">
      <c r="A126" s="45">
        <v>44012</v>
      </c>
      <c r="B126" s="134">
        <f t="shared" si="10"/>
        <v>1</v>
      </c>
      <c r="C126" s="132">
        <f t="shared" si="11"/>
        <v>4179</v>
      </c>
      <c r="D126" s="133">
        <f t="shared" si="12"/>
        <v>3960.11</v>
      </c>
      <c r="E126" s="132">
        <f t="shared" si="13"/>
        <v>218.89</v>
      </c>
      <c r="F126" s="132">
        <f t="shared" si="14"/>
        <v>532639.38000000035</v>
      </c>
      <c r="G126" s="132">
        <f t="shared" si="8"/>
        <v>528679.27000000037</v>
      </c>
      <c r="H126" s="132">
        <f t="shared" si="15"/>
        <v>218.8928958904111</v>
      </c>
      <c r="I126" s="113">
        <f t="shared" si="9"/>
        <v>2.8958904111107131E-3</v>
      </c>
    </row>
    <row r="127" spans="1:9" x14ac:dyDescent="0.25">
      <c r="A127" s="45">
        <v>44013</v>
      </c>
      <c r="B127" s="134">
        <f t="shared" si="10"/>
        <v>1</v>
      </c>
      <c r="C127" s="132">
        <f t="shared" si="11"/>
        <v>4179</v>
      </c>
      <c r="D127" s="133">
        <f t="shared" si="12"/>
        <v>3961.73</v>
      </c>
      <c r="E127" s="132">
        <f t="shared" si="13"/>
        <v>217.27</v>
      </c>
      <c r="F127" s="132">
        <f t="shared" si="14"/>
        <v>528679.27000000037</v>
      </c>
      <c r="G127" s="132">
        <f t="shared" si="8"/>
        <v>524717.54000000039</v>
      </c>
      <c r="H127" s="132">
        <f t="shared" si="15"/>
        <v>217.26545342465766</v>
      </c>
      <c r="I127" s="113">
        <f t="shared" si="9"/>
        <v>-4.5465753423457045E-3</v>
      </c>
    </row>
    <row r="128" spans="1:9" x14ac:dyDescent="0.25">
      <c r="A128" s="45">
        <v>44014</v>
      </c>
      <c r="B128" s="134">
        <f t="shared" si="10"/>
        <v>1</v>
      </c>
      <c r="C128" s="132">
        <f t="shared" si="11"/>
        <v>4179</v>
      </c>
      <c r="D128" s="133">
        <f t="shared" si="12"/>
        <v>3963.36</v>
      </c>
      <c r="E128" s="132">
        <f t="shared" si="13"/>
        <v>215.64</v>
      </c>
      <c r="F128" s="132">
        <f t="shared" si="14"/>
        <v>524717.54000000039</v>
      </c>
      <c r="G128" s="132">
        <f t="shared" si="8"/>
        <v>520754.1800000004</v>
      </c>
      <c r="H128" s="132">
        <f t="shared" si="15"/>
        <v>215.63734520547959</v>
      </c>
      <c r="I128" s="113">
        <f t="shared" si="9"/>
        <v>-2.6547945203958534E-3</v>
      </c>
    </row>
    <row r="129" spans="1:9" x14ac:dyDescent="0.25">
      <c r="A129" s="45">
        <v>44015</v>
      </c>
      <c r="B129" s="134">
        <f t="shared" si="10"/>
        <v>1</v>
      </c>
      <c r="C129" s="132">
        <f t="shared" si="11"/>
        <v>4179</v>
      </c>
      <c r="D129" s="133">
        <f t="shared" si="12"/>
        <v>3964.99</v>
      </c>
      <c r="E129" s="132">
        <f t="shared" si="13"/>
        <v>214.01</v>
      </c>
      <c r="F129" s="132">
        <f t="shared" si="14"/>
        <v>520754.1800000004</v>
      </c>
      <c r="G129" s="132">
        <f t="shared" si="8"/>
        <v>516789.19000000041</v>
      </c>
      <c r="H129" s="132">
        <f t="shared" si="15"/>
        <v>214.0085671232878</v>
      </c>
      <c r="I129" s="113">
        <f t="shared" si="9"/>
        <v>-1.4328767121867259E-3</v>
      </c>
    </row>
    <row r="130" spans="1:9" x14ac:dyDescent="0.25">
      <c r="A130" s="45">
        <v>44016</v>
      </c>
      <c r="B130" s="134">
        <f t="shared" si="10"/>
        <v>1</v>
      </c>
      <c r="C130" s="132">
        <f t="shared" si="11"/>
        <v>4179</v>
      </c>
      <c r="D130" s="133">
        <f t="shared" si="12"/>
        <v>3966.62</v>
      </c>
      <c r="E130" s="132">
        <f t="shared" si="13"/>
        <v>212.38</v>
      </c>
      <c r="F130" s="132">
        <f t="shared" si="14"/>
        <v>516789.19000000041</v>
      </c>
      <c r="G130" s="132">
        <f t="shared" si="8"/>
        <v>512822.57000000041</v>
      </c>
      <c r="H130" s="132">
        <f t="shared" si="15"/>
        <v>212.37911917808236</v>
      </c>
      <c r="I130" s="113">
        <f t="shared" si="9"/>
        <v>-8.8082191763305673E-4</v>
      </c>
    </row>
    <row r="131" spans="1:9" x14ac:dyDescent="0.25">
      <c r="A131" s="45">
        <v>44017</v>
      </c>
      <c r="B131" s="134">
        <f t="shared" si="10"/>
        <v>1</v>
      </c>
      <c r="C131" s="132">
        <f t="shared" si="11"/>
        <v>4179</v>
      </c>
      <c r="D131" s="133">
        <f t="shared" si="12"/>
        <v>3968.25</v>
      </c>
      <c r="E131" s="132">
        <f t="shared" si="13"/>
        <v>210.75</v>
      </c>
      <c r="F131" s="132">
        <f t="shared" si="14"/>
        <v>512822.57000000041</v>
      </c>
      <c r="G131" s="132">
        <f t="shared" si="8"/>
        <v>508854.32000000041</v>
      </c>
      <c r="H131" s="132">
        <f t="shared" si="15"/>
        <v>210.74900136986318</v>
      </c>
      <c r="I131" s="113">
        <f t="shared" si="9"/>
        <v>-9.9863013682011115E-4</v>
      </c>
    </row>
    <row r="132" spans="1:9" x14ac:dyDescent="0.25">
      <c r="A132" s="45">
        <v>44018</v>
      </c>
      <c r="B132" s="134">
        <f t="shared" si="10"/>
        <v>1</v>
      </c>
      <c r="C132" s="132">
        <f t="shared" si="11"/>
        <v>4179</v>
      </c>
      <c r="D132" s="133">
        <f t="shared" si="12"/>
        <v>3969.88</v>
      </c>
      <c r="E132" s="132">
        <f t="shared" si="13"/>
        <v>209.12</v>
      </c>
      <c r="F132" s="132">
        <f t="shared" si="14"/>
        <v>508854.32000000041</v>
      </c>
      <c r="G132" s="132">
        <f t="shared" ref="G132:G195" si="16">F132-D132</f>
        <v>504884.44000000041</v>
      </c>
      <c r="H132" s="132">
        <f t="shared" si="15"/>
        <v>209.11821369863031</v>
      </c>
      <c r="I132" s="113">
        <f t="shared" ref="I132:I195" si="17">H132-E132</f>
        <v>-1.7863013696910457E-3</v>
      </c>
    </row>
    <row r="133" spans="1:9" x14ac:dyDescent="0.25">
      <c r="A133" s="45">
        <v>44019</v>
      </c>
      <c r="B133" s="134">
        <f t="shared" ref="B133:B196" si="18">A133-A132</f>
        <v>1</v>
      </c>
      <c r="C133" s="132">
        <f t="shared" ref="C133:C196" si="19">$D$2</f>
        <v>4179</v>
      </c>
      <c r="D133" s="133">
        <f t="shared" ref="D133:D196" si="20">C133-E133</f>
        <v>3971.51</v>
      </c>
      <c r="E133" s="132">
        <f t="shared" ref="E133:E196" si="21">ROUND(F133*B133*$B$2/365,2)</f>
        <v>207.49</v>
      </c>
      <c r="F133" s="132">
        <f t="shared" ref="F133:F196" si="22">G132</f>
        <v>504884.44000000041</v>
      </c>
      <c r="G133" s="132">
        <f t="shared" si="16"/>
        <v>500912.9300000004</v>
      </c>
      <c r="H133" s="132">
        <f t="shared" ref="H133:H196" si="23">F133*$B$2*B133/365</f>
        <v>207.48675616438371</v>
      </c>
      <c r="I133" s="113">
        <f t="shared" si="17"/>
        <v>-3.2438356163027038E-3</v>
      </c>
    </row>
    <row r="134" spans="1:9" x14ac:dyDescent="0.25">
      <c r="A134" s="45">
        <v>44020</v>
      </c>
      <c r="B134" s="134">
        <f t="shared" si="18"/>
        <v>1</v>
      </c>
      <c r="C134" s="132">
        <f t="shared" si="19"/>
        <v>4179</v>
      </c>
      <c r="D134" s="133">
        <f t="shared" si="20"/>
        <v>3973.15</v>
      </c>
      <c r="E134" s="132">
        <f t="shared" si="21"/>
        <v>205.85</v>
      </c>
      <c r="F134" s="132">
        <f t="shared" si="22"/>
        <v>500912.9300000004</v>
      </c>
      <c r="G134" s="132">
        <f t="shared" si="16"/>
        <v>496939.78000000038</v>
      </c>
      <c r="H134" s="132">
        <f t="shared" si="23"/>
        <v>205.85462876712342</v>
      </c>
      <c r="I134" s="113">
        <f t="shared" si="17"/>
        <v>4.6287671234210848E-3</v>
      </c>
    </row>
    <row r="135" spans="1:9" x14ac:dyDescent="0.25">
      <c r="A135" s="45">
        <v>44021</v>
      </c>
      <c r="B135" s="134">
        <f t="shared" si="18"/>
        <v>1</v>
      </c>
      <c r="C135" s="132">
        <f t="shared" si="19"/>
        <v>4179</v>
      </c>
      <c r="D135" s="133">
        <f t="shared" si="20"/>
        <v>3974.78</v>
      </c>
      <c r="E135" s="132">
        <f t="shared" si="21"/>
        <v>204.22</v>
      </c>
      <c r="F135" s="132">
        <f t="shared" si="22"/>
        <v>496939.78000000038</v>
      </c>
      <c r="G135" s="132">
        <f t="shared" si="16"/>
        <v>492965.00000000035</v>
      </c>
      <c r="H135" s="132">
        <f t="shared" si="23"/>
        <v>204.2218273972604</v>
      </c>
      <c r="I135" s="113">
        <f t="shared" si="17"/>
        <v>1.8273972603992661E-3</v>
      </c>
    </row>
    <row r="136" spans="1:9" x14ac:dyDescent="0.25">
      <c r="A136" s="45">
        <v>44022</v>
      </c>
      <c r="B136" s="134">
        <f t="shared" si="18"/>
        <v>1</v>
      </c>
      <c r="C136" s="132">
        <f t="shared" si="19"/>
        <v>4179</v>
      </c>
      <c r="D136" s="133">
        <f t="shared" si="20"/>
        <v>3976.41</v>
      </c>
      <c r="E136" s="132">
        <f t="shared" si="21"/>
        <v>202.59</v>
      </c>
      <c r="F136" s="132">
        <f t="shared" si="22"/>
        <v>492965.00000000035</v>
      </c>
      <c r="G136" s="132">
        <f t="shared" si="16"/>
        <v>488988.59000000037</v>
      </c>
      <c r="H136" s="132">
        <f t="shared" si="23"/>
        <v>202.58835616438367</v>
      </c>
      <c r="I136" s="113">
        <f t="shared" si="17"/>
        <v>-1.6438356163348544E-3</v>
      </c>
    </row>
    <row r="137" spans="1:9" x14ac:dyDescent="0.25">
      <c r="A137" s="45">
        <v>44023</v>
      </c>
      <c r="B137" s="134">
        <f t="shared" si="18"/>
        <v>1</v>
      </c>
      <c r="C137" s="132">
        <f t="shared" si="19"/>
        <v>4179</v>
      </c>
      <c r="D137" s="133">
        <f t="shared" si="20"/>
        <v>3978.05</v>
      </c>
      <c r="E137" s="132">
        <f t="shared" si="21"/>
        <v>200.95</v>
      </c>
      <c r="F137" s="132">
        <f t="shared" si="22"/>
        <v>488988.59000000037</v>
      </c>
      <c r="G137" s="132">
        <f t="shared" si="16"/>
        <v>485010.54000000039</v>
      </c>
      <c r="H137" s="132">
        <f t="shared" si="23"/>
        <v>200.95421506849328</v>
      </c>
      <c r="I137" s="113">
        <f t="shared" si="17"/>
        <v>4.2150684932948934E-3</v>
      </c>
    </row>
    <row r="138" spans="1:9" x14ac:dyDescent="0.25">
      <c r="A138" s="45">
        <v>44024</v>
      </c>
      <c r="B138" s="134">
        <f t="shared" si="18"/>
        <v>1</v>
      </c>
      <c r="C138" s="132">
        <f t="shared" si="19"/>
        <v>4179</v>
      </c>
      <c r="D138" s="133">
        <f t="shared" si="20"/>
        <v>3979.68</v>
      </c>
      <c r="E138" s="132">
        <f t="shared" si="21"/>
        <v>199.32</v>
      </c>
      <c r="F138" s="132">
        <f t="shared" si="22"/>
        <v>485010.54000000039</v>
      </c>
      <c r="G138" s="132">
        <f t="shared" si="16"/>
        <v>481030.86000000039</v>
      </c>
      <c r="H138" s="132">
        <f t="shared" si="23"/>
        <v>199.31940000000014</v>
      </c>
      <c r="I138" s="113">
        <f t="shared" si="17"/>
        <v>-5.9999999984938768E-4</v>
      </c>
    </row>
    <row r="139" spans="1:9" x14ac:dyDescent="0.25">
      <c r="A139" s="45">
        <v>44025</v>
      </c>
      <c r="B139" s="134">
        <f t="shared" si="18"/>
        <v>1</v>
      </c>
      <c r="C139" s="132">
        <f t="shared" si="19"/>
        <v>4179</v>
      </c>
      <c r="D139" s="133">
        <f t="shared" si="20"/>
        <v>3981.32</v>
      </c>
      <c r="E139" s="132">
        <f t="shared" si="21"/>
        <v>197.68</v>
      </c>
      <c r="F139" s="132">
        <f t="shared" si="22"/>
        <v>481030.86000000039</v>
      </c>
      <c r="G139" s="132">
        <f t="shared" si="16"/>
        <v>477049.54000000039</v>
      </c>
      <c r="H139" s="132">
        <f t="shared" si="23"/>
        <v>197.68391506849332</v>
      </c>
      <c r="I139" s="113">
        <f t="shared" si="17"/>
        <v>3.9150684933133562E-3</v>
      </c>
    </row>
    <row r="140" spans="1:9" x14ac:dyDescent="0.25">
      <c r="A140" s="45">
        <v>44026</v>
      </c>
      <c r="B140" s="134">
        <f t="shared" si="18"/>
        <v>1</v>
      </c>
      <c r="C140" s="132">
        <f t="shared" si="19"/>
        <v>4179</v>
      </c>
      <c r="D140" s="133">
        <f t="shared" si="20"/>
        <v>3982.95</v>
      </c>
      <c r="E140" s="132">
        <f t="shared" si="21"/>
        <v>196.05</v>
      </c>
      <c r="F140" s="132">
        <f t="shared" si="22"/>
        <v>477049.54000000039</v>
      </c>
      <c r="G140" s="132">
        <f t="shared" si="16"/>
        <v>473066.59000000037</v>
      </c>
      <c r="H140" s="132">
        <f t="shared" si="23"/>
        <v>196.04775616438371</v>
      </c>
      <c r="I140" s="113">
        <f t="shared" si="17"/>
        <v>-2.2438356162979289E-3</v>
      </c>
    </row>
    <row r="141" spans="1:9" x14ac:dyDescent="0.25">
      <c r="A141" s="45">
        <v>44027</v>
      </c>
      <c r="B141" s="134">
        <f t="shared" si="18"/>
        <v>1</v>
      </c>
      <c r="C141" s="132">
        <f t="shared" si="19"/>
        <v>4179</v>
      </c>
      <c r="D141" s="133">
        <f t="shared" si="20"/>
        <v>3984.59</v>
      </c>
      <c r="E141" s="132">
        <f t="shared" si="21"/>
        <v>194.41</v>
      </c>
      <c r="F141" s="132">
        <f t="shared" si="22"/>
        <v>473066.59000000037</v>
      </c>
      <c r="G141" s="132">
        <f t="shared" si="16"/>
        <v>469082.00000000035</v>
      </c>
      <c r="H141" s="132">
        <f t="shared" si="23"/>
        <v>194.41092739726042</v>
      </c>
      <c r="I141" s="113">
        <f t="shared" si="17"/>
        <v>9.2739726042623261E-4</v>
      </c>
    </row>
    <row r="142" spans="1:9" x14ac:dyDescent="0.25">
      <c r="A142" s="45">
        <v>44028</v>
      </c>
      <c r="B142" s="134">
        <f t="shared" si="18"/>
        <v>1</v>
      </c>
      <c r="C142" s="132">
        <f t="shared" si="19"/>
        <v>4179</v>
      </c>
      <c r="D142" s="133">
        <f t="shared" si="20"/>
        <v>3986.23</v>
      </c>
      <c r="E142" s="132">
        <f t="shared" si="21"/>
        <v>192.77</v>
      </c>
      <c r="F142" s="132">
        <f t="shared" si="22"/>
        <v>469082.00000000035</v>
      </c>
      <c r="G142" s="132">
        <f t="shared" si="16"/>
        <v>465095.77000000037</v>
      </c>
      <c r="H142" s="132">
        <f t="shared" si="23"/>
        <v>192.77342465753438</v>
      </c>
      <c r="I142" s="113">
        <f t="shared" si="17"/>
        <v>3.4246575343672703E-3</v>
      </c>
    </row>
    <row r="143" spans="1:9" x14ac:dyDescent="0.25">
      <c r="A143" s="45">
        <v>44029</v>
      </c>
      <c r="B143" s="134">
        <f t="shared" si="18"/>
        <v>1</v>
      </c>
      <c r="C143" s="132">
        <f t="shared" si="19"/>
        <v>4179</v>
      </c>
      <c r="D143" s="133">
        <f t="shared" si="20"/>
        <v>3987.86</v>
      </c>
      <c r="E143" s="132">
        <f t="shared" si="21"/>
        <v>191.14</v>
      </c>
      <c r="F143" s="132">
        <f t="shared" si="22"/>
        <v>465095.77000000037</v>
      </c>
      <c r="G143" s="132">
        <f t="shared" si="16"/>
        <v>461107.91000000038</v>
      </c>
      <c r="H143" s="132">
        <f t="shared" si="23"/>
        <v>191.13524794520563</v>
      </c>
      <c r="I143" s="113">
        <f t="shared" si="17"/>
        <v>-4.7520547943520342E-3</v>
      </c>
    </row>
    <row r="144" spans="1:9" x14ac:dyDescent="0.25">
      <c r="A144" s="45">
        <v>44030</v>
      </c>
      <c r="B144" s="134">
        <f t="shared" si="18"/>
        <v>1</v>
      </c>
      <c r="C144" s="132">
        <f t="shared" si="19"/>
        <v>4179</v>
      </c>
      <c r="D144" s="133">
        <f t="shared" si="20"/>
        <v>3989.5</v>
      </c>
      <c r="E144" s="132">
        <f t="shared" si="21"/>
        <v>189.5</v>
      </c>
      <c r="F144" s="132">
        <f t="shared" si="22"/>
        <v>461107.91000000038</v>
      </c>
      <c r="G144" s="132">
        <f t="shared" si="16"/>
        <v>457118.41000000038</v>
      </c>
      <c r="H144" s="132">
        <f t="shared" si="23"/>
        <v>189.49640136986315</v>
      </c>
      <c r="I144" s="113">
        <f t="shared" si="17"/>
        <v>-3.5986301368495788E-3</v>
      </c>
    </row>
    <row r="145" spans="1:9" x14ac:dyDescent="0.25">
      <c r="A145" s="45">
        <v>44031</v>
      </c>
      <c r="B145" s="134">
        <f t="shared" si="18"/>
        <v>1</v>
      </c>
      <c r="C145" s="132">
        <f t="shared" si="19"/>
        <v>4179</v>
      </c>
      <c r="D145" s="133">
        <f t="shared" si="20"/>
        <v>3991.14</v>
      </c>
      <c r="E145" s="132">
        <f t="shared" si="21"/>
        <v>187.86</v>
      </c>
      <c r="F145" s="132">
        <f t="shared" si="22"/>
        <v>457118.41000000038</v>
      </c>
      <c r="G145" s="132">
        <f t="shared" si="16"/>
        <v>453127.27000000037</v>
      </c>
      <c r="H145" s="132">
        <f t="shared" si="23"/>
        <v>187.85688082191794</v>
      </c>
      <c r="I145" s="113">
        <f t="shared" si="17"/>
        <v>-3.1191780820734039E-3</v>
      </c>
    </row>
    <row r="146" spans="1:9" x14ac:dyDescent="0.25">
      <c r="A146" s="45">
        <v>44032</v>
      </c>
      <c r="B146" s="134">
        <f t="shared" si="18"/>
        <v>1</v>
      </c>
      <c r="C146" s="132">
        <f t="shared" si="19"/>
        <v>4179</v>
      </c>
      <c r="D146" s="133">
        <f t="shared" si="20"/>
        <v>3992.78</v>
      </c>
      <c r="E146" s="132">
        <f t="shared" si="21"/>
        <v>186.22</v>
      </c>
      <c r="F146" s="132">
        <f t="shared" si="22"/>
        <v>453127.27000000037</v>
      </c>
      <c r="G146" s="132">
        <f t="shared" si="16"/>
        <v>449134.49000000034</v>
      </c>
      <c r="H146" s="132">
        <f t="shared" si="23"/>
        <v>186.21668630137</v>
      </c>
      <c r="I146" s="113">
        <f t="shared" si="17"/>
        <v>-3.3136986299950877E-3</v>
      </c>
    </row>
    <row r="147" spans="1:9" x14ac:dyDescent="0.25">
      <c r="A147" s="45">
        <v>44033</v>
      </c>
      <c r="B147" s="134">
        <f t="shared" si="18"/>
        <v>1</v>
      </c>
      <c r="C147" s="132">
        <f t="shared" si="19"/>
        <v>4179</v>
      </c>
      <c r="D147" s="133">
        <f t="shared" si="20"/>
        <v>3994.42</v>
      </c>
      <c r="E147" s="132">
        <f t="shared" si="21"/>
        <v>184.58</v>
      </c>
      <c r="F147" s="132">
        <f t="shared" si="22"/>
        <v>449134.49000000034</v>
      </c>
      <c r="G147" s="132">
        <f t="shared" si="16"/>
        <v>445140.07000000036</v>
      </c>
      <c r="H147" s="132">
        <f t="shared" si="23"/>
        <v>184.57581780821931</v>
      </c>
      <c r="I147" s="113">
        <f t="shared" si="17"/>
        <v>-4.1821917806998954E-3</v>
      </c>
    </row>
    <row r="148" spans="1:9" x14ac:dyDescent="0.25">
      <c r="A148" s="45">
        <v>44034</v>
      </c>
      <c r="B148" s="134">
        <f t="shared" si="18"/>
        <v>1</v>
      </c>
      <c r="C148" s="132">
        <f t="shared" si="19"/>
        <v>4179</v>
      </c>
      <c r="D148" s="133">
        <f t="shared" si="20"/>
        <v>3996.07</v>
      </c>
      <c r="E148" s="132">
        <f t="shared" si="21"/>
        <v>182.93</v>
      </c>
      <c r="F148" s="132">
        <f t="shared" si="22"/>
        <v>445140.07000000036</v>
      </c>
      <c r="G148" s="132">
        <f t="shared" si="16"/>
        <v>441144.00000000035</v>
      </c>
      <c r="H148" s="132">
        <f t="shared" si="23"/>
        <v>182.9342753424659</v>
      </c>
      <c r="I148" s="113">
        <f t="shared" si="17"/>
        <v>4.2753424658883432E-3</v>
      </c>
    </row>
    <row r="149" spans="1:9" x14ac:dyDescent="0.25">
      <c r="A149" s="45">
        <v>44035</v>
      </c>
      <c r="B149" s="134">
        <f t="shared" si="18"/>
        <v>1</v>
      </c>
      <c r="C149" s="132">
        <f t="shared" si="19"/>
        <v>4179</v>
      </c>
      <c r="D149" s="133">
        <f t="shared" si="20"/>
        <v>3997.71</v>
      </c>
      <c r="E149" s="132">
        <f t="shared" si="21"/>
        <v>181.29</v>
      </c>
      <c r="F149" s="132">
        <f t="shared" si="22"/>
        <v>441144.00000000035</v>
      </c>
      <c r="G149" s="132">
        <f t="shared" si="16"/>
        <v>437146.29000000033</v>
      </c>
      <c r="H149" s="132">
        <f t="shared" si="23"/>
        <v>181.29205479452068</v>
      </c>
      <c r="I149" s="113">
        <f t="shared" si="17"/>
        <v>2.0547945206885743E-3</v>
      </c>
    </row>
    <row r="150" spans="1:9" x14ac:dyDescent="0.25">
      <c r="A150" s="45">
        <v>44036</v>
      </c>
      <c r="B150" s="134">
        <f t="shared" si="18"/>
        <v>1</v>
      </c>
      <c r="C150" s="132">
        <f t="shared" si="19"/>
        <v>4179</v>
      </c>
      <c r="D150" s="133">
        <f t="shared" si="20"/>
        <v>3999.35</v>
      </c>
      <c r="E150" s="132">
        <f t="shared" si="21"/>
        <v>179.65</v>
      </c>
      <c r="F150" s="132">
        <f t="shared" si="22"/>
        <v>437146.29000000033</v>
      </c>
      <c r="G150" s="132">
        <f t="shared" si="16"/>
        <v>433146.94000000035</v>
      </c>
      <c r="H150" s="132">
        <f t="shared" si="23"/>
        <v>179.64916027397274</v>
      </c>
      <c r="I150" s="113">
        <f t="shared" si="17"/>
        <v>-8.3972602726589685E-4</v>
      </c>
    </row>
    <row r="151" spans="1:9" x14ac:dyDescent="0.25">
      <c r="A151" s="45">
        <v>44037</v>
      </c>
      <c r="B151" s="134">
        <f t="shared" si="18"/>
        <v>1</v>
      </c>
      <c r="C151" s="132">
        <f t="shared" si="19"/>
        <v>4179</v>
      </c>
      <c r="D151" s="133">
        <f t="shared" si="20"/>
        <v>4000.99</v>
      </c>
      <c r="E151" s="132">
        <f t="shared" si="21"/>
        <v>178.01</v>
      </c>
      <c r="F151" s="132">
        <f t="shared" si="22"/>
        <v>433146.94000000035</v>
      </c>
      <c r="G151" s="132">
        <f t="shared" si="16"/>
        <v>429145.95000000036</v>
      </c>
      <c r="H151" s="132">
        <f t="shared" si="23"/>
        <v>178.00559178082204</v>
      </c>
      <c r="I151" s="113">
        <f t="shared" si="17"/>
        <v>-4.4082191779466484E-3</v>
      </c>
    </row>
    <row r="152" spans="1:9" x14ac:dyDescent="0.25">
      <c r="A152" s="45">
        <v>44038</v>
      </c>
      <c r="B152" s="134">
        <f t="shared" si="18"/>
        <v>1</v>
      </c>
      <c r="C152" s="132">
        <f t="shared" si="19"/>
        <v>4179</v>
      </c>
      <c r="D152" s="133">
        <f t="shared" si="20"/>
        <v>4002.64</v>
      </c>
      <c r="E152" s="132">
        <f t="shared" si="21"/>
        <v>176.36</v>
      </c>
      <c r="F152" s="132">
        <f t="shared" si="22"/>
        <v>429145.95000000036</v>
      </c>
      <c r="G152" s="132">
        <f t="shared" si="16"/>
        <v>425143.31000000035</v>
      </c>
      <c r="H152" s="132">
        <f t="shared" si="23"/>
        <v>176.36134931506865</v>
      </c>
      <c r="I152" s="113">
        <f t="shared" si="17"/>
        <v>1.3493150686372246E-3</v>
      </c>
    </row>
    <row r="153" spans="1:9" x14ac:dyDescent="0.25">
      <c r="A153" s="45">
        <v>44039</v>
      </c>
      <c r="B153" s="134">
        <f t="shared" si="18"/>
        <v>1</v>
      </c>
      <c r="C153" s="132">
        <f t="shared" si="19"/>
        <v>4179</v>
      </c>
      <c r="D153" s="133">
        <f t="shared" si="20"/>
        <v>4004.28</v>
      </c>
      <c r="E153" s="132">
        <f t="shared" si="21"/>
        <v>174.72</v>
      </c>
      <c r="F153" s="132">
        <f t="shared" si="22"/>
        <v>425143.31000000035</v>
      </c>
      <c r="G153" s="132">
        <f t="shared" si="16"/>
        <v>421139.03000000032</v>
      </c>
      <c r="H153" s="132">
        <f t="shared" si="23"/>
        <v>174.71642876712343</v>
      </c>
      <c r="I153" s="113">
        <f t="shared" si="17"/>
        <v>-3.5712328765669099E-3</v>
      </c>
    </row>
    <row r="154" spans="1:9" x14ac:dyDescent="0.25">
      <c r="A154" s="45">
        <v>44040</v>
      </c>
      <c r="B154" s="134">
        <f t="shared" si="18"/>
        <v>1</v>
      </c>
      <c r="C154" s="132">
        <f t="shared" si="19"/>
        <v>4179</v>
      </c>
      <c r="D154" s="133">
        <f t="shared" si="20"/>
        <v>4005.93</v>
      </c>
      <c r="E154" s="132">
        <f t="shared" si="21"/>
        <v>173.07</v>
      </c>
      <c r="F154" s="132">
        <f t="shared" si="22"/>
        <v>421139.03000000032</v>
      </c>
      <c r="G154" s="132">
        <f t="shared" si="16"/>
        <v>417133.10000000033</v>
      </c>
      <c r="H154" s="132">
        <f t="shared" si="23"/>
        <v>173.07083424657546</v>
      </c>
      <c r="I154" s="113">
        <f t="shared" si="17"/>
        <v>8.3424657546515846E-4</v>
      </c>
    </row>
    <row r="155" spans="1:9" x14ac:dyDescent="0.25">
      <c r="A155" s="45">
        <v>44041</v>
      </c>
      <c r="B155" s="134">
        <f t="shared" si="18"/>
        <v>1</v>
      </c>
      <c r="C155" s="132">
        <f t="shared" si="19"/>
        <v>4179</v>
      </c>
      <c r="D155" s="133">
        <f t="shared" si="20"/>
        <v>4007.58</v>
      </c>
      <c r="E155" s="132">
        <f t="shared" si="21"/>
        <v>171.42</v>
      </c>
      <c r="F155" s="132">
        <f t="shared" si="22"/>
        <v>417133.10000000033</v>
      </c>
      <c r="G155" s="132">
        <f t="shared" si="16"/>
        <v>413125.52000000031</v>
      </c>
      <c r="H155" s="132">
        <f t="shared" si="23"/>
        <v>171.42456164383574</v>
      </c>
      <c r="I155" s="113">
        <f t="shared" si="17"/>
        <v>4.5616438357569677E-3</v>
      </c>
    </row>
    <row r="156" spans="1:9" x14ac:dyDescent="0.25">
      <c r="A156" s="45">
        <v>44042</v>
      </c>
      <c r="B156" s="134">
        <f t="shared" si="18"/>
        <v>1</v>
      </c>
      <c r="C156" s="132">
        <f t="shared" si="19"/>
        <v>4179</v>
      </c>
      <c r="D156" s="133">
        <f t="shared" si="20"/>
        <v>4009.22</v>
      </c>
      <c r="E156" s="132">
        <f t="shared" si="21"/>
        <v>169.78</v>
      </c>
      <c r="F156" s="132">
        <f t="shared" si="22"/>
        <v>413125.52000000031</v>
      </c>
      <c r="G156" s="132">
        <f t="shared" si="16"/>
        <v>409116.30000000034</v>
      </c>
      <c r="H156" s="132">
        <f t="shared" si="23"/>
        <v>169.77761095890423</v>
      </c>
      <c r="I156" s="113">
        <f t="shared" si="17"/>
        <v>-2.3890410957676522E-3</v>
      </c>
    </row>
    <row r="157" spans="1:9" x14ac:dyDescent="0.25">
      <c r="A157" s="45">
        <v>44043</v>
      </c>
      <c r="B157" s="134">
        <f t="shared" si="18"/>
        <v>1</v>
      </c>
      <c r="C157" s="132">
        <f t="shared" si="19"/>
        <v>4179</v>
      </c>
      <c r="D157" s="133">
        <f t="shared" si="20"/>
        <v>4010.87</v>
      </c>
      <c r="E157" s="132">
        <f t="shared" si="21"/>
        <v>168.13</v>
      </c>
      <c r="F157" s="132">
        <f t="shared" si="22"/>
        <v>409116.30000000034</v>
      </c>
      <c r="G157" s="132">
        <f t="shared" si="16"/>
        <v>405105.43000000034</v>
      </c>
      <c r="H157" s="132">
        <f t="shared" si="23"/>
        <v>168.12998630137</v>
      </c>
      <c r="I157" s="113">
        <f t="shared" si="17"/>
        <v>-1.3698629999225886E-5</v>
      </c>
    </row>
    <row r="158" spans="1:9" x14ac:dyDescent="0.25">
      <c r="A158" s="45">
        <v>44044</v>
      </c>
      <c r="B158" s="134">
        <f t="shared" si="18"/>
        <v>1</v>
      </c>
      <c r="C158" s="132">
        <f t="shared" si="19"/>
        <v>4179</v>
      </c>
      <c r="D158" s="133">
        <f t="shared" si="20"/>
        <v>4012.52</v>
      </c>
      <c r="E158" s="132">
        <f t="shared" si="21"/>
        <v>166.48</v>
      </c>
      <c r="F158" s="132">
        <f t="shared" si="22"/>
        <v>405105.43000000034</v>
      </c>
      <c r="G158" s="132">
        <f t="shared" si="16"/>
        <v>401092.91000000032</v>
      </c>
      <c r="H158" s="132">
        <f t="shared" si="23"/>
        <v>166.48168356164399</v>
      </c>
      <c r="I158" s="113">
        <f t="shared" si="17"/>
        <v>1.6835616440005197E-3</v>
      </c>
    </row>
    <row r="159" spans="1:9" x14ac:dyDescent="0.25">
      <c r="A159" s="45">
        <v>44045</v>
      </c>
      <c r="B159" s="134">
        <f t="shared" si="18"/>
        <v>1</v>
      </c>
      <c r="C159" s="132">
        <f t="shared" si="19"/>
        <v>4179</v>
      </c>
      <c r="D159" s="133">
        <f t="shared" si="20"/>
        <v>4014.17</v>
      </c>
      <c r="E159" s="132">
        <f t="shared" si="21"/>
        <v>164.83</v>
      </c>
      <c r="F159" s="132">
        <f t="shared" si="22"/>
        <v>401092.91000000032</v>
      </c>
      <c r="G159" s="132">
        <f t="shared" si="16"/>
        <v>397078.74000000034</v>
      </c>
      <c r="H159" s="132">
        <f t="shared" si="23"/>
        <v>164.83270273972616</v>
      </c>
      <c r="I159" s="113">
        <f t="shared" si="17"/>
        <v>2.7027397261463193E-3</v>
      </c>
    </row>
    <row r="160" spans="1:9" x14ac:dyDescent="0.25">
      <c r="A160" s="45">
        <v>44046</v>
      </c>
      <c r="B160" s="134">
        <f t="shared" si="18"/>
        <v>1</v>
      </c>
      <c r="C160" s="132">
        <f t="shared" si="19"/>
        <v>4179</v>
      </c>
      <c r="D160" s="133">
        <f t="shared" si="20"/>
        <v>4015.82</v>
      </c>
      <c r="E160" s="132">
        <f t="shared" si="21"/>
        <v>163.18</v>
      </c>
      <c r="F160" s="132">
        <f t="shared" si="22"/>
        <v>397078.74000000034</v>
      </c>
      <c r="G160" s="132">
        <f t="shared" si="16"/>
        <v>393062.92000000033</v>
      </c>
      <c r="H160" s="132">
        <f t="shared" si="23"/>
        <v>163.18304383561656</v>
      </c>
      <c r="I160" s="113">
        <f t="shared" si="17"/>
        <v>3.0438356165518599E-3</v>
      </c>
    </row>
    <row r="161" spans="1:9" x14ac:dyDescent="0.25">
      <c r="A161" s="45">
        <v>44047</v>
      </c>
      <c r="B161" s="134">
        <f t="shared" si="18"/>
        <v>1</v>
      </c>
      <c r="C161" s="132">
        <f t="shared" si="19"/>
        <v>4179</v>
      </c>
      <c r="D161" s="133">
        <f t="shared" si="20"/>
        <v>4017.47</v>
      </c>
      <c r="E161" s="132">
        <f t="shared" si="21"/>
        <v>161.53</v>
      </c>
      <c r="F161" s="132">
        <f t="shared" si="22"/>
        <v>393062.92000000033</v>
      </c>
      <c r="G161" s="132">
        <f t="shared" si="16"/>
        <v>389045.45000000036</v>
      </c>
      <c r="H161" s="132">
        <f t="shared" si="23"/>
        <v>161.53270684931519</v>
      </c>
      <c r="I161" s="113">
        <f t="shared" si="17"/>
        <v>2.7068493151887196E-3</v>
      </c>
    </row>
    <row r="162" spans="1:9" x14ac:dyDescent="0.25">
      <c r="A162" s="45">
        <v>44048</v>
      </c>
      <c r="B162" s="134">
        <f t="shared" si="18"/>
        <v>1</v>
      </c>
      <c r="C162" s="132">
        <f t="shared" si="19"/>
        <v>4179</v>
      </c>
      <c r="D162" s="133">
        <f t="shared" si="20"/>
        <v>4019.12</v>
      </c>
      <c r="E162" s="132">
        <f t="shared" si="21"/>
        <v>159.88</v>
      </c>
      <c r="F162" s="132">
        <f t="shared" si="22"/>
        <v>389045.45000000036</v>
      </c>
      <c r="G162" s="132">
        <f t="shared" si="16"/>
        <v>385026.33000000037</v>
      </c>
      <c r="H162" s="132">
        <f t="shared" si="23"/>
        <v>159.88169178082208</v>
      </c>
      <c r="I162" s="113">
        <f t="shared" si="17"/>
        <v>1.6917808220853203E-3</v>
      </c>
    </row>
    <row r="163" spans="1:9" x14ac:dyDescent="0.25">
      <c r="A163" s="45">
        <v>44049</v>
      </c>
      <c r="B163" s="134">
        <f t="shared" si="18"/>
        <v>1</v>
      </c>
      <c r="C163" s="132">
        <f t="shared" si="19"/>
        <v>4179</v>
      </c>
      <c r="D163" s="133">
        <f t="shared" si="20"/>
        <v>4020.77</v>
      </c>
      <c r="E163" s="132">
        <f t="shared" si="21"/>
        <v>158.22999999999999</v>
      </c>
      <c r="F163" s="132">
        <f t="shared" si="22"/>
        <v>385026.33000000037</v>
      </c>
      <c r="G163" s="132">
        <f t="shared" si="16"/>
        <v>381005.56000000035</v>
      </c>
      <c r="H163" s="132">
        <f t="shared" si="23"/>
        <v>158.22999863013715</v>
      </c>
      <c r="I163" s="113">
        <f t="shared" si="17"/>
        <v>-1.3698628436031868E-6</v>
      </c>
    </row>
    <row r="164" spans="1:9" x14ac:dyDescent="0.25">
      <c r="A164" s="45">
        <v>44050</v>
      </c>
      <c r="B164" s="134">
        <f t="shared" si="18"/>
        <v>1</v>
      </c>
      <c r="C164" s="132">
        <f t="shared" si="19"/>
        <v>4179</v>
      </c>
      <c r="D164" s="133">
        <f t="shared" si="20"/>
        <v>4022.42</v>
      </c>
      <c r="E164" s="132">
        <f t="shared" si="21"/>
        <v>156.58000000000001</v>
      </c>
      <c r="F164" s="132">
        <f t="shared" si="22"/>
        <v>381005.56000000035</v>
      </c>
      <c r="G164" s="132">
        <f t="shared" si="16"/>
        <v>376983.14000000036</v>
      </c>
      <c r="H164" s="132">
        <f t="shared" si="23"/>
        <v>156.57762739726041</v>
      </c>
      <c r="I164" s="113">
        <f t="shared" si="17"/>
        <v>-2.3726027395980509E-3</v>
      </c>
    </row>
    <row r="165" spans="1:9" x14ac:dyDescent="0.25">
      <c r="A165" s="45">
        <v>44051</v>
      </c>
      <c r="B165" s="134">
        <f t="shared" si="18"/>
        <v>1</v>
      </c>
      <c r="C165" s="132">
        <f t="shared" si="19"/>
        <v>4179</v>
      </c>
      <c r="D165" s="133">
        <f t="shared" si="20"/>
        <v>4024.08</v>
      </c>
      <c r="E165" s="132">
        <f t="shared" si="21"/>
        <v>154.91999999999999</v>
      </c>
      <c r="F165" s="132">
        <f t="shared" si="22"/>
        <v>376983.14000000036</v>
      </c>
      <c r="G165" s="132">
        <f t="shared" si="16"/>
        <v>372959.06000000035</v>
      </c>
      <c r="H165" s="132">
        <f t="shared" si="23"/>
        <v>154.92457808219194</v>
      </c>
      <c r="I165" s="113">
        <f t="shared" si="17"/>
        <v>4.5780821919549908E-3</v>
      </c>
    </row>
    <row r="166" spans="1:9" x14ac:dyDescent="0.25">
      <c r="A166" s="45">
        <v>44052</v>
      </c>
      <c r="B166" s="134">
        <f t="shared" si="18"/>
        <v>1</v>
      </c>
      <c r="C166" s="132">
        <f t="shared" si="19"/>
        <v>4179</v>
      </c>
      <c r="D166" s="133">
        <f t="shared" si="20"/>
        <v>4025.73</v>
      </c>
      <c r="E166" s="132">
        <f t="shared" si="21"/>
        <v>153.27000000000001</v>
      </c>
      <c r="F166" s="132">
        <f t="shared" si="22"/>
        <v>372959.06000000035</v>
      </c>
      <c r="G166" s="132">
        <f t="shared" si="16"/>
        <v>368933.33000000037</v>
      </c>
      <c r="H166" s="132">
        <f t="shared" si="23"/>
        <v>153.2708465753426</v>
      </c>
      <c r="I166" s="113">
        <f t="shared" si="17"/>
        <v>8.4657534259235945E-4</v>
      </c>
    </row>
    <row r="167" spans="1:9" x14ac:dyDescent="0.25">
      <c r="A167" s="45">
        <v>44053</v>
      </c>
      <c r="B167" s="134">
        <f t="shared" si="18"/>
        <v>1</v>
      </c>
      <c r="C167" s="132">
        <f t="shared" si="19"/>
        <v>4179</v>
      </c>
      <c r="D167" s="133">
        <f t="shared" si="20"/>
        <v>4027.38</v>
      </c>
      <c r="E167" s="132">
        <f t="shared" si="21"/>
        <v>151.62</v>
      </c>
      <c r="F167" s="132">
        <f t="shared" si="22"/>
        <v>368933.33000000037</v>
      </c>
      <c r="G167" s="132">
        <f t="shared" si="16"/>
        <v>364905.95000000036</v>
      </c>
      <c r="H167" s="132">
        <f t="shared" si="23"/>
        <v>151.61643698630152</v>
      </c>
      <c r="I167" s="113">
        <f t="shared" si="17"/>
        <v>-3.5630136984821092E-3</v>
      </c>
    </row>
    <row r="168" spans="1:9" x14ac:dyDescent="0.25">
      <c r="A168" s="45">
        <v>44054</v>
      </c>
      <c r="B168" s="134">
        <f t="shared" si="18"/>
        <v>1</v>
      </c>
      <c r="C168" s="132">
        <f t="shared" si="19"/>
        <v>4179</v>
      </c>
      <c r="D168" s="133">
        <f t="shared" si="20"/>
        <v>4029.04</v>
      </c>
      <c r="E168" s="132">
        <f t="shared" si="21"/>
        <v>149.96</v>
      </c>
      <c r="F168" s="132">
        <f t="shared" si="22"/>
        <v>364905.95000000036</v>
      </c>
      <c r="G168" s="132">
        <f t="shared" si="16"/>
        <v>360876.91000000038</v>
      </c>
      <c r="H168" s="132">
        <f t="shared" si="23"/>
        <v>149.96134931506865</v>
      </c>
      <c r="I168" s="113">
        <f t="shared" si="17"/>
        <v>1.3493150686372246E-3</v>
      </c>
    </row>
    <row r="169" spans="1:9" x14ac:dyDescent="0.25">
      <c r="A169" s="45">
        <v>44055</v>
      </c>
      <c r="B169" s="134">
        <f t="shared" si="18"/>
        <v>1</v>
      </c>
      <c r="C169" s="132">
        <f t="shared" si="19"/>
        <v>4179</v>
      </c>
      <c r="D169" s="133">
        <f t="shared" si="20"/>
        <v>4030.69</v>
      </c>
      <c r="E169" s="132">
        <f t="shared" si="21"/>
        <v>148.31</v>
      </c>
      <c r="F169" s="132">
        <f t="shared" si="22"/>
        <v>360876.91000000038</v>
      </c>
      <c r="G169" s="132">
        <f t="shared" si="16"/>
        <v>356846.22000000038</v>
      </c>
      <c r="H169" s="132">
        <f t="shared" si="23"/>
        <v>148.30557945205493</v>
      </c>
      <c r="I169" s="113">
        <f t="shared" si="17"/>
        <v>-4.4205479450738494E-3</v>
      </c>
    </row>
    <row r="170" spans="1:9" x14ac:dyDescent="0.25">
      <c r="A170" s="45">
        <v>44056</v>
      </c>
      <c r="B170" s="134">
        <f t="shared" si="18"/>
        <v>1</v>
      </c>
      <c r="C170" s="132">
        <f t="shared" si="19"/>
        <v>4179</v>
      </c>
      <c r="D170" s="133">
        <f t="shared" si="20"/>
        <v>4032.35</v>
      </c>
      <c r="E170" s="132">
        <f t="shared" si="21"/>
        <v>146.65</v>
      </c>
      <c r="F170" s="132">
        <f t="shared" si="22"/>
        <v>356846.22000000038</v>
      </c>
      <c r="G170" s="132">
        <f t="shared" si="16"/>
        <v>352813.8700000004</v>
      </c>
      <c r="H170" s="132">
        <f t="shared" si="23"/>
        <v>146.64913150684947</v>
      </c>
      <c r="I170" s="113">
        <f t="shared" si="17"/>
        <v>-8.6849315053427745E-4</v>
      </c>
    </row>
    <row r="171" spans="1:9" x14ac:dyDescent="0.25">
      <c r="A171" s="45">
        <v>44057</v>
      </c>
      <c r="B171" s="134">
        <f t="shared" si="18"/>
        <v>1</v>
      </c>
      <c r="C171" s="132">
        <f t="shared" si="19"/>
        <v>4179</v>
      </c>
      <c r="D171" s="133">
        <f t="shared" si="20"/>
        <v>4034.01</v>
      </c>
      <c r="E171" s="132">
        <f t="shared" si="21"/>
        <v>144.99</v>
      </c>
      <c r="F171" s="132">
        <f t="shared" si="22"/>
        <v>352813.8700000004</v>
      </c>
      <c r="G171" s="132">
        <f t="shared" si="16"/>
        <v>348779.86000000039</v>
      </c>
      <c r="H171" s="132">
        <f t="shared" si="23"/>
        <v>144.99200136986317</v>
      </c>
      <c r="I171" s="113">
        <f t="shared" si="17"/>
        <v>2.0013698631657917E-3</v>
      </c>
    </row>
    <row r="172" spans="1:9" x14ac:dyDescent="0.25">
      <c r="A172" s="45">
        <v>44058</v>
      </c>
      <c r="B172" s="134">
        <f t="shared" si="18"/>
        <v>1</v>
      </c>
      <c r="C172" s="132">
        <f t="shared" si="19"/>
        <v>4179</v>
      </c>
      <c r="D172" s="133">
        <f t="shared" si="20"/>
        <v>4035.67</v>
      </c>
      <c r="E172" s="132">
        <f t="shared" si="21"/>
        <v>143.33000000000001</v>
      </c>
      <c r="F172" s="132">
        <f t="shared" si="22"/>
        <v>348779.86000000039</v>
      </c>
      <c r="G172" s="132">
        <f t="shared" si="16"/>
        <v>344744.19000000041</v>
      </c>
      <c r="H172" s="132">
        <f t="shared" si="23"/>
        <v>143.33418904109604</v>
      </c>
      <c r="I172" s="113">
        <f t="shared" si="17"/>
        <v>4.189041096026358E-3</v>
      </c>
    </row>
    <row r="173" spans="1:9" x14ac:dyDescent="0.25">
      <c r="A173" s="45">
        <v>44059</v>
      </c>
      <c r="B173" s="134">
        <f t="shared" si="18"/>
        <v>1</v>
      </c>
      <c r="C173" s="132">
        <f t="shared" si="19"/>
        <v>4179</v>
      </c>
      <c r="D173" s="133">
        <f t="shared" si="20"/>
        <v>4037.32</v>
      </c>
      <c r="E173" s="132">
        <f t="shared" si="21"/>
        <v>141.68</v>
      </c>
      <c r="F173" s="132">
        <f t="shared" si="22"/>
        <v>344744.19000000041</v>
      </c>
      <c r="G173" s="132">
        <f t="shared" si="16"/>
        <v>340706.8700000004</v>
      </c>
      <c r="H173" s="132">
        <f t="shared" si="23"/>
        <v>141.67569452054809</v>
      </c>
      <c r="I173" s="113">
        <f t="shared" si="17"/>
        <v>-4.3054794519150619E-3</v>
      </c>
    </row>
    <row r="174" spans="1:9" x14ac:dyDescent="0.25">
      <c r="A174" s="45">
        <v>44060</v>
      </c>
      <c r="B174" s="134">
        <f t="shared" si="18"/>
        <v>1</v>
      </c>
      <c r="C174" s="132">
        <f t="shared" si="19"/>
        <v>4179</v>
      </c>
      <c r="D174" s="133">
        <f t="shared" si="20"/>
        <v>4038.98</v>
      </c>
      <c r="E174" s="132">
        <f t="shared" si="21"/>
        <v>140.02000000000001</v>
      </c>
      <c r="F174" s="132">
        <f t="shared" si="22"/>
        <v>340706.8700000004</v>
      </c>
      <c r="G174" s="132">
        <f t="shared" si="16"/>
        <v>336667.89000000042</v>
      </c>
      <c r="H174" s="132">
        <f t="shared" si="23"/>
        <v>140.01652191780838</v>
      </c>
      <c r="I174" s="113">
        <f t="shared" si="17"/>
        <v>-3.4780821916342575E-3</v>
      </c>
    </row>
    <row r="175" spans="1:9" x14ac:dyDescent="0.25">
      <c r="A175" s="45">
        <v>44061</v>
      </c>
      <c r="B175" s="134">
        <f t="shared" si="18"/>
        <v>1</v>
      </c>
      <c r="C175" s="132">
        <f t="shared" si="19"/>
        <v>4179</v>
      </c>
      <c r="D175" s="133">
        <f t="shared" si="20"/>
        <v>4040.64</v>
      </c>
      <c r="E175" s="132">
        <f t="shared" si="21"/>
        <v>138.36000000000001</v>
      </c>
      <c r="F175" s="132">
        <f t="shared" si="22"/>
        <v>336667.89000000042</v>
      </c>
      <c r="G175" s="132">
        <f t="shared" si="16"/>
        <v>332627.25000000041</v>
      </c>
      <c r="H175" s="132">
        <f t="shared" si="23"/>
        <v>138.35666712328785</v>
      </c>
      <c r="I175" s="113">
        <f t="shared" si="17"/>
        <v>-3.3328767121645342E-3</v>
      </c>
    </row>
    <row r="176" spans="1:9" x14ac:dyDescent="0.25">
      <c r="A176" s="45">
        <v>44062</v>
      </c>
      <c r="B176" s="134">
        <f t="shared" si="18"/>
        <v>1</v>
      </c>
      <c r="C176" s="132">
        <f t="shared" si="19"/>
        <v>4179</v>
      </c>
      <c r="D176" s="133">
        <f t="shared" si="20"/>
        <v>4042.3</v>
      </c>
      <c r="E176" s="132">
        <f t="shared" si="21"/>
        <v>136.69999999999999</v>
      </c>
      <c r="F176" s="132">
        <f t="shared" si="22"/>
        <v>332627.25000000041</v>
      </c>
      <c r="G176" s="132">
        <f t="shared" si="16"/>
        <v>328584.95000000042</v>
      </c>
      <c r="H176" s="132">
        <f t="shared" si="23"/>
        <v>136.69613013698645</v>
      </c>
      <c r="I176" s="113">
        <f t="shared" si="17"/>
        <v>-3.8698630135343137E-3</v>
      </c>
    </row>
    <row r="177" spans="1:9" x14ac:dyDescent="0.25">
      <c r="A177" s="45">
        <v>44063</v>
      </c>
      <c r="B177" s="134">
        <f t="shared" si="18"/>
        <v>1</v>
      </c>
      <c r="C177" s="132">
        <f t="shared" si="19"/>
        <v>4179</v>
      </c>
      <c r="D177" s="133">
        <f t="shared" si="20"/>
        <v>4043.97</v>
      </c>
      <c r="E177" s="132">
        <f t="shared" si="21"/>
        <v>135.03</v>
      </c>
      <c r="F177" s="132">
        <f t="shared" si="22"/>
        <v>328584.95000000042</v>
      </c>
      <c r="G177" s="132">
        <f t="shared" si="16"/>
        <v>324540.98000000045</v>
      </c>
      <c r="H177" s="132">
        <f t="shared" si="23"/>
        <v>135.03491095890428</v>
      </c>
      <c r="I177" s="113">
        <f t="shared" si="17"/>
        <v>4.9109589042757307E-3</v>
      </c>
    </row>
    <row r="178" spans="1:9" x14ac:dyDescent="0.25">
      <c r="A178" s="45">
        <v>44064</v>
      </c>
      <c r="B178" s="134">
        <f t="shared" si="18"/>
        <v>1</v>
      </c>
      <c r="C178" s="132">
        <f t="shared" si="19"/>
        <v>4179</v>
      </c>
      <c r="D178" s="133">
        <f t="shared" si="20"/>
        <v>4045.63</v>
      </c>
      <c r="E178" s="132">
        <f t="shared" si="21"/>
        <v>133.37</v>
      </c>
      <c r="F178" s="132">
        <f t="shared" si="22"/>
        <v>324540.98000000045</v>
      </c>
      <c r="G178" s="132">
        <f t="shared" si="16"/>
        <v>320495.35000000044</v>
      </c>
      <c r="H178" s="132">
        <f t="shared" si="23"/>
        <v>133.37300547945222</v>
      </c>
      <c r="I178" s="113">
        <f t="shared" si="17"/>
        <v>3.0054794522129669E-3</v>
      </c>
    </row>
    <row r="179" spans="1:9" x14ac:dyDescent="0.25">
      <c r="A179" s="45">
        <v>44065</v>
      </c>
      <c r="B179" s="134">
        <f t="shared" si="18"/>
        <v>1</v>
      </c>
      <c r="C179" s="132">
        <f t="shared" si="19"/>
        <v>4179</v>
      </c>
      <c r="D179" s="133">
        <f t="shared" si="20"/>
        <v>4047.29</v>
      </c>
      <c r="E179" s="132">
        <f t="shared" si="21"/>
        <v>131.71</v>
      </c>
      <c r="F179" s="132">
        <f t="shared" si="22"/>
        <v>320495.35000000044</v>
      </c>
      <c r="G179" s="132">
        <f t="shared" si="16"/>
        <v>316448.06000000046</v>
      </c>
      <c r="H179" s="132">
        <f t="shared" si="23"/>
        <v>131.71041780821935</v>
      </c>
      <c r="I179" s="113">
        <f t="shared" si="17"/>
        <v>4.1780821933912193E-4</v>
      </c>
    </row>
    <row r="180" spans="1:9" x14ac:dyDescent="0.25">
      <c r="A180" s="45">
        <v>44066</v>
      </c>
      <c r="B180" s="134">
        <f t="shared" si="18"/>
        <v>1</v>
      </c>
      <c r="C180" s="132">
        <f t="shared" si="19"/>
        <v>4179</v>
      </c>
      <c r="D180" s="133">
        <f t="shared" si="20"/>
        <v>4048.95</v>
      </c>
      <c r="E180" s="132">
        <f t="shared" si="21"/>
        <v>130.05000000000001</v>
      </c>
      <c r="F180" s="132">
        <f t="shared" si="22"/>
        <v>316448.06000000046</v>
      </c>
      <c r="G180" s="132">
        <f t="shared" si="16"/>
        <v>312399.11000000045</v>
      </c>
      <c r="H180" s="132">
        <f t="shared" si="23"/>
        <v>130.04714794520567</v>
      </c>
      <c r="I180" s="113">
        <f t="shared" si="17"/>
        <v>-2.8520547943458041E-3</v>
      </c>
    </row>
    <row r="181" spans="1:9" x14ac:dyDescent="0.25">
      <c r="A181" s="45">
        <v>44067</v>
      </c>
      <c r="B181" s="134">
        <f t="shared" si="18"/>
        <v>1</v>
      </c>
      <c r="C181" s="132">
        <f t="shared" si="19"/>
        <v>4179</v>
      </c>
      <c r="D181" s="133">
        <f t="shared" si="20"/>
        <v>4050.62</v>
      </c>
      <c r="E181" s="132">
        <f t="shared" si="21"/>
        <v>128.38</v>
      </c>
      <c r="F181" s="132">
        <f t="shared" si="22"/>
        <v>312399.11000000045</v>
      </c>
      <c r="G181" s="132">
        <f t="shared" si="16"/>
        <v>308348.49000000046</v>
      </c>
      <c r="H181" s="132">
        <f t="shared" si="23"/>
        <v>128.38319589041114</v>
      </c>
      <c r="I181" s="113">
        <f t="shared" si="17"/>
        <v>3.1958904111490938E-3</v>
      </c>
    </row>
    <row r="182" spans="1:9" x14ac:dyDescent="0.25">
      <c r="A182" s="45">
        <v>44068</v>
      </c>
      <c r="B182" s="134">
        <f t="shared" si="18"/>
        <v>1</v>
      </c>
      <c r="C182" s="132">
        <f t="shared" si="19"/>
        <v>4179</v>
      </c>
      <c r="D182" s="133">
        <f t="shared" si="20"/>
        <v>4052.28</v>
      </c>
      <c r="E182" s="132">
        <f t="shared" si="21"/>
        <v>126.72</v>
      </c>
      <c r="F182" s="132">
        <f t="shared" si="22"/>
        <v>308348.49000000046</v>
      </c>
      <c r="G182" s="132">
        <f t="shared" si="16"/>
        <v>304296.21000000043</v>
      </c>
      <c r="H182" s="132">
        <f t="shared" si="23"/>
        <v>126.71855753424676</v>
      </c>
      <c r="I182" s="113">
        <f t="shared" si="17"/>
        <v>-1.4424657532430274E-3</v>
      </c>
    </row>
    <row r="183" spans="1:9" x14ac:dyDescent="0.25">
      <c r="A183" s="45">
        <v>44069</v>
      </c>
      <c r="B183" s="134">
        <f t="shared" si="18"/>
        <v>1</v>
      </c>
      <c r="C183" s="132">
        <f t="shared" si="19"/>
        <v>4179</v>
      </c>
      <c r="D183" s="133">
        <f t="shared" si="20"/>
        <v>4053.95</v>
      </c>
      <c r="E183" s="132">
        <f t="shared" si="21"/>
        <v>125.05</v>
      </c>
      <c r="F183" s="132">
        <f t="shared" si="22"/>
        <v>304296.21000000043</v>
      </c>
      <c r="G183" s="132">
        <f t="shared" si="16"/>
        <v>300242.26000000042</v>
      </c>
      <c r="H183" s="132">
        <f t="shared" si="23"/>
        <v>125.05323698630154</v>
      </c>
      <c r="I183" s="113">
        <f t="shared" si="17"/>
        <v>3.2369863015446754E-3</v>
      </c>
    </row>
    <row r="184" spans="1:9" x14ac:dyDescent="0.25">
      <c r="A184" s="45">
        <v>44070</v>
      </c>
      <c r="B184" s="134">
        <f t="shared" si="18"/>
        <v>1</v>
      </c>
      <c r="C184" s="132">
        <f t="shared" si="19"/>
        <v>4179</v>
      </c>
      <c r="D184" s="133">
        <f t="shared" si="20"/>
        <v>4055.61</v>
      </c>
      <c r="E184" s="132">
        <f t="shared" si="21"/>
        <v>123.39</v>
      </c>
      <c r="F184" s="132">
        <f t="shared" si="22"/>
        <v>300242.26000000042</v>
      </c>
      <c r="G184" s="132">
        <f t="shared" si="16"/>
        <v>296186.65000000043</v>
      </c>
      <c r="H184" s="132">
        <f t="shared" si="23"/>
        <v>123.38723013698646</v>
      </c>
      <c r="I184" s="113">
        <f t="shared" si="17"/>
        <v>-2.7698630135404301E-3</v>
      </c>
    </row>
    <row r="185" spans="1:9" x14ac:dyDescent="0.25">
      <c r="A185" s="45">
        <v>44071</v>
      </c>
      <c r="B185" s="134">
        <f t="shared" si="18"/>
        <v>1</v>
      </c>
      <c r="C185" s="132">
        <f t="shared" si="19"/>
        <v>4179</v>
      </c>
      <c r="D185" s="133">
        <f t="shared" si="20"/>
        <v>4057.28</v>
      </c>
      <c r="E185" s="132">
        <f t="shared" si="21"/>
        <v>121.72</v>
      </c>
      <c r="F185" s="132">
        <f t="shared" si="22"/>
        <v>296186.65000000043</v>
      </c>
      <c r="G185" s="132">
        <f t="shared" si="16"/>
        <v>292129.3700000004</v>
      </c>
      <c r="H185" s="132">
        <f t="shared" si="23"/>
        <v>121.72054109589058</v>
      </c>
      <c r="I185" s="113">
        <f t="shared" si="17"/>
        <v>5.4109589058271013E-4</v>
      </c>
    </row>
    <row r="186" spans="1:9" x14ac:dyDescent="0.25">
      <c r="A186" s="45">
        <v>44072</v>
      </c>
      <c r="B186" s="134">
        <f t="shared" si="18"/>
        <v>1</v>
      </c>
      <c r="C186" s="132">
        <f t="shared" si="19"/>
        <v>4179</v>
      </c>
      <c r="D186" s="133">
        <f t="shared" si="20"/>
        <v>4058.95</v>
      </c>
      <c r="E186" s="132">
        <f t="shared" si="21"/>
        <v>120.05</v>
      </c>
      <c r="F186" s="132">
        <f t="shared" si="22"/>
        <v>292129.3700000004</v>
      </c>
      <c r="G186" s="132">
        <f t="shared" si="16"/>
        <v>288070.42000000039</v>
      </c>
      <c r="H186" s="132">
        <f t="shared" si="23"/>
        <v>120.05316575342482</v>
      </c>
      <c r="I186" s="113">
        <f t="shared" si="17"/>
        <v>3.1657534248239472E-3</v>
      </c>
    </row>
    <row r="187" spans="1:9" x14ac:dyDescent="0.25">
      <c r="A187" s="45">
        <v>44073</v>
      </c>
      <c r="B187" s="134">
        <f t="shared" si="18"/>
        <v>1</v>
      </c>
      <c r="C187" s="132">
        <f t="shared" si="19"/>
        <v>4179</v>
      </c>
      <c r="D187" s="133">
        <f t="shared" si="20"/>
        <v>4060.61</v>
      </c>
      <c r="E187" s="132">
        <f t="shared" si="21"/>
        <v>118.39</v>
      </c>
      <c r="F187" s="132">
        <f t="shared" si="22"/>
        <v>288070.42000000039</v>
      </c>
      <c r="G187" s="132">
        <f t="shared" si="16"/>
        <v>284009.81000000041</v>
      </c>
      <c r="H187" s="132">
        <f t="shared" si="23"/>
        <v>118.38510410958921</v>
      </c>
      <c r="I187" s="113">
        <f t="shared" si="17"/>
        <v>-4.8958904107934131E-3</v>
      </c>
    </row>
    <row r="188" spans="1:9" x14ac:dyDescent="0.25">
      <c r="A188" s="45">
        <v>44074</v>
      </c>
      <c r="B188" s="134">
        <f t="shared" si="18"/>
        <v>1</v>
      </c>
      <c r="C188" s="132">
        <f t="shared" si="19"/>
        <v>4179</v>
      </c>
      <c r="D188" s="133">
        <f t="shared" si="20"/>
        <v>4062.28</v>
      </c>
      <c r="E188" s="132">
        <f t="shared" si="21"/>
        <v>116.72</v>
      </c>
      <c r="F188" s="132">
        <f t="shared" si="22"/>
        <v>284009.81000000041</v>
      </c>
      <c r="G188" s="132">
        <f t="shared" si="16"/>
        <v>279947.53000000038</v>
      </c>
      <c r="H188" s="132">
        <f t="shared" si="23"/>
        <v>116.71636027397277</v>
      </c>
      <c r="I188" s="113">
        <f t="shared" si="17"/>
        <v>-3.6397260272309495E-3</v>
      </c>
    </row>
    <row r="189" spans="1:9" x14ac:dyDescent="0.25">
      <c r="A189" s="45">
        <v>44075</v>
      </c>
      <c r="B189" s="134">
        <f t="shared" si="18"/>
        <v>1</v>
      </c>
      <c r="C189" s="132">
        <f t="shared" si="19"/>
        <v>4179</v>
      </c>
      <c r="D189" s="133">
        <f t="shared" si="20"/>
        <v>4063.95</v>
      </c>
      <c r="E189" s="132">
        <f t="shared" si="21"/>
        <v>115.05</v>
      </c>
      <c r="F189" s="132">
        <f t="shared" si="22"/>
        <v>279947.53000000038</v>
      </c>
      <c r="G189" s="132">
        <f t="shared" si="16"/>
        <v>275883.58000000037</v>
      </c>
      <c r="H189" s="132">
        <f t="shared" si="23"/>
        <v>115.04693013698645</v>
      </c>
      <c r="I189" s="113">
        <f t="shared" si="17"/>
        <v>-3.069863013550389E-3</v>
      </c>
    </row>
    <row r="190" spans="1:9" x14ac:dyDescent="0.25">
      <c r="A190" s="45">
        <v>44076</v>
      </c>
      <c r="B190" s="134">
        <f t="shared" si="18"/>
        <v>1</v>
      </c>
      <c r="C190" s="132">
        <f t="shared" si="19"/>
        <v>4179</v>
      </c>
      <c r="D190" s="133">
        <f t="shared" si="20"/>
        <v>4065.62</v>
      </c>
      <c r="E190" s="132">
        <f t="shared" si="21"/>
        <v>113.38</v>
      </c>
      <c r="F190" s="132">
        <f t="shared" si="22"/>
        <v>275883.58000000037</v>
      </c>
      <c r="G190" s="132">
        <f t="shared" si="16"/>
        <v>271817.96000000037</v>
      </c>
      <c r="H190" s="132">
        <f t="shared" si="23"/>
        <v>113.37681369863029</v>
      </c>
      <c r="I190" s="113">
        <f t="shared" si="17"/>
        <v>-3.1863013697090992E-3</v>
      </c>
    </row>
    <row r="191" spans="1:9" x14ac:dyDescent="0.25">
      <c r="A191" s="45">
        <v>44077</v>
      </c>
      <c r="B191" s="134">
        <f t="shared" si="18"/>
        <v>1</v>
      </c>
      <c r="C191" s="132">
        <f t="shared" si="19"/>
        <v>4179</v>
      </c>
      <c r="D191" s="133">
        <f t="shared" si="20"/>
        <v>4067.29</v>
      </c>
      <c r="E191" s="132">
        <f t="shared" si="21"/>
        <v>111.71</v>
      </c>
      <c r="F191" s="132">
        <f t="shared" si="22"/>
        <v>271817.96000000037</v>
      </c>
      <c r="G191" s="132">
        <f t="shared" si="16"/>
        <v>267750.67000000039</v>
      </c>
      <c r="H191" s="132">
        <f t="shared" si="23"/>
        <v>111.70601095890426</v>
      </c>
      <c r="I191" s="113">
        <f t="shared" si="17"/>
        <v>-3.9890410957355016E-3</v>
      </c>
    </row>
    <row r="192" spans="1:9" x14ac:dyDescent="0.25">
      <c r="A192" s="45">
        <v>44078</v>
      </c>
      <c r="B192" s="134">
        <f t="shared" si="18"/>
        <v>1</v>
      </c>
      <c r="C192" s="132">
        <f t="shared" si="19"/>
        <v>4179</v>
      </c>
      <c r="D192" s="133">
        <f t="shared" si="20"/>
        <v>4068.97</v>
      </c>
      <c r="E192" s="132">
        <f t="shared" si="21"/>
        <v>110.03</v>
      </c>
      <c r="F192" s="132">
        <f t="shared" si="22"/>
        <v>267750.67000000039</v>
      </c>
      <c r="G192" s="132">
        <f t="shared" si="16"/>
        <v>263681.70000000042</v>
      </c>
      <c r="H192" s="132">
        <f t="shared" si="23"/>
        <v>110.03452191780838</v>
      </c>
      <c r="I192" s="113">
        <f t="shared" si="17"/>
        <v>4.5219178083755196E-3</v>
      </c>
    </row>
    <row r="193" spans="1:9" x14ac:dyDescent="0.25">
      <c r="A193" s="45">
        <v>44079</v>
      </c>
      <c r="B193" s="134">
        <f t="shared" si="18"/>
        <v>1</v>
      </c>
      <c r="C193" s="132">
        <f t="shared" si="19"/>
        <v>4179</v>
      </c>
      <c r="D193" s="133">
        <f t="shared" si="20"/>
        <v>4070.64</v>
      </c>
      <c r="E193" s="132">
        <f t="shared" si="21"/>
        <v>108.36</v>
      </c>
      <c r="F193" s="132">
        <f t="shared" si="22"/>
        <v>263681.70000000042</v>
      </c>
      <c r="G193" s="132">
        <f t="shared" si="16"/>
        <v>259611.06000000041</v>
      </c>
      <c r="H193" s="132">
        <f t="shared" si="23"/>
        <v>108.3623424657536</v>
      </c>
      <c r="I193" s="113">
        <f t="shared" si="17"/>
        <v>2.342465753599754E-3</v>
      </c>
    </row>
    <row r="194" spans="1:9" x14ac:dyDescent="0.25">
      <c r="A194" s="45">
        <v>44080</v>
      </c>
      <c r="B194" s="134">
        <f t="shared" si="18"/>
        <v>1</v>
      </c>
      <c r="C194" s="132">
        <f t="shared" si="19"/>
        <v>4179</v>
      </c>
      <c r="D194" s="133">
        <f t="shared" si="20"/>
        <v>4072.31</v>
      </c>
      <c r="E194" s="132">
        <f t="shared" si="21"/>
        <v>106.69</v>
      </c>
      <c r="F194" s="132">
        <f t="shared" si="22"/>
        <v>259611.06000000041</v>
      </c>
      <c r="G194" s="132">
        <f t="shared" si="16"/>
        <v>255538.75000000041</v>
      </c>
      <c r="H194" s="132">
        <f t="shared" si="23"/>
        <v>106.68947671232893</v>
      </c>
      <c r="I194" s="113">
        <f t="shared" si="17"/>
        <v>-5.232876710721257E-4</v>
      </c>
    </row>
    <row r="195" spans="1:9" x14ac:dyDescent="0.25">
      <c r="A195" s="45">
        <v>44081</v>
      </c>
      <c r="B195" s="134">
        <f t="shared" si="18"/>
        <v>1</v>
      </c>
      <c r="C195" s="132">
        <f t="shared" si="19"/>
        <v>4179</v>
      </c>
      <c r="D195" s="133">
        <f t="shared" si="20"/>
        <v>4073.98</v>
      </c>
      <c r="E195" s="132">
        <f t="shared" si="21"/>
        <v>105.02</v>
      </c>
      <c r="F195" s="132">
        <f t="shared" si="22"/>
        <v>255538.75000000041</v>
      </c>
      <c r="G195" s="132">
        <f t="shared" si="16"/>
        <v>251464.7700000004</v>
      </c>
      <c r="H195" s="132">
        <f t="shared" si="23"/>
        <v>105.01592465753441</v>
      </c>
      <c r="I195" s="113">
        <f t="shared" si="17"/>
        <v>-4.075342465583276E-3</v>
      </c>
    </row>
    <row r="196" spans="1:9" x14ac:dyDescent="0.25">
      <c r="A196" s="45">
        <v>44082</v>
      </c>
      <c r="B196" s="134">
        <f t="shared" si="18"/>
        <v>1</v>
      </c>
      <c r="C196" s="132">
        <f t="shared" si="19"/>
        <v>4179</v>
      </c>
      <c r="D196" s="133">
        <f t="shared" si="20"/>
        <v>4075.66</v>
      </c>
      <c r="E196" s="132">
        <f t="shared" si="21"/>
        <v>103.34</v>
      </c>
      <c r="F196" s="132">
        <f t="shared" si="22"/>
        <v>251464.7700000004</v>
      </c>
      <c r="G196" s="132">
        <f t="shared" ref="G196:G255" si="24">F196-D196</f>
        <v>247389.11000000039</v>
      </c>
      <c r="H196" s="132">
        <f t="shared" si="23"/>
        <v>103.34168630137002</v>
      </c>
      <c r="I196" s="113">
        <f t="shared" ref="I196:I255" si="25">H196-E196</f>
        <v>1.6863013700145757E-3</v>
      </c>
    </row>
    <row r="197" spans="1:9" x14ac:dyDescent="0.25">
      <c r="A197" s="45">
        <v>44083</v>
      </c>
      <c r="B197" s="134">
        <f t="shared" ref="B197:B255" si="26">A197-A196</f>
        <v>1</v>
      </c>
      <c r="C197" s="132">
        <f t="shared" ref="C197:C256" si="27">$D$2</f>
        <v>4179</v>
      </c>
      <c r="D197" s="133">
        <f t="shared" ref="D197:D255" si="28">C197-E197</f>
        <v>4077.33</v>
      </c>
      <c r="E197" s="132">
        <f t="shared" ref="E197:E255" si="29">ROUND(F197*B197*$B$2/365,2)</f>
        <v>101.67</v>
      </c>
      <c r="F197" s="132">
        <f t="shared" ref="F197:F255" si="30">G196</f>
        <v>247389.11000000039</v>
      </c>
      <c r="G197" s="132">
        <f t="shared" si="24"/>
        <v>243311.78000000041</v>
      </c>
      <c r="H197" s="132">
        <f t="shared" ref="H197:H255" si="31">F197*$B$2*B197/365</f>
        <v>101.66675753424673</v>
      </c>
      <c r="I197" s="113">
        <f t="shared" si="25"/>
        <v>-3.2424657532743595E-3</v>
      </c>
    </row>
    <row r="198" spans="1:9" x14ac:dyDescent="0.25">
      <c r="A198" s="45">
        <v>44084</v>
      </c>
      <c r="B198" s="134">
        <f t="shared" si="26"/>
        <v>1</v>
      </c>
      <c r="C198" s="132">
        <f t="shared" si="27"/>
        <v>4179</v>
      </c>
      <c r="D198" s="133">
        <f t="shared" si="28"/>
        <v>4079.01</v>
      </c>
      <c r="E198" s="132">
        <f t="shared" si="29"/>
        <v>99.99</v>
      </c>
      <c r="F198" s="132">
        <f t="shared" si="30"/>
        <v>243311.78000000041</v>
      </c>
      <c r="G198" s="132">
        <f t="shared" si="24"/>
        <v>239232.7700000004</v>
      </c>
      <c r="H198" s="132">
        <f t="shared" si="31"/>
        <v>99.991142465753583</v>
      </c>
      <c r="I198" s="113">
        <f t="shared" si="25"/>
        <v>1.1424657535883398E-3</v>
      </c>
    </row>
    <row r="199" spans="1:9" x14ac:dyDescent="0.25">
      <c r="A199" s="45">
        <v>44085</v>
      </c>
      <c r="B199" s="134">
        <f t="shared" si="26"/>
        <v>1</v>
      </c>
      <c r="C199" s="132">
        <f t="shared" si="27"/>
        <v>4179</v>
      </c>
      <c r="D199" s="133">
        <f t="shared" si="28"/>
        <v>4080.69</v>
      </c>
      <c r="E199" s="132">
        <f t="shared" si="29"/>
        <v>98.31</v>
      </c>
      <c r="F199" s="132">
        <f t="shared" si="30"/>
        <v>239232.7700000004</v>
      </c>
      <c r="G199" s="132">
        <f t="shared" si="24"/>
        <v>235152.08000000039</v>
      </c>
      <c r="H199" s="132">
        <f t="shared" si="31"/>
        <v>98.314836986301543</v>
      </c>
      <c r="I199" s="113">
        <f t="shared" si="25"/>
        <v>4.8369863015409464E-3</v>
      </c>
    </row>
    <row r="200" spans="1:9" x14ac:dyDescent="0.25">
      <c r="A200" s="45">
        <v>44086</v>
      </c>
      <c r="B200" s="134">
        <f t="shared" si="26"/>
        <v>1</v>
      </c>
      <c r="C200" s="132">
        <f t="shared" si="27"/>
        <v>4179</v>
      </c>
      <c r="D200" s="133">
        <f t="shared" si="28"/>
        <v>4082.36</v>
      </c>
      <c r="E200" s="132">
        <f t="shared" si="29"/>
        <v>96.64</v>
      </c>
      <c r="F200" s="132">
        <f t="shared" si="30"/>
        <v>235152.08000000039</v>
      </c>
      <c r="G200" s="132">
        <f t="shared" si="24"/>
        <v>231069.72000000041</v>
      </c>
      <c r="H200" s="132">
        <f t="shared" si="31"/>
        <v>96.637841095890565</v>
      </c>
      <c r="I200" s="113">
        <f t="shared" si="25"/>
        <v>-2.1589041094358663E-3</v>
      </c>
    </row>
    <row r="201" spans="1:9" x14ac:dyDescent="0.25">
      <c r="A201" s="45">
        <v>44087</v>
      </c>
      <c r="B201" s="134">
        <f t="shared" si="26"/>
        <v>1</v>
      </c>
      <c r="C201" s="132">
        <f t="shared" si="27"/>
        <v>4179</v>
      </c>
      <c r="D201" s="133">
        <f t="shared" si="28"/>
        <v>4084.04</v>
      </c>
      <c r="E201" s="132">
        <f t="shared" si="29"/>
        <v>94.96</v>
      </c>
      <c r="F201" s="132">
        <f t="shared" si="30"/>
        <v>231069.72000000041</v>
      </c>
      <c r="G201" s="132">
        <f t="shared" si="24"/>
        <v>226985.6800000004</v>
      </c>
      <c r="H201" s="132">
        <f t="shared" si="31"/>
        <v>94.960158904109747</v>
      </c>
      <c r="I201" s="113">
        <f t="shared" si="25"/>
        <v>1.5890410975316627E-4</v>
      </c>
    </row>
    <row r="202" spans="1:9" x14ac:dyDescent="0.25">
      <c r="A202" s="45">
        <v>44088</v>
      </c>
      <c r="B202" s="134">
        <f t="shared" si="26"/>
        <v>1</v>
      </c>
      <c r="C202" s="132">
        <f t="shared" si="27"/>
        <v>4179</v>
      </c>
      <c r="D202" s="133">
        <f t="shared" si="28"/>
        <v>4085.72</v>
      </c>
      <c r="E202" s="132">
        <f t="shared" si="29"/>
        <v>93.28</v>
      </c>
      <c r="F202" s="132">
        <f t="shared" si="30"/>
        <v>226985.6800000004</v>
      </c>
      <c r="G202" s="132">
        <f t="shared" si="24"/>
        <v>222899.9600000004</v>
      </c>
      <c r="H202" s="132">
        <f t="shared" si="31"/>
        <v>93.281786301370019</v>
      </c>
      <c r="I202" s="113">
        <f t="shared" si="25"/>
        <v>1.7863013700178954E-3</v>
      </c>
    </row>
    <row r="203" spans="1:9" x14ac:dyDescent="0.25">
      <c r="A203" s="45">
        <v>44089</v>
      </c>
      <c r="B203" s="134">
        <f t="shared" si="26"/>
        <v>1</v>
      </c>
      <c r="C203" s="132">
        <f t="shared" si="27"/>
        <v>4179</v>
      </c>
      <c r="D203" s="133">
        <f t="shared" si="28"/>
        <v>4087.4</v>
      </c>
      <c r="E203" s="132">
        <f t="shared" si="29"/>
        <v>91.6</v>
      </c>
      <c r="F203" s="132">
        <f t="shared" si="30"/>
        <v>222899.9600000004</v>
      </c>
      <c r="G203" s="132">
        <f t="shared" si="24"/>
        <v>218812.56000000041</v>
      </c>
      <c r="H203" s="132">
        <f t="shared" si="31"/>
        <v>91.602723287671395</v>
      </c>
      <c r="I203" s="113">
        <f t="shared" si="25"/>
        <v>2.7232876714009535E-3</v>
      </c>
    </row>
    <row r="204" spans="1:9" x14ac:dyDescent="0.25">
      <c r="A204" s="45">
        <v>44090</v>
      </c>
      <c r="B204" s="134">
        <f t="shared" si="26"/>
        <v>1</v>
      </c>
      <c r="C204" s="132">
        <f t="shared" si="27"/>
        <v>4179</v>
      </c>
      <c r="D204" s="133">
        <f t="shared" si="28"/>
        <v>4089.08</v>
      </c>
      <c r="E204" s="132">
        <f t="shared" si="29"/>
        <v>89.92</v>
      </c>
      <c r="F204" s="132">
        <f t="shared" si="30"/>
        <v>218812.56000000041</v>
      </c>
      <c r="G204" s="132">
        <f t="shared" si="24"/>
        <v>214723.48000000042</v>
      </c>
      <c r="H204" s="132">
        <f t="shared" si="31"/>
        <v>89.922969863013847</v>
      </c>
      <c r="I204" s="113">
        <f t="shared" si="25"/>
        <v>2.9698630138454973E-3</v>
      </c>
    </row>
    <row r="205" spans="1:9" x14ac:dyDescent="0.25">
      <c r="A205" s="45">
        <v>44091</v>
      </c>
      <c r="B205" s="134">
        <f t="shared" si="26"/>
        <v>1</v>
      </c>
      <c r="C205" s="132">
        <f t="shared" si="27"/>
        <v>4179</v>
      </c>
      <c r="D205" s="133">
        <f t="shared" si="28"/>
        <v>4090.76</v>
      </c>
      <c r="E205" s="132">
        <f t="shared" si="29"/>
        <v>88.24</v>
      </c>
      <c r="F205" s="132">
        <f t="shared" si="30"/>
        <v>214723.48000000042</v>
      </c>
      <c r="G205" s="132">
        <f t="shared" si="24"/>
        <v>210632.72000000041</v>
      </c>
      <c r="H205" s="132">
        <f t="shared" si="31"/>
        <v>88.242526027397432</v>
      </c>
      <c r="I205" s="113">
        <f t="shared" si="25"/>
        <v>2.5260273974367919E-3</v>
      </c>
    </row>
    <row r="206" spans="1:9" x14ac:dyDescent="0.25">
      <c r="A206" s="45">
        <v>44092</v>
      </c>
      <c r="B206" s="134">
        <f t="shared" si="26"/>
        <v>1</v>
      </c>
      <c r="C206" s="132">
        <f t="shared" si="27"/>
        <v>4179</v>
      </c>
      <c r="D206" s="133">
        <f t="shared" si="28"/>
        <v>4092.44</v>
      </c>
      <c r="E206" s="132">
        <f t="shared" si="29"/>
        <v>86.56</v>
      </c>
      <c r="F206" s="132">
        <f t="shared" si="30"/>
        <v>210632.72000000041</v>
      </c>
      <c r="G206" s="132">
        <f t="shared" si="24"/>
        <v>206540.28000000041</v>
      </c>
      <c r="H206" s="132">
        <f t="shared" si="31"/>
        <v>86.561391780822092</v>
      </c>
      <c r="I206" s="113">
        <f t="shared" si="25"/>
        <v>1.3917808220895722E-3</v>
      </c>
    </row>
    <row r="207" spans="1:9" x14ac:dyDescent="0.25">
      <c r="A207" s="45">
        <v>44093</v>
      </c>
      <c r="B207" s="134">
        <f t="shared" si="26"/>
        <v>1</v>
      </c>
      <c r="C207" s="132">
        <f t="shared" si="27"/>
        <v>4179</v>
      </c>
      <c r="D207" s="133">
        <f t="shared" si="28"/>
        <v>4094.12</v>
      </c>
      <c r="E207" s="132">
        <f t="shared" si="29"/>
        <v>84.88</v>
      </c>
      <c r="F207" s="132">
        <f t="shared" si="30"/>
        <v>206540.28000000041</v>
      </c>
      <c r="G207" s="132">
        <f t="shared" si="24"/>
        <v>202446.16000000041</v>
      </c>
      <c r="H207" s="132">
        <f t="shared" si="31"/>
        <v>84.879567123287828</v>
      </c>
      <c r="I207" s="113">
        <f t="shared" si="25"/>
        <v>-4.3287671216774015E-4</v>
      </c>
    </row>
    <row r="208" spans="1:9" x14ac:dyDescent="0.25">
      <c r="A208" s="45">
        <v>44094</v>
      </c>
      <c r="B208" s="134">
        <f t="shared" si="26"/>
        <v>1</v>
      </c>
      <c r="C208" s="132">
        <f t="shared" si="27"/>
        <v>4179</v>
      </c>
      <c r="D208" s="133">
        <f t="shared" si="28"/>
        <v>4095.8</v>
      </c>
      <c r="E208" s="132">
        <f t="shared" si="29"/>
        <v>83.2</v>
      </c>
      <c r="F208" s="132">
        <f t="shared" si="30"/>
        <v>202446.16000000041</v>
      </c>
      <c r="G208" s="132">
        <f t="shared" si="24"/>
        <v>198350.36000000042</v>
      </c>
      <c r="H208" s="132">
        <f t="shared" si="31"/>
        <v>83.197052054794682</v>
      </c>
      <c r="I208" s="113">
        <f t="shared" si="25"/>
        <v>-2.9479452053209343E-3</v>
      </c>
    </row>
    <row r="209" spans="1:9" x14ac:dyDescent="0.25">
      <c r="A209" s="45">
        <v>44095</v>
      </c>
      <c r="B209" s="134">
        <f t="shared" si="26"/>
        <v>1</v>
      </c>
      <c r="C209" s="132">
        <f t="shared" si="27"/>
        <v>4179</v>
      </c>
      <c r="D209" s="133">
        <f t="shared" si="28"/>
        <v>4097.49</v>
      </c>
      <c r="E209" s="132">
        <f t="shared" si="29"/>
        <v>81.510000000000005</v>
      </c>
      <c r="F209" s="132">
        <f t="shared" si="30"/>
        <v>198350.36000000042</v>
      </c>
      <c r="G209" s="132">
        <f t="shared" si="24"/>
        <v>194252.87000000043</v>
      </c>
      <c r="H209" s="132">
        <f t="shared" si="31"/>
        <v>81.51384657534264</v>
      </c>
      <c r="I209" s="113">
        <f t="shared" si="25"/>
        <v>3.8465753426351057E-3</v>
      </c>
    </row>
    <row r="210" spans="1:9" x14ac:dyDescent="0.25">
      <c r="A210" s="45">
        <v>44096</v>
      </c>
      <c r="B210" s="134">
        <f t="shared" si="26"/>
        <v>1</v>
      </c>
      <c r="C210" s="132">
        <f t="shared" si="27"/>
        <v>4179</v>
      </c>
      <c r="D210" s="133">
        <f t="shared" si="28"/>
        <v>4099.17</v>
      </c>
      <c r="E210" s="132">
        <f t="shared" si="29"/>
        <v>79.83</v>
      </c>
      <c r="F210" s="132">
        <f t="shared" si="30"/>
        <v>194252.87000000043</v>
      </c>
      <c r="G210" s="132">
        <f t="shared" si="24"/>
        <v>190153.70000000042</v>
      </c>
      <c r="H210" s="132">
        <f t="shared" si="31"/>
        <v>79.829946575342646</v>
      </c>
      <c r="I210" s="113">
        <f t="shared" si="25"/>
        <v>-5.3424657352252325E-5</v>
      </c>
    </row>
    <row r="211" spans="1:9" x14ac:dyDescent="0.25">
      <c r="A211" s="45">
        <v>44097</v>
      </c>
      <c r="B211" s="134">
        <f t="shared" si="26"/>
        <v>1</v>
      </c>
      <c r="C211" s="132">
        <f t="shared" si="27"/>
        <v>4179</v>
      </c>
      <c r="D211" s="133">
        <f t="shared" si="28"/>
        <v>4100.8500000000004</v>
      </c>
      <c r="E211" s="132">
        <f t="shared" si="29"/>
        <v>78.150000000000006</v>
      </c>
      <c r="F211" s="132">
        <f t="shared" si="30"/>
        <v>190153.70000000042</v>
      </c>
      <c r="G211" s="132">
        <f t="shared" si="24"/>
        <v>186052.85000000041</v>
      </c>
      <c r="H211" s="132">
        <f t="shared" si="31"/>
        <v>78.145356164383728</v>
      </c>
      <c r="I211" s="113">
        <f t="shared" si="25"/>
        <v>-4.6438356162781247E-3</v>
      </c>
    </row>
    <row r="212" spans="1:9" x14ac:dyDescent="0.25">
      <c r="A212" s="45">
        <v>44098</v>
      </c>
      <c r="B212" s="134">
        <f t="shared" si="26"/>
        <v>1</v>
      </c>
      <c r="C212" s="132">
        <f t="shared" si="27"/>
        <v>4179</v>
      </c>
      <c r="D212" s="133">
        <f t="shared" si="28"/>
        <v>4102.54</v>
      </c>
      <c r="E212" s="132">
        <f t="shared" si="29"/>
        <v>76.459999999999994</v>
      </c>
      <c r="F212" s="132">
        <f t="shared" si="30"/>
        <v>186052.85000000041</v>
      </c>
      <c r="G212" s="132">
        <f t="shared" si="24"/>
        <v>181950.31000000041</v>
      </c>
      <c r="H212" s="132">
        <f t="shared" si="31"/>
        <v>76.460075342465913</v>
      </c>
      <c r="I212" s="113">
        <f t="shared" si="25"/>
        <v>7.5342465919447932E-5</v>
      </c>
    </row>
    <row r="213" spans="1:9" x14ac:dyDescent="0.25">
      <c r="A213" s="45">
        <v>44099</v>
      </c>
      <c r="B213" s="134">
        <f t="shared" si="26"/>
        <v>1</v>
      </c>
      <c r="C213" s="132">
        <f t="shared" si="27"/>
        <v>4179</v>
      </c>
      <c r="D213" s="133">
        <f t="shared" si="28"/>
        <v>4104.2299999999996</v>
      </c>
      <c r="E213" s="132">
        <f t="shared" si="29"/>
        <v>74.77</v>
      </c>
      <c r="F213" s="132">
        <f t="shared" si="30"/>
        <v>181950.31000000041</v>
      </c>
      <c r="G213" s="132">
        <f t="shared" si="24"/>
        <v>177846.08000000039</v>
      </c>
      <c r="H213" s="132">
        <f t="shared" si="31"/>
        <v>74.774100000000161</v>
      </c>
      <c r="I213" s="113">
        <f t="shared" si="25"/>
        <v>4.1000000001645276E-3</v>
      </c>
    </row>
    <row r="214" spans="1:9" x14ac:dyDescent="0.25">
      <c r="A214" s="45">
        <v>44100</v>
      </c>
      <c r="B214" s="134">
        <f t="shared" si="26"/>
        <v>1</v>
      </c>
      <c r="C214" s="132">
        <f t="shared" si="27"/>
        <v>4179</v>
      </c>
      <c r="D214" s="133">
        <f t="shared" si="28"/>
        <v>4105.91</v>
      </c>
      <c r="E214" s="132">
        <f t="shared" si="29"/>
        <v>73.09</v>
      </c>
      <c r="F214" s="132">
        <f t="shared" si="30"/>
        <v>177846.08000000039</v>
      </c>
      <c r="G214" s="132">
        <f t="shared" si="24"/>
        <v>173740.17000000039</v>
      </c>
      <c r="H214" s="132">
        <f t="shared" si="31"/>
        <v>73.087430136986455</v>
      </c>
      <c r="I214" s="113">
        <f t="shared" si="25"/>
        <v>-2.5698630135480016E-3</v>
      </c>
    </row>
    <row r="215" spans="1:9" x14ac:dyDescent="0.25">
      <c r="A215" s="45">
        <v>44101</v>
      </c>
      <c r="B215" s="134">
        <f t="shared" si="26"/>
        <v>1</v>
      </c>
      <c r="C215" s="132">
        <f t="shared" si="27"/>
        <v>4179</v>
      </c>
      <c r="D215" s="133">
        <f t="shared" si="28"/>
        <v>4107.6000000000004</v>
      </c>
      <c r="E215" s="132">
        <f t="shared" si="29"/>
        <v>71.400000000000006</v>
      </c>
      <c r="F215" s="132">
        <f t="shared" si="30"/>
        <v>173740.17000000039</v>
      </c>
      <c r="G215" s="132">
        <f t="shared" si="24"/>
        <v>169632.57000000039</v>
      </c>
      <c r="H215" s="132">
        <f t="shared" si="31"/>
        <v>71.400069863013854</v>
      </c>
      <c r="I215" s="113">
        <f t="shared" si="25"/>
        <v>6.9863013848703304E-5</v>
      </c>
    </row>
    <row r="216" spans="1:9" x14ac:dyDescent="0.25">
      <c r="A216" s="45">
        <v>44102</v>
      </c>
      <c r="B216" s="134">
        <f t="shared" si="26"/>
        <v>1</v>
      </c>
      <c r="C216" s="132">
        <f t="shared" si="27"/>
        <v>4179</v>
      </c>
      <c r="D216" s="133">
        <f t="shared" si="28"/>
        <v>4109.29</v>
      </c>
      <c r="E216" s="132">
        <f t="shared" si="29"/>
        <v>69.709999999999994</v>
      </c>
      <c r="F216" s="132">
        <f t="shared" si="30"/>
        <v>169632.57000000039</v>
      </c>
      <c r="G216" s="132">
        <f t="shared" si="24"/>
        <v>165523.28000000038</v>
      </c>
      <c r="H216" s="132">
        <f t="shared" si="31"/>
        <v>69.712015068493315</v>
      </c>
      <c r="I216" s="113">
        <f t="shared" si="25"/>
        <v>2.015068493321337E-3</v>
      </c>
    </row>
    <row r="217" spans="1:9" x14ac:dyDescent="0.25">
      <c r="A217" s="45">
        <v>44103</v>
      </c>
      <c r="B217" s="134">
        <f t="shared" si="26"/>
        <v>1</v>
      </c>
      <c r="C217" s="132">
        <f t="shared" si="27"/>
        <v>4179</v>
      </c>
      <c r="D217" s="133">
        <f t="shared" si="28"/>
        <v>4110.9799999999996</v>
      </c>
      <c r="E217" s="132">
        <f t="shared" si="29"/>
        <v>68.02</v>
      </c>
      <c r="F217" s="132">
        <f t="shared" si="30"/>
        <v>165523.28000000038</v>
      </c>
      <c r="G217" s="132">
        <f t="shared" si="24"/>
        <v>161412.30000000037</v>
      </c>
      <c r="H217" s="132">
        <f t="shared" si="31"/>
        <v>68.023265753424809</v>
      </c>
      <c r="I217" s="113">
        <f t="shared" si="25"/>
        <v>3.265753424813056E-3</v>
      </c>
    </row>
    <row r="218" spans="1:9" x14ac:dyDescent="0.25">
      <c r="A218" s="45">
        <v>44104</v>
      </c>
      <c r="B218" s="134">
        <f t="shared" si="26"/>
        <v>1</v>
      </c>
      <c r="C218" s="132">
        <f t="shared" si="27"/>
        <v>4179</v>
      </c>
      <c r="D218" s="133">
        <f t="shared" si="28"/>
        <v>4112.67</v>
      </c>
      <c r="E218" s="132">
        <f t="shared" si="29"/>
        <v>66.33</v>
      </c>
      <c r="F218" s="132">
        <f t="shared" si="30"/>
        <v>161412.30000000037</v>
      </c>
      <c r="G218" s="132">
        <f t="shared" si="24"/>
        <v>157299.63000000035</v>
      </c>
      <c r="H218" s="132">
        <f t="shared" si="31"/>
        <v>66.333821917808365</v>
      </c>
      <c r="I218" s="113">
        <f t="shared" si="25"/>
        <v>3.8219178083664929E-3</v>
      </c>
    </row>
    <row r="219" spans="1:9" x14ac:dyDescent="0.25">
      <c r="A219" s="45">
        <v>44105</v>
      </c>
      <c r="B219" s="134">
        <f t="shared" si="26"/>
        <v>1</v>
      </c>
      <c r="C219" s="132">
        <f t="shared" si="27"/>
        <v>4179</v>
      </c>
      <c r="D219" s="133">
        <f t="shared" si="28"/>
        <v>4114.3599999999997</v>
      </c>
      <c r="E219" s="132">
        <f t="shared" si="29"/>
        <v>64.64</v>
      </c>
      <c r="F219" s="132">
        <f t="shared" si="30"/>
        <v>157299.63000000035</v>
      </c>
      <c r="G219" s="132">
        <f t="shared" si="24"/>
        <v>153185.27000000037</v>
      </c>
      <c r="H219" s="132">
        <f t="shared" si="31"/>
        <v>64.643683561643982</v>
      </c>
      <c r="I219" s="113">
        <f t="shared" si="25"/>
        <v>3.6835616439816476E-3</v>
      </c>
    </row>
    <row r="220" spans="1:9" x14ac:dyDescent="0.25">
      <c r="A220" s="45">
        <v>44106</v>
      </c>
      <c r="B220" s="134">
        <f t="shared" si="26"/>
        <v>1</v>
      </c>
      <c r="C220" s="132">
        <f t="shared" si="27"/>
        <v>4179</v>
      </c>
      <c r="D220" s="133">
        <f t="shared" si="28"/>
        <v>4116.05</v>
      </c>
      <c r="E220" s="132">
        <f t="shared" si="29"/>
        <v>62.95</v>
      </c>
      <c r="F220" s="132">
        <f t="shared" si="30"/>
        <v>153185.27000000037</v>
      </c>
      <c r="G220" s="132">
        <f t="shared" si="24"/>
        <v>149069.22000000038</v>
      </c>
      <c r="H220" s="132">
        <f t="shared" si="31"/>
        <v>62.952850684931654</v>
      </c>
      <c r="I220" s="113">
        <f t="shared" si="25"/>
        <v>2.8506849316514149E-3</v>
      </c>
    </row>
    <row r="221" spans="1:9" x14ac:dyDescent="0.25">
      <c r="A221" s="45">
        <v>44107</v>
      </c>
      <c r="B221" s="134">
        <f t="shared" si="26"/>
        <v>1</v>
      </c>
      <c r="C221" s="132">
        <f t="shared" si="27"/>
        <v>4179</v>
      </c>
      <c r="D221" s="133">
        <f t="shared" si="28"/>
        <v>4117.74</v>
      </c>
      <c r="E221" s="132">
        <f t="shared" si="29"/>
        <v>61.26</v>
      </c>
      <c r="F221" s="132">
        <f t="shared" si="30"/>
        <v>149069.22000000038</v>
      </c>
      <c r="G221" s="132">
        <f t="shared" si="24"/>
        <v>144951.48000000039</v>
      </c>
      <c r="H221" s="132">
        <f t="shared" si="31"/>
        <v>61.261323287671388</v>
      </c>
      <c r="I221" s="113">
        <f t="shared" si="25"/>
        <v>1.3232876713900055E-3</v>
      </c>
    </row>
    <row r="222" spans="1:9" x14ac:dyDescent="0.25">
      <c r="A222" s="45">
        <v>44108</v>
      </c>
      <c r="B222" s="134">
        <f t="shared" si="26"/>
        <v>1</v>
      </c>
      <c r="C222" s="132">
        <f t="shared" si="27"/>
        <v>4179</v>
      </c>
      <c r="D222" s="133">
        <f t="shared" si="28"/>
        <v>4119.43</v>
      </c>
      <c r="E222" s="132">
        <f t="shared" si="29"/>
        <v>59.57</v>
      </c>
      <c r="F222" s="132">
        <f t="shared" si="30"/>
        <v>144951.48000000039</v>
      </c>
      <c r="G222" s="132">
        <f t="shared" si="24"/>
        <v>140832.0500000004</v>
      </c>
      <c r="H222" s="132">
        <f t="shared" si="31"/>
        <v>59.569101369863169</v>
      </c>
      <c r="I222" s="113">
        <f t="shared" si="25"/>
        <v>-8.9863013683100235E-4</v>
      </c>
    </row>
    <row r="223" spans="1:9" x14ac:dyDescent="0.25">
      <c r="A223" s="45">
        <v>44109</v>
      </c>
      <c r="B223" s="134">
        <f t="shared" si="26"/>
        <v>1</v>
      </c>
      <c r="C223" s="132">
        <f t="shared" si="27"/>
        <v>4179</v>
      </c>
      <c r="D223" s="133">
        <f t="shared" si="28"/>
        <v>4121.12</v>
      </c>
      <c r="E223" s="132">
        <f t="shared" si="29"/>
        <v>57.88</v>
      </c>
      <c r="F223" s="132">
        <f t="shared" si="30"/>
        <v>140832.0500000004</v>
      </c>
      <c r="G223" s="132">
        <f t="shared" si="24"/>
        <v>136710.9300000004</v>
      </c>
      <c r="H223" s="132">
        <f t="shared" si="31"/>
        <v>57.876184931507005</v>
      </c>
      <c r="I223" s="113">
        <f t="shared" si="25"/>
        <v>-3.8150684929973977E-3</v>
      </c>
    </row>
    <row r="224" spans="1:9" x14ac:dyDescent="0.25">
      <c r="A224" s="45">
        <v>44110</v>
      </c>
      <c r="B224" s="134">
        <f t="shared" si="26"/>
        <v>1</v>
      </c>
      <c r="C224" s="132">
        <f t="shared" si="27"/>
        <v>4179</v>
      </c>
      <c r="D224" s="133">
        <f t="shared" si="28"/>
        <v>4122.82</v>
      </c>
      <c r="E224" s="132">
        <f t="shared" si="29"/>
        <v>56.18</v>
      </c>
      <c r="F224" s="132">
        <f t="shared" si="30"/>
        <v>136710.9300000004</v>
      </c>
      <c r="G224" s="132">
        <f t="shared" si="24"/>
        <v>132588.11000000039</v>
      </c>
      <c r="H224" s="132">
        <f t="shared" si="31"/>
        <v>56.182573972602903</v>
      </c>
      <c r="I224" s="113">
        <f t="shared" si="25"/>
        <v>2.5739726029030408E-3</v>
      </c>
    </row>
    <row r="225" spans="1:9" x14ac:dyDescent="0.25">
      <c r="A225" s="45">
        <v>44111</v>
      </c>
      <c r="B225" s="134">
        <f t="shared" si="26"/>
        <v>1</v>
      </c>
      <c r="C225" s="132">
        <f t="shared" si="27"/>
        <v>4179</v>
      </c>
      <c r="D225" s="133">
        <f t="shared" si="28"/>
        <v>4124.51</v>
      </c>
      <c r="E225" s="132">
        <f t="shared" si="29"/>
        <v>54.49</v>
      </c>
      <c r="F225" s="132">
        <f t="shared" si="30"/>
        <v>132588.11000000039</v>
      </c>
      <c r="G225" s="132">
        <f t="shared" si="24"/>
        <v>128463.6000000004</v>
      </c>
      <c r="H225" s="132">
        <f t="shared" si="31"/>
        <v>54.488264383561798</v>
      </c>
      <c r="I225" s="113">
        <f t="shared" si="25"/>
        <v>-1.7356164382036354E-3</v>
      </c>
    </row>
    <row r="226" spans="1:9" x14ac:dyDescent="0.25">
      <c r="A226" s="45">
        <v>44112</v>
      </c>
      <c r="B226" s="134">
        <f t="shared" si="26"/>
        <v>1</v>
      </c>
      <c r="C226" s="132">
        <f t="shared" si="27"/>
        <v>4179</v>
      </c>
      <c r="D226" s="133">
        <f t="shared" si="28"/>
        <v>4126.21</v>
      </c>
      <c r="E226" s="132">
        <f t="shared" si="29"/>
        <v>52.79</v>
      </c>
      <c r="F226" s="132">
        <f t="shared" si="30"/>
        <v>128463.6000000004</v>
      </c>
      <c r="G226" s="132">
        <f t="shared" si="24"/>
        <v>124337.39000000039</v>
      </c>
      <c r="H226" s="132">
        <f t="shared" si="31"/>
        <v>52.793260273972763</v>
      </c>
      <c r="I226" s="113">
        <f t="shared" si="25"/>
        <v>3.2602739727636276E-3</v>
      </c>
    </row>
    <row r="227" spans="1:9" x14ac:dyDescent="0.25">
      <c r="A227" s="45">
        <v>44113</v>
      </c>
      <c r="B227" s="134">
        <f t="shared" si="26"/>
        <v>1</v>
      </c>
      <c r="C227" s="132">
        <f t="shared" si="27"/>
        <v>4179</v>
      </c>
      <c r="D227" s="133">
        <f t="shared" si="28"/>
        <v>4127.8999999999996</v>
      </c>
      <c r="E227" s="132">
        <f t="shared" si="29"/>
        <v>51.1</v>
      </c>
      <c r="F227" s="132">
        <f t="shared" si="30"/>
        <v>124337.39000000039</v>
      </c>
      <c r="G227" s="132">
        <f t="shared" si="24"/>
        <v>120209.4900000004</v>
      </c>
      <c r="H227" s="132">
        <f t="shared" si="31"/>
        <v>51.097557534246732</v>
      </c>
      <c r="I227" s="113">
        <f t="shared" si="25"/>
        <v>-2.4424657532691185E-3</v>
      </c>
    </row>
    <row r="228" spans="1:9" x14ac:dyDescent="0.25">
      <c r="A228" s="45">
        <v>44114</v>
      </c>
      <c r="B228" s="134">
        <f t="shared" si="26"/>
        <v>1</v>
      </c>
      <c r="C228" s="132">
        <f t="shared" si="27"/>
        <v>4179</v>
      </c>
      <c r="D228" s="133">
        <f t="shared" si="28"/>
        <v>4129.6000000000004</v>
      </c>
      <c r="E228" s="132">
        <f t="shared" si="29"/>
        <v>49.4</v>
      </c>
      <c r="F228" s="132">
        <f t="shared" si="30"/>
        <v>120209.4900000004</v>
      </c>
      <c r="G228" s="132">
        <f t="shared" si="24"/>
        <v>116079.89000000039</v>
      </c>
      <c r="H228" s="132">
        <f t="shared" si="31"/>
        <v>49.401160273972764</v>
      </c>
      <c r="I228" s="113">
        <f t="shared" si="25"/>
        <v>1.1602739727649691E-3</v>
      </c>
    </row>
    <row r="229" spans="1:9" x14ac:dyDescent="0.25">
      <c r="A229" s="45">
        <v>44115</v>
      </c>
      <c r="B229" s="134">
        <f t="shared" si="26"/>
        <v>1</v>
      </c>
      <c r="C229" s="132">
        <f t="shared" si="27"/>
        <v>4179</v>
      </c>
      <c r="D229" s="133">
        <f t="shared" si="28"/>
        <v>4131.3</v>
      </c>
      <c r="E229" s="132">
        <f t="shared" si="29"/>
        <v>47.7</v>
      </c>
      <c r="F229" s="132">
        <f t="shared" si="30"/>
        <v>116079.89000000039</v>
      </c>
      <c r="G229" s="132">
        <f t="shared" si="24"/>
        <v>111948.59000000039</v>
      </c>
      <c r="H229" s="132">
        <f t="shared" si="31"/>
        <v>47.7040643835618</v>
      </c>
      <c r="I229" s="113">
        <f t="shared" si="25"/>
        <v>4.0643835617970581E-3</v>
      </c>
    </row>
    <row r="230" spans="1:9" x14ac:dyDescent="0.25">
      <c r="A230" s="45">
        <v>44116</v>
      </c>
      <c r="B230" s="134">
        <f t="shared" si="26"/>
        <v>1</v>
      </c>
      <c r="C230" s="132">
        <f t="shared" si="27"/>
        <v>4179</v>
      </c>
      <c r="D230" s="133">
        <f t="shared" si="28"/>
        <v>4132.99</v>
      </c>
      <c r="E230" s="132">
        <f t="shared" si="29"/>
        <v>46.01</v>
      </c>
      <c r="F230" s="132">
        <f t="shared" si="30"/>
        <v>111948.59000000039</v>
      </c>
      <c r="G230" s="132">
        <f t="shared" si="24"/>
        <v>107815.60000000038</v>
      </c>
      <c r="H230" s="132">
        <f t="shared" si="31"/>
        <v>46.006269863013856</v>
      </c>
      <c r="I230" s="113">
        <f t="shared" si="25"/>
        <v>-3.7301369861424405E-3</v>
      </c>
    </row>
    <row r="231" spans="1:9" x14ac:dyDescent="0.25">
      <c r="A231" s="45">
        <v>44117</v>
      </c>
      <c r="B231" s="134">
        <f t="shared" si="26"/>
        <v>1</v>
      </c>
      <c r="C231" s="132">
        <f t="shared" si="27"/>
        <v>4179</v>
      </c>
      <c r="D231" s="133">
        <f t="shared" si="28"/>
        <v>4134.6899999999996</v>
      </c>
      <c r="E231" s="132">
        <f t="shared" si="29"/>
        <v>44.31</v>
      </c>
      <c r="F231" s="132">
        <f t="shared" si="30"/>
        <v>107815.60000000038</v>
      </c>
      <c r="G231" s="132">
        <f t="shared" si="24"/>
        <v>103680.91000000038</v>
      </c>
      <c r="H231" s="132">
        <f t="shared" si="31"/>
        <v>44.307780821917966</v>
      </c>
      <c r="I231" s="113">
        <f t="shared" si="25"/>
        <v>-2.2191780820364215E-3</v>
      </c>
    </row>
    <row r="232" spans="1:9" x14ac:dyDescent="0.25">
      <c r="A232" s="45">
        <v>44118</v>
      </c>
      <c r="B232" s="134">
        <f t="shared" si="26"/>
        <v>1</v>
      </c>
      <c r="C232" s="132">
        <f t="shared" si="27"/>
        <v>4179</v>
      </c>
      <c r="D232" s="133">
        <f t="shared" si="28"/>
        <v>4136.3900000000003</v>
      </c>
      <c r="E232" s="132">
        <f t="shared" si="29"/>
        <v>42.61</v>
      </c>
      <c r="F232" s="132">
        <f t="shared" si="30"/>
        <v>103680.91000000038</v>
      </c>
      <c r="G232" s="132">
        <f t="shared" si="24"/>
        <v>99544.520000000382</v>
      </c>
      <c r="H232" s="132">
        <f t="shared" si="31"/>
        <v>42.608593150685088</v>
      </c>
      <c r="I232" s="113">
        <f t="shared" si="25"/>
        <v>-1.406849314911085E-3</v>
      </c>
    </row>
    <row r="233" spans="1:9" x14ac:dyDescent="0.25">
      <c r="A233" s="45">
        <v>44119</v>
      </c>
      <c r="B233" s="134">
        <f t="shared" si="26"/>
        <v>1</v>
      </c>
      <c r="C233" s="132">
        <f t="shared" si="27"/>
        <v>4179</v>
      </c>
      <c r="D233" s="133">
        <f t="shared" si="28"/>
        <v>4138.09</v>
      </c>
      <c r="E233" s="132">
        <f t="shared" si="29"/>
        <v>40.909999999999997</v>
      </c>
      <c r="F233" s="132">
        <f t="shared" si="30"/>
        <v>99544.520000000382</v>
      </c>
      <c r="G233" s="132">
        <f t="shared" si="24"/>
        <v>95406.430000000386</v>
      </c>
      <c r="H233" s="132">
        <f t="shared" si="31"/>
        <v>40.908706849315223</v>
      </c>
      <c r="I233" s="113">
        <f t="shared" si="25"/>
        <v>-1.2931506847735363E-3</v>
      </c>
    </row>
    <row r="234" spans="1:9" x14ac:dyDescent="0.25">
      <c r="A234" s="45">
        <v>44120</v>
      </c>
      <c r="B234" s="134">
        <f t="shared" si="26"/>
        <v>1</v>
      </c>
      <c r="C234" s="132">
        <f t="shared" si="27"/>
        <v>4179</v>
      </c>
      <c r="D234" s="133">
        <f t="shared" si="28"/>
        <v>4139.79</v>
      </c>
      <c r="E234" s="132">
        <f t="shared" si="29"/>
        <v>39.21</v>
      </c>
      <c r="F234" s="132">
        <f t="shared" si="30"/>
        <v>95406.430000000386</v>
      </c>
      <c r="G234" s="132">
        <f t="shared" si="24"/>
        <v>91266.640000000392</v>
      </c>
      <c r="H234" s="132">
        <f t="shared" si="31"/>
        <v>39.208121917808377</v>
      </c>
      <c r="I234" s="113">
        <f t="shared" si="25"/>
        <v>-1.8780821916237755E-3</v>
      </c>
    </row>
    <row r="235" spans="1:9" x14ac:dyDescent="0.25">
      <c r="A235" s="45">
        <v>44121</v>
      </c>
      <c r="B235" s="134">
        <f t="shared" si="26"/>
        <v>1</v>
      </c>
      <c r="C235" s="132">
        <f t="shared" si="27"/>
        <v>4179</v>
      </c>
      <c r="D235" s="133">
        <f t="shared" si="28"/>
        <v>4141.49</v>
      </c>
      <c r="E235" s="132">
        <f t="shared" si="29"/>
        <v>37.51</v>
      </c>
      <c r="F235" s="132">
        <f t="shared" si="30"/>
        <v>91266.640000000392</v>
      </c>
      <c r="G235" s="132">
        <f t="shared" si="24"/>
        <v>87125.150000000387</v>
      </c>
      <c r="H235" s="132">
        <f t="shared" si="31"/>
        <v>37.506838356164543</v>
      </c>
      <c r="I235" s="113">
        <f t="shared" si="25"/>
        <v>-3.1616438354546972E-3</v>
      </c>
    </row>
    <row r="236" spans="1:9" x14ac:dyDescent="0.25">
      <c r="A236" s="45">
        <v>44122</v>
      </c>
      <c r="B236" s="134">
        <f t="shared" si="26"/>
        <v>1</v>
      </c>
      <c r="C236" s="132">
        <f t="shared" si="27"/>
        <v>4179</v>
      </c>
      <c r="D236" s="133">
        <f t="shared" si="28"/>
        <v>4143.2</v>
      </c>
      <c r="E236" s="132">
        <f t="shared" si="29"/>
        <v>35.799999999999997</v>
      </c>
      <c r="F236" s="132">
        <f t="shared" si="30"/>
        <v>87125.150000000387</v>
      </c>
      <c r="G236" s="132">
        <f t="shared" si="24"/>
        <v>82981.95000000039</v>
      </c>
      <c r="H236" s="132">
        <f t="shared" si="31"/>
        <v>35.804856164383722</v>
      </c>
      <c r="I236" s="113">
        <f t="shared" si="25"/>
        <v>4.8561643837246038E-3</v>
      </c>
    </row>
    <row r="237" spans="1:9" x14ac:dyDescent="0.25">
      <c r="A237" s="45">
        <v>44123</v>
      </c>
      <c r="B237" s="134">
        <f t="shared" si="26"/>
        <v>1</v>
      </c>
      <c r="C237" s="132">
        <f t="shared" si="27"/>
        <v>4179</v>
      </c>
      <c r="D237" s="133">
        <f t="shared" si="28"/>
        <v>4144.8999999999996</v>
      </c>
      <c r="E237" s="132">
        <f t="shared" si="29"/>
        <v>34.1</v>
      </c>
      <c r="F237" s="132">
        <f t="shared" si="30"/>
        <v>82981.95000000039</v>
      </c>
      <c r="G237" s="132">
        <f t="shared" si="24"/>
        <v>78837.050000000396</v>
      </c>
      <c r="H237" s="132">
        <f t="shared" si="31"/>
        <v>34.10217123287687</v>
      </c>
      <c r="I237" s="113">
        <f t="shared" si="25"/>
        <v>2.1712328768686007E-3</v>
      </c>
    </row>
    <row r="238" spans="1:9" x14ac:dyDescent="0.25">
      <c r="A238" s="45">
        <v>44124</v>
      </c>
      <c r="B238" s="134">
        <f t="shared" si="26"/>
        <v>1</v>
      </c>
      <c r="C238" s="132">
        <f t="shared" si="27"/>
        <v>4179</v>
      </c>
      <c r="D238" s="133">
        <f t="shared" si="28"/>
        <v>4146.6000000000004</v>
      </c>
      <c r="E238" s="132">
        <f t="shared" si="29"/>
        <v>32.4</v>
      </c>
      <c r="F238" s="132">
        <f t="shared" si="30"/>
        <v>78837.050000000396</v>
      </c>
      <c r="G238" s="132">
        <f t="shared" si="24"/>
        <v>74690.45000000039</v>
      </c>
      <c r="H238" s="132">
        <f t="shared" si="31"/>
        <v>32.398787671233038</v>
      </c>
      <c r="I238" s="113">
        <f t="shared" si="25"/>
        <v>-1.2123287669609795E-3</v>
      </c>
    </row>
    <row r="239" spans="1:9" x14ac:dyDescent="0.25">
      <c r="A239" s="45">
        <v>44125</v>
      </c>
      <c r="B239" s="134">
        <f t="shared" si="26"/>
        <v>1</v>
      </c>
      <c r="C239" s="132">
        <f t="shared" si="27"/>
        <v>4179</v>
      </c>
      <c r="D239" s="133">
        <f t="shared" si="28"/>
        <v>4148.3100000000004</v>
      </c>
      <c r="E239" s="132">
        <f t="shared" si="29"/>
        <v>30.69</v>
      </c>
      <c r="F239" s="132">
        <f t="shared" si="30"/>
        <v>74690.45000000039</v>
      </c>
      <c r="G239" s="132">
        <f t="shared" si="24"/>
        <v>70542.140000000392</v>
      </c>
      <c r="H239" s="132">
        <f t="shared" si="31"/>
        <v>30.694705479452214</v>
      </c>
      <c r="I239" s="113">
        <f t="shared" si="25"/>
        <v>4.7054794522125576E-3</v>
      </c>
    </row>
    <row r="240" spans="1:9" x14ac:dyDescent="0.25">
      <c r="A240" s="45">
        <v>44126</v>
      </c>
      <c r="B240" s="134">
        <f t="shared" si="26"/>
        <v>1</v>
      </c>
      <c r="C240" s="132">
        <f t="shared" si="27"/>
        <v>4179</v>
      </c>
      <c r="D240" s="133">
        <f t="shared" si="28"/>
        <v>4150.01</v>
      </c>
      <c r="E240" s="132">
        <f t="shared" si="29"/>
        <v>28.99</v>
      </c>
      <c r="F240" s="132">
        <f t="shared" si="30"/>
        <v>70542.140000000392</v>
      </c>
      <c r="G240" s="132">
        <f t="shared" si="24"/>
        <v>66392.130000000398</v>
      </c>
      <c r="H240" s="132">
        <f t="shared" si="31"/>
        <v>28.989920547945363</v>
      </c>
      <c r="I240" s="113">
        <f t="shared" si="25"/>
        <v>-7.9452054634998603E-5</v>
      </c>
    </row>
    <row r="241" spans="1:9" x14ac:dyDescent="0.25">
      <c r="A241" s="45">
        <v>44127</v>
      </c>
      <c r="B241" s="134">
        <f t="shared" si="26"/>
        <v>1</v>
      </c>
      <c r="C241" s="132">
        <f t="shared" si="27"/>
        <v>4179</v>
      </c>
      <c r="D241" s="133">
        <f t="shared" si="28"/>
        <v>4151.72</v>
      </c>
      <c r="E241" s="132">
        <f t="shared" si="29"/>
        <v>27.28</v>
      </c>
      <c r="F241" s="132">
        <f t="shared" si="30"/>
        <v>66392.130000000398</v>
      </c>
      <c r="G241" s="132">
        <f t="shared" si="24"/>
        <v>62240.410000000396</v>
      </c>
      <c r="H241" s="132">
        <f t="shared" si="31"/>
        <v>27.284436986301532</v>
      </c>
      <c r="I241" s="113">
        <f t="shared" si="25"/>
        <v>4.4369863015312205E-3</v>
      </c>
    </row>
    <row r="242" spans="1:9" x14ac:dyDescent="0.25">
      <c r="A242" s="45">
        <v>44128</v>
      </c>
      <c r="B242" s="134">
        <f t="shared" si="26"/>
        <v>1</v>
      </c>
      <c r="C242" s="132">
        <f t="shared" si="27"/>
        <v>4179</v>
      </c>
      <c r="D242" s="133">
        <f t="shared" si="28"/>
        <v>4153.42</v>
      </c>
      <c r="E242" s="132">
        <f t="shared" si="29"/>
        <v>25.58</v>
      </c>
      <c r="F242" s="132">
        <f t="shared" si="30"/>
        <v>62240.410000000396</v>
      </c>
      <c r="G242" s="132">
        <f t="shared" si="24"/>
        <v>58086.990000000398</v>
      </c>
      <c r="H242" s="132">
        <f t="shared" si="31"/>
        <v>25.578250684931671</v>
      </c>
      <c r="I242" s="113">
        <f t="shared" si="25"/>
        <v>-1.7493150683272063E-3</v>
      </c>
    </row>
    <row r="243" spans="1:9" x14ac:dyDescent="0.25">
      <c r="A243" s="45">
        <v>44129</v>
      </c>
      <c r="B243" s="134">
        <f t="shared" si="26"/>
        <v>1</v>
      </c>
      <c r="C243" s="132">
        <f t="shared" si="27"/>
        <v>4179</v>
      </c>
      <c r="D243" s="133">
        <f t="shared" si="28"/>
        <v>4155.13</v>
      </c>
      <c r="E243" s="132">
        <f t="shared" si="29"/>
        <v>23.87</v>
      </c>
      <c r="F243" s="132">
        <f t="shared" si="30"/>
        <v>58086.990000000398</v>
      </c>
      <c r="G243" s="132">
        <f t="shared" si="24"/>
        <v>53931.860000000401</v>
      </c>
      <c r="H243" s="132">
        <f t="shared" si="31"/>
        <v>23.871365753424818</v>
      </c>
      <c r="I243" s="113">
        <f t="shared" si="25"/>
        <v>1.3657534248174841E-3</v>
      </c>
    </row>
    <row r="244" spans="1:9" x14ac:dyDescent="0.25">
      <c r="A244" s="45">
        <v>44130</v>
      </c>
      <c r="B244" s="134">
        <f t="shared" si="26"/>
        <v>1</v>
      </c>
      <c r="C244" s="132">
        <f t="shared" si="27"/>
        <v>4179</v>
      </c>
      <c r="D244" s="133">
        <f t="shared" si="28"/>
        <v>4156.84</v>
      </c>
      <c r="E244" s="132">
        <f t="shared" si="29"/>
        <v>22.16</v>
      </c>
      <c r="F244" s="132">
        <f t="shared" si="30"/>
        <v>53931.860000000401</v>
      </c>
      <c r="G244" s="132">
        <f t="shared" si="24"/>
        <v>49775.020000000397</v>
      </c>
      <c r="H244" s="132">
        <f t="shared" si="31"/>
        <v>22.163778082191943</v>
      </c>
      <c r="I244" s="113">
        <f t="shared" si="25"/>
        <v>3.7780821919426444E-3</v>
      </c>
    </row>
    <row r="245" spans="1:9" x14ac:dyDescent="0.25">
      <c r="A245" s="45">
        <v>44131</v>
      </c>
      <c r="B245" s="134">
        <f t="shared" si="26"/>
        <v>1</v>
      </c>
      <c r="C245" s="132">
        <f t="shared" si="27"/>
        <v>4179</v>
      </c>
      <c r="D245" s="133">
        <f t="shared" si="28"/>
        <v>4158.54</v>
      </c>
      <c r="E245" s="132">
        <f t="shared" si="29"/>
        <v>20.46</v>
      </c>
      <c r="F245" s="132">
        <f t="shared" si="30"/>
        <v>49775.020000000397</v>
      </c>
      <c r="G245" s="132">
        <f t="shared" si="24"/>
        <v>45616.480000000396</v>
      </c>
      <c r="H245" s="132">
        <f t="shared" si="31"/>
        <v>20.455487671233037</v>
      </c>
      <c r="I245" s="113">
        <f t="shared" si="25"/>
        <v>-4.5123287669639467E-3</v>
      </c>
    </row>
    <row r="246" spans="1:9" x14ac:dyDescent="0.25">
      <c r="A246" s="45">
        <v>44132</v>
      </c>
      <c r="B246" s="134">
        <f t="shared" si="26"/>
        <v>1</v>
      </c>
      <c r="C246" s="132">
        <f t="shared" si="27"/>
        <v>4179</v>
      </c>
      <c r="D246" s="133">
        <f t="shared" si="28"/>
        <v>4160.25</v>
      </c>
      <c r="E246" s="132">
        <f t="shared" si="29"/>
        <v>18.75</v>
      </c>
      <c r="F246" s="132">
        <f t="shared" si="30"/>
        <v>45616.480000000396</v>
      </c>
      <c r="G246" s="132">
        <f t="shared" si="24"/>
        <v>41456.230000000396</v>
      </c>
      <c r="H246" s="132">
        <f t="shared" si="31"/>
        <v>18.746498630137147</v>
      </c>
      <c r="I246" s="113">
        <f t="shared" si="25"/>
        <v>-3.5013698628532097E-3</v>
      </c>
    </row>
    <row r="247" spans="1:9" x14ac:dyDescent="0.25">
      <c r="A247" s="45">
        <v>44133</v>
      </c>
      <c r="B247" s="134">
        <f t="shared" si="26"/>
        <v>1</v>
      </c>
      <c r="C247" s="132">
        <f t="shared" si="27"/>
        <v>4179</v>
      </c>
      <c r="D247" s="133">
        <f t="shared" si="28"/>
        <v>4161.96</v>
      </c>
      <c r="E247" s="132">
        <f t="shared" si="29"/>
        <v>17.04</v>
      </c>
      <c r="F247" s="132">
        <f t="shared" si="30"/>
        <v>41456.230000000396</v>
      </c>
      <c r="G247" s="132">
        <f t="shared" si="24"/>
        <v>37294.270000000397</v>
      </c>
      <c r="H247" s="132">
        <f t="shared" si="31"/>
        <v>17.03680684931523</v>
      </c>
      <c r="I247" s="113">
        <f t="shared" si="25"/>
        <v>-3.1931506847691082E-3</v>
      </c>
    </row>
    <row r="248" spans="1:9" x14ac:dyDescent="0.25">
      <c r="A248" s="45">
        <v>44134</v>
      </c>
      <c r="B248" s="134">
        <f t="shared" si="26"/>
        <v>1</v>
      </c>
      <c r="C248" s="132">
        <f t="shared" si="27"/>
        <v>4179</v>
      </c>
      <c r="D248" s="133">
        <f t="shared" si="28"/>
        <v>4163.67</v>
      </c>
      <c r="E248" s="132">
        <f t="shared" si="29"/>
        <v>15.33</v>
      </c>
      <c r="F248" s="132">
        <f t="shared" si="30"/>
        <v>37294.270000000397</v>
      </c>
      <c r="G248" s="132">
        <f t="shared" si="24"/>
        <v>33130.600000000399</v>
      </c>
      <c r="H248" s="132">
        <f t="shared" si="31"/>
        <v>15.326412328767287</v>
      </c>
      <c r="I248" s="113">
        <f t="shared" si="25"/>
        <v>-3.5876712327134186E-3</v>
      </c>
    </row>
    <row r="249" spans="1:9" x14ac:dyDescent="0.25">
      <c r="A249" s="45">
        <v>44135</v>
      </c>
      <c r="B249" s="134">
        <f t="shared" si="26"/>
        <v>1</v>
      </c>
      <c r="C249" s="132">
        <f t="shared" si="27"/>
        <v>4179</v>
      </c>
      <c r="D249" s="133">
        <f t="shared" si="28"/>
        <v>4165.38</v>
      </c>
      <c r="E249" s="132">
        <f t="shared" si="29"/>
        <v>13.62</v>
      </c>
      <c r="F249" s="132">
        <f t="shared" si="30"/>
        <v>33130.600000000399</v>
      </c>
      <c r="G249" s="132">
        <f t="shared" si="24"/>
        <v>28965.220000000398</v>
      </c>
      <c r="H249" s="132">
        <f t="shared" si="31"/>
        <v>13.615315068493313</v>
      </c>
      <c r="I249" s="113">
        <f t="shared" si="25"/>
        <v>-4.6849315066861408E-3</v>
      </c>
    </row>
    <row r="250" spans="1:9" x14ac:dyDescent="0.25">
      <c r="A250" s="45">
        <v>44136</v>
      </c>
      <c r="B250" s="134">
        <f t="shared" si="26"/>
        <v>1</v>
      </c>
      <c r="C250" s="132">
        <f t="shared" si="27"/>
        <v>4179</v>
      </c>
      <c r="D250" s="133">
        <f t="shared" si="28"/>
        <v>4167.1000000000004</v>
      </c>
      <c r="E250" s="132">
        <f t="shared" si="29"/>
        <v>11.9</v>
      </c>
      <c r="F250" s="132">
        <f t="shared" si="30"/>
        <v>28965.220000000398</v>
      </c>
      <c r="G250" s="132">
        <f t="shared" si="24"/>
        <v>24798.120000000396</v>
      </c>
      <c r="H250" s="132">
        <f t="shared" si="31"/>
        <v>11.903515068493313</v>
      </c>
      <c r="I250" s="113">
        <f t="shared" si="25"/>
        <v>3.515068493312512E-3</v>
      </c>
    </row>
    <row r="251" spans="1:9" x14ac:dyDescent="0.25">
      <c r="A251" s="45">
        <v>44137</v>
      </c>
      <c r="B251" s="134">
        <f t="shared" si="26"/>
        <v>1</v>
      </c>
      <c r="C251" s="132">
        <f t="shared" si="27"/>
        <v>4179</v>
      </c>
      <c r="D251" s="133">
        <f t="shared" si="28"/>
        <v>4168.8100000000004</v>
      </c>
      <c r="E251" s="132">
        <f t="shared" si="29"/>
        <v>10.19</v>
      </c>
      <c r="F251" s="132">
        <f t="shared" si="30"/>
        <v>24798.120000000396</v>
      </c>
      <c r="G251" s="132">
        <f t="shared" si="24"/>
        <v>20629.310000000394</v>
      </c>
      <c r="H251" s="132">
        <f t="shared" si="31"/>
        <v>10.191008219178244</v>
      </c>
      <c r="I251" s="113">
        <f t="shared" si="25"/>
        <v>1.0082191782441186E-3</v>
      </c>
    </row>
    <row r="252" spans="1:9" x14ac:dyDescent="0.25">
      <c r="A252" s="45">
        <v>44138</v>
      </c>
      <c r="B252" s="134">
        <f t="shared" si="26"/>
        <v>1</v>
      </c>
      <c r="C252" s="132">
        <f t="shared" si="27"/>
        <v>4179</v>
      </c>
      <c r="D252" s="133">
        <f t="shared" si="28"/>
        <v>4170.5200000000004</v>
      </c>
      <c r="E252" s="132">
        <f t="shared" si="29"/>
        <v>8.48</v>
      </c>
      <c r="F252" s="132">
        <f t="shared" si="30"/>
        <v>20629.310000000394</v>
      </c>
      <c r="G252" s="132">
        <f t="shared" si="24"/>
        <v>16458.790000000394</v>
      </c>
      <c r="H252" s="132">
        <f t="shared" si="31"/>
        <v>8.4777986301371477</v>
      </c>
      <c r="I252" s="113">
        <f t="shared" si="25"/>
        <v>-2.2013698628526868E-3</v>
      </c>
    </row>
    <row r="253" spans="1:9" x14ac:dyDescent="0.25">
      <c r="A253" s="45">
        <v>44139</v>
      </c>
      <c r="B253" s="134">
        <f t="shared" si="26"/>
        <v>1</v>
      </c>
      <c r="C253" s="132">
        <f t="shared" si="27"/>
        <v>4179</v>
      </c>
      <c r="D253" s="133">
        <f t="shared" si="28"/>
        <v>4172.24</v>
      </c>
      <c r="E253" s="132">
        <f t="shared" si="29"/>
        <v>6.76</v>
      </c>
      <c r="F253" s="132">
        <f t="shared" si="30"/>
        <v>16458.790000000394</v>
      </c>
      <c r="G253" s="132">
        <f t="shared" si="24"/>
        <v>12286.550000000394</v>
      </c>
      <c r="H253" s="132">
        <f t="shared" si="31"/>
        <v>6.7638863013700243</v>
      </c>
      <c r="I253" s="113">
        <f t="shared" si="25"/>
        <v>3.8863013700245475E-3</v>
      </c>
    </row>
    <row r="254" spans="1:9" x14ac:dyDescent="0.25">
      <c r="A254" s="45">
        <v>44140</v>
      </c>
      <c r="B254" s="134">
        <f t="shared" si="26"/>
        <v>1</v>
      </c>
      <c r="C254" s="132">
        <f t="shared" si="27"/>
        <v>4179</v>
      </c>
      <c r="D254" s="133">
        <f t="shared" si="28"/>
        <v>4173.95</v>
      </c>
      <c r="E254" s="132">
        <f t="shared" si="29"/>
        <v>5.05</v>
      </c>
      <c r="F254" s="132">
        <f t="shared" si="30"/>
        <v>12286.550000000394</v>
      </c>
      <c r="G254" s="132">
        <f t="shared" si="24"/>
        <v>8112.6000000003942</v>
      </c>
      <c r="H254" s="132">
        <f t="shared" si="31"/>
        <v>5.0492671232878328</v>
      </c>
      <c r="I254" s="113">
        <f t="shared" si="25"/>
        <v>-7.3287671216704098E-4</v>
      </c>
    </row>
    <row r="255" spans="1:9" x14ac:dyDescent="0.25">
      <c r="A255" s="45">
        <v>44141</v>
      </c>
      <c r="B255" s="134">
        <f t="shared" si="26"/>
        <v>1</v>
      </c>
      <c r="C255" s="132">
        <f t="shared" si="27"/>
        <v>4179</v>
      </c>
      <c r="D255" s="133">
        <f t="shared" si="28"/>
        <v>4175.67</v>
      </c>
      <c r="E255" s="132">
        <f t="shared" si="29"/>
        <v>3.33</v>
      </c>
      <c r="F255" s="132">
        <f t="shared" si="30"/>
        <v>8112.6000000003942</v>
      </c>
      <c r="G255" s="132">
        <f t="shared" si="24"/>
        <v>3936.9300000003941</v>
      </c>
      <c r="H255" s="132">
        <f t="shared" si="31"/>
        <v>3.3339452054796137</v>
      </c>
      <c r="I255" s="113">
        <f t="shared" si="25"/>
        <v>3.9452054796136338E-3</v>
      </c>
    </row>
    <row r="256" spans="1:9" x14ac:dyDescent="0.25">
      <c r="A256" s="45">
        <v>44142</v>
      </c>
      <c r="B256" s="134">
        <f t="shared" ref="B256" si="32">A256-A255</f>
        <v>1</v>
      </c>
      <c r="C256" s="132">
        <f t="shared" si="27"/>
        <v>4179</v>
      </c>
      <c r="D256" s="133">
        <f t="shared" ref="D256" si="33">C256-E256</f>
        <v>3936.9300000003941</v>
      </c>
      <c r="E256" s="132">
        <v>242.06999999960601</v>
      </c>
      <c r="F256" s="132">
        <f t="shared" ref="F256" si="34">G255</f>
        <v>3936.9300000003941</v>
      </c>
      <c r="G256" s="132">
        <f t="shared" ref="G256" si="35">F256-D256</f>
        <v>0</v>
      </c>
      <c r="H256" s="132">
        <f t="shared" ref="H256" si="36">F256*$B$2*B256/365</f>
        <v>1.6179164383563263</v>
      </c>
      <c r="I256" s="113">
        <f t="shared" ref="I256" si="37">H256-E256</f>
        <v>-240.45208356124968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1D239-82EC-4A84-BAFB-B3F4232F8761}">
  <dimension ref="A1:I255"/>
  <sheetViews>
    <sheetView workbookViewId="0">
      <pane ySplit="3" topLeftCell="A24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2.28515625" bestFit="1" customWidth="1"/>
    <col min="3" max="3" width="18.42578125" bestFit="1" customWidth="1"/>
    <col min="4" max="4" width="12.85546875" bestFit="1" customWidth="1"/>
    <col min="5" max="5" width="10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8.7109375" bestFit="1" customWidth="1"/>
  </cols>
  <sheetData>
    <row r="1" spans="1:9" x14ac:dyDescent="0.25">
      <c r="A1" s="199" t="s">
        <v>267</v>
      </c>
      <c r="B1" s="46">
        <v>43889</v>
      </c>
      <c r="C1" s="202" t="s">
        <v>377</v>
      </c>
      <c r="D1" s="83">
        <v>1000000</v>
      </c>
      <c r="E1" s="137"/>
      <c r="F1" s="137"/>
      <c r="G1" s="137"/>
      <c r="H1" s="137"/>
      <c r="I1" s="137"/>
    </row>
    <row r="2" spans="1:9" x14ac:dyDescent="0.25">
      <c r="A2" s="199" t="s">
        <v>268</v>
      </c>
      <c r="B2" s="198">
        <v>0.15</v>
      </c>
      <c r="C2" s="196" t="s">
        <v>381</v>
      </c>
      <c r="D2" s="39">
        <f>ROUNDUP(4179.81034839774,0)</f>
        <v>4180</v>
      </c>
      <c r="E2" s="137"/>
      <c r="F2" s="137"/>
      <c r="G2" s="137"/>
      <c r="H2" s="137"/>
      <c r="I2" s="137"/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45">
        <v>43891</v>
      </c>
      <c r="B4" s="134">
        <f>_xlfn.DAYS(A4,B1)</f>
        <v>2</v>
      </c>
      <c r="C4" s="132">
        <f t="shared" ref="C4:C68" si="0">$D$2</f>
        <v>4180</v>
      </c>
      <c r="D4" s="133">
        <f t="shared" ref="D4:D68" si="1">C4-E4</f>
        <v>3358.08</v>
      </c>
      <c r="E4" s="132">
        <f>ROUND(F4*B4*$B$2/365,2)</f>
        <v>821.92</v>
      </c>
      <c r="F4" s="132">
        <f>D1</f>
        <v>1000000</v>
      </c>
      <c r="G4" s="132">
        <f t="shared" ref="G4:G67" si="2">F4-D4</f>
        <v>996641.92</v>
      </c>
      <c r="H4" s="132">
        <f>F4*$B$2*B4/365</f>
        <v>821.91780821917803</v>
      </c>
      <c r="I4" s="113">
        <f t="shared" ref="I4:I67" si="3">H4-E4</f>
        <v>-2.1917808219313883E-3</v>
      </c>
    </row>
    <row r="5" spans="1:9" x14ac:dyDescent="0.25">
      <c r="A5" s="45">
        <v>43892</v>
      </c>
      <c r="B5" s="134">
        <f t="shared" ref="B5:B68" si="4">A5-A4</f>
        <v>1</v>
      </c>
      <c r="C5" s="132">
        <f t="shared" si="0"/>
        <v>4180</v>
      </c>
      <c r="D5" s="133">
        <f t="shared" si="1"/>
        <v>3770.42</v>
      </c>
      <c r="E5" s="132">
        <f t="shared" ref="E5:E68" si="5">ROUND(F5*B5*$B$2/365,2)</f>
        <v>409.58</v>
      </c>
      <c r="F5" s="132">
        <f t="shared" ref="F5:F68" si="6">G4</f>
        <v>996641.92</v>
      </c>
      <c r="G5" s="132">
        <f t="shared" si="2"/>
        <v>992871.5</v>
      </c>
      <c r="H5" s="132">
        <f t="shared" ref="H5:H68" si="7">F5*$B$2*B5/365</f>
        <v>409.57887123287674</v>
      </c>
      <c r="I5" s="113">
        <f t="shared" si="3"/>
        <v>-1.1287671232480534E-3</v>
      </c>
    </row>
    <row r="6" spans="1:9" x14ac:dyDescent="0.25">
      <c r="A6" s="45">
        <v>43893</v>
      </c>
      <c r="B6" s="134">
        <f t="shared" si="4"/>
        <v>1</v>
      </c>
      <c r="C6" s="132">
        <f t="shared" si="0"/>
        <v>4180</v>
      </c>
      <c r="D6" s="133">
        <f t="shared" si="1"/>
        <v>3771.9700000000003</v>
      </c>
      <c r="E6" s="132">
        <f t="shared" si="5"/>
        <v>408.03</v>
      </c>
      <c r="F6" s="132">
        <f t="shared" si="6"/>
        <v>992871.5</v>
      </c>
      <c r="G6" s="132">
        <f t="shared" si="2"/>
        <v>989099.53</v>
      </c>
      <c r="H6" s="132">
        <f t="shared" si="7"/>
        <v>408.02938356164384</v>
      </c>
      <c r="I6" s="113">
        <f t="shared" si="3"/>
        <v>-6.1643835613267584E-4</v>
      </c>
    </row>
    <row r="7" spans="1:9" x14ac:dyDescent="0.25">
      <c r="A7" s="45">
        <v>43894</v>
      </c>
      <c r="B7" s="134">
        <f t="shared" si="4"/>
        <v>1</v>
      </c>
      <c r="C7" s="132">
        <f t="shared" si="0"/>
        <v>4180</v>
      </c>
      <c r="D7" s="133">
        <f t="shared" si="1"/>
        <v>3773.52</v>
      </c>
      <c r="E7" s="132">
        <f t="shared" si="5"/>
        <v>406.48</v>
      </c>
      <c r="F7" s="132">
        <f t="shared" si="6"/>
        <v>989099.53</v>
      </c>
      <c r="G7" s="132">
        <f t="shared" si="2"/>
        <v>985326.01</v>
      </c>
      <c r="H7" s="132">
        <f t="shared" si="7"/>
        <v>406.4792589041096</v>
      </c>
      <c r="I7" s="113">
        <f t="shared" si="3"/>
        <v>-7.4109589041881918E-4</v>
      </c>
    </row>
    <row r="8" spans="1:9" x14ac:dyDescent="0.25">
      <c r="A8" s="45">
        <v>43895</v>
      </c>
      <c r="B8" s="134">
        <f t="shared" si="4"/>
        <v>1</v>
      </c>
      <c r="C8" s="132">
        <f t="shared" si="0"/>
        <v>4180</v>
      </c>
      <c r="D8" s="133">
        <f t="shared" si="1"/>
        <v>3775.07</v>
      </c>
      <c r="E8" s="132">
        <f t="shared" si="5"/>
        <v>404.93</v>
      </c>
      <c r="F8" s="132">
        <f t="shared" si="6"/>
        <v>985326.01</v>
      </c>
      <c r="G8" s="132">
        <f t="shared" si="2"/>
        <v>981550.94000000006</v>
      </c>
      <c r="H8" s="132">
        <f t="shared" si="7"/>
        <v>404.92849726027401</v>
      </c>
      <c r="I8" s="113">
        <f t="shared" si="3"/>
        <v>-1.5027397259927966E-3</v>
      </c>
    </row>
    <row r="9" spans="1:9" x14ac:dyDescent="0.25">
      <c r="A9" s="45">
        <v>43896</v>
      </c>
      <c r="B9" s="134">
        <f t="shared" si="4"/>
        <v>1</v>
      </c>
      <c r="C9" s="132">
        <f t="shared" si="0"/>
        <v>4180</v>
      </c>
      <c r="D9" s="133">
        <f t="shared" si="1"/>
        <v>3776.62</v>
      </c>
      <c r="E9" s="132">
        <f t="shared" si="5"/>
        <v>403.38</v>
      </c>
      <c r="F9" s="132">
        <f t="shared" si="6"/>
        <v>981550.94000000006</v>
      </c>
      <c r="G9" s="132">
        <f t="shared" si="2"/>
        <v>977774.32000000007</v>
      </c>
      <c r="H9" s="132">
        <f t="shared" si="7"/>
        <v>403.37709863013697</v>
      </c>
      <c r="I9" s="113">
        <f t="shared" si="3"/>
        <v>-2.9013698630251383E-3</v>
      </c>
    </row>
    <row r="10" spans="1:9" x14ac:dyDescent="0.25">
      <c r="A10" s="45">
        <v>43897</v>
      </c>
      <c r="B10" s="134">
        <f t="shared" si="4"/>
        <v>1</v>
      </c>
      <c r="C10" s="132">
        <f t="shared" si="0"/>
        <v>4180</v>
      </c>
      <c r="D10" s="133">
        <f t="shared" si="1"/>
        <v>3778.17</v>
      </c>
      <c r="E10" s="132">
        <f t="shared" si="5"/>
        <v>401.83</v>
      </c>
      <c r="F10" s="132">
        <f t="shared" si="6"/>
        <v>977774.32000000007</v>
      </c>
      <c r="G10" s="132">
        <f t="shared" si="2"/>
        <v>973996.15</v>
      </c>
      <c r="H10" s="132">
        <f t="shared" si="7"/>
        <v>401.8250630136987</v>
      </c>
      <c r="I10" s="113">
        <f t="shared" si="3"/>
        <v>-4.9369863012884707E-3</v>
      </c>
    </row>
    <row r="11" spans="1:9" x14ac:dyDescent="0.25">
      <c r="A11" s="45">
        <v>43898</v>
      </c>
      <c r="B11" s="134">
        <f t="shared" si="4"/>
        <v>1</v>
      </c>
      <c r="C11" s="132">
        <f t="shared" si="0"/>
        <v>4180</v>
      </c>
      <c r="D11" s="133">
        <f t="shared" si="1"/>
        <v>3779.73</v>
      </c>
      <c r="E11" s="132">
        <f t="shared" si="5"/>
        <v>400.27</v>
      </c>
      <c r="F11" s="132">
        <f t="shared" si="6"/>
        <v>973996.15</v>
      </c>
      <c r="G11" s="132">
        <f t="shared" si="2"/>
        <v>970216.42</v>
      </c>
      <c r="H11" s="132">
        <f t="shared" si="7"/>
        <v>400.27239041095885</v>
      </c>
      <c r="I11" s="113">
        <f t="shared" si="3"/>
        <v>2.3904109588670508E-3</v>
      </c>
    </row>
    <row r="12" spans="1:9" x14ac:dyDescent="0.25">
      <c r="A12" s="45">
        <v>43899</v>
      </c>
      <c r="B12" s="134">
        <f t="shared" si="4"/>
        <v>1</v>
      </c>
      <c r="C12" s="132">
        <f t="shared" si="0"/>
        <v>4180</v>
      </c>
      <c r="D12" s="133">
        <f t="shared" si="1"/>
        <v>3781.2799999999997</v>
      </c>
      <c r="E12" s="132">
        <f t="shared" si="5"/>
        <v>398.72</v>
      </c>
      <c r="F12" s="132">
        <f t="shared" si="6"/>
        <v>970216.42</v>
      </c>
      <c r="G12" s="132">
        <f t="shared" si="2"/>
        <v>966435.14</v>
      </c>
      <c r="H12" s="132">
        <f t="shared" si="7"/>
        <v>398.71907671232873</v>
      </c>
      <c r="I12" s="113">
        <f t="shared" si="3"/>
        <v>-9.2328767129856715E-4</v>
      </c>
    </row>
    <row r="13" spans="1:9" x14ac:dyDescent="0.25">
      <c r="A13" s="45">
        <v>43900</v>
      </c>
      <c r="B13" s="134">
        <f t="shared" si="4"/>
        <v>1</v>
      </c>
      <c r="C13" s="132">
        <f t="shared" si="0"/>
        <v>4180</v>
      </c>
      <c r="D13" s="133">
        <f t="shared" si="1"/>
        <v>3782.83</v>
      </c>
      <c r="E13" s="132">
        <f t="shared" si="5"/>
        <v>397.17</v>
      </c>
      <c r="F13" s="132">
        <f t="shared" si="6"/>
        <v>966435.14</v>
      </c>
      <c r="G13" s="132">
        <f t="shared" si="2"/>
        <v>962652.31</v>
      </c>
      <c r="H13" s="132">
        <f t="shared" si="7"/>
        <v>397.16512602739726</v>
      </c>
      <c r="I13" s="113">
        <f t="shared" si="3"/>
        <v>-4.8739726027520192E-3</v>
      </c>
    </row>
    <row r="14" spans="1:9" x14ac:dyDescent="0.25">
      <c r="A14" s="45">
        <v>43901</v>
      </c>
      <c r="B14" s="134">
        <f t="shared" si="4"/>
        <v>1</v>
      </c>
      <c r="C14" s="132">
        <f t="shared" si="0"/>
        <v>4180</v>
      </c>
      <c r="D14" s="133">
        <f t="shared" si="1"/>
        <v>3784.39</v>
      </c>
      <c r="E14" s="132">
        <f t="shared" si="5"/>
        <v>395.61</v>
      </c>
      <c r="F14" s="132">
        <f t="shared" si="6"/>
        <v>962652.31</v>
      </c>
      <c r="G14" s="132">
        <f t="shared" si="2"/>
        <v>958867.92</v>
      </c>
      <c r="H14" s="132">
        <f t="shared" si="7"/>
        <v>395.6105383561644</v>
      </c>
      <c r="I14" s="113">
        <f t="shared" si="3"/>
        <v>5.3835616438391298E-4</v>
      </c>
    </row>
    <row r="15" spans="1:9" x14ac:dyDescent="0.25">
      <c r="A15" s="45">
        <v>43902</v>
      </c>
      <c r="B15" s="134">
        <f t="shared" si="4"/>
        <v>1</v>
      </c>
      <c r="C15" s="132">
        <f t="shared" si="0"/>
        <v>4180</v>
      </c>
      <c r="D15" s="133">
        <f t="shared" si="1"/>
        <v>3785.94</v>
      </c>
      <c r="E15" s="132">
        <f t="shared" si="5"/>
        <v>394.06</v>
      </c>
      <c r="F15" s="132">
        <f t="shared" si="6"/>
        <v>958867.92</v>
      </c>
      <c r="G15" s="132">
        <f t="shared" si="2"/>
        <v>955081.9800000001</v>
      </c>
      <c r="H15" s="132">
        <f t="shared" si="7"/>
        <v>394.05530958904109</v>
      </c>
      <c r="I15" s="113">
        <f t="shared" si="3"/>
        <v>-4.6904109589149812E-3</v>
      </c>
    </row>
    <row r="16" spans="1:9" x14ac:dyDescent="0.25">
      <c r="A16" s="45">
        <v>43903</v>
      </c>
      <c r="B16" s="134">
        <f t="shared" si="4"/>
        <v>1</v>
      </c>
      <c r="C16" s="132">
        <f t="shared" si="0"/>
        <v>4180</v>
      </c>
      <c r="D16" s="133">
        <f t="shared" si="1"/>
        <v>3787.5</v>
      </c>
      <c r="E16" s="132">
        <f t="shared" si="5"/>
        <v>392.5</v>
      </c>
      <c r="F16" s="132">
        <f t="shared" si="6"/>
        <v>955081.9800000001</v>
      </c>
      <c r="G16" s="132">
        <f t="shared" si="2"/>
        <v>951294.4800000001</v>
      </c>
      <c r="H16" s="132">
        <f t="shared" si="7"/>
        <v>392.49944383561649</v>
      </c>
      <c r="I16" s="113">
        <f t="shared" si="3"/>
        <v>-5.5616438351080433E-4</v>
      </c>
    </row>
    <row r="17" spans="1:9" x14ac:dyDescent="0.25">
      <c r="A17" s="45">
        <v>43904</v>
      </c>
      <c r="B17" s="134">
        <f t="shared" si="4"/>
        <v>1</v>
      </c>
      <c r="C17" s="132">
        <f t="shared" si="0"/>
        <v>4180</v>
      </c>
      <c r="D17" s="133">
        <f t="shared" si="1"/>
        <v>3789.06</v>
      </c>
      <c r="E17" s="132">
        <f t="shared" si="5"/>
        <v>390.94</v>
      </c>
      <c r="F17" s="132">
        <f t="shared" si="6"/>
        <v>951294.4800000001</v>
      </c>
      <c r="G17" s="132">
        <f t="shared" si="2"/>
        <v>947505.42</v>
      </c>
      <c r="H17" s="132">
        <f t="shared" si="7"/>
        <v>390.94293698630145</v>
      </c>
      <c r="I17" s="113">
        <f t="shared" si="3"/>
        <v>2.9369863014494513E-3</v>
      </c>
    </row>
    <row r="18" spans="1:9" x14ac:dyDescent="0.25">
      <c r="A18" s="45">
        <v>43905</v>
      </c>
      <c r="B18" s="134">
        <f t="shared" si="4"/>
        <v>1</v>
      </c>
      <c r="C18" s="132">
        <f t="shared" si="0"/>
        <v>4180</v>
      </c>
      <c r="D18" s="133">
        <f t="shared" si="1"/>
        <v>3790.61</v>
      </c>
      <c r="E18" s="132">
        <f t="shared" si="5"/>
        <v>389.39</v>
      </c>
      <c r="F18" s="132">
        <f t="shared" si="6"/>
        <v>947505.42</v>
      </c>
      <c r="G18" s="132">
        <f t="shared" si="2"/>
        <v>943714.81</v>
      </c>
      <c r="H18" s="132">
        <f t="shared" si="7"/>
        <v>389.38578904109585</v>
      </c>
      <c r="I18" s="113">
        <f t="shared" si="3"/>
        <v>-4.2109589041388062E-3</v>
      </c>
    </row>
    <row r="19" spans="1:9" x14ac:dyDescent="0.25">
      <c r="A19" s="45">
        <v>43906</v>
      </c>
      <c r="B19" s="134">
        <f t="shared" si="4"/>
        <v>1</v>
      </c>
      <c r="C19" s="132">
        <f t="shared" si="0"/>
        <v>4180</v>
      </c>
      <c r="D19" s="133">
        <f t="shared" si="1"/>
        <v>3792.17</v>
      </c>
      <c r="E19" s="132">
        <f t="shared" si="5"/>
        <v>387.83</v>
      </c>
      <c r="F19" s="132">
        <f t="shared" si="6"/>
        <v>943714.81</v>
      </c>
      <c r="G19" s="132">
        <f t="shared" si="2"/>
        <v>939922.64</v>
      </c>
      <c r="H19" s="132">
        <f t="shared" si="7"/>
        <v>387.82800410958907</v>
      </c>
      <c r="I19" s="113">
        <f t="shared" si="3"/>
        <v>-1.9958904109103059E-3</v>
      </c>
    </row>
    <row r="20" spans="1:9" x14ac:dyDescent="0.25">
      <c r="A20" s="45">
        <v>43907</v>
      </c>
      <c r="B20" s="134">
        <f t="shared" si="4"/>
        <v>1</v>
      </c>
      <c r="C20" s="132">
        <f t="shared" si="0"/>
        <v>4180</v>
      </c>
      <c r="D20" s="133">
        <f t="shared" si="1"/>
        <v>3793.73</v>
      </c>
      <c r="E20" s="132">
        <f t="shared" si="5"/>
        <v>386.27</v>
      </c>
      <c r="F20" s="132">
        <f t="shared" si="6"/>
        <v>939922.64</v>
      </c>
      <c r="G20" s="132">
        <f t="shared" si="2"/>
        <v>936128.91</v>
      </c>
      <c r="H20" s="132">
        <f t="shared" si="7"/>
        <v>386.2695780821918</v>
      </c>
      <c r="I20" s="113">
        <f t="shared" si="3"/>
        <v>-4.219178081825703E-4</v>
      </c>
    </row>
    <row r="21" spans="1:9" x14ac:dyDescent="0.25">
      <c r="A21" s="45">
        <v>43908</v>
      </c>
      <c r="B21" s="134">
        <f t="shared" si="4"/>
        <v>1</v>
      </c>
      <c r="C21" s="132">
        <f t="shared" si="0"/>
        <v>4180</v>
      </c>
      <c r="D21" s="133">
        <f t="shared" si="1"/>
        <v>3795.29</v>
      </c>
      <c r="E21" s="132">
        <f t="shared" si="5"/>
        <v>384.71</v>
      </c>
      <c r="F21" s="132">
        <f t="shared" si="6"/>
        <v>936128.91</v>
      </c>
      <c r="G21" s="132">
        <f t="shared" si="2"/>
        <v>932333.62</v>
      </c>
      <c r="H21" s="132">
        <f t="shared" si="7"/>
        <v>384.71051095890414</v>
      </c>
      <c r="I21" s="113">
        <f t="shared" si="3"/>
        <v>5.1095890415808753E-4</v>
      </c>
    </row>
    <row r="22" spans="1:9" x14ac:dyDescent="0.25">
      <c r="A22" s="45">
        <v>43909</v>
      </c>
      <c r="B22" s="134">
        <f t="shared" si="4"/>
        <v>1</v>
      </c>
      <c r="C22" s="132">
        <f t="shared" si="0"/>
        <v>4180</v>
      </c>
      <c r="D22" s="133">
        <f t="shared" si="1"/>
        <v>3796.85</v>
      </c>
      <c r="E22" s="132">
        <f t="shared" si="5"/>
        <v>383.15</v>
      </c>
      <c r="F22" s="132">
        <f t="shared" si="6"/>
        <v>932333.62</v>
      </c>
      <c r="G22" s="132">
        <f t="shared" si="2"/>
        <v>928536.77</v>
      </c>
      <c r="H22" s="132">
        <f t="shared" si="7"/>
        <v>383.15080273972603</v>
      </c>
      <c r="I22" s="113">
        <f t="shared" si="3"/>
        <v>8.0273972605482413E-4</v>
      </c>
    </row>
    <row r="23" spans="1:9" x14ac:dyDescent="0.25">
      <c r="A23" s="45">
        <v>43910</v>
      </c>
      <c r="B23" s="134">
        <f t="shared" si="4"/>
        <v>1</v>
      </c>
      <c r="C23" s="132">
        <f t="shared" si="0"/>
        <v>4180</v>
      </c>
      <c r="D23" s="133">
        <f t="shared" si="1"/>
        <v>3798.41</v>
      </c>
      <c r="E23" s="132">
        <f t="shared" si="5"/>
        <v>381.59</v>
      </c>
      <c r="F23" s="132">
        <f t="shared" si="6"/>
        <v>928536.77</v>
      </c>
      <c r="G23" s="132">
        <f t="shared" si="2"/>
        <v>924738.36</v>
      </c>
      <c r="H23" s="132">
        <f t="shared" si="7"/>
        <v>381.59045342465754</v>
      </c>
      <c r="I23" s="113">
        <f t="shared" si="3"/>
        <v>4.5342465756448291E-4</v>
      </c>
    </row>
    <row r="24" spans="1:9" x14ac:dyDescent="0.25">
      <c r="A24" s="45">
        <v>43911</v>
      </c>
      <c r="B24" s="134">
        <f t="shared" si="4"/>
        <v>1</v>
      </c>
      <c r="C24" s="132">
        <f t="shared" si="0"/>
        <v>4180</v>
      </c>
      <c r="D24" s="133">
        <f t="shared" si="1"/>
        <v>3799.9700000000003</v>
      </c>
      <c r="E24" s="132">
        <f t="shared" si="5"/>
        <v>380.03</v>
      </c>
      <c r="F24" s="132">
        <f t="shared" si="6"/>
        <v>924738.36</v>
      </c>
      <c r="G24" s="132">
        <f t="shared" si="2"/>
        <v>920938.39</v>
      </c>
      <c r="H24" s="132">
        <f t="shared" si="7"/>
        <v>380.0294630136986</v>
      </c>
      <c r="I24" s="113">
        <f t="shared" si="3"/>
        <v>-5.3698630136977954E-4</v>
      </c>
    </row>
    <row r="25" spans="1:9" x14ac:dyDescent="0.25">
      <c r="A25" s="45">
        <v>43912</v>
      </c>
      <c r="B25" s="134">
        <f t="shared" si="4"/>
        <v>1</v>
      </c>
      <c r="C25" s="132">
        <f t="shared" si="0"/>
        <v>4180</v>
      </c>
      <c r="D25" s="133">
        <f t="shared" si="1"/>
        <v>3801.5299999999997</v>
      </c>
      <c r="E25" s="132">
        <f t="shared" si="5"/>
        <v>378.47</v>
      </c>
      <c r="F25" s="132">
        <f t="shared" si="6"/>
        <v>920938.39</v>
      </c>
      <c r="G25" s="132">
        <f t="shared" si="2"/>
        <v>917136.86</v>
      </c>
      <c r="H25" s="132">
        <f t="shared" si="7"/>
        <v>378.46783150684928</v>
      </c>
      <c r="I25" s="113">
        <f t="shared" si="3"/>
        <v>-2.1684931507479632E-3</v>
      </c>
    </row>
    <row r="26" spans="1:9" x14ac:dyDescent="0.25">
      <c r="A26" s="45">
        <v>43913</v>
      </c>
      <c r="B26" s="134">
        <f t="shared" si="4"/>
        <v>1</v>
      </c>
      <c r="C26" s="132">
        <f t="shared" si="0"/>
        <v>4180</v>
      </c>
      <c r="D26" s="133">
        <f t="shared" si="1"/>
        <v>3803.09</v>
      </c>
      <c r="E26" s="132">
        <f t="shared" si="5"/>
        <v>376.91</v>
      </c>
      <c r="F26" s="132">
        <f t="shared" si="6"/>
        <v>917136.86</v>
      </c>
      <c r="G26" s="132">
        <f t="shared" si="2"/>
        <v>913333.77</v>
      </c>
      <c r="H26" s="132">
        <f t="shared" si="7"/>
        <v>376.90555890410951</v>
      </c>
      <c r="I26" s="113">
        <f t="shared" si="3"/>
        <v>-4.4410958905132247E-3</v>
      </c>
    </row>
    <row r="27" spans="1:9" x14ac:dyDescent="0.25">
      <c r="A27" s="45">
        <v>43914</v>
      </c>
      <c r="B27" s="134">
        <f t="shared" si="4"/>
        <v>1</v>
      </c>
      <c r="C27" s="132">
        <f t="shared" si="0"/>
        <v>4180</v>
      </c>
      <c r="D27" s="133">
        <f t="shared" si="1"/>
        <v>3804.66</v>
      </c>
      <c r="E27" s="132">
        <f t="shared" si="5"/>
        <v>375.34</v>
      </c>
      <c r="F27" s="132">
        <f t="shared" si="6"/>
        <v>913333.77</v>
      </c>
      <c r="G27" s="132">
        <f t="shared" si="2"/>
        <v>909529.11</v>
      </c>
      <c r="H27" s="132">
        <f t="shared" si="7"/>
        <v>375.34264520547947</v>
      </c>
      <c r="I27" s="113">
        <f t="shared" si="3"/>
        <v>2.6452054794958713E-3</v>
      </c>
    </row>
    <row r="28" spans="1:9" x14ac:dyDescent="0.25">
      <c r="A28" s="45">
        <v>43915</v>
      </c>
      <c r="B28" s="134">
        <f t="shared" si="4"/>
        <v>1</v>
      </c>
      <c r="C28" s="132">
        <f t="shared" si="0"/>
        <v>4180</v>
      </c>
      <c r="D28" s="133">
        <f t="shared" si="1"/>
        <v>3806.2200000000003</v>
      </c>
      <c r="E28" s="132">
        <f t="shared" si="5"/>
        <v>373.78</v>
      </c>
      <c r="F28" s="132">
        <f t="shared" si="6"/>
        <v>909529.11</v>
      </c>
      <c r="G28" s="132">
        <f t="shared" si="2"/>
        <v>905722.89</v>
      </c>
      <c r="H28" s="132">
        <f t="shared" si="7"/>
        <v>373.77908630136989</v>
      </c>
      <c r="I28" s="113">
        <f t="shared" si="3"/>
        <v>-9.1369863008594621E-4</v>
      </c>
    </row>
    <row r="29" spans="1:9" x14ac:dyDescent="0.25">
      <c r="A29" s="45">
        <v>43916</v>
      </c>
      <c r="B29" s="134">
        <f t="shared" si="4"/>
        <v>1</v>
      </c>
      <c r="C29" s="132">
        <f t="shared" si="0"/>
        <v>4180</v>
      </c>
      <c r="D29" s="133">
        <f t="shared" si="1"/>
        <v>3807.79</v>
      </c>
      <c r="E29" s="132">
        <f t="shared" si="5"/>
        <v>372.21</v>
      </c>
      <c r="F29" s="132">
        <f t="shared" si="6"/>
        <v>905722.89</v>
      </c>
      <c r="G29" s="132">
        <f t="shared" si="2"/>
        <v>901915.1</v>
      </c>
      <c r="H29" s="132">
        <f t="shared" si="7"/>
        <v>372.2148863013698</v>
      </c>
      <c r="I29" s="113">
        <f t="shared" si="3"/>
        <v>4.8863013698223767E-3</v>
      </c>
    </row>
    <row r="30" spans="1:9" x14ac:dyDescent="0.25">
      <c r="A30" s="45">
        <v>43917</v>
      </c>
      <c r="B30" s="134">
        <f t="shared" si="4"/>
        <v>1</v>
      </c>
      <c r="C30" s="132">
        <f t="shared" si="0"/>
        <v>4180</v>
      </c>
      <c r="D30" s="133">
        <f t="shared" si="1"/>
        <v>3809.35</v>
      </c>
      <c r="E30" s="132">
        <f t="shared" si="5"/>
        <v>370.65</v>
      </c>
      <c r="F30" s="132">
        <f t="shared" si="6"/>
        <v>901915.1</v>
      </c>
      <c r="G30" s="132">
        <f t="shared" si="2"/>
        <v>898105.75</v>
      </c>
      <c r="H30" s="132">
        <f t="shared" si="7"/>
        <v>370.65004109589034</v>
      </c>
      <c r="I30" s="113">
        <f t="shared" si="3"/>
        <v>4.1095890367159882E-5</v>
      </c>
    </row>
    <row r="31" spans="1:9" x14ac:dyDescent="0.25">
      <c r="A31" s="45">
        <v>43918</v>
      </c>
      <c r="B31" s="134">
        <f t="shared" si="4"/>
        <v>1</v>
      </c>
      <c r="C31" s="132">
        <f t="shared" si="0"/>
        <v>4180</v>
      </c>
      <c r="D31" s="133">
        <f t="shared" si="1"/>
        <v>3810.92</v>
      </c>
      <c r="E31" s="132">
        <f t="shared" si="5"/>
        <v>369.08</v>
      </c>
      <c r="F31" s="132">
        <f t="shared" si="6"/>
        <v>898105.75</v>
      </c>
      <c r="G31" s="132">
        <f t="shared" si="2"/>
        <v>894294.83</v>
      </c>
      <c r="H31" s="132">
        <f t="shared" si="7"/>
        <v>369.0845547945205</v>
      </c>
      <c r="I31" s="113">
        <f t="shared" si="3"/>
        <v>4.5547945205157703E-3</v>
      </c>
    </row>
    <row r="32" spans="1:9" x14ac:dyDescent="0.25">
      <c r="A32" s="45">
        <v>43919</v>
      </c>
      <c r="B32" s="134">
        <f t="shared" si="4"/>
        <v>1</v>
      </c>
      <c r="C32" s="132">
        <f t="shared" si="0"/>
        <v>4180</v>
      </c>
      <c r="D32" s="133">
        <f t="shared" si="1"/>
        <v>3812.48</v>
      </c>
      <c r="E32" s="132">
        <f t="shared" si="5"/>
        <v>367.52</v>
      </c>
      <c r="F32" s="132">
        <f t="shared" si="6"/>
        <v>894294.83</v>
      </c>
      <c r="G32" s="132">
        <f t="shared" si="2"/>
        <v>890482.35</v>
      </c>
      <c r="H32" s="132">
        <f t="shared" si="7"/>
        <v>367.51842328767117</v>
      </c>
      <c r="I32" s="113">
        <f t="shared" si="3"/>
        <v>-1.576712328812846E-3</v>
      </c>
    </row>
    <row r="33" spans="1:9" x14ac:dyDescent="0.25">
      <c r="A33" s="45">
        <v>43920</v>
      </c>
      <c r="B33" s="134">
        <f t="shared" si="4"/>
        <v>1</v>
      </c>
      <c r="C33" s="132">
        <f t="shared" si="0"/>
        <v>4180</v>
      </c>
      <c r="D33" s="133">
        <f t="shared" si="1"/>
        <v>3814.05</v>
      </c>
      <c r="E33" s="132">
        <f t="shared" si="5"/>
        <v>365.95</v>
      </c>
      <c r="F33" s="132">
        <f t="shared" si="6"/>
        <v>890482.35</v>
      </c>
      <c r="G33" s="132">
        <f t="shared" si="2"/>
        <v>886668.29999999993</v>
      </c>
      <c r="H33" s="132">
        <f t="shared" si="7"/>
        <v>365.95165068493145</v>
      </c>
      <c r="I33" s="113">
        <f t="shared" si="3"/>
        <v>1.6506849314623651E-3</v>
      </c>
    </row>
    <row r="34" spans="1:9" x14ac:dyDescent="0.25">
      <c r="A34" s="45">
        <v>43921</v>
      </c>
      <c r="B34" s="134">
        <f t="shared" si="4"/>
        <v>1</v>
      </c>
      <c r="C34" s="132">
        <f t="shared" si="0"/>
        <v>4180</v>
      </c>
      <c r="D34" s="133">
        <f t="shared" si="1"/>
        <v>3815.62</v>
      </c>
      <c r="E34" s="132">
        <f t="shared" si="5"/>
        <v>364.38</v>
      </c>
      <c r="F34" s="132">
        <f t="shared" si="6"/>
        <v>886668.29999999993</v>
      </c>
      <c r="G34" s="132">
        <f t="shared" si="2"/>
        <v>882852.67999999993</v>
      </c>
      <c r="H34" s="132">
        <f t="shared" si="7"/>
        <v>364.3842328767123</v>
      </c>
      <c r="I34" s="113">
        <f t="shared" si="3"/>
        <v>4.2328767123080979E-3</v>
      </c>
    </row>
    <row r="35" spans="1:9" x14ac:dyDescent="0.25">
      <c r="A35" s="45">
        <v>43922</v>
      </c>
      <c r="B35" s="134">
        <f t="shared" si="4"/>
        <v>1</v>
      </c>
      <c r="C35" s="132">
        <f t="shared" si="0"/>
        <v>4180</v>
      </c>
      <c r="D35" s="133">
        <f t="shared" si="1"/>
        <v>3817.18</v>
      </c>
      <c r="E35" s="132">
        <f t="shared" si="5"/>
        <v>362.82</v>
      </c>
      <c r="F35" s="132">
        <f t="shared" si="6"/>
        <v>882852.67999999993</v>
      </c>
      <c r="G35" s="132">
        <f t="shared" si="2"/>
        <v>879035.49999999988</v>
      </c>
      <c r="H35" s="132">
        <f t="shared" si="7"/>
        <v>362.81616986301361</v>
      </c>
      <c r="I35" s="113">
        <f t="shared" si="3"/>
        <v>-3.8301369863802393E-3</v>
      </c>
    </row>
    <row r="36" spans="1:9" x14ac:dyDescent="0.25">
      <c r="A36" s="45">
        <v>43923</v>
      </c>
      <c r="B36" s="134">
        <f t="shared" si="4"/>
        <v>1</v>
      </c>
      <c r="C36" s="132">
        <f t="shared" si="0"/>
        <v>4180</v>
      </c>
      <c r="D36" s="133">
        <f t="shared" si="1"/>
        <v>3818.75</v>
      </c>
      <c r="E36" s="132">
        <f t="shared" si="5"/>
        <v>361.25</v>
      </c>
      <c r="F36" s="132">
        <f t="shared" si="6"/>
        <v>879035.49999999988</v>
      </c>
      <c r="G36" s="132">
        <f t="shared" si="2"/>
        <v>875216.74999999988</v>
      </c>
      <c r="H36" s="132">
        <f t="shared" si="7"/>
        <v>361.24746575342459</v>
      </c>
      <c r="I36" s="113">
        <f t="shared" si="3"/>
        <v>-2.5342465754079058E-3</v>
      </c>
    </row>
    <row r="37" spans="1:9" x14ac:dyDescent="0.25">
      <c r="A37" s="45">
        <v>43924</v>
      </c>
      <c r="B37" s="134">
        <f t="shared" si="4"/>
        <v>1</v>
      </c>
      <c r="C37" s="132">
        <f t="shared" si="0"/>
        <v>4180</v>
      </c>
      <c r="D37" s="133">
        <f t="shared" si="1"/>
        <v>3820.32</v>
      </c>
      <c r="E37" s="132">
        <f t="shared" si="5"/>
        <v>359.68</v>
      </c>
      <c r="F37" s="132">
        <f t="shared" si="6"/>
        <v>875216.74999999988</v>
      </c>
      <c r="G37" s="132">
        <f t="shared" si="2"/>
        <v>871396.42999999993</v>
      </c>
      <c r="H37" s="132">
        <f t="shared" si="7"/>
        <v>359.67811643835614</v>
      </c>
      <c r="I37" s="113">
        <f t="shared" si="3"/>
        <v>-1.8835616438650504E-3</v>
      </c>
    </row>
    <row r="38" spans="1:9" x14ac:dyDescent="0.25">
      <c r="A38" s="45">
        <v>43925</v>
      </c>
      <c r="B38" s="134">
        <f t="shared" si="4"/>
        <v>1</v>
      </c>
      <c r="C38" s="132">
        <f t="shared" si="0"/>
        <v>4180</v>
      </c>
      <c r="D38" s="133">
        <f t="shared" si="1"/>
        <v>3821.89</v>
      </c>
      <c r="E38" s="132">
        <f t="shared" si="5"/>
        <v>358.11</v>
      </c>
      <c r="F38" s="132">
        <f t="shared" si="6"/>
        <v>871396.42999999993</v>
      </c>
      <c r="G38" s="132">
        <f t="shared" si="2"/>
        <v>867574.53999999992</v>
      </c>
      <c r="H38" s="132">
        <f t="shared" si="7"/>
        <v>358.10812191780821</v>
      </c>
      <c r="I38" s="113">
        <f t="shared" si="3"/>
        <v>-1.8780821918085167E-3</v>
      </c>
    </row>
    <row r="39" spans="1:9" x14ac:dyDescent="0.25">
      <c r="A39" s="45">
        <v>43926</v>
      </c>
      <c r="B39" s="134">
        <f t="shared" si="4"/>
        <v>1</v>
      </c>
      <c r="C39" s="132">
        <f t="shared" si="0"/>
        <v>4180</v>
      </c>
      <c r="D39" s="133">
        <f t="shared" si="1"/>
        <v>3823.46</v>
      </c>
      <c r="E39" s="132">
        <f t="shared" si="5"/>
        <v>356.54</v>
      </c>
      <c r="F39" s="132">
        <f t="shared" si="6"/>
        <v>867574.53999999992</v>
      </c>
      <c r="G39" s="132">
        <f t="shared" si="2"/>
        <v>863751.08</v>
      </c>
      <c r="H39" s="132">
        <f t="shared" si="7"/>
        <v>356.53748219178078</v>
      </c>
      <c r="I39" s="113">
        <f t="shared" si="3"/>
        <v>-2.5178082192383044E-3</v>
      </c>
    </row>
    <row r="40" spans="1:9" x14ac:dyDescent="0.25">
      <c r="A40" s="45">
        <v>43927</v>
      </c>
      <c r="B40" s="134">
        <f t="shared" si="4"/>
        <v>1</v>
      </c>
      <c r="C40" s="132">
        <f t="shared" si="0"/>
        <v>4180</v>
      </c>
      <c r="D40" s="133">
        <f t="shared" si="1"/>
        <v>3825.0299999999997</v>
      </c>
      <c r="E40" s="132">
        <f t="shared" si="5"/>
        <v>354.97</v>
      </c>
      <c r="F40" s="132">
        <f t="shared" si="6"/>
        <v>863751.08</v>
      </c>
      <c r="G40" s="132">
        <f t="shared" si="2"/>
        <v>859926.04999999993</v>
      </c>
      <c r="H40" s="132">
        <f t="shared" si="7"/>
        <v>354.96619726027393</v>
      </c>
      <c r="I40" s="113">
        <f t="shared" si="3"/>
        <v>-3.8027397260975704E-3</v>
      </c>
    </row>
    <row r="41" spans="1:9" x14ac:dyDescent="0.25">
      <c r="A41" s="45">
        <v>43928</v>
      </c>
      <c r="B41" s="134">
        <f t="shared" si="4"/>
        <v>1</v>
      </c>
      <c r="C41" s="132">
        <f t="shared" si="0"/>
        <v>4180</v>
      </c>
      <c r="D41" s="133">
        <f t="shared" si="1"/>
        <v>3826.61</v>
      </c>
      <c r="E41" s="132">
        <f t="shared" si="5"/>
        <v>353.39</v>
      </c>
      <c r="F41" s="132">
        <f t="shared" si="6"/>
        <v>859926.04999999993</v>
      </c>
      <c r="G41" s="132">
        <f t="shared" si="2"/>
        <v>856099.44</v>
      </c>
      <c r="H41" s="132">
        <f t="shared" si="7"/>
        <v>353.39426712328765</v>
      </c>
      <c r="I41" s="113">
        <f t="shared" si="3"/>
        <v>4.267123287661434E-3</v>
      </c>
    </row>
    <row r="42" spans="1:9" x14ac:dyDescent="0.25">
      <c r="A42" s="45">
        <v>43929</v>
      </c>
      <c r="B42" s="134">
        <f t="shared" si="4"/>
        <v>1</v>
      </c>
      <c r="C42" s="132">
        <f t="shared" si="0"/>
        <v>4180</v>
      </c>
      <c r="D42" s="133">
        <f t="shared" si="1"/>
        <v>3828.18</v>
      </c>
      <c r="E42" s="132">
        <f t="shared" si="5"/>
        <v>351.82</v>
      </c>
      <c r="F42" s="132">
        <f t="shared" si="6"/>
        <v>856099.44</v>
      </c>
      <c r="G42" s="132">
        <f t="shared" si="2"/>
        <v>852271.25999999989</v>
      </c>
      <c r="H42" s="132">
        <f t="shared" si="7"/>
        <v>351.82168767123284</v>
      </c>
      <c r="I42" s="113">
        <f t="shared" si="3"/>
        <v>1.687671232843968E-3</v>
      </c>
    </row>
    <row r="43" spans="1:9" x14ac:dyDescent="0.25">
      <c r="A43" s="45">
        <v>43930</v>
      </c>
      <c r="B43" s="134">
        <f t="shared" si="4"/>
        <v>1</v>
      </c>
      <c r="C43" s="132">
        <f t="shared" si="0"/>
        <v>4180</v>
      </c>
      <c r="D43" s="133">
        <f t="shared" si="1"/>
        <v>3829.75</v>
      </c>
      <c r="E43" s="132">
        <f t="shared" si="5"/>
        <v>350.25</v>
      </c>
      <c r="F43" s="132">
        <f t="shared" si="6"/>
        <v>852271.25999999989</v>
      </c>
      <c r="G43" s="132">
        <f t="shared" si="2"/>
        <v>848441.50999999989</v>
      </c>
      <c r="H43" s="132">
        <f t="shared" si="7"/>
        <v>350.2484630136986</v>
      </c>
      <c r="I43" s="113">
        <f t="shared" si="3"/>
        <v>-1.5369863014029761E-3</v>
      </c>
    </row>
    <row r="44" spans="1:9" x14ac:dyDescent="0.25">
      <c r="A44" s="45">
        <v>43931</v>
      </c>
      <c r="B44" s="134">
        <f t="shared" si="4"/>
        <v>1</v>
      </c>
      <c r="C44" s="132">
        <f t="shared" si="0"/>
        <v>4180</v>
      </c>
      <c r="D44" s="133">
        <f t="shared" si="1"/>
        <v>3831.33</v>
      </c>
      <c r="E44" s="132">
        <f t="shared" si="5"/>
        <v>348.67</v>
      </c>
      <c r="F44" s="132">
        <f t="shared" si="6"/>
        <v>848441.50999999989</v>
      </c>
      <c r="G44" s="132">
        <f t="shared" si="2"/>
        <v>844610.17999999993</v>
      </c>
      <c r="H44" s="132">
        <f t="shared" si="7"/>
        <v>348.67459315068487</v>
      </c>
      <c r="I44" s="113">
        <f t="shared" si="3"/>
        <v>4.5931506848546633E-3</v>
      </c>
    </row>
    <row r="45" spans="1:9" x14ac:dyDescent="0.25">
      <c r="A45" s="45">
        <v>43932</v>
      </c>
      <c r="B45" s="134">
        <f t="shared" si="4"/>
        <v>1</v>
      </c>
      <c r="C45" s="132">
        <f t="shared" si="0"/>
        <v>4180</v>
      </c>
      <c r="D45" s="133">
        <f t="shared" si="1"/>
        <v>3832.9</v>
      </c>
      <c r="E45" s="132">
        <f t="shared" si="5"/>
        <v>347.1</v>
      </c>
      <c r="F45" s="132">
        <f t="shared" si="6"/>
        <v>844610.17999999993</v>
      </c>
      <c r="G45" s="132">
        <f t="shared" si="2"/>
        <v>840777.27999999991</v>
      </c>
      <c r="H45" s="132">
        <f t="shared" si="7"/>
        <v>347.10007397260273</v>
      </c>
      <c r="I45" s="113">
        <f t="shared" si="3"/>
        <v>7.3972602706362522E-5</v>
      </c>
    </row>
    <row r="46" spans="1:9" x14ac:dyDescent="0.25">
      <c r="A46" s="45">
        <v>43933</v>
      </c>
      <c r="B46" s="134">
        <f t="shared" si="4"/>
        <v>1</v>
      </c>
      <c r="C46" s="132">
        <f t="shared" si="0"/>
        <v>4180</v>
      </c>
      <c r="D46" s="133">
        <f t="shared" si="1"/>
        <v>3834.48</v>
      </c>
      <c r="E46" s="132">
        <f t="shared" si="5"/>
        <v>345.52</v>
      </c>
      <c r="F46" s="132">
        <f t="shared" si="6"/>
        <v>840777.27999999991</v>
      </c>
      <c r="G46" s="132">
        <f t="shared" si="2"/>
        <v>836942.79999999993</v>
      </c>
      <c r="H46" s="132">
        <f t="shared" si="7"/>
        <v>345.52490958904104</v>
      </c>
      <c r="I46" s="113">
        <f t="shared" si="3"/>
        <v>4.9095890410626453E-3</v>
      </c>
    </row>
    <row r="47" spans="1:9" x14ac:dyDescent="0.25">
      <c r="A47" s="45">
        <v>43934</v>
      </c>
      <c r="B47" s="134">
        <f t="shared" si="4"/>
        <v>1</v>
      </c>
      <c r="C47" s="132">
        <f t="shared" si="0"/>
        <v>4180</v>
      </c>
      <c r="D47" s="133">
        <f t="shared" si="1"/>
        <v>3836.05</v>
      </c>
      <c r="E47" s="132">
        <f t="shared" si="5"/>
        <v>343.95</v>
      </c>
      <c r="F47" s="132">
        <f t="shared" si="6"/>
        <v>836942.79999999993</v>
      </c>
      <c r="G47" s="132">
        <f t="shared" si="2"/>
        <v>833106.74999999988</v>
      </c>
      <c r="H47" s="132">
        <f t="shared" si="7"/>
        <v>343.94909589041089</v>
      </c>
      <c r="I47" s="113">
        <f t="shared" si="3"/>
        <v>-9.0410958910069894E-4</v>
      </c>
    </row>
    <row r="48" spans="1:9" x14ac:dyDescent="0.25">
      <c r="A48" s="45">
        <v>43935</v>
      </c>
      <c r="B48" s="134">
        <f t="shared" si="4"/>
        <v>1</v>
      </c>
      <c r="C48" s="132">
        <f t="shared" si="0"/>
        <v>4180</v>
      </c>
      <c r="D48" s="133">
        <f t="shared" si="1"/>
        <v>3837.63</v>
      </c>
      <c r="E48" s="132">
        <f t="shared" si="5"/>
        <v>342.37</v>
      </c>
      <c r="F48" s="132">
        <f t="shared" si="6"/>
        <v>833106.74999999988</v>
      </c>
      <c r="G48" s="132">
        <f t="shared" si="2"/>
        <v>829269.11999999988</v>
      </c>
      <c r="H48" s="132">
        <f t="shared" si="7"/>
        <v>342.3726369863013</v>
      </c>
      <c r="I48" s="113">
        <f t="shared" si="3"/>
        <v>2.6369863012973838E-3</v>
      </c>
    </row>
    <row r="49" spans="1:9" x14ac:dyDescent="0.25">
      <c r="A49" s="45">
        <v>43936</v>
      </c>
      <c r="B49" s="134">
        <f t="shared" si="4"/>
        <v>1</v>
      </c>
      <c r="C49" s="132">
        <f t="shared" si="0"/>
        <v>4180</v>
      </c>
      <c r="D49" s="133">
        <f t="shared" si="1"/>
        <v>3839.2</v>
      </c>
      <c r="E49" s="132">
        <f t="shared" si="5"/>
        <v>340.8</v>
      </c>
      <c r="F49" s="132">
        <f t="shared" si="6"/>
        <v>829269.11999999988</v>
      </c>
      <c r="G49" s="132">
        <f t="shared" si="2"/>
        <v>825429.91999999993</v>
      </c>
      <c r="H49" s="132">
        <f t="shared" si="7"/>
        <v>340.79552876712319</v>
      </c>
      <c r="I49" s="113">
        <f t="shared" si="3"/>
        <v>-4.4712328768241605E-3</v>
      </c>
    </row>
    <row r="50" spans="1:9" x14ac:dyDescent="0.25">
      <c r="A50" s="45">
        <v>43937</v>
      </c>
      <c r="B50" s="134">
        <f t="shared" si="4"/>
        <v>1</v>
      </c>
      <c r="C50" s="132">
        <f t="shared" si="0"/>
        <v>4180</v>
      </c>
      <c r="D50" s="133">
        <f t="shared" si="1"/>
        <v>3840.7799999999997</v>
      </c>
      <c r="E50" s="132">
        <f t="shared" si="5"/>
        <v>339.22</v>
      </c>
      <c r="F50" s="132">
        <f t="shared" si="6"/>
        <v>825429.91999999993</v>
      </c>
      <c r="G50" s="132">
        <f t="shared" si="2"/>
        <v>821589.1399999999</v>
      </c>
      <c r="H50" s="132">
        <f t="shared" si="7"/>
        <v>339.2177753424657</v>
      </c>
      <c r="I50" s="113">
        <f t="shared" si="3"/>
        <v>-2.2246575343274344E-3</v>
      </c>
    </row>
    <row r="51" spans="1:9" x14ac:dyDescent="0.25">
      <c r="A51" s="45">
        <v>43938</v>
      </c>
      <c r="B51" s="134">
        <f t="shared" si="4"/>
        <v>1</v>
      </c>
      <c r="C51" s="132">
        <f t="shared" si="0"/>
        <v>4180</v>
      </c>
      <c r="D51" s="133">
        <f t="shared" si="1"/>
        <v>3842.36</v>
      </c>
      <c r="E51" s="132">
        <f t="shared" si="5"/>
        <v>337.64</v>
      </c>
      <c r="F51" s="132">
        <f t="shared" si="6"/>
        <v>821589.1399999999</v>
      </c>
      <c r="G51" s="132">
        <f t="shared" si="2"/>
        <v>817746.77999999991</v>
      </c>
      <c r="H51" s="132">
        <f t="shared" si="7"/>
        <v>337.63937260273968</v>
      </c>
      <c r="I51" s="113">
        <f t="shared" si="3"/>
        <v>-6.273972603025868E-4</v>
      </c>
    </row>
    <row r="52" spans="1:9" x14ac:dyDescent="0.25">
      <c r="A52" s="45">
        <v>43939</v>
      </c>
      <c r="B52" s="134">
        <f t="shared" si="4"/>
        <v>1</v>
      </c>
      <c r="C52" s="132">
        <f t="shared" si="0"/>
        <v>4180</v>
      </c>
      <c r="D52" s="133">
        <f t="shared" si="1"/>
        <v>3843.94</v>
      </c>
      <c r="E52" s="132">
        <f t="shared" si="5"/>
        <v>336.06</v>
      </c>
      <c r="F52" s="132">
        <f t="shared" si="6"/>
        <v>817746.77999999991</v>
      </c>
      <c r="G52" s="132">
        <f t="shared" si="2"/>
        <v>813902.84</v>
      </c>
      <c r="H52" s="132">
        <f t="shared" si="7"/>
        <v>336.06032054794514</v>
      </c>
      <c r="I52" s="113">
        <f t="shared" si="3"/>
        <v>3.2054794513669549E-4</v>
      </c>
    </row>
    <row r="53" spans="1:9" x14ac:dyDescent="0.25">
      <c r="A53" s="45">
        <v>43940</v>
      </c>
      <c r="B53" s="134">
        <f t="shared" si="4"/>
        <v>1</v>
      </c>
      <c r="C53" s="132">
        <f t="shared" si="0"/>
        <v>4180</v>
      </c>
      <c r="D53" s="133">
        <f t="shared" si="1"/>
        <v>3845.52</v>
      </c>
      <c r="E53" s="132">
        <f t="shared" si="5"/>
        <v>334.48</v>
      </c>
      <c r="F53" s="132">
        <f t="shared" si="6"/>
        <v>813902.84</v>
      </c>
      <c r="G53" s="132">
        <f t="shared" si="2"/>
        <v>810057.32</v>
      </c>
      <c r="H53" s="132">
        <f t="shared" si="7"/>
        <v>334.48061917808218</v>
      </c>
      <c r="I53" s="113">
        <f t="shared" si="3"/>
        <v>6.1917808216094272E-4</v>
      </c>
    </row>
    <row r="54" spans="1:9" x14ac:dyDescent="0.25">
      <c r="A54" s="45">
        <v>43941</v>
      </c>
      <c r="B54" s="134">
        <f t="shared" si="4"/>
        <v>1</v>
      </c>
      <c r="C54" s="132">
        <f t="shared" si="0"/>
        <v>4180</v>
      </c>
      <c r="D54" s="133">
        <f t="shared" si="1"/>
        <v>3847.1</v>
      </c>
      <c r="E54" s="132">
        <f t="shared" si="5"/>
        <v>332.9</v>
      </c>
      <c r="F54" s="132">
        <f t="shared" si="6"/>
        <v>810057.32</v>
      </c>
      <c r="G54" s="132">
        <f t="shared" si="2"/>
        <v>806210.22</v>
      </c>
      <c r="H54" s="132">
        <f t="shared" si="7"/>
        <v>332.90026849315063</v>
      </c>
      <c r="I54" s="113">
        <f t="shared" si="3"/>
        <v>2.6849315065646806E-4</v>
      </c>
    </row>
    <row r="55" spans="1:9" x14ac:dyDescent="0.25">
      <c r="A55" s="45">
        <v>43942</v>
      </c>
      <c r="B55" s="134">
        <f t="shared" si="4"/>
        <v>1</v>
      </c>
      <c r="C55" s="132">
        <f t="shared" si="0"/>
        <v>4180</v>
      </c>
      <c r="D55" s="133">
        <f t="shared" si="1"/>
        <v>3848.68</v>
      </c>
      <c r="E55" s="132">
        <f t="shared" si="5"/>
        <v>331.32</v>
      </c>
      <c r="F55" s="132">
        <f t="shared" si="6"/>
        <v>806210.22</v>
      </c>
      <c r="G55" s="132">
        <f t="shared" si="2"/>
        <v>802361.53999999992</v>
      </c>
      <c r="H55" s="132">
        <f t="shared" si="7"/>
        <v>331.31926849315067</v>
      </c>
      <c r="I55" s="113">
        <f t="shared" si="3"/>
        <v>-7.3150684931988508E-4</v>
      </c>
    </row>
    <row r="56" spans="1:9" x14ac:dyDescent="0.25">
      <c r="A56" s="45">
        <v>43943</v>
      </c>
      <c r="B56" s="134">
        <f t="shared" si="4"/>
        <v>1</v>
      </c>
      <c r="C56" s="132">
        <f t="shared" si="0"/>
        <v>4180</v>
      </c>
      <c r="D56" s="133">
        <f t="shared" si="1"/>
        <v>3850.26</v>
      </c>
      <c r="E56" s="132">
        <f t="shared" si="5"/>
        <v>329.74</v>
      </c>
      <c r="F56" s="132">
        <f t="shared" si="6"/>
        <v>802361.53999999992</v>
      </c>
      <c r="G56" s="132">
        <f t="shared" si="2"/>
        <v>798511.27999999991</v>
      </c>
      <c r="H56" s="132">
        <f t="shared" si="7"/>
        <v>329.73761917808213</v>
      </c>
      <c r="I56" s="113">
        <f t="shared" si="3"/>
        <v>-2.3808219178818035E-3</v>
      </c>
    </row>
    <row r="57" spans="1:9" x14ac:dyDescent="0.25">
      <c r="A57" s="45">
        <v>43944</v>
      </c>
      <c r="B57" s="134">
        <f t="shared" si="4"/>
        <v>1</v>
      </c>
      <c r="C57" s="132">
        <f t="shared" si="0"/>
        <v>4180</v>
      </c>
      <c r="D57" s="133">
        <f t="shared" si="1"/>
        <v>3851.84</v>
      </c>
      <c r="E57" s="132">
        <f t="shared" si="5"/>
        <v>328.16</v>
      </c>
      <c r="F57" s="132">
        <f t="shared" si="6"/>
        <v>798511.27999999991</v>
      </c>
      <c r="G57" s="132">
        <f t="shared" si="2"/>
        <v>794659.44</v>
      </c>
      <c r="H57" s="132">
        <f t="shared" si="7"/>
        <v>328.15532054794517</v>
      </c>
      <c r="I57" s="113">
        <f t="shared" si="3"/>
        <v>-4.679452054858757E-3</v>
      </c>
    </row>
    <row r="58" spans="1:9" x14ac:dyDescent="0.25">
      <c r="A58" s="45">
        <v>43945</v>
      </c>
      <c r="B58" s="134">
        <f t="shared" si="4"/>
        <v>1</v>
      </c>
      <c r="C58" s="132">
        <f t="shared" si="0"/>
        <v>4180</v>
      </c>
      <c r="D58" s="133">
        <f t="shared" si="1"/>
        <v>3853.43</v>
      </c>
      <c r="E58" s="132">
        <f t="shared" si="5"/>
        <v>326.57</v>
      </c>
      <c r="F58" s="132">
        <f t="shared" si="6"/>
        <v>794659.44</v>
      </c>
      <c r="G58" s="132">
        <f t="shared" si="2"/>
        <v>790806.00999999989</v>
      </c>
      <c r="H58" s="132">
        <f t="shared" si="7"/>
        <v>326.57237260273968</v>
      </c>
      <c r="I58" s="113">
        <f t="shared" si="3"/>
        <v>2.372602739683316E-3</v>
      </c>
    </row>
    <row r="59" spans="1:9" x14ac:dyDescent="0.25">
      <c r="A59" s="45">
        <v>43946</v>
      </c>
      <c r="B59" s="134">
        <f t="shared" si="4"/>
        <v>1</v>
      </c>
      <c r="C59" s="132">
        <f t="shared" si="0"/>
        <v>4180</v>
      </c>
      <c r="D59" s="133">
        <f t="shared" si="1"/>
        <v>3855.01</v>
      </c>
      <c r="E59" s="132">
        <f t="shared" si="5"/>
        <v>324.99</v>
      </c>
      <c r="F59" s="132">
        <f t="shared" si="6"/>
        <v>790806.00999999989</v>
      </c>
      <c r="G59" s="132">
        <f t="shared" si="2"/>
        <v>786950.99999999988</v>
      </c>
      <c r="H59" s="132">
        <f t="shared" si="7"/>
        <v>324.98877123287667</v>
      </c>
      <c r="I59" s="113">
        <f t="shared" si="3"/>
        <v>-1.2287671233366382E-3</v>
      </c>
    </row>
    <row r="60" spans="1:9" x14ac:dyDescent="0.25">
      <c r="A60" s="45">
        <v>43947</v>
      </c>
      <c r="B60" s="134">
        <f t="shared" si="4"/>
        <v>1</v>
      </c>
      <c r="C60" s="132">
        <f t="shared" si="0"/>
        <v>4180</v>
      </c>
      <c r="D60" s="133">
        <f t="shared" si="1"/>
        <v>3856.6</v>
      </c>
      <c r="E60" s="132">
        <f t="shared" si="5"/>
        <v>323.39999999999998</v>
      </c>
      <c r="F60" s="132">
        <f t="shared" si="6"/>
        <v>786950.99999999988</v>
      </c>
      <c r="G60" s="132">
        <f t="shared" si="2"/>
        <v>783094.39999999991</v>
      </c>
      <c r="H60" s="132">
        <f t="shared" si="7"/>
        <v>323.40452054794514</v>
      </c>
      <c r="I60" s="113">
        <f t="shared" si="3"/>
        <v>4.5205479451624342E-3</v>
      </c>
    </row>
    <row r="61" spans="1:9" x14ac:dyDescent="0.25">
      <c r="A61" s="45">
        <v>43948</v>
      </c>
      <c r="B61" s="134">
        <f t="shared" si="4"/>
        <v>1</v>
      </c>
      <c r="C61" s="132">
        <f t="shared" si="0"/>
        <v>4180</v>
      </c>
      <c r="D61" s="133">
        <f t="shared" si="1"/>
        <v>3858.18</v>
      </c>
      <c r="E61" s="132">
        <f t="shared" si="5"/>
        <v>321.82</v>
      </c>
      <c r="F61" s="132">
        <f t="shared" si="6"/>
        <v>783094.39999999991</v>
      </c>
      <c r="G61" s="132">
        <f t="shared" si="2"/>
        <v>779236.21999999986</v>
      </c>
      <c r="H61" s="132">
        <f t="shared" si="7"/>
        <v>321.81961643835615</v>
      </c>
      <c r="I61" s="113">
        <f t="shared" si="3"/>
        <v>-3.835616438436773E-4</v>
      </c>
    </row>
    <row r="62" spans="1:9" x14ac:dyDescent="0.25">
      <c r="A62" s="45">
        <v>43949</v>
      </c>
      <c r="B62" s="134">
        <f t="shared" si="4"/>
        <v>1</v>
      </c>
      <c r="C62" s="132">
        <f t="shared" si="0"/>
        <v>4180</v>
      </c>
      <c r="D62" s="133">
        <f t="shared" si="1"/>
        <v>3859.77</v>
      </c>
      <c r="E62" s="132">
        <f t="shared" si="5"/>
        <v>320.23</v>
      </c>
      <c r="F62" s="132">
        <f t="shared" si="6"/>
        <v>779236.21999999986</v>
      </c>
      <c r="G62" s="132">
        <f t="shared" si="2"/>
        <v>775376.44999999984</v>
      </c>
      <c r="H62" s="132">
        <f t="shared" si="7"/>
        <v>320.23406301369857</v>
      </c>
      <c r="I62" s="113">
        <f t="shared" si="3"/>
        <v>4.0630136985555509E-3</v>
      </c>
    </row>
    <row r="63" spans="1:9" x14ac:dyDescent="0.25">
      <c r="A63" s="45">
        <v>43950</v>
      </c>
      <c r="B63" s="134">
        <f t="shared" si="4"/>
        <v>1</v>
      </c>
      <c r="C63" s="132">
        <f t="shared" si="0"/>
        <v>4180</v>
      </c>
      <c r="D63" s="133">
        <f t="shared" si="1"/>
        <v>3861.35</v>
      </c>
      <c r="E63" s="132">
        <f t="shared" si="5"/>
        <v>318.64999999999998</v>
      </c>
      <c r="F63" s="132">
        <f t="shared" si="6"/>
        <v>775376.44999999984</v>
      </c>
      <c r="G63" s="132">
        <f t="shared" si="2"/>
        <v>771515.09999999986</v>
      </c>
      <c r="H63" s="132">
        <f t="shared" si="7"/>
        <v>318.64785616438348</v>
      </c>
      <c r="I63" s="113">
        <f t="shared" si="3"/>
        <v>-2.1438356164935612E-3</v>
      </c>
    </row>
    <row r="64" spans="1:9" x14ac:dyDescent="0.25">
      <c r="A64" s="45">
        <v>43951</v>
      </c>
      <c r="B64" s="134">
        <f t="shared" si="4"/>
        <v>1</v>
      </c>
      <c r="C64" s="132">
        <f t="shared" si="0"/>
        <v>4180</v>
      </c>
      <c r="D64" s="133">
        <f t="shared" si="1"/>
        <v>3862.94</v>
      </c>
      <c r="E64" s="132">
        <f t="shared" si="5"/>
        <v>317.06</v>
      </c>
      <c r="F64" s="132">
        <f t="shared" si="6"/>
        <v>771515.09999999986</v>
      </c>
      <c r="G64" s="132">
        <f t="shared" si="2"/>
        <v>767652.15999999992</v>
      </c>
      <c r="H64" s="132">
        <f t="shared" si="7"/>
        <v>317.06099999999992</v>
      </c>
      <c r="I64" s="113">
        <f t="shared" si="3"/>
        <v>9.9999999991950972E-4</v>
      </c>
    </row>
    <row r="65" spans="1:9" x14ac:dyDescent="0.25">
      <c r="A65" s="45">
        <v>43952</v>
      </c>
      <c r="B65" s="134">
        <f t="shared" si="4"/>
        <v>1</v>
      </c>
      <c r="C65" s="132">
        <f t="shared" si="0"/>
        <v>4180</v>
      </c>
      <c r="D65" s="133">
        <f t="shared" si="1"/>
        <v>3864.5299999999997</v>
      </c>
      <c r="E65" s="132">
        <f t="shared" si="5"/>
        <v>315.47000000000003</v>
      </c>
      <c r="F65" s="132">
        <f t="shared" si="6"/>
        <v>767652.15999999992</v>
      </c>
      <c r="G65" s="132">
        <f t="shared" si="2"/>
        <v>763787.62999999989</v>
      </c>
      <c r="H65" s="132">
        <f t="shared" si="7"/>
        <v>315.47349041095885</v>
      </c>
      <c r="I65" s="113">
        <f t="shared" si="3"/>
        <v>3.4904109588183019E-3</v>
      </c>
    </row>
    <row r="66" spans="1:9" x14ac:dyDescent="0.25">
      <c r="A66" s="45">
        <v>43953</v>
      </c>
      <c r="B66" s="134">
        <f t="shared" si="4"/>
        <v>1</v>
      </c>
      <c r="C66" s="132">
        <f t="shared" si="0"/>
        <v>4180</v>
      </c>
      <c r="D66" s="133">
        <f t="shared" si="1"/>
        <v>3866.11</v>
      </c>
      <c r="E66" s="132">
        <f t="shared" si="5"/>
        <v>313.89</v>
      </c>
      <c r="F66" s="132">
        <f t="shared" si="6"/>
        <v>763787.62999999989</v>
      </c>
      <c r="G66" s="132">
        <f t="shared" si="2"/>
        <v>759921.5199999999</v>
      </c>
      <c r="H66" s="132">
        <f t="shared" si="7"/>
        <v>313.8853273972602</v>
      </c>
      <c r="I66" s="113">
        <f t="shared" si="3"/>
        <v>-4.6726027397880898E-3</v>
      </c>
    </row>
    <row r="67" spans="1:9" x14ac:dyDescent="0.25">
      <c r="A67" s="45">
        <v>43954</v>
      </c>
      <c r="B67" s="134">
        <f t="shared" si="4"/>
        <v>1</v>
      </c>
      <c r="C67" s="132">
        <f t="shared" si="0"/>
        <v>4180</v>
      </c>
      <c r="D67" s="133">
        <f t="shared" si="1"/>
        <v>3867.7</v>
      </c>
      <c r="E67" s="132">
        <f t="shared" si="5"/>
        <v>312.3</v>
      </c>
      <c r="F67" s="132">
        <f t="shared" si="6"/>
        <v>759921.5199999999</v>
      </c>
      <c r="G67" s="132">
        <f t="shared" si="2"/>
        <v>756053.82</v>
      </c>
      <c r="H67" s="132">
        <f t="shared" si="7"/>
        <v>312.29651506849314</v>
      </c>
      <c r="I67" s="113">
        <f t="shared" si="3"/>
        <v>-3.4849315068754549E-3</v>
      </c>
    </row>
    <row r="68" spans="1:9" x14ac:dyDescent="0.25">
      <c r="A68" s="45">
        <v>43955</v>
      </c>
      <c r="B68" s="134">
        <f t="shared" si="4"/>
        <v>1</v>
      </c>
      <c r="C68" s="132">
        <f t="shared" si="0"/>
        <v>4180</v>
      </c>
      <c r="D68" s="133">
        <f t="shared" si="1"/>
        <v>3869.29</v>
      </c>
      <c r="E68" s="132">
        <f t="shared" si="5"/>
        <v>310.70999999999998</v>
      </c>
      <c r="F68" s="132">
        <f t="shared" si="6"/>
        <v>756053.82</v>
      </c>
      <c r="G68" s="132">
        <f t="shared" ref="G68:G131" si="8">F68-D68</f>
        <v>752184.52999999991</v>
      </c>
      <c r="H68" s="132">
        <f t="shared" si="7"/>
        <v>310.70704931506845</v>
      </c>
      <c r="I68" s="113">
        <f t="shared" ref="I68:I131" si="9">H68-E68</f>
        <v>-2.9506849315339423E-3</v>
      </c>
    </row>
    <row r="69" spans="1:9" x14ac:dyDescent="0.25">
      <c r="A69" s="45">
        <v>43956</v>
      </c>
      <c r="B69" s="134">
        <f t="shared" ref="B69:B132" si="10">A69-A68</f>
        <v>1</v>
      </c>
      <c r="C69" s="132">
        <f t="shared" ref="C69:C132" si="11">$D$2</f>
        <v>4180</v>
      </c>
      <c r="D69" s="133">
        <f t="shared" ref="D69:D132" si="12">C69-E69</f>
        <v>3870.88</v>
      </c>
      <c r="E69" s="132">
        <f t="shared" ref="E69:E132" si="13">ROUND(F69*B69*$B$2/365,2)</f>
        <v>309.12</v>
      </c>
      <c r="F69" s="132">
        <f t="shared" ref="F69:F132" si="14">G68</f>
        <v>752184.52999999991</v>
      </c>
      <c r="G69" s="132">
        <f t="shared" si="8"/>
        <v>748313.64999999991</v>
      </c>
      <c r="H69" s="132">
        <f t="shared" ref="H69:H132" si="15">F69*$B$2*B69/365</f>
        <v>309.11693013698624</v>
      </c>
      <c r="I69" s="113">
        <f t="shared" si="9"/>
        <v>-3.0698630137635519E-3</v>
      </c>
    </row>
    <row r="70" spans="1:9" x14ac:dyDescent="0.25">
      <c r="A70" s="45">
        <v>43957</v>
      </c>
      <c r="B70" s="134">
        <f t="shared" si="10"/>
        <v>1</v>
      </c>
      <c r="C70" s="132">
        <f t="shared" si="11"/>
        <v>4180</v>
      </c>
      <c r="D70" s="133">
        <f t="shared" si="12"/>
        <v>3872.4700000000003</v>
      </c>
      <c r="E70" s="132">
        <f t="shared" si="13"/>
        <v>307.52999999999997</v>
      </c>
      <c r="F70" s="132">
        <f t="shared" si="14"/>
        <v>748313.64999999991</v>
      </c>
      <c r="G70" s="132">
        <f t="shared" si="8"/>
        <v>744441.17999999993</v>
      </c>
      <c r="H70" s="132">
        <f t="shared" si="15"/>
        <v>307.52615753424652</v>
      </c>
      <c r="I70" s="113">
        <f t="shared" si="9"/>
        <v>-3.8424657534505968E-3</v>
      </c>
    </row>
    <row r="71" spans="1:9" x14ac:dyDescent="0.25">
      <c r="A71" s="45">
        <v>43958</v>
      </c>
      <c r="B71" s="134">
        <f t="shared" si="10"/>
        <v>1</v>
      </c>
      <c r="C71" s="132">
        <f t="shared" si="11"/>
        <v>4180</v>
      </c>
      <c r="D71" s="133">
        <f t="shared" si="12"/>
        <v>3874.07</v>
      </c>
      <c r="E71" s="132">
        <f t="shared" si="13"/>
        <v>305.93</v>
      </c>
      <c r="F71" s="132">
        <f t="shared" si="14"/>
        <v>744441.17999999993</v>
      </c>
      <c r="G71" s="132">
        <f t="shared" si="8"/>
        <v>740567.11</v>
      </c>
      <c r="H71" s="132">
        <f t="shared" si="15"/>
        <v>305.93473150684929</v>
      </c>
      <c r="I71" s="113">
        <f t="shared" si="9"/>
        <v>4.731506849282141E-3</v>
      </c>
    </row>
    <row r="72" spans="1:9" x14ac:dyDescent="0.25">
      <c r="A72" s="45">
        <v>43959</v>
      </c>
      <c r="B72" s="134">
        <f t="shared" si="10"/>
        <v>1</v>
      </c>
      <c r="C72" s="132">
        <f t="shared" si="11"/>
        <v>4180</v>
      </c>
      <c r="D72" s="133">
        <f t="shared" si="12"/>
        <v>3875.66</v>
      </c>
      <c r="E72" s="132">
        <f t="shared" si="13"/>
        <v>304.33999999999997</v>
      </c>
      <c r="F72" s="132">
        <f t="shared" si="14"/>
        <v>740567.11</v>
      </c>
      <c r="G72" s="132">
        <f t="shared" si="8"/>
        <v>736691.45</v>
      </c>
      <c r="H72" s="132">
        <f t="shared" si="15"/>
        <v>304.3426479452055</v>
      </c>
      <c r="I72" s="113">
        <f t="shared" si="9"/>
        <v>2.6479452055241381E-3</v>
      </c>
    </row>
    <row r="73" spans="1:9" x14ac:dyDescent="0.25">
      <c r="A73" s="45">
        <v>43960</v>
      </c>
      <c r="B73" s="134">
        <f t="shared" si="10"/>
        <v>1</v>
      </c>
      <c r="C73" s="132">
        <f t="shared" si="11"/>
        <v>4180</v>
      </c>
      <c r="D73" s="133">
        <f t="shared" si="12"/>
        <v>3877.25</v>
      </c>
      <c r="E73" s="132">
        <f t="shared" si="13"/>
        <v>302.75</v>
      </c>
      <c r="F73" s="132">
        <f t="shared" si="14"/>
        <v>736691.45</v>
      </c>
      <c r="G73" s="132">
        <f t="shared" si="8"/>
        <v>732814.2</v>
      </c>
      <c r="H73" s="132">
        <f t="shared" si="15"/>
        <v>302.74991095890408</v>
      </c>
      <c r="I73" s="113">
        <f t="shared" si="9"/>
        <v>-8.9041095918673818E-5</v>
      </c>
    </row>
    <row r="74" spans="1:9" x14ac:dyDescent="0.25">
      <c r="A74" s="45">
        <v>43961</v>
      </c>
      <c r="B74" s="134">
        <f t="shared" si="10"/>
        <v>1</v>
      </c>
      <c r="C74" s="132">
        <f t="shared" si="11"/>
        <v>4180</v>
      </c>
      <c r="D74" s="133">
        <f t="shared" si="12"/>
        <v>3878.84</v>
      </c>
      <c r="E74" s="132">
        <f t="shared" si="13"/>
        <v>301.16000000000003</v>
      </c>
      <c r="F74" s="132">
        <f t="shared" si="14"/>
        <v>732814.2</v>
      </c>
      <c r="G74" s="132">
        <f t="shared" si="8"/>
        <v>728935.36</v>
      </c>
      <c r="H74" s="132">
        <f t="shared" si="15"/>
        <v>301.15652054794521</v>
      </c>
      <c r="I74" s="113">
        <f t="shared" si="9"/>
        <v>-3.4794520548189212E-3</v>
      </c>
    </row>
    <row r="75" spans="1:9" x14ac:dyDescent="0.25">
      <c r="A75" s="45">
        <v>43962</v>
      </c>
      <c r="B75" s="134">
        <f t="shared" si="10"/>
        <v>1</v>
      </c>
      <c r="C75" s="132">
        <f t="shared" si="11"/>
        <v>4180</v>
      </c>
      <c r="D75" s="133">
        <f t="shared" si="12"/>
        <v>3880.44</v>
      </c>
      <c r="E75" s="132">
        <f t="shared" si="13"/>
        <v>299.56</v>
      </c>
      <c r="F75" s="132">
        <f t="shared" si="14"/>
        <v>728935.36</v>
      </c>
      <c r="G75" s="132">
        <f t="shared" si="8"/>
        <v>725054.92</v>
      </c>
      <c r="H75" s="132">
        <f t="shared" si="15"/>
        <v>299.56247671232876</v>
      </c>
      <c r="I75" s="113">
        <f t="shared" si="9"/>
        <v>2.4767123287574577E-3</v>
      </c>
    </row>
    <row r="76" spans="1:9" x14ac:dyDescent="0.25">
      <c r="A76" s="45">
        <v>43963</v>
      </c>
      <c r="B76" s="134">
        <f t="shared" si="10"/>
        <v>1</v>
      </c>
      <c r="C76" s="132">
        <f t="shared" si="11"/>
        <v>4180</v>
      </c>
      <c r="D76" s="133">
        <f t="shared" si="12"/>
        <v>3882.0299999999997</v>
      </c>
      <c r="E76" s="132">
        <f t="shared" si="13"/>
        <v>297.97000000000003</v>
      </c>
      <c r="F76" s="132">
        <f t="shared" si="14"/>
        <v>725054.92</v>
      </c>
      <c r="G76" s="132">
        <f t="shared" si="8"/>
        <v>721172.89</v>
      </c>
      <c r="H76" s="132">
        <f t="shared" si="15"/>
        <v>297.96777534246576</v>
      </c>
      <c r="I76" s="113">
        <f t="shared" si="9"/>
        <v>-2.224657534270591E-3</v>
      </c>
    </row>
    <row r="77" spans="1:9" x14ac:dyDescent="0.25">
      <c r="A77" s="45">
        <v>43964</v>
      </c>
      <c r="B77" s="134">
        <f t="shared" si="10"/>
        <v>1</v>
      </c>
      <c r="C77" s="132">
        <f t="shared" si="11"/>
        <v>4180</v>
      </c>
      <c r="D77" s="133">
        <f t="shared" si="12"/>
        <v>3883.63</v>
      </c>
      <c r="E77" s="132">
        <f t="shared" si="13"/>
        <v>296.37</v>
      </c>
      <c r="F77" s="132">
        <f t="shared" si="14"/>
        <v>721172.89</v>
      </c>
      <c r="G77" s="132">
        <f t="shared" si="8"/>
        <v>717289.26</v>
      </c>
      <c r="H77" s="132">
        <f t="shared" si="15"/>
        <v>296.37242054794518</v>
      </c>
      <c r="I77" s="113">
        <f t="shared" si="9"/>
        <v>2.4205479451779865E-3</v>
      </c>
    </row>
    <row r="78" spans="1:9" x14ac:dyDescent="0.25">
      <c r="A78" s="45">
        <v>43965</v>
      </c>
      <c r="B78" s="134">
        <f t="shared" si="10"/>
        <v>1</v>
      </c>
      <c r="C78" s="132">
        <f t="shared" si="11"/>
        <v>4180</v>
      </c>
      <c r="D78" s="133">
        <f t="shared" si="12"/>
        <v>3885.2200000000003</v>
      </c>
      <c r="E78" s="132">
        <f t="shared" si="13"/>
        <v>294.77999999999997</v>
      </c>
      <c r="F78" s="132">
        <f t="shared" si="14"/>
        <v>717289.26</v>
      </c>
      <c r="G78" s="132">
        <f t="shared" si="8"/>
        <v>713404.04</v>
      </c>
      <c r="H78" s="132">
        <f t="shared" si="15"/>
        <v>294.77640821917805</v>
      </c>
      <c r="I78" s="113">
        <f t="shared" si="9"/>
        <v>-3.5917808219210201E-3</v>
      </c>
    </row>
    <row r="79" spans="1:9" x14ac:dyDescent="0.25">
      <c r="A79" s="45">
        <v>43966</v>
      </c>
      <c r="B79" s="134">
        <f t="shared" si="10"/>
        <v>1</v>
      </c>
      <c r="C79" s="132">
        <f t="shared" si="11"/>
        <v>4180</v>
      </c>
      <c r="D79" s="133">
        <f t="shared" si="12"/>
        <v>3886.82</v>
      </c>
      <c r="E79" s="132">
        <f t="shared" si="13"/>
        <v>293.18</v>
      </c>
      <c r="F79" s="132">
        <f t="shared" si="14"/>
        <v>713404.04</v>
      </c>
      <c r="G79" s="132">
        <f t="shared" si="8"/>
        <v>709517.22000000009</v>
      </c>
      <c r="H79" s="132">
        <f t="shared" si="15"/>
        <v>293.17974246575341</v>
      </c>
      <c r="I79" s="113">
        <f t="shared" si="9"/>
        <v>-2.5753424660024393E-4</v>
      </c>
    </row>
    <row r="80" spans="1:9" x14ac:dyDescent="0.25">
      <c r="A80" s="45">
        <v>43967</v>
      </c>
      <c r="B80" s="134">
        <f t="shared" si="10"/>
        <v>1</v>
      </c>
      <c r="C80" s="132">
        <f t="shared" si="11"/>
        <v>4180</v>
      </c>
      <c r="D80" s="133">
        <f t="shared" si="12"/>
        <v>3888.42</v>
      </c>
      <c r="E80" s="132">
        <f t="shared" si="13"/>
        <v>291.58</v>
      </c>
      <c r="F80" s="132">
        <f t="shared" si="14"/>
        <v>709517.22000000009</v>
      </c>
      <c r="G80" s="132">
        <f t="shared" si="8"/>
        <v>705628.8</v>
      </c>
      <c r="H80" s="132">
        <f t="shared" si="15"/>
        <v>291.5824191780822</v>
      </c>
      <c r="I80" s="113">
        <f t="shared" si="9"/>
        <v>2.4191780822206965E-3</v>
      </c>
    </row>
    <row r="81" spans="1:9" x14ac:dyDescent="0.25">
      <c r="A81" s="45">
        <v>43968</v>
      </c>
      <c r="B81" s="134">
        <f t="shared" si="10"/>
        <v>1</v>
      </c>
      <c r="C81" s="132">
        <f t="shared" si="11"/>
        <v>4180</v>
      </c>
      <c r="D81" s="133">
        <f t="shared" si="12"/>
        <v>3890.02</v>
      </c>
      <c r="E81" s="132">
        <f t="shared" si="13"/>
        <v>289.98</v>
      </c>
      <c r="F81" s="132">
        <f t="shared" si="14"/>
        <v>705628.8</v>
      </c>
      <c r="G81" s="132">
        <f t="shared" si="8"/>
        <v>701738.78</v>
      </c>
      <c r="H81" s="132">
        <f t="shared" si="15"/>
        <v>289.98443835616439</v>
      </c>
      <c r="I81" s="113">
        <f t="shared" si="9"/>
        <v>4.438356164371271E-3</v>
      </c>
    </row>
    <row r="82" spans="1:9" x14ac:dyDescent="0.25">
      <c r="A82" s="45">
        <v>43969</v>
      </c>
      <c r="B82" s="134">
        <f t="shared" si="10"/>
        <v>1</v>
      </c>
      <c r="C82" s="132">
        <f t="shared" si="11"/>
        <v>4180</v>
      </c>
      <c r="D82" s="133">
        <f t="shared" si="12"/>
        <v>3891.61</v>
      </c>
      <c r="E82" s="132">
        <f t="shared" si="13"/>
        <v>288.39</v>
      </c>
      <c r="F82" s="132">
        <f t="shared" si="14"/>
        <v>701738.78</v>
      </c>
      <c r="G82" s="132">
        <f t="shared" si="8"/>
        <v>697847.17</v>
      </c>
      <c r="H82" s="132">
        <f t="shared" si="15"/>
        <v>288.38579999999996</v>
      </c>
      <c r="I82" s="113">
        <f t="shared" si="9"/>
        <v>-4.2000000000257387E-3</v>
      </c>
    </row>
    <row r="83" spans="1:9" x14ac:dyDescent="0.25">
      <c r="A83" s="45">
        <v>43970</v>
      </c>
      <c r="B83" s="134">
        <f t="shared" si="10"/>
        <v>1</v>
      </c>
      <c r="C83" s="132">
        <f t="shared" si="11"/>
        <v>4180</v>
      </c>
      <c r="D83" s="133">
        <f t="shared" si="12"/>
        <v>3893.21</v>
      </c>
      <c r="E83" s="132">
        <f t="shared" si="13"/>
        <v>286.79000000000002</v>
      </c>
      <c r="F83" s="132">
        <f t="shared" si="14"/>
        <v>697847.17</v>
      </c>
      <c r="G83" s="132">
        <f t="shared" si="8"/>
        <v>693953.96000000008</v>
      </c>
      <c r="H83" s="132">
        <f t="shared" si="15"/>
        <v>286.78650821917807</v>
      </c>
      <c r="I83" s="113">
        <f t="shared" si="9"/>
        <v>-3.4917808219461222E-3</v>
      </c>
    </row>
    <row r="84" spans="1:9" x14ac:dyDescent="0.25">
      <c r="A84" s="45">
        <v>43971</v>
      </c>
      <c r="B84" s="134">
        <f t="shared" si="10"/>
        <v>1</v>
      </c>
      <c r="C84" s="132">
        <f t="shared" si="11"/>
        <v>4180</v>
      </c>
      <c r="D84" s="133">
        <f t="shared" si="12"/>
        <v>3894.81</v>
      </c>
      <c r="E84" s="132">
        <f t="shared" si="13"/>
        <v>285.19</v>
      </c>
      <c r="F84" s="132">
        <f t="shared" si="14"/>
        <v>693953.96000000008</v>
      </c>
      <c r="G84" s="132">
        <f t="shared" si="8"/>
        <v>690059.15</v>
      </c>
      <c r="H84" s="132">
        <f t="shared" si="15"/>
        <v>285.18655890410963</v>
      </c>
      <c r="I84" s="113">
        <f t="shared" si="9"/>
        <v>-3.4410958903663413E-3</v>
      </c>
    </row>
    <row r="85" spans="1:9" x14ac:dyDescent="0.25">
      <c r="A85" s="45">
        <v>43972</v>
      </c>
      <c r="B85" s="134">
        <f t="shared" si="10"/>
        <v>1</v>
      </c>
      <c r="C85" s="132">
        <f t="shared" si="11"/>
        <v>4180</v>
      </c>
      <c r="D85" s="133">
        <f t="shared" si="12"/>
        <v>3896.41</v>
      </c>
      <c r="E85" s="132">
        <f t="shared" si="13"/>
        <v>283.58999999999997</v>
      </c>
      <c r="F85" s="132">
        <f t="shared" si="14"/>
        <v>690059.15</v>
      </c>
      <c r="G85" s="132">
        <f t="shared" si="8"/>
        <v>686162.74</v>
      </c>
      <c r="H85" s="132">
        <f t="shared" si="15"/>
        <v>283.58595205479452</v>
      </c>
      <c r="I85" s="113">
        <f t="shared" si="9"/>
        <v>-4.0479452054569265E-3</v>
      </c>
    </row>
    <row r="86" spans="1:9" x14ac:dyDescent="0.25">
      <c r="A86" s="45">
        <v>43973</v>
      </c>
      <c r="B86" s="134">
        <f t="shared" si="10"/>
        <v>1</v>
      </c>
      <c r="C86" s="132">
        <f t="shared" si="11"/>
        <v>4180</v>
      </c>
      <c r="D86" s="133">
        <f t="shared" si="12"/>
        <v>3898.02</v>
      </c>
      <c r="E86" s="132">
        <f t="shared" si="13"/>
        <v>281.98</v>
      </c>
      <c r="F86" s="132">
        <f t="shared" si="14"/>
        <v>686162.74</v>
      </c>
      <c r="G86" s="132">
        <f t="shared" si="8"/>
        <v>682264.72</v>
      </c>
      <c r="H86" s="132">
        <f t="shared" si="15"/>
        <v>281.98468767123285</v>
      </c>
      <c r="I86" s="113">
        <f t="shared" si="9"/>
        <v>4.6876712328298709E-3</v>
      </c>
    </row>
    <row r="87" spans="1:9" x14ac:dyDescent="0.25">
      <c r="A87" s="45">
        <v>43974</v>
      </c>
      <c r="B87" s="134">
        <f t="shared" si="10"/>
        <v>1</v>
      </c>
      <c r="C87" s="132">
        <f t="shared" si="11"/>
        <v>4180</v>
      </c>
      <c r="D87" s="133">
        <f t="shared" si="12"/>
        <v>3899.62</v>
      </c>
      <c r="E87" s="132">
        <f t="shared" si="13"/>
        <v>280.38</v>
      </c>
      <c r="F87" s="132">
        <f t="shared" si="14"/>
        <v>682264.72</v>
      </c>
      <c r="G87" s="132">
        <f t="shared" si="8"/>
        <v>678365.1</v>
      </c>
      <c r="H87" s="132">
        <f t="shared" si="15"/>
        <v>280.38276164383564</v>
      </c>
      <c r="I87" s="113">
        <f t="shared" si="9"/>
        <v>2.7616438356403705E-3</v>
      </c>
    </row>
    <row r="88" spans="1:9" x14ac:dyDescent="0.25">
      <c r="A88" s="45">
        <v>43975</v>
      </c>
      <c r="B88" s="134">
        <f t="shared" si="10"/>
        <v>1</v>
      </c>
      <c r="C88" s="132">
        <f t="shared" si="11"/>
        <v>4180</v>
      </c>
      <c r="D88" s="133">
        <f t="shared" si="12"/>
        <v>3901.2200000000003</v>
      </c>
      <c r="E88" s="132">
        <f t="shared" si="13"/>
        <v>278.77999999999997</v>
      </c>
      <c r="F88" s="132">
        <f t="shared" si="14"/>
        <v>678365.1</v>
      </c>
      <c r="G88" s="132">
        <f t="shared" si="8"/>
        <v>674463.88</v>
      </c>
      <c r="H88" s="132">
        <f t="shared" si="15"/>
        <v>278.78017808219175</v>
      </c>
      <c r="I88" s="113">
        <f t="shared" si="9"/>
        <v>1.7808219178050422E-4</v>
      </c>
    </row>
    <row r="89" spans="1:9" x14ac:dyDescent="0.25">
      <c r="A89" s="45">
        <v>43976</v>
      </c>
      <c r="B89" s="134">
        <f t="shared" si="10"/>
        <v>1</v>
      </c>
      <c r="C89" s="132">
        <f t="shared" si="11"/>
        <v>4180</v>
      </c>
      <c r="D89" s="133">
        <f t="shared" si="12"/>
        <v>3902.82</v>
      </c>
      <c r="E89" s="132">
        <f t="shared" si="13"/>
        <v>277.18</v>
      </c>
      <c r="F89" s="132">
        <f t="shared" si="14"/>
        <v>674463.88</v>
      </c>
      <c r="G89" s="132">
        <f t="shared" si="8"/>
        <v>670561.06000000006</v>
      </c>
      <c r="H89" s="132">
        <f t="shared" si="15"/>
        <v>277.17693698630137</v>
      </c>
      <c r="I89" s="113">
        <f t="shared" si="9"/>
        <v>-3.0630136986360412E-3</v>
      </c>
    </row>
    <row r="90" spans="1:9" x14ac:dyDescent="0.25">
      <c r="A90" s="45">
        <v>43977</v>
      </c>
      <c r="B90" s="134">
        <f t="shared" si="10"/>
        <v>1</v>
      </c>
      <c r="C90" s="132">
        <f t="shared" si="11"/>
        <v>4180</v>
      </c>
      <c r="D90" s="133">
        <f t="shared" si="12"/>
        <v>3904.43</v>
      </c>
      <c r="E90" s="132">
        <f t="shared" si="13"/>
        <v>275.57</v>
      </c>
      <c r="F90" s="132">
        <f t="shared" si="14"/>
        <v>670561.06000000006</v>
      </c>
      <c r="G90" s="132">
        <f t="shared" si="8"/>
        <v>666656.63</v>
      </c>
      <c r="H90" s="132">
        <f t="shared" si="15"/>
        <v>275.57303835616437</v>
      </c>
      <c r="I90" s="113">
        <f t="shared" si="9"/>
        <v>3.0383561643816392E-3</v>
      </c>
    </row>
    <row r="91" spans="1:9" x14ac:dyDescent="0.25">
      <c r="A91" s="45">
        <v>43978</v>
      </c>
      <c r="B91" s="134">
        <f t="shared" si="10"/>
        <v>1</v>
      </c>
      <c r="C91" s="132">
        <f t="shared" si="11"/>
        <v>4180</v>
      </c>
      <c r="D91" s="133">
        <f t="shared" si="12"/>
        <v>3906.0299999999997</v>
      </c>
      <c r="E91" s="132">
        <f t="shared" si="13"/>
        <v>273.97000000000003</v>
      </c>
      <c r="F91" s="132">
        <f t="shared" si="14"/>
        <v>666656.63</v>
      </c>
      <c r="G91" s="132">
        <f t="shared" si="8"/>
        <v>662750.6</v>
      </c>
      <c r="H91" s="132">
        <f t="shared" si="15"/>
        <v>273.96847808219178</v>
      </c>
      <c r="I91" s="113">
        <f t="shared" si="9"/>
        <v>-1.5219178082475082E-3</v>
      </c>
    </row>
    <row r="92" spans="1:9" x14ac:dyDescent="0.25">
      <c r="A92" s="45">
        <v>43979</v>
      </c>
      <c r="B92" s="134">
        <f t="shared" si="10"/>
        <v>1</v>
      </c>
      <c r="C92" s="132">
        <f t="shared" si="11"/>
        <v>4180</v>
      </c>
      <c r="D92" s="133">
        <f t="shared" si="12"/>
        <v>3907.64</v>
      </c>
      <c r="E92" s="132">
        <f t="shared" si="13"/>
        <v>272.36</v>
      </c>
      <c r="F92" s="132">
        <f t="shared" si="14"/>
        <v>662750.6</v>
      </c>
      <c r="G92" s="132">
        <f t="shared" si="8"/>
        <v>658842.96</v>
      </c>
      <c r="H92" s="132">
        <f t="shared" si="15"/>
        <v>272.36326027397257</v>
      </c>
      <c r="I92" s="113">
        <f t="shared" si="9"/>
        <v>3.2602739725575702E-3</v>
      </c>
    </row>
    <row r="93" spans="1:9" x14ac:dyDescent="0.25">
      <c r="A93" s="45">
        <v>43980</v>
      </c>
      <c r="B93" s="134">
        <f t="shared" si="10"/>
        <v>1</v>
      </c>
      <c r="C93" s="132">
        <f t="shared" si="11"/>
        <v>4180</v>
      </c>
      <c r="D93" s="133">
        <f t="shared" si="12"/>
        <v>3909.24</v>
      </c>
      <c r="E93" s="132">
        <f t="shared" si="13"/>
        <v>270.76</v>
      </c>
      <c r="F93" s="132">
        <f t="shared" si="14"/>
        <v>658842.96</v>
      </c>
      <c r="G93" s="132">
        <f t="shared" si="8"/>
        <v>654933.72</v>
      </c>
      <c r="H93" s="132">
        <f t="shared" si="15"/>
        <v>270.75738082191776</v>
      </c>
      <c r="I93" s="113">
        <f t="shared" si="9"/>
        <v>-2.6191780822273358E-3</v>
      </c>
    </row>
    <row r="94" spans="1:9" x14ac:dyDescent="0.25">
      <c r="A94" s="45">
        <v>43981</v>
      </c>
      <c r="B94" s="134">
        <f t="shared" si="10"/>
        <v>1</v>
      </c>
      <c r="C94" s="132">
        <f t="shared" si="11"/>
        <v>4180</v>
      </c>
      <c r="D94" s="133">
        <f t="shared" si="12"/>
        <v>3910.85</v>
      </c>
      <c r="E94" s="132">
        <f t="shared" si="13"/>
        <v>269.14999999999998</v>
      </c>
      <c r="F94" s="132">
        <f t="shared" si="14"/>
        <v>654933.72</v>
      </c>
      <c r="G94" s="132">
        <f t="shared" si="8"/>
        <v>651022.87</v>
      </c>
      <c r="H94" s="132">
        <f t="shared" si="15"/>
        <v>269.1508438356164</v>
      </c>
      <c r="I94" s="113">
        <f t="shared" si="9"/>
        <v>8.4383561642198401E-4</v>
      </c>
    </row>
    <row r="95" spans="1:9" x14ac:dyDescent="0.25">
      <c r="A95" s="45">
        <v>43982</v>
      </c>
      <c r="B95" s="134">
        <f t="shared" si="10"/>
        <v>1</v>
      </c>
      <c r="C95" s="132">
        <f t="shared" si="11"/>
        <v>4180</v>
      </c>
      <c r="D95" s="133">
        <f t="shared" si="12"/>
        <v>3912.46</v>
      </c>
      <c r="E95" s="132">
        <f t="shared" si="13"/>
        <v>267.54000000000002</v>
      </c>
      <c r="F95" s="132">
        <f t="shared" si="14"/>
        <v>651022.87</v>
      </c>
      <c r="G95" s="132">
        <f t="shared" si="8"/>
        <v>647110.41</v>
      </c>
      <c r="H95" s="132">
        <f t="shared" si="15"/>
        <v>267.54364520547944</v>
      </c>
      <c r="I95" s="113">
        <f t="shared" si="9"/>
        <v>3.645205479415381E-3</v>
      </c>
    </row>
    <row r="96" spans="1:9" x14ac:dyDescent="0.25">
      <c r="A96" s="45">
        <v>43983</v>
      </c>
      <c r="B96" s="134">
        <f t="shared" si="10"/>
        <v>1</v>
      </c>
      <c r="C96" s="132">
        <f t="shared" si="11"/>
        <v>4180</v>
      </c>
      <c r="D96" s="133">
        <f t="shared" si="12"/>
        <v>3914.06</v>
      </c>
      <c r="E96" s="132">
        <f t="shared" si="13"/>
        <v>265.94</v>
      </c>
      <c r="F96" s="132">
        <f t="shared" si="14"/>
        <v>647110.41</v>
      </c>
      <c r="G96" s="132">
        <f t="shared" si="8"/>
        <v>643196.35</v>
      </c>
      <c r="H96" s="132">
        <f t="shared" si="15"/>
        <v>265.93578493150682</v>
      </c>
      <c r="I96" s="113">
        <f t="shared" si="9"/>
        <v>-4.2150684931812066E-3</v>
      </c>
    </row>
    <row r="97" spans="1:9" x14ac:dyDescent="0.25">
      <c r="A97" s="45">
        <v>43984</v>
      </c>
      <c r="B97" s="134">
        <f t="shared" si="10"/>
        <v>1</v>
      </c>
      <c r="C97" s="132">
        <f t="shared" si="11"/>
        <v>4180</v>
      </c>
      <c r="D97" s="133">
        <f t="shared" si="12"/>
        <v>3915.67</v>
      </c>
      <c r="E97" s="132">
        <f t="shared" si="13"/>
        <v>264.33</v>
      </c>
      <c r="F97" s="132">
        <f t="shared" si="14"/>
        <v>643196.35</v>
      </c>
      <c r="G97" s="132">
        <f t="shared" si="8"/>
        <v>639280.67999999993</v>
      </c>
      <c r="H97" s="132">
        <f t="shared" si="15"/>
        <v>264.3272671232877</v>
      </c>
      <c r="I97" s="113">
        <f t="shared" si="9"/>
        <v>-2.7328767122867248E-3</v>
      </c>
    </row>
    <row r="98" spans="1:9" x14ac:dyDescent="0.25">
      <c r="A98" s="45">
        <v>43985</v>
      </c>
      <c r="B98" s="134">
        <f t="shared" si="10"/>
        <v>1</v>
      </c>
      <c r="C98" s="132">
        <f t="shared" si="11"/>
        <v>4180</v>
      </c>
      <c r="D98" s="133">
        <f t="shared" si="12"/>
        <v>3917.2799999999997</v>
      </c>
      <c r="E98" s="132">
        <f t="shared" si="13"/>
        <v>262.72000000000003</v>
      </c>
      <c r="F98" s="132">
        <f t="shared" si="14"/>
        <v>639280.67999999993</v>
      </c>
      <c r="G98" s="132">
        <f t="shared" si="8"/>
        <v>635363.39999999991</v>
      </c>
      <c r="H98" s="132">
        <f t="shared" si="15"/>
        <v>262.71808767123281</v>
      </c>
      <c r="I98" s="113">
        <f t="shared" si="9"/>
        <v>-1.9123287672186962E-3</v>
      </c>
    </row>
    <row r="99" spans="1:9" x14ac:dyDescent="0.25">
      <c r="A99" s="45">
        <v>43986</v>
      </c>
      <c r="B99" s="134">
        <f t="shared" si="10"/>
        <v>1</v>
      </c>
      <c r="C99" s="132">
        <f t="shared" si="11"/>
        <v>4180</v>
      </c>
      <c r="D99" s="133">
        <f t="shared" si="12"/>
        <v>3918.89</v>
      </c>
      <c r="E99" s="132">
        <f t="shared" si="13"/>
        <v>261.11</v>
      </c>
      <c r="F99" s="132">
        <f t="shared" si="14"/>
        <v>635363.39999999991</v>
      </c>
      <c r="G99" s="132">
        <f t="shared" si="8"/>
        <v>631444.50999999989</v>
      </c>
      <c r="H99" s="132">
        <f t="shared" si="15"/>
        <v>261.10824657534243</v>
      </c>
      <c r="I99" s="113">
        <f t="shared" si="9"/>
        <v>-1.7534246575792167E-3</v>
      </c>
    </row>
    <row r="100" spans="1:9" x14ac:dyDescent="0.25">
      <c r="A100" s="45">
        <v>43987</v>
      </c>
      <c r="B100" s="134">
        <f t="shared" si="10"/>
        <v>1</v>
      </c>
      <c r="C100" s="132">
        <f t="shared" si="11"/>
        <v>4180</v>
      </c>
      <c r="D100" s="133">
        <f t="shared" si="12"/>
        <v>3920.5</v>
      </c>
      <c r="E100" s="132">
        <f t="shared" si="13"/>
        <v>259.5</v>
      </c>
      <c r="F100" s="132">
        <f t="shared" si="14"/>
        <v>631444.50999999989</v>
      </c>
      <c r="G100" s="132">
        <f t="shared" si="8"/>
        <v>627524.00999999989</v>
      </c>
      <c r="H100" s="132">
        <f t="shared" si="15"/>
        <v>259.4977438356164</v>
      </c>
      <c r="I100" s="113">
        <f t="shared" si="9"/>
        <v>-2.2561643835956602E-3</v>
      </c>
    </row>
    <row r="101" spans="1:9" x14ac:dyDescent="0.25">
      <c r="A101" s="45">
        <v>43988</v>
      </c>
      <c r="B101" s="134">
        <f t="shared" si="10"/>
        <v>1</v>
      </c>
      <c r="C101" s="132">
        <f t="shared" si="11"/>
        <v>4180</v>
      </c>
      <c r="D101" s="133">
        <f t="shared" si="12"/>
        <v>3922.11</v>
      </c>
      <c r="E101" s="132">
        <f t="shared" si="13"/>
        <v>257.89</v>
      </c>
      <c r="F101" s="132">
        <f t="shared" si="14"/>
        <v>627524.00999999989</v>
      </c>
      <c r="G101" s="132">
        <f t="shared" si="8"/>
        <v>623601.89999999991</v>
      </c>
      <c r="H101" s="132">
        <f t="shared" si="15"/>
        <v>257.88657945205472</v>
      </c>
      <c r="I101" s="113">
        <f t="shared" si="9"/>
        <v>-3.4205479452680265E-3</v>
      </c>
    </row>
    <row r="102" spans="1:9" x14ac:dyDescent="0.25">
      <c r="A102" s="45">
        <v>43989</v>
      </c>
      <c r="B102" s="134">
        <f t="shared" si="10"/>
        <v>1</v>
      </c>
      <c r="C102" s="132">
        <f t="shared" si="11"/>
        <v>4180</v>
      </c>
      <c r="D102" s="133">
        <f t="shared" si="12"/>
        <v>3923.73</v>
      </c>
      <c r="E102" s="132">
        <f t="shared" si="13"/>
        <v>256.27</v>
      </c>
      <c r="F102" s="132">
        <f t="shared" si="14"/>
        <v>623601.89999999991</v>
      </c>
      <c r="G102" s="132">
        <f t="shared" si="8"/>
        <v>619678.16999999993</v>
      </c>
      <c r="H102" s="132">
        <f t="shared" si="15"/>
        <v>256.27475342465749</v>
      </c>
      <c r="I102" s="113">
        <f t="shared" si="9"/>
        <v>4.7534246575082761E-3</v>
      </c>
    </row>
    <row r="103" spans="1:9" x14ac:dyDescent="0.25">
      <c r="A103" s="45">
        <v>43990</v>
      </c>
      <c r="B103" s="134">
        <f t="shared" si="10"/>
        <v>1</v>
      </c>
      <c r="C103" s="132">
        <f t="shared" si="11"/>
        <v>4180</v>
      </c>
      <c r="D103" s="133">
        <f t="shared" si="12"/>
        <v>3925.34</v>
      </c>
      <c r="E103" s="132">
        <f t="shared" si="13"/>
        <v>254.66</v>
      </c>
      <c r="F103" s="132">
        <f t="shared" si="14"/>
        <v>619678.16999999993</v>
      </c>
      <c r="G103" s="132">
        <f t="shared" si="8"/>
        <v>615752.82999999996</v>
      </c>
      <c r="H103" s="132">
        <f t="shared" si="15"/>
        <v>254.66226164383559</v>
      </c>
      <c r="I103" s="113">
        <f t="shared" si="9"/>
        <v>2.2616438355953505E-3</v>
      </c>
    </row>
    <row r="104" spans="1:9" x14ac:dyDescent="0.25">
      <c r="A104" s="45">
        <v>43991</v>
      </c>
      <c r="B104" s="134">
        <f t="shared" si="10"/>
        <v>1</v>
      </c>
      <c r="C104" s="132">
        <f t="shared" si="11"/>
        <v>4180</v>
      </c>
      <c r="D104" s="133">
        <f t="shared" si="12"/>
        <v>3926.95</v>
      </c>
      <c r="E104" s="132">
        <f t="shared" si="13"/>
        <v>253.05</v>
      </c>
      <c r="F104" s="132">
        <f t="shared" si="14"/>
        <v>615752.82999999996</v>
      </c>
      <c r="G104" s="132">
        <f t="shared" si="8"/>
        <v>611825.88</v>
      </c>
      <c r="H104" s="132">
        <f t="shared" si="15"/>
        <v>253.04910821917807</v>
      </c>
      <c r="I104" s="113">
        <f t="shared" si="9"/>
        <v>-8.9178082194507624E-4</v>
      </c>
    </row>
    <row r="105" spans="1:9" x14ac:dyDescent="0.25">
      <c r="A105" s="45">
        <v>43992</v>
      </c>
      <c r="B105" s="134">
        <f t="shared" si="10"/>
        <v>1</v>
      </c>
      <c r="C105" s="132">
        <f t="shared" si="11"/>
        <v>4180</v>
      </c>
      <c r="D105" s="133">
        <f t="shared" si="12"/>
        <v>3928.56</v>
      </c>
      <c r="E105" s="132">
        <f t="shared" si="13"/>
        <v>251.44</v>
      </c>
      <c r="F105" s="132">
        <f t="shared" si="14"/>
        <v>611825.88</v>
      </c>
      <c r="G105" s="132">
        <f t="shared" si="8"/>
        <v>607897.31999999995</v>
      </c>
      <c r="H105" s="132">
        <f t="shared" si="15"/>
        <v>251.43529315068491</v>
      </c>
      <c r="I105" s="113">
        <f t="shared" si="9"/>
        <v>-4.7068493150845825E-3</v>
      </c>
    </row>
    <row r="106" spans="1:9" x14ac:dyDescent="0.25">
      <c r="A106" s="45">
        <v>43993</v>
      </c>
      <c r="B106" s="134">
        <f t="shared" si="10"/>
        <v>1</v>
      </c>
      <c r="C106" s="132">
        <f t="shared" si="11"/>
        <v>4180</v>
      </c>
      <c r="D106" s="133">
        <f t="shared" si="12"/>
        <v>3930.18</v>
      </c>
      <c r="E106" s="132">
        <f t="shared" si="13"/>
        <v>249.82</v>
      </c>
      <c r="F106" s="132">
        <f t="shared" si="14"/>
        <v>607897.31999999995</v>
      </c>
      <c r="G106" s="132">
        <f t="shared" si="8"/>
        <v>603967.1399999999</v>
      </c>
      <c r="H106" s="132">
        <f t="shared" si="15"/>
        <v>249.82081643835613</v>
      </c>
      <c r="I106" s="113">
        <f t="shared" si="9"/>
        <v>8.1643835613931515E-4</v>
      </c>
    </row>
    <row r="107" spans="1:9" x14ac:dyDescent="0.25">
      <c r="A107" s="45">
        <v>43994</v>
      </c>
      <c r="B107" s="134">
        <f t="shared" si="10"/>
        <v>1</v>
      </c>
      <c r="C107" s="132">
        <f t="shared" si="11"/>
        <v>4180</v>
      </c>
      <c r="D107" s="133">
        <f t="shared" si="12"/>
        <v>3931.79</v>
      </c>
      <c r="E107" s="132">
        <f t="shared" si="13"/>
        <v>248.21</v>
      </c>
      <c r="F107" s="132">
        <f t="shared" si="14"/>
        <v>603967.1399999999</v>
      </c>
      <c r="G107" s="132">
        <f t="shared" si="8"/>
        <v>600035.34999999986</v>
      </c>
      <c r="H107" s="132">
        <f t="shared" si="15"/>
        <v>248.20567397260268</v>
      </c>
      <c r="I107" s="113">
        <f t="shared" si="9"/>
        <v>-4.3260273973260155E-3</v>
      </c>
    </row>
    <row r="108" spans="1:9" x14ac:dyDescent="0.25">
      <c r="A108" s="45">
        <v>43995</v>
      </c>
      <c r="B108" s="134">
        <f t="shared" si="10"/>
        <v>1</v>
      </c>
      <c r="C108" s="132">
        <f t="shared" si="11"/>
        <v>4180</v>
      </c>
      <c r="D108" s="133">
        <f t="shared" si="12"/>
        <v>3933.41</v>
      </c>
      <c r="E108" s="132">
        <f t="shared" si="13"/>
        <v>246.59</v>
      </c>
      <c r="F108" s="132">
        <f t="shared" si="14"/>
        <v>600035.34999999986</v>
      </c>
      <c r="G108" s="132">
        <f t="shared" si="8"/>
        <v>596101.93999999983</v>
      </c>
      <c r="H108" s="132">
        <f t="shared" si="15"/>
        <v>246.58986986301363</v>
      </c>
      <c r="I108" s="113">
        <f t="shared" si="9"/>
        <v>-1.3013698637109883E-4</v>
      </c>
    </row>
    <row r="109" spans="1:9" x14ac:dyDescent="0.25">
      <c r="A109" s="45">
        <v>43996</v>
      </c>
      <c r="B109" s="134">
        <f t="shared" si="10"/>
        <v>1</v>
      </c>
      <c r="C109" s="132">
        <f t="shared" si="11"/>
        <v>4180</v>
      </c>
      <c r="D109" s="133">
        <f t="shared" si="12"/>
        <v>3935.03</v>
      </c>
      <c r="E109" s="132">
        <f t="shared" si="13"/>
        <v>244.97</v>
      </c>
      <c r="F109" s="132">
        <f t="shared" si="14"/>
        <v>596101.93999999983</v>
      </c>
      <c r="G109" s="132">
        <f t="shared" si="8"/>
        <v>592166.9099999998</v>
      </c>
      <c r="H109" s="132">
        <f t="shared" si="15"/>
        <v>244.97339999999991</v>
      </c>
      <c r="I109" s="113">
        <f t="shared" si="9"/>
        <v>3.3999999999139163E-3</v>
      </c>
    </row>
    <row r="110" spans="1:9" x14ac:dyDescent="0.25">
      <c r="A110" s="45">
        <v>43997</v>
      </c>
      <c r="B110" s="134">
        <f t="shared" si="10"/>
        <v>1</v>
      </c>
      <c r="C110" s="132">
        <f t="shared" si="11"/>
        <v>4180</v>
      </c>
      <c r="D110" s="133">
        <f t="shared" si="12"/>
        <v>3936.64</v>
      </c>
      <c r="E110" s="132">
        <f t="shared" si="13"/>
        <v>243.36</v>
      </c>
      <c r="F110" s="132">
        <f t="shared" si="14"/>
        <v>592166.9099999998</v>
      </c>
      <c r="G110" s="132">
        <f t="shared" si="8"/>
        <v>588230.26999999979</v>
      </c>
      <c r="H110" s="132">
        <f t="shared" si="15"/>
        <v>243.35626438356158</v>
      </c>
      <c r="I110" s="113">
        <f t="shared" si="9"/>
        <v>-3.7356164384334534E-3</v>
      </c>
    </row>
    <row r="111" spans="1:9" x14ac:dyDescent="0.25">
      <c r="A111" s="45">
        <v>43998</v>
      </c>
      <c r="B111" s="134">
        <f t="shared" si="10"/>
        <v>1</v>
      </c>
      <c r="C111" s="132">
        <f t="shared" si="11"/>
        <v>4180</v>
      </c>
      <c r="D111" s="133">
        <f t="shared" si="12"/>
        <v>3938.26</v>
      </c>
      <c r="E111" s="132">
        <f t="shared" si="13"/>
        <v>241.74</v>
      </c>
      <c r="F111" s="132">
        <f t="shared" si="14"/>
        <v>588230.26999999979</v>
      </c>
      <c r="G111" s="132">
        <f t="shared" si="8"/>
        <v>584292.00999999978</v>
      </c>
      <c r="H111" s="132">
        <f t="shared" si="15"/>
        <v>241.73846712328756</v>
      </c>
      <c r="I111" s="113">
        <f t="shared" si="9"/>
        <v>-1.5328767124458409E-3</v>
      </c>
    </row>
    <row r="112" spans="1:9" x14ac:dyDescent="0.25">
      <c r="A112" s="45">
        <v>43999</v>
      </c>
      <c r="B112" s="134">
        <f t="shared" si="10"/>
        <v>1</v>
      </c>
      <c r="C112" s="132">
        <f t="shared" si="11"/>
        <v>4180</v>
      </c>
      <c r="D112" s="133">
        <f t="shared" si="12"/>
        <v>3939.88</v>
      </c>
      <c r="E112" s="132">
        <f t="shared" si="13"/>
        <v>240.12</v>
      </c>
      <c r="F112" s="132">
        <f t="shared" si="14"/>
        <v>584292.00999999978</v>
      </c>
      <c r="G112" s="132">
        <f t="shared" si="8"/>
        <v>580352.12999999977</v>
      </c>
      <c r="H112" s="132">
        <f t="shared" si="15"/>
        <v>240.12000410958893</v>
      </c>
      <c r="I112" s="113">
        <f t="shared" si="9"/>
        <v>4.1095889287134924E-6</v>
      </c>
    </row>
    <row r="113" spans="1:9" x14ac:dyDescent="0.25">
      <c r="A113" s="45">
        <v>44000</v>
      </c>
      <c r="B113" s="134">
        <f t="shared" si="10"/>
        <v>1</v>
      </c>
      <c r="C113" s="132">
        <f t="shared" si="11"/>
        <v>4180</v>
      </c>
      <c r="D113" s="133">
        <f t="shared" si="12"/>
        <v>3941.5</v>
      </c>
      <c r="E113" s="132">
        <f t="shared" si="13"/>
        <v>238.5</v>
      </c>
      <c r="F113" s="132">
        <f t="shared" si="14"/>
        <v>580352.12999999977</v>
      </c>
      <c r="G113" s="132">
        <f t="shared" si="8"/>
        <v>576410.62999999977</v>
      </c>
      <c r="H113" s="132">
        <f t="shared" si="15"/>
        <v>238.50087534246566</v>
      </c>
      <c r="I113" s="113">
        <f t="shared" si="9"/>
        <v>8.7534246566178808E-4</v>
      </c>
    </row>
    <row r="114" spans="1:9" x14ac:dyDescent="0.25">
      <c r="A114" s="45">
        <v>44001</v>
      </c>
      <c r="B114" s="134">
        <f t="shared" si="10"/>
        <v>1</v>
      </c>
      <c r="C114" s="132">
        <f t="shared" si="11"/>
        <v>4180</v>
      </c>
      <c r="D114" s="133">
        <f t="shared" si="12"/>
        <v>3943.12</v>
      </c>
      <c r="E114" s="132">
        <f t="shared" si="13"/>
        <v>236.88</v>
      </c>
      <c r="F114" s="132">
        <f t="shared" si="14"/>
        <v>576410.62999999977</v>
      </c>
      <c r="G114" s="132">
        <f t="shared" si="8"/>
        <v>572467.50999999978</v>
      </c>
      <c r="H114" s="132">
        <f t="shared" si="15"/>
        <v>236.88108082191772</v>
      </c>
      <c r="I114" s="113">
        <f t="shared" si="9"/>
        <v>1.0808219177249612E-3</v>
      </c>
    </row>
    <row r="115" spans="1:9" x14ac:dyDescent="0.25">
      <c r="A115" s="45">
        <v>44002</v>
      </c>
      <c r="B115" s="134">
        <f t="shared" si="10"/>
        <v>1</v>
      </c>
      <c r="C115" s="132">
        <f t="shared" si="11"/>
        <v>4180</v>
      </c>
      <c r="D115" s="133">
        <f t="shared" si="12"/>
        <v>3944.74</v>
      </c>
      <c r="E115" s="132">
        <f t="shared" si="13"/>
        <v>235.26</v>
      </c>
      <c r="F115" s="132">
        <f t="shared" si="14"/>
        <v>572467.50999999978</v>
      </c>
      <c r="G115" s="132">
        <f t="shared" si="8"/>
        <v>568522.76999999979</v>
      </c>
      <c r="H115" s="132">
        <f t="shared" si="15"/>
        <v>235.26062054794511</v>
      </c>
      <c r="I115" s="113">
        <f t="shared" si="9"/>
        <v>6.2054794511823275E-4</v>
      </c>
    </row>
    <row r="116" spans="1:9" x14ac:dyDescent="0.25">
      <c r="A116" s="45">
        <v>44003</v>
      </c>
      <c r="B116" s="134">
        <f t="shared" si="10"/>
        <v>1</v>
      </c>
      <c r="C116" s="132">
        <f t="shared" si="11"/>
        <v>4180</v>
      </c>
      <c r="D116" s="133">
        <f t="shared" si="12"/>
        <v>3946.36</v>
      </c>
      <c r="E116" s="132">
        <f t="shared" si="13"/>
        <v>233.64</v>
      </c>
      <c r="F116" s="132">
        <f t="shared" si="14"/>
        <v>568522.76999999979</v>
      </c>
      <c r="G116" s="132">
        <f t="shared" si="8"/>
        <v>564576.4099999998</v>
      </c>
      <c r="H116" s="132">
        <f t="shared" si="15"/>
        <v>233.63949452054783</v>
      </c>
      <c r="I116" s="113">
        <f t="shared" si="9"/>
        <v>-5.0547945215839718E-4</v>
      </c>
    </row>
    <row r="117" spans="1:9" x14ac:dyDescent="0.25">
      <c r="A117" s="45">
        <v>44004</v>
      </c>
      <c r="B117" s="134">
        <f t="shared" si="10"/>
        <v>1</v>
      </c>
      <c r="C117" s="132">
        <f t="shared" si="11"/>
        <v>4180</v>
      </c>
      <c r="D117" s="133">
        <f t="shared" si="12"/>
        <v>3947.98</v>
      </c>
      <c r="E117" s="132">
        <f t="shared" si="13"/>
        <v>232.02</v>
      </c>
      <c r="F117" s="132">
        <f t="shared" si="14"/>
        <v>564576.4099999998</v>
      </c>
      <c r="G117" s="132">
        <f t="shared" si="8"/>
        <v>560628.42999999982</v>
      </c>
      <c r="H117" s="132">
        <f t="shared" si="15"/>
        <v>232.01770273972593</v>
      </c>
      <c r="I117" s="113">
        <f t="shared" si="9"/>
        <v>-2.2972602740765069E-3</v>
      </c>
    </row>
    <row r="118" spans="1:9" x14ac:dyDescent="0.25">
      <c r="A118" s="45">
        <v>44005</v>
      </c>
      <c r="B118" s="134">
        <f t="shared" si="10"/>
        <v>1</v>
      </c>
      <c r="C118" s="132">
        <f t="shared" si="11"/>
        <v>4180</v>
      </c>
      <c r="D118" s="133">
        <f t="shared" si="12"/>
        <v>3949.6</v>
      </c>
      <c r="E118" s="132">
        <f t="shared" si="13"/>
        <v>230.4</v>
      </c>
      <c r="F118" s="132">
        <f t="shared" si="14"/>
        <v>560628.42999999982</v>
      </c>
      <c r="G118" s="132">
        <f t="shared" si="8"/>
        <v>556678.82999999984</v>
      </c>
      <c r="H118" s="132">
        <f t="shared" si="15"/>
        <v>230.3952452054794</v>
      </c>
      <c r="I118" s="113">
        <f t="shared" si="9"/>
        <v>-4.7547945206076747E-3</v>
      </c>
    </row>
    <row r="119" spans="1:9" x14ac:dyDescent="0.25">
      <c r="A119" s="45">
        <v>44006</v>
      </c>
      <c r="B119" s="134">
        <f t="shared" si="10"/>
        <v>1</v>
      </c>
      <c r="C119" s="132">
        <f t="shared" si="11"/>
        <v>4180</v>
      </c>
      <c r="D119" s="133">
        <f t="shared" si="12"/>
        <v>3951.23</v>
      </c>
      <c r="E119" s="132">
        <f t="shared" si="13"/>
        <v>228.77</v>
      </c>
      <c r="F119" s="132">
        <f t="shared" si="14"/>
        <v>556678.82999999984</v>
      </c>
      <c r="G119" s="132">
        <f t="shared" si="8"/>
        <v>552727.59999999986</v>
      </c>
      <c r="H119" s="132">
        <f t="shared" si="15"/>
        <v>228.77212191780814</v>
      </c>
      <c r="I119" s="113">
        <f t="shared" si="9"/>
        <v>2.1219178081253176E-3</v>
      </c>
    </row>
    <row r="120" spans="1:9" x14ac:dyDescent="0.25">
      <c r="A120" s="45">
        <v>44007</v>
      </c>
      <c r="B120" s="134">
        <f t="shared" si="10"/>
        <v>1</v>
      </c>
      <c r="C120" s="132">
        <f t="shared" si="11"/>
        <v>4180</v>
      </c>
      <c r="D120" s="133">
        <f t="shared" si="12"/>
        <v>3952.85</v>
      </c>
      <c r="E120" s="132">
        <f t="shared" si="13"/>
        <v>227.15</v>
      </c>
      <c r="F120" s="132">
        <f t="shared" si="14"/>
        <v>552727.59999999986</v>
      </c>
      <c r="G120" s="132">
        <f t="shared" si="8"/>
        <v>548774.74999999988</v>
      </c>
      <c r="H120" s="132">
        <f t="shared" si="15"/>
        <v>227.14832876712322</v>
      </c>
      <c r="I120" s="113">
        <f t="shared" si="9"/>
        <v>-1.6712328767880535E-3</v>
      </c>
    </row>
    <row r="121" spans="1:9" x14ac:dyDescent="0.25">
      <c r="A121" s="45">
        <v>44008</v>
      </c>
      <c r="B121" s="134">
        <f t="shared" si="10"/>
        <v>1</v>
      </c>
      <c r="C121" s="132">
        <f t="shared" si="11"/>
        <v>4180</v>
      </c>
      <c r="D121" s="133">
        <f t="shared" si="12"/>
        <v>3954.48</v>
      </c>
      <c r="E121" s="132">
        <f t="shared" si="13"/>
        <v>225.52</v>
      </c>
      <c r="F121" s="132">
        <f t="shared" si="14"/>
        <v>548774.74999999988</v>
      </c>
      <c r="G121" s="132">
        <f t="shared" si="8"/>
        <v>544820.2699999999</v>
      </c>
      <c r="H121" s="132">
        <f t="shared" si="15"/>
        <v>225.52386986301363</v>
      </c>
      <c r="I121" s="113">
        <f t="shared" si="9"/>
        <v>3.8698630136195789E-3</v>
      </c>
    </row>
    <row r="122" spans="1:9" x14ac:dyDescent="0.25">
      <c r="A122" s="45">
        <v>44009</v>
      </c>
      <c r="B122" s="134">
        <f t="shared" si="10"/>
        <v>1</v>
      </c>
      <c r="C122" s="132">
        <f t="shared" si="11"/>
        <v>4180</v>
      </c>
      <c r="D122" s="133">
        <f t="shared" si="12"/>
        <v>3956.1</v>
      </c>
      <c r="E122" s="132">
        <f t="shared" si="13"/>
        <v>223.9</v>
      </c>
      <c r="F122" s="132">
        <f t="shared" si="14"/>
        <v>544820.2699999999</v>
      </c>
      <c r="G122" s="132">
        <f t="shared" si="8"/>
        <v>540864.16999999993</v>
      </c>
      <c r="H122" s="132">
        <f t="shared" si="15"/>
        <v>223.89874109589039</v>
      </c>
      <c r="I122" s="113">
        <f t="shared" si="9"/>
        <v>-1.2589041096191522E-3</v>
      </c>
    </row>
    <row r="123" spans="1:9" x14ac:dyDescent="0.25">
      <c r="A123" s="45">
        <v>44010</v>
      </c>
      <c r="B123" s="134">
        <f t="shared" si="10"/>
        <v>1</v>
      </c>
      <c r="C123" s="132">
        <f t="shared" si="11"/>
        <v>4180</v>
      </c>
      <c r="D123" s="133">
        <f t="shared" si="12"/>
        <v>3957.73</v>
      </c>
      <c r="E123" s="132">
        <f t="shared" si="13"/>
        <v>222.27</v>
      </c>
      <c r="F123" s="132">
        <f t="shared" si="14"/>
        <v>540864.16999999993</v>
      </c>
      <c r="G123" s="132">
        <f t="shared" si="8"/>
        <v>536906.43999999994</v>
      </c>
      <c r="H123" s="132">
        <f t="shared" si="15"/>
        <v>222.27294657534242</v>
      </c>
      <c r="I123" s="113">
        <f t="shared" si="9"/>
        <v>2.9465753424062768E-3</v>
      </c>
    </row>
    <row r="124" spans="1:9" x14ac:dyDescent="0.25">
      <c r="A124" s="45">
        <v>44011</v>
      </c>
      <c r="B124" s="134">
        <f t="shared" si="10"/>
        <v>1</v>
      </c>
      <c r="C124" s="132">
        <f t="shared" si="11"/>
        <v>4180</v>
      </c>
      <c r="D124" s="133">
        <f t="shared" si="12"/>
        <v>3959.35</v>
      </c>
      <c r="E124" s="132">
        <f t="shared" si="13"/>
        <v>220.65</v>
      </c>
      <c r="F124" s="132">
        <f t="shared" si="14"/>
        <v>536906.43999999994</v>
      </c>
      <c r="G124" s="132">
        <f t="shared" si="8"/>
        <v>532947.09</v>
      </c>
      <c r="H124" s="132">
        <f t="shared" si="15"/>
        <v>220.64648219178079</v>
      </c>
      <c r="I124" s="113">
        <f t="shared" si="9"/>
        <v>-3.5178082192146576E-3</v>
      </c>
    </row>
    <row r="125" spans="1:9" x14ac:dyDescent="0.25">
      <c r="A125" s="45">
        <v>44012</v>
      </c>
      <c r="B125" s="134">
        <f t="shared" si="10"/>
        <v>1</v>
      </c>
      <c r="C125" s="132">
        <f t="shared" si="11"/>
        <v>4180</v>
      </c>
      <c r="D125" s="133">
        <f t="shared" si="12"/>
        <v>3960.98</v>
      </c>
      <c r="E125" s="132">
        <f t="shared" si="13"/>
        <v>219.02</v>
      </c>
      <c r="F125" s="132">
        <f t="shared" si="14"/>
        <v>532947.09</v>
      </c>
      <c r="G125" s="132">
        <f t="shared" si="8"/>
        <v>528986.11</v>
      </c>
      <c r="H125" s="132">
        <f t="shared" si="15"/>
        <v>219.0193520547945</v>
      </c>
      <c r="I125" s="113">
        <f t="shared" si="9"/>
        <v>-6.4794520551458845E-4</v>
      </c>
    </row>
    <row r="126" spans="1:9" x14ac:dyDescent="0.25">
      <c r="A126" s="45">
        <v>44013</v>
      </c>
      <c r="B126" s="134">
        <f t="shared" si="10"/>
        <v>1</v>
      </c>
      <c r="C126" s="132">
        <f t="shared" si="11"/>
        <v>4180</v>
      </c>
      <c r="D126" s="133">
        <f t="shared" si="12"/>
        <v>3962.61</v>
      </c>
      <c r="E126" s="132">
        <f t="shared" si="13"/>
        <v>217.39</v>
      </c>
      <c r="F126" s="132">
        <f t="shared" si="14"/>
        <v>528986.11</v>
      </c>
      <c r="G126" s="132">
        <f t="shared" si="8"/>
        <v>525023.5</v>
      </c>
      <c r="H126" s="132">
        <f t="shared" si="15"/>
        <v>217.39155205479449</v>
      </c>
      <c r="I126" s="113">
        <f t="shared" si="9"/>
        <v>1.5520547945016006E-3</v>
      </c>
    </row>
    <row r="127" spans="1:9" x14ac:dyDescent="0.25">
      <c r="A127" s="45">
        <v>44014</v>
      </c>
      <c r="B127" s="134">
        <f t="shared" si="10"/>
        <v>1</v>
      </c>
      <c r="C127" s="132">
        <f t="shared" si="11"/>
        <v>4180</v>
      </c>
      <c r="D127" s="133">
        <f t="shared" si="12"/>
        <v>3964.24</v>
      </c>
      <c r="E127" s="132">
        <f t="shared" si="13"/>
        <v>215.76</v>
      </c>
      <c r="F127" s="132">
        <f t="shared" si="14"/>
        <v>525023.5</v>
      </c>
      <c r="G127" s="132">
        <f t="shared" si="8"/>
        <v>521059.26</v>
      </c>
      <c r="H127" s="132">
        <f t="shared" si="15"/>
        <v>215.7630821917808</v>
      </c>
      <c r="I127" s="113">
        <f t="shared" si="9"/>
        <v>3.0821917808054877E-3</v>
      </c>
    </row>
    <row r="128" spans="1:9" x14ac:dyDescent="0.25">
      <c r="A128" s="45">
        <v>44015</v>
      </c>
      <c r="B128" s="134">
        <f t="shared" si="10"/>
        <v>1</v>
      </c>
      <c r="C128" s="132">
        <f t="shared" si="11"/>
        <v>4180</v>
      </c>
      <c r="D128" s="133">
        <f t="shared" si="12"/>
        <v>3965.87</v>
      </c>
      <c r="E128" s="132">
        <f t="shared" si="13"/>
        <v>214.13</v>
      </c>
      <c r="F128" s="132">
        <f t="shared" si="14"/>
        <v>521059.26</v>
      </c>
      <c r="G128" s="132">
        <f t="shared" si="8"/>
        <v>517093.39</v>
      </c>
      <c r="H128" s="132">
        <f t="shared" si="15"/>
        <v>214.13394246575342</v>
      </c>
      <c r="I128" s="113">
        <f t="shared" si="9"/>
        <v>3.9424657534254948E-3</v>
      </c>
    </row>
    <row r="129" spans="1:9" x14ac:dyDescent="0.25">
      <c r="A129" s="45">
        <v>44016</v>
      </c>
      <c r="B129" s="134">
        <f t="shared" si="10"/>
        <v>1</v>
      </c>
      <c r="C129" s="132">
        <f t="shared" si="11"/>
        <v>4180</v>
      </c>
      <c r="D129" s="133">
        <f t="shared" si="12"/>
        <v>3967.5</v>
      </c>
      <c r="E129" s="132">
        <f t="shared" si="13"/>
        <v>212.5</v>
      </c>
      <c r="F129" s="132">
        <f t="shared" si="14"/>
        <v>517093.39</v>
      </c>
      <c r="G129" s="132">
        <f t="shared" si="8"/>
        <v>513125.89</v>
      </c>
      <c r="H129" s="132">
        <f t="shared" si="15"/>
        <v>212.5041328767123</v>
      </c>
      <c r="I129" s="113">
        <f t="shared" si="9"/>
        <v>4.1328767123047783E-3</v>
      </c>
    </row>
    <row r="130" spans="1:9" x14ac:dyDescent="0.25">
      <c r="A130" s="45">
        <v>44017</v>
      </c>
      <c r="B130" s="134">
        <f t="shared" si="10"/>
        <v>1</v>
      </c>
      <c r="C130" s="132">
        <f t="shared" si="11"/>
        <v>4180</v>
      </c>
      <c r="D130" s="133">
        <f t="shared" si="12"/>
        <v>3969.13</v>
      </c>
      <c r="E130" s="132">
        <f t="shared" si="13"/>
        <v>210.87</v>
      </c>
      <c r="F130" s="132">
        <f t="shared" si="14"/>
        <v>513125.89</v>
      </c>
      <c r="G130" s="132">
        <f t="shared" si="8"/>
        <v>509156.76</v>
      </c>
      <c r="H130" s="132">
        <f t="shared" si="15"/>
        <v>210.87365342465753</v>
      </c>
      <c r="I130" s="113">
        <f t="shared" si="9"/>
        <v>3.6534246575286033E-3</v>
      </c>
    </row>
    <row r="131" spans="1:9" x14ac:dyDescent="0.25">
      <c r="A131" s="45">
        <v>44018</v>
      </c>
      <c r="B131" s="134">
        <f t="shared" si="10"/>
        <v>1</v>
      </c>
      <c r="C131" s="132">
        <f t="shared" si="11"/>
        <v>4180</v>
      </c>
      <c r="D131" s="133">
        <f t="shared" si="12"/>
        <v>3970.76</v>
      </c>
      <c r="E131" s="132">
        <f t="shared" si="13"/>
        <v>209.24</v>
      </c>
      <c r="F131" s="132">
        <f t="shared" si="14"/>
        <v>509156.76</v>
      </c>
      <c r="G131" s="132">
        <f t="shared" si="8"/>
        <v>505186</v>
      </c>
      <c r="H131" s="132">
        <f t="shared" si="15"/>
        <v>209.24250410958902</v>
      </c>
      <c r="I131" s="113">
        <f t="shared" si="9"/>
        <v>2.5041095890117049E-3</v>
      </c>
    </row>
    <row r="132" spans="1:9" x14ac:dyDescent="0.25">
      <c r="A132" s="45">
        <v>44019</v>
      </c>
      <c r="B132" s="134">
        <f t="shared" si="10"/>
        <v>1</v>
      </c>
      <c r="C132" s="132">
        <f t="shared" si="11"/>
        <v>4180</v>
      </c>
      <c r="D132" s="133">
        <f t="shared" si="12"/>
        <v>3972.39</v>
      </c>
      <c r="E132" s="132">
        <f t="shared" si="13"/>
        <v>207.61</v>
      </c>
      <c r="F132" s="132">
        <f t="shared" si="14"/>
        <v>505186</v>
      </c>
      <c r="G132" s="132">
        <f t="shared" ref="G132:G195" si="16">F132-D132</f>
        <v>501213.61</v>
      </c>
      <c r="H132" s="132">
        <f t="shared" si="15"/>
        <v>207.61068493150682</v>
      </c>
      <c r="I132" s="113">
        <f t="shared" ref="I132:I195" si="17">H132-E132</f>
        <v>6.8493150681092629E-4</v>
      </c>
    </row>
    <row r="133" spans="1:9" x14ac:dyDescent="0.25">
      <c r="A133" s="45">
        <v>44020</v>
      </c>
      <c r="B133" s="134">
        <f t="shared" ref="B133:B196" si="18">A133-A132</f>
        <v>1</v>
      </c>
      <c r="C133" s="132">
        <f t="shared" ref="C133:C196" si="19">$D$2</f>
        <v>4180</v>
      </c>
      <c r="D133" s="133">
        <f t="shared" ref="D133:D196" si="20">C133-E133</f>
        <v>3974.02</v>
      </c>
      <c r="E133" s="132">
        <f t="shared" ref="E133:E196" si="21">ROUND(F133*B133*$B$2/365,2)</f>
        <v>205.98</v>
      </c>
      <c r="F133" s="132">
        <f t="shared" ref="F133:F196" si="22">G132</f>
        <v>501213.61</v>
      </c>
      <c r="G133" s="132">
        <f t="shared" si="16"/>
        <v>497239.58999999997</v>
      </c>
      <c r="H133" s="132">
        <f t="shared" ref="H133:H196" si="23">F133*$B$2*B133/365</f>
        <v>205.97819589041094</v>
      </c>
      <c r="I133" s="113">
        <f t="shared" si="17"/>
        <v>-1.8041095890453107E-3</v>
      </c>
    </row>
    <row r="134" spans="1:9" x14ac:dyDescent="0.25">
      <c r="A134" s="45">
        <v>44021</v>
      </c>
      <c r="B134" s="134">
        <f t="shared" si="18"/>
        <v>1</v>
      </c>
      <c r="C134" s="132">
        <f t="shared" si="19"/>
        <v>4180</v>
      </c>
      <c r="D134" s="133">
        <f t="shared" si="20"/>
        <v>3975.65</v>
      </c>
      <c r="E134" s="132">
        <f t="shared" si="21"/>
        <v>204.35</v>
      </c>
      <c r="F134" s="132">
        <f t="shared" si="22"/>
        <v>497239.58999999997</v>
      </c>
      <c r="G134" s="132">
        <f t="shared" si="16"/>
        <v>493263.93999999994</v>
      </c>
      <c r="H134" s="132">
        <f t="shared" si="23"/>
        <v>204.34503698630135</v>
      </c>
      <c r="I134" s="113">
        <f t="shared" si="17"/>
        <v>-4.9630136986422713E-3</v>
      </c>
    </row>
    <row r="135" spans="1:9" x14ac:dyDescent="0.25">
      <c r="A135" s="45">
        <v>44022</v>
      </c>
      <c r="B135" s="134">
        <f t="shared" si="18"/>
        <v>1</v>
      </c>
      <c r="C135" s="132">
        <f t="shared" si="19"/>
        <v>4180</v>
      </c>
      <c r="D135" s="133">
        <f t="shared" si="20"/>
        <v>3977.29</v>
      </c>
      <c r="E135" s="132">
        <f t="shared" si="21"/>
        <v>202.71</v>
      </c>
      <c r="F135" s="132">
        <f t="shared" si="22"/>
        <v>493263.93999999994</v>
      </c>
      <c r="G135" s="132">
        <f t="shared" si="16"/>
        <v>489286.64999999997</v>
      </c>
      <c r="H135" s="132">
        <f t="shared" si="23"/>
        <v>202.71120821917805</v>
      </c>
      <c r="I135" s="113">
        <f t="shared" si="17"/>
        <v>1.2082191780393714E-3</v>
      </c>
    </row>
    <row r="136" spans="1:9" x14ac:dyDescent="0.25">
      <c r="A136" s="45">
        <v>44023</v>
      </c>
      <c r="B136" s="134">
        <f t="shared" si="18"/>
        <v>1</v>
      </c>
      <c r="C136" s="132">
        <f t="shared" si="19"/>
        <v>4180</v>
      </c>
      <c r="D136" s="133">
        <f t="shared" si="20"/>
        <v>3978.92</v>
      </c>
      <c r="E136" s="132">
        <f t="shared" si="21"/>
        <v>201.08</v>
      </c>
      <c r="F136" s="132">
        <f t="shared" si="22"/>
        <v>489286.64999999997</v>
      </c>
      <c r="G136" s="132">
        <f t="shared" si="16"/>
        <v>485307.73</v>
      </c>
      <c r="H136" s="132">
        <f t="shared" si="23"/>
        <v>201.07670547945204</v>
      </c>
      <c r="I136" s="113">
        <f t="shared" si="17"/>
        <v>-3.2945205479677497E-3</v>
      </c>
    </row>
    <row r="137" spans="1:9" x14ac:dyDescent="0.25">
      <c r="A137" s="45">
        <v>44024</v>
      </c>
      <c r="B137" s="134">
        <f t="shared" si="18"/>
        <v>1</v>
      </c>
      <c r="C137" s="132">
        <f t="shared" si="19"/>
        <v>4180</v>
      </c>
      <c r="D137" s="133">
        <f t="shared" si="20"/>
        <v>3980.56</v>
      </c>
      <c r="E137" s="132">
        <f t="shared" si="21"/>
        <v>199.44</v>
      </c>
      <c r="F137" s="132">
        <f t="shared" si="22"/>
        <v>485307.73</v>
      </c>
      <c r="G137" s="132">
        <f t="shared" si="16"/>
        <v>481327.17</v>
      </c>
      <c r="H137" s="132">
        <f t="shared" si="23"/>
        <v>199.4415328767123</v>
      </c>
      <c r="I137" s="113">
        <f t="shared" si="17"/>
        <v>1.5328767123037323E-3</v>
      </c>
    </row>
    <row r="138" spans="1:9" x14ac:dyDescent="0.25">
      <c r="A138" s="45">
        <v>44025</v>
      </c>
      <c r="B138" s="134">
        <f t="shared" si="18"/>
        <v>1</v>
      </c>
      <c r="C138" s="132">
        <f t="shared" si="19"/>
        <v>4180</v>
      </c>
      <c r="D138" s="133">
        <f t="shared" si="20"/>
        <v>3982.19</v>
      </c>
      <c r="E138" s="132">
        <f t="shared" si="21"/>
        <v>197.81</v>
      </c>
      <c r="F138" s="132">
        <f t="shared" si="22"/>
        <v>481327.17</v>
      </c>
      <c r="G138" s="132">
        <f t="shared" si="16"/>
        <v>477344.98</v>
      </c>
      <c r="H138" s="132">
        <f t="shared" si="23"/>
        <v>197.80568630136983</v>
      </c>
      <c r="I138" s="113">
        <f t="shared" si="17"/>
        <v>-4.3136986301703928E-3</v>
      </c>
    </row>
    <row r="139" spans="1:9" x14ac:dyDescent="0.25">
      <c r="A139" s="45">
        <v>44026</v>
      </c>
      <c r="B139" s="134">
        <f t="shared" si="18"/>
        <v>1</v>
      </c>
      <c r="C139" s="132">
        <f t="shared" si="19"/>
        <v>4180</v>
      </c>
      <c r="D139" s="133">
        <f t="shared" si="20"/>
        <v>3983.83</v>
      </c>
      <c r="E139" s="132">
        <f t="shared" si="21"/>
        <v>196.17</v>
      </c>
      <c r="F139" s="132">
        <f t="shared" si="22"/>
        <v>477344.98</v>
      </c>
      <c r="G139" s="132">
        <f t="shared" si="16"/>
        <v>473361.14999999997</v>
      </c>
      <c r="H139" s="132">
        <f t="shared" si="23"/>
        <v>196.16916986301368</v>
      </c>
      <c r="I139" s="113">
        <f t="shared" si="17"/>
        <v>-8.3013698630907129E-4</v>
      </c>
    </row>
    <row r="140" spans="1:9" x14ac:dyDescent="0.25">
      <c r="A140" s="45">
        <v>44027</v>
      </c>
      <c r="B140" s="134">
        <f t="shared" si="18"/>
        <v>1</v>
      </c>
      <c r="C140" s="132">
        <f t="shared" si="19"/>
        <v>4180</v>
      </c>
      <c r="D140" s="133">
        <f t="shared" si="20"/>
        <v>3985.47</v>
      </c>
      <c r="E140" s="132">
        <f t="shared" si="21"/>
        <v>194.53</v>
      </c>
      <c r="F140" s="132">
        <f t="shared" si="22"/>
        <v>473361.14999999997</v>
      </c>
      <c r="G140" s="132">
        <f t="shared" si="16"/>
        <v>469375.68</v>
      </c>
      <c r="H140" s="132">
        <f t="shared" si="23"/>
        <v>194.53197945205477</v>
      </c>
      <c r="I140" s="113">
        <f t="shared" si="17"/>
        <v>1.9794520547691263E-3</v>
      </c>
    </row>
    <row r="141" spans="1:9" x14ac:dyDescent="0.25">
      <c r="A141" s="45">
        <v>44028</v>
      </c>
      <c r="B141" s="134">
        <f t="shared" si="18"/>
        <v>1</v>
      </c>
      <c r="C141" s="132">
        <f t="shared" si="19"/>
        <v>4180</v>
      </c>
      <c r="D141" s="133">
        <f t="shared" si="20"/>
        <v>3987.11</v>
      </c>
      <c r="E141" s="132">
        <f t="shared" si="21"/>
        <v>192.89</v>
      </c>
      <c r="F141" s="132">
        <f t="shared" si="22"/>
        <v>469375.68</v>
      </c>
      <c r="G141" s="132">
        <f t="shared" si="16"/>
        <v>465388.57</v>
      </c>
      <c r="H141" s="132">
        <f t="shared" si="23"/>
        <v>192.89411506849314</v>
      </c>
      <c r="I141" s="113">
        <f t="shared" si="17"/>
        <v>4.1150684931494652E-3</v>
      </c>
    </row>
    <row r="142" spans="1:9" x14ac:dyDescent="0.25">
      <c r="A142" s="45">
        <v>44029</v>
      </c>
      <c r="B142" s="134">
        <f t="shared" si="18"/>
        <v>1</v>
      </c>
      <c r="C142" s="132">
        <f t="shared" si="19"/>
        <v>4180</v>
      </c>
      <c r="D142" s="133">
        <f t="shared" si="20"/>
        <v>3988.74</v>
      </c>
      <c r="E142" s="132">
        <f t="shared" si="21"/>
        <v>191.26</v>
      </c>
      <c r="F142" s="132">
        <f t="shared" si="22"/>
        <v>465388.57</v>
      </c>
      <c r="G142" s="132">
        <f t="shared" si="16"/>
        <v>461399.83</v>
      </c>
      <c r="H142" s="132">
        <f t="shared" si="23"/>
        <v>191.25557671232878</v>
      </c>
      <c r="I142" s="113">
        <f t="shared" si="17"/>
        <v>-4.4232876712158031E-3</v>
      </c>
    </row>
    <row r="143" spans="1:9" x14ac:dyDescent="0.25">
      <c r="A143" s="45">
        <v>44030</v>
      </c>
      <c r="B143" s="134">
        <f t="shared" si="18"/>
        <v>1</v>
      </c>
      <c r="C143" s="132">
        <f t="shared" si="19"/>
        <v>4180</v>
      </c>
      <c r="D143" s="133">
        <f t="shared" si="20"/>
        <v>3990.38</v>
      </c>
      <c r="E143" s="132">
        <f t="shared" si="21"/>
        <v>189.62</v>
      </c>
      <c r="F143" s="132">
        <f t="shared" si="22"/>
        <v>461399.83</v>
      </c>
      <c r="G143" s="132">
        <f t="shared" si="16"/>
        <v>457409.45</v>
      </c>
      <c r="H143" s="132">
        <f t="shared" si="23"/>
        <v>189.61636849315067</v>
      </c>
      <c r="I143" s="113">
        <f t="shared" si="17"/>
        <v>-3.63150684933089E-3</v>
      </c>
    </row>
    <row r="144" spans="1:9" x14ac:dyDescent="0.25">
      <c r="A144" s="45">
        <v>44031</v>
      </c>
      <c r="B144" s="134">
        <f t="shared" si="18"/>
        <v>1</v>
      </c>
      <c r="C144" s="132">
        <f t="shared" si="19"/>
        <v>4180</v>
      </c>
      <c r="D144" s="133">
        <f t="shared" si="20"/>
        <v>3992.02</v>
      </c>
      <c r="E144" s="132">
        <f t="shared" si="21"/>
        <v>187.98</v>
      </c>
      <c r="F144" s="132">
        <f t="shared" si="22"/>
        <v>457409.45</v>
      </c>
      <c r="G144" s="132">
        <f t="shared" si="16"/>
        <v>453417.43</v>
      </c>
      <c r="H144" s="132">
        <f t="shared" si="23"/>
        <v>187.97648630136985</v>
      </c>
      <c r="I144" s="113">
        <f t="shared" si="17"/>
        <v>-3.5136986301438355E-3</v>
      </c>
    </row>
    <row r="145" spans="1:9" x14ac:dyDescent="0.25">
      <c r="A145" s="45">
        <v>44032</v>
      </c>
      <c r="B145" s="134">
        <f t="shared" si="18"/>
        <v>1</v>
      </c>
      <c r="C145" s="132">
        <f t="shared" si="19"/>
        <v>4180</v>
      </c>
      <c r="D145" s="133">
        <f t="shared" si="20"/>
        <v>3993.66</v>
      </c>
      <c r="E145" s="132">
        <f t="shared" si="21"/>
        <v>186.34</v>
      </c>
      <c r="F145" s="132">
        <f t="shared" si="22"/>
        <v>453417.43</v>
      </c>
      <c r="G145" s="132">
        <f t="shared" si="16"/>
        <v>449423.77</v>
      </c>
      <c r="H145" s="132">
        <f t="shared" si="23"/>
        <v>186.33593013698629</v>
      </c>
      <c r="I145" s="113">
        <f t="shared" si="17"/>
        <v>-4.0698630137114833E-3</v>
      </c>
    </row>
    <row r="146" spans="1:9" x14ac:dyDescent="0.25">
      <c r="A146" s="45">
        <v>44033</v>
      </c>
      <c r="B146" s="134">
        <f t="shared" si="18"/>
        <v>1</v>
      </c>
      <c r="C146" s="132">
        <f t="shared" si="19"/>
        <v>4180</v>
      </c>
      <c r="D146" s="133">
        <f t="shared" si="20"/>
        <v>3995.31</v>
      </c>
      <c r="E146" s="132">
        <f t="shared" si="21"/>
        <v>184.69</v>
      </c>
      <c r="F146" s="132">
        <f t="shared" si="22"/>
        <v>449423.77</v>
      </c>
      <c r="G146" s="132">
        <f t="shared" si="16"/>
        <v>445428.46</v>
      </c>
      <c r="H146" s="132">
        <f t="shared" si="23"/>
        <v>184.69469999999998</v>
      </c>
      <c r="I146" s="113">
        <f t="shared" si="17"/>
        <v>4.6999999999854936E-3</v>
      </c>
    </row>
    <row r="147" spans="1:9" x14ac:dyDescent="0.25">
      <c r="A147" s="45">
        <v>44034</v>
      </c>
      <c r="B147" s="134">
        <f t="shared" si="18"/>
        <v>1</v>
      </c>
      <c r="C147" s="132">
        <f t="shared" si="19"/>
        <v>4180</v>
      </c>
      <c r="D147" s="133">
        <f t="shared" si="20"/>
        <v>3996.95</v>
      </c>
      <c r="E147" s="132">
        <f t="shared" si="21"/>
        <v>183.05</v>
      </c>
      <c r="F147" s="132">
        <f t="shared" si="22"/>
        <v>445428.46</v>
      </c>
      <c r="G147" s="132">
        <f t="shared" si="16"/>
        <v>441431.51</v>
      </c>
      <c r="H147" s="132">
        <f t="shared" si="23"/>
        <v>183.05279178082191</v>
      </c>
      <c r="I147" s="113">
        <f t="shared" si="17"/>
        <v>2.7917808218944629E-3</v>
      </c>
    </row>
    <row r="148" spans="1:9" x14ac:dyDescent="0.25">
      <c r="A148" s="45">
        <v>44035</v>
      </c>
      <c r="B148" s="134">
        <f t="shared" si="18"/>
        <v>1</v>
      </c>
      <c r="C148" s="132">
        <f t="shared" si="19"/>
        <v>4180</v>
      </c>
      <c r="D148" s="133">
        <f t="shared" si="20"/>
        <v>3998.59</v>
      </c>
      <c r="E148" s="132">
        <f t="shared" si="21"/>
        <v>181.41</v>
      </c>
      <c r="F148" s="132">
        <f t="shared" si="22"/>
        <v>441431.51</v>
      </c>
      <c r="G148" s="132">
        <f t="shared" si="16"/>
        <v>437432.92</v>
      </c>
      <c r="H148" s="132">
        <f t="shared" si="23"/>
        <v>181.4102095890411</v>
      </c>
      <c r="I148" s="113">
        <f t="shared" si="17"/>
        <v>2.0958904110557341E-4</v>
      </c>
    </row>
    <row r="149" spans="1:9" x14ac:dyDescent="0.25">
      <c r="A149" s="45">
        <v>44036</v>
      </c>
      <c r="B149" s="134">
        <f t="shared" si="18"/>
        <v>1</v>
      </c>
      <c r="C149" s="132">
        <f t="shared" si="19"/>
        <v>4180</v>
      </c>
      <c r="D149" s="133">
        <f t="shared" si="20"/>
        <v>4000.23</v>
      </c>
      <c r="E149" s="132">
        <f t="shared" si="21"/>
        <v>179.77</v>
      </c>
      <c r="F149" s="132">
        <f t="shared" si="22"/>
        <v>437432.92</v>
      </c>
      <c r="G149" s="132">
        <f t="shared" si="16"/>
        <v>433432.69</v>
      </c>
      <c r="H149" s="132">
        <f t="shared" si="23"/>
        <v>179.76695342465752</v>
      </c>
      <c r="I149" s="113">
        <f t="shared" si="17"/>
        <v>-3.0465753424948616E-3</v>
      </c>
    </row>
    <row r="150" spans="1:9" x14ac:dyDescent="0.25">
      <c r="A150" s="45">
        <v>44037</v>
      </c>
      <c r="B150" s="134">
        <f t="shared" si="18"/>
        <v>1</v>
      </c>
      <c r="C150" s="132">
        <f t="shared" si="19"/>
        <v>4180</v>
      </c>
      <c r="D150" s="133">
        <f t="shared" si="20"/>
        <v>4001.88</v>
      </c>
      <c r="E150" s="132">
        <f t="shared" si="21"/>
        <v>178.12</v>
      </c>
      <c r="F150" s="132">
        <f t="shared" si="22"/>
        <v>433432.69</v>
      </c>
      <c r="G150" s="132">
        <f t="shared" si="16"/>
        <v>429430.81</v>
      </c>
      <c r="H150" s="132">
        <f t="shared" si="23"/>
        <v>178.12302328767123</v>
      </c>
      <c r="I150" s="113">
        <f t="shared" si="17"/>
        <v>3.0232876712261714E-3</v>
      </c>
    </row>
    <row r="151" spans="1:9" x14ac:dyDescent="0.25">
      <c r="A151" s="45">
        <v>44038</v>
      </c>
      <c r="B151" s="134">
        <f t="shared" si="18"/>
        <v>1</v>
      </c>
      <c r="C151" s="132">
        <f t="shared" si="19"/>
        <v>4180</v>
      </c>
      <c r="D151" s="133">
        <f t="shared" si="20"/>
        <v>4003.52</v>
      </c>
      <c r="E151" s="132">
        <f t="shared" si="21"/>
        <v>176.48</v>
      </c>
      <c r="F151" s="132">
        <f t="shared" si="22"/>
        <v>429430.81</v>
      </c>
      <c r="G151" s="132">
        <f t="shared" si="16"/>
        <v>425427.29</v>
      </c>
      <c r="H151" s="132">
        <f t="shared" si="23"/>
        <v>176.47841506849312</v>
      </c>
      <c r="I151" s="113">
        <f t="shared" si="17"/>
        <v>-1.5849315068692249E-3</v>
      </c>
    </row>
    <row r="152" spans="1:9" x14ac:dyDescent="0.25">
      <c r="A152" s="45">
        <v>44039</v>
      </c>
      <c r="B152" s="134">
        <f t="shared" si="18"/>
        <v>1</v>
      </c>
      <c r="C152" s="132">
        <f t="shared" si="19"/>
        <v>4180</v>
      </c>
      <c r="D152" s="133">
        <f t="shared" si="20"/>
        <v>4005.17</v>
      </c>
      <c r="E152" s="132">
        <f t="shared" si="21"/>
        <v>174.83</v>
      </c>
      <c r="F152" s="132">
        <f t="shared" si="22"/>
        <v>425427.29</v>
      </c>
      <c r="G152" s="132">
        <f t="shared" si="16"/>
        <v>421422.12</v>
      </c>
      <c r="H152" s="132">
        <f t="shared" si="23"/>
        <v>174.83313287671231</v>
      </c>
      <c r="I152" s="113">
        <f t="shared" si="17"/>
        <v>3.1328767123000034E-3</v>
      </c>
    </row>
    <row r="153" spans="1:9" x14ac:dyDescent="0.25">
      <c r="A153" s="45">
        <v>44040</v>
      </c>
      <c r="B153" s="134">
        <f t="shared" si="18"/>
        <v>1</v>
      </c>
      <c r="C153" s="132">
        <f t="shared" si="19"/>
        <v>4180</v>
      </c>
      <c r="D153" s="133">
        <f t="shared" si="20"/>
        <v>4006.81</v>
      </c>
      <c r="E153" s="132">
        <f t="shared" si="21"/>
        <v>173.19</v>
      </c>
      <c r="F153" s="132">
        <f t="shared" si="22"/>
        <v>421422.12</v>
      </c>
      <c r="G153" s="132">
        <f t="shared" si="16"/>
        <v>417415.31</v>
      </c>
      <c r="H153" s="132">
        <f t="shared" si="23"/>
        <v>173.18717260273974</v>
      </c>
      <c r="I153" s="113">
        <f t="shared" si="17"/>
        <v>-2.8273972602619324E-3</v>
      </c>
    </row>
    <row r="154" spans="1:9" x14ac:dyDescent="0.25">
      <c r="A154" s="45">
        <v>44041</v>
      </c>
      <c r="B154" s="134">
        <f t="shared" si="18"/>
        <v>1</v>
      </c>
      <c r="C154" s="132">
        <f t="shared" si="19"/>
        <v>4180</v>
      </c>
      <c r="D154" s="133">
        <f t="shared" si="20"/>
        <v>4008.46</v>
      </c>
      <c r="E154" s="132">
        <f t="shared" si="21"/>
        <v>171.54</v>
      </c>
      <c r="F154" s="132">
        <f t="shared" si="22"/>
        <v>417415.31</v>
      </c>
      <c r="G154" s="132">
        <f t="shared" si="16"/>
        <v>413406.85</v>
      </c>
      <c r="H154" s="132">
        <f t="shared" si="23"/>
        <v>171.54053835616438</v>
      </c>
      <c r="I154" s="113">
        <f t="shared" si="17"/>
        <v>5.3835616438391298E-4</v>
      </c>
    </row>
    <row r="155" spans="1:9" x14ac:dyDescent="0.25">
      <c r="A155" s="45">
        <v>44042</v>
      </c>
      <c r="B155" s="134">
        <f t="shared" si="18"/>
        <v>1</v>
      </c>
      <c r="C155" s="132">
        <f t="shared" si="19"/>
        <v>4180</v>
      </c>
      <c r="D155" s="133">
        <f t="shared" si="20"/>
        <v>4010.11</v>
      </c>
      <c r="E155" s="132">
        <f t="shared" si="21"/>
        <v>169.89</v>
      </c>
      <c r="F155" s="132">
        <f t="shared" si="22"/>
        <v>413406.85</v>
      </c>
      <c r="G155" s="132">
        <f t="shared" si="16"/>
        <v>409396.74</v>
      </c>
      <c r="H155" s="132">
        <f t="shared" si="23"/>
        <v>169.89322602739725</v>
      </c>
      <c r="I155" s="113">
        <f t="shared" si="17"/>
        <v>3.2260273972610776E-3</v>
      </c>
    </row>
    <row r="156" spans="1:9" x14ac:dyDescent="0.25">
      <c r="A156" s="45">
        <v>44043</v>
      </c>
      <c r="B156" s="134">
        <f t="shared" si="18"/>
        <v>1</v>
      </c>
      <c r="C156" s="132">
        <f t="shared" si="19"/>
        <v>4180</v>
      </c>
      <c r="D156" s="133">
        <f t="shared" si="20"/>
        <v>4011.75</v>
      </c>
      <c r="E156" s="132">
        <f t="shared" si="21"/>
        <v>168.25</v>
      </c>
      <c r="F156" s="132">
        <f t="shared" si="22"/>
        <v>409396.74</v>
      </c>
      <c r="G156" s="132">
        <f t="shared" si="16"/>
        <v>405384.99</v>
      </c>
      <c r="H156" s="132">
        <f t="shared" si="23"/>
        <v>168.24523561643835</v>
      </c>
      <c r="I156" s="113">
        <f t="shared" si="17"/>
        <v>-4.7643835616497654E-3</v>
      </c>
    </row>
    <row r="157" spans="1:9" x14ac:dyDescent="0.25">
      <c r="A157" s="45">
        <v>44044</v>
      </c>
      <c r="B157" s="134">
        <f t="shared" si="18"/>
        <v>1</v>
      </c>
      <c r="C157" s="132">
        <f t="shared" si="19"/>
        <v>4180</v>
      </c>
      <c r="D157" s="133">
        <f t="shared" si="20"/>
        <v>4013.4</v>
      </c>
      <c r="E157" s="132">
        <f t="shared" si="21"/>
        <v>166.6</v>
      </c>
      <c r="F157" s="132">
        <f t="shared" si="22"/>
        <v>405384.99</v>
      </c>
      <c r="G157" s="132">
        <f t="shared" si="16"/>
        <v>401371.58999999997</v>
      </c>
      <c r="H157" s="132">
        <f t="shared" si="23"/>
        <v>166.5965712328767</v>
      </c>
      <c r="I157" s="113">
        <f t="shared" si="17"/>
        <v>-3.4287671232959838E-3</v>
      </c>
    </row>
    <row r="158" spans="1:9" x14ac:dyDescent="0.25">
      <c r="A158" s="45">
        <v>44045</v>
      </c>
      <c r="B158" s="134">
        <f t="shared" si="18"/>
        <v>1</v>
      </c>
      <c r="C158" s="132">
        <f t="shared" si="19"/>
        <v>4180</v>
      </c>
      <c r="D158" s="133">
        <f t="shared" si="20"/>
        <v>4015.05</v>
      </c>
      <c r="E158" s="132">
        <f t="shared" si="21"/>
        <v>164.95</v>
      </c>
      <c r="F158" s="132">
        <f t="shared" si="22"/>
        <v>401371.58999999997</v>
      </c>
      <c r="G158" s="132">
        <f t="shared" si="16"/>
        <v>397356.54</v>
      </c>
      <c r="H158" s="132">
        <f t="shared" si="23"/>
        <v>164.94722876712328</v>
      </c>
      <c r="I158" s="113">
        <f t="shared" si="17"/>
        <v>-2.7712328767108829E-3</v>
      </c>
    </row>
    <row r="159" spans="1:9" x14ac:dyDescent="0.25">
      <c r="A159" s="45">
        <v>44046</v>
      </c>
      <c r="B159" s="134">
        <f t="shared" si="18"/>
        <v>1</v>
      </c>
      <c r="C159" s="132">
        <f t="shared" si="19"/>
        <v>4180</v>
      </c>
      <c r="D159" s="133">
        <f t="shared" si="20"/>
        <v>4016.7</v>
      </c>
      <c r="E159" s="132">
        <f t="shared" si="21"/>
        <v>163.30000000000001</v>
      </c>
      <c r="F159" s="132">
        <f t="shared" si="22"/>
        <v>397356.54</v>
      </c>
      <c r="G159" s="132">
        <f t="shared" si="16"/>
        <v>393339.83999999997</v>
      </c>
      <c r="H159" s="132">
        <f t="shared" si="23"/>
        <v>163.29720821917806</v>
      </c>
      <c r="I159" s="113">
        <f t="shared" si="17"/>
        <v>-2.7917808219513063E-3</v>
      </c>
    </row>
    <row r="160" spans="1:9" x14ac:dyDescent="0.25">
      <c r="A160" s="45">
        <v>44047</v>
      </c>
      <c r="B160" s="134">
        <f t="shared" si="18"/>
        <v>1</v>
      </c>
      <c r="C160" s="132">
        <f t="shared" si="19"/>
        <v>4180</v>
      </c>
      <c r="D160" s="133">
        <f t="shared" si="20"/>
        <v>4018.35</v>
      </c>
      <c r="E160" s="132">
        <f t="shared" si="21"/>
        <v>161.65</v>
      </c>
      <c r="F160" s="132">
        <f t="shared" si="22"/>
        <v>393339.83999999997</v>
      </c>
      <c r="G160" s="132">
        <f t="shared" si="16"/>
        <v>389321.49</v>
      </c>
      <c r="H160" s="132">
        <f t="shared" si="23"/>
        <v>161.64650958904107</v>
      </c>
      <c r="I160" s="113">
        <f t="shared" si="17"/>
        <v>-3.4904109589319887E-3</v>
      </c>
    </row>
    <row r="161" spans="1:9" x14ac:dyDescent="0.25">
      <c r="A161" s="45">
        <v>44048</v>
      </c>
      <c r="B161" s="134">
        <f t="shared" si="18"/>
        <v>1</v>
      </c>
      <c r="C161" s="132">
        <f t="shared" si="19"/>
        <v>4180</v>
      </c>
      <c r="D161" s="133">
        <f t="shared" si="20"/>
        <v>4020</v>
      </c>
      <c r="E161" s="132">
        <f t="shared" si="21"/>
        <v>160</v>
      </c>
      <c r="F161" s="132">
        <f t="shared" si="22"/>
        <v>389321.49</v>
      </c>
      <c r="G161" s="132">
        <f t="shared" si="16"/>
        <v>385301.49</v>
      </c>
      <c r="H161" s="132">
        <f t="shared" si="23"/>
        <v>159.99513287671232</v>
      </c>
      <c r="I161" s="113">
        <f t="shared" si="17"/>
        <v>-4.8671232876813519E-3</v>
      </c>
    </row>
    <row r="162" spans="1:9" x14ac:dyDescent="0.25">
      <c r="A162" s="45">
        <v>44049</v>
      </c>
      <c r="B162" s="134">
        <f t="shared" si="18"/>
        <v>1</v>
      </c>
      <c r="C162" s="132">
        <f t="shared" si="19"/>
        <v>4180</v>
      </c>
      <c r="D162" s="133">
        <f t="shared" si="20"/>
        <v>4021.66</v>
      </c>
      <c r="E162" s="132">
        <f t="shared" si="21"/>
        <v>158.34</v>
      </c>
      <c r="F162" s="132">
        <f t="shared" si="22"/>
        <v>385301.49</v>
      </c>
      <c r="G162" s="132">
        <f t="shared" si="16"/>
        <v>381279.83</v>
      </c>
      <c r="H162" s="132">
        <f t="shared" si="23"/>
        <v>158.34307808219179</v>
      </c>
      <c r="I162" s="113">
        <f t="shared" si="17"/>
        <v>3.0780821917915091E-3</v>
      </c>
    </row>
    <row r="163" spans="1:9" x14ac:dyDescent="0.25">
      <c r="A163" s="45">
        <v>44050</v>
      </c>
      <c r="B163" s="134">
        <f t="shared" si="18"/>
        <v>1</v>
      </c>
      <c r="C163" s="132">
        <f t="shared" si="19"/>
        <v>4180</v>
      </c>
      <c r="D163" s="133">
        <f t="shared" si="20"/>
        <v>4023.31</v>
      </c>
      <c r="E163" s="132">
        <f t="shared" si="21"/>
        <v>156.69</v>
      </c>
      <c r="F163" s="132">
        <f t="shared" si="22"/>
        <v>381279.83</v>
      </c>
      <c r="G163" s="132">
        <f t="shared" si="16"/>
        <v>377256.52</v>
      </c>
      <c r="H163" s="132">
        <f t="shared" si="23"/>
        <v>156.69034109589043</v>
      </c>
      <c r="I163" s="113">
        <f t="shared" si="17"/>
        <v>3.4109589043396227E-4</v>
      </c>
    </row>
    <row r="164" spans="1:9" x14ac:dyDescent="0.25">
      <c r="A164" s="45">
        <v>44051</v>
      </c>
      <c r="B164" s="134">
        <f t="shared" si="18"/>
        <v>1</v>
      </c>
      <c r="C164" s="132">
        <f t="shared" si="19"/>
        <v>4180</v>
      </c>
      <c r="D164" s="133">
        <f t="shared" si="20"/>
        <v>4024.96</v>
      </c>
      <c r="E164" s="132">
        <f t="shared" si="21"/>
        <v>155.04</v>
      </c>
      <c r="F164" s="132">
        <f t="shared" si="22"/>
        <v>377256.52</v>
      </c>
      <c r="G164" s="132">
        <f t="shared" si="16"/>
        <v>373231.56</v>
      </c>
      <c r="H164" s="132">
        <f t="shared" si="23"/>
        <v>155.03692602739727</v>
      </c>
      <c r="I164" s="113">
        <f t="shared" si="17"/>
        <v>-3.0739726027206871E-3</v>
      </c>
    </row>
    <row r="165" spans="1:9" x14ac:dyDescent="0.25">
      <c r="A165" s="45">
        <v>44052</v>
      </c>
      <c r="B165" s="134">
        <f t="shared" si="18"/>
        <v>1</v>
      </c>
      <c r="C165" s="132">
        <f t="shared" si="19"/>
        <v>4180</v>
      </c>
      <c r="D165" s="133">
        <f t="shared" si="20"/>
        <v>4026.62</v>
      </c>
      <c r="E165" s="132">
        <f t="shared" si="21"/>
        <v>153.38</v>
      </c>
      <c r="F165" s="132">
        <f t="shared" si="22"/>
        <v>373231.56</v>
      </c>
      <c r="G165" s="132">
        <f t="shared" si="16"/>
        <v>369204.94</v>
      </c>
      <c r="H165" s="132">
        <f t="shared" si="23"/>
        <v>153.38283287671231</v>
      </c>
      <c r="I165" s="113">
        <f t="shared" si="17"/>
        <v>2.8328767123184662E-3</v>
      </c>
    </row>
    <row r="166" spans="1:9" x14ac:dyDescent="0.25">
      <c r="A166" s="45">
        <v>44053</v>
      </c>
      <c r="B166" s="134">
        <f t="shared" si="18"/>
        <v>1</v>
      </c>
      <c r="C166" s="132">
        <f t="shared" si="19"/>
        <v>4180</v>
      </c>
      <c r="D166" s="133">
        <f t="shared" si="20"/>
        <v>4028.27</v>
      </c>
      <c r="E166" s="132">
        <f t="shared" si="21"/>
        <v>151.72999999999999</v>
      </c>
      <c r="F166" s="132">
        <f t="shared" si="22"/>
        <v>369204.94</v>
      </c>
      <c r="G166" s="132">
        <f t="shared" si="16"/>
        <v>365176.67</v>
      </c>
      <c r="H166" s="132">
        <f t="shared" si="23"/>
        <v>151.72805753424657</v>
      </c>
      <c r="I166" s="113">
        <f t="shared" si="17"/>
        <v>-1.9424657534159451E-3</v>
      </c>
    </row>
    <row r="167" spans="1:9" x14ac:dyDescent="0.25">
      <c r="A167" s="45">
        <v>44054</v>
      </c>
      <c r="B167" s="134">
        <f t="shared" si="18"/>
        <v>1</v>
      </c>
      <c r="C167" s="132">
        <f t="shared" si="19"/>
        <v>4180</v>
      </c>
      <c r="D167" s="133">
        <f t="shared" si="20"/>
        <v>4029.93</v>
      </c>
      <c r="E167" s="132">
        <f t="shared" si="21"/>
        <v>150.07</v>
      </c>
      <c r="F167" s="132">
        <f t="shared" si="22"/>
        <v>365176.67</v>
      </c>
      <c r="G167" s="132">
        <f t="shared" si="16"/>
        <v>361146.74</v>
      </c>
      <c r="H167" s="132">
        <f t="shared" si="23"/>
        <v>150.07260410958904</v>
      </c>
      <c r="I167" s="113">
        <f t="shared" si="17"/>
        <v>2.6041095890434462E-3</v>
      </c>
    </row>
    <row r="168" spans="1:9" x14ac:dyDescent="0.25">
      <c r="A168" s="45">
        <v>44055</v>
      </c>
      <c r="B168" s="134">
        <f t="shared" si="18"/>
        <v>1</v>
      </c>
      <c r="C168" s="132">
        <f t="shared" si="19"/>
        <v>4180</v>
      </c>
      <c r="D168" s="133">
        <f t="shared" si="20"/>
        <v>4031.58</v>
      </c>
      <c r="E168" s="132">
        <f t="shared" si="21"/>
        <v>148.41999999999999</v>
      </c>
      <c r="F168" s="132">
        <f t="shared" si="22"/>
        <v>361146.74</v>
      </c>
      <c r="G168" s="132">
        <f t="shared" si="16"/>
        <v>357115.16</v>
      </c>
      <c r="H168" s="132">
        <f t="shared" si="23"/>
        <v>148.41646849315069</v>
      </c>
      <c r="I168" s="113">
        <f t="shared" si="17"/>
        <v>-3.5315068492991486E-3</v>
      </c>
    </row>
    <row r="169" spans="1:9" x14ac:dyDescent="0.25">
      <c r="A169" s="45">
        <v>44056</v>
      </c>
      <c r="B169" s="134">
        <f t="shared" si="18"/>
        <v>1</v>
      </c>
      <c r="C169" s="132">
        <f t="shared" si="19"/>
        <v>4180</v>
      </c>
      <c r="D169" s="133">
        <f t="shared" si="20"/>
        <v>4033.24</v>
      </c>
      <c r="E169" s="132">
        <f t="shared" si="21"/>
        <v>146.76</v>
      </c>
      <c r="F169" s="132">
        <f t="shared" si="22"/>
        <v>357115.16</v>
      </c>
      <c r="G169" s="132">
        <f t="shared" si="16"/>
        <v>353081.92</v>
      </c>
      <c r="H169" s="132">
        <f t="shared" si="23"/>
        <v>146.75965479452054</v>
      </c>
      <c r="I169" s="113">
        <f t="shared" si="17"/>
        <v>-3.4520547944794089E-4</v>
      </c>
    </row>
    <row r="170" spans="1:9" x14ac:dyDescent="0.25">
      <c r="A170" s="45">
        <v>44057</v>
      </c>
      <c r="B170" s="134">
        <f t="shared" si="18"/>
        <v>1</v>
      </c>
      <c r="C170" s="132">
        <f t="shared" si="19"/>
        <v>4180</v>
      </c>
      <c r="D170" s="133">
        <f t="shared" si="20"/>
        <v>4034.9</v>
      </c>
      <c r="E170" s="132">
        <f t="shared" si="21"/>
        <v>145.1</v>
      </c>
      <c r="F170" s="132">
        <f t="shared" si="22"/>
        <v>353081.92</v>
      </c>
      <c r="G170" s="132">
        <f t="shared" si="16"/>
        <v>349047.01999999996</v>
      </c>
      <c r="H170" s="132">
        <f t="shared" si="23"/>
        <v>145.10215890410956</v>
      </c>
      <c r="I170" s="113">
        <f t="shared" si="17"/>
        <v>2.158904109563764E-3</v>
      </c>
    </row>
    <row r="171" spans="1:9" x14ac:dyDescent="0.25">
      <c r="A171" s="45">
        <v>44058</v>
      </c>
      <c r="B171" s="134">
        <f t="shared" si="18"/>
        <v>1</v>
      </c>
      <c r="C171" s="132">
        <f t="shared" si="19"/>
        <v>4180</v>
      </c>
      <c r="D171" s="133">
        <f t="shared" si="20"/>
        <v>4036.56</v>
      </c>
      <c r="E171" s="132">
        <f t="shared" si="21"/>
        <v>143.44</v>
      </c>
      <c r="F171" s="132">
        <f t="shared" si="22"/>
        <v>349047.01999999996</v>
      </c>
      <c r="G171" s="132">
        <f t="shared" si="16"/>
        <v>345010.45999999996</v>
      </c>
      <c r="H171" s="132">
        <f t="shared" si="23"/>
        <v>143.44398082191779</v>
      </c>
      <c r="I171" s="113">
        <f t="shared" si="17"/>
        <v>3.9808219177928095E-3</v>
      </c>
    </row>
    <row r="172" spans="1:9" x14ac:dyDescent="0.25">
      <c r="A172" s="45">
        <v>44059</v>
      </c>
      <c r="B172" s="134">
        <f t="shared" si="18"/>
        <v>1</v>
      </c>
      <c r="C172" s="132">
        <f t="shared" si="19"/>
        <v>4180</v>
      </c>
      <c r="D172" s="133">
        <f t="shared" si="20"/>
        <v>4038.21</v>
      </c>
      <c r="E172" s="132">
        <f t="shared" si="21"/>
        <v>141.79</v>
      </c>
      <c r="F172" s="132">
        <f t="shared" si="22"/>
        <v>345010.45999999996</v>
      </c>
      <c r="G172" s="132">
        <f t="shared" si="16"/>
        <v>340972.24999999994</v>
      </c>
      <c r="H172" s="132">
        <f t="shared" si="23"/>
        <v>141.78512054794518</v>
      </c>
      <c r="I172" s="113">
        <f t="shared" si="17"/>
        <v>-4.8794520548085529E-3</v>
      </c>
    </row>
    <row r="173" spans="1:9" x14ac:dyDescent="0.25">
      <c r="A173" s="45">
        <v>44060</v>
      </c>
      <c r="B173" s="134">
        <f t="shared" si="18"/>
        <v>1</v>
      </c>
      <c r="C173" s="132">
        <f t="shared" si="19"/>
        <v>4180</v>
      </c>
      <c r="D173" s="133">
        <f t="shared" si="20"/>
        <v>4039.87</v>
      </c>
      <c r="E173" s="132">
        <f t="shared" si="21"/>
        <v>140.13</v>
      </c>
      <c r="F173" s="132">
        <f t="shared" si="22"/>
        <v>340972.24999999994</v>
      </c>
      <c r="G173" s="132">
        <f t="shared" si="16"/>
        <v>336932.37999999995</v>
      </c>
      <c r="H173" s="132">
        <f t="shared" si="23"/>
        <v>140.12558219178078</v>
      </c>
      <c r="I173" s="113">
        <f t="shared" si="17"/>
        <v>-4.4178082192161128E-3</v>
      </c>
    </row>
    <row r="174" spans="1:9" x14ac:dyDescent="0.25">
      <c r="A174" s="45">
        <v>44061</v>
      </c>
      <c r="B174" s="134">
        <f t="shared" si="18"/>
        <v>1</v>
      </c>
      <c r="C174" s="132">
        <f t="shared" si="19"/>
        <v>4180</v>
      </c>
      <c r="D174" s="133">
        <f t="shared" si="20"/>
        <v>4041.53</v>
      </c>
      <c r="E174" s="132">
        <f t="shared" si="21"/>
        <v>138.47</v>
      </c>
      <c r="F174" s="132">
        <f t="shared" si="22"/>
        <v>336932.37999999995</v>
      </c>
      <c r="G174" s="132">
        <f t="shared" si="16"/>
        <v>332890.84999999992</v>
      </c>
      <c r="H174" s="132">
        <f t="shared" si="23"/>
        <v>138.46536164383559</v>
      </c>
      <c r="I174" s="113">
        <f t="shared" si="17"/>
        <v>-4.638356164406332E-3</v>
      </c>
    </row>
    <row r="175" spans="1:9" x14ac:dyDescent="0.25">
      <c r="A175" s="45">
        <v>44062</v>
      </c>
      <c r="B175" s="134">
        <f t="shared" si="18"/>
        <v>1</v>
      </c>
      <c r="C175" s="132">
        <f t="shared" si="19"/>
        <v>4180</v>
      </c>
      <c r="D175" s="133">
        <f t="shared" si="20"/>
        <v>4043.2</v>
      </c>
      <c r="E175" s="132">
        <f t="shared" si="21"/>
        <v>136.80000000000001</v>
      </c>
      <c r="F175" s="132">
        <f t="shared" si="22"/>
        <v>332890.84999999992</v>
      </c>
      <c r="G175" s="132">
        <f t="shared" si="16"/>
        <v>328847.64999999991</v>
      </c>
      <c r="H175" s="132">
        <f t="shared" si="23"/>
        <v>136.80445890410957</v>
      </c>
      <c r="I175" s="113">
        <f t="shared" si="17"/>
        <v>4.4589041095548509E-3</v>
      </c>
    </row>
    <row r="176" spans="1:9" x14ac:dyDescent="0.25">
      <c r="A176" s="45">
        <v>44063</v>
      </c>
      <c r="B176" s="134">
        <f t="shared" si="18"/>
        <v>1</v>
      </c>
      <c r="C176" s="132">
        <f t="shared" si="19"/>
        <v>4180</v>
      </c>
      <c r="D176" s="133">
        <f t="shared" si="20"/>
        <v>4044.86</v>
      </c>
      <c r="E176" s="132">
        <f t="shared" si="21"/>
        <v>135.13999999999999</v>
      </c>
      <c r="F176" s="132">
        <f t="shared" si="22"/>
        <v>328847.64999999991</v>
      </c>
      <c r="G176" s="132">
        <f t="shared" si="16"/>
        <v>324802.78999999992</v>
      </c>
      <c r="H176" s="132">
        <f t="shared" si="23"/>
        <v>135.14286986301366</v>
      </c>
      <c r="I176" s="113">
        <f t="shared" si="17"/>
        <v>2.8698630136716474E-3</v>
      </c>
    </row>
    <row r="177" spans="1:9" x14ac:dyDescent="0.25">
      <c r="A177" s="45">
        <v>44064</v>
      </c>
      <c r="B177" s="134">
        <f t="shared" si="18"/>
        <v>1</v>
      </c>
      <c r="C177" s="132">
        <f t="shared" si="19"/>
        <v>4180</v>
      </c>
      <c r="D177" s="133">
        <f t="shared" si="20"/>
        <v>4046.52</v>
      </c>
      <c r="E177" s="132">
        <f t="shared" si="21"/>
        <v>133.47999999999999</v>
      </c>
      <c r="F177" s="132">
        <f t="shared" si="22"/>
        <v>324802.78999999992</v>
      </c>
      <c r="G177" s="132">
        <f t="shared" si="16"/>
        <v>320756.2699999999</v>
      </c>
      <c r="H177" s="132">
        <f t="shared" si="23"/>
        <v>133.48059863013694</v>
      </c>
      <c r="I177" s="113">
        <f t="shared" si="17"/>
        <v>5.9863013694894107E-4</v>
      </c>
    </row>
    <row r="178" spans="1:9" x14ac:dyDescent="0.25">
      <c r="A178" s="45">
        <v>44065</v>
      </c>
      <c r="B178" s="134">
        <f t="shared" si="18"/>
        <v>1</v>
      </c>
      <c r="C178" s="132">
        <f t="shared" si="19"/>
        <v>4180</v>
      </c>
      <c r="D178" s="133">
        <f t="shared" si="20"/>
        <v>4048.18</v>
      </c>
      <c r="E178" s="132">
        <f t="shared" si="21"/>
        <v>131.82</v>
      </c>
      <c r="F178" s="132">
        <f t="shared" si="22"/>
        <v>320756.2699999999</v>
      </c>
      <c r="G178" s="132">
        <f t="shared" si="16"/>
        <v>316708.08999999991</v>
      </c>
      <c r="H178" s="132">
        <f t="shared" si="23"/>
        <v>131.81764520547941</v>
      </c>
      <c r="I178" s="113">
        <f t="shared" si="17"/>
        <v>-2.3547945205848464E-3</v>
      </c>
    </row>
    <row r="179" spans="1:9" x14ac:dyDescent="0.25">
      <c r="A179" s="45">
        <v>44066</v>
      </c>
      <c r="B179" s="134">
        <f t="shared" si="18"/>
        <v>1</v>
      </c>
      <c r="C179" s="132">
        <f t="shared" si="19"/>
        <v>4180</v>
      </c>
      <c r="D179" s="133">
        <f t="shared" si="20"/>
        <v>4049.85</v>
      </c>
      <c r="E179" s="132">
        <f t="shared" si="21"/>
        <v>130.15</v>
      </c>
      <c r="F179" s="132">
        <f t="shared" si="22"/>
        <v>316708.08999999991</v>
      </c>
      <c r="G179" s="132">
        <f t="shared" si="16"/>
        <v>312658.23999999993</v>
      </c>
      <c r="H179" s="132">
        <f t="shared" si="23"/>
        <v>130.15400958904104</v>
      </c>
      <c r="I179" s="113">
        <f t="shared" si="17"/>
        <v>4.0095890410327684E-3</v>
      </c>
    </row>
    <row r="180" spans="1:9" x14ac:dyDescent="0.25">
      <c r="A180" s="45">
        <v>44067</v>
      </c>
      <c r="B180" s="134">
        <f t="shared" si="18"/>
        <v>1</v>
      </c>
      <c r="C180" s="132">
        <f t="shared" si="19"/>
        <v>4180</v>
      </c>
      <c r="D180" s="133">
        <f t="shared" si="20"/>
        <v>4051.51</v>
      </c>
      <c r="E180" s="132">
        <f t="shared" si="21"/>
        <v>128.49</v>
      </c>
      <c r="F180" s="132">
        <f t="shared" si="22"/>
        <v>312658.23999999993</v>
      </c>
      <c r="G180" s="132">
        <f t="shared" si="16"/>
        <v>308606.72999999992</v>
      </c>
      <c r="H180" s="132">
        <f t="shared" si="23"/>
        <v>128.48968767123284</v>
      </c>
      <c r="I180" s="113">
        <f t="shared" si="17"/>
        <v>-3.1232876716558167E-4</v>
      </c>
    </row>
    <row r="181" spans="1:9" x14ac:dyDescent="0.25">
      <c r="A181" s="45">
        <v>44068</v>
      </c>
      <c r="B181" s="134">
        <f t="shared" si="18"/>
        <v>1</v>
      </c>
      <c r="C181" s="132">
        <f t="shared" si="19"/>
        <v>4180</v>
      </c>
      <c r="D181" s="133">
        <f t="shared" si="20"/>
        <v>4053.18</v>
      </c>
      <c r="E181" s="132">
        <f t="shared" si="21"/>
        <v>126.82</v>
      </c>
      <c r="F181" s="132">
        <f t="shared" si="22"/>
        <v>308606.72999999992</v>
      </c>
      <c r="G181" s="132">
        <f t="shared" si="16"/>
        <v>304553.54999999993</v>
      </c>
      <c r="H181" s="132">
        <f t="shared" si="23"/>
        <v>126.82468356164379</v>
      </c>
      <c r="I181" s="113">
        <f t="shared" si="17"/>
        <v>4.6835616438016814E-3</v>
      </c>
    </row>
    <row r="182" spans="1:9" x14ac:dyDescent="0.25">
      <c r="A182" s="45">
        <v>44069</v>
      </c>
      <c r="B182" s="134">
        <f t="shared" si="18"/>
        <v>1</v>
      </c>
      <c r="C182" s="132">
        <f t="shared" si="19"/>
        <v>4180</v>
      </c>
      <c r="D182" s="133">
        <f t="shared" si="20"/>
        <v>4054.84</v>
      </c>
      <c r="E182" s="132">
        <f t="shared" si="21"/>
        <v>125.16</v>
      </c>
      <c r="F182" s="132">
        <f t="shared" si="22"/>
        <v>304553.54999999993</v>
      </c>
      <c r="G182" s="132">
        <f t="shared" si="16"/>
        <v>300498.7099999999</v>
      </c>
      <c r="H182" s="132">
        <f t="shared" si="23"/>
        <v>125.15899315068489</v>
      </c>
      <c r="I182" s="113">
        <f t="shared" si="17"/>
        <v>-1.0068493151038638E-3</v>
      </c>
    </row>
    <row r="183" spans="1:9" x14ac:dyDescent="0.25">
      <c r="A183" s="45">
        <v>44070</v>
      </c>
      <c r="B183" s="134">
        <f t="shared" si="18"/>
        <v>1</v>
      </c>
      <c r="C183" s="132">
        <f t="shared" si="19"/>
        <v>4180</v>
      </c>
      <c r="D183" s="133">
        <f t="shared" si="20"/>
        <v>4056.51</v>
      </c>
      <c r="E183" s="132">
        <f t="shared" si="21"/>
        <v>123.49</v>
      </c>
      <c r="F183" s="132">
        <f t="shared" si="22"/>
        <v>300498.7099999999</v>
      </c>
      <c r="G183" s="132">
        <f t="shared" si="16"/>
        <v>296442.1999999999</v>
      </c>
      <c r="H183" s="132">
        <f t="shared" si="23"/>
        <v>123.49262054794517</v>
      </c>
      <c r="I183" s="113">
        <f t="shared" si="17"/>
        <v>2.620547945170415E-3</v>
      </c>
    </row>
    <row r="184" spans="1:9" x14ac:dyDescent="0.25">
      <c r="A184" s="45">
        <v>44071</v>
      </c>
      <c r="B184" s="134">
        <f t="shared" si="18"/>
        <v>1</v>
      </c>
      <c r="C184" s="132">
        <f t="shared" si="19"/>
        <v>4180</v>
      </c>
      <c r="D184" s="133">
        <f t="shared" si="20"/>
        <v>4058.17</v>
      </c>
      <c r="E184" s="132">
        <f t="shared" si="21"/>
        <v>121.83</v>
      </c>
      <c r="F184" s="132">
        <f t="shared" si="22"/>
        <v>296442.1999999999</v>
      </c>
      <c r="G184" s="132">
        <f t="shared" si="16"/>
        <v>292384.02999999991</v>
      </c>
      <c r="H184" s="132">
        <f t="shared" si="23"/>
        <v>121.82556164383556</v>
      </c>
      <c r="I184" s="113">
        <f t="shared" si="17"/>
        <v>-4.4383561644423253E-3</v>
      </c>
    </row>
    <row r="185" spans="1:9" x14ac:dyDescent="0.25">
      <c r="A185" s="45">
        <v>44072</v>
      </c>
      <c r="B185" s="134">
        <f t="shared" si="18"/>
        <v>1</v>
      </c>
      <c r="C185" s="132">
        <f t="shared" si="19"/>
        <v>4180</v>
      </c>
      <c r="D185" s="133">
        <f t="shared" si="20"/>
        <v>4059.84</v>
      </c>
      <c r="E185" s="132">
        <f t="shared" si="21"/>
        <v>120.16</v>
      </c>
      <c r="F185" s="132">
        <f t="shared" si="22"/>
        <v>292384.02999999991</v>
      </c>
      <c r="G185" s="132">
        <f t="shared" si="16"/>
        <v>288324.18999999989</v>
      </c>
      <c r="H185" s="132">
        <f t="shared" si="23"/>
        <v>120.15782054794516</v>
      </c>
      <c r="I185" s="113">
        <f t="shared" si="17"/>
        <v>-2.1794520548326091E-3</v>
      </c>
    </row>
    <row r="186" spans="1:9" x14ac:dyDescent="0.25">
      <c r="A186" s="45">
        <v>44073</v>
      </c>
      <c r="B186" s="134">
        <f t="shared" si="18"/>
        <v>1</v>
      </c>
      <c r="C186" s="132">
        <f t="shared" si="19"/>
        <v>4180</v>
      </c>
      <c r="D186" s="133">
        <f t="shared" si="20"/>
        <v>4061.51</v>
      </c>
      <c r="E186" s="132">
        <f t="shared" si="21"/>
        <v>118.49</v>
      </c>
      <c r="F186" s="132">
        <f t="shared" si="22"/>
        <v>288324.18999999989</v>
      </c>
      <c r="G186" s="132">
        <f t="shared" si="16"/>
        <v>284262.67999999988</v>
      </c>
      <c r="H186" s="132">
        <f t="shared" si="23"/>
        <v>118.48939315068489</v>
      </c>
      <c r="I186" s="113">
        <f t="shared" si="17"/>
        <v>-6.0684931510479601E-4</v>
      </c>
    </row>
    <row r="187" spans="1:9" x14ac:dyDescent="0.25">
      <c r="A187" s="45">
        <v>44074</v>
      </c>
      <c r="B187" s="134">
        <f t="shared" si="18"/>
        <v>1</v>
      </c>
      <c r="C187" s="132">
        <f t="shared" si="19"/>
        <v>4180</v>
      </c>
      <c r="D187" s="133">
        <f t="shared" si="20"/>
        <v>4063.18</v>
      </c>
      <c r="E187" s="132">
        <f t="shared" si="21"/>
        <v>116.82</v>
      </c>
      <c r="F187" s="132">
        <f t="shared" si="22"/>
        <v>284262.67999999988</v>
      </c>
      <c r="G187" s="132">
        <f t="shared" si="16"/>
        <v>280199.49999999988</v>
      </c>
      <c r="H187" s="132">
        <f t="shared" si="23"/>
        <v>116.82027945205473</v>
      </c>
      <c r="I187" s="113">
        <f t="shared" si="17"/>
        <v>2.794520547411139E-4</v>
      </c>
    </row>
    <row r="188" spans="1:9" x14ac:dyDescent="0.25">
      <c r="A188" s="45">
        <v>44075</v>
      </c>
      <c r="B188" s="134">
        <f t="shared" si="18"/>
        <v>1</v>
      </c>
      <c r="C188" s="132">
        <f t="shared" si="19"/>
        <v>4180</v>
      </c>
      <c r="D188" s="133">
        <f t="shared" si="20"/>
        <v>4064.85</v>
      </c>
      <c r="E188" s="132">
        <f t="shared" si="21"/>
        <v>115.15</v>
      </c>
      <c r="F188" s="132">
        <f t="shared" si="22"/>
        <v>280199.49999999988</v>
      </c>
      <c r="G188" s="132">
        <f t="shared" si="16"/>
        <v>276134.64999999991</v>
      </c>
      <c r="H188" s="132">
        <f t="shared" si="23"/>
        <v>115.15047945205474</v>
      </c>
      <c r="I188" s="113">
        <f t="shared" si="17"/>
        <v>4.7945205473354235E-4</v>
      </c>
    </row>
    <row r="189" spans="1:9" x14ac:dyDescent="0.25">
      <c r="A189" s="45">
        <v>44076</v>
      </c>
      <c r="B189" s="134">
        <f t="shared" si="18"/>
        <v>1</v>
      </c>
      <c r="C189" s="132">
        <f t="shared" si="19"/>
        <v>4180</v>
      </c>
      <c r="D189" s="133">
        <f t="shared" si="20"/>
        <v>4066.52</v>
      </c>
      <c r="E189" s="132">
        <f t="shared" si="21"/>
        <v>113.48</v>
      </c>
      <c r="F189" s="132">
        <f t="shared" si="22"/>
        <v>276134.64999999991</v>
      </c>
      <c r="G189" s="132">
        <f t="shared" si="16"/>
        <v>272068.12999999989</v>
      </c>
      <c r="H189" s="132">
        <f t="shared" si="23"/>
        <v>113.47999315068489</v>
      </c>
      <c r="I189" s="113">
        <f t="shared" si="17"/>
        <v>-6.8493151132997809E-6</v>
      </c>
    </row>
    <row r="190" spans="1:9" x14ac:dyDescent="0.25">
      <c r="A190" s="45">
        <v>44077</v>
      </c>
      <c r="B190" s="134">
        <f t="shared" si="18"/>
        <v>1</v>
      </c>
      <c r="C190" s="132">
        <f t="shared" si="19"/>
        <v>4180</v>
      </c>
      <c r="D190" s="133">
        <f t="shared" si="20"/>
        <v>4068.19</v>
      </c>
      <c r="E190" s="132">
        <f t="shared" si="21"/>
        <v>111.81</v>
      </c>
      <c r="F190" s="132">
        <f t="shared" si="22"/>
        <v>272068.12999999989</v>
      </c>
      <c r="G190" s="132">
        <f t="shared" si="16"/>
        <v>267999.93999999989</v>
      </c>
      <c r="H190" s="132">
        <f t="shared" si="23"/>
        <v>111.80882054794516</v>
      </c>
      <c r="I190" s="113">
        <f t="shared" si="17"/>
        <v>-1.1794520548420451E-3</v>
      </c>
    </row>
    <row r="191" spans="1:9" x14ac:dyDescent="0.25">
      <c r="A191" s="45">
        <v>44078</v>
      </c>
      <c r="B191" s="134">
        <f t="shared" si="18"/>
        <v>1</v>
      </c>
      <c r="C191" s="132">
        <f t="shared" si="19"/>
        <v>4180</v>
      </c>
      <c r="D191" s="133">
        <f t="shared" si="20"/>
        <v>4069.86</v>
      </c>
      <c r="E191" s="132">
        <f t="shared" si="21"/>
        <v>110.14</v>
      </c>
      <c r="F191" s="132">
        <f t="shared" si="22"/>
        <v>267999.93999999989</v>
      </c>
      <c r="G191" s="132">
        <f t="shared" si="16"/>
        <v>263930.0799999999</v>
      </c>
      <c r="H191" s="132">
        <f t="shared" si="23"/>
        <v>110.13696164383556</v>
      </c>
      <c r="I191" s="113">
        <f t="shared" si="17"/>
        <v>-3.0383561644384827E-3</v>
      </c>
    </row>
    <row r="192" spans="1:9" x14ac:dyDescent="0.25">
      <c r="A192" s="45">
        <v>44079</v>
      </c>
      <c r="B192" s="134">
        <f t="shared" si="18"/>
        <v>1</v>
      </c>
      <c r="C192" s="132">
        <f t="shared" si="19"/>
        <v>4180</v>
      </c>
      <c r="D192" s="133">
        <f t="shared" si="20"/>
        <v>4071.54</v>
      </c>
      <c r="E192" s="132">
        <f t="shared" si="21"/>
        <v>108.46</v>
      </c>
      <c r="F192" s="132">
        <f t="shared" si="22"/>
        <v>263930.0799999999</v>
      </c>
      <c r="G192" s="132">
        <f t="shared" si="16"/>
        <v>259858.53999999989</v>
      </c>
      <c r="H192" s="132">
        <f t="shared" si="23"/>
        <v>108.46441643835611</v>
      </c>
      <c r="I192" s="113">
        <f t="shared" si="17"/>
        <v>4.4164383561167142E-3</v>
      </c>
    </row>
    <row r="193" spans="1:9" x14ac:dyDescent="0.25">
      <c r="A193" s="45">
        <v>44080</v>
      </c>
      <c r="B193" s="134">
        <f t="shared" si="18"/>
        <v>1</v>
      </c>
      <c r="C193" s="132">
        <f t="shared" si="19"/>
        <v>4180</v>
      </c>
      <c r="D193" s="133">
        <f t="shared" si="20"/>
        <v>4073.21</v>
      </c>
      <c r="E193" s="132">
        <f t="shared" si="21"/>
        <v>106.79</v>
      </c>
      <c r="F193" s="132">
        <f t="shared" si="22"/>
        <v>259858.53999999989</v>
      </c>
      <c r="G193" s="132">
        <f t="shared" si="16"/>
        <v>255785.3299999999</v>
      </c>
      <c r="H193" s="132">
        <f t="shared" si="23"/>
        <v>106.79118082191775</v>
      </c>
      <c r="I193" s="113">
        <f t="shared" si="17"/>
        <v>1.1808219177424917E-3</v>
      </c>
    </row>
    <row r="194" spans="1:9" x14ac:dyDescent="0.25">
      <c r="A194" s="45">
        <v>44081</v>
      </c>
      <c r="B194" s="134">
        <f t="shared" si="18"/>
        <v>1</v>
      </c>
      <c r="C194" s="132">
        <f t="shared" si="19"/>
        <v>4180</v>
      </c>
      <c r="D194" s="133">
        <f t="shared" si="20"/>
        <v>4074.88</v>
      </c>
      <c r="E194" s="132">
        <f t="shared" si="21"/>
        <v>105.12</v>
      </c>
      <c r="F194" s="132">
        <f t="shared" si="22"/>
        <v>255785.3299999999</v>
      </c>
      <c r="G194" s="132">
        <f t="shared" si="16"/>
        <v>251710.4499999999</v>
      </c>
      <c r="H194" s="132">
        <f t="shared" si="23"/>
        <v>105.11725890410955</v>
      </c>
      <c r="I194" s="113">
        <f t="shared" si="17"/>
        <v>-2.7410958904567906E-3</v>
      </c>
    </row>
    <row r="195" spans="1:9" x14ac:dyDescent="0.25">
      <c r="A195" s="45">
        <v>44082</v>
      </c>
      <c r="B195" s="134">
        <f t="shared" si="18"/>
        <v>1</v>
      </c>
      <c r="C195" s="132">
        <f t="shared" si="19"/>
        <v>4180</v>
      </c>
      <c r="D195" s="133">
        <f t="shared" si="20"/>
        <v>4076.56</v>
      </c>
      <c r="E195" s="132">
        <f t="shared" si="21"/>
        <v>103.44</v>
      </c>
      <c r="F195" s="132">
        <f t="shared" si="22"/>
        <v>251710.4499999999</v>
      </c>
      <c r="G195" s="132">
        <f t="shared" si="16"/>
        <v>247633.8899999999</v>
      </c>
      <c r="H195" s="132">
        <f t="shared" si="23"/>
        <v>103.44265068493146</v>
      </c>
      <c r="I195" s="113">
        <f t="shared" si="17"/>
        <v>2.6506849314671399E-3</v>
      </c>
    </row>
    <row r="196" spans="1:9" x14ac:dyDescent="0.25">
      <c r="A196" s="45">
        <v>44083</v>
      </c>
      <c r="B196" s="134">
        <f t="shared" si="18"/>
        <v>1</v>
      </c>
      <c r="C196" s="132">
        <f t="shared" si="19"/>
        <v>4180</v>
      </c>
      <c r="D196" s="133">
        <f t="shared" si="20"/>
        <v>4078.23</v>
      </c>
      <c r="E196" s="132">
        <f t="shared" si="21"/>
        <v>101.77</v>
      </c>
      <c r="F196" s="132">
        <f t="shared" si="22"/>
        <v>247633.8899999999</v>
      </c>
      <c r="G196" s="132">
        <f t="shared" ref="G196:G255" si="24">F196-D196</f>
        <v>243555.65999999989</v>
      </c>
      <c r="H196" s="132">
        <f t="shared" si="23"/>
        <v>101.76735205479449</v>
      </c>
      <c r="I196" s="113">
        <f t="shared" ref="I196:I255" si="25">H196-E196</f>
        <v>-2.6479452055099273E-3</v>
      </c>
    </row>
    <row r="197" spans="1:9" x14ac:dyDescent="0.25">
      <c r="A197" s="45">
        <v>44084</v>
      </c>
      <c r="B197" s="134">
        <f t="shared" ref="B197:B255" si="26">A197-A196</f>
        <v>1</v>
      </c>
      <c r="C197" s="132">
        <f t="shared" ref="C197:C255" si="27">$D$2</f>
        <v>4180</v>
      </c>
      <c r="D197" s="133">
        <f t="shared" ref="D197:D255" si="28">C197-E197</f>
        <v>4079.91</v>
      </c>
      <c r="E197" s="132">
        <f t="shared" ref="E197:E254" si="29">ROUND(F197*B197*$B$2/365,2)</f>
        <v>100.09</v>
      </c>
      <c r="F197" s="132">
        <f t="shared" ref="F197:F255" si="30">G196</f>
        <v>243555.65999999989</v>
      </c>
      <c r="G197" s="132">
        <f t="shared" si="24"/>
        <v>239475.74999999988</v>
      </c>
      <c r="H197" s="132">
        <f t="shared" ref="H197:H255" si="31">F197*$B$2*B197/365</f>
        <v>100.09136712328761</v>
      </c>
      <c r="I197" s="113">
        <f t="shared" si="25"/>
        <v>1.3671232876077966E-3</v>
      </c>
    </row>
    <row r="198" spans="1:9" x14ac:dyDescent="0.25">
      <c r="A198" s="45">
        <v>44085</v>
      </c>
      <c r="B198" s="134">
        <f t="shared" si="26"/>
        <v>1</v>
      </c>
      <c r="C198" s="132">
        <f t="shared" si="27"/>
        <v>4180</v>
      </c>
      <c r="D198" s="133">
        <f t="shared" si="28"/>
        <v>4081.59</v>
      </c>
      <c r="E198" s="132">
        <f t="shared" si="29"/>
        <v>98.41</v>
      </c>
      <c r="F198" s="132">
        <f t="shared" si="30"/>
        <v>239475.74999999988</v>
      </c>
      <c r="G198" s="132">
        <f t="shared" si="24"/>
        <v>235394.15999999989</v>
      </c>
      <c r="H198" s="132">
        <f t="shared" si="31"/>
        <v>98.414691780821869</v>
      </c>
      <c r="I198" s="113">
        <f t="shared" si="25"/>
        <v>4.6917808218722712E-3</v>
      </c>
    </row>
    <row r="199" spans="1:9" x14ac:dyDescent="0.25">
      <c r="A199" s="45">
        <v>44086</v>
      </c>
      <c r="B199" s="134">
        <f t="shared" si="26"/>
        <v>1</v>
      </c>
      <c r="C199" s="132">
        <f t="shared" si="27"/>
        <v>4180</v>
      </c>
      <c r="D199" s="133">
        <f t="shared" si="28"/>
        <v>4083.26</v>
      </c>
      <c r="E199" s="132">
        <f t="shared" si="29"/>
        <v>96.74</v>
      </c>
      <c r="F199" s="132">
        <f t="shared" si="30"/>
        <v>235394.15999999989</v>
      </c>
      <c r="G199" s="132">
        <f t="shared" si="24"/>
        <v>231310.89999999988</v>
      </c>
      <c r="H199" s="132">
        <f t="shared" si="31"/>
        <v>96.737326027397216</v>
      </c>
      <c r="I199" s="113">
        <f t="shared" si="25"/>
        <v>-2.6739726027784627E-3</v>
      </c>
    </row>
    <row r="200" spans="1:9" x14ac:dyDescent="0.25">
      <c r="A200" s="45">
        <v>44087</v>
      </c>
      <c r="B200" s="134">
        <f t="shared" si="26"/>
        <v>1</v>
      </c>
      <c r="C200" s="132">
        <f t="shared" si="27"/>
        <v>4180</v>
      </c>
      <c r="D200" s="133">
        <f t="shared" si="28"/>
        <v>4084.94</v>
      </c>
      <c r="E200" s="132">
        <f t="shared" si="29"/>
        <v>95.06</v>
      </c>
      <c r="F200" s="132">
        <f t="shared" si="30"/>
        <v>231310.89999999988</v>
      </c>
      <c r="G200" s="132">
        <f t="shared" si="24"/>
        <v>227225.95999999988</v>
      </c>
      <c r="H200" s="132">
        <f t="shared" si="31"/>
        <v>95.059273972602682</v>
      </c>
      <c r="I200" s="113">
        <f t="shared" si="25"/>
        <v>-7.2602739732019472E-4</v>
      </c>
    </row>
    <row r="201" spans="1:9" x14ac:dyDescent="0.25">
      <c r="A201" s="45">
        <v>44088</v>
      </c>
      <c r="B201" s="134">
        <f t="shared" si="26"/>
        <v>1</v>
      </c>
      <c r="C201" s="132">
        <f t="shared" si="27"/>
        <v>4180</v>
      </c>
      <c r="D201" s="133">
        <f t="shared" si="28"/>
        <v>4086.62</v>
      </c>
      <c r="E201" s="132">
        <f t="shared" si="29"/>
        <v>93.38</v>
      </c>
      <c r="F201" s="132">
        <f t="shared" si="30"/>
        <v>227225.95999999988</v>
      </c>
      <c r="G201" s="132">
        <f t="shared" si="24"/>
        <v>223139.33999999988</v>
      </c>
      <c r="H201" s="132">
        <f t="shared" si="31"/>
        <v>93.380531506849252</v>
      </c>
      <c r="I201" s="113">
        <f t="shared" si="25"/>
        <v>5.3150684925640235E-4</v>
      </c>
    </row>
    <row r="202" spans="1:9" x14ac:dyDescent="0.25">
      <c r="A202" s="45">
        <v>44089</v>
      </c>
      <c r="B202" s="134">
        <f t="shared" si="26"/>
        <v>1</v>
      </c>
      <c r="C202" s="132">
        <f t="shared" si="27"/>
        <v>4180</v>
      </c>
      <c r="D202" s="133">
        <f t="shared" si="28"/>
        <v>4088.3</v>
      </c>
      <c r="E202" s="132">
        <f t="shared" si="29"/>
        <v>91.7</v>
      </c>
      <c r="F202" s="132">
        <f t="shared" si="30"/>
        <v>223139.33999999988</v>
      </c>
      <c r="G202" s="132">
        <f t="shared" si="24"/>
        <v>219051.03999999989</v>
      </c>
      <c r="H202" s="132">
        <f t="shared" si="31"/>
        <v>91.70109863013694</v>
      </c>
      <c r="I202" s="113">
        <f t="shared" si="25"/>
        <v>1.0986301369371176E-3</v>
      </c>
    </row>
    <row r="203" spans="1:9" x14ac:dyDescent="0.25">
      <c r="A203" s="45">
        <v>44090</v>
      </c>
      <c r="B203" s="134">
        <f t="shared" si="26"/>
        <v>1</v>
      </c>
      <c r="C203" s="132">
        <f t="shared" si="27"/>
        <v>4180</v>
      </c>
      <c r="D203" s="133">
        <f t="shared" si="28"/>
        <v>4089.98</v>
      </c>
      <c r="E203" s="132">
        <f t="shared" si="29"/>
        <v>90.02</v>
      </c>
      <c r="F203" s="132">
        <f t="shared" si="30"/>
        <v>219051.03999999989</v>
      </c>
      <c r="G203" s="132">
        <f t="shared" si="24"/>
        <v>214961.05999999988</v>
      </c>
      <c r="H203" s="132">
        <f t="shared" si="31"/>
        <v>90.020975342465704</v>
      </c>
      <c r="I203" s="113">
        <f t="shared" si="25"/>
        <v>9.753424657077403E-4</v>
      </c>
    </row>
    <row r="204" spans="1:9" x14ac:dyDescent="0.25">
      <c r="A204" s="45">
        <v>44091</v>
      </c>
      <c r="B204" s="134">
        <f t="shared" si="26"/>
        <v>1</v>
      </c>
      <c r="C204" s="132">
        <f t="shared" si="27"/>
        <v>4180</v>
      </c>
      <c r="D204" s="133">
        <f t="shared" si="28"/>
        <v>4091.66</v>
      </c>
      <c r="E204" s="132">
        <f t="shared" si="29"/>
        <v>88.34</v>
      </c>
      <c r="F204" s="132">
        <f t="shared" si="30"/>
        <v>214961.05999999988</v>
      </c>
      <c r="G204" s="132">
        <f t="shared" si="24"/>
        <v>210869.39999999988</v>
      </c>
      <c r="H204" s="132">
        <f t="shared" si="31"/>
        <v>88.340161643835572</v>
      </c>
      <c r="I204" s="113">
        <f t="shared" si="25"/>
        <v>1.6164383556827033E-4</v>
      </c>
    </row>
    <row r="205" spans="1:9" x14ac:dyDescent="0.25">
      <c r="A205" s="45">
        <v>44092</v>
      </c>
      <c r="B205" s="134">
        <f t="shared" si="26"/>
        <v>1</v>
      </c>
      <c r="C205" s="132">
        <f t="shared" si="27"/>
        <v>4180</v>
      </c>
      <c r="D205" s="133">
        <f t="shared" si="28"/>
        <v>4093.34</v>
      </c>
      <c r="E205" s="132">
        <f t="shared" si="29"/>
        <v>86.66</v>
      </c>
      <c r="F205" s="132">
        <f t="shared" si="30"/>
        <v>210869.39999999988</v>
      </c>
      <c r="G205" s="132">
        <f t="shared" si="24"/>
        <v>206776.05999999988</v>
      </c>
      <c r="H205" s="132">
        <f t="shared" si="31"/>
        <v>86.65865753424653</v>
      </c>
      <c r="I205" s="113">
        <f t="shared" si="25"/>
        <v>-1.3424657534670814E-3</v>
      </c>
    </row>
    <row r="206" spans="1:9" x14ac:dyDescent="0.25">
      <c r="A206" s="45">
        <v>44093</v>
      </c>
      <c r="B206" s="134">
        <f t="shared" si="26"/>
        <v>1</v>
      </c>
      <c r="C206" s="132">
        <f t="shared" si="27"/>
        <v>4180</v>
      </c>
      <c r="D206" s="133">
        <f t="shared" si="28"/>
        <v>4095.02</v>
      </c>
      <c r="E206" s="132">
        <f t="shared" si="29"/>
        <v>84.98</v>
      </c>
      <c r="F206" s="132">
        <f t="shared" si="30"/>
        <v>206776.05999999988</v>
      </c>
      <c r="G206" s="132">
        <f t="shared" si="24"/>
        <v>202681.03999999989</v>
      </c>
      <c r="H206" s="132">
        <f t="shared" si="31"/>
        <v>84.976463013698577</v>
      </c>
      <c r="I206" s="113">
        <f t="shared" si="25"/>
        <v>-3.5369863014267366E-3</v>
      </c>
    </row>
    <row r="207" spans="1:9" x14ac:dyDescent="0.25">
      <c r="A207" s="45">
        <v>44094</v>
      </c>
      <c r="B207" s="134">
        <f t="shared" si="26"/>
        <v>1</v>
      </c>
      <c r="C207" s="132">
        <f t="shared" si="27"/>
        <v>4180</v>
      </c>
      <c r="D207" s="133">
        <f t="shared" si="28"/>
        <v>4096.71</v>
      </c>
      <c r="E207" s="132">
        <f t="shared" si="29"/>
        <v>83.29</v>
      </c>
      <c r="F207" s="132">
        <f t="shared" si="30"/>
        <v>202681.03999999989</v>
      </c>
      <c r="G207" s="132">
        <f t="shared" si="24"/>
        <v>198584.3299999999</v>
      </c>
      <c r="H207" s="132">
        <f t="shared" si="31"/>
        <v>83.293578082191729</v>
      </c>
      <c r="I207" s="113">
        <f t="shared" si="25"/>
        <v>3.5780821917228423E-3</v>
      </c>
    </row>
    <row r="208" spans="1:9" x14ac:dyDescent="0.25">
      <c r="A208" s="45">
        <v>44095</v>
      </c>
      <c r="B208" s="134">
        <f t="shared" si="26"/>
        <v>1</v>
      </c>
      <c r="C208" s="132">
        <f t="shared" si="27"/>
        <v>4180</v>
      </c>
      <c r="D208" s="133">
        <f t="shared" si="28"/>
        <v>4098.3900000000003</v>
      </c>
      <c r="E208" s="132">
        <f t="shared" si="29"/>
        <v>81.61</v>
      </c>
      <c r="F208" s="132">
        <f t="shared" si="30"/>
        <v>198584.3299999999</v>
      </c>
      <c r="G208" s="132">
        <f t="shared" si="24"/>
        <v>194485.93999999989</v>
      </c>
      <c r="H208" s="132">
        <f t="shared" si="31"/>
        <v>81.609998630136943</v>
      </c>
      <c r="I208" s="113">
        <f t="shared" si="25"/>
        <v>-1.3698630567660075E-6</v>
      </c>
    </row>
    <row r="209" spans="1:9" x14ac:dyDescent="0.25">
      <c r="A209" s="45">
        <v>44096</v>
      </c>
      <c r="B209" s="134">
        <f t="shared" si="26"/>
        <v>1</v>
      </c>
      <c r="C209" s="132">
        <f t="shared" si="27"/>
        <v>4180</v>
      </c>
      <c r="D209" s="133">
        <f t="shared" si="28"/>
        <v>4100.07</v>
      </c>
      <c r="E209" s="132">
        <f t="shared" si="29"/>
        <v>79.930000000000007</v>
      </c>
      <c r="F209" s="132">
        <f t="shared" si="30"/>
        <v>194485.93999999989</v>
      </c>
      <c r="G209" s="132">
        <f t="shared" si="24"/>
        <v>190385.86999999988</v>
      </c>
      <c r="H209" s="132">
        <f t="shared" si="31"/>
        <v>79.925728767123232</v>
      </c>
      <c r="I209" s="113">
        <f t="shared" si="25"/>
        <v>-4.2712328767748886E-3</v>
      </c>
    </row>
    <row r="210" spans="1:9" x14ac:dyDescent="0.25">
      <c r="A210" s="45">
        <v>44097</v>
      </c>
      <c r="B210" s="134">
        <f t="shared" si="26"/>
        <v>1</v>
      </c>
      <c r="C210" s="132">
        <f t="shared" si="27"/>
        <v>4180</v>
      </c>
      <c r="D210" s="133">
        <f t="shared" si="28"/>
        <v>4101.76</v>
      </c>
      <c r="E210" s="132">
        <f t="shared" si="29"/>
        <v>78.239999999999995</v>
      </c>
      <c r="F210" s="132">
        <f t="shared" si="30"/>
        <v>190385.86999999988</v>
      </c>
      <c r="G210" s="132">
        <f t="shared" si="24"/>
        <v>186284.10999999987</v>
      </c>
      <c r="H210" s="132">
        <f t="shared" si="31"/>
        <v>78.24076849315064</v>
      </c>
      <c r="I210" s="113">
        <f t="shared" si="25"/>
        <v>7.6849315064464463E-4</v>
      </c>
    </row>
    <row r="211" spans="1:9" x14ac:dyDescent="0.25">
      <c r="A211" s="45">
        <v>44098</v>
      </c>
      <c r="B211" s="134">
        <f t="shared" si="26"/>
        <v>1</v>
      </c>
      <c r="C211" s="132">
        <f t="shared" si="27"/>
        <v>4180</v>
      </c>
      <c r="D211" s="133">
        <f t="shared" si="28"/>
        <v>4103.4399999999996</v>
      </c>
      <c r="E211" s="132">
        <f t="shared" si="29"/>
        <v>76.56</v>
      </c>
      <c r="F211" s="132">
        <f t="shared" si="30"/>
        <v>186284.10999999987</v>
      </c>
      <c r="G211" s="132">
        <f t="shared" si="24"/>
        <v>182180.66999999987</v>
      </c>
      <c r="H211" s="132">
        <f t="shared" si="31"/>
        <v>76.55511369863008</v>
      </c>
      <c r="I211" s="113">
        <f t="shared" si="25"/>
        <v>-4.8863013699218527E-3</v>
      </c>
    </row>
    <row r="212" spans="1:9" x14ac:dyDescent="0.25">
      <c r="A212" s="45">
        <v>44099</v>
      </c>
      <c r="B212" s="134">
        <f t="shared" si="26"/>
        <v>1</v>
      </c>
      <c r="C212" s="132">
        <f t="shared" si="27"/>
        <v>4180</v>
      </c>
      <c r="D212" s="133">
        <f t="shared" si="28"/>
        <v>4105.13</v>
      </c>
      <c r="E212" s="132">
        <f t="shared" si="29"/>
        <v>74.87</v>
      </c>
      <c r="F212" s="132">
        <f t="shared" si="30"/>
        <v>182180.66999999987</v>
      </c>
      <c r="G212" s="132">
        <f t="shared" si="24"/>
        <v>178075.53999999986</v>
      </c>
      <c r="H212" s="132">
        <f t="shared" si="31"/>
        <v>74.868768493150625</v>
      </c>
      <c r="I212" s="113">
        <f t="shared" si="25"/>
        <v>-1.2315068493791159E-3</v>
      </c>
    </row>
    <row r="213" spans="1:9" x14ac:dyDescent="0.25">
      <c r="A213" s="45">
        <v>44100</v>
      </c>
      <c r="B213" s="134">
        <f t="shared" si="26"/>
        <v>1</v>
      </c>
      <c r="C213" s="132">
        <f t="shared" si="27"/>
        <v>4180</v>
      </c>
      <c r="D213" s="133">
        <f t="shared" si="28"/>
        <v>4106.82</v>
      </c>
      <c r="E213" s="132">
        <f t="shared" si="29"/>
        <v>73.180000000000007</v>
      </c>
      <c r="F213" s="132">
        <f t="shared" si="30"/>
        <v>178075.53999999986</v>
      </c>
      <c r="G213" s="132">
        <f t="shared" si="24"/>
        <v>173968.71999999986</v>
      </c>
      <c r="H213" s="132">
        <f t="shared" si="31"/>
        <v>73.181728767123232</v>
      </c>
      <c r="I213" s="113">
        <f t="shared" si="25"/>
        <v>1.7287671232253388E-3</v>
      </c>
    </row>
    <row r="214" spans="1:9" x14ac:dyDescent="0.25">
      <c r="A214" s="45">
        <v>44101</v>
      </c>
      <c r="B214" s="134">
        <f t="shared" si="26"/>
        <v>1</v>
      </c>
      <c r="C214" s="132">
        <f t="shared" si="27"/>
        <v>4180</v>
      </c>
      <c r="D214" s="133">
        <f t="shared" si="28"/>
        <v>4108.51</v>
      </c>
      <c r="E214" s="132">
        <f t="shared" si="29"/>
        <v>71.489999999999995</v>
      </c>
      <c r="F214" s="132">
        <f t="shared" si="30"/>
        <v>173968.71999999986</v>
      </c>
      <c r="G214" s="132">
        <f t="shared" si="24"/>
        <v>169860.20999999985</v>
      </c>
      <c r="H214" s="132">
        <f t="shared" si="31"/>
        <v>71.493994520547886</v>
      </c>
      <c r="I214" s="113">
        <f t="shared" si="25"/>
        <v>3.9945205478915113E-3</v>
      </c>
    </row>
    <row r="215" spans="1:9" x14ac:dyDescent="0.25">
      <c r="A215" s="45">
        <v>44102</v>
      </c>
      <c r="B215" s="134">
        <f t="shared" si="26"/>
        <v>1</v>
      </c>
      <c r="C215" s="132">
        <f t="shared" si="27"/>
        <v>4180</v>
      </c>
      <c r="D215" s="133">
        <f t="shared" si="28"/>
        <v>4110.1899999999996</v>
      </c>
      <c r="E215" s="132">
        <f t="shared" si="29"/>
        <v>69.81</v>
      </c>
      <c r="F215" s="132">
        <f t="shared" si="30"/>
        <v>169860.20999999985</v>
      </c>
      <c r="G215" s="132">
        <f t="shared" si="24"/>
        <v>165750.01999999984</v>
      </c>
      <c r="H215" s="132">
        <f t="shared" si="31"/>
        <v>69.805565753424588</v>
      </c>
      <c r="I215" s="113">
        <f t="shared" si="25"/>
        <v>-4.4342465754141358E-3</v>
      </c>
    </row>
    <row r="216" spans="1:9" x14ac:dyDescent="0.25">
      <c r="A216" s="45">
        <v>44103</v>
      </c>
      <c r="B216" s="134">
        <f t="shared" si="26"/>
        <v>1</v>
      </c>
      <c r="C216" s="132">
        <f t="shared" si="27"/>
        <v>4180</v>
      </c>
      <c r="D216" s="133">
        <f t="shared" si="28"/>
        <v>4111.88</v>
      </c>
      <c r="E216" s="132">
        <f t="shared" si="29"/>
        <v>68.12</v>
      </c>
      <c r="F216" s="132">
        <f t="shared" si="30"/>
        <v>165750.01999999984</v>
      </c>
      <c r="G216" s="132">
        <f t="shared" si="24"/>
        <v>161638.13999999984</v>
      </c>
      <c r="H216" s="132">
        <f t="shared" si="31"/>
        <v>68.116446575342394</v>
      </c>
      <c r="I216" s="113">
        <f t="shared" si="25"/>
        <v>-3.5534246576105488E-3</v>
      </c>
    </row>
    <row r="217" spans="1:9" x14ac:dyDescent="0.25">
      <c r="A217" s="45">
        <v>44104</v>
      </c>
      <c r="B217" s="134">
        <f t="shared" si="26"/>
        <v>1</v>
      </c>
      <c r="C217" s="132">
        <f t="shared" si="27"/>
        <v>4180</v>
      </c>
      <c r="D217" s="133">
        <f t="shared" si="28"/>
        <v>4113.57</v>
      </c>
      <c r="E217" s="132">
        <f t="shared" si="29"/>
        <v>66.430000000000007</v>
      </c>
      <c r="F217" s="132">
        <f t="shared" si="30"/>
        <v>161638.13999999984</v>
      </c>
      <c r="G217" s="132">
        <f t="shared" si="24"/>
        <v>157524.56999999983</v>
      </c>
      <c r="H217" s="132">
        <f t="shared" si="31"/>
        <v>66.426632876712262</v>
      </c>
      <c r="I217" s="113">
        <f t="shared" si="25"/>
        <v>-3.3671232877452439E-3</v>
      </c>
    </row>
    <row r="218" spans="1:9" x14ac:dyDescent="0.25">
      <c r="A218" s="45">
        <v>44105</v>
      </c>
      <c r="B218" s="134">
        <f t="shared" si="26"/>
        <v>1</v>
      </c>
      <c r="C218" s="132">
        <f t="shared" si="27"/>
        <v>4180</v>
      </c>
      <c r="D218" s="133">
        <f t="shared" si="28"/>
        <v>4115.26</v>
      </c>
      <c r="E218" s="132">
        <f t="shared" si="29"/>
        <v>64.739999999999995</v>
      </c>
      <c r="F218" s="132">
        <f t="shared" si="30"/>
        <v>157524.56999999983</v>
      </c>
      <c r="G218" s="132">
        <f t="shared" si="24"/>
        <v>153409.30999999982</v>
      </c>
      <c r="H218" s="132">
        <f t="shared" si="31"/>
        <v>64.736124657534177</v>
      </c>
      <c r="I218" s="113">
        <f t="shared" si="25"/>
        <v>-3.8753424658182212E-3</v>
      </c>
    </row>
    <row r="219" spans="1:9" x14ac:dyDescent="0.25">
      <c r="A219" s="45">
        <v>44106</v>
      </c>
      <c r="B219" s="134">
        <f t="shared" si="26"/>
        <v>1</v>
      </c>
      <c r="C219" s="132">
        <f t="shared" si="27"/>
        <v>4180</v>
      </c>
      <c r="D219" s="133">
        <f t="shared" si="28"/>
        <v>4116.96</v>
      </c>
      <c r="E219" s="132">
        <f t="shared" si="29"/>
        <v>63.04</v>
      </c>
      <c r="F219" s="132">
        <f t="shared" si="30"/>
        <v>153409.30999999982</v>
      </c>
      <c r="G219" s="132">
        <f t="shared" si="24"/>
        <v>149292.34999999983</v>
      </c>
      <c r="H219" s="132">
        <f t="shared" si="31"/>
        <v>63.044921917808146</v>
      </c>
      <c r="I219" s="113">
        <f t="shared" si="25"/>
        <v>4.9219178081472137E-3</v>
      </c>
    </row>
    <row r="220" spans="1:9" x14ac:dyDescent="0.25">
      <c r="A220" s="45">
        <v>44107</v>
      </c>
      <c r="B220" s="134">
        <f t="shared" si="26"/>
        <v>1</v>
      </c>
      <c r="C220" s="132">
        <f t="shared" si="27"/>
        <v>4180</v>
      </c>
      <c r="D220" s="133">
        <f t="shared" si="28"/>
        <v>4118.6499999999996</v>
      </c>
      <c r="E220" s="132">
        <f t="shared" si="29"/>
        <v>61.35</v>
      </c>
      <c r="F220" s="132">
        <f t="shared" si="30"/>
        <v>149292.34999999983</v>
      </c>
      <c r="G220" s="132">
        <f t="shared" si="24"/>
        <v>145173.69999999984</v>
      </c>
      <c r="H220" s="132">
        <f t="shared" si="31"/>
        <v>61.353020547945135</v>
      </c>
      <c r="I220" s="113">
        <f t="shared" si="25"/>
        <v>3.0205479451339556E-3</v>
      </c>
    </row>
    <row r="221" spans="1:9" x14ac:dyDescent="0.25">
      <c r="A221" s="45">
        <v>44108</v>
      </c>
      <c r="B221" s="134">
        <f t="shared" si="26"/>
        <v>1</v>
      </c>
      <c r="C221" s="132">
        <f t="shared" si="27"/>
        <v>4180</v>
      </c>
      <c r="D221" s="133">
        <f t="shared" si="28"/>
        <v>4120.34</v>
      </c>
      <c r="E221" s="132">
        <f t="shared" si="29"/>
        <v>59.66</v>
      </c>
      <c r="F221" s="132">
        <f t="shared" si="30"/>
        <v>145173.69999999984</v>
      </c>
      <c r="G221" s="132">
        <f t="shared" si="24"/>
        <v>141053.35999999984</v>
      </c>
      <c r="H221" s="132">
        <f t="shared" si="31"/>
        <v>59.660424657534179</v>
      </c>
      <c r="I221" s="113">
        <f t="shared" si="25"/>
        <v>4.2465753418241547E-4</v>
      </c>
    </row>
    <row r="222" spans="1:9" x14ac:dyDescent="0.25">
      <c r="A222" s="45">
        <v>44109</v>
      </c>
      <c r="B222" s="134">
        <f t="shared" si="26"/>
        <v>1</v>
      </c>
      <c r="C222" s="132">
        <f t="shared" si="27"/>
        <v>4180</v>
      </c>
      <c r="D222" s="133">
        <f t="shared" si="28"/>
        <v>4122.03</v>
      </c>
      <c r="E222" s="132">
        <f t="shared" si="29"/>
        <v>57.97</v>
      </c>
      <c r="F222" s="132">
        <f t="shared" si="30"/>
        <v>141053.35999999984</v>
      </c>
      <c r="G222" s="132">
        <f t="shared" si="24"/>
        <v>136931.32999999984</v>
      </c>
      <c r="H222" s="132">
        <f t="shared" si="31"/>
        <v>57.967134246575277</v>
      </c>
      <c r="I222" s="113">
        <f t="shared" si="25"/>
        <v>-2.8657534247216176E-3</v>
      </c>
    </row>
    <row r="223" spans="1:9" x14ac:dyDescent="0.25">
      <c r="A223" s="45">
        <v>44110</v>
      </c>
      <c r="B223" s="134">
        <f t="shared" si="26"/>
        <v>1</v>
      </c>
      <c r="C223" s="132">
        <f t="shared" si="27"/>
        <v>4180</v>
      </c>
      <c r="D223" s="133">
        <f t="shared" si="28"/>
        <v>4123.7299999999996</v>
      </c>
      <c r="E223" s="132">
        <f t="shared" si="29"/>
        <v>56.27</v>
      </c>
      <c r="F223" s="132">
        <f t="shared" si="30"/>
        <v>136931.32999999984</v>
      </c>
      <c r="G223" s="132">
        <f t="shared" si="24"/>
        <v>132807.59999999983</v>
      </c>
      <c r="H223" s="132">
        <f t="shared" si="31"/>
        <v>56.27314931506843</v>
      </c>
      <c r="I223" s="113">
        <f t="shared" si="25"/>
        <v>3.1493150684269722E-3</v>
      </c>
    </row>
    <row r="224" spans="1:9" x14ac:dyDescent="0.25">
      <c r="A224" s="45">
        <v>44111</v>
      </c>
      <c r="B224" s="134">
        <f t="shared" si="26"/>
        <v>1</v>
      </c>
      <c r="C224" s="132">
        <f t="shared" si="27"/>
        <v>4180</v>
      </c>
      <c r="D224" s="133">
        <f t="shared" si="28"/>
        <v>4125.42</v>
      </c>
      <c r="E224" s="132">
        <f t="shared" si="29"/>
        <v>54.58</v>
      </c>
      <c r="F224" s="132">
        <f t="shared" si="30"/>
        <v>132807.59999999983</v>
      </c>
      <c r="G224" s="132">
        <f t="shared" si="24"/>
        <v>128682.17999999983</v>
      </c>
      <c r="H224" s="132">
        <f t="shared" si="31"/>
        <v>54.578465753424588</v>
      </c>
      <c r="I224" s="113">
        <f t="shared" si="25"/>
        <v>-1.5342465754102363E-3</v>
      </c>
    </row>
    <row r="225" spans="1:9" x14ac:dyDescent="0.25">
      <c r="A225" s="45">
        <v>44112</v>
      </c>
      <c r="B225" s="134">
        <f t="shared" si="26"/>
        <v>1</v>
      </c>
      <c r="C225" s="132">
        <f t="shared" si="27"/>
        <v>4180</v>
      </c>
      <c r="D225" s="133">
        <f t="shared" si="28"/>
        <v>4127.12</v>
      </c>
      <c r="E225" s="132">
        <f t="shared" si="29"/>
        <v>52.88</v>
      </c>
      <c r="F225" s="132">
        <f t="shared" si="30"/>
        <v>128682.17999999983</v>
      </c>
      <c r="G225" s="132">
        <f t="shared" si="24"/>
        <v>124555.05999999984</v>
      </c>
      <c r="H225" s="132">
        <f t="shared" si="31"/>
        <v>52.883087671232808</v>
      </c>
      <c r="I225" s="113">
        <f t="shared" si="25"/>
        <v>3.0876712328051781E-3</v>
      </c>
    </row>
    <row r="226" spans="1:9" x14ac:dyDescent="0.25">
      <c r="A226" s="45">
        <v>44113</v>
      </c>
      <c r="B226" s="134">
        <f t="shared" si="26"/>
        <v>1</v>
      </c>
      <c r="C226" s="132">
        <f t="shared" si="27"/>
        <v>4180</v>
      </c>
      <c r="D226" s="133">
        <f t="shared" si="28"/>
        <v>4128.8100000000004</v>
      </c>
      <c r="E226" s="132">
        <f t="shared" si="29"/>
        <v>51.19</v>
      </c>
      <c r="F226" s="132">
        <f t="shared" si="30"/>
        <v>124555.05999999984</v>
      </c>
      <c r="G226" s="132">
        <f t="shared" si="24"/>
        <v>120426.24999999984</v>
      </c>
      <c r="H226" s="132">
        <f t="shared" si="31"/>
        <v>51.187010958904047</v>
      </c>
      <c r="I226" s="113">
        <f t="shared" si="25"/>
        <v>-2.989041095950995E-3</v>
      </c>
    </row>
    <row r="227" spans="1:9" x14ac:dyDescent="0.25">
      <c r="A227" s="45">
        <v>44114</v>
      </c>
      <c r="B227" s="134">
        <f t="shared" si="26"/>
        <v>1</v>
      </c>
      <c r="C227" s="132">
        <f t="shared" si="27"/>
        <v>4180</v>
      </c>
      <c r="D227" s="133">
        <f t="shared" si="28"/>
        <v>4130.51</v>
      </c>
      <c r="E227" s="132">
        <f t="shared" si="29"/>
        <v>49.49</v>
      </c>
      <c r="F227" s="132">
        <f t="shared" si="30"/>
        <v>120426.24999999984</v>
      </c>
      <c r="G227" s="132">
        <f t="shared" si="24"/>
        <v>116295.73999999985</v>
      </c>
      <c r="H227" s="132">
        <f t="shared" si="31"/>
        <v>49.490239726027326</v>
      </c>
      <c r="I227" s="113">
        <f t="shared" si="25"/>
        <v>2.3972602732413861E-4</v>
      </c>
    </row>
    <row r="228" spans="1:9" x14ac:dyDescent="0.25">
      <c r="A228" s="45">
        <v>44115</v>
      </c>
      <c r="B228" s="134">
        <f t="shared" si="26"/>
        <v>1</v>
      </c>
      <c r="C228" s="132">
        <f t="shared" si="27"/>
        <v>4180</v>
      </c>
      <c r="D228" s="133">
        <f t="shared" si="28"/>
        <v>4132.21</v>
      </c>
      <c r="E228" s="132">
        <f t="shared" si="29"/>
        <v>47.79</v>
      </c>
      <c r="F228" s="132">
        <f t="shared" si="30"/>
        <v>116295.73999999985</v>
      </c>
      <c r="G228" s="132">
        <f t="shared" si="24"/>
        <v>112163.52999999984</v>
      </c>
      <c r="H228" s="132">
        <f t="shared" si="31"/>
        <v>47.792769863013632</v>
      </c>
      <c r="I228" s="113">
        <f t="shared" si="25"/>
        <v>2.7698630136328006E-3</v>
      </c>
    </row>
    <row r="229" spans="1:9" x14ac:dyDescent="0.25">
      <c r="A229" s="45">
        <v>44116</v>
      </c>
      <c r="B229" s="134">
        <f t="shared" si="26"/>
        <v>1</v>
      </c>
      <c r="C229" s="132">
        <f t="shared" si="27"/>
        <v>4180</v>
      </c>
      <c r="D229" s="133">
        <f t="shared" si="28"/>
        <v>4133.91</v>
      </c>
      <c r="E229" s="132">
        <f t="shared" si="29"/>
        <v>46.09</v>
      </c>
      <c r="F229" s="132">
        <f t="shared" si="30"/>
        <v>112163.52999999984</v>
      </c>
      <c r="G229" s="132">
        <f t="shared" si="24"/>
        <v>108029.61999999984</v>
      </c>
      <c r="H229" s="132">
        <f t="shared" si="31"/>
        <v>46.094601369862943</v>
      </c>
      <c r="I229" s="113">
        <f t="shared" si="25"/>
        <v>4.6013698629394639E-3</v>
      </c>
    </row>
    <row r="230" spans="1:9" x14ac:dyDescent="0.25">
      <c r="A230" s="45">
        <v>44117</v>
      </c>
      <c r="B230" s="134">
        <f t="shared" si="26"/>
        <v>1</v>
      </c>
      <c r="C230" s="132">
        <f t="shared" si="27"/>
        <v>4180</v>
      </c>
      <c r="D230" s="133">
        <f t="shared" si="28"/>
        <v>4135.6000000000004</v>
      </c>
      <c r="E230" s="132">
        <f t="shared" si="29"/>
        <v>44.4</v>
      </c>
      <c r="F230" s="132">
        <f t="shared" si="30"/>
        <v>108029.61999999984</v>
      </c>
      <c r="G230" s="132">
        <f t="shared" si="24"/>
        <v>103894.01999999983</v>
      </c>
      <c r="H230" s="132">
        <f t="shared" si="31"/>
        <v>44.395734246575273</v>
      </c>
      <c r="I230" s="113">
        <f t="shared" si="25"/>
        <v>-4.2657534247254603E-3</v>
      </c>
    </row>
    <row r="231" spans="1:9" x14ac:dyDescent="0.25">
      <c r="A231" s="45">
        <v>44118</v>
      </c>
      <c r="B231" s="134">
        <f t="shared" si="26"/>
        <v>1</v>
      </c>
      <c r="C231" s="132">
        <f t="shared" si="27"/>
        <v>4180</v>
      </c>
      <c r="D231" s="133">
        <f t="shared" si="28"/>
        <v>4137.3</v>
      </c>
      <c r="E231" s="132">
        <f t="shared" si="29"/>
        <v>42.7</v>
      </c>
      <c r="F231" s="132">
        <f t="shared" si="30"/>
        <v>103894.01999999983</v>
      </c>
      <c r="G231" s="132">
        <f t="shared" si="24"/>
        <v>99756.719999999827</v>
      </c>
      <c r="H231" s="132">
        <f t="shared" si="31"/>
        <v>42.696172602739651</v>
      </c>
      <c r="I231" s="113">
        <f t="shared" si="25"/>
        <v>-3.8273972603519724E-3</v>
      </c>
    </row>
    <row r="232" spans="1:9" x14ac:dyDescent="0.25">
      <c r="A232" s="45">
        <v>44119</v>
      </c>
      <c r="B232" s="134">
        <f t="shared" si="26"/>
        <v>1</v>
      </c>
      <c r="C232" s="132">
        <f t="shared" si="27"/>
        <v>4180</v>
      </c>
      <c r="D232" s="133">
        <f t="shared" si="28"/>
        <v>4139</v>
      </c>
      <c r="E232" s="132">
        <f t="shared" si="29"/>
        <v>41</v>
      </c>
      <c r="F232" s="132">
        <f t="shared" si="30"/>
        <v>99756.719999999827</v>
      </c>
      <c r="G232" s="132">
        <f t="shared" si="24"/>
        <v>95617.719999999827</v>
      </c>
      <c r="H232" s="132">
        <f t="shared" si="31"/>
        <v>40.995912328767048</v>
      </c>
      <c r="I232" s="113">
        <f t="shared" si="25"/>
        <v>-4.0876712329520615E-3</v>
      </c>
    </row>
    <row r="233" spans="1:9" x14ac:dyDescent="0.25">
      <c r="A233" s="45">
        <v>44120</v>
      </c>
      <c r="B233" s="134">
        <f t="shared" si="26"/>
        <v>1</v>
      </c>
      <c r="C233" s="132">
        <f t="shared" si="27"/>
        <v>4180</v>
      </c>
      <c r="D233" s="133">
        <f t="shared" si="28"/>
        <v>4140.71</v>
      </c>
      <c r="E233" s="132">
        <f t="shared" si="29"/>
        <v>39.29</v>
      </c>
      <c r="F233" s="132">
        <f t="shared" si="30"/>
        <v>95617.719999999827</v>
      </c>
      <c r="G233" s="132">
        <f t="shared" si="24"/>
        <v>91477.00999999982</v>
      </c>
      <c r="H233" s="132">
        <f t="shared" si="31"/>
        <v>39.294953424657464</v>
      </c>
      <c r="I233" s="113">
        <f t="shared" si="25"/>
        <v>4.9534246574651775E-3</v>
      </c>
    </row>
    <row r="234" spans="1:9" x14ac:dyDescent="0.25">
      <c r="A234" s="45">
        <v>44121</v>
      </c>
      <c r="B234" s="134">
        <f t="shared" si="26"/>
        <v>1</v>
      </c>
      <c r="C234" s="132">
        <f t="shared" si="27"/>
        <v>4180</v>
      </c>
      <c r="D234" s="133">
        <f t="shared" si="28"/>
        <v>4142.41</v>
      </c>
      <c r="E234" s="132">
        <f t="shared" si="29"/>
        <v>37.590000000000003</v>
      </c>
      <c r="F234" s="132">
        <f t="shared" si="30"/>
        <v>91477.00999999982</v>
      </c>
      <c r="G234" s="132">
        <f t="shared" si="24"/>
        <v>87334.599999999817</v>
      </c>
      <c r="H234" s="132">
        <f t="shared" si="31"/>
        <v>37.593291780821843</v>
      </c>
      <c r="I234" s="113">
        <f t="shared" si="25"/>
        <v>3.2917808218400069E-3</v>
      </c>
    </row>
    <row r="235" spans="1:9" x14ac:dyDescent="0.25">
      <c r="A235" s="45">
        <v>44122</v>
      </c>
      <c r="B235" s="134">
        <f t="shared" si="26"/>
        <v>1</v>
      </c>
      <c r="C235" s="132">
        <f t="shared" si="27"/>
        <v>4180</v>
      </c>
      <c r="D235" s="133">
        <f t="shared" si="28"/>
        <v>4144.1099999999997</v>
      </c>
      <c r="E235" s="132">
        <f t="shared" si="29"/>
        <v>35.89</v>
      </c>
      <c r="F235" s="132">
        <f t="shared" si="30"/>
        <v>87334.599999999817</v>
      </c>
      <c r="G235" s="132">
        <f t="shared" si="24"/>
        <v>83190.489999999816</v>
      </c>
      <c r="H235" s="132">
        <f t="shared" si="31"/>
        <v>35.890931506849235</v>
      </c>
      <c r="I235" s="113">
        <f t="shared" si="25"/>
        <v>9.3150684923415383E-4</v>
      </c>
    </row>
    <row r="236" spans="1:9" x14ac:dyDescent="0.25">
      <c r="A236" s="45">
        <v>44123</v>
      </c>
      <c r="B236" s="134">
        <f t="shared" si="26"/>
        <v>1</v>
      </c>
      <c r="C236" s="132">
        <f t="shared" si="27"/>
        <v>4180</v>
      </c>
      <c r="D236" s="133">
        <f t="shared" si="28"/>
        <v>4145.8100000000004</v>
      </c>
      <c r="E236" s="132">
        <f t="shared" si="29"/>
        <v>34.19</v>
      </c>
      <c r="F236" s="132">
        <f t="shared" si="30"/>
        <v>83190.489999999816</v>
      </c>
      <c r="G236" s="132">
        <f t="shared" si="24"/>
        <v>79044.679999999818</v>
      </c>
      <c r="H236" s="132">
        <f t="shared" si="31"/>
        <v>34.187872602739645</v>
      </c>
      <c r="I236" s="113">
        <f t="shared" si="25"/>
        <v>-2.1273972603523816E-3</v>
      </c>
    </row>
    <row r="237" spans="1:9" x14ac:dyDescent="0.25">
      <c r="A237" s="45">
        <v>44124</v>
      </c>
      <c r="B237" s="134">
        <f t="shared" si="26"/>
        <v>1</v>
      </c>
      <c r="C237" s="132">
        <f t="shared" si="27"/>
        <v>4180</v>
      </c>
      <c r="D237" s="133">
        <f t="shared" si="28"/>
        <v>4147.5200000000004</v>
      </c>
      <c r="E237" s="132">
        <f t="shared" si="29"/>
        <v>32.479999999999997</v>
      </c>
      <c r="F237" s="132">
        <f t="shared" si="30"/>
        <v>79044.679999999818</v>
      </c>
      <c r="G237" s="132">
        <f t="shared" si="24"/>
        <v>74897.159999999814</v>
      </c>
      <c r="H237" s="132">
        <f t="shared" si="31"/>
        <v>32.484115068493075</v>
      </c>
      <c r="I237" s="113">
        <f t="shared" si="25"/>
        <v>4.1150684930784109E-3</v>
      </c>
    </row>
    <row r="238" spans="1:9" x14ac:dyDescent="0.25">
      <c r="A238" s="45">
        <v>44125</v>
      </c>
      <c r="B238" s="134">
        <f t="shared" si="26"/>
        <v>1</v>
      </c>
      <c r="C238" s="132">
        <f t="shared" si="27"/>
        <v>4180</v>
      </c>
      <c r="D238" s="133">
        <f t="shared" si="28"/>
        <v>4149.22</v>
      </c>
      <c r="E238" s="132">
        <f t="shared" si="29"/>
        <v>30.78</v>
      </c>
      <c r="F238" s="132">
        <f t="shared" si="30"/>
        <v>74897.159999999814</v>
      </c>
      <c r="G238" s="132">
        <f t="shared" si="24"/>
        <v>70747.939999999813</v>
      </c>
      <c r="H238" s="132">
        <f t="shared" si="31"/>
        <v>30.779654794520468</v>
      </c>
      <c r="I238" s="113">
        <f t="shared" si="25"/>
        <v>-3.4520547953320602E-4</v>
      </c>
    </row>
    <row r="239" spans="1:9" x14ac:dyDescent="0.25">
      <c r="A239" s="45">
        <v>44126</v>
      </c>
      <c r="B239" s="134">
        <f t="shared" si="26"/>
        <v>1</v>
      </c>
      <c r="C239" s="132">
        <f t="shared" si="27"/>
        <v>4180</v>
      </c>
      <c r="D239" s="133">
        <f t="shared" si="28"/>
        <v>4150.93</v>
      </c>
      <c r="E239" s="132">
        <f t="shared" si="29"/>
        <v>29.07</v>
      </c>
      <c r="F239" s="132">
        <f t="shared" si="30"/>
        <v>70747.939999999813</v>
      </c>
      <c r="G239" s="132">
        <f t="shared" si="24"/>
        <v>66597.009999999806</v>
      </c>
      <c r="H239" s="132">
        <f t="shared" si="31"/>
        <v>29.07449589041088</v>
      </c>
      <c r="I239" s="113">
        <f t="shared" si="25"/>
        <v>4.4958904108796105E-3</v>
      </c>
    </row>
    <row r="240" spans="1:9" x14ac:dyDescent="0.25">
      <c r="A240" s="45">
        <v>44127</v>
      </c>
      <c r="B240" s="134">
        <f t="shared" si="26"/>
        <v>1</v>
      </c>
      <c r="C240" s="132">
        <f t="shared" si="27"/>
        <v>4180</v>
      </c>
      <c r="D240" s="133">
        <f t="shared" si="28"/>
        <v>4152.63</v>
      </c>
      <c r="E240" s="132">
        <f t="shared" si="29"/>
        <v>27.37</v>
      </c>
      <c r="F240" s="132">
        <f t="shared" si="30"/>
        <v>66597.009999999806</v>
      </c>
      <c r="G240" s="132">
        <f t="shared" si="24"/>
        <v>62444.379999999808</v>
      </c>
      <c r="H240" s="132">
        <f t="shared" si="31"/>
        <v>27.368634246575262</v>
      </c>
      <c r="I240" s="113">
        <f t="shared" si="25"/>
        <v>-1.3657534247393244E-3</v>
      </c>
    </row>
    <row r="241" spans="1:9" x14ac:dyDescent="0.25">
      <c r="A241" s="45">
        <v>44128</v>
      </c>
      <c r="B241" s="134">
        <f t="shared" si="26"/>
        <v>1</v>
      </c>
      <c r="C241" s="132">
        <f t="shared" si="27"/>
        <v>4180</v>
      </c>
      <c r="D241" s="133">
        <f t="shared" si="28"/>
        <v>4154.34</v>
      </c>
      <c r="E241" s="132">
        <f t="shared" si="29"/>
        <v>25.66</v>
      </c>
      <c r="F241" s="132">
        <f t="shared" si="30"/>
        <v>62444.379999999808</v>
      </c>
      <c r="G241" s="132">
        <f t="shared" si="24"/>
        <v>58290.039999999804</v>
      </c>
      <c r="H241" s="132">
        <f t="shared" si="31"/>
        <v>25.662073972602659</v>
      </c>
      <c r="I241" s="113">
        <f t="shared" si="25"/>
        <v>2.0739726026590688E-3</v>
      </c>
    </row>
    <row r="242" spans="1:9" x14ac:dyDescent="0.25">
      <c r="A242" s="45">
        <v>44129</v>
      </c>
      <c r="B242" s="134">
        <f t="shared" si="26"/>
        <v>1</v>
      </c>
      <c r="C242" s="132">
        <f t="shared" si="27"/>
        <v>4180</v>
      </c>
      <c r="D242" s="133">
        <f t="shared" si="28"/>
        <v>4156.05</v>
      </c>
      <c r="E242" s="132">
        <f t="shared" si="29"/>
        <v>23.95</v>
      </c>
      <c r="F242" s="132">
        <f t="shared" si="30"/>
        <v>58290.039999999804</v>
      </c>
      <c r="G242" s="132">
        <f t="shared" si="24"/>
        <v>54133.989999999802</v>
      </c>
      <c r="H242" s="132">
        <f t="shared" si="31"/>
        <v>23.954810958904027</v>
      </c>
      <c r="I242" s="113">
        <f t="shared" si="25"/>
        <v>4.8109589040272738E-3</v>
      </c>
    </row>
    <row r="243" spans="1:9" x14ac:dyDescent="0.25">
      <c r="A243" s="45">
        <v>44130</v>
      </c>
      <c r="B243" s="134">
        <f t="shared" si="26"/>
        <v>1</v>
      </c>
      <c r="C243" s="132">
        <f t="shared" si="27"/>
        <v>4180</v>
      </c>
      <c r="D243" s="133">
        <f t="shared" si="28"/>
        <v>4157.75</v>
      </c>
      <c r="E243" s="132">
        <f t="shared" si="29"/>
        <v>22.25</v>
      </c>
      <c r="F243" s="132">
        <f t="shared" si="30"/>
        <v>54133.989999999802</v>
      </c>
      <c r="G243" s="132">
        <f t="shared" si="24"/>
        <v>49976.239999999802</v>
      </c>
      <c r="H243" s="132">
        <f t="shared" si="31"/>
        <v>22.246845205479371</v>
      </c>
      <c r="I243" s="113">
        <f t="shared" si="25"/>
        <v>-3.1547945206291672E-3</v>
      </c>
    </row>
    <row r="244" spans="1:9" x14ac:dyDescent="0.25">
      <c r="A244" s="45">
        <v>44131</v>
      </c>
      <c r="B244" s="134">
        <f t="shared" si="26"/>
        <v>1</v>
      </c>
      <c r="C244" s="132">
        <f t="shared" si="27"/>
        <v>4180</v>
      </c>
      <c r="D244" s="133">
        <f t="shared" si="28"/>
        <v>4159.46</v>
      </c>
      <c r="E244" s="132">
        <f t="shared" si="29"/>
        <v>20.54</v>
      </c>
      <c r="F244" s="132">
        <f t="shared" si="30"/>
        <v>49976.239999999802</v>
      </c>
      <c r="G244" s="132">
        <f t="shared" si="24"/>
        <v>45816.779999999802</v>
      </c>
      <c r="H244" s="132">
        <f t="shared" si="31"/>
        <v>20.538180821917724</v>
      </c>
      <c r="I244" s="113">
        <f t="shared" si="25"/>
        <v>-1.8191780822753856E-3</v>
      </c>
    </row>
    <row r="245" spans="1:9" x14ac:dyDescent="0.25">
      <c r="A245" s="45">
        <v>44132</v>
      </c>
      <c r="B245" s="134">
        <f t="shared" si="26"/>
        <v>1</v>
      </c>
      <c r="C245" s="132">
        <f t="shared" si="27"/>
        <v>4180</v>
      </c>
      <c r="D245" s="133">
        <f t="shared" si="28"/>
        <v>4161.17</v>
      </c>
      <c r="E245" s="132">
        <f t="shared" si="29"/>
        <v>18.829999999999998</v>
      </c>
      <c r="F245" s="132">
        <f t="shared" si="30"/>
        <v>45816.779999999802</v>
      </c>
      <c r="G245" s="132">
        <f t="shared" si="24"/>
        <v>41655.609999999804</v>
      </c>
      <c r="H245" s="132">
        <f t="shared" si="31"/>
        <v>18.828813698630054</v>
      </c>
      <c r="I245" s="113">
        <f t="shared" si="25"/>
        <v>-1.1863013699446867E-3</v>
      </c>
    </row>
    <row r="246" spans="1:9" x14ac:dyDescent="0.25">
      <c r="A246" s="45">
        <v>44133</v>
      </c>
      <c r="B246" s="134">
        <f t="shared" si="26"/>
        <v>1</v>
      </c>
      <c r="C246" s="132">
        <f t="shared" si="27"/>
        <v>4180</v>
      </c>
      <c r="D246" s="133">
        <f t="shared" si="28"/>
        <v>4162.88</v>
      </c>
      <c r="E246" s="132">
        <f t="shared" si="29"/>
        <v>17.12</v>
      </c>
      <c r="F246" s="132">
        <f t="shared" si="30"/>
        <v>41655.609999999804</v>
      </c>
      <c r="G246" s="132">
        <f t="shared" si="24"/>
        <v>37492.729999999807</v>
      </c>
      <c r="H246" s="132">
        <f t="shared" si="31"/>
        <v>17.118743835616357</v>
      </c>
      <c r="I246" s="113">
        <f t="shared" si="25"/>
        <v>-1.256164383644176E-3</v>
      </c>
    </row>
    <row r="247" spans="1:9" x14ac:dyDescent="0.25">
      <c r="A247" s="45">
        <v>44134</v>
      </c>
      <c r="B247" s="134">
        <f t="shared" si="26"/>
        <v>1</v>
      </c>
      <c r="C247" s="132">
        <f t="shared" si="27"/>
        <v>4180</v>
      </c>
      <c r="D247" s="133">
        <f t="shared" si="28"/>
        <v>4164.59</v>
      </c>
      <c r="E247" s="132">
        <f t="shared" si="29"/>
        <v>15.41</v>
      </c>
      <c r="F247" s="132">
        <f t="shared" si="30"/>
        <v>37492.729999999807</v>
      </c>
      <c r="G247" s="132">
        <f t="shared" si="24"/>
        <v>33328.13999999981</v>
      </c>
      <c r="H247" s="132">
        <f t="shared" si="31"/>
        <v>15.407971232876632</v>
      </c>
      <c r="I247" s="113">
        <f t="shared" si="25"/>
        <v>-2.0287671233685245E-3</v>
      </c>
    </row>
    <row r="248" spans="1:9" x14ac:dyDescent="0.25">
      <c r="A248" s="45">
        <v>44135</v>
      </c>
      <c r="B248" s="134">
        <f t="shared" si="26"/>
        <v>1</v>
      </c>
      <c r="C248" s="132">
        <f t="shared" si="27"/>
        <v>4180</v>
      </c>
      <c r="D248" s="133">
        <f t="shared" si="28"/>
        <v>4166.3</v>
      </c>
      <c r="E248" s="132">
        <f t="shared" si="29"/>
        <v>13.7</v>
      </c>
      <c r="F248" s="132">
        <f t="shared" si="30"/>
        <v>33328.13999999981</v>
      </c>
      <c r="G248" s="132">
        <f t="shared" si="24"/>
        <v>29161.839999999811</v>
      </c>
      <c r="H248" s="132">
        <f t="shared" si="31"/>
        <v>13.69649589041088</v>
      </c>
      <c r="I248" s="113">
        <f t="shared" si="25"/>
        <v>-3.5041095891195084E-3</v>
      </c>
    </row>
    <row r="249" spans="1:9" x14ac:dyDescent="0.25">
      <c r="A249" s="45">
        <v>44136</v>
      </c>
      <c r="B249" s="134">
        <f t="shared" si="26"/>
        <v>1</v>
      </c>
      <c r="C249" s="132">
        <f t="shared" si="27"/>
        <v>4180</v>
      </c>
      <c r="D249" s="133">
        <f t="shared" si="28"/>
        <v>4168.0200000000004</v>
      </c>
      <c r="E249" s="132">
        <f t="shared" si="29"/>
        <v>11.98</v>
      </c>
      <c r="F249" s="132">
        <f t="shared" si="30"/>
        <v>29161.839999999811</v>
      </c>
      <c r="G249" s="132">
        <f t="shared" si="24"/>
        <v>24993.819999999811</v>
      </c>
      <c r="H249" s="132">
        <f t="shared" si="31"/>
        <v>11.9843178082191</v>
      </c>
      <c r="I249" s="113">
        <f t="shared" si="25"/>
        <v>4.3178082190991063E-3</v>
      </c>
    </row>
    <row r="250" spans="1:9" x14ac:dyDescent="0.25">
      <c r="A250" s="45">
        <v>44137</v>
      </c>
      <c r="B250" s="134">
        <f t="shared" si="26"/>
        <v>1</v>
      </c>
      <c r="C250" s="132">
        <f t="shared" si="27"/>
        <v>4180</v>
      </c>
      <c r="D250" s="133">
        <f t="shared" si="28"/>
        <v>4169.7299999999996</v>
      </c>
      <c r="E250" s="132">
        <f t="shared" si="29"/>
        <v>10.27</v>
      </c>
      <c r="F250" s="132">
        <f t="shared" si="30"/>
        <v>24993.819999999811</v>
      </c>
      <c r="G250" s="132">
        <f t="shared" si="24"/>
        <v>20824.089999999811</v>
      </c>
      <c r="H250" s="132">
        <f t="shared" si="31"/>
        <v>10.27143287671225</v>
      </c>
      <c r="I250" s="113">
        <f t="shared" si="25"/>
        <v>1.4328767122506747E-3</v>
      </c>
    </row>
    <row r="251" spans="1:9" x14ac:dyDescent="0.25">
      <c r="A251" s="45">
        <v>44138</v>
      </c>
      <c r="B251" s="134">
        <f t="shared" si="26"/>
        <v>1</v>
      </c>
      <c r="C251" s="132">
        <f t="shared" si="27"/>
        <v>4180</v>
      </c>
      <c r="D251" s="133">
        <f t="shared" si="28"/>
        <v>4171.4399999999996</v>
      </c>
      <c r="E251" s="132">
        <f t="shared" si="29"/>
        <v>8.56</v>
      </c>
      <c r="F251" s="132">
        <f t="shared" si="30"/>
        <v>20824.089999999811</v>
      </c>
      <c r="G251" s="132">
        <f t="shared" si="24"/>
        <v>16652.649999999812</v>
      </c>
      <c r="H251" s="132">
        <f t="shared" si="31"/>
        <v>8.5578452054793743</v>
      </c>
      <c r="I251" s="113">
        <f t="shared" si="25"/>
        <v>-2.1547945206261687E-3</v>
      </c>
    </row>
    <row r="252" spans="1:9" x14ac:dyDescent="0.25">
      <c r="A252" s="45">
        <v>44139</v>
      </c>
      <c r="B252" s="134">
        <f t="shared" si="26"/>
        <v>1</v>
      </c>
      <c r="C252" s="132">
        <f t="shared" si="27"/>
        <v>4180</v>
      </c>
      <c r="D252" s="133">
        <f t="shared" si="28"/>
        <v>4173.16</v>
      </c>
      <c r="E252" s="132">
        <f t="shared" si="29"/>
        <v>6.84</v>
      </c>
      <c r="F252" s="132">
        <f t="shared" si="30"/>
        <v>16652.649999999812</v>
      </c>
      <c r="G252" s="132">
        <f t="shared" si="24"/>
        <v>12479.489999999812</v>
      </c>
      <c r="H252" s="132">
        <f t="shared" si="31"/>
        <v>6.8435547945204709</v>
      </c>
      <c r="I252" s="113">
        <f t="shared" si="25"/>
        <v>3.5547945204710274E-3</v>
      </c>
    </row>
    <row r="253" spans="1:9" x14ac:dyDescent="0.25">
      <c r="A253" s="45">
        <v>44140</v>
      </c>
      <c r="B253" s="134">
        <f t="shared" si="26"/>
        <v>1</v>
      </c>
      <c r="C253" s="132">
        <f t="shared" si="27"/>
        <v>4180</v>
      </c>
      <c r="D253" s="133">
        <f t="shared" si="28"/>
        <v>4174.87</v>
      </c>
      <c r="E253" s="132">
        <f t="shared" si="29"/>
        <v>5.13</v>
      </c>
      <c r="F253" s="132">
        <f t="shared" si="30"/>
        <v>12479.489999999812</v>
      </c>
      <c r="G253" s="132">
        <f t="shared" si="24"/>
        <v>8304.6199999998134</v>
      </c>
      <c r="H253" s="132">
        <f t="shared" si="31"/>
        <v>5.1285575342464975</v>
      </c>
      <c r="I253" s="113">
        <f t="shared" si="25"/>
        <v>-1.4424657535023755E-3</v>
      </c>
    </row>
    <row r="254" spans="1:9" x14ac:dyDescent="0.25">
      <c r="A254" s="45">
        <v>44141</v>
      </c>
      <c r="B254" s="134">
        <f t="shared" si="26"/>
        <v>1</v>
      </c>
      <c r="C254" s="132">
        <f t="shared" si="27"/>
        <v>4180</v>
      </c>
      <c r="D254" s="133">
        <f t="shared" si="28"/>
        <v>4176.59</v>
      </c>
      <c r="E254" s="132">
        <f t="shared" si="29"/>
        <v>3.41</v>
      </c>
      <c r="F254" s="132">
        <f t="shared" si="30"/>
        <v>8304.6199999998134</v>
      </c>
      <c r="G254" s="132">
        <f t="shared" si="24"/>
        <v>4128.0299999998133</v>
      </c>
      <c r="H254" s="132">
        <f t="shared" si="31"/>
        <v>3.4128575342464988</v>
      </c>
      <c r="I254" s="113">
        <f t="shared" si="25"/>
        <v>2.8575342464987052E-3</v>
      </c>
    </row>
    <row r="255" spans="1:9" x14ac:dyDescent="0.25">
      <c r="A255" s="45">
        <v>44142</v>
      </c>
      <c r="B255" s="134">
        <f t="shared" si="26"/>
        <v>1</v>
      </c>
      <c r="C255" s="132">
        <f t="shared" si="27"/>
        <v>4180</v>
      </c>
      <c r="D255" s="133">
        <f t="shared" si="28"/>
        <v>4128.0299999998133</v>
      </c>
      <c r="E255" s="132">
        <v>51.970000000186886</v>
      </c>
      <c r="F255" s="132">
        <f t="shared" si="30"/>
        <v>4128.0299999998133</v>
      </c>
      <c r="G255" s="132">
        <f t="shared" si="24"/>
        <v>0</v>
      </c>
      <c r="H255" s="132">
        <f t="shared" si="31"/>
        <v>1.69645068493143</v>
      </c>
      <c r="I255" s="113">
        <f t="shared" si="25"/>
        <v>-50.273549315255458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CADA1-71AF-4A15-91FE-008AE6AD07A2}">
  <dimension ref="A1:I255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2.28515625" bestFit="1" customWidth="1"/>
    <col min="3" max="3" width="18.42578125" bestFit="1" customWidth="1"/>
    <col min="4" max="4" width="12.85546875" bestFit="1" customWidth="1"/>
    <col min="5" max="5" width="10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8.7109375" bestFit="1" customWidth="1"/>
  </cols>
  <sheetData>
    <row r="1" spans="1:9" x14ac:dyDescent="0.25">
      <c r="A1" s="199" t="s">
        <v>267</v>
      </c>
      <c r="B1" s="46">
        <v>43890</v>
      </c>
      <c r="C1" s="202" t="s">
        <v>377</v>
      </c>
      <c r="D1" s="83">
        <v>1000000</v>
      </c>
      <c r="E1" s="137"/>
      <c r="F1" s="137"/>
      <c r="G1" s="137"/>
      <c r="H1" s="137"/>
      <c r="I1" s="137"/>
    </row>
    <row r="2" spans="1:9" x14ac:dyDescent="0.25">
      <c r="A2" s="199" t="s">
        <v>268</v>
      </c>
      <c r="B2" s="198">
        <v>0.15</v>
      </c>
      <c r="C2" s="196" t="s">
        <v>381</v>
      </c>
      <c r="D2" s="39">
        <f>ROUNDUP(4227.86729738014,0)</f>
        <v>4228</v>
      </c>
      <c r="E2" s="137"/>
      <c r="F2" s="137"/>
      <c r="G2" s="137"/>
      <c r="H2" s="137"/>
      <c r="I2" s="137"/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45">
        <v>43920</v>
      </c>
      <c r="B4" s="134">
        <f>_xlfn.DAYS(A4,B1)</f>
        <v>30</v>
      </c>
      <c r="C4" s="132">
        <f t="shared" ref="C4:C68" si="0">$D$2</f>
        <v>4228</v>
      </c>
      <c r="D4" s="133">
        <f t="shared" ref="D4:D68" si="1">C4-E4</f>
        <v>-8100.77</v>
      </c>
      <c r="E4" s="132">
        <f>ROUND(F4*B4*$B$2/365,2)</f>
        <v>12328.77</v>
      </c>
      <c r="F4" s="132">
        <f>D1</f>
        <v>1000000</v>
      </c>
      <c r="G4" s="132">
        <f t="shared" ref="G4:G67" si="2">F4-D4</f>
        <v>1008100.77</v>
      </c>
      <c r="H4" s="132">
        <f>F4*$B$2*B4/365</f>
        <v>12328.767123287671</v>
      </c>
      <c r="I4" s="113">
        <f t="shared" ref="I4:I67" si="3">H4-E4</f>
        <v>-2.8767123294528574E-3</v>
      </c>
    </row>
    <row r="5" spans="1:9" x14ac:dyDescent="0.25">
      <c r="A5" s="45">
        <v>43921</v>
      </c>
      <c r="B5" s="134">
        <f t="shared" ref="B5:B68" si="4">A5-A4</f>
        <v>1</v>
      </c>
      <c r="C5" s="132">
        <f t="shared" si="0"/>
        <v>4228</v>
      </c>
      <c r="D5" s="133">
        <f t="shared" si="1"/>
        <v>3813.71</v>
      </c>
      <c r="E5" s="132">
        <f t="shared" ref="E5:E68" si="5">ROUND(F5*B5*$B$2/365,2)</f>
        <v>414.29</v>
      </c>
      <c r="F5" s="132">
        <f t="shared" ref="F5:F68" si="6">G4</f>
        <v>1008100.77</v>
      </c>
      <c r="G5" s="132">
        <f t="shared" si="2"/>
        <v>1004287.06</v>
      </c>
      <c r="H5" s="132">
        <f t="shared" ref="H5:H68" si="7">F5*$B$2*B5/365</f>
        <v>414.28798767123283</v>
      </c>
      <c r="I5" s="113">
        <f t="shared" si="3"/>
        <v>-2.0123287671935941E-3</v>
      </c>
    </row>
    <row r="6" spans="1:9" x14ac:dyDescent="0.25">
      <c r="A6" s="45">
        <v>43922</v>
      </c>
      <c r="B6" s="134">
        <f t="shared" si="4"/>
        <v>1</v>
      </c>
      <c r="C6" s="132">
        <f t="shared" si="0"/>
        <v>4228</v>
      </c>
      <c r="D6" s="133">
        <f t="shared" si="1"/>
        <v>3815.2799999999997</v>
      </c>
      <c r="E6" s="132">
        <f t="shared" si="5"/>
        <v>412.72</v>
      </c>
      <c r="F6" s="132">
        <f t="shared" si="6"/>
        <v>1004287.06</v>
      </c>
      <c r="G6" s="132">
        <f t="shared" si="2"/>
        <v>1000471.78</v>
      </c>
      <c r="H6" s="132">
        <f t="shared" si="7"/>
        <v>412.72070958904112</v>
      </c>
      <c r="I6" s="113">
        <f t="shared" si="3"/>
        <v>7.0958904109374998E-4</v>
      </c>
    </row>
    <row r="7" spans="1:9" x14ac:dyDescent="0.25">
      <c r="A7" s="45">
        <v>43923</v>
      </c>
      <c r="B7" s="134">
        <f t="shared" si="4"/>
        <v>1</v>
      </c>
      <c r="C7" s="132">
        <f t="shared" si="0"/>
        <v>4228</v>
      </c>
      <c r="D7" s="133">
        <f t="shared" si="1"/>
        <v>3816.85</v>
      </c>
      <c r="E7" s="132">
        <f t="shared" si="5"/>
        <v>411.15</v>
      </c>
      <c r="F7" s="132">
        <f t="shared" si="6"/>
        <v>1000471.78</v>
      </c>
      <c r="G7" s="132">
        <f t="shared" si="2"/>
        <v>996654.93</v>
      </c>
      <c r="H7" s="132">
        <f t="shared" si="7"/>
        <v>411.15278630136982</v>
      </c>
      <c r="I7" s="113">
        <f t="shared" si="3"/>
        <v>2.7863013698379291E-3</v>
      </c>
    </row>
    <row r="8" spans="1:9" x14ac:dyDescent="0.25">
      <c r="A8" s="45">
        <v>43924</v>
      </c>
      <c r="B8" s="134">
        <f t="shared" si="4"/>
        <v>1</v>
      </c>
      <c r="C8" s="132">
        <f t="shared" si="0"/>
        <v>4228</v>
      </c>
      <c r="D8" s="133">
        <f t="shared" si="1"/>
        <v>3818.42</v>
      </c>
      <c r="E8" s="132">
        <f t="shared" si="5"/>
        <v>409.58</v>
      </c>
      <c r="F8" s="132">
        <f t="shared" si="6"/>
        <v>996654.93</v>
      </c>
      <c r="G8" s="132">
        <f t="shared" si="2"/>
        <v>992836.51</v>
      </c>
      <c r="H8" s="132">
        <f t="shared" si="7"/>
        <v>409.58421780821919</v>
      </c>
      <c r="I8" s="113">
        <f t="shared" si="3"/>
        <v>4.2178082192094735E-3</v>
      </c>
    </row>
    <row r="9" spans="1:9" x14ac:dyDescent="0.25">
      <c r="A9" s="45">
        <v>43925</v>
      </c>
      <c r="B9" s="134">
        <f t="shared" si="4"/>
        <v>1</v>
      </c>
      <c r="C9" s="132">
        <f t="shared" si="0"/>
        <v>4228</v>
      </c>
      <c r="D9" s="133">
        <f t="shared" si="1"/>
        <v>3819.98</v>
      </c>
      <c r="E9" s="132">
        <f t="shared" si="5"/>
        <v>408.02</v>
      </c>
      <c r="F9" s="132">
        <f t="shared" si="6"/>
        <v>992836.51</v>
      </c>
      <c r="G9" s="132">
        <f t="shared" si="2"/>
        <v>989016.53</v>
      </c>
      <c r="H9" s="132">
        <f t="shared" si="7"/>
        <v>408.01500410958903</v>
      </c>
      <c r="I9" s="113">
        <f t="shared" si="3"/>
        <v>-4.9958904109530522E-3</v>
      </c>
    </row>
    <row r="10" spans="1:9" x14ac:dyDescent="0.25">
      <c r="A10" s="45">
        <v>43926</v>
      </c>
      <c r="B10" s="134">
        <f t="shared" si="4"/>
        <v>1</v>
      </c>
      <c r="C10" s="132">
        <f t="shared" si="0"/>
        <v>4228</v>
      </c>
      <c r="D10" s="133">
        <f t="shared" si="1"/>
        <v>3821.55</v>
      </c>
      <c r="E10" s="132">
        <f t="shared" si="5"/>
        <v>406.45</v>
      </c>
      <c r="F10" s="132">
        <f t="shared" si="6"/>
        <v>989016.53</v>
      </c>
      <c r="G10" s="132">
        <f t="shared" si="2"/>
        <v>985194.98</v>
      </c>
      <c r="H10" s="132">
        <f t="shared" si="7"/>
        <v>406.44514931506848</v>
      </c>
      <c r="I10" s="113">
        <f t="shared" si="3"/>
        <v>-4.8506849315117506E-3</v>
      </c>
    </row>
    <row r="11" spans="1:9" x14ac:dyDescent="0.25">
      <c r="A11" s="45">
        <v>43927</v>
      </c>
      <c r="B11" s="134">
        <f t="shared" si="4"/>
        <v>1</v>
      </c>
      <c r="C11" s="132">
        <f t="shared" si="0"/>
        <v>4228</v>
      </c>
      <c r="D11" s="133">
        <f t="shared" si="1"/>
        <v>3823.13</v>
      </c>
      <c r="E11" s="132">
        <f t="shared" si="5"/>
        <v>404.87</v>
      </c>
      <c r="F11" s="132">
        <f t="shared" si="6"/>
        <v>985194.98</v>
      </c>
      <c r="G11" s="132">
        <f t="shared" si="2"/>
        <v>981371.85</v>
      </c>
      <c r="H11" s="132">
        <f t="shared" si="7"/>
        <v>404.8746493150685</v>
      </c>
      <c r="I11" s="113">
        <f t="shared" si="3"/>
        <v>4.6493150684909779E-3</v>
      </c>
    </row>
    <row r="12" spans="1:9" x14ac:dyDescent="0.25">
      <c r="A12" s="45">
        <v>43928</v>
      </c>
      <c r="B12" s="134">
        <f t="shared" si="4"/>
        <v>1</v>
      </c>
      <c r="C12" s="132">
        <f t="shared" si="0"/>
        <v>4228</v>
      </c>
      <c r="D12" s="133">
        <f t="shared" si="1"/>
        <v>3824.7</v>
      </c>
      <c r="E12" s="132">
        <f t="shared" si="5"/>
        <v>403.3</v>
      </c>
      <c r="F12" s="132">
        <f t="shared" si="6"/>
        <v>981371.85</v>
      </c>
      <c r="G12" s="132">
        <f t="shared" si="2"/>
        <v>977547.15</v>
      </c>
      <c r="H12" s="132">
        <f t="shared" si="7"/>
        <v>403.30349999999999</v>
      </c>
      <c r="I12" s="113">
        <f t="shared" si="3"/>
        <v>3.4999999999740794E-3</v>
      </c>
    </row>
    <row r="13" spans="1:9" x14ac:dyDescent="0.25">
      <c r="A13" s="45">
        <v>43929</v>
      </c>
      <c r="B13" s="134">
        <f t="shared" si="4"/>
        <v>1</v>
      </c>
      <c r="C13" s="132">
        <f t="shared" si="0"/>
        <v>4228</v>
      </c>
      <c r="D13" s="133">
        <f t="shared" si="1"/>
        <v>3826.27</v>
      </c>
      <c r="E13" s="132">
        <f t="shared" si="5"/>
        <v>401.73</v>
      </c>
      <c r="F13" s="132">
        <f t="shared" si="6"/>
        <v>977547.15</v>
      </c>
      <c r="G13" s="132">
        <f t="shared" si="2"/>
        <v>973720.88</v>
      </c>
      <c r="H13" s="132">
        <f t="shared" si="7"/>
        <v>401.7317054794521</v>
      </c>
      <c r="I13" s="113">
        <f t="shared" si="3"/>
        <v>1.7054794520845462E-3</v>
      </c>
    </row>
    <row r="14" spans="1:9" x14ac:dyDescent="0.25">
      <c r="A14" s="45">
        <v>43930</v>
      </c>
      <c r="B14" s="134">
        <f t="shared" si="4"/>
        <v>1</v>
      </c>
      <c r="C14" s="132">
        <f t="shared" si="0"/>
        <v>4228</v>
      </c>
      <c r="D14" s="133">
        <f t="shared" si="1"/>
        <v>3827.84</v>
      </c>
      <c r="E14" s="132">
        <f t="shared" si="5"/>
        <v>400.16</v>
      </c>
      <c r="F14" s="132">
        <f t="shared" si="6"/>
        <v>973720.88</v>
      </c>
      <c r="G14" s="132">
        <f t="shared" si="2"/>
        <v>969893.04</v>
      </c>
      <c r="H14" s="132">
        <f t="shared" si="7"/>
        <v>400.15926575342462</v>
      </c>
      <c r="I14" s="113">
        <f t="shared" si="3"/>
        <v>-7.3424657540499538E-4</v>
      </c>
    </row>
    <row r="15" spans="1:9" x14ac:dyDescent="0.25">
      <c r="A15" s="45">
        <v>43931</v>
      </c>
      <c r="B15" s="134">
        <f t="shared" si="4"/>
        <v>1</v>
      </c>
      <c r="C15" s="132">
        <f t="shared" si="0"/>
        <v>4228</v>
      </c>
      <c r="D15" s="133">
        <f t="shared" si="1"/>
        <v>3829.41</v>
      </c>
      <c r="E15" s="132">
        <f t="shared" si="5"/>
        <v>398.59</v>
      </c>
      <c r="F15" s="132">
        <f t="shared" si="6"/>
        <v>969893.04</v>
      </c>
      <c r="G15" s="132">
        <f t="shared" si="2"/>
        <v>966063.63</v>
      </c>
      <c r="H15" s="132">
        <f t="shared" si="7"/>
        <v>398.58618082191782</v>
      </c>
      <c r="I15" s="113">
        <f t="shared" si="3"/>
        <v>-3.8191780821534849E-3</v>
      </c>
    </row>
    <row r="16" spans="1:9" x14ac:dyDescent="0.25">
      <c r="A16" s="45">
        <v>43932</v>
      </c>
      <c r="B16" s="134">
        <f t="shared" si="4"/>
        <v>1</v>
      </c>
      <c r="C16" s="132">
        <f t="shared" si="0"/>
        <v>4228</v>
      </c>
      <c r="D16" s="133">
        <f t="shared" si="1"/>
        <v>3830.99</v>
      </c>
      <c r="E16" s="132">
        <f t="shared" si="5"/>
        <v>397.01</v>
      </c>
      <c r="F16" s="132">
        <f t="shared" si="6"/>
        <v>966063.63</v>
      </c>
      <c r="G16" s="132">
        <f t="shared" si="2"/>
        <v>962232.64</v>
      </c>
      <c r="H16" s="132">
        <f t="shared" si="7"/>
        <v>397.01245068493148</v>
      </c>
      <c r="I16" s="113">
        <f t="shared" si="3"/>
        <v>2.4506849314889223E-3</v>
      </c>
    </row>
    <row r="17" spans="1:9" x14ac:dyDescent="0.25">
      <c r="A17" s="45">
        <v>43933</v>
      </c>
      <c r="B17" s="134">
        <f t="shared" si="4"/>
        <v>1</v>
      </c>
      <c r="C17" s="132">
        <f t="shared" si="0"/>
        <v>4228</v>
      </c>
      <c r="D17" s="133">
        <f t="shared" si="1"/>
        <v>3832.56</v>
      </c>
      <c r="E17" s="132">
        <f t="shared" si="5"/>
        <v>395.44</v>
      </c>
      <c r="F17" s="132">
        <f t="shared" si="6"/>
        <v>962232.64</v>
      </c>
      <c r="G17" s="132">
        <f t="shared" si="2"/>
        <v>958400.08</v>
      </c>
      <c r="H17" s="132">
        <f t="shared" si="7"/>
        <v>395.43807123287672</v>
      </c>
      <c r="I17" s="113">
        <f t="shared" si="3"/>
        <v>-1.9287671232746106E-3</v>
      </c>
    </row>
    <row r="18" spans="1:9" x14ac:dyDescent="0.25">
      <c r="A18" s="45">
        <v>43934</v>
      </c>
      <c r="B18" s="134">
        <f t="shared" si="4"/>
        <v>1</v>
      </c>
      <c r="C18" s="132">
        <f t="shared" si="0"/>
        <v>4228</v>
      </c>
      <c r="D18" s="133">
        <f t="shared" si="1"/>
        <v>3834.14</v>
      </c>
      <c r="E18" s="132">
        <f t="shared" si="5"/>
        <v>393.86</v>
      </c>
      <c r="F18" s="132">
        <f t="shared" si="6"/>
        <v>958400.08</v>
      </c>
      <c r="G18" s="132">
        <f t="shared" si="2"/>
        <v>954565.94</v>
      </c>
      <c r="H18" s="132">
        <f t="shared" si="7"/>
        <v>393.86304657534242</v>
      </c>
      <c r="I18" s="113">
        <f t="shared" si="3"/>
        <v>3.0465753424095965E-3</v>
      </c>
    </row>
    <row r="19" spans="1:9" x14ac:dyDescent="0.25">
      <c r="A19" s="45">
        <v>43935</v>
      </c>
      <c r="B19" s="134">
        <f t="shared" si="4"/>
        <v>1</v>
      </c>
      <c r="C19" s="132">
        <f t="shared" si="0"/>
        <v>4228</v>
      </c>
      <c r="D19" s="133">
        <f t="shared" si="1"/>
        <v>3835.71</v>
      </c>
      <c r="E19" s="132">
        <f t="shared" si="5"/>
        <v>392.29</v>
      </c>
      <c r="F19" s="132">
        <f t="shared" si="6"/>
        <v>954565.94</v>
      </c>
      <c r="G19" s="132">
        <f t="shared" si="2"/>
        <v>950730.23</v>
      </c>
      <c r="H19" s="132">
        <f t="shared" si="7"/>
        <v>392.28737260273965</v>
      </c>
      <c r="I19" s="113">
        <f t="shared" si="3"/>
        <v>-2.6273972603689799E-3</v>
      </c>
    </row>
    <row r="20" spans="1:9" x14ac:dyDescent="0.25">
      <c r="A20" s="45">
        <v>43936</v>
      </c>
      <c r="B20" s="134">
        <f t="shared" si="4"/>
        <v>1</v>
      </c>
      <c r="C20" s="132">
        <f t="shared" si="0"/>
        <v>4228</v>
      </c>
      <c r="D20" s="133">
        <f t="shared" si="1"/>
        <v>3837.29</v>
      </c>
      <c r="E20" s="132">
        <f t="shared" si="5"/>
        <v>390.71</v>
      </c>
      <c r="F20" s="132">
        <f t="shared" si="6"/>
        <v>950730.23</v>
      </c>
      <c r="G20" s="132">
        <f t="shared" si="2"/>
        <v>946892.94</v>
      </c>
      <c r="H20" s="132">
        <f t="shared" si="7"/>
        <v>390.71105342465751</v>
      </c>
      <c r="I20" s="113">
        <f t="shared" si="3"/>
        <v>1.0534246575275574E-3</v>
      </c>
    </row>
    <row r="21" spans="1:9" x14ac:dyDescent="0.25">
      <c r="A21" s="45">
        <v>43937</v>
      </c>
      <c r="B21" s="134">
        <f t="shared" si="4"/>
        <v>1</v>
      </c>
      <c r="C21" s="132">
        <f t="shared" si="0"/>
        <v>4228</v>
      </c>
      <c r="D21" s="133">
        <f t="shared" si="1"/>
        <v>3838.87</v>
      </c>
      <c r="E21" s="132">
        <f t="shared" si="5"/>
        <v>389.13</v>
      </c>
      <c r="F21" s="132">
        <f t="shared" si="6"/>
        <v>946892.94</v>
      </c>
      <c r="G21" s="132">
        <f t="shared" si="2"/>
        <v>943054.07</v>
      </c>
      <c r="H21" s="132">
        <f t="shared" si="7"/>
        <v>389.13408493150683</v>
      </c>
      <c r="I21" s="113">
        <f t="shared" si="3"/>
        <v>4.0849315068385295E-3</v>
      </c>
    </row>
    <row r="22" spans="1:9" x14ac:dyDescent="0.25">
      <c r="A22" s="45">
        <v>43938</v>
      </c>
      <c r="B22" s="134">
        <f t="shared" si="4"/>
        <v>1</v>
      </c>
      <c r="C22" s="132">
        <f t="shared" si="0"/>
        <v>4228</v>
      </c>
      <c r="D22" s="133">
        <f t="shared" si="1"/>
        <v>3840.44</v>
      </c>
      <c r="E22" s="132">
        <f t="shared" si="5"/>
        <v>387.56</v>
      </c>
      <c r="F22" s="132">
        <f t="shared" si="6"/>
        <v>943054.07</v>
      </c>
      <c r="G22" s="132">
        <f t="shared" si="2"/>
        <v>939213.63</v>
      </c>
      <c r="H22" s="132">
        <f t="shared" si="7"/>
        <v>387.55646712328763</v>
      </c>
      <c r="I22" s="113">
        <f t="shared" si="3"/>
        <v>-3.5328767123701255E-3</v>
      </c>
    </row>
    <row r="23" spans="1:9" x14ac:dyDescent="0.25">
      <c r="A23" s="45">
        <v>43939</v>
      </c>
      <c r="B23" s="134">
        <f t="shared" si="4"/>
        <v>1</v>
      </c>
      <c r="C23" s="132">
        <f t="shared" si="0"/>
        <v>4228</v>
      </c>
      <c r="D23" s="133">
        <f t="shared" si="1"/>
        <v>3842.02</v>
      </c>
      <c r="E23" s="132">
        <f t="shared" si="5"/>
        <v>385.98</v>
      </c>
      <c r="F23" s="132">
        <f t="shared" si="6"/>
        <v>939213.63</v>
      </c>
      <c r="G23" s="132">
        <f t="shared" si="2"/>
        <v>935371.61</v>
      </c>
      <c r="H23" s="132">
        <f t="shared" si="7"/>
        <v>385.978204109589</v>
      </c>
      <c r="I23" s="113">
        <f t="shared" si="3"/>
        <v>-1.7958904110173535E-3</v>
      </c>
    </row>
    <row r="24" spans="1:9" x14ac:dyDescent="0.25">
      <c r="A24" s="45">
        <v>43940</v>
      </c>
      <c r="B24" s="134">
        <f t="shared" si="4"/>
        <v>1</v>
      </c>
      <c r="C24" s="132">
        <f t="shared" si="0"/>
        <v>4228</v>
      </c>
      <c r="D24" s="133">
        <f t="shared" si="1"/>
        <v>3843.6</v>
      </c>
      <c r="E24" s="132">
        <f t="shared" si="5"/>
        <v>384.4</v>
      </c>
      <c r="F24" s="132">
        <f t="shared" si="6"/>
        <v>935371.61</v>
      </c>
      <c r="G24" s="132">
        <f t="shared" si="2"/>
        <v>931528.01</v>
      </c>
      <c r="H24" s="132">
        <f t="shared" si="7"/>
        <v>384.39929178082195</v>
      </c>
      <c r="I24" s="113">
        <f t="shared" si="3"/>
        <v>-7.0821917802277312E-4</v>
      </c>
    </row>
    <row r="25" spans="1:9" x14ac:dyDescent="0.25">
      <c r="A25" s="45">
        <v>43941</v>
      </c>
      <c r="B25" s="134">
        <f t="shared" si="4"/>
        <v>1</v>
      </c>
      <c r="C25" s="132">
        <f t="shared" si="0"/>
        <v>4228</v>
      </c>
      <c r="D25" s="133">
        <f t="shared" si="1"/>
        <v>3845.18</v>
      </c>
      <c r="E25" s="132">
        <f t="shared" si="5"/>
        <v>382.82</v>
      </c>
      <c r="F25" s="132">
        <f t="shared" si="6"/>
        <v>931528.01</v>
      </c>
      <c r="G25" s="132">
        <f t="shared" si="2"/>
        <v>927682.83</v>
      </c>
      <c r="H25" s="132">
        <f t="shared" si="7"/>
        <v>382.81973013698627</v>
      </c>
      <c r="I25" s="113">
        <f t="shared" si="3"/>
        <v>-2.6986301372744492E-4</v>
      </c>
    </row>
    <row r="26" spans="1:9" x14ac:dyDescent="0.25">
      <c r="A26" s="45">
        <v>43942</v>
      </c>
      <c r="B26" s="134">
        <f t="shared" si="4"/>
        <v>1</v>
      </c>
      <c r="C26" s="132">
        <f t="shared" si="0"/>
        <v>4228</v>
      </c>
      <c r="D26" s="133">
        <f t="shared" si="1"/>
        <v>3846.76</v>
      </c>
      <c r="E26" s="132">
        <f t="shared" si="5"/>
        <v>381.24</v>
      </c>
      <c r="F26" s="132">
        <f t="shared" si="6"/>
        <v>927682.83</v>
      </c>
      <c r="G26" s="132">
        <f t="shared" si="2"/>
        <v>923836.07</v>
      </c>
      <c r="H26" s="132">
        <f t="shared" si="7"/>
        <v>381.23951917808216</v>
      </c>
      <c r="I26" s="113">
        <f t="shared" si="3"/>
        <v>-4.8082191784715178E-4</v>
      </c>
    </row>
    <row r="27" spans="1:9" x14ac:dyDescent="0.25">
      <c r="A27" s="45">
        <v>43943</v>
      </c>
      <c r="B27" s="134">
        <f t="shared" si="4"/>
        <v>1</v>
      </c>
      <c r="C27" s="132">
        <f t="shared" si="0"/>
        <v>4228</v>
      </c>
      <c r="D27" s="133">
        <f t="shared" si="1"/>
        <v>3848.34</v>
      </c>
      <c r="E27" s="132">
        <f t="shared" si="5"/>
        <v>379.66</v>
      </c>
      <c r="F27" s="132">
        <f t="shared" si="6"/>
        <v>923836.07</v>
      </c>
      <c r="G27" s="132">
        <f t="shared" si="2"/>
        <v>919987.73</v>
      </c>
      <c r="H27" s="132">
        <f t="shared" si="7"/>
        <v>379.65865890410959</v>
      </c>
      <c r="I27" s="113">
        <f t="shared" si="3"/>
        <v>-1.3410958904387371E-3</v>
      </c>
    </row>
    <row r="28" spans="1:9" x14ac:dyDescent="0.25">
      <c r="A28" s="45">
        <v>43944</v>
      </c>
      <c r="B28" s="134">
        <f t="shared" si="4"/>
        <v>1</v>
      </c>
      <c r="C28" s="132">
        <f t="shared" si="0"/>
        <v>4228</v>
      </c>
      <c r="D28" s="133">
        <f t="shared" si="1"/>
        <v>3849.92</v>
      </c>
      <c r="E28" s="132">
        <f t="shared" si="5"/>
        <v>378.08</v>
      </c>
      <c r="F28" s="132">
        <f t="shared" si="6"/>
        <v>919987.73</v>
      </c>
      <c r="G28" s="132">
        <f t="shared" si="2"/>
        <v>916137.80999999994</v>
      </c>
      <c r="H28" s="132">
        <f t="shared" si="7"/>
        <v>378.07714931506843</v>
      </c>
      <c r="I28" s="113">
        <f t="shared" si="3"/>
        <v>-2.8506849315590443E-3</v>
      </c>
    </row>
    <row r="29" spans="1:9" x14ac:dyDescent="0.25">
      <c r="A29" s="45">
        <v>43945</v>
      </c>
      <c r="B29" s="134">
        <f t="shared" si="4"/>
        <v>1</v>
      </c>
      <c r="C29" s="132">
        <f t="shared" si="0"/>
        <v>4228</v>
      </c>
      <c r="D29" s="133">
        <f t="shared" si="1"/>
        <v>3851.51</v>
      </c>
      <c r="E29" s="132">
        <f t="shared" si="5"/>
        <v>376.49</v>
      </c>
      <c r="F29" s="132">
        <f t="shared" si="6"/>
        <v>916137.80999999994</v>
      </c>
      <c r="G29" s="132">
        <f t="shared" si="2"/>
        <v>912286.29999999993</v>
      </c>
      <c r="H29" s="132">
        <f t="shared" si="7"/>
        <v>376.49499041095891</v>
      </c>
      <c r="I29" s="113">
        <f t="shared" si="3"/>
        <v>4.9904109588965184E-3</v>
      </c>
    </row>
    <row r="30" spans="1:9" x14ac:dyDescent="0.25">
      <c r="A30" s="45">
        <v>43946</v>
      </c>
      <c r="B30" s="134">
        <f t="shared" si="4"/>
        <v>1</v>
      </c>
      <c r="C30" s="132">
        <f t="shared" si="0"/>
        <v>4228</v>
      </c>
      <c r="D30" s="133">
        <f t="shared" si="1"/>
        <v>3853.09</v>
      </c>
      <c r="E30" s="132">
        <f t="shared" si="5"/>
        <v>374.91</v>
      </c>
      <c r="F30" s="132">
        <f t="shared" si="6"/>
        <v>912286.29999999993</v>
      </c>
      <c r="G30" s="132">
        <f t="shared" si="2"/>
        <v>908433.21</v>
      </c>
      <c r="H30" s="132">
        <f t="shared" si="7"/>
        <v>374.9121780821917</v>
      </c>
      <c r="I30" s="113">
        <f t="shared" si="3"/>
        <v>2.1780821916763671E-3</v>
      </c>
    </row>
    <row r="31" spans="1:9" x14ac:dyDescent="0.25">
      <c r="A31" s="45">
        <v>43947</v>
      </c>
      <c r="B31" s="134">
        <f t="shared" si="4"/>
        <v>1</v>
      </c>
      <c r="C31" s="132">
        <f t="shared" si="0"/>
        <v>4228</v>
      </c>
      <c r="D31" s="133">
        <f t="shared" si="1"/>
        <v>3854.67</v>
      </c>
      <c r="E31" s="132">
        <f t="shared" si="5"/>
        <v>373.33</v>
      </c>
      <c r="F31" s="132">
        <f t="shared" si="6"/>
        <v>908433.21</v>
      </c>
      <c r="G31" s="132">
        <f t="shared" si="2"/>
        <v>904578.53999999992</v>
      </c>
      <c r="H31" s="132">
        <f t="shared" si="7"/>
        <v>373.32871643835614</v>
      </c>
      <c r="I31" s="113">
        <f t="shared" si="3"/>
        <v>-1.2835616438451325E-3</v>
      </c>
    </row>
    <row r="32" spans="1:9" x14ac:dyDescent="0.25">
      <c r="A32" s="45">
        <v>43948</v>
      </c>
      <c r="B32" s="134">
        <f t="shared" si="4"/>
        <v>1</v>
      </c>
      <c r="C32" s="132">
        <f t="shared" si="0"/>
        <v>4228</v>
      </c>
      <c r="D32" s="133">
        <f t="shared" si="1"/>
        <v>3856.26</v>
      </c>
      <c r="E32" s="132">
        <f t="shared" si="5"/>
        <v>371.74</v>
      </c>
      <c r="F32" s="132">
        <f t="shared" si="6"/>
        <v>904578.53999999992</v>
      </c>
      <c r="G32" s="132">
        <f t="shared" si="2"/>
        <v>900722.27999999991</v>
      </c>
      <c r="H32" s="132">
        <f t="shared" si="7"/>
        <v>371.74460547945205</v>
      </c>
      <c r="I32" s="113">
        <f t="shared" si="3"/>
        <v>4.6054794520387077E-3</v>
      </c>
    </row>
    <row r="33" spans="1:9" x14ac:dyDescent="0.25">
      <c r="A33" s="45">
        <v>43949</v>
      </c>
      <c r="B33" s="134">
        <f t="shared" si="4"/>
        <v>1</v>
      </c>
      <c r="C33" s="132">
        <f t="shared" si="0"/>
        <v>4228</v>
      </c>
      <c r="D33" s="133">
        <f t="shared" si="1"/>
        <v>3857.84</v>
      </c>
      <c r="E33" s="132">
        <f t="shared" si="5"/>
        <v>370.16</v>
      </c>
      <c r="F33" s="132">
        <f t="shared" si="6"/>
        <v>900722.27999999991</v>
      </c>
      <c r="G33" s="132">
        <f t="shared" si="2"/>
        <v>896864.44</v>
      </c>
      <c r="H33" s="132">
        <f t="shared" si="7"/>
        <v>370.15984109589033</v>
      </c>
      <c r="I33" s="113">
        <f t="shared" si="3"/>
        <v>-1.5890410969632285E-4</v>
      </c>
    </row>
    <row r="34" spans="1:9" x14ac:dyDescent="0.25">
      <c r="A34" s="45">
        <v>43950</v>
      </c>
      <c r="B34" s="134">
        <f t="shared" si="4"/>
        <v>1</v>
      </c>
      <c r="C34" s="132">
        <f t="shared" si="0"/>
        <v>4228</v>
      </c>
      <c r="D34" s="133">
        <f t="shared" si="1"/>
        <v>3859.43</v>
      </c>
      <c r="E34" s="132">
        <f t="shared" si="5"/>
        <v>368.57</v>
      </c>
      <c r="F34" s="132">
        <f t="shared" si="6"/>
        <v>896864.44</v>
      </c>
      <c r="G34" s="132">
        <f t="shared" si="2"/>
        <v>893005.00999999989</v>
      </c>
      <c r="H34" s="132">
        <f t="shared" si="7"/>
        <v>368.57442739726025</v>
      </c>
      <c r="I34" s="113">
        <f t="shared" si="3"/>
        <v>4.4273972602582035E-3</v>
      </c>
    </row>
    <row r="35" spans="1:9" x14ac:dyDescent="0.25">
      <c r="A35" s="45">
        <v>43951</v>
      </c>
      <c r="B35" s="134">
        <f t="shared" si="4"/>
        <v>1</v>
      </c>
      <c r="C35" s="132">
        <f t="shared" si="0"/>
        <v>4228</v>
      </c>
      <c r="D35" s="133">
        <f t="shared" si="1"/>
        <v>3861.01</v>
      </c>
      <c r="E35" s="132">
        <f t="shared" si="5"/>
        <v>366.99</v>
      </c>
      <c r="F35" s="132">
        <f t="shared" si="6"/>
        <v>893005.00999999989</v>
      </c>
      <c r="G35" s="132">
        <f t="shared" si="2"/>
        <v>889143.99999999988</v>
      </c>
      <c r="H35" s="132">
        <f t="shared" si="7"/>
        <v>366.98836027397255</v>
      </c>
      <c r="I35" s="113">
        <f t="shared" si="3"/>
        <v>-1.6397260274629843E-3</v>
      </c>
    </row>
    <row r="36" spans="1:9" x14ac:dyDescent="0.25">
      <c r="A36" s="45">
        <v>43952</v>
      </c>
      <c r="B36" s="134">
        <f t="shared" si="4"/>
        <v>1</v>
      </c>
      <c r="C36" s="132">
        <f t="shared" si="0"/>
        <v>4228</v>
      </c>
      <c r="D36" s="133">
        <f t="shared" si="1"/>
        <v>3862.6</v>
      </c>
      <c r="E36" s="132">
        <f t="shared" si="5"/>
        <v>365.4</v>
      </c>
      <c r="F36" s="132">
        <f t="shared" si="6"/>
        <v>889143.99999999988</v>
      </c>
      <c r="G36" s="132">
        <f t="shared" si="2"/>
        <v>885281.39999999991</v>
      </c>
      <c r="H36" s="132">
        <f t="shared" si="7"/>
        <v>365.40164383561637</v>
      </c>
      <c r="I36" s="113">
        <f t="shared" si="3"/>
        <v>1.6438356163916978E-3</v>
      </c>
    </row>
    <row r="37" spans="1:9" x14ac:dyDescent="0.25">
      <c r="A37" s="45">
        <v>43953</v>
      </c>
      <c r="B37" s="134">
        <f t="shared" si="4"/>
        <v>1</v>
      </c>
      <c r="C37" s="132">
        <f t="shared" si="0"/>
        <v>4228</v>
      </c>
      <c r="D37" s="133">
        <f t="shared" si="1"/>
        <v>3864.19</v>
      </c>
      <c r="E37" s="132">
        <f t="shared" si="5"/>
        <v>363.81</v>
      </c>
      <c r="F37" s="132">
        <f t="shared" si="6"/>
        <v>885281.39999999991</v>
      </c>
      <c r="G37" s="132">
        <f t="shared" si="2"/>
        <v>881417.21</v>
      </c>
      <c r="H37" s="132">
        <f t="shared" si="7"/>
        <v>363.81427397260273</v>
      </c>
      <c r="I37" s="113">
        <f t="shared" si="3"/>
        <v>4.2739726027321012E-3</v>
      </c>
    </row>
    <row r="38" spans="1:9" x14ac:dyDescent="0.25">
      <c r="A38" s="45">
        <v>43954</v>
      </c>
      <c r="B38" s="134">
        <f t="shared" si="4"/>
        <v>1</v>
      </c>
      <c r="C38" s="132">
        <f t="shared" si="0"/>
        <v>4228</v>
      </c>
      <c r="D38" s="133">
        <f t="shared" si="1"/>
        <v>3865.77</v>
      </c>
      <c r="E38" s="132">
        <f t="shared" si="5"/>
        <v>362.23</v>
      </c>
      <c r="F38" s="132">
        <f t="shared" si="6"/>
        <v>881417.21</v>
      </c>
      <c r="G38" s="132">
        <f t="shared" si="2"/>
        <v>877551.44</v>
      </c>
      <c r="H38" s="132">
        <f t="shared" si="7"/>
        <v>362.22625068493153</v>
      </c>
      <c r="I38" s="113">
        <f t="shared" si="3"/>
        <v>-3.7493150684895227E-3</v>
      </c>
    </row>
    <row r="39" spans="1:9" x14ac:dyDescent="0.25">
      <c r="A39" s="45">
        <v>43955</v>
      </c>
      <c r="B39" s="134">
        <f t="shared" si="4"/>
        <v>1</v>
      </c>
      <c r="C39" s="132">
        <f t="shared" si="0"/>
        <v>4228</v>
      </c>
      <c r="D39" s="133">
        <f t="shared" si="1"/>
        <v>3867.36</v>
      </c>
      <c r="E39" s="132">
        <f t="shared" si="5"/>
        <v>360.64</v>
      </c>
      <c r="F39" s="132">
        <f t="shared" si="6"/>
        <v>877551.44</v>
      </c>
      <c r="G39" s="132">
        <f t="shared" si="2"/>
        <v>873684.08</v>
      </c>
      <c r="H39" s="132">
        <f t="shared" si="7"/>
        <v>360.63757808219174</v>
      </c>
      <c r="I39" s="113">
        <f t="shared" si="3"/>
        <v>-2.4219178082489634E-3</v>
      </c>
    </row>
    <row r="40" spans="1:9" x14ac:dyDescent="0.25">
      <c r="A40" s="45">
        <v>43956</v>
      </c>
      <c r="B40" s="134">
        <f t="shared" si="4"/>
        <v>1</v>
      </c>
      <c r="C40" s="132">
        <f t="shared" si="0"/>
        <v>4228</v>
      </c>
      <c r="D40" s="133">
        <f t="shared" si="1"/>
        <v>3868.95</v>
      </c>
      <c r="E40" s="132">
        <f t="shared" si="5"/>
        <v>359.05</v>
      </c>
      <c r="F40" s="132">
        <f t="shared" si="6"/>
        <v>873684.08</v>
      </c>
      <c r="G40" s="132">
        <f t="shared" si="2"/>
        <v>869815.13</v>
      </c>
      <c r="H40" s="132">
        <f t="shared" si="7"/>
        <v>359.04825205479449</v>
      </c>
      <c r="I40" s="113">
        <f t="shared" si="3"/>
        <v>-1.747945205522683E-3</v>
      </c>
    </row>
    <row r="41" spans="1:9" x14ac:dyDescent="0.25">
      <c r="A41" s="45">
        <v>43957</v>
      </c>
      <c r="B41" s="134">
        <f t="shared" si="4"/>
        <v>1</v>
      </c>
      <c r="C41" s="132">
        <f t="shared" si="0"/>
        <v>4228</v>
      </c>
      <c r="D41" s="133">
        <f t="shared" si="1"/>
        <v>3870.54</v>
      </c>
      <c r="E41" s="132">
        <f t="shared" si="5"/>
        <v>357.46</v>
      </c>
      <c r="F41" s="132">
        <f t="shared" si="6"/>
        <v>869815.13</v>
      </c>
      <c r="G41" s="132">
        <f t="shared" si="2"/>
        <v>865944.59</v>
      </c>
      <c r="H41" s="132">
        <f t="shared" si="7"/>
        <v>357.45827260273973</v>
      </c>
      <c r="I41" s="113">
        <f t="shared" si="3"/>
        <v>-1.7273972602538379E-3</v>
      </c>
    </row>
    <row r="42" spans="1:9" x14ac:dyDescent="0.25">
      <c r="A42" s="45">
        <v>43958</v>
      </c>
      <c r="B42" s="134">
        <f t="shared" si="4"/>
        <v>1</v>
      </c>
      <c r="C42" s="132">
        <f t="shared" si="0"/>
        <v>4228</v>
      </c>
      <c r="D42" s="133">
        <f t="shared" si="1"/>
        <v>3872.13</v>
      </c>
      <c r="E42" s="132">
        <f t="shared" si="5"/>
        <v>355.87</v>
      </c>
      <c r="F42" s="132">
        <f t="shared" si="6"/>
        <v>865944.59</v>
      </c>
      <c r="G42" s="132">
        <f t="shared" si="2"/>
        <v>862072.46</v>
      </c>
      <c r="H42" s="132">
        <f t="shared" si="7"/>
        <v>355.86763972602739</v>
      </c>
      <c r="I42" s="113">
        <f t="shared" si="3"/>
        <v>-2.3602739726129585E-3</v>
      </c>
    </row>
    <row r="43" spans="1:9" x14ac:dyDescent="0.25">
      <c r="A43" s="45">
        <v>43959</v>
      </c>
      <c r="B43" s="134">
        <f t="shared" si="4"/>
        <v>1</v>
      </c>
      <c r="C43" s="132">
        <f t="shared" si="0"/>
        <v>4228</v>
      </c>
      <c r="D43" s="133">
        <f t="shared" si="1"/>
        <v>3873.7200000000003</v>
      </c>
      <c r="E43" s="132">
        <f t="shared" si="5"/>
        <v>354.28</v>
      </c>
      <c r="F43" s="132">
        <f t="shared" si="6"/>
        <v>862072.46</v>
      </c>
      <c r="G43" s="132">
        <f t="shared" si="2"/>
        <v>858198.74</v>
      </c>
      <c r="H43" s="132">
        <f t="shared" si="7"/>
        <v>354.27635342465749</v>
      </c>
      <c r="I43" s="113">
        <f t="shared" si="3"/>
        <v>-3.6465753424863578E-3</v>
      </c>
    </row>
    <row r="44" spans="1:9" x14ac:dyDescent="0.25">
      <c r="A44" s="45">
        <v>43960</v>
      </c>
      <c r="B44" s="134">
        <f t="shared" si="4"/>
        <v>1</v>
      </c>
      <c r="C44" s="132">
        <f t="shared" si="0"/>
        <v>4228</v>
      </c>
      <c r="D44" s="133">
        <f t="shared" si="1"/>
        <v>3875.32</v>
      </c>
      <c r="E44" s="132">
        <f t="shared" si="5"/>
        <v>352.68</v>
      </c>
      <c r="F44" s="132">
        <f t="shared" si="6"/>
        <v>858198.74</v>
      </c>
      <c r="G44" s="132">
        <f t="shared" si="2"/>
        <v>854323.42</v>
      </c>
      <c r="H44" s="132">
        <f t="shared" si="7"/>
        <v>352.68441369863012</v>
      </c>
      <c r="I44" s="113">
        <f t="shared" si="3"/>
        <v>4.413698630116869E-3</v>
      </c>
    </row>
    <row r="45" spans="1:9" x14ac:dyDescent="0.25">
      <c r="A45" s="45">
        <v>43961</v>
      </c>
      <c r="B45" s="134">
        <f t="shared" si="4"/>
        <v>1</v>
      </c>
      <c r="C45" s="132">
        <f t="shared" si="0"/>
        <v>4228</v>
      </c>
      <c r="D45" s="133">
        <f t="shared" si="1"/>
        <v>3876.91</v>
      </c>
      <c r="E45" s="132">
        <f t="shared" si="5"/>
        <v>351.09</v>
      </c>
      <c r="F45" s="132">
        <f t="shared" si="6"/>
        <v>854323.42</v>
      </c>
      <c r="G45" s="132">
        <f t="shared" si="2"/>
        <v>850446.51</v>
      </c>
      <c r="H45" s="132">
        <f t="shared" si="7"/>
        <v>351.0918164383562</v>
      </c>
      <c r="I45" s="113">
        <f t="shared" si="3"/>
        <v>1.8164383562293551E-3</v>
      </c>
    </row>
    <row r="46" spans="1:9" x14ac:dyDescent="0.25">
      <c r="A46" s="45">
        <v>43962</v>
      </c>
      <c r="B46" s="134">
        <f t="shared" si="4"/>
        <v>1</v>
      </c>
      <c r="C46" s="132">
        <f t="shared" si="0"/>
        <v>4228</v>
      </c>
      <c r="D46" s="133">
        <f t="shared" si="1"/>
        <v>3878.5</v>
      </c>
      <c r="E46" s="132">
        <f t="shared" si="5"/>
        <v>349.5</v>
      </c>
      <c r="F46" s="132">
        <f t="shared" si="6"/>
        <v>850446.51</v>
      </c>
      <c r="G46" s="132">
        <f t="shared" si="2"/>
        <v>846568.01</v>
      </c>
      <c r="H46" s="132">
        <f t="shared" si="7"/>
        <v>349.49856575342466</v>
      </c>
      <c r="I46" s="113">
        <f t="shared" si="3"/>
        <v>-1.4342465753429678E-3</v>
      </c>
    </row>
    <row r="47" spans="1:9" x14ac:dyDescent="0.25">
      <c r="A47" s="45">
        <v>43963</v>
      </c>
      <c r="B47" s="134">
        <f t="shared" si="4"/>
        <v>1</v>
      </c>
      <c r="C47" s="132">
        <f t="shared" si="0"/>
        <v>4228</v>
      </c>
      <c r="D47" s="133">
        <f t="shared" si="1"/>
        <v>3880.1</v>
      </c>
      <c r="E47" s="132">
        <f t="shared" si="5"/>
        <v>347.9</v>
      </c>
      <c r="F47" s="132">
        <f t="shared" si="6"/>
        <v>846568.01</v>
      </c>
      <c r="G47" s="132">
        <f t="shared" si="2"/>
        <v>842687.91</v>
      </c>
      <c r="H47" s="132">
        <f t="shared" si="7"/>
        <v>347.9046616438356</v>
      </c>
      <c r="I47" s="113">
        <f t="shared" si="3"/>
        <v>4.6616438356181789E-3</v>
      </c>
    </row>
    <row r="48" spans="1:9" x14ac:dyDescent="0.25">
      <c r="A48" s="45">
        <v>43964</v>
      </c>
      <c r="B48" s="134">
        <f t="shared" si="4"/>
        <v>1</v>
      </c>
      <c r="C48" s="132">
        <f t="shared" si="0"/>
        <v>4228</v>
      </c>
      <c r="D48" s="133">
        <f t="shared" si="1"/>
        <v>3881.69</v>
      </c>
      <c r="E48" s="132">
        <f t="shared" si="5"/>
        <v>346.31</v>
      </c>
      <c r="F48" s="132">
        <f t="shared" si="6"/>
        <v>842687.91</v>
      </c>
      <c r="G48" s="132">
        <f t="shared" si="2"/>
        <v>838806.22000000009</v>
      </c>
      <c r="H48" s="132">
        <f t="shared" si="7"/>
        <v>346.31009999999998</v>
      </c>
      <c r="I48" s="113">
        <f t="shared" si="3"/>
        <v>9.9999999974897946E-5</v>
      </c>
    </row>
    <row r="49" spans="1:9" x14ac:dyDescent="0.25">
      <c r="A49" s="45">
        <v>43965</v>
      </c>
      <c r="B49" s="134">
        <f t="shared" si="4"/>
        <v>1</v>
      </c>
      <c r="C49" s="132">
        <f t="shared" si="0"/>
        <v>4228</v>
      </c>
      <c r="D49" s="133">
        <f t="shared" si="1"/>
        <v>3883.29</v>
      </c>
      <c r="E49" s="132">
        <f t="shared" si="5"/>
        <v>344.71</v>
      </c>
      <c r="F49" s="132">
        <f t="shared" si="6"/>
        <v>838806.22000000009</v>
      </c>
      <c r="G49" s="132">
        <f t="shared" si="2"/>
        <v>834922.93</v>
      </c>
      <c r="H49" s="132">
        <f t="shared" si="7"/>
        <v>344.71488493150684</v>
      </c>
      <c r="I49" s="113">
        <f t="shared" si="3"/>
        <v>4.8849315068650867E-3</v>
      </c>
    </row>
    <row r="50" spans="1:9" x14ac:dyDescent="0.25">
      <c r="A50" s="45">
        <v>43966</v>
      </c>
      <c r="B50" s="134">
        <f t="shared" si="4"/>
        <v>1</v>
      </c>
      <c r="C50" s="132">
        <f t="shared" si="0"/>
        <v>4228</v>
      </c>
      <c r="D50" s="133">
        <f t="shared" si="1"/>
        <v>3884.88</v>
      </c>
      <c r="E50" s="132">
        <f t="shared" si="5"/>
        <v>343.12</v>
      </c>
      <c r="F50" s="132">
        <f t="shared" si="6"/>
        <v>834922.93</v>
      </c>
      <c r="G50" s="132">
        <f t="shared" si="2"/>
        <v>831038.05</v>
      </c>
      <c r="H50" s="132">
        <f t="shared" si="7"/>
        <v>343.11901232876716</v>
      </c>
      <c r="I50" s="113">
        <f t="shared" si="3"/>
        <v>-9.8767123284915215E-4</v>
      </c>
    </row>
    <row r="51" spans="1:9" x14ac:dyDescent="0.25">
      <c r="A51" s="45">
        <v>43967</v>
      </c>
      <c r="B51" s="134">
        <f t="shared" si="4"/>
        <v>1</v>
      </c>
      <c r="C51" s="132">
        <f t="shared" si="0"/>
        <v>4228</v>
      </c>
      <c r="D51" s="133">
        <f t="shared" si="1"/>
        <v>3886.48</v>
      </c>
      <c r="E51" s="132">
        <f t="shared" si="5"/>
        <v>341.52</v>
      </c>
      <c r="F51" s="132">
        <f t="shared" si="6"/>
        <v>831038.05</v>
      </c>
      <c r="G51" s="132">
        <f t="shared" si="2"/>
        <v>827151.57000000007</v>
      </c>
      <c r="H51" s="132">
        <f t="shared" si="7"/>
        <v>341.5224863013699</v>
      </c>
      <c r="I51" s="113">
        <f t="shared" si="3"/>
        <v>2.4863013699132352E-3</v>
      </c>
    </row>
    <row r="52" spans="1:9" x14ac:dyDescent="0.25">
      <c r="A52" s="45">
        <v>43968</v>
      </c>
      <c r="B52" s="134">
        <f t="shared" si="4"/>
        <v>1</v>
      </c>
      <c r="C52" s="132">
        <f t="shared" si="0"/>
        <v>4228</v>
      </c>
      <c r="D52" s="133">
        <f t="shared" si="1"/>
        <v>3888.07</v>
      </c>
      <c r="E52" s="132">
        <f t="shared" si="5"/>
        <v>339.93</v>
      </c>
      <c r="F52" s="132">
        <f t="shared" si="6"/>
        <v>827151.57000000007</v>
      </c>
      <c r="G52" s="132">
        <f t="shared" si="2"/>
        <v>823263.50000000012</v>
      </c>
      <c r="H52" s="132">
        <f t="shared" si="7"/>
        <v>339.92530273972608</v>
      </c>
      <c r="I52" s="113">
        <f t="shared" si="3"/>
        <v>-4.697260273928805E-3</v>
      </c>
    </row>
    <row r="53" spans="1:9" x14ac:dyDescent="0.25">
      <c r="A53" s="45">
        <v>43969</v>
      </c>
      <c r="B53" s="134">
        <f t="shared" si="4"/>
        <v>1</v>
      </c>
      <c r="C53" s="132">
        <f t="shared" si="0"/>
        <v>4228</v>
      </c>
      <c r="D53" s="133">
        <f t="shared" si="1"/>
        <v>3889.67</v>
      </c>
      <c r="E53" s="132">
        <f t="shared" si="5"/>
        <v>338.33</v>
      </c>
      <c r="F53" s="132">
        <f t="shared" si="6"/>
        <v>823263.50000000012</v>
      </c>
      <c r="G53" s="132">
        <f t="shared" si="2"/>
        <v>819373.83000000007</v>
      </c>
      <c r="H53" s="132">
        <f t="shared" si="7"/>
        <v>338.32746575342469</v>
      </c>
      <c r="I53" s="113">
        <f t="shared" si="3"/>
        <v>-2.5342465752942189E-3</v>
      </c>
    </row>
    <row r="54" spans="1:9" x14ac:dyDescent="0.25">
      <c r="A54" s="45">
        <v>43970</v>
      </c>
      <c r="B54" s="134">
        <f t="shared" si="4"/>
        <v>1</v>
      </c>
      <c r="C54" s="132">
        <f t="shared" si="0"/>
        <v>4228</v>
      </c>
      <c r="D54" s="133">
        <f t="shared" si="1"/>
        <v>3891.27</v>
      </c>
      <c r="E54" s="132">
        <f t="shared" si="5"/>
        <v>336.73</v>
      </c>
      <c r="F54" s="132">
        <f t="shared" si="6"/>
        <v>819373.83000000007</v>
      </c>
      <c r="G54" s="132">
        <f t="shared" si="2"/>
        <v>815482.56</v>
      </c>
      <c r="H54" s="132">
        <f t="shared" si="7"/>
        <v>336.72897123287675</v>
      </c>
      <c r="I54" s="113">
        <f t="shared" si="3"/>
        <v>-1.0287671232731554E-3</v>
      </c>
    </row>
    <row r="55" spans="1:9" x14ac:dyDescent="0.25">
      <c r="A55" s="45">
        <v>43971</v>
      </c>
      <c r="B55" s="134">
        <f t="shared" si="4"/>
        <v>1</v>
      </c>
      <c r="C55" s="132">
        <f t="shared" si="0"/>
        <v>4228</v>
      </c>
      <c r="D55" s="133">
        <f t="shared" si="1"/>
        <v>3892.87</v>
      </c>
      <c r="E55" s="132">
        <f t="shared" si="5"/>
        <v>335.13</v>
      </c>
      <c r="F55" s="132">
        <f t="shared" si="6"/>
        <v>815482.56</v>
      </c>
      <c r="G55" s="132">
        <f t="shared" si="2"/>
        <v>811589.69000000006</v>
      </c>
      <c r="H55" s="132">
        <f t="shared" si="7"/>
        <v>335.12981917808219</v>
      </c>
      <c r="I55" s="113">
        <f t="shared" si="3"/>
        <v>-1.808219178087711E-4</v>
      </c>
    </row>
    <row r="56" spans="1:9" x14ac:dyDescent="0.25">
      <c r="A56" s="45">
        <v>43972</v>
      </c>
      <c r="B56" s="134">
        <f t="shared" si="4"/>
        <v>1</v>
      </c>
      <c r="C56" s="132">
        <f t="shared" si="0"/>
        <v>4228</v>
      </c>
      <c r="D56" s="133">
        <f t="shared" si="1"/>
        <v>3894.4700000000003</v>
      </c>
      <c r="E56" s="132">
        <f t="shared" si="5"/>
        <v>333.53</v>
      </c>
      <c r="F56" s="132">
        <f t="shared" si="6"/>
        <v>811589.69000000006</v>
      </c>
      <c r="G56" s="132">
        <f t="shared" si="2"/>
        <v>807695.22000000009</v>
      </c>
      <c r="H56" s="132">
        <f t="shared" si="7"/>
        <v>333.53000958904113</v>
      </c>
      <c r="I56" s="113">
        <f t="shared" si="3"/>
        <v>9.5890411557775224E-6</v>
      </c>
    </row>
    <row r="57" spans="1:9" x14ac:dyDescent="0.25">
      <c r="A57" s="45">
        <v>43973</v>
      </c>
      <c r="B57" s="134">
        <f t="shared" si="4"/>
        <v>1</v>
      </c>
      <c r="C57" s="132">
        <f t="shared" si="0"/>
        <v>4228</v>
      </c>
      <c r="D57" s="133">
        <f t="shared" si="1"/>
        <v>3896.07</v>
      </c>
      <c r="E57" s="132">
        <f t="shared" si="5"/>
        <v>331.93</v>
      </c>
      <c r="F57" s="132">
        <f t="shared" si="6"/>
        <v>807695.22000000009</v>
      </c>
      <c r="G57" s="132">
        <f t="shared" si="2"/>
        <v>803799.15000000014</v>
      </c>
      <c r="H57" s="132">
        <f t="shared" si="7"/>
        <v>331.92954246575346</v>
      </c>
      <c r="I57" s="113">
        <f t="shared" si="3"/>
        <v>-4.5753424655003982E-4</v>
      </c>
    </row>
    <row r="58" spans="1:9" x14ac:dyDescent="0.25">
      <c r="A58" s="45">
        <v>43974</v>
      </c>
      <c r="B58" s="134">
        <f t="shared" si="4"/>
        <v>1</v>
      </c>
      <c r="C58" s="132">
        <f t="shared" si="0"/>
        <v>4228</v>
      </c>
      <c r="D58" s="133">
        <f t="shared" si="1"/>
        <v>3897.67</v>
      </c>
      <c r="E58" s="132">
        <f t="shared" si="5"/>
        <v>330.33</v>
      </c>
      <c r="F58" s="132">
        <f t="shared" si="6"/>
        <v>803799.15000000014</v>
      </c>
      <c r="G58" s="132">
        <f t="shared" si="2"/>
        <v>799901.4800000001</v>
      </c>
      <c r="H58" s="132">
        <f t="shared" si="7"/>
        <v>330.32841780821923</v>
      </c>
      <c r="I58" s="113">
        <f t="shared" si="3"/>
        <v>-1.5821917807556929E-3</v>
      </c>
    </row>
    <row r="59" spans="1:9" x14ac:dyDescent="0.25">
      <c r="A59" s="45">
        <v>43975</v>
      </c>
      <c r="B59" s="134">
        <f t="shared" si="4"/>
        <v>1</v>
      </c>
      <c r="C59" s="132">
        <f t="shared" si="0"/>
        <v>4228</v>
      </c>
      <c r="D59" s="133">
        <f t="shared" si="1"/>
        <v>3899.27</v>
      </c>
      <c r="E59" s="132">
        <f t="shared" si="5"/>
        <v>328.73</v>
      </c>
      <c r="F59" s="132">
        <f t="shared" si="6"/>
        <v>799901.4800000001</v>
      </c>
      <c r="G59" s="132">
        <f t="shared" si="2"/>
        <v>796002.21000000008</v>
      </c>
      <c r="H59" s="132">
        <f t="shared" si="7"/>
        <v>328.72663561643839</v>
      </c>
      <c r="I59" s="113">
        <f t="shared" si="3"/>
        <v>-3.3643835616317119E-3</v>
      </c>
    </row>
    <row r="60" spans="1:9" x14ac:dyDescent="0.25">
      <c r="A60" s="45">
        <v>43976</v>
      </c>
      <c r="B60" s="134">
        <f t="shared" si="4"/>
        <v>1</v>
      </c>
      <c r="C60" s="132">
        <f t="shared" si="0"/>
        <v>4228</v>
      </c>
      <c r="D60" s="133">
        <f t="shared" si="1"/>
        <v>3900.88</v>
      </c>
      <c r="E60" s="132">
        <f t="shared" si="5"/>
        <v>327.12</v>
      </c>
      <c r="F60" s="132">
        <f t="shared" si="6"/>
        <v>796002.21000000008</v>
      </c>
      <c r="G60" s="132">
        <f t="shared" si="2"/>
        <v>792101.33000000007</v>
      </c>
      <c r="H60" s="132">
        <f t="shared" si="7"/>
        <v>327.12419589041099</v>
      </c>
      <c r="I60" s="113">
        <f t="shared" si="3"/>
        <v>4.1958904109833384E-3</v>
      </c>
    </row>
    <row r="61" spans="1:9" x14ac:dyDescent="0.25">
      <c r="A61" s="45">
        <v>43977</v>
      </c>
      <c r="B61" s="134">
        <f t="shared" si="4"/>
        <v>1</v>
      </c>
      <c r="C61" s="132">
        <f t="shared" si="0"/>
        <v>4228</v>
      </c>
      <c r="D61" s="133">
        <f t="shared" si="1"/>
        <v>3902.48</v>
      </c>
      <c r="E61" s="132">
        <f t="shared" si="5"/>
        <v>325.52</v>
      </c>
      <c r="F61" s="132">
        <f t="shared" si="6"/>
        <v>792101.33000000007</v>
      </c>
      <c r="G61" s="132">
        <f t="shared" si="2"/>
        <v>788198.85000000009</v>
      </c>
      <c r="H61" s="132">
        <f t="shared" si="7"/>
        <v>325.52109452054793</v>
      </c>
      <c r="I61" s="113">
        <f t="shared" si="3"/>
        <v>1.0945205479515607E-3</v>
      </c>
    </row>
    <row r="62" spans="1:9" x14ac:dyDescent="0.25">
      <c r="A62" s="45">
        <v>43978</v>
      </c>
      <c r="B62" s="134">
        <f t="shared" si="4"/>
        <v>1</v>
      </c>
      <c r="C62" s="132">
        <f t="shared" si="0"/>
        <v>4228</v>
      </c>
      <c r="D62" s="133">
        <f t="shared" si="1"/>
        <v>3904.08</v>
      </c>
      <c r="E62" s="132">
        <f t="shared" si="5"/>
        <v>323.92</v>
      </c>
      <c r="F62" s="132">
        <f t="shared" si="6"/>
        <v>788198.85000000009</v>
      </c>
      <c r="G62" s="132">
        <f t="shared" si="2"/>
        <v>784294.77000000014</v>
      </c>
      <c r="H62" s="132">
        <f t="shared" si="7"/>
        <v>323.91733561643838</v>
      </c>
      <c r="I62" s="113">
        <f t="shared" si="3"/>
        <v>-2.664383561636896E-3</v>
      </c>
    </row>
    <row r="63" spans="1:9" x14ac:dyDescent="0.25">
      <c r="A63" s="45">
        <v>43979</v>
      </c>
      <c r="B63" s="134">
        <f t="shared" si="4"/>
        <v>1</v>
      </c>
      <c r="C63" s="132">
        <f t="shared" si="0"/>
        <v>4228</v>
      </c>
      <c r="D63" s="133">
        <f t="shared" si="1"/>
        <v>3905.69</v>
      </c>
      <c r="E63" s="132">
        <f t="shared" si="5"/>
        <v>322.31</v>
      </c>
      <c r="F63" s="132">
        <f t="shared" si="6"/>
        <v>784294.77000000014</v>
      </c>
      <c r="G63" s="132">
        <f t="shared" si="2"/>
        <v>780389.08000000019</v>
      </c>
      <c r="H63" s="132">
        <f t="shared" si="7"/>
        <v>322.31291917808227</v>
      </c>
      <c r="I63" s="113">
        <f t="shared" si="3"/>
        <v>2.9191780822657165E-3</v>
      </c>
    </row>
    <row r="64" spans="1:9" x14ac:dyDescent="0.25">
      <c r="A64" s="45">
        <v>43980</v>
      </c>
      <c r="B64" s="134">
        <f t="shared" si="4"/>
        <v>1</v>
      </c>
      <c r="C64" s="132">
        <f t="shared" si="0"/>
        <v>4228</v>
      </c>
      <c r="D64" s="133">
        <f t="shared" si="1"/>
        <v>3907.29</v>
      </c>
      <c r="E64" s="132">
        <f t="shared" si="5"/>
        <v>320.70999999999998</v>
      </c>
      <c r="F64" s="132">
        <f t="shared" si="6"/>
        <v>780389.08000000019</v>
      </c>
      <c r="G64" s="132">
        <f t="shared" si="2"/>
        <v>776481.79000000015</v>
      </c>
      <c r="H64" s="132">
        <f t="shared" si="7"/>
        <v>320.7078410958905</v>
      </c>
      <c r="I64" s="113">
        <f t="shared" si="3"/>
        <v>-2.1589041094784989E-3</v>
      </c>
    </row>
    <row r="65" spans="1:9" x14ac:dyDescent="0.25">
      <c r="A65" s="45">
        <v>43981</v>
      </c>
      <c r="B65" s="134">
        <f t="shared" si="4"/>
        <v>1</v>
      </c>
      <c r="C65" s="132">
        <f t="shared" si="0"/>
        <v>4228</v>
      </c>
      <c r="D65" s="133">
        <f t="shared" si="1"/>
        <v>3908.9</v>
      </c>
      <c r="E65" s="132">
        <f t="shared" si="5"/>
        <v>319.10000000000002</v>
      </c>
      <c r="F65" s="132">
        <f t="shared" si="6"/>
        <v>776481.79000000015</v>
      </c>
      <c r="G65" s="132">
        <f t="shared" si="2"/>
        <v>772572.89000000013</v>
      </c>
      <c r="H65" s="132">
        <f t="shared" si="7"/>
        <v>319.10210547945212</v>
      </c>
      <c r="I65" s="113">
        <f t="shared" si="3"/>
        <v>2.1054794520978248E-3</v>
      </c>
    </row>
    <row r="66" spans="1:9" x14ac:dyDescent="0.25">
      <c r="A66" s="45">
        <v>43982</v>
      </c>
      <c r="B66" s="134">
        <f t="shared" si="4"/>
        <v>1</v>
      </c>
      <c r="C66" s="132">
        <f t="shared" si="0"/>
        <v>4228</v>
      </c>
      <c r="D66" s="133">
        <f t="shared" si="1"/>
        <v>3910.5</v>
      </c>
      <c r="E66" s="132">
        <f t="shared" si="5"/>
        <v>317.5</v>
      </c>
      <c r="F66" s="132">
        <f t="shared" si="6"/>
        <v>772572.89000000013</v>
      </c>
      <c r="G66" s="132">
        <f t="shared" si="2"/>
        <v>768662.39000000013</v>
      </c>
      <c r="H66" s="132">
        <f t="shared" si="7"/>
        <v>317.49570821917814</v>
      </c>
      <c r="I66" s="113">
        <f t="shared" si="3"/>
        <v>-4.2917808218589926E-3</v>
      </c>
    </row>
    <row r="67" spans="1:9" x14ac:dyDescent="0.25">
      <c r="A67" s="45">
        <v>43983</v>
      </c>
      <c r="B67" s="134">
        <f t="shared" si="4"/>
        <v>1</v>
      </c>
      <c r="C67" s="132">
        <f t="shared" si="0"/>
        <v>4228</v>
      </c>
      <c r="D67" s="133">
        <f t="shared" si="1"/>
        <v>3912.11</v>
      </c>
      <c r="E67" s="132">
        <f t="shared" si="5"/>
        <v>315.89</v>
      </c>
      <c r="F67" s="132">
        <f t="shared" si="6"/>
        <v>768662.39000000013</v>
      </c>
      <c r="G67" s="132">
        <f t="shared" si="2"/>
        <v>764750.28000000014</v>
      </c>
      <c r="H67" s="132">
        <f t="shared" si="7"/>
        <v>315.8886534246576</v>
      </c>
      <c r="I67" s="113">
        <f t="shared" si="3"/>
        <v>-1.3465753423815841E-3</v>
      </c>
    </row>
    <row r="68" spans="1:9" x14ac:dyDescent="0.25">
      <c r="A68" s="45">
        <v>43984</v>
      </c>
      <c r="B68" s="134">
        <f t="shared" si="4"/>
        <v>1</v>
      </c>
      <c r="C68" s="132">
        <f t="shared" si="0"/>
        <v>4228</v>
      </c>
      <c r="D68" s="133">
        <f t="shared" si="1"/>
        <v>3913.7200000000003</v>
      </c>
      <c r="E68" s="132">
        <f t="shared" si="5"/>
        <v>314.27999999999997</v>
      </c>
      <c r="F68" s="132">
        <f t="shared" si="6"/>
        <v>764750.28000000014</v>
      </c>
      <c r="G68" s="132">
        <f t="shared" ref="G68:G131" si="8">F68-D68</f>
        <v>760836.56000000017</v>
      </c>
      <c r="H68" s="132">
        <f t="shared" si="7"/>
        <v>314.28093698630141</v>
      </c>
      <c r="I68" s="113">
        <f t="shared" ref="I68:I131" si="9">H68-E68</f>
        <v>9.3698630143990158E-4</v>
      </c>
    </row>
    <row r="69" spans="1:9" x14ac:dyDescent="0.25">
      <c r="A69" s="45">
        <v>43985</v>
      </c>
      <c r="B69" s="134">
        <f t="shared" ref="B69:B132" si="10">A69-A68</f>
        <v>1</v>
      </c>
      <c r="C69" s="132">
        <f t="shared" ref="C69:C132" si="11">$D$2</f>
        <v>4228</v>
      </c>
      <c r="D69" s="133">
        <f t="shared" ref="D69:D132" si="12">C69-E69</f>
        <v>3915.33</v>
      </c>
      <c r="E69" s="132">
        <f t="shared" ref="E69:E132" si="13">ROUND(F69*B69*$B$2/365,2)</f>
        <v>312.67</v>
      </c>
      <c r="F69" s="132">
        <f t="shared" ref="F69:F132" si="14">G68</f>
        <v>760836.56000000017</v>
      </c>
      <c r="G69" s="132">
        <f t="shared" si="8"/>
        <v>756921.23000000021</v>
      </c>
      <c r="H69" s="132">
        <f t="shared" ref="H69:H132" si="15">F69*$B$2*B69/365</f>
        <v>312.67255890410968</v>
      </c>
      <c r="I69" s="113">
        <f t="shared" si="9"/>
        <v>2.5589041096623077E-3</v>
      </c>
    </row>
    <row r="70" spans="1:9" x14ac:dyDescent="0.25">
      <c r="A70" s="45">
        <v>43986</v>
      </c>
      <c r="B70" s="134">
        <f t="shared" si="10"/>
        <v>1</v>
      </c>
      <c r="C70" s="132">
        <f t="shared" si="11"/>
        <v>4228</v>
      </c>
      <c r="D70" s="133">
        <f t="shared" si="12"/>
        <v>3916.94</v>
      </c>
      <c r="E70" s="132">
        <f t="shared" si="13"/>
        <v>311.06</v>
      </c>
      <c r="F70" s="132">
        <f t="shared" si="14"/>
        <v>756921.23000000021</v>
      </c>
      <c r="G70" s="132">
        <f t="shared" si="8"/>
        <v>753004.29000000027</v>
      </c>
      <c r="H70" s="132">
        <f t="shared" si="15"/>
        <v>311.06351917808229</v>
      </c>
      <c r="I70" s="113">
        <f t="shared" si="9"/>
        <v>3.5191780822856344E-3</v>
      </c>
    </row>
    <row r="71" spans="1:9" x14ac:dyDescent="0.25">
      <c r="A71" s="45">
        <v>43987</v>
      </c>
      <c r="B71" s="134">
        <f t="shared" si="10"/>
        <v>1</v>
      </c>
      <c r="C71" s="132">
        <f t="shared" si="11"/>
        <v>4228</v>
      </c>
      <c r="D71" s="133">
        <f t="shared" si="12"/>
        <v>3918.55</v>
      </c>
      <c r="E71" s="132">
        <f t="shared" si="13"/>
        <v>309.45</v>
      </c>
      <c r="F71" s="132">
        <f t="shared" si="14"/>
        <v>753004.29000000027</v>
      </c>
      <c r="G71" s="132">
        <f t="shared" si="8"/>
        <v>749085.74000000022</v>
      </c>
      <c r="H71" s="132">
        <f t="shared" si="15"/>
        <v>309.4538178082193</v>
      </c>
      <c r="I71" s="113">
        <f t="shared" si="9"/>
        <v>3.8178082193098817E-3</v>
      </c>
    </row>
    <row r="72" spans="1:9" x14ac:dyDescent="0.25">
      <c r="A72" s="45">
        <v>43988</v>
      </c>
      <c r="B72" s="134">
        <f t="shared" si="10"/>
        <v>1</v>
      </c>
      <c r="C72" s="132">
        <f t="shared" si="11"/>
        <v>4228</v>
      </c>
      <c r="D72" s="133">
        <f t="shared" si="12"/>
        <v>3920.16</v>
      </c>
      <c r="E72" s="132">
        <f t="shared" si="13"/>
        <v>307.83999999999997</v>
      </c>
      <c r="F72" s="132">
        <f t="shared" si="14"/>
        <v>749085.74000000022</v>
      </c>
      <c r="G72" s="132">
        <f t="shared" si="8"/>
        <v>745165.58000000019</v>
      </c>
      <c r="H72" s="132">
        <f t="shared" si="15"/>
        <v>307.84345479452065</v>
      </c>
      <c r="I72" s="113">
        <f t="shared" si="9"/>
        <v>3.454794520678206E-3</v>
      </c>
    </row>
    <row r="73" spans="1:9" x14ac:dyDescent="0.25">
      <c r="A73" s="45">
        <v>43989</v>
      </c>
      <c r="B73" s="134">
        <f t="shared" si="10"/>
        <v>1</v>
      </c>
      <c r="C73" s="132">
        <f t="shared" si="11"/>
        <v>4228</v>
      </c>
      <c r="D73" s="133">
        <f t="shared" si="12"/>
        <v>3921.77</v>
      </c>
      <c r="E73" s="132">
        <f t="shared" si="13"/>
        <v>306.23</v>
      </c>
      <c r="F73" s="132">
        <f t="shared" si="14"/>
        <v>745165.58000000019</v>
      </c>
      <c r="G73" s="132">
        <f t="shared" si="8"/>
        <v>741243.81000000017</v>
      </c>
      <c r="H73" s="132">
        <f t="shared" si="15"/>
        <v>306.23243013698635</v>
      </c>
      <c r="I73" s="113">
        <f t="shared" si="9"/>
        <v>2.4301369863337641E-3</v>
      </c>
    </row>
    <row r="74" spans="1:9" x14ac:dyDescent="0.25">
      <c r="A74" s="45">
        <v>43990</v>
      </c>
      <c r="B74" s="134">
        <f t="shared" si="10"/>
        <v>1</v>
      </c>
      <c r="C74" s="132">
        <f t="shared" si="11"/>
        <v>4228</v>
      </c>
      <c r="D74" s="133">
        <f t="shared" si="12"/>
        <v>3923.38</v>
      </c>
      <c r="E74" s="132">
        <f t="shared" si="13"/>
        <v>304.62</v>
      </c>
      <c r="F74" s="132">
        <f t="shared" si="14"/>
        <v>741243.81000000017</v>
      </c>
      <c r="G74" s="132">
        <f t="shared" si="8"/>
        <v>737320.43000000017</v>
      </c>
      <c r="H74" s="132">
        <f t="shared" si="15"/>
        <v>304.62074383561651</v>
      </c>
      <c r="I74" s="113">
        <f t="shared" si="9"/>
        <v>7.4383561650392949E-4</v>
      </c>
    </row>
    <row r="75" spans="1:9" x14ac:dyDescent="0.25">
      <c r="A75" s="45">
        <v>43991</v>
      </c>
      <c r="B75" s="134">
        <f t="shared" si="10"/>
        <v>1</v>
      </c>
      <c r="C75" s="132">
        <f t="shared" si="11"/>
        <v>4228</v>
      </c>
      <c r="D75" s="133">
        <f t="shared" si="12"/>
        <v>3924.99</v>
      </c>
      <c r="E75" s="132">
        <f t="shared" si="13"/>
        <v>303.01</v>
      </c>
      <c r="F75" s="132">
        <f t="shared" si="14"/>
        <v>737320.43000000017</v>
      </c>
      <c r="G75" s="132">
        <f t="shared" si="8"/>
        <v>733395.44000000018</v>
      </c>
      <c r="H75" s="132">
        <f t="shared" si="15"/>
        <v>303.00839589041101</v>
      </c>
      <c r="I75" s="113">
        <f t="shared" si="9"/>
        <v>-1.604109588981828E-3</v>
      </c>
    </row>
    <row r="76" spans="1:9" x14ac:dyDescent="0.25">
      <c r="A76" s="45">
        <v>43992</v>
      </c>
      <c r="B76" s="134">
        <f t="shared" si="10"/>
        <v>1</v>
      </c>
      <c r="C76" s="132">
        <f t="shared" si="11"/>
        <v>4228</v>
      </c>
      <c r="D76" s="133">
        <f t="shared" si="12"/>
        <v>3926.6</v>
      </c>
      <c r="E76" s="132">
        <f t="shared" si="13"/>
        <v>301.39999999999998</v>
      </c>
      <c r="F76" s="132">
        <f t="shared" si="14"/>
        <v>733395.44000000018</v>
      </c>
      <c r="G76" s="132">
        <f t="shared" si="8"/>
        <v>729468.8400000002</v>
      </c>
      <c r="H76" s="132">
        <f t="shared" si="15"/>
        <v>301.39538630136991</v>
      </c>
      <c r="I76" s="113">
        <f t="shared" si="9"/>
        <v>-4.6136986300666649E-3</v>
      </c>
    </row>
    <row r="77" spans="1:9" x14ac:dyDescent="0.25">
      <c r="A77" s="45">
        <v>43993</v>
      </c>
      <c r="B77" s="134">
        <f t="shared" si="10"/>
        <v>1</v>
      </c>
      <c r="C77" s="132">
        <f t="shared" si="11"/>
        <v>4228</v>
      </c>
      <c r="D77" s="133">
        <f t="shared" si="12"/>
        <v>3928.2200000000003</v>
      </c>
      <c r="E77" s="132">
        <f t="shared" si="13"/>
        <v>299.77999999999997</v>
      </c>
      <c r="F77" s="132">
        <f t="shared" si="14"/>
        <v>729468.8400000002</v>
      </c>
      <c r="G77" s="132">
        <f t="shared" si="8"/>
        <v>725540.62000000023</v>
      </c>
      <c r="H77" s="132">
        <f t="shared" si="15"/>
        <v>299.78171506849321</v>
      </c>
      <c r="I77" s="113">
        <f t="shared" si="9"/>
        <v>1.7150684932403237E-3</v>
      </c>
    </row>
    <row r="78" spans="1:9" x14ac:dyDescent="0.25">
      <c r="A78" s="45">
        <v>43994</v>
      </c>
      <c r="B78" s="134">
        <f t="shared" si="10"/>
        <v>1</v>
      </c>
      <c r="C78" s="132">
        <f t="shared" si="11"/>
        <v>4228</v>
      </c>
      <c r="D78" s="133">
        <f t="shared" si="12"/>
        <v>3929.83</v>
      </c>
      <c r="E78" s="132">
        <f t="shared" si="13"/>
        <v>298.17</v>
      </c>
      <c r="F78" s="132">
        <f t="shared" si="14"/>
        <v>725540.62000000023</v>
      </c>
      <c r="G78" s="132">
        <f t="shared" si="8"/>
        <v>721610.79000000027</v>
      </c>
      <c r="H78" s="132">
        <f t="shared" si="15"/>
        <v>298.16737808219187</v>
      </c>
      <c r="I78" s="113">
        <f t="shared" si="9"/>
        <v>-2.6219178081419159E-3</v>
      </c>
    </row>
    <row r="79" spans="1:9" x14ac:dyDescent="0.25">
      <c r="A79" s="45">
        <v>43995</v>
      </c>
      <c r="B79" s="134">
        <f t="shared" si="10"/>
        <v>1</v>
      </c>
      <c r="C79" s="132">
        <f t="shared" si="11"/>
        <v>4228</v>
      </c>
      <c r="D79" s="133">
        <f t="shared" si="12"/>
        <v>3931.45</v>
      </c>
      <c r="E79" s="132">
        <f t="shared" si="13"/>
        <v>296.55</v>
      </c>
      <c r="F79" s="132">
        <f t="shared" si="14"/>
        <v>721610.79000000027</v>
      </c>
      <c r="G79" s="132">
        <f t="shared" si="8"/>
        <v>717679.34000000032</v>
      </c>
      <c r="H79" s="132">
        <f t="shared" si="15"/>
        <v>296.55237945205488</v>
      </c>
      <c r="I79" s="113">
        <f t="shared" si="9"/>
        <v>2.3794520548676701E-3</v>
      </c>
    </row>
    <row r="80" spans="1:9" x14ac:dyDescent="0.25">
      <c r="A80" s="45">
        <v>43996</v>
      </c>
      <c r="B80" s="134">
        <f t="shared" si="10"/>
        <v>1</v>
      </c>
      <c r="C80" s="132">
        <f t="shared" si="11"/>
        <v>4228</v>
      </c>
      <c r="D80" s="133">
        <f t="shared" si="12"/>
        <v>3933.06</v>
      </c>
      <c r="E80" s="132">
        <f t="shared" si="13"/>
        <v>294.94</v>
      </c>
      <c r="F80" s="132">
        <f t="shared" si="14"/>
        <v>717679.34000000032</v>
      </c>
      <c r="G80" s="132">
        <f t="shared" si="8"/>
        <v>713746.28000000026</v>
      </c>
      <c r="H80" s="132">
        <f t="shared" si="15"/>
        <v>294.93671506849324</v>
      </c>
      <c r="I80" s="113">
        <f t="shared" si="9"/>
        <v>-3.2849315067551288E-3</v>
      </c>
    </row>
    <row r="81" spans="1:9" x14ac:dyDescent="0.25">
      <c r="A81" s="45">
        <v>43997</v>
      </c>
      <c r="B81" s="134">
        <f t="shared" si="10"/>
        <v>1</v>
      </c>
      <c r="C81" s="132">
        <f t="shared" si="11"/>
        <v>4228</v>
      </c>
      <c r="D81" s="133">
        <f t="shared" si="12"/>
        <v>3934.68</v>
      </c>
      <c r="E81" s="132">
        <f t="shared" si="13"/>
        <v>293.32</v>
      </c>
      <c r="F81" s="132">
        <f t="shared" si="14"/>
        <v>713746.28000000026</v>
      </c>
      <c r="G81" s="132">
        <f t="shared" si="8"/>
        <v>709811.60000000021</v>
      </c>
      <c r="H81" s="132">
        <f t="shared" si="15"/>
        <v>293.32038904109601</v>
      </c>
      <c r="I81" s="113">
        <f t="shared" si="9"/>
        <v>3.8904109601389791E-4</v>
      </c>
    </row>
    <row r="82" spans="1:9" x14ac:dyDescent="0.25">
      <c r="A82" s="45">
        <v>43998</v>
      </c>
      <c r="B82" s="134">
        <f t="shared" si="10"/>
        <v>1</v>
      </c>
      <c r="C82" s="132">
        <f t="shared" si="11"/>
        <v>4228</v>
      </c>
      <c r="D82" s="133">
        <f t="shared" si="12"/>
        <v>3936.3</v>
      </c>
      <c r="E82" s="132">
        <f t="shared" si="13"/>
        <v>291.7</v>
      </c>
      <c r="F82" s="132">
        <f t="shared" si="14"/>
        <v>709811.60000000021</v>
      </c>
      <c r="G82" s="132">
        <f t="shared" si="8"/>
        <v>705875.30000000016</v>
      </c>
      <c r="H82" s="132">
        <f t="shared" si="15"/>
        <v>291.70339726027407</v>
      </c>
      <c r="I82" s="113">
        <f t="shared" si="9"/>
        <v>3.3972602740846014E-3</v>
      </c>
    </row>
    <row r="83" spans="1:9" x14ac:dyDescent="0.25">
      <c r="A83" s="45">
        <v>43999</v>
      </c>
      <c r="B83" s="134">
        <f t="shared" si="10"/>
        <v>1</v>
      </c>
      <c r="C83" s="132">
        <f t="shared" si="11"/>
        <v>4228</v>
      </c>
      <c r="D83" s="133">
        <f t="shared" si="12"/>
        <v>3937.91</v>
      </c>
      <c r="E83" s="132">
        <f t="shared" si="13"/>
        <v>290.08999999999997</v>
      </c>
      <c r="F83" s="132">
        <f t="shared" si="14"/>
        <v>705875.30000000016</v>
      </c>
      <c r="G83" s="132">
        <f t="shared" si="8"/>
        <v>701937.39000000013</v>
      </c>
      <c r="H83" s="132">
        <f t="shared" si="15"/>
        <v>290.0857397260275</v>
      </c>
      <c r="I83" s="113">
        <f t="shared" si="9"/>
        <v>-4.26027397247708E-3</v>
      </c>
    </row>
    <row r="84" spans="1:9" x14ac:dyDescent="0.25">
      <c r="A84" s="45">
        <v>44000</v>
      </c>
      <c r="B84" s="134">
        <f t="shared" si="10"/>
        <v>1</v>
      </c>
      <c r="C84" s="132">
        <f t="shared" si="11"/>
        <v>4228</v>
      </c>
      <c r="D84" s="133">
        <f t="shared" si="12"/>
        <v>3939.5299999999997</v>
      </c>
      <c r="E84" s="132">
        <f t="shared" si="13"/>
        <v>288.47000000000003</v>
      </c>
      <c r="F84" s="132">
        <f t="shared" si="14"/>
        <v>701937.39000000013</v>
      </c>
      <c r="G84" s="132">
        <f t="shared" si="8"/>
        <v>697997.8600000001</v>
      </c>
      <c r="H84" s="132">
        <f t="shared" si="15"/>
        <v>288.46742054794527</v>
      </c>
      <c r="I84" s="113">
        <f t="shared" si="9"/>
        <v>-2.5794520547606226E-3</v>
      </c>
    </row>
    <row r="85" spans="1:9" x14ac:dyDescent="0.25">
      <c r="A85" s="45">
        <v>44001</v>
      </c>
      <c r="B85" s="134">
        <f t="shared" si="10"/>
        <v>1</v>
      </c>
      <c r="C85" s="132">
        <f t="shared" si="11"/>
        <v>4228</v>
      </c>
      <c r="D85" s="133">
        <f t="shared" si="12"/>
        <v>3941.15</v>
      </c>
      <c r="E85" s="132">
        <f t="shared" si="13"/>
        <v>286.85000000000002</v>
      </c>
      <c r="F85" s="132">
        <f t="shared" si="14"/>
        <v>697997.8600000001</v>
      </c>
      <c r="G85" s="132">
        <f t="shared" si="8"/>
        <v>694056.71000000008</v>
      </c>
      <c r="H85" s="132">
        <f t="shared" si="15"/>
        <v>286.84843561643839</v>
      </c>
      <c r="I85" s="113">
        <f t="shared" si="9"/>
        <v>-1.5643835616288015E-3</v>
      </c>
    </row>
    <row r="86" spans="1:9" x14ac:dyDescent="0.25">
      <c r="A86" s="45">
        <v>44002</v>
      </c>
      <c r="B86" s="134">
        <f t="shared" si="10"/>
        <v>1</v>
      </c>
      <c r="C86" s="132">
        <f t="shared" si="11"/>
        <v>4228</v>
      </c>
      <c r="D86" s="133">
        <f t="shared" si="12"/>
        <v>3942.77</v>
      </c>
      <c r="E86" s="132">
        <f t="shared" si="13"/>
        <v>285.23</v>
      </c>
      <c r="F86" s="132">
        <f t="shared" si="14"/>
        <v>694056.71000000008</v>
      </c>
      <c r="G86" s="132">
        <f t="shared" si="8"/>
        <v>690113.94000000006</v>
      </c>
      <c r="H86" s="132">
        <f t="shared" si="15"/>
        <v>285.22878493150688</v>
      </c>
      <c r="I86" s="113">
        <f t="shared" si="9"/>
        <v>-1.2150684931384603E-3</v>
      </c>
    </row>
    <row r="87" spans="1:9" x14ac:dyDescent="0.25">
      <c r="A87" s="45">
        <v>44003</v>
      </c>
      <c r="B87" s="134">
        <f t="shared" si="10"/>
        <v>1</v>
      </c>
      <c r="C87" s="132">
        <f t="shared" si="11"/>
        <v>4228</v>
      </c>
      <c r="D87" s="133">
        <f t="shared" si="12"/>
        <v>3944.39</v>
      </c>
      <c r="E87" s="132">
        <f t="shared" si="13"/>
        <v>283.61</v>
      </c>
      <c r="F87" s="132">
        <f t="shared" si="14"/>
        <v>690113.94000000006</v>
      </c>
      <c r="G87" s="132">
        <f t="shared" si="8"/>
        <v>686169.55</v>
      </c>
      <c r="H87" s="132">
        <f t="shared" si="15"/>
        <v>283.60846849315067</v>
      </c>
      <c r="I87" s="113">
        <f t="shared" si="9"/>
        <v>-1.5315068493464423E-3</v>
      </c>
    </row>
    <row r="88" spans="1:9" x14ac:dyDescent="0.25">
      <c r="A88" s="45">
        <v>44004</v>
      </c>
      <c r="B88" s="134">
        <f t="shared" si="10"/>
        <v>1</v>
      </c>
      <c r="C88" s="132">
        <f t="shared" si="11"/>
        <v>4228</v>
      </c>
      <c r="D88" s="133">
        <f t="shared" si="12"/>
        <v>3946.01</v>
      </c>
      <c r="E88" s="132">
        <f t="shared" si="13"/>
        <v>281.99</v>
      </c>
      <c r="F88" s="132">
        <f t="shared" si="14"/>
        <v>686169.55</v>
      </c>
      <c r="G88" s="132">
        <f t="shared" si="8"/>
        <v>682223.54</v>
      </c>
      <c r="H88" s="132">
        <f t="shared" si="15"/>
        <v>281.98748630136987</v>
      </c>
      <c r="I88" s="113">
        <f t="shared" si="9"/>
        <v>-2.5136986301390607E-3</v>
      </c>
    </row>
    <row r="89" spans="1:9" x14ac:dyDescent="0.25">
      <c r="A89" s="45">
        <v>44005</v>
      </c>
      <c r="B89" s="134">
        <f t="shared" si="10"/>
        <v>1</v>
      </c>
      <c r="C89" s="132">
        <f t="shared" si="11"/>
        <v>4228</v>
      </c>
      <c r="D89" s="133">
        <f t="shared" si="12"/>
        <v>3947.63</v>
      </c>
      <c r="E89" s="132">
        <f t="shared" si="13"/>
        <v>280.37</v>
      </c>
      <c r="F89" s="132">
        <f t="shared" si="14"/>
        <v>682223.54</v>
      </c>
      <c r="G89" s="132">
        <f t="shared" si="8"/>
        <v>678275.91</v>
      </c>
      <c r="H89" s="132">
        <f t="shared" si="15"/>
        <v>280.36583835616437</v>
      </c>
      <c r="I89" s="113">
        <f t="shared" si="9"/>
        <v>-4.1616438356300023E-3</v>
      </c>
    </row>
    <row r="90" spans="1:9" x14ac:dyDescent="0.25">
      <c r="A90" s="45">
        <v>44006</v>
      </c>
      <c r="B90" s="134">
        <f t="shared" si="10"/>
        <v>1</v>
      </c>
      <c r="C90" s="132">
        <f t="shared" si="11"/>
        <v>4228</v>
      </c>
      <c r="D90" s="133">
        <f t="shared" si="12"/>
        <v>3949.26</v>
      </c>
      <c r="E90" s="132">
        <f t="shared" si="13"/>
        <v>278.74</v>
      </c>
      <c r="F90" s="132">
        <f t="shared" si="14"/>
        <v>678275.91</v>
      </c>
      <c r="G90" s="132">
        <f t="shared" si="8"/>
        <v>674326.65</v>
      </c>
      <c r="H90" s="132">
        <f t="shared" si="15"/>
        <v>278.74352465753429</v>
      </c>
      <c r="I90" s="113">
        <f t="shared" si="9"/>
        <v>3.5246575342853248E-3</v>
      </c>
    </row>
    <row r="91" spans="1:9" x14ac:dyDescent="0.25">
      <c r="A91" s="45">
        <v>44007</v>
      </c>
      <c r="B91" s="134">
        <f t="shared" si="10"/>
        <v>1</v>
      </c>
      <c r="C91" s="132">
        <f t="shared" si="11"/>
        <v>4228</v>
      </c>
      <c r="D91" s="133">
        <f t="shared" si="12"/>
        <v>3950.88</v>
      </c>
      <c r="E91" s="132">
        <f t="shared" si="13"/>
        <v>277.12</v>
      </c>
      <c r="F91" s="132">
        <f t="shared" si="14"/>
        <v>674326.65</v>
      </c>
      <c r="G91" s="132">
        <f t="shared" si="8"/>
        <v>670375.77</v>
      </c>
      <c r="H91" s="132">
        <f t="shared" si="15"/>
        <v>277.12054109589042</v>
      </c>
      <c r="I91" s="113">
        <f t="shared" si="9"/>
        <v>5.4109589041217987E-4</v>
      </c>
    </row>
    <row r="92" spans="1:9" x14ac:dyDescent="0.25">
      <c r="A92" s="45">
        <v>44008</v>
      </c>
      <c r="B92" s="134">
        <f t="shared" si="10"/>
        <v>1</v>
      </c>
      <c r="C92" s="132">
        <f t="shared" si="11"/>
        <v>4228</v>
      </c>
      <c r="D92" s="133">
        <f t="shared" si="12"/>
        <v>3952.5</v>
      </c>
      <c r="E92" s="132">
        <f t="shared" si="13"/>
        <v>275.5</v>
      </c>
      <c r="F92" s="132">
        <f t="shared" si="14"/>
        <v>670375.77</v>
      </c>
      <c r="G92" s="132">
        <f t="shared" si="8"/>
        <v>666423.27</v>
      </c>
      <c r="H92" s="132">
        <f t="shared" si="15"/>
        <v>275.4968917808219</v>
      </c>
      <c r="I92" s="113">
        <f t="shared" si="9"/>
        <v>-3.1082191781024449E-3</v>
      </c>
    </row>
    <row r="93" spans="1:9" x14ac:dyDescent="0.25">
      <c r="A93" s="45">
        <v>44009</v>
      </c>
      <c r="B93" s="134">
        <f t="shared" si="10"/>
        <v>1</v>
      </c>
      <c r="C93" s="132">
        <f t="shared" si="11"/>
        <v>4228</v>
      </c>
      <c r="D93" s="133">
        <f t="shared" si="12"/>
        <v>3954.13</v>
      </c>
      <c r="E93" s="132">
        <f t="shared" si="13"/>
        <v>273.87</v>
      </c>
      <c r="F93" s="132">
        <f t="shared" si="14"/>
        <v>666423.27</v>
      </c>
      <c r="G93" s="132">
        <f t="shared" si="8"/>
        <v>662469.14</v>
      </c>
      <c r="H93" s="132">
        <f t="shared" si="15"/>
        <v>273.87257671232879</v>
      </c>
      <c r="I93" s="113">
        <f t="shared" si="9"/>
        <v>2.5767123287891991E-3</v>
      </c>
    </row>
    <row r="94" spans="1:9" x14ac:dyDescent="0.25">
      <c r="A94" s="45">
        <v>44010</v>
      </c>
      <c r="B94" s="134">
        <f t="shared" si="10"/>
        <v>1</v>
      </c>
      <c r="C94" s="132">
        <f t="shared" si="11"/>
        <v>4228</v>
      </c>
      <c r="D94" s="133">
        <f t="shared" si="12"/>
        <v>3955.75</v>
      </c>
      <c r="E94" s="132">
        <f t="shared" si="13"/>
        <v>272.25</v>
      </c>
      <c r="F94" s="132">
        <f t="shared" si="14"/>
        <v>662469.14</v>
      </c>
      <c r="G94" s="132">
        <f t="shared" si="8"/>
        <v>658513.39</v>
      </c>
      <c r="H94" s="132">
        <f t="shared" si="15"/>
        <v>272.24759178082189</v>
      </c>
      <c r="I94" s="113">
        <f t="shared" si="9"/>
        <v>-2.408219178107629E-3</v>
      </c>
    </row>
    <row r="95" spans="1:9" x14ac:dyDescent="0.25">
      <c r="A95" s="45">
        <v>44011</v>
      </c>
      <c r="B95" s="134">
        <f t="shared" si="10"/>
        <v>1</v>
      </c>
      <c r="C95" s="132">
        <f t="shared" si="11"/>
        <v>4228</v>
      </c>
      <c r="D95" s="133">
        <f t="shared" si="12"/>
        <v>3957.38</v>
      </c>
      <c r="E95" s="132">
        <f t="shared" si="13"/>
        <v>270.62</v>
      </c>
      <c r="F95" s="132">
        <f t="shared" si="14"/>
        <v>658513.39</v>
      </c>
      <c r="G95" s="132">
        <f t="shared" si="8"/>
        <v>654556.01</v>
      </c>
      <c r="H95" s="132">
        <f t="shared" si="15"/>
        <v>270.62194109589041</v>
      </c>
      <c r="I95" s="113">
        <f t="shared" si="9"/>
        <v>1.9410958904018116E-3</v>
      </c>
    </row>
    <row r="96" spans="1:9" x14ac:dyDescent="0.25">
      <c r="A96" s="45">
        <v>44012</v>
      </c>
      <c r="B96" s="134">
        <f t="shared" si="10"/>
        <v>1</v>
      </c>
      <c r="C96" s="132">
        <f t="shared" si="11"/>
        <v>4228</v>
      </c>
      <c r="D96" s="133">
        <f t="shared" si="12"/>
        <v>3959</v>
      </c>
      <c r="E96" s="132">
        <f t="shared" si="13"/>
        <v>269</v>
      </c>
      <c r="F96" s="132">
        <f t="shared" si="14"/>
        <v>654556.01</v>
      </c>
      <c r="G96" s="132">
        <f t="shared" si="8"/>
        <v>650597.01</v>
      </c>
      <c r="H96" s="132">
        <f t="shared" si="15"/>
        <v>268.99562054794518</v>
      </c>
      <c r="I96" s="113">
        <f t="shared" si="9"/>
        <v>-4.3794520548203764E-3</v>
      </c>
    </row>
    <row r="97" spans="1:9" x14ac:dyDescent="0.25">
      <c r="A97" s="45">
        <v>44013</v>
      </c>
      <c r="B97" s="134">
        <f t="shared" si="10"/>
        <v>1</v>
      </c>
      <c r="C97" s="132">
        <f t="shared" si="11"/>
        <v>4228</v>
      </c>
      <c r="D97" s="133">
        <f t="shared" si="12"/>
        <v>3960.63</v>
      </c>
      <c r="E97" s="132">
        <f t="shared" si="13"/>
        <v>267.37</v>
      </c>
      <c r="F97" s="132">
        <f t="shared" si="14"/>
        <v>650597.01</v>
      </c>
      <c r="G97" s="132">
        <f t="shared" si="8"/>
        <v>646636.38</v>
      </c>
      <c r="H97" s="132">
        <f t="shared" si="15"/>
        <v>267.36863424657537</v>
      </c>
      <c r="I97" s="113">
        <f t="shared" si="9"/>
        <v>-1.3657534246362957E-3</v>
      </c>
    </row>
    <row r="98" spans="1:9" x14ac:dyDescent="0.25">
      <c r="A98" s="45">
        <v>44014</v>
      </c>
      <c r="B98" s="134">
        <f t="shared" si="10"/>
        <v>1</v>
      </c>
      <c r="C98" s="132">
        <f t="shared" si="11"/>
        <v>4228</v>
      </c>
      <c r="D98" s="133">
        <f t="shared" si="12"/>
        <v>3962.26</v>
      </c>
      <c r="E98" s="132">
        <f t="shared" si="13"/>
        <v>265.74</v>
      </c>
      <c r="F98" s="132">
        <f t="shared" si="14"/>
        <v>646636.38</v>
      </c>
      <c r="G98" s="132">
        <f t="shared" si="8"/>
        <v>642674.12</v>
      </c>
      <c r="H98" s="132">
        <f t="shared" si="15"/>
        <v>265.74097808219176</v>
      </c>
      <c r="I98" s="113">
        <f t="shared" si="9"/>
        <v>9.7808219175021804E-4</v>
      </c>
    </row>
    <row r="99" spans="1:9" x14ac:dyDescent="0.25">
      <c r="A99" s="45">
        <v>44015</v>
      </c>
      <c r="B99" s="134">
        <f t="shared" si="10"/>
        <v>1</v>
      </c>
      <c r="C99" s="132">
        <f t="shared" si="11"/>
        <v>4228</v>
      </c>
      <c r="D99" s="133">
        <f t="shared" si="12"/>
        <v>3963.89</v>
      </c>
      <c r="E99" s="132">
        <f t="shared" si="13"/>
        <v>264.11</v>
      </c>
      <c r="F99" s="132">
        <f t="shared" si="14"/>
        <v>642674.12</v>
      </c>
      <c r="G99" s="132">
        <f t="shared" si="8"/>
        <v>638710.23</v>
      </c>
      <c r="H99" s="132">
        <f t="shared" si="15"/>
        <v>264.11265205479452</v>
      </c>
      <c r="I99" s="113">
        <f t="shared" si="9"/>
        <v>2.6520547945096951E-3</v>
      </c>
    </row>
    <row r="100" spans="1:9" x14ac:dyDescent="0.25">
      <c r="A100" s="45">
        <v>44016</v>
      </c>
      <c r="B100" s="134">
        <f t="shared" si="10"/>
        <v>1</v>
      </c>
      <c r="C100" s="132">
        <f t="shared" si="11"/>
        <v>4228</v>
      </c>
      <c r="D100" s="133">
        <f t="shared" si="12"/>
        <v>3965.52</v>
      </c>
      <c r="E100" s="132">
        <f t="shared" si="13"/>
        <v>262.48</v>
      </c>
      <c r="F100" s="132">
        <f t="shared" si="14"/>
        <v>638710.23</v>
      </c>
      <c r="G100" s="132">
        <f t="shared" si="8"/>
        <v>634744.71</v>
      </c>
      <c r="H100" s="132">
        <f t="shared" si="15"/>
        <v>262.48365616438355</v>
      </c>
      <c r="I100" s="113">
        <f t="shared" si="9"/>
        <v>3.6561643835284485E-3</v>
      </c>
    </row>
    <row r="101" spans="1:9" x14ac:dyDescent="0.25">
      <c r="A101" s="45">
        <v>44017</v>
      </c>
      <c r="B101" s="134">
        <f t="shared" si="10"/>
        <v>1</v>
      </c>
      <c r="C101" s="132">
        <f t="shared" si="11"/>
        <v>4228</v>
      </c>
      <c r="D101" s="133">
        <f t="shared" si="12"/>
        <v>3967.15</v>
      </c>
      <c r="E101" s="132">
        <f t="shared" si="13"/>
        <v>260.85000000000002</v>
      </c>
      <c r="F101" s="132">
        <f t="shared" si="14"/>
        <v>634744.71</v>
      </c>
      <c r="G101" s="132">
        <f t="shared" si="8"/>
        <v>630777.55999999994</v>
      </c>
      <c r="H101" s="132">
        <f t="shared" si="15"/>
        <v>260.85399041095889</v>
      </c>
      <c r="I101" s="113">
        <f t="shared" si="9"/>
        <v>3.9904109588633219E-3</v>
      </c>
    </row>
    <row r="102" spans="1:9" x14ac:dyDescent="0.25">
      <c r="A102" s="45">
        <v>44018</v>
      </c>
      <c r="B102" s="134">
        <f t="shared" si="10"/>
        <v>1</v>
      </c>
      <c r="C102" s="132">
        <f t="shared" si="11"/>
        <v>4228</v>
      </c>
      <c r="D102" s="133">
        <f t="shared" si="12"/>
        <v>3968.7799999999997</v>
      </c>
      <c r="E102" s="132">
        <f t="shared" si="13"/>
        <v>259.22000000000003</v>
      </c>
      <c r="F102" s="132">
        <f t="shared" si="14"/>
        <v>630777.55999999994</v>
      </c>
      <c r="G102" s="132">
        <f t="shared" si="8"/>
        <v>626808.77999999991</v>
      </c>
      <c r="H102" s="132">
        <f t="shared" si="15"/>
        <v>259.22365479452054</v>
      </c>
      <c r="I102" s="113">
        <f t="shared" si="9"/>
        <v>3.6547945205143151E-3</v>
      </c>
    </row>
    <row r="103" spans="1:9" x14ac:dyDescent="0.25">
      <c r="A103" s="45">
        <v>44019</v>
      </c>
      <c r="B103" s="134">
        <f t="shared" si="10"/>
        <v>1</v>
      </c>
      <c r="C103" s="132">
        <f t="shared" si="11"/>
        <v>4228</v>
      </c>
      <c r="D103" s="133">
        <f t="shared" si="12"/>
        <v>3970.41</v>
      </c>
      <c r="E103" s="132">
        <f t="shared" si="13"/>
        <v>257.58999999999997</v>
      </c>
      <c r="F103" s="132">
        <f t="shared" si="14"/>
        <v>626808.77999999991</v>
      </c>
      <c r="G103" s="132">
        <f t="shared" si="8"/>
        <v>622838.36999999988</v>
      </c>
      <c r="H103" s="132">
        <f t="shared" si="15"/>
        <v>257.59264931506846</v>
      </c>
      <c r="I103" s="113">
        <f t="shared" si="9"/>
        <v>2.6493150684814282E-3</v>
      </c>
    </row>
    <row r="104" spans="1:9" x14ac:dyDescent="0.25">
      <c r="A104" s="45">
        <v>44020</v>
      </c>
      <c r="B104" s="134">
        <f t="shared" si="10"/>
        <v>1</v>
      </c>
      <c r="C104" s="132">
        <f t="shared" si="11"/>
        <v>4228</v>
      </c>
      <c r="D104" s="133">
        <f t="shared" si="12"/>
        <v>3972.04</v>
      </c>
      <c r="E104" s="132">
        <f t="shared" si="13"/>
        <v>255.96</v>
      </c>
      <c r="F104" s="132">
        <f t="shared" si="14"/>
        <v>622838.36999999988</v>
      </c>
      <c r="G104" s="132">
        <f t="shared" si="8"/>
        <v>618866.32999999984</v>
      </c>
      <c r="H104" s="132">
        <f t="shared" si="15"/>
        <v>255.96097397260269</v>
      </c>
      <c r="I104" s="113">
        <f t="shared" si="9"/>
        <v>9.73972602679396E-4</v>
      </c>
    </row>
    <row r="105" spans="1:9" x14ac:dyDescent="0.25">
      <c r="A105" s="45">
        <v>44021</v>
      </c>
      <c r="B105" s="134">
        <f t="shared" si="10"/>
        <v>1</v>
      </c>
      <c r="C105" s="132">
        <f t="shared" si="11"/>
        <v>4228</v>
      </c>
      <c r="D105" s="133">
        <f t="shared" si="12"/>
        <v>3973.67</v>
      </c>
      <c r="E105" s="132">
        <f t="shared" si="13"/>
        <v>254.33</v>
      </c>
      <c r="F105" s="132">
        <f t="shared" si="14"/>
        <v>618866.32999999984</v>
      </c>
      <c r="G105" s="132">
        <f t="shared" si="8"/>
        <v>614892.6599999998</v>
      </c>
      <c r="H105" s="132">
        <f t="shared" si="15"/>
        <v>254.32862876712321</v>
      </c>
      <c r="I105" s="113">
        <f t="shared" si="9"/>
        <v>-1.3712328768065163E-3</v>
      </c>
    </row>
    <row r="106" spans="1:9" x14ac:dyDescent="0.25">
      <c r="A106" s="45">
        <v>44022</v>
      </c>
      <c r="B106" s="134">
        <f t="shared" si="10"/>
        <v>1</v>
      </c>
      <c r="C106" s="132">
        <f t="shared" si="11"/>
        <v>4228</v>
      </c>
      <c r="D106" s="133">
        <f t="shared" si="12"/>
        <v>3975.3</v>
      </c>
      <c r="E106" s="132">
        <f t="shared" si="13"/>
        <v>252.7</v>
      </c>
      <c r="F106" s="132">
        <f t="shared" si="14"/>
        <v>614892.6599999998</v>
      </c>
      <c r="G106" s="132">
        <f t="shared" si="8"/>
        <v>610917.35999999975</v>
      </c>
      <c r="H106" s="132">
        <f t="shared" si="15"/>
        <v>252.69561369863004</v>
      </c>
      <c r="I106" s="113">
        <f t="shared" si="9"/>
        <v>-4.386301369947887E-3</v>
      </c>
    </row>
    <row r="107" spans="1:9" x14ac:dyDescent="0.25">
      <c r="A107" s="45">
        <v>44023</v>
      </c>
      <c r="B107" s="134">
        <f t="shared" si="10"/>
        <v>1</v>
      </c>
      <c r="C107" s="132">
        <f t="shared" si="11"/>
        <v>4228</v>
      </c>
      <c r="D107" s="133">
        <f t="shared" si="12"/>
        <v>3976.94</v>
      </c>
      <c r="E107" s="132">
        <f t="shared" si="13"/>
        <v>251.06</v>
      </c>
      <c r="F107" s="132">
        <f t="shared" si="14"/>
        <v>610917.35999999975</v>
      </c>
      <c r="G107" s="132">
        <f t="shared" si="8"/>
        <v>606940.41999999981</v>
      </c>
      <c r="H107" s="132">
        <f t="shared" si="15"/>
        <v>251.06192876712319</v>
      </c>
      <c r="I107" s="113">
        <f t="shared" si="9"/>
        <v>1.9287671231893455E-3</v>
      </c>
    </row>
    <row r="108" spans="1:9" x14ac:dyDescent="0.25">
      <c r="A108" s="45">
        <v>44024</v>
      </c>
      <c r="B108" s="134">
        <f t="shared" si="10"/>
        <v>1</v>
      </c>
      <c r="C108" s="132">
        <f t="shared" si="11"/>
        <v>4228</v>
      </c>
      <c r="D108" s="133">
        <f t="shared" si="12"/>
        <v>3978.57</v>
      </c>
      <c r="E108" s="132">
        <f t="shared" si="13"/>
        <v>249.43</v>
      </c>
      <c r="F108" s="132">
        <f t="shared" si="14"/>
        <v>606940.41999999981</v>
      </c>
      <c r="G108" s="132">
        <f t="shared" si="8"/>
        <v>602961.84999999986</v>
      </c>
      <c r="H108" s="132">
        <f t="shared" si="15"/>
        <v>249.42756986301362</v>
      </c>
      <c r="I108" s="113">
        <f t="shared" si="9"/>
        <v>-2.4301369863906075E-3</v>
      </c>
    </row>
    <row r="109" spans="1:9" x14ac:dyDescent="0.25">
      <c r="A109" s="45">
        <v>44025</v>
      </c>
      <c r="B109" s="134">
        <f t="shared" si="10"/>
        <v>1</v>
      </c>
      <c r="C109" s="132">
        <f t="shared" si="11"/>
        <v>4228</v>
      </c>
      <c r="D109" s="133">
        <f t="shared" si="12"/>
        <v>3980.21</v>
      </c>
      <c r="E109" s="132">
        <f t="shared" si="13"/>
        <v>247.79</v>
      </c>
      <c r="F109" s="132">
        <f t="shared" si="14"/>
        <v>602961.84999999986</v>
      </c>
      <c r="G109" s="132">
        <f t="shared" si="8"/>
        <v>598981.6399999999</v>
      </c>
      <c r="H109" s="132">
        <f t="shared" si="15"/>
        <v>247.79254109589036</v>
      </c>
      <c r="I109" s="113">
        <f t="shared" si="9"/>
        <v>2.5410958903648861E-3</v>
      </c>
    </row>
    <row r="110" spans="1:9" x14ac:dyDescent="0.25">
      <c r="A110" s="45">
        <v>44026</v>
      </c>
      <c r="B110" s="134">
        <f t="shared" si="10"/>
        <v>1</v>
      </c>
      <c r="C110" s="132">
        <f t="shared" si="11"/>
        <v>4228</v>
      </c>
      <c r="D110" s="133">
        <f t="shared" si="12"/>
        <v>3981.84</v>
      </c>
      <c r="E110" s="132">
        <f t="shared" si="13"/>
        <v>246.16</v>
      </c>
      <c r="F110" s="132">
        <f t="shared" si="14"/>
        <v>598981.6399999999</v>
      </c>
      <c r="G110" s="132">
        <f t="shared" si="8"/>
        <v>594999.79999999993</v>
      </c>
      <c r="H110" s="132">
        <f t="shared" si="15"/>
        <v>246.15683835616434</v>
      </c>
      <c r="I110" s="113">
        <f t="shared" si="9"/>
        <v>-3.1616438356536491E-3</v>
      </c>
    </row>
    <row r="111" spans="1:9" x14ac:dyDescent="0.25">
      <c r="A111" s="45">
        <v>44027</v>
      </c>
      <c r="B111" s="134">
        <f t="shared" si="10"/>
        <v>1</v>
      </c>
      <c r="C111" s="132">
        <f t="shared" si="11"/>
        <v>4228</v>
      </c>
      <c r="D111" s="133">
        <f t="shared" si="12"/>
        <v>3983.48</v>
      </c>
      <c r="E111" s="132">
        <f t="shared" si="13"/>
        <v>244.52</v>
      </c>
      <c r="F111" s="132">
        <f t="shared" si="14"/>
        <v>594999.79999999993</v>
      </c>
      <c r="G111" s="132">
        <f t="shared" si="8"/>
        <v>591016.31999999995</v>
      </c>
      <c r="H111" s="132">
        <f t="shared" si="15"/>
        <v>244.52046575342462</v>
      </c>
      <c r="I111" s="113">
        <f t="shared" si="9"/>
        <v>4.6575342460641878E-4</v>
      </c>
    </row>
    <row r="112" spans="1:9" x14ac:dyDescent="0.25">
      <c r="A112" s="45">
        <v>44028</v>
      </c>
      <c r="B112" s="134">
        <f t="shared" si="10"/>
        <v>1</v>
      </c>
      <c r="C112" s="132">
        <f t="shared" si="11"/>
        <v>4228</v>
      </c>
      <c r="D112" s="133">
        <f t="shared" si="12"/>
        <v>3985.12</v>
      </c>
      <c r="E112" s="132">
        <f t="shared" si="13"/>
        <v>242.88</v>
      </c>
      <c r="F112" s="132">
        <f t="shared" si="14"/>
        <v>591016.31999999995</v>
      </c>
      <c r="G112" s="132">
        <f t="shared" si="8"/>
        <v>587031.19999999995</v>
      </c>
      <c r="H112" s="132">
        <f t="shared" si="15"/>
        <v>242.88341917808216</v>
      </c>
      <c r="I112" s="113">
        <f t="shared" si="9"/>
        <v>3.419178082168628E-3</v>
      </c>
    </row>
    <row r="113" spans="1:9" x14ac:dyDescent="0.25">
      <c r="A113" s="45">
        <v>44029</v>
      </c>
      <c r="B113" s="134">
        <f t="shared" si="10"/>
        <v>1</v>
      </c>
      <c r="C113" s="132">
        <f t="shared" si="11"/>
        <v>4228</v>
      </c>
      <c r="D113" s="133">
        <f t="shared" si="12"/>
        <v>3986.75</v>
      </c>
      <c r="E113" s="132">
        <f t="shared" si="13"/>
        <v>241.25</v>
      </c>
      <c r="F113" s="132">
        <f t="shared" si="14"/>
        <v>587031.19999999995</v>
      </c>
      <c r="G113" s="132">
        <f t="shared" si="8"/>
        <v>583044.44999999995</v>
      </c>
      <c r="H113" s="132">
        <f t="shared" si="15"/>
        <v>241.24569863013696</v>
      </c>
      <c r="I113" s="113">
        <f t="shared" si="9"/>
        <v>-4.3013698630431918E-3</v>
      </c>
    </row>
    <row r="114" spans="1:9" x14ac:dyDescent="0.25">
      <c r="A114" s="45">
        <v>44030</v>
      </c>
      <c r="B114" s="134">
        <f t="shared" si="10"/>
        <v>1</v>
      </c>
      <c r="C114" s="132">
        <f t="shared" si="11"/>
        <v>4228</v>
      </c>
      <c r="D114" s="133">
        <f t="shared" si="12"/>
        <v>3988.39</v>
      </c>
      <c r="E114" s="132">
        <f t="shared" si="13"/>
        <v>239.61</v>
      </c>
      <c r="F114" s="132">
        <f t="shared" si="14"/>
        <v>583044.44999999995</v>
      </c>
      <c r="G114" s="132">
        <f t="shared" si="8"/>
        <v>579056.05999999994</v>
      </c>
      <c r="H114" s="132">
        <f t="shared" si="15"/>
        <v>239.60730821917807</v>
      </c>
      <c r="I114" s="113">
        <f t="shared" si="9"/>
        <v>-2.6917808219479866E-3</v>
      </c>
    </row>
    <row r="115" spans="1:9" x14ac:dyDescent="0.25">
      <c r="A115" s="45">
        <v>44031</v>
      </c>
      <c r="B115" s="134">
        <f t="shared" si="10"/>
        <v>1</v>
      </c>
      <c r="C115" s="132">
        <f t="shared" si="11"/>
        <v>4228</v>
      </c>
      <c r="D115" s="133">
        <f t="shared" si="12"/>
        <v>3990.03</v>
      </c>
      <c r="E115" s="132">
        <f t="shared" si="13"/>
        <v>237.97</v>
      </c>
      <c r="F115" s="132">
        <f t="shared" si="14"/>
        <v>579056.05999999994</v>
      </c>
      <c r="G115" s="132">
        <f t="shared" si="8"/>
        <v>575066.02999999991</v>
      </c>
      <c r="H115" s="132">
        <f t="shared" si="15"/>
        <v>237.96824383561639</v>
      </c>
      <c r="I115" s="113">
        <f t="shared" si="9"/>
        <v>-1.7561643836074836E-3</v>
      </c>
    </row>
    <row r="116" spans="1:9" x14ac:dyDescent="0.25">
      <c r="A116" s="45">
        <v>44032</v>
      </c>
      <c r="B116" s="134">
        <f t="shared" si="10"/>
        <v>1</v>
      </c>
      <c r="C116" s="132">
        <f t="shared" si="11"/>
        <v>4228</v>
      </c>
      <c r="D116" s="133">
        <f t="shared" si="12"/>
        <v>3991.67</v>
      </c>
      <c r="E116" s="132">
        <f t="shared" si="13"/>
        <v>236.33</v>
      </c>
      <c r="F116" s="132">
        <f t="shared" si="14"/>
        <v>575066.02999999991</v>
      </c>
      <c r="G116" s="132">
        <f t="shared" si="8"/>
        <v>571074.35999999987</v>
      </c>
      <c r="H116" s="132">
        <f t="shared" si="15"/>
        <v>236.32850547945202</v>
      </c>
      <c r="I116" s="113">
        <f t="shared" si="9"/>
        <v>-1.4945205479932611E-3</v>
      </c>
    </row>
    <row r="117" spans="1:9" x14ac:dyDescent="0.25">
      <c r="A117" s="45">
        <v>44033</v>
      </c>
      <c r="B117" s="134">
        <f t="shared" si="10"/>
        <v>1</v>
      </c>
      <c r="C117" s="132">
        <f t="shared" si="11"/>
        <v>4228</v>
      </c>
      <c r="D117" s="133">
        <f t="shared" si="12"/>
        <v>3993.31</v>
      </c>
      <c r="E117" s="132">
        <f t="shared" si="13"/>
        <v>234.69</v>
      </c>
      <c r="F117" s="132">
        <f t="shared" si="14"/>
        <v>571074.35999999987</v>
      </c>
      <c r="G117" s="132">
        <f t="shared" si="8"/>
        <v>567081.04999999981</v>
      </c>
      <c r="H117" s="132">
        <f t="shared" si="15"/>
        <v>234.68809315068486</v>
      </c>
      <c r="I117" s="113">
        <f t="shared" si="9"/>
        <v>-1.9068493151337407E-3</v>
      </c>
    </row>
    <row r="118" spans="1:9" x14ac:dyDescent="0.25">
      <c r="A118" s="45">
        <v>44034</v>
      </c>
      <c r="B118" s="134">
        <f t="shared" si="10"/>
        <v>1</v>
      </c>
      <c r="C118" s="132">
        <f t="shared" si="11"/>
        <v>4228</v>
      </c>
      <c r="D118" s="133">
        <f t="shared" si="12"/>
        <v>3994.95</v>
      </c>
      <c r="E118" s="132">
        <f t="shared" si="13"/>
        <v>233.05</v>
      </c>
      <c r="F118" s="132">
        <f t="shared" si="14"/>
        <v>567081.04999999981</v>
      </c>
      <c r="G118" s="132">
        <f t="shared" si="8"/>
        <v>563086.09999999986</v>
      </c>
      <c r="H118" s="132">
        <f t="shared" si="15"/>
        <v>233.04700684931498</v>
      </c>
      <c r="I118" s="113">
        <f t="shared" si="9"/>
        <v>-2.9931506850289225E-3</v>
      </c>
    </row>
    <row r="119" spans="1:9" x14ac:dyDescent="0.25">
      <c r="A119" s="45">
        <v>44035</v>
      </c>
      <c r="B119" s="134">
        <f t="shared" si="10"/>
        <v>1</v>
      </c>
      <c r="C119" s="132">
        <f t="shared" si="11"/>
        <v>4228</v>
      </c>
      <c r="D119" s="133">
        <f t="shared" si="12"/>
        <v>3996.59</v>
      </c>
      <c r="E119" s="132">
        <f t="shared" si="13"/>
        <v>231.41</v>
      </c>
      <c r="F119" s="132">
        <f t="shared" si="14"/>
        <v>563086.09999999986</v>
      </c>
      <c r="G119" s="132">
        <f t="shared" si="8"/>
        <v>559089.50999999989</v>
      </c>
      <c r="H119" s="132">
        <f t="shared" si="15"/>
        <v>231.4052465753424</v>
      </c>
      <c r="I119" s="113">
        <f t="shared" si="9"/>
        <v>-4.7534246575935413E-3</v>
      </c>
    </row>
    <row r="120" spans="1:9" x14ac:dyDescent="0.25">
      <c r="A120" s="45">
        <v>44036</v>
      </c>
      <c r="B120" s="134">
        <f t="shared" si="10"/>
        <v>1</v>
      </c>
      <c r="C120" s="132">
        <f t="shared" si="11"/>
        <v>4228</v>
      </c>
      <c r="D120" s="133">
        <f t="shared" si="12"/>
        <v>3998.24</v>
      </c>
      <c r="E120" s="132">
        <f t="shared" si="13"/>
        <v>229.76</v>
      </c>
      <c r="F120" s="132">
        <f t="shared" si="14"/>
        <v>559089.50999999989</v>
      </c>
      <c r="G120" s="132">
        <f t="shared" si="8"/>
        <v>555091.2699999999</v>
      </c>
      <c r="H120" s="132">
        <f t="shared" si="15"/>
        <v>229.7628123287671</v>
      </c>
      <c r="I120" s="113">
        <f t="shared" si="9"/>
        <v>2.8123287671064645E-3</v>
      </c>
    </row>
    <row r="121" spans="1:9" x14ac:dyDescent="0.25">
      <c r="A121" s="45">
        <v>44037</v>
      </c>
      <c r="B121" s="134">
        <f t="shared" si="10"/>
        <v>1</v>
      </c>
      <c r="C121" s="132">
        <f t="shared" si="11"/>
        <v>4228</v>
      </c>
      <c r="D121" s="133">
        <f t="shared" si="12"/>
        <v>3999.88</v>
      </c>
      <c r="E121" s="132">
        <f t="shared" si="13"/>
        <v>228.12</v>
      </c>
      <c r="F121" s="132">
        <f t="shared" si="14"/>
        <v>555091.2699999999</v>
      </c>
      <c r="G121" s="132">
        <f t="shared" si="8"/>
        <v>551091.3899999999</v>
      </c>
      <c r="H121" s="132">
        <f t="shared" si="15"/>
        <v>228.11969999999994</v>
      </c>
      <c r="I121" s="113">
        <f t="shared" si="9"/>
        <v>-3.0000000006680239E-4</v>
      </c>
    </row>
    <row r="122" spans="1:9" x14ac:dyDescent="0.25">
      <c r="A122" s="45">
        <v>44038</v>
      </c>
      <c r="B122" s="134">
        <f t="shared" si="10"/>
        <v>1</v>
      </c>
      <c r="C122" s="132">
        <f t="shared" si="11"/>
        <v>4228</v>
      </c>
      <c r="D122" s="133">
        <f t="shared" si="12"/>
        <v>4001.52</v>
      </c>
      <c r="E122" s="132">
        <f t="shared" si="13"/>
        <v>226.48</v>
      </c>
      <c r="F122" s="132">
        <f t="shared" si="14"/>
        <v>551091.3899999999</v>
      </c>
      <c r="G122" s="132">
        <f t="shared" si="8"/>
        <v>547089.86999999988</v>
      </c>
      <c r="H122" s="132">
        <f t="shared" si="15"/>
        <v>226.47591369863008</v>
      </c>
      <c r="I122" s="113">
        <f t="shared" si="9"/>
        <v>-4.0863013699095063E-3</v>
      </c>
    </row>
    <row r="123" spans="1:9" x14ac:dyDescent="0.25">
      <c r="A123" s="45">
        <v>44039</v>
      </c>
      <c r="B123" s="134">
        <f t="shared" si="10"/>
        <v>1</v>
      </c>
      <c r="C123" s="132">
        <f t="shared" si="11"/>
        <v>4228</v>
      </c>
      <c r="D123" s="133">
        <f t="shared" si="12"/>
        <v>4003.17</v>
      </c>
      <c r="E123" s="132">
        <f t="shared" si="13"/>
        <v>224.83</v>
      </c>
      <c r="F123" s="132">
        <f t="shared" si="14"/>
        <v>547089.86999999988</v>
      </c>
      <c r="G123" s="132">
        <f t="shared" si="8"/>
        <v>543086.69999999984</v>
      </c>
      <c r="H123" s="132">
        <f t="shared" si="15"/>
        <v>224.83145342465747</v>
      </c>
      <c r="I123" s="113">
        <f t="shared" si="9"/>
        <v>1.4534246574555709E-3</v>
      </c>
    </row>
    <row r="124" spans="1:9" x14ac:dyDescent="0.25">
      <c r="A124" s="45">
        <v>44040</v>
      </c>
      <c r="B124" s="134">
        <f t="shared" si="10"/>
        <v>1</v>
      </c>
      <c r="C124" s="132">
        <f t="shared" si="11"/>
        <v>4228</v>
      </c>
      <c r="D124" s="133">
        <f t="shared" si="12"/>
        <v>4004.81</v>
      </c>
      <c r="E124" s="132">
        <f t="shared" si="13"/>
        <v>223.19</v>
      </c>
      <c r="F124" s="132">
        <f t="shared" si="14"/>
        <v>543086.69999999984</v>
      </c>
      <c r="G124" s="132">
        <f t="shared" si="8"/>
        <v>539081.88999999978</v>
      </c>
      <c r="H124" s="132">
        <f t="shared" si="15"/>
        <v>223.18631506849309</v>
      </c>
      <c r="I124" s="113">
        <f t="shared" si="9"/>
        <v>-3.684931506910516E-3</v>
      </c>
    </row>
    <row r="125" spans="1:9" x14ac:dyDescent="0.25">
      <c r="A125" s="45">
        <v>44041</v>
      </c>
      <c r="B125" s="134">
        <f t="shared" si="10"/>
        <v>1</v>
      </c>
      <c r="C125" s="132">
        <f t="shared" si="11"/>
        <v>4228</v>
      </c>
      <c r="D125" s="133">
        <f t="shared" si="12"/>
        <v>4006.46</v>
      </c>
      <c r="E125" s="132">
        <f t="shared" si="13"/>
        <v>221.54</v>
      </c>
      <c r="F125" s="132">
        <f t="shared" si="14"/>
        <v>539081.88999999978</v>
      </c>
      <c r="G125" s="132">
        <f t="shared" si="8"/>
        <v>535075.42999999982</v>
      </c>
      <c r="H125" s="132">
        <f t="shared" si="15"/>
        <v>221.54050273972592</v>
      </c>
      <c r="I125" s="113">
        <f t="shared" si="9"/>
        <v>5.0273972593117833E-4</v>
      </c>
    </row>
    <row r="126" spans="1:9" x14ac:dyDescent="0.25">
      <c r="A126" s="45">
        <v>44042</v>
      </c>
      <c r="B126" s="134">
        <f t="shared" si="10"/>
        <v>1</v>
      </c>
      <c r="C126" s="132">
        <f t="shared" si="11"/>
        <v>4228</v>
      </c>
      <c r="D126" s="133">
        <f t="shared" si="12"/>
        <v>4008.11</v>
      </c>
      <c r="E126" s="132">
        <f t="shared" si="13"/>
        <v>219.89</v>
      </c>
      <c r="F126" s="132">
        <f t="shared" si="14"/>
        <v>535075.42999999982</v>
      </c>
      <c r="G126" s="132">
        <f t="shared" si="8"/>
        <v>531067.31999999983</v>
      </c>
      <c r="H126" s="132">
        <f t="shared" si="15"/>
        <v>219.89401232876702</v>
      </c>
      <c r="I126" s="113">
        <f t="shared" si="9"/>
        <v>4.0123287670326135E-3</v>
      </c>
    </row>
    <row r="127" spans="1:9" x14ac:dyDescent="0.25">
      <c r="A127" s="45">
        <v>44043</v>
      </c>
      <c r="B127" s="134">
        <f t="shared" si="10"/>
        <v>1</v>
      </c>
      <c r="C127" s="132">
        <f t="shared" si="11"/>
        <v>4228</v>
      </c>
      <c r="D127" s="133">
        <f t="shared" si="12"/>
        <v>4009.75</v>
      </c>
      <c r="E127" s="132">
        <f t="shared" si="13"/>
        <v>218.25</v>
      </c>
      <c r="F127" s="132">
        <f t="shared" si="14"/>
        <v>531067.31999999983</v>
      </c>
      <c r="G127" s="132">
        <f t="shared" si="8"/>
        <v>527057.56999999983</v>
      </c>
      <c r="H127" s="132">
        <f t="shared" si="15"/>
        <v>218.24684383561635</v>
      </c>
      <c r="I127" s="113">
        <f t="shared" si="9"/>
        <v>-3.1561643836539588E-3</v>
      </c>
    </row>
    <row r="128" spans="1:9" x14ac:dyDescent="0.25">
      <c r="A128" s="45">
        <v>44044</v>
      </c>
      <c r="B128" s="134">
        <f t="shared" si="10"/>
        <v>1</v>
      </c>
      <c r="C128" s="132">
        <f t="shared" si="11"/>
        <v>4228</v>
      </c>
      <c r="D128" s="133">
        <f t="shared" si="12"/>
        <v>4011.4</v>
      </c>
      <c r="E128" s="132">
        <f t="shared" si="13"/>
        <v>216.6</v>
      </c>
      <c r="F128" s="132">
        <f t="shared" si="14"/>
        <v>527057.56999999983</v>
      </c>
      <c r="G128" s="132">
        <f t="shared" si="8"/>
        <v>523046.16999999981</v>
      </c>
      <c r="H128" s="132">
        <f t="shared" si="15"/>
        <v>216.59900136986295</v>
      </c>
      <c r="I128" s="113">
        <f t="shared" si="9"/>
        <v>-9.9863013704748482E-4</v>
      </c>
    </row>
    <row r="129" spans="1:9" x14ac:dyDescent="0.25">
      <c r="A129" s="45">
        <v>44045</v>
      </c>
      <c r="B129" s="134">
        <f t="shared" si="10"/>
        <v>1</v>
      </c>
      <c r="C129" s="132">
        <f t="shared" si="11"/>
        <v>4228</v>
      </c>
      <c r="D129" s="133">
        <f t="shared" si="12"/>
        <v>4013.05</v>
      </c>
      <c r="E129" s="132">
        <f t="shared" si="13"/>
        <v>214.95</v>
      </c>
      <c r="F129" s="132">
        <f t="shared" si="14"/>
        <v>523046.16999999981</v>
      </c>
      <c r="G129" s="132">
        <f t="shared" si="8"/>
        <v>519033.11999999982</v>
      </c>
      <c r="H129" s="132">
        <f t="shared" si="15"/>
        <v>214.95048082191772</v>
      </c>
      <c r="I129" s="113">
        <f t="shared" si="9"/>
        <v>4.8082191773346494E-4</v>
      </c>
    </row>
    <row r="130" spans="1:9" x14ac:dyDescent="0.25">
      <c r="A130" s="45">
        <v>44046</v>
      </c>
      <c r="B130" s="134">
        <f t="shared" si="10"/>
        <v>1</v>
      </c>
      <c r="C130" s="132">
        <f t="shared" si="11"/>
        <v>4228</v>
      </c>
      <c r="D130" s="133">
        <f t="shared" si="12"/>
        <v>4014.7</v>
      </c>
      <c r="E130" s="132">
        <f t="shared" si="13"/>
        <v>213.3</v>
      </c>
      <c r="F130" s="132">
        <f t="shared" si="14"/>
        <v>519033.11999999982</v>
      </c>
      <c r="G130" s="132">
        <f t="shared" si="8"/>
        <v>515018.41999999981</v>
      </c>
      <c r="H130" s="132">
        <f t="shared" si="15"/>
        <v>213.30128219178073</v>
      </c>
      <c r="I130" s="113">
        <f t="shared" si="9"/>
        <v>1.2821917807173122E-3</v>
      </c>
    </row>
    <row r="131" spans="1:9" x14ac:dyDescent="0.25">
      <c r="A131" s="45">
        <v>44047</v>
      </c>
      <c r="B131" s="134">
        <f t="shared" si="10"/>
        <v>1</v>
      </c>
      <c r="C131" s="132">
        <f t="shared" si="11"/>
        <v>4228</v>
      </c>
      <c r="D131" s="133">
        <f t="shared" si="12"/>
        <v>4016.35</v>
      </c>
      <c r="E131" s="132">
        <f t="shared" si="13"/>
        <v>211.65</v>
      </c>
      <c r="F131" s="132">
        <f t="shared" si="14"/>
        <v>515018.41999999981</v>
      </c>
      <c r="G131" s="132">
        <f t="shared" si="8"/>
        <v>511002.06999999983</v>
      </c>
      <c r="H131" s="132">
        <f t="shared" si="15"/>
        <v>211.65140547945197</v>
      </c>
      <c r="I131" s="113">
        <f t="shared" si="9"/>
        <v>1.4054794519609004E-3</v>
      </c>
    </row>
    <row r="132" spans="1:9" x14ac:dyDescent="0.25">
      <c r="A132" s="45">
        <v>44048</v>
      </c>
      <c r="B132" s="134">
        <f t="shared" si="10"/>
        <v>1</v>
      </c>
      <c r="C132" s="132">
        <f t="shared" si="11"/>
        <v>4228</v>
      </c>
      <c r="D132" s="133">
        <f t="shared" si="12"/>
        <v>4018</v>
      </c>
      <c r="E132" s="132">
        <f t="shared" si="13"/>
        <v>210</v>
      </c>
      <c r="F132" s="132">
        <f t="shared" si="14"/>
        <v>511002.06999999983</v>
      </c>
      <c r="G132" s="132">
        <f t="shared" ref="G132:G195" si="16">F132-D132</f>
        <v>506984.06999999983</v>
      </c>
      <c r="H132" s="132">
        <f t="shared" si="15"/>
        <v>210.00085068493144</v>
      </c>
      <c r="I132" s="113">
        <f t="shared" ref="I132:I195" si="17">H132-E132</f>
        <v>8.5068493143580781E-4</v>
      </c>
    </row>
    <row r="133" spans="1:9" x14ac:dyDescent="0.25">
      <c r="A133" s="45">
        <v>44049</v>
      </c>
      <c r="B133" s="134">
        <f t="shared" ref="B133:B196" si="18">A133-A132</f>
        <v>1</v>
      </c>
      <c r="C133" s="132">
        <f t="shared" ref="C133:C196" si="19">$D$2</f>
        <v>4228</v>
      </c>
      <c r="D133" s="133">
        <f t="shared" ref="D133:D196" si="20">C133-E133</f>
        <v>4019.65</v>
      </c>
      <c r="E133" s="132">
        <f t="shared" ref="E133:E196" si="21">ROUND(F133*B133*$B$2/365,2)</f>
        <v>208.35</v>
      </c>
      <c r="F133" s="132">
        <f t="shared" ref="F133:F196" si="22">G132</f>
        <v>506984.06999999983</v>
      </c>
      <c r="G133" s="132">
        <f t="shared" si="16"/>
        <v>502964.41999999981</v>
      </c>
      <c r="H133" s="132">
        <f t="shared" ref="H133:H196" si="23">F133*$B$2*B133/365</f>
        <v>208.34961780821908</v>
      </c>
      <c r="I133" s="113">
        <f t="shared" si="17"/>
        <v>-3.8219178091480899E-4</v>
      </c>
    </row>
    <row r="134" spans="1:9" x14ac:dyDescent="0.25">
      <c r="A134" s="45">
        <v>44050</v>
      </c>
      <c r="B134" s="134">
        <f t="shared" si="18"/>
        <v>1</v>
      </c>
      <c r="C134" s="132">
        <f t="shared" si="19"/>
        <v>4228</v>
      </c>
      <c r="D134" s="133">
        <f t="shared" si="20"/>
        <v>4021.3</v>
      </c>
      <c r="E134" s="132">
        <f t="shared" si="21"/>
        <v>206.7</v>
      </c>
      <c r="F134" s="132">
        <f t="shared" si="22"/>
        <v>502964.41999999981</v>
      </c>
      <c r="G134" s="132">
        <f t="shared" si="16"/>
        <v>498943.11999999982</v>
      </c>
      <c r="H134" s="132">
        <f t="shared" si="23"/>
        <v>206.69770684931498</v>
      </c>
      <c r="I134" s="113">
        <f t="shared" si="17"/>
        <v>-2.2931506850056849E-3</v>
      </c>
    </row>
    <row r="135" spans="1:9" x14ac:dyDescent="0.25">
      <c r="A135" s="45">
        <v>44051</v>
      </c>
      <c r="B135" s="134">
        <f t="shared" si="18"/>
        <v>1</v>
      </c>
      <c r="C135" s="132">
        <f t="shared" si="19"/>
        <v>4228</v>
      </c>
      <c r="D135" s="133">
        <f t="shared" si="20"/>
        <v>4022.95</v>
      </c>
      <c r="E135" s="132">
        <f t="shared" si="21"/>
        <v>205.05</v>
      </c>
      <c r="F135" s="132">
        <f t="shared" si="22"/>
        <v>498943.11999999982</v>
      </c>
      <c r="G135" s="132">
        <f t="shared" si="16"/>
        <v>494920.16999999981</v>
      </c>
      <c r="H135" s="132">
        <f t="shared" si="23"/>
        <v>205.04511780821909</v>
      </c>
      <c r="I135" s="113">
        <f t="shared" si="17"/>
        <v>-4.8821917809220849E-3</v>
      </c>
    </row>
    <row r="136" spans="1:9" x14ac:dyDescent="0.25">
      <c r="A136" s="45">
        <v>44052</v>
      </c>
      <c r="B136" s="134">
        <f t="shared" si="18"/>
        <v>1</v>
      </c>
      <c r="C136" s="132">
        <f t="shared" si="19"/>
        <v>4228</v>
      </c>
      <c r="D136" s="133">
        <f t="shared" si="20"/>
        <v>4024.61</v>
      </c>
      <c r="E136" s="132">
        <f t="shared" si="21"/>
        <v>203.39</v>
      </c>
      <c r="F136" s="132">
        <f t="shared" si="22"/>
        <v>494920.16999999981</v>
      </c>
      <c r="G136" s="132">
        <f t="shared" si="16"/>
        <v>490895.55999999982</v>
      </c>
      <c r="H136" s="132">
        <f t="shared" si="23"/>
        <v>203.39185068493143</v>
      </c>
      <c r="I136" s="113">
        <f t="shared" si="17"/>
        <v>1.8506849314405827E-3</v>
      </c>
    </row>
    <row r="137" spans="1:9" x14ac:dyDescent="0.25">
      <c r="A137" s="45">
        <v>44053</v>
      </c>
      <c r="B137" s="134">
        <f t="shared" si="18"/>
        <v>1</v>
      </c>
      <c r="C137" s="132">
        <f t="shared" si="19"/>
        <v>4228</v>
      </c>
      <c r="D137" s="133">
        <f t="shared" si="20"/>
        <v>4026.26</v>
      </c>
      <c r="E137" s="132">
        <f t="shared" si="21"/>
        <v>201.74</v>
      </c>
      <c r="F137" s="132">
        <f t="shared" si="22"/>
        <v>490895.55999999982</v>
      </c>
      <c r="G137" s="132">
        <f t="shared" si="16"/>
        <v>486869.29999999981</v>
      </c>
      <c r="H137" s="132">
        <f t="shared" si="23"/>
        <v>201.73790136986295</v>
      </c>
      <c r="I137" s="113">
        <f t="shared" si="17"/>
        <v>-2.0986301370555793E-3</v>
      </c>
    </row>
    <row r="138" spans="1:9" x14ac:dyDescent="0.25">
      <c r="A138" s="45">
        <v>44054</v>
      </c>
      <c r="B138" s="134">
        <f t="shared" si="18"/>
        <v>1</v>
      </c>
      <c r="C138" s="132">
        <f t="shared" si="19"/>
        <v>4228</v>
      </c>
      <c r="D138" s="133">
        <f t="shared" si="20"/>
        <v>4027.92</v>
      </c>
      <c r="E138" s="132">
        <f t="shared" si="21"/>
        <v>200.08</v>
      </c>
      <c r="F138" s="132">
        <f t="shared" si="22"/>
        <v>486869.29999999981</v>
      </c>
      <c r="G138" s="132">
        <f t="shared" si="16"/>
        <v>482841.37999999983</v>
      </c>
      <c r="H138" s="132">
        <f t="shared" si="23"/>
        <v>200.08327397260268</v>
      </c>
      <c r="I138" s="113">
        <f t="shared" si="17"/>
        <v>3.273972602670483E-3</v>
      </c>
    </row>
    <row r="139" spans="1:9" x14ac:dyDescent="0.25">
      <c r="A139" s="45">
        <v>44055</v>
      </c>
      <c r="B139" s="134">
        <f t="shared" si="18"/>
        <v>1</v>
      </c>
      <c r="C139" s="132">
        <f t="shared" si="19"/>
        <v>4228</v>
      </c>
      <c r="D139" s="133">
        <f t="shared" si="20"/>
        <v>4029.57</v>
      </c>
      <c r="E139" s="132">
        <f t="shared" si="21"/>
        <v>198.43</v>
      </c>
      <c r="F139" s="132">
        <f t="shared" si="22"/>
        <v>482841.37999999983</v>
      </c>
      <c r="G139" s="132">
        <f t="shared" si="16"/>
        <v>478811.80999999982</v>
      </c>
      <c r="H139" s="132">
        <f t="shared" si="23"/>
        <v>198.42796438356154</v>
      </c>
      <c r="I139" s="113">
        <f t="shared" si="17"/>
        <v>-2.0356164384622843E-3</v>
      </c>
    </row>
    <row r="140" spans="1:9" x14ac:dyDescent="0.25">
      <c r="A140" s="45">
        <v>44056</v>
      </c>
      <c r="B140" s="134">
        <f t="shared" si="18"/>
        <v>1</v>
      </c>
      <c r="C140" s="132">
        <f t="shared" si="19"/>
        <v>4228</v>
      </c>
      <c r="D140" s="133">
        <f t="shared" si="20"/>
        <v>4031.23</v>
      </c>
      <c r="E140" s="132">
        <f t="shared" si="21"/>
        <v>196.77</v>
      </c>
      <c r="F140" s="132">
        <f t="shared" si="22"/>
        <v>478811.80999999982</v>
      </c>
      <c r="G140" s="132">
        <f t="shared" si="16"/>
        <v>474780.57999999984</v>
      </c>
      <c r="H140" s="132">
        <f t="shared" si="23"/>
        <v>196.77197671232869</v>
      </c>
      <c r="I140" s="113">
        <f t="shared" si="17"/>
        <v>1.976712328684016E-3</v>
      </c>
    </row>
    <row r="141" spans="1:9" x14ac:dyDescent="0.25">
      <c r="A141" s="45">
        <v>44057</v>
      </c>
      <c r="B141" s="134">
        <f t="shared" si="18"/>
        <v>1</v>
      </c>
      <c r="C141" s="132">
        <f t="shared" si="19"/>
        <v>4228</v>
      </c>
      <c r="D141" s="133">
        <f t="shared" si="20"/>
        <v>4032.88</v>
      </c>
      <c r="E141" s="132">
        <f t="shared" si="21"/>
        <v>195.12</v>
      </c>
      <c r="F141" s="132">
        <f t="shared" si="22"/>
        <v>474780.57999999984</v>
      </c>
      <c r="G141" s="132">
        <f t="shared" si="16"/>
        <v>470747.69999999984</v>
      </c>
      <c r="H141" s="132">
        <f t="shared" si="23"/>
        <v>195.11530684931498</v>
      </c>
      <c r="I141" s="113">
        <f t="shared" si="17"/>
        <v>-4.6931506850285132E-3</v>
      </c>
    </row>
    <row r="142" spans="1:9" x14ac:dyDescent="0.25">
      <c r="A142" s="45">
        <v>44058</v>
      </c>
      <c r="B142" s="134">
        <f t="shared" si="18"/>
        <v>1</v>
      </c>
      <c r="C142" s="132">
        <f t="shared" si="19"/>
        <v>4228</v>
      </c>
      <c r="D142" s="133">
        <f t="shared" si="20"/>
        <v>4034.54</v>
      </c>
      <c r="E142" s="132">
        <f t="shared" si="21"/>
        <v>193.46</v>
      </c>
      <c r="F142" s="132">
        <f t="shared" si="22"/>
        <v>470747.69999999984</v>
      </c>
      <c r="G142" s="132">
        <f t="shared" si="16"/>
        <v>466713.15999999986</v>
      </c>
      <c r="H142" s="132">
        <f t="shared" si="23"/>
        <v>193.45795890410952</v>
      </c>
      <c r="I142" s="113">
        <f t="shared" si="17"/>
        <v>-2.0410958904903964E-3</v>
      </c>
    </row>
    <row r="143" spans="1:9" x14ac:dyDescent="0.25">
      <c r="A143" s="45">
        <v>44059</v>
      </c>
      <c r="B143" s="134">
        <f t="shared" si="18"/>
        <v>1</v>
      </c>
      <c r="C143" s="132">
        <f t="shared" si="19"/>
        <v>4228</v>
      </c>
      <c r="D143" s="133">
        <f t="shared" si="20"/>
        <v>4036.2</v>
      </c>
      <c r="E143" s="132">
        <f t="shared" si="21"/>
        <v>191.8</v>
      </c>
      <c r="F143" s="132">
        <f t="shared" si="22"/>
        <v>466713.15999999986</v>
      </c>
      <c r="G143" s="132">
        <f t="shared" si="16"/>
        <v>462676.95999999985</v>
      </c>
      <c r="H143" s="132">
        <f t="shared" si="23"/>
        <v>191.79992876712322</v>
      </c>
      <c r="I143" s="113">
        <f t="shared" si="17"/>
        <v>-7.1232876791782473E-5</v>
      </c>
    </row>
    <row r="144" spans="1:9" x14ac:dyDescent="0.25">
      <c r="A144" s="45">
        <v>44060</v>
      </c>
      <c r="B144" s="134">
        <f t="shared" si="18"/>
        <v>1</v>
      </c>
      <c r="C144" s="132">
        <f t="shared" si="19"/>
        <v>4228</v>
      </c>
      <c r="D144" s="133">
        <f t="shared" si="20"/>
        <v>4037.86</v>
      </c>
      <c r="E144" s="132">
        <f t="shared" si="21"/>
        <v>190.14</v>
      </c>
      <c r="F144" s="132">
        <f t="shared" si="22"/>
        <v>462676.95999999985</v>
      </c>
      <c r="G144" s="132">
        <f t="shared" si="16"/>
        <v>458639.09999999986</v>
      </c>
      <c r="H144" s="132">
        <f t="shared" si="23"/>
        <v>190.14121643835611</v>
      </c>
      <c r="I144" s="113">
        <f t="shared" si="17"/>
        <v>1.2164383561241721E-3</v>
      </c>
    </row>
    <row r="145" spans="1:9" x14ac:dyDescent="0.25">
      <c r="A145" s="45">
        <v>44061</v>
      </c>
      <c r="B145" s="134">
        <f t="shared" si="18"/>
        <v>1</v>
      </c>
      <c r="C145" s="132">
        <f t="shared" si="19"/>
        <v>4228</v>
      </c>
      <c r="D145" s="133">
        <f t="shared" si="20"/>
        <v>4039.52</v>
      </c>
      <c r="E145" s="132">
        <f t="shared" si="21"/>
        <v>188.48</v>
      </c>
      <c r="F145" s="132">
        <f t="shared" si="22"/>
        <v>458639.09999999986</v>
      </c>
      <c r="G145" s="132">
        <f t="shared" si="16"/>
        <v>454599.57999999984</v>
      </c>
      <c r="H145" s="132">
        <f t="shared" si="23"/>
        <v>188.48182191780816</v>
      </c>
      <c r="I145" s="113">
        <f t="shared" si="17"/>
        <v>1.8219178081722021E-3</v>
      </c>
    </row>
    <row r="146" spans="1:9" x14ac:dyDescent="0.25">
      <c r="A146" s="45">
        <v>44062</v>
      </c>
      <c r="B146" s="134">
        <f t="shared" si="18"/>
        <v>1</v>
      </c>
      <c r="C146" s="132">
        <f t="shared" si="19"/>
        <v>4228</v>
      </c>
      <c r="D146" s="133">
        <f t="shared" si="20"/>
        <v>4041.18</v>
      </c>
      <c r="E146" s="132">
        <f t="shared" si="21"/>
        <v>186.82</v>
      </c>
      <c r="F146" s="132">
        <f t="shared" si="22"/>
        <v>454599.57999999984</v>
      </c>
      <c r="G146" s="132">
        <f t="shared" si="16"/>
        <v>450558.39999999985</v>
      </c>
      <c r="H146" s="132">
        <f t="shared" si="23"/>
        <v>186.82174520547937</v>
      </c>
      <c r="I146" s="113">
        <f t="shared" si="17"/>
        <v>1.7452054793807292E-3</v>
      </c>
    </row>
    <row r="147" spans="1:9" x14ac:dyDescent="0.25">
      <c r="A147" s="45">
        <v>44063</v>
      </c>
      <c r="B147" s="134">
        <f t="shared" si="18"/>
        <v>1</v>
      </c>
      <c r="C147" s="132">
        <f t="shared" si="19"/>
        <v>4228</v>
      </c>
      <c r="D147" s="133">
        <f t="shared" si="20"/>
        <v>4042.84</v>
      </c>
      <c r="E147" s="132">
        <f t="shared" si="21"/>
        <v>185.16</v>
      </c>
      <c r="F147" s="132">
        <f t="shared" si="22"/>
        <v>450558.39999999985</v>
      </c>
      <c r="G147" s="132">
        <f t="shared" si="16"/>
        <v>446515.55999999982</v>
      </c>
      <c r="H147" s="132">
        <f t="shared" si="23"/>
        <v>185.1609863013698</v>
      </c>
      <c r="I147" s="113">
        <f t="shared" si="17"/>
        <v>9.8630136980659699E-4</v>
      </c>
    </row>
    <row r="148" spans="1:9" x14ac:dyDescent="0.25">
      <c r="A148" s="45">
        <v>44064</v>
      </c>
      <c r="B148" s="134">
        <f t="shared" si="18"/>
        <v>1</v>
      </c>
      <c r="C148" s="132">
        <f t="shared" si="19"/>
        <v>4228</v>
      </c>
      <c r="D148" s="133">
        <f t="shared" si="20"/>
        <v>4044.5</v>
      </c>
      <c r="E148" s="132">
        <f t="shared" si="21"/>
        <v>183.5</v>
      </c>
      <c r="F148" s="132">
        <f t="shared" si="22"/>
        <v>446515.55999999982</v>
      </c>
      <c r="G148" s="132">
        <f t="shared" si="16"/>
        <v>442471.05999999982</v>
      </c>
      <c r="H148" s="132">
        <f t="shared" si="23"/>
        <v>183.49954520547939</v>
      </c>
      <c r="I148" s="113">
        <f t="shared" si="17"/>
        <v>-4.5479452060703807E-4</v>
      </c>
    </row>
    <row r="149" spans="1:9" x14ac:dyDescent="0.25">
      <c r="A149" s="45">
        <v>44065</v>
      </c>
      <c r="B149" s="134">
        <f t="shared" si="18"/>
        <v>1</v>
      </c>
      <c r="C149" s="132">
        <f t="shared" si="19"/>
        <v>4228</v>
      </c>
      <c r="D149" s="133">
        <f t="shared" si="20"/>
        <v>4046.16</v>
      </c>
      <c r="E149" s="132">
        <f t="shared" si="21"/>
        <v>181.84</v>
      </c>
      <c r="F149" s="132">
        <f t="shared" si="22"/>
        <v>442471.05999999982</v>
      </c>
      <c r="G149" s="132">
        <f t="shared" si="16"/>
        <v>438424.89999999985</v>
      </c>
      <c r="H149" s="132">
        <f t="shared" si="23"/>
        <v>181.83742191780814</v>
      </c>
      <c r="I149" s="113">
        <f t="shared" si="17"/>
        <v>-2.578082191860176E-3</v>
      </c>
    </row>
    <row r="150" spans="1:9" x14ac:dyDescent="0.25">
      <c r="A150" s="45">
        <v>44066</v>
      </c>
      <c r="B150" s="134">
        <f t="shared" si="18"/>
        <v>1</v>
      </c>
      <c r="C150" s="132">
        <f t="shared" si="19"/>
        <v>4228</v>
      </c>
      <c r="D150" s="133">
        <f t="shared" si="20"/>
        <v>4047.83</v>
      </c>
      <c r="E150" s="132">
        <f t="shared" si="21"/>
        <v>180.17</v>
      </c>
      <c r="F150" s="132">
        <f t="shared" si="22"/>
        <v>438424.89999999985</v>
      </c>
      <c r="G150" s="132">
        <f t="shared" si="16"/>
        <v>434377.06999999983</v>
      </c>
      <c r="H150" s="132">
        <f t="shared" si="23"/>
        <v>180.17461643835608</v>
      </c>
      <c r="I150" s="113">
        <f t="shared" si="17"/>
        <v>4.6164383560949318E-3</v>
      </c>
    </row>
    <row r="151" spans="1:9" x14ac:dyDescent="0.25">
      <c r="A151" s="45">
        <v>44067</v>
      </c>
      <c r="B151" s="134">
        <f t="shared" si="18"/>
        <v>1</v>
      </c>
      <c r="C151" s="132">
        <f t="shared" si="19"/>
        <v>4228</v>
      </c>
      <c r="D151" s="133">
        <f t="shared" si="20"/>
        <v>4049.49</v>
      </c>
      <c r="E151" s="132">
        <f t="shared" si="21"/>
        <v>178.51</v>
      </c>
      <c r="F151" s="132">
        <f t="shared" si="22"/>
        <v>434377.06999999983</v>
      </c>
      <c r="G151" s="132">
        <f t="shared" si="16"/>
        <v>430327.57999999984</v>
      </c>
      <c r="H151" s="132">
        <f t="shared" si="23"/>
        <v>178.51112465753417</v>
      </c>
      <c r="I151" s="113">
        <f t="shared" si="17"/>
        <v>1.1246575341772314E-3</v>
      </c>
    </row>
    <row r="152" spans="1:9" x14ac:dyDescent="0.25">
      <c r="A152" s="45">
        <v>44068</v>
      </c>
      <c r="B152" s="134">
        <f t="shared" si="18"/>
        <v>1</v>
      </c>
      <c r="C152" s="132">
        <f t="shared" si="19"/>
        <v>4228</v>
      </c>
      <c r="D152" s="133">
        <f t="shared" si="20"/>
        <v>4051.15</v>
      </c>
      <c r="E152" s="132">
        <f t="shared" si="21"/>
        <v>176.85</v>
      </c>
      <c r="F152" s="132">
        <f t="shared" si="22"/>
        <v>430327.57999999984</v>
      </c>
      <c r="G152" s="132">
        <f t="shared" si="16"/>
        <v>426276.42999999982</v>
      </c>
      <c r="H152" s="132">
        <f t="shared" si="23"/>
        <v>176.84695068493144</v>
      </c>
      <c r="I152" s="113">
        <f t="shared" si="17"/>
        <v>-3.0493150685515502E-3</v>
      </c>
    </row>
    <row r="153" spans="1:9" x14ac:dyDescent="0.25">
      <c r="A153" s="45">
        <v>44069</v>
      </c>
      <c r="B153" s="134">
        <f t="shared" si="18"/>
        <v>1</v>
      </c>
      <c r="C153" s="132">
        <f t="shared" si="19"/>
        <v>4228</v>
      </c>
      <c r="D153" s="133">
        <f t="shared" si="20"/>
        <v>4052.82</v>
      </c>
      <c r="E153" s="132">
        <f t="shared" si="21"/>
        <v>175.18</v>
      </c>
      <c r="F153" s="132">
        <f t="shared" si="22"/>
        <v>426276.42999999982</v>
      </c>
      <c r="G153" s="132">
        <f t="shared" si="16"/>
        <v>422223.60999999981</v>
      </c>
      <c r="H153" s="132">
        <f t="shared" si="23"/>
        <v>175.18209452054788</v>
      </c>
      <c r="I153" s="113">
        <f t="shared" si="17"/>
        <v>2.0945205478710704E-3</v>
      </c>
    </row>
    <row r="154" spans="1:9" x14ac:dyDescent="0.25">
      <c r="A154" s="45">
        <v>44070</v>
      </c>
      <c r="B154" s="134">
        <f t="shared" si="18"/>
        <v>1</v>
      </c>
      <c r="C154" s="132">
        <f t="shared" si="19"/>
        <v>4228</v>
      </c>
      <c r="D154" s="133">
        <f t="shared" si="20"/>
        <v>4054.48</v>
      </c>
      <c r="E154" s="132">
        <f t="shared" si="21"/>
        <v>173.52</v>
      </c>
      <c r="F154" s="132">
        <f t="shared" si="22"/>
        <v>422223.60999999981</v>
      </c>
      <c r="G154" s="132">
        <f t="shared" si="16"/>
        <v>418169.12999999983</v>
      </c>
      <c r="H154" s="132">
        <f t="shared" si="23"/>
        <v>173.51655205479443</v>
      </c>
      <c r="I154" s="113">
        <f t="shared" si="17"/>
        <v>-3.4479452055791171E-3</v>
      </c>
    </row>
    <row r="155" spans="1:9" x14ac:dyDescent="0.25">
      <c r="A155" s="45">
        <v>44071</v>
      </c>
      <c r="B155" s="134">
        <f t="shared" si="18"/>
        <v>1</v>
      </c>
      <c r="C155" s="132">
        <f t="shared" si="19"/>
        <v>4228</v>
      </c>
      <c r="D155" s="133">
        <f t="shared" si="20"/>
        <v>4056.15</v>
      </c>
      <c r="E155" s="132">
        <f t="shared" si="21"/>
        <v>171.85</v>
      </c>
      <c r="F155" s="132">
        <f t="shared" si="22"/>
        <v>418169.12999999983</v>
      </c>
      <c r="G155" s="132">
        <f t="shared" si="16"/>
        <v>414112.97999999981</v>
      </c>
      <c r="H155" s="132">
        <f t="shared" si="23"/>
        <v>171.8503273972602</v>
      </c>
      <c r="I155" s="113">
        <f t="shared" si="17"/>
        <v>3.2739726020736271E-4</v>
      </c>
    </row>
    <row r="156" spans="1:9" x14ac:dyDescent="0.25">
      <c r="A156" s="45">
        <v>44072</v>
      </c>
      <c r="B156" s="134">
        <f t="shared" si="18"/>
        <v>1</v>
      </c>
      <c r="C156" s="132">
        <f t="shared" si="19"/>
        <v>4228</v>
      </c>
      <c r="D156" s="133">
        <f t="shared" si="20"/>
        <v>4057.82</v>
      </c>
      <c r="E156" s="132">
        <f t="shared" si="21"/>
        <v>170.18</v>
      </c>
      <c r="F156" s="132">
        <f t="shared" si="22"/>
        <v>414112.97999999981</v>
      </c>
      <c r="G156" s="132">
        <f t="shared" si="16"/>
        <v>410055.1599999998</v>
      </c>
      <c r="H156" s="132">
        <f t="shared" si="23"/>
        <v>170.18341643835609</v>
      </c>
      <c r="I156" s="113">
        <f t="shared" si="17"/>
        <v>3.4164383560835176E-3</v>
      </c>
    </row>
    <row r="157" spans="1:9" x14ac:dyDescent="0.25">
      <c r="A157" s="45">
        <v>44073</v>
      </c>
      <c r="B157" s="134">
        <f t="shared" si="18"/>
        <v>1</v>
      </c>
      <c r="C157" s="132">
        <f t="shared" si="19"/>
        <v>4228</v>
      </c>
      <c r="D157" s="133">
        <f t="shared" si="20"/>
        <v>4059.48</v>
      </c>
      <c r="E157" s="132">
        <f t="shared" si="21"/>
        <v>168.52</v>
      </c>
      <c r="F157" s="132">
        <f t="shared" si="22"/>
        <v>410055.1599999998</v>
      </c>
      <c r="G157" s="132">
        <f t="shared" si="16"/>
        <v>405995.67999999982</v>
      </c>
      <c r="H157" s="132">
        <f t="shared" si="23"/>
        <v>168.5158191780821</v>
      </c>
      <c r="I157" s="113">
        <f t="shared" si="17"/>
        <v>-4.1808219179131356E-3</v>
      </c>
    </row>
    <row r="158" spans="1:9" x14ac:dyDescent="0.25">
      <c r="A158" s="45">
        <v>44074</v>
      </c>
      <c r="B158" s="134">
        <f t="shared" si="18"/>
        <v>1</v>
      </c>
      <c r="C158" s="132">
        <f t="shared" si="19"/>
        <v>4228</v>
      </c>
      <c r="D158" s="133">
        <f t="shared" si="20"/>
        <v>4061.15</v>
      </c>
      <c r="E158" s="132">
        <f t="shared" si="21"/>
        <v>166.85</v>
      </c>
      <c r="F158" s="132">
        <f t="shared" si="22"/>
        <v>405995.67999999982</v>
      </c>
      <c r="G158" s="132">
        <f t="shared" si="16"/>
        <v>401934.5299999998</v>
      </c>
      <c r="H158" s="132">
        <f t="shared" si="23"/>
        <v>166.84753972602732</v>
      </c>
      <c r="I158" s="113">
        <f t="shared" si="17"/>
        <v>-2.4602739726731215E-3</v>
      </c>
    </row>
    <row r="159" spans="1:9" x14ac:dyDescent="0.25">
      <c r="A159" s="45">
        <v>44075</v>
      </c>
      <c r="B159" s="134">
        <f t="shared" si="18"/>
        <v>1</v>
      </c>
      <c r="C159" s="132">
        <f t="shared" si="19"/>
        <v>4228</v>
      </c>
      <c r="D159" s="133">
        <f t="shared" si="20"/>
        <v>4062.82</v>
      </c>
      <c r="E159" s="132">
        <f t="shared" si="21"/>
        <v>165.18</v>
      </c>
      <c r="F159" s="132">
        <f t="shared" si="22"/>
        <v>401934.5299999998</v>
      </c>
      <c r="G159" s="132">
        <f t="shared" si="16"/>
        <v>397871.70999999979</v>
      </c>
      <c r="H159" s="132">
        <f t="shared" si="23"/>
        <v>165.17857397260266</v>
      </c>
      <c r="I159" s="113">
        <f t="shared" si="17"/>
        <v>-1.4260273973434323E-3</v>
      </c>
    </row>
    <row r="160" spans="1:9" x14ac:dyDescent="0.25">
      <c r="A160" s="45">
        <v>44076</v>
      </c>
      <c r="B160" s="134">
        <f t="shared" si="18"/>
        <v>1</v>
      </c>
      <c r="C160" s="132">
        <f t="shared" si="19"/>
        <v>4228</v>
      </c>
      <c r="D160" s="133">
        <f t="shared" si="20"/>
        <v>4064.49</v>
      </c>
      <c r="E160" s="132">
        <f t="shared" si="21"/>
        <v>163.51</v>
      </c>
      <c r="F160" s="132">
        <f t="shared" si="22"/>
        <v>397871.70999999979</v>
      </c>
      <c r="G160" s="132">
        <f t="shared" si="16"/>
        <v>393807.2199999998</v>
      </c>
      <c r="H160" s="132">
        <f t="shared" si="23"/>
        <v>163.50892191780812</v>
      </c>
      <c r="I160" s="113">
        <f t="shared" si="17"/>
        <v>-1.0780821918672245E-3</v>
      </c>
    </row>
    <row r="161" spans="1:9" x14ac:dyDescent="0.25">
      <c r="A161" s="45">
        <v>44077</v>
      </c>
      <c r="B161" s="134">
        <f t="shared" si="18"/>
        <v>1</v>
      </c>
      <c r="C161" s="132">
        <f t="shared" si="19"/>
        <v>4228</v>
      </c>
      <c r="D161" s="133">
        <f t="shared" si="20"/>
        <v>4066.16</v>
      </c>
      <c r="E161" s="132">
        <f t="shared" si="21"/>
        <v>161.84</v>
      </c>
      <c r="F161" s="132">
        <f t="shared" si="22"/>
        <v>393807.2199999998</v>
      </c>
      <c r="G161" s="132">
        <f t="shared" si="16"/>
        <v>389741.05999999982</v>
      </c>
      <c r="H161" s="132">
        <f t="shared" si="23"/>
        <v>161.83858356164376</v>
      </c>
      <c r="I161" s="113">
        <f t="shared" si="17"/>
        <v>-1.4164383562444982E-3</v>
      </c>
    </row>
    <row r="162" spans="1:9" x14ac:dyDescent="0.25">
      <c r="A162" s="45">
        <v>44078</v>
      </c>
      <c r="B162" s="134">
        <f t="shared" si="18"/>
        <v>1</v>
      </c>
      <c r="C162" s="132">
        <f t="shared" si="19"/>
        <v>4228</v>
      </c>
      <c r="D162" s="133">
        <f t="shared" si="20"/>
        <v>4067.83</v>
      </c>
      <c r="E162" s="132">
        <f t="shared" si="21"/>
        <v>160.16999999999999</v>
      </c>
      <c r="F162" s="132">
        <f t="shared" si="22"/>
        <v>389741.05999999982</v>
      </c>
      <c r="G162" s="132">
        <f t="shared" si="16"/>
        <v>385673.22999999981</v>
      </c>
      <c r="H162" s="132">
        <f t="shared" si="23"/>
        <v>160.16755890410951</v>
      </c>
      <c r="I162" s="113">
        <f t="shared" si="17"/>
        <v>-2.4410958904752533E-3</v>
      </c>
    </row>
    <row r="163" spans="1:9" x14ac:dyDescent="0.25">
      <c r="A163" s="45">
        <v>44079</v>
      </c>
      <c r="B163" s="134">
        <f t="shared" si="18"/>
        <v>1</v>
      </c>
      <c r="C163" s="132">
        <f t="shared" si="19"/>
        <v>4228</v>
      </c>
      <c r="D163" s="133">
        <f t="shared" si="20"/>
        <v>4069.5</v>
      </c>
      <c r="E163" s="132">
        <f t="shared" si="21"/>
        <v>158.5</v>
      </c>
      <c r="F163" s="132">
        <f t="shared" si="22"/>
        <v>385673.22999999981</v>
      </c>
      <c r="G163" s="132">
        <f t="shared" si="16"/>
        <v>381603.72999999981</v>
      </c>
      <c r="H163" s="132">
        <f t="shared" si="23"/>
        <v>158.49584794520538</v>
      </c>
      <c r="I163" s="113">
        <f t="shared" si="17"/>
        <v>-4.1520547946163333E-3</v>
      </c>
    </row>
    <row r="164" spans="1:9" x14ac:dyDescent="0.25">
      <c r="A164" s="45">
        <v>44080</v>
      </c>
      <c r="B164" s="134">
        <f t="shared" si="18"/>
        <v>1</v>
      </c>
      <c r="C164" s="132">
        <f t="shared" si="19"/>
        <v>4228</v>
      </c>
      <c r="D164" s="133">
        <f t="shared" si="20"/>
        <v>4071.18</v>
      </c>
      <c r="E164" s="132">
        <f t="shared" si="21"/>
        <v>156.82</v>
      </c>
      <c r="F164" s="132">
        <f t="shared" si="22"/>
        <v>381603.72999999981</v>
      </c>
      <c r="G164" s="132">
        <f t="shared" si="16"/>
        <v>377532.54999999981</v>
      </c>
      <c r="H164" s="132">
        <f t="shared" si="23"/>
        <v>156.8234506849314</v>
      </c>
      <c r="I164" s="113">
        <f t="shared" si="17"/>
        <v>3.450684931408432E-3</v>
      </c>
    </row>
    <row r="165" spans="1:9" x14ac:dyDescent="0.25">
      <c r="A165" s="45">
        <v>44081</v>
      </c>
      <c r="B165" s="134">
        <f t="shared" si="18"/>
        <v>1</v>
      </c>
      <c r="C165" s="132">
        <f t="shared" si="19"/>
        <v>4228</v>
      </c>
      <c r="D165" s="133">
        <f t="shared" si="20"/>
        <v>4072.85</v>
      </c>
      <c r="E165" s="132">
        <f t="shared" si="21"/>
        <v>155.15</v>
      </c>
      <c r="F165" s="132">
        <f t="shared" si="22"/>
        <v>377532.54999999981</v>
      </c>
      <c r="G165" s="132">
        <f t="shared" si="16"/>
        <v>373459.69999999984</v>
      </c>
      <c r="H165" s="132">
        <f t="shared" si="23"/>
        <v>155.15036301369855</v>
      </c>
      <c r="I165" s="113">
        <f t="shared" si="17"/>
        <v>3.6301369854641052E-4</v>
      </c>
    </row>
    <row r="166" spans="1:9" x14ac:dyDescent="0.25">
      <c r="A166" s="45">
        <v>44082</v>
      </c>
      <c r="B166" s="134">
        <f t="shared" si="18"/>
        <v>1</v>
      </c>
      <c r="C166" s="132">
        <f t="shared" si="19"/>
        <v>4228</v>
      </c>
      <c r="D166" s="133">
        <f t="shared" si="20"/>
        <v>4074.52</v>
      </c>
      <c r="E166" s="132">
        <f t="shared" si="21"/>
        <v>153.47999999999999</v>
      </c>
      <c r="F166" s="132">
        <f t="shared" si="22"/>
        <v>373459.69999999984</v>
      </c>
      <c r="G166" s="132">
        <f t="shared" si="16"/>
        <v>369385.17999999982</v>
      </c>
      <c r="H166" s="132">
        <f t="shared" si="23"/>
        <v>153.47658904109582</v>
      </c>
      <c r="I166" s="113">
        <f t="shared" si="17"/>
        <v>-3.4109589041690924E-3</v>
      </c>
    </row>
    <row r="167" spans="1:9" x14ac:dyDescent="0.25">
      <c r="A167" s="45">
        <v>44083</v>
      </c>
      <c r="B167" s="134">
        <f t="shared" si="18"/>
        <v>1</v>
      </c>
      <c r="C167" s="132">
        <f t="shared" si="19"/>
        <v>4228</v>
      </c>
      <c r="D167" s="133">
        <f t="shared" si="20"/>
        <v>4076.2</v>
      </c>
      <c r="E167" s="132">
        <f t="shared" si="21"/>
        <v>151.80000000000001</v>
      </c>
      <c r="F167" s="132">
        <f t="shared" si="22"/>
        <v>369385.17999999982</v>
      </c>
      <c r="G167" s="132">
        <f t="shared" si="16"/>
        <v>365308.97999999981</v>
      </c>
      <c r="H167" s="132">
        <f t="shared" si="23"/>
        <v>151.80212876712321</v>
      </c>
      <c r="I167" s="113">
        <f t="shared" si="17"/>
        <v>2.1287671231959848E-3</v>
      </c>
    </row>
    <row r="168" spans="1:9" x14ac:dyDescent="0.25">
      <c r="A168" s="45">
        <v>44084</v>
      </c>
      <c r="B168" s="134">
        <f t="shared" si="18"/>
        <v>1</v>
      </c>
      <c r="C168" s="132">
        <f t="shared" si="19"/>
        <v>4228</v>
      </c>
      <c r="D168" s="133">
        <f t="shared" si="20"/>
        <v>4077.87</v>
      </c>
      <c r="E168" s="132">
        <f t="shared" si="21"/>
        <v>150.13</v>
      </c>
      <c r="F168" s="132">
        <f t="shared" si="22"/>
        <v>365308.97999999981</v>
      </c>
      <c r="G168" s="132">
        <f t="shared" si="16"/>
        <v>361231.10999999981</v>
      </c>
      <c r="H168" s="132">
        <f t="shared" si="23"/>
        <v>150.1269780821917</v>
      </c>
      <c r="I168" s="113">
        <f t="shared" si="17"/>
        <v>-3.0219178082973031E-3</v>
      </c>
    </row>
    <row r="169" spans="1:9" x14ac:dyDescent="0.25">
      <c r="A169" s="45">
        <v>44085</v>
      </c>
      <c r="B169" s="134">
        <f t="shared" si="18"/>
        <v>1</v>
      </c>
      <c r="C169" s="132">
        <f t="shared" si="19"/>
        <v>4228</v>
      </c>
      <c r="D169" s="133">
        <f t="shared" si="20"/>
        <v>4079.55</v>
      </c>
      <c r="E169" s="132">
        <f t="shared" si="21"/>
        <v>148.44999999999999</v>
      </c>
      <c r="F169" s="132">
        <f t="shared" si="22"/>
        <v>361231.10999999981</v>
      </c>
      <c r="G169" s="132">
        <f t="shared" si="16"/>
        <v>357151.55999999982</v>
      </c>
      <c r="H169" s="132">
        <f t="shared" si="23"/>
        <v>148.45114109589034</v>
      </c>
      <c r="I169" s="113">
        <f t="shared" si="17"/>
        <v>1.1410958903468327E-3</v>
      </c>
    </row>
    <row r="170" spans="1:9" x14ac:dyDescent="0.25">
      <c r="A170" s="45">
        <v>44086</v>
      </c>
      <c r="B170" s="134">
        <f t="shared" si="18"/>
        <v>1</v>
      </c>
      <c r="C170" s="132">
        <f t="shared" si="19"/>
        <v>4228</v>
      </c>
      <c r="D170" s="133">
        <f t="shared" si="20"/>
        <v>4081.23</v>
      </c>
      <c r="E170" s="132">
        <f t="shared" si="21"/>
        <v>146.77000000000001</v>
      </c>
      <c r="F170" s="132">
        <f t="shared" si="22"/>
        <v>357151.55999999982</v>
      </c>
      <c r="G170" s="132">
        <f t="shared" si="16"/>
        <v>353070.32999999984</v>
      </c>
      <c r="H170" s="132">
        <f t="shared" si="23"/>
        <v>146.77461369863008</v>
      </c>
      <c r="I170" s="113">
        <f t="shared" si="17"/>
        <v>4.6136986300666649E-3</v>
      </c>
    </row>
    <row r="171" spans="1:9" x14ac:dyDescent="0.25">
      <c r="A171" s="45">
        <v>44087</v>
      </c>
      <c r="B171" s="134">
        <f t="shared" si="18"/>
        <v>1</v>
      </c>
      <c r="C171" s="132">
        <f t="shared" si="19"/>
        <v>4228</v>
      </c>
      <c r="D171" s="133">
        <f t="shared" si="20"/>
        <v>4082.9</v>
      </c>
      <c r="E171" s="132">
        <f t="shared" si="21"/>
        <v>145.1</v>
      </c>
      <c r="F171" s="132">
        <f t="shared" si="22"/>
        <v>353070.32999999984</v>
      </c>
      <c r="G171" s="132">
        <f t="shared" si="16"/>
        <v>348987.42999999982</v>
      </c>
      <c r="H171" s="132">
        <f t="shared" si="23"/>
        <v>145.09739589041089</v>
      </c>
      <c r="I171" s="113">
        <f t="shared" si="17"/>
        <v>-2.6041095891002897E-3</v>
      </c>
    </row>
    <row r="172" spans="1:9" x14ac:dyDescent="0.25">
      <c r="A172" s="45">
        <v>44088</v>
      </c>
      <c r="B172" s="134">
        <f t="shared" si="18"/>
        <v>1</v>
      </c>
      <c r="C172" s="132">
        <f t="shared" si="19"/>
        <v>4228</v>
      </c>
      <c r="D172" s="133">
        <f t="shared" si="20"/>
        <v>4084.58</v>
      </c>
      <c r="E172" s="132">
        <f t="shared" si="21"/>
        <v>143.41999999999999</v>
      </c>
      <c r="F172" s="132">
        <f t="shared" si="22"/>
        <v>348987.42999999982</v>
      </c>
      <c r="G172" s="132">
        <f t="shared" si="16"/>
        <v>344902.8499999998</v>
      </c>
      <c r="H172" s="132">
        <f t="shared" si="23"/>
        <v>143.41949178082186</v>
      </c>
      <c r="I172" s="113">
        <f t="shared" si="17"/>
        <v>-5.0821917812982065E-4</v>
      </c>
    </row>
    <row r="173" spans="1:9" x14ac:dyDescent="0.25">
      <c r="A173" s="45">
        <v>44089</v>
      </c>
      <c r="B173" s="134">
        <f t="shared" si="18"/>
        <v>1</v>
      </c>
      <c r="C173" s="132">
        <f t="shared" si="19"/>
        <v>4228</v>
      </c>
      <c r="D173" s="133">
        <f t="shared" si="20"/>
        <v>4086.26</v>
      </c>
      <c r="E173" s="132">
        <f t="shared" si="21"/>
        <v>141.74</v>
      </c>
      <c r="F173" s="132">
        <f t="shared" si="22"/>
        <v>344902.8499999998</v>
      </c>
      <c r="G173" s="132">
        <f t="shared" si="16"/>
        <v>340816.58999999979</v>
      </c>
      <c r="H173" s="132">
        <f t="shared" si="23"/>
        <v>141.7408972602739</v>
      </c>
      <c r="I173" s="113">
        <f t="shared" si="17"/>
        <v>8.9726027388792318E-4</v>
      </c>
    </row>
    <row r="174" spans="1:9" x14ac:dyDescent="0.25">
      <c r="A174" s="45">
        <v>44090</v>
      </c>
      <c r="B174" s="134">
        <f t="shared" si="18"/>
        <v>1</v>
      </c>
      <c r="C174" s="132">
        <f t="shared" si="19"/>
        <v>4228</v>
      </c>
      <c r="D174" s="133">
        <f t="shared" si="20"/>
        <v>4087.94</v>
      </c>
      <c r="E174" s="132">
        <f t="shared" si="21"/>
        <v>140.06</v>
      </c>
      <c r="F174" s="132">
        <f t="shared" si="22"/>
        <v>340816.58999999979</v>
      </c>
      <c r="G174" s="132">
        <f t="shared" si="16"/>
        <v>336728.64999999979</v>
      </c>
      <c r="H174" s="132">
        <f t="shared" si="23"/>
        <v>140.06161232876704</v>
      </c>
      <c r="I174" s="113">
        <f t="shared" si="17"/>
        <v>1.6123287670382069E-3</v>
      </c>
    </row>
    <row r="175" spans="1:9" x14ac:dyDescent="0.25">
      <c r="A175" s="45">
        <v>44091</v>
      </c>
      <c r="B175" s="134">
        <f t="shared" si="18"/>
        <v>1</v>
      </c>
      <c r="C175" s="132">
        <f t="shared" si="19"/>
        <v>4228</v>
      </c>
      <c r="D175" s="133">
        <f t="shared" si="20"/>
        <v>4089.62</v>
      </c>
      <c r="E175" s="132">
        <f t="shared" si="21"/>
        <v>138.38</v>
      </c>
      <c r="F175" s="132">
        <f t="shared" si="22"/>
        <v>336728.64999999979</v>
      </c>
      <c r="G175" s="132">
        <f t="shared" si="16"/>
        <v>332639.0299999998</v>
      </c>
      <c r="H175" s="132">
        <f t="shared" si="23"/>
        <v>138.38163698630126</v>
      </c>
      <c r="I175" s="113">
        <f t="shared" si="17"/>
        <v>1.6369863012641872E-3</v>
      </c>
    </row>
    <row r="176" spans="1:9" x14ac:dyDescent="0.25">
      <c r="A176" s="45">
        <v>44092</v>
      </c>
      <c r="B176" s="134">
        <f t="shared" si="18"/>
        <v>1</v>
      </c>
      <c r="C176" s="132">
        <f t="shared" si="19"/>
        <v>4228</v>
      </c>
      <c r="D176" s="133">
        <f t="shared" si="20"/>
        <v>4091.3</v>
      </c>
      <c r="E176" s="132">
        <f t="shared" si="21"/>
        <v>136.69999999999999</v>
      </c>
      <c r="F176" s="132">
        <f t="shared" si="22"/>
        <v>332639.0299999998</v>
      </c>
      <c r="G176" s="132">
        <f t="shared" si="16"/>
        <v>328547.72999999981</v>
      </c>
      <c r="H176" s="132">
        <f t="shared" si="23"/>
        <v>136.70097123287661</v>
      </c>
      <c r="I176" s="113">
        <f t="shared" si="17"/>
        <v>9.7123287662270741E-4</v>
      </c>
    </row>
    <row r="177" spans="1:9" x14ac:dyDescent="0.25">
      <c r="A177" s="45">
        <v>44093</v>
      </c>
      <c r="B177" s="134">
        <f t="shared" si="18"/>
        <v>1</v>
      </c>
      <c r="C177" s="132">
        <f t="shared" si="19"/>
        <v>4228</v>
      </c>
      <c r="D177" s="133">
        <f t="shared" si="20"/>
        <v>4092.98</v>
      </c>
      <c r="E177" s="132">
        <f t="shared" si="21"/>
        <v>135.02000000000001</v>
      </c>
      <c r="F177" s="132">
        <f t="shared" si="22"/>
        <v>328547.72999999981</v>
      </c>
      <c r="G177" s="132">
        <f t="shared" si="16"/>
        <v>324454.74999999983</v>
      </c>
      <c r="H177" s="132">
        <f t="shared" si="23"/>
        <v>135.01961506849307</v>
      </c>
      <c r="I177" s="113">
        <f t="shared" si="17"/>
        <v>-3.8493150694307587E-4</v>
      </c>
    </row>
    <row r="178" spans="1:9" x14ac:dyDescent="0.25">
      <c r="A178" s="45">
        <v>44094</v>
      </c>
      <c r="B178" s="134">
        <f t="shared" si="18"/>
        <v>1</v>
      </c>
      <c r="C178" s="132">
        <f t="shared" si="19"/>
        <v>4228</v>
      </c>
      <c r="D178" s="133">
        <f t="shared" si="20"/>
        <v>4094.66</v>
      </c>
      <c r="E178" s="132">
        <f t="shared" si="21"/>
        <v>133.34</v>
      </c>
      <c r="F178" s="132">
        <f t="shared" si="22"/>
        <v>324454.74999999983</v>
      </c>
      <c r="G178" s="132">
        <f t="shared" si="16"/>
        <v>320360.08999999985</v>
      </c>
      <c r="H178" s="132">
        <f t="shared" si="23"/>
        <v>133.3375684931506</v>
      </c>
      <c r="I178" s="113">
        <f t="shared" si="17"/>
        <v>-2.4315068494047409E-3</v>
      </c>
    </row>
    <row r="179" spans="1:9" x14ac:dyDescent="0.25">
      <c r="A179" s="45">
        <v>44095</v>
      </c>
      <c r="B179" s="134">
        <f t="shared" si="18"/>
        <v>1</v>
      </c>
      <c r="C179" s="132">
        <f t="shared" si="19"/>
        <v>4228</v>
      </c>
      <c r="D179" s="133">
        <f t="shared" si="20"/>
        <v>4096.3500000000004</v>
      </c>
      <c r="E179" s="132">
        <f t="shared" si="21"/>
        <v>131.65</v>
      </c>
      <c r="F179" s="132">
        <f t="shared" si="22"/>
        <v>320360.08999999985</v>
      </c>
      <c r="G179" s="132">
        <f t="shared" si="16"/>
        <v>316263.73999999987</v>
      </c>
      <c r="H179" s="132">
        <f t="shared" si="23"/>
        <v>131.65483150684926</v>
      </c>
      <c r="I179" s="113">
        <f t="shared" si="17"/>
        <v>4.831506849257039E-3</v>
      </c>
    </row>
    <row r="180" spans="1:9" x14ac:dyDescent="0.25">
      <c r="A180" s="45">
        <v>44096</v>
      </c>
      <c r="B180" s="134">
        <f t="shared" si="18"/>
        <v>1</v>
      </c>
      <c r="C180" s="132">
        <f t="shared" si="19"/>
        <v>4228</v>
      </c>
      <c r="D180" s="133">
        <f t="shared" si="20"/>
        <v>4098.03</v>
      </c>
      <c r="E180" s="132">
        <f t="shared" si="21"/>
        <v>129.97</v>
      </c>
      <c r="F180" s="132">
        <f t="shared" si="22"/>
        <v>316263.73999999987</v>
      </c>
      <c r="G180" s="132">
        <f t="shared" si="16"/>
        <v>312165.70999999985</v>
      </c>
      <c r="H180" s="132">
        <f t="shared" si="23"/>
        <v>129.97139999999993</v>
      </c>
      <c r="I180" s="113">
        <f t="shared" si="17"/>
        <v>1.3999999999327883E-3</v>
      </c>
    </row>
    <row r="181" spans="1:9" x14ac:dyDescent="0.25">
      <c r="A181" s="45">
        <v>44097</v>
      </c>
      <c r="B181" s="134">
        <f t="shared" si="18"/>
        <v>1</v>
      </c>
      <c r="C181" s="132">
        <f t="shared" si="19"/>
        <v>4228</v>
      </c>
      <c r="D181" s="133">
        <f t="shared" si="20"/>
        <v>4099.71</v>
      </c>
      <c r="E181" s="132">
        <f t="shared" si="21"/>
        <v>128.29</v>
      </c>
      <c r="F181" s="132">
        <f t="shared" si="22"/>
        <v>312165.70999999985</v>
      </c>
      <c r="G181" s="132">
        <f t="shared" si="16"/>
        <v>308065.99999999983</v>
      </c>
      <c r="H181" s="132">
        <f t="shared" si="23"/>
        <v>128.2872780821917</v>
      </c>
      <c r="I181" s="113">
        <f t="shared" si="17"/>
        <v>-2.7219178082873441E-3</v>
      </c>
    </row>
    <row r="182" spans="1:9" x14ac:dyDescent="0.25">
      <c r="A182" s="45">
        <v>44098</v>
      </c>
      <c r="B182" s="134">
        <f t="shared" si="18"/>
        <v>1</v>
      </c>
      <c r="C182" s="132">
        <f t="shared" si="19"/>
        <v>4228</v>
      </c>
      <c r="D182" s="133">
        <f t="shared" si="20"/>
        <v>4101.3999999999996</v>
      </c>
      <c r="E182" s="132">
        <f t="shared" si="21"/>
        <v>126.6</v>
      </c>
      <c r="F182" s="132">
        <f t="shared" si="22"/>
        <v>308065.99999999983</v>
      </c>
      <c r="G182" s="132">
        <f t="shared" si="16"/>
        <v>303964.5999999998</v>
      </c>
      <c r="H182" s="132">
        <f t="shared" si="23"/>
        <v>126.60246575342458</v>
      </c>
      <c r="I182" s="113">
        <f t="shared" si="17"/>
        <v>2.4657534245875468E-3</v>
      </c>
    </row>
    <row r="183" spans="1:9" x14ac:dyDescent="0.25">
      <c r="A183" s="45">
        <v>44099</v>
      </c>
      <c r="B183" s="134">
        <f t="shared" si="18"/>
        <v>1</v>
      </c>
      <c r="C183" s="132">
        <f t="shared" si="19"/>
        <v>4228</v>
      </c>
      <c r="D183" s="133">
        <f t="shared" si="20"/>
        <v>4103.08</v>
      </c>
      <c r="E183" s="132">
        <f t="shared" si="21"/>
        <v>124.92</v>
      </c>
      <c r="F183" s="132">
        <f t="shared" si="22"/>
        <v>303964.5999999998</v>
      </c>
      <c r="G183" s="132">
        <f t="shared" si="16"/>
        <v>299861.51999999979</v>
      </c>
      <c r="H183" s="132">
        <f t="shared" si="23"/>
        <v>124.91695890410949</v>
      </c>
      <c r="I183" s="113">
        <f t="shared" si="17"/>
        <v>-3.0410958905093821E-3</v>
      </c>
    </row>
    <row r="184" spans="1:9" x14ac:dyDescent="0.25">
      <c r="A184" s="45">
        <v>44100</v>
      </c>
      <c r="B184" s="134">
        <f t="shared" si="18"/>
        <v>1</v>
      </c>
      <c r="C184" s="132">
        <f t="shared" si="19"/>
        <v>4228</v>
      </c>
      <c r="D184" s="133">
        <f t="shared" si="20"/>
        <v>4104.7700000000004</v>
      </c>
      <c r="E184" s="132">
        <f t="shared" si="21"/>
        <v>123.23</v>
      </c>
      <c r="F184" s="132">
        <f t="shared" si="22"/>
        <v>299861.51999999979</v>
      </c>
      <c r="G184" s="132">
        <f t="shared" si="16"/>
        <v>295756.74999999977</v>
      </c>
      <c r="H184" s="132">
        <f t="shared" si="23"/>
        <v>123.23076164383552</v>
      </c>
      <c r="I184" s="113">
        <f t="shared" si="17"/>
        <v>7.6164383551713399E-4</v>
      </c>
    </row>
    <row r="185" spans="1:9" x14ac:dyDescent="0.25">
      <c r="A185" s="45">
        <v>44101</v>
      </c>
      <c r="B185" s="134">
        <f t="shared" si="18"/>
        <v>1</v>
      </c>
      <c r="C185" s="132">
        <f t="shared" si="19"/>
        <v>4228</v>
      </c>
      <c r="D185" s="133">
        <f t="shared" si="20"/>
        <v>4106.46</v>
      </c>
      <c r="E185" s="132">
        <f t="shared" si="21"/>
        <v>121.54</v>
      </c>
      <c r="F185" s="132">
        <f t="shared" si="22"/>
        <v>295756.74999999977</v>
      </c>
      <c r="G185" s="132">
        <f t="shared" si="16"/>
        <v>291650.28999999975</v>
      </c>
      <c r="H185" s="132">
        <f t="shared" si="23"/>
        <v>121.5438698630136</v>
      </c>
      <c r="I185" s="113">
        <f t="shared" si="17"/>
        <v>3.8698630135911571E-3</v>
      </c>
    </row>
    <row r="186" spans="1:9" x14ac:dyDescent="0.25">
      <c r="A186" s="45">
        <v>44102</v>
      </c>
      <c r="B186" s="134">
        <f t="shared" si="18"/>
        <v>1</v>
      </c>
      <c r="C186" s="132">
        <f t="shared" si="19"/>
        <v>4228</v>
      </c>
      <c r="D186" s="133">
        <f t="shared" si="20"/>
        <v>4108.1400000000003</v>
      </c>
      <c r="E186" s="132">
        <f t="shared" si="21"/>
        <v>119.86</v>
      </c>
      <c r="F186" s="132">
        <f t="shared" si="22"/>
        <v>291650.28999999975</v>
      </c>
      <c r="G186" s="132">
        <f t="shared" si="16"/>
        <v>287542.14999999973</v>
      </c>
      <c r="H186" s="132">
        <f t="shared" si="23"/>
        <v>119.85628356164374</v>
      </c>
      <c r="I186" s="113">
        <f t="shared" si="17"/>
        <v>-3.7164383562640069E-3</v>
      </c>
    </row>
    <row r="187" spans="1:9" x14ac:dyDescent="0.25">
      <c r="A187" s="45">
        <v>44103</v>
      </c>
      <c r="B187" s="134">
        <f t="shared" si="18"/>
        <v>1</v>
      </c>
      <c r="C187" s="132">
        <f t="shared" si="19"/>
        <v>4228</v>
      </c>
      <c r="D187" s="133">
        <f t="shared" si="20"/>
        <v>4109.83</v>
      </c>
      <c r="E187" s="132">
        <f t="shared" si="21"/>
        <v>118.17</v>
      </c>
      <c r="F187" s="132">
        <f t="shared" si="22"/>
        <v>287542.14999999973</v>
      </c>
      <c r="G187" s="132">
        <f t="shared" si="16"/>
        <v>283432.31999999972</v>
      </c>
      <c r="H187" s="132">
        <f t="shared" si="23"/>
        <v>118.16800684931495</v>
      </c>
      <c r="I187" s="113">
        <f t="shared" si="17"/>
        <v>-1.9931506850525693E-3</v>
      </c>
    </row>
    <row r="188" spans="1:9" x14ac:dyDescent="0.25">
      <c r="A188" s="45">
        <v>44104</v>
      </c>
      <c r="B188" s="134">
        <f t="shared" si="18"/>
        <v>1</v>
      </c>
      <c r="C188" s="132">
        <f t="shared" si="19"/>
        <v>4228</v>
      </c>
      <c r="D188" s="133">
        <f t="shared" si="20"/>
        <v>4111.5200000000004</v>
      </c>
      <c r="E188" s="132">
        <f t="shared" si="21"/>
        <v>116.48</v>
      </c>
      <c r="F188" s="132">
        <f t="shared" si="22"/>
        <v>283432.31999999972</v>
      </c>
      <c r="G188" s="132">
        <f t="shared" si="16"/>
        <v>279320.7999999997</v>
      </c>
      <c r="H188" s="132">
        <f t="shared" si="23"/>
        <v>116.47903561643822</v>
      </c>
      <c r="I188" s="113">
        <f t="shared" si="17"/>
        <v>-9.6438356177941387E-4</v>
      </c>
    </row>
    <row r="189" spans="1:9" x14ac:dyDescent="0.25">
      <c r="A189" s="45">
        <v>44105</v>
      </c>
      <c r="B189" s="134">
        <f t="shared" si="18"/>
        <v>1</v>
      </c>
      <c r="C189" s="132">
        <f t="shared" si="19"/>
        <v>4228</v>
      </c>
      <c r="D189" s="133">
        <f t="shared" si="20"/>
        <v>4113.21</v>
      </c>
      <c r="E189" s="132">
        <f t="shared" si="21"/>
        <v>114.79</v>
      </c>
      <c r="F189" s="132">
        <f t="shared" si="22"/>
        <v>279320.7999999997</v>
      </c>
      <c r="G189" s="132">
        <f t="shared" si="16"/>
        <v>275207.58999999968</v>
      </c>
      <c r="H189" s="132">
        <f t="shared" si="23"/>
        <v>114.78936986301356</v>
      </c>
      <c r="I189" s="113">
        <f t="shared" si="17"/>
        <v>-6.3013698644454053E-4</v>
      </c>
    </row>
    <row r="190" spans="1:9" x14ac:dyDescent="0.25">
      <c r="A190" s="45">
        <v>44106</v>
      </c>
      <c r="B190" s="134">
        <f t="shared" si="18"/>
        <v>1</v>
      </c>
      <c r="C190" s="132">
        <f t="shared" si="19"/>
        <v>4228</v>
      </c>
      <c r="D190" s="133">
        <f t="shared" si="20"/>
        <v>4114.8999999999996</v>
      </c>
      <c r="E190" s="132">
        <f t="shared" si="21"/>
        <v>113.1</v>
      </c>
      <c r="F190" s="132">
        <f t="shared" si="22"/>
        <v>275207.58999999968</v>
      </c>
      <c r="G190" s="132">
        <f t="shared" si="16"/>
        <v>271092.68999999965</v>
      </c>
      <c r="H190" s="132">
        <f t="shared" si="23"/>
        <v>113.09900958904096</v>
      </c>
      <c r="I190" s="113">
        <f t="shared" si="17"/>
        <v>-9.9041095903373844E-4</v>
      </c>
    </row>
    <row r="191" spans="1:9" x14ac:dyDescent="0.25">
      <c r="A191" s="45">
        <v>44107</v>
      </c>
      <c r="B191" s="134">
        <f t="shared" si="18"/>
        <v>1</v>
      </c>
      <c r="C191" s="132">
        <f t="shared" si="19"/>
        <v>4228</v>
      </c>
      <c r="D191" s="133">
        <f t="shared" si="20"/>
        <v>4116.59</v>
      </c>
      <c r="E191" s="132">
        <f t="shared" si="21"/>
        <v>111.41</v>
      </c>
      <c r="F191" s="132">
        <f t="shared" si="22"/>
        <v>271092.68999999965</v>
      </c>
      <c r="G191" s="132">
        <f t="shared" si="16"/>
        <v>266976.09999999963</v>
      </c>
      <c r="H191" s="132">
        <f t="shared" si="23"/>
        <v>111.40795479452041</v>
      </c>
      <c r="I191" s="113">
        <f t="shared" si="17"/>
        <v>-2.0452054795896402E-3</v>
      </c>
    </row>
    <row r="192" spans="1:9" x14ac:dyDescent="0.25">
      <c r="A192" s="45">
        <v>44108</v>
      </c>
      <c r="B192" s="134">
        <f t="shared" si="18"/>
        <v>1</v>
      </c>
      <c r="C192" s="132">
        <f t="shared" si="19"/>
        <v>4228</v>
      </c>
      <c r="D192" s="133">
        <f t="shared" si="20"/>
        <v>4118.28</v>
      </c>
      <c r="E192" s="132">
        <f t="shared" si="21"/>
        <v>109.72</v>
      </c>
      <c r="F192" s="132">
        <f t="shared" si="22"/>
        <v>266976.09999999963</v>
      </c>
      <c r="G192" s="132">
        <f t="shared" si="16"/>
        <v>262857.8199999996</v>
      </c>
      <c r="H192" s="132">
        <f t="shared" si="23"/>
        <v>109.7162054794519</v>
      </c>
      <c r="I192" s="113">
        <f t="shared" si="17"/>
        <v>-3.7945205480980349E-3</v>
      </c>
    </row>
    <row r="193" spans="1:9" x14ac:dyDescent="0.25">
      <c r="A193" s="45">
        <v>44109</v>
      </c>
      <c r="B193" s="134">
        <f t="shared" si="18"/>
        <v>1</v>
      </c>
      <c r="C193" s="132">
        <f t="shared" si="19"/>
        <v>4228</v>
      </c>
      <c r="D193" s="133">
        <f t="shared" si="20"/>
        <v>4119.9799999999996</v>
      </c>
      <c r="E193" s="132">
        <f t="shared" si="21"/>
        <v>108.02</v>
      </c>
      <c r="F193" s="132">
        <f t="shared" si="22"/>
        <v>262857.8199999996</v>
      </c>
      <c r="G193" s="132">
        <f t="shared" si="16"/>
        <v>258737.83999999959</v>
      </c>
      <c r="H193" s="132">
        <f t="shared" si="23"/>
        <v>108.02376164383544</v>
      </c>
      <c r="I193" s="113">
        <f t="shared" si="17"/>
        <v>3.7616438354461934E-3</v>
      </c>
    </row>
    <row r="194" spans="1:9" x14ac:dyDescent="0.25">
      <c r="A194" s="45">
        <v>44110</v>
      </c>
      <c r="B194" s="134">
        <f t="shared" si="18"/>
        <v>1</v>
      </c>
      <c r="C194" s="132">
        <f t="shared" si="19"/>
        <v>4228</v>
      </c>
      <c r="D194" s="133">
        <f t="shared" si="20"/>
        <v>4121.67</v>
      </c>
      <c r="E194" s="132">
        <f t="shared" si="21"/>
        <v>106.33</v>
      </c>
      <c r="F194" s="132">
        <f t="shared" si="22"/>
        <v>258737.83999999959</v>
      </c>
      <c r="G194" s="132">
        <f t="shared" si="16"/>
        <v>254616.16999999958</v>
      </c>
      <c r="H194" s="132">
        <f t="shared" si="23"/>
        <v>106.33061917808202</v>
      </c>
      <c r="I194" s="113">
        <f t="shared" si="17"/>
        <v>6.1917808201883417E-4</v>
      </c>
    </row>
    <row r="195" spans="1:9" x14ac:dyDescent="0.25">
      <c r="A195" s="45">
        <v>44111</v>
      </c>
      <c r="B195" s="134">
        <f t="shared" si="18"/>
        <v>1</v>
      </c>
      <c r="C195" s="132">
        <f t="shared" si="19"/>
        <v>4228</v>
      </c>
      <c r="D195" s="133">
        <f t="shared" si="20"/>
        <v>4123.3599999999997</v>
      </c>
      <c r="E195" s="132">
        <f t="shared" si="21"/>
        <v>104.64</v>
      </c>
      <c r="F195" s="132">
        <f t="shared" si="22"/>
        <v>254616.16999999958</v>
      </c>
      <c r="G195" s="132">
        <f t="shared" si="16"/>
        <v>250492.80999999959</v>
      </c>
      <c r="H195" s="132">
        <f t="shared" si="23"/>
        <v>104.63678219178064</v>
      </c>
      <c r="I195" s="113">
        <f t="shared" si="17"/>
        <v>-3.217808219361018E-3</v>
      </c>
    </row>
    <row r="196" spans="1:9" x14ac:dyDescent="0.25">
      <c r="A196" s="45">
        <v>44112</v>
      </c>
      <c r="B196" s="134">
        <f t="shared" si="18"/>
        <v>1</v>
      </c>
      <c r="C196" s="132">
        <f t="shared" si="19"/>
        <v>4228</v>
      </c>
      <c r="D196" s="133">
        <f t="shared" si="20"/>
        <v>4125.0600000000004</v>
      </c>
      <c r="E196" s="132">
        <f t="shared" si="21"/>
        <v>102.94</v>
      </c>
      <c r="F196" s="132">
        <f t="shared" si="22"/>
        <v>250492.80999999959</v>
      </c>
      <c r="G196" s="132">
        <f t="shared" ref="G196:G255" si="24">F196-D196</f>
        <v>246367.74999999959</v>
      </c>
      <c r="H196" s="132">
        <f t="shared" si="23"/>
        <v>102.94225068493134</v>
      </c>
      <c r="I196" s="113">
        <f t="shared" ref="I196:I255" si="25">H196-E196</f>
        <v>2.2506849313401744E-3</v>
      </c>
    </row>
    <row r="197" spans="1:9" x14ac:dyDescent="0.25">
      <c r="A197" s="45">
        <v>44113</v>
      </c>
      <c r="B197" s="134">
        <f t="shared" ref="B197:B255" si="26">A197-A196</f>
        <v>1</v>
      </c>
      <c r="C197" s="132">
        <f t="shared" ref="C197:C255" si="27">$D$2</f>
        <v>4228</v>
      </c>
      <c r="D197" s="133">
        <f t="shared" ref="D197:D255" si="28">C197-E197</f>
        <v>4126.75</v>
      </c>
      <c r="E197" s="132">
        <f t="shared" ref="E197:E254" si="29">ROUND(F197*B197*$B$2/365,2)</f>
        <v>101.25</v>
      </c>
      <c r="F197" s="132">
        <f t="shared" ref="F197:F255" si="30">G196</f>
        <v>246367.74999999959</v>
      </c>
      <c r="G197" s="132">
        <f t="shared" si="24"/>
        <v>242240.99999999959</v>
      </c>
      <c r="H197" s="132">
        <f t="shared" ref="H197:H255" si="31">F197*$B$2*B197/365</f>
        <v>101.24702054794504</v>
      </c>
      <c r="I197" s="113">
        <f t="shared" si="25"/>
        <v>-2.9794520549586423E-3</v>
      </c>
    </row>
    <row r="198" spans="1:9" x14ac:dyDescent="0.25">
      <c r="A198" s="45">
        <v>44114</v>
      </c>
      <c r="B198" s="134">
        <f t="shared" si="26"/>
        <v>1</v>
      </c>
      <c r="C198" s="132">
        <f t="shared" si="27"/>
        <v>4228</v>
      </c>
      <c r="D198" s="133">
        <f t="shared" si="28"/>
        <v>4128.45</v>
      </c>
      <c r="E198" s="132">
        <f t="shared" si="29"/>
        <v>99.55</v>
      </c>
      <c r="F198" s="132">
        <f t="shared" si="30"/>
        <v>242240.99999999959</v>
      </c>
      <c r="G198" s="132">
        <f t="shared" si="24"/>
        <v>238112.54999999958</v>
      </c>
      <c r="H198" s="132">
        <f t="shared" si="31"/>
        <v>99.551095890410778</v>
      </c>
      <c r="I198" s="113">
        <f t="shared" si="25"/>
        <v>1.0958904107809531E-3</v>
      </c>
    </row>
    <row r="199" spans="1:9" x14ac:dyDescent="0.25">
      <c r="A199" s="45">
        <v>44115</v>
      </c>
      <c r="B199" s="134">
        <f t="shared" si="26"/>
        <v>1</v>
      </c>
      <c r="C199" s="132">
        <f t="shared" si="27"/>
        <v>4228</v>
      </c>
      <c r="D199" s="133">
        <f t="shared" si="28"/>
        <v>4130.1499999999996</v>
      </c>
      <c r="E199" s="132">
        <f t="shared" si="29"/>
        <v>97.85</v>
      </c>
      <c r="F199" s="132">
        <f t="shared" si="30"/>
        <v>238112.54999999958</v>
      </c>
      <c r="G199" s="132">
        <f t="shared" si="24"/>
        <v>233982.39999999959</v>
      </c>
      <c r="H199" s="132">
        <f t="shared" si="31"/>
        <v>97.854472602739548</v>
      </c>
      <c r="I199" s="113">
        <f t="shared" si="25"/>
        <v>4.4726027395540768E-3</v>
      </c>
    </row>
    <row r="200" spans="1:9" x14ac:dyDescent="0.25">
      <c r="A200" s="45">
        <v>44116</v>
      </c>
      <c r="B200" s="134">
        <f t="shared" si="26"/>
        <v>1</v>
      </c>
      <c r="C200" s="132">
        <f t="shared" si="27"/>
        <v>4228</v>
      </c>
      <c r="D200" s="133">
        <f t="shared" si="28"/>
        <v>4131.84</v>
      </c>
      <c r="E200" s="132">
        <f t="shared" si="29"/>
        <v>96.16</v>
      </c>
      <c r="F200" s="132">
        <f t="shared" si="30"/>
        <v>233982.39999999959</v>
      </c>
      <c r="G200" s="132">
        <f t="shared" si="24"/>
        <v>229850.55999999959</v>
      </c>
      <c r="H200" s="132">
        <f t="shared" si="31"/>
        <v>96.157150684931324</v>
      </c>
      <c r="I200" s="113">
        <f t="shared" si="25"/>
        <v>-2.8493150686728086E-3</v>
      </c>
    </row>
    <row r="201" spans="1:9" x14ac:dyDescent="0.25">
      <c r="A201" s="45">
        <v>44117</v>
      </c>
      <c r="B201" s="134">
        <f t="shared" si="26"/>
        <v>1</v>
      </c>
      <c r="C201" s="132">
        <f t="shared" si="27"/>
        <v>4228</v>
      </c>
      <c r="D201" s="133">
        <f t="shared" si="28"/>
        <v>4133.54</v>
      </c>
      <c r="E201" s="132">
        <f t="shared" si="29"/>
        <v>94.46</v>
      </c>
      <c r="F201" s="132">
        <f t="shared" si="30"/>
        <v>229850.55999999959</v>
      </c>
      <c r="G201" s="132">
        <f t="shared" si="24"/>
        <v>225717.01999999958</v>
      </c>
      <c r="H201" s="132">
        <f t="shared" si="31"/>
        <v>94.459134246575175</v>
      </c>
      <c r="I201" s="113">
        <f t="shared" si="25"/>
        <v>-8.6575342481864936E-4</v>
      </c>
    </row>
    <row r="202" spans="1:9" x14ac:dyDescent="0.25">
      <c r="A202" s="45">
        <v>44118</v>
      </c>
      <c r="B202" s="134">
        <f t="shared" si="26"/>
        <v>1</v>
      </c>
      <c r="C202" s="132">
        <f t="shared" si="27"/>
        <v>4228</v>
      </c>
      <c r="D202" s="133">
        <f t="shared" si="28"/>
        <v>4135.24</v>
      </c>
      <c r="E202" s="132">
        <f t="shared" si="29"/>
        <v>92.76</v>
      </c>
      <c r="F202" s="132">
        <f t="shared" si="30"/>
        <v>225717.01999999958</v>
      </c>
      <c r="G202" s="132">
        <f t="shared" si="24"/>
        <v>221581.77999999959</v>
      </c>
      <c r="H202" s="132">
        <f t="shared" si="31"/>
        <v>92.760419178082017</v>
      </c>
      <c r="I202" s="113">
        <f t="shared" si="25"/>
        <v>4.1917808201219486E-4</v>
      </c>
    </row>
    <row r="203" spans="1:9" x14ac:dyDescent="0.25">
      <c r="A203" s="45">
        <v>44119</v>
      </c>
      <c r="B203" s="134">
        <f t="shared" si="26"/>
        <v>1</v>
      </c>
      <c r="C203" s="132">
        <f t="shared" si="27"/>
        <v>4228</v>
      </c>
      <c r="D203" s="133">
        <f t="shared" si="28"/>
        <v>4136.9399999999996</v>
      </c>
      <c r="E203" s="132">
        <f t="shared" si="29"/>
        <v>91.06</v>
      </c>
      <c r="F203" s="132">
        <f t="shared" si="30"/>
        <v>221581.77999999959</v>
      </c>
      <c r="G203" s="132">
        <f t="shared" si="24"/>
        <v>217444.83999999959</v>
      </c>
      <c r="H203" s="132">
        <f t="shared" si="31"/>
        <v>91.061005479451879</v>
      </c>
      <c r="I203" s="113">
        <f t="shared" si="25"/>
        <v>1.0054794518765675E-3</v>
      </c>
    </row>
    <row r="204" spans="1:9" x14ac:dyDescent="0.25">
      <c r="A204" s="45">
        <v>44120</v>
      </c>
      <c r="B204" s="134">
        <f t="shared" si="26"/>
        <v>1</v>
      </c>
      <c r="C204" s="132">
        <f t="shared" si="27"/>
        <v>4228</v>
      </c>
      <c r="D204" s="133">
        <f t="shared" si="28"/>
        <v>4138.6400000000003</v>
      </c>
      <c r="E204" s="132">
        <f t="shared" si="29"/>
        <v>89.36</v>
      </c>
      <c r="F204" s="132">
        <f t="shared" si="30"/>
        <v>217444.83999999959</v>
      </c>
      <c r="G204" s="132">
        <f t="shared" si="24"/>
        <v>213306.19999999958</v>
      </c>
      <c r="H204" s="132">
        <f t="shared" si="31"/>
        <v>89.36089315068476</v>
      </c>
      <c r="I204" s="113">
        <f t="shared" si="25"/>
        <v>8.9315068476025772E-4</v>
      </c>
    </row>
    <row r="205" spans="1:9" x14ac:dyDescent="0.25">
      <c r="A205" s="45">
        <v>44121</v>
      </c>
      <c r="B205" s="134">
        <f t="shared" si="26"/>
        <v>1</v>
      </c>
      <c r="C205" s="132">
        <f t="shared" si="27"/>
        <v>4228</v>
      </c>
      <c r="D205" s="133">
        <f t="shared" si="28"/>
        <v>4140.34</v>
      </c>
      <c r="E205" s="132">
        <f t="shared" si="29"/>
        <v>87.66</v>
      </c>
      <c r="F205" s="132">
        <f t="shared" si="30"/>
        <v>213306.19999999958</v>
      </c>
      <c r="G205" s="132">
        <f t="shared" si="24"/>
        <v>209165.85999999958</v>
      </c>
      <c r="H205" s="132">
        <f t="shared" si="31"/>
        <v>87.660082191780646</v>
      </c>
      <c r="I205" s="113">
        <f t="shared" si="25"/>
        <v>8.2191780649054635E-5</v>
      </c>
    </row>
    <row r="206" spans="1:9" x14ac:dyDescent="0.25">
      <c r="A206" s="45">
        <v>44122</v>
      </c>
      <c r="B206" s="134">
        <f t="shared" si="26"/>
        <v>1</v>
      </c>
      <c r="C206" s="132">
        <f t="shared" si="27"/>
        <v>4228</v>
      </c>
      <c r="D206" s="133">
        <f t="shared" si="28"/>
        <v>4142.04</v>
      </c>
      <c r="E206" s="132">
        <f t="shared" si="29"/>
        <v>85.96</v>
      </c>
      <c r="F206" s="132">
        <f t="shared" si="30"/>
        <v>209165.85999999958</v>
      </c>
      <c r="G206" s="132">
        <f t="shared" si="24"/>
        <v>205023.81999999957</v>
      </c>
      <c r="H206" s="132">
        <f t="shared" si="31"/>
        <v>85.958572602739551</v>
      </c>
      <c r="I206" s="113">
        <f t="shared" si="25"/>
        <v>-1.4273972604428309E-3</v>
      </c>
    </row>
    <row r="207" spans="1:9" x14ac:dyDescent="0.25">
      <c r="A207" s="45">
        <v>44123</v>
      </c>
      <c r="B207" s="134">
        <f t="shared" si="26"/>
        <v>1</v>
      </c>
      <c r="C207" s="132">
        <f t="shared" si="27"/>
        <v>4228</v>
      </c>
      <c r="D207" s="133">
        <f t="shared" si="28"/>
        <v>4143.74</v>
      </c>
      <c r="E207" s="132">
        <f t="shared" si="29"/>
        <v>84.26</v>
      </c>
      <c r="F207" s="132">
        <f t="shared" si="30"/>
        <v>205023.81999999957</v>
      </c>
      <c r="G207" s="132">
        <f t="shared" si="24"/>
        <v>200880.07999999958</v>
      </c>
      <c r="H207" s="132">
        <f t="shared" si="31"/>
        <v>84.256364383561461</v>
      </c>
      <c r="I207" s="113">
        <f t="shared" si="25"/>
        <v>-3.6356164385438205E-3</v>
      </c>
    </row>
    <row r="208" spans="1:9" x14ac:dyDescent="0.25">
      <c r="A208" s="45">
        <v>44124</v>
      </c>
      <c r="B208" s="134">
        <f t="shared" si="26"/>
        <v>1</v>
      </c>
      <c r="C208" s="132">
        <f t="shared" si="27"/>
        <v>4228</v>
      </c>
      <c r="D208" s="133">
        <f t="shared" si="28"/>
        <v>4145.45</v>
      </c>
      <c r="E208" s="132">
        <f t="shared" si="29"/>
        <v>82.55</v>
      </c>
      <c r="F208" s="132">
        <f t="shared" si="30"/>
        <v>200880.07999999958</v>
      </c>
      <c r="G208" s="132">
        <f t="shared" si="24"/>
        <v>196734.62999999957</v>
      </c>
      <c r="H208" s="132">
        <f t="shared" si="31"/>
        <v>82.553457534246405</v>
      </c>
      <c r="I208" s="113">
        <f t="shared" si="25"/>
        <v>3.457534246408045E-3</v>
      </c>
    </row>
    <row r="209" spans="1:9" x14ac:dyDescent="0.25">
      <c r="A209" s="45">
        <v>44125</v>
      </c>
      <c r="B209" s="134">
        <f t="shared" si="26"/>
        <v>1</v>
      </c>
      <c r="C209" s="132">
        <f t="shared" si="27"/>
        <v>4228</v>
      </c>
      <c r="D209" s="133">
        <f t="shared" si="28"/>
        <v>4147.1499999999996</v>
      </c>
      <c r="E209" s="132">
        <f t="shared" si="29"/>
        <v>80.849999999999994</v>
      </c>
      <c r="F209" s="132">
        <f t="shared" si="30"/>
        <v>196734.62999999957</v>
      </c>
      <c r="G209" s="132">
        <f t="shared" si="24"/>
        <v>192587.47999999957</v>
      </c>
      <c r="H209" s="132">
        <f t="shared" si="31"/>
        <v>80.849847945205298</v>
      </c>
      <c r="I209" s="113">
        <f t="shared" si="25"/>
        <v>-1.5205479469670991E-4</v>
      </c>
    </row>
    <row r="210" spans="1:9" x14ac:dyDescent="0.25">
      <c r="A210" s="45">
        <v>44126</v>
      </c>
      <c r="B210" s="134">
        <f t="shared" si="26"/>
        <v>1</v>
      </c>
      <c r="C210" s="132">
        <f t="shared" si="27"/>
        <v>4228</v>
      </c>
      <c r="D210" s="133">
        <f t="shared" si="28"/>
        <v>4148.8500000000004</v>
      </c>
      <c r="E210" s="132">
        <f t="shared" si="29"/>
        <v>79.150000000000006</v>
      </c>
      <c r="F210" s="132">
        <f t="shared" si="30"/>
        <v>192587.47999999957</v>
      </c>
      <c r="G210" s="132">
        <f t="shared" si="24"/>
        <v>188438.62999999957</v>
      </c>
      <c r="H210" s="132">
        <f t="shared" si="31"/>
        <v>79.145539726027209</v>
      </c>
      <c r="I210" s="113">
        <f t="shared" si="25"/>
        <v>-4.4602739727963581E-3</v>
      </c>
    </row>
    <row r="211" spans="1:9" x14ac:dyDescent="0.25">
      <c r="A211" s="45">
        <v>44127</v>
      </c>
      <c r="B211" s="134">
        <f t="shared" si="26"/>
        <v>1</v>
      </c>
      <c r="C211" s="132">
        <f t="shared" si="27"/>
        <v>4228</v>
      </c>
      <c r="D211" s="133">
        <f t="shared" si="28"/>
        <v>4150.5600000000004</v>
      </c>
      <c r="E211" s="132">
        <f t="shared" si="29"/>
        <v>77.44</v>
      </c>
      <c r="F211" s="132">
        <f t="shared" si="30"/>
        <v>188438.62999999957</v>
      </c>
      <c r="G211" s="132">
        <f t="shared" si="24"/>
        <v>184288.06999999957</v>
      </c>
      <c r="H211" s="132">
        <f t="shared" si="31"/>
        <v>77.440532876712155</v>
      </c>
      <c r="I211" s="113">
        <f t="shared" si="25"/>
        <v>5.3287671215684895E-4</v>
      </c>
    </row>
    <row r="212" spans="1:9" x14ac:dyDescent="0.25">
      <c r="A212" s="45">
        <v>44128</v>
      </c>
      <c r="B212" s="134">
        <f t="shared" si="26"/>
        <v>1</v>
      </c>
      <c r="C212" s="132">
        <f t="shared" si="27"/>
        <v>4228</v>
      </c>
      <c r="D212" s="133">
        <f t="shared" si="28"/>
        <v>4152.2700000000004</v>
      </c>
      <c r="E212" s="132">
        <f t="shared" si="29"/>
        <v>75.73</v>
      </c>
      <c r="F212" s="132">
        <f t="shared" si="30"/>
        <v>184288.06999999957</v>
      </c>
      <c r="G212" s="132">
        <f t="shared" si="24"/>
        <v>180135.79999999958</v>
      </c>
      <c r="H212" s="132">
        <f t="shared" si="31"/>
        <v>75.734823287671063</v>
      </c>
      <c r="I212" s="113">
        <f t="shared" si="25"/>
        <v>4.8232876710585515E-3</v>
      </c>
    </row>
    <row r="213" spans="1:9" x14ac:dyDescent="0.25">
      <c r="A213" s="45">
        <v>44129</v>
      </c>
      <c r="B213" s="134">
        <f t="shared" si="26"/>
        <v>1</v>
      </c>
      <c r="C213" s="132">
        <f t="shared" si="27"/>
        <v>4228</v>
      </c>
      <c r="D213" s="133">
        <f t="shared" si="28"/>
        <v>4153.97</v>
      </c>
      <c r="E213" s="132">
        <f t="shared" si="29"/>
        <v>74.03</v>
      </c>
      <c r="F213" s="132">
        <f t="shared" si="30"/>
        <v>180135.79999999958</v>
      </c>
      <c r="G213" s="132">
        <f t="shared" si="24"/>
        <v>175981.82999999958</v>
      </c>
      <c r="H213" s="132">
        <f t="shared" si="31"/>
        <v>74.028410958903933</v>
      </c>
      <c r="I213" s="113">
        <f t="shared" si="25"/>
        <v>-1.5890410960679446E-3</v>
      </c>
    </row>
    <row r="214" spans="1:9" x14ac:dyDescent="0.25">
      <c r="A214" s="45">
        <v>44130</v>
      </c>
      <c r="B214" s="134">
        <f t="shared" si="26"/>
        <v>1</v>
      </c>
      <c r="C214" s="132">
        <f t="shared" si="27"/>
        <v>4228</v>
      </c>
      <c r="D214" s="133">
        <f t="shared" si="28"/>
        <v>4155.68</v>
      </c>
      <c r="E214" s="132">
        <f t="shared" si="29"/>
        <v>72.319999999999993</v>
      </c>
      <c r="F214" s="132">
        <f t="shared" si="30"/>
        <v>175981.82999999958</v>
      </c>
      <c r="G214" s="132">
        <f t="shared" si="24"/>
        <v>171826.14999999959</v>
      </c>
      <c r="H214" s="132">
        <f t="shared" si="31"/>
        <v>72.321299999999823</v>
      </c>
      <c r="I214" s="113">
        <f t="shared" si="25"/>
        <v>1.2999999998299927E-3</v>
      </c>
    </row>
    <row r="215" spans="1:9" x14ac:dyDescent="0.25">
      <c r="A215" s="45">
        <v>44131</v>
      </c>
      <c r="B215" s="134">
        <f t="shared" si="26"/>
        <v>1</v>
      </c>
      <c r="C215" s="132">
        <f t="shared" si="27"/>
        <v>4228</v>
      </c>
      <c r="D215" s="133">
        <f t="shared" si="28"/>
        <v>4157.3900000000003</v>
      </c>
      <c r="E215" s="132">
        <f t="shared" si="29"/>
        <v>70.61</v>
      </c>
      <c r="F215" s="132">
        <f t="shared" si="30"/>
        <v>171826.14999999959</v>
      </c>
      <c r="G215" s="132">
        <f t="shared" si="24"/>
        <v>167668.75999999957</v>
      </c>
      <c r="H215" s="132">
        <f t="shared" si="31"/>
        <v>70.61348630136969</v>
      </c>
      <c r="I215" s="113">
        <f t="shared" si="25"/>
        <v>3.4863013696906364E-3</v>
      </c>
    </row>
    <row r="216" spans="1:9" x14ac:dyDescent="0.25">
      <c r="A216" s="45">
        <v>44132</v>
      </c>
      <c r="B216" s="134">
        <f t="shared" si="26"/>
        <v>1</v>
      </c>
      <c r="C216" s="132">
        <f t="shared" si="27"/>
        <v>4228</v>
      </c>
      <c r="D216" s="133">
        <f t="shared" si="28"/>
        <v>4159.1000000000004</v>
      </c>
      <c r="E216" s="132">
        <f t="shared" si="29"/>
        <v>68.900000000000006</v>
      </c>
      <c r="F216" s="132">
        <f t="shared" si="30"/>
        <v>167668.75999999957</v>
      </c>
      <c r="G216" s="132">
        <f t="shared" si="24"/>
        <v>163509.65999999957</v>
      </c>
      <c r="H216" s="132">
        <f t="shared" si="31"/>
        <v>68.90496986301352</v>
      </c>
      <c r="I216" s="113">
        <f t="shared" si="25"/>
        <v>4.9698630135139865E-3</v>
      </c>
    </row>
    <row r="217" spans="1:9" x14ac:dyDescent="0.25">
      <c r="A217" s="45">
        <v>44133</v>
      </c>
      <c r="B217" s="134">
        <f t="shared" si="26"/>
        <v>1</v>
      </c>
      <c r="C217" s="132">
        <f t="shared" si="27"/>
        <v>4228</v>
      </c>
      <c r="D217" s="133">
        <f t="shared" si="28"/>
        <v>4160.8</v>
      </c>
      <c r="E217" s="132">
        <f t="shared" si="29"/>
        <v>67.2</v>
      </c>
      <c r="F217" s="132">
        <f t="shared" si="30"/>
        <v>163509.65999999957</v>
      </c>
      <c r="G217" s="132">
        <f t="shared" si="24"/>
        <v>159348.85999999958</v>
      </c>
      <c r="H217" s="132">
        <f t="shared" si="31"/>
        <v>67.195750684931326</v>
      </c>
      <c r="I217" s="113">
        <f t="shared" si="25"/>
        <v>-4.2493150686766512E-3</v>
      </c>
    </row>
    <row r="218" spans="1:9" x14ac:dyDescent="0.25">
      <c r="A218" s="45">
        <v>44134</v>
      </c>
      <c r="B218" s="134">
        <f t="shared" si="26"/>
        <v>1</v>
      </c>
      <c r="C218" s="132">
        <f t="shared" si="27"/>
        <v>4228</v>
      </c>
      <c r="D218" s="133">
        <f t="shared" si="28"/>
        <v>4162.51</v>
      </c>
      <c r="E218" s="132">
        <f t="shared" si="29"/>
        <v>65.489999999999995</v>
      </c>
      <c r="F218" s="132">
        <f t="shared" si="30"/>
        <v>159348.85999999958</v>
      </c>
      <c r="G218" s="132">
        <f t="shared" si="24"/>
        <v>155186.34999999957</v>
      </c>
      <c r="H218" s="132">
        <f t="shared" si="31"/>
        <v>65.485832876712152</v>
      </c>
      <c r="I218" s="113">
        <f t="shared" si="25"/>
        <v>-4.1671232878428555E-3</v>
      </c>
    </row>
    <row r="219" spans="1:9" x14ac:dyDescent="0.25">
      <c r="A219" s="45">
        <v>44135</v>
      </c>
      <c r="B219" s="134">
        <f t="shared" si="26"/>
        <v>1</v>
      </c>
      <c r="C219" s="132">
        <f t="shared" si="27"/>
        <v>4228</v>
      </c>
      <c r="D219" s="133">
        <f t="shared" si="28"/>
        <v>4164.22</v>
      </c>
      <c r="E219" s="132">
        <f t="shared" si="29"/>
        <v>63.78</v>
      </c>
      <c r="F219" s="132">
        <f t="shared" si="30"/>
        <v>155186.34999999957</v>
      </c>
      <c r="G219" s="132">
        <f t="shared" si="24"/>
        <v>151022.12999999957</v>
      </c>
      <c r="H219" s="132">
        <f t="shared" si="31"/>
        <v>63.775212328766941</v>
      </c>
      <c r="I219" s="113">
        <f t="shared" si="25"/>
        <v>-4.7876712330605642E-3</v>
      </c>
    </row>
    <row r="220" spans="1:9" x14ac:dyDescent="0.25">
      <c r="A220" s="45">
        <v>44136</v>
      </c>
      <c r="B220" s="134">
        <f t="shared" si="26"/>
        <v>1</v>
      </c>
      <c r="C220" s="132">
        <f t="shared" si="27"/>
        <v>4228</v>
      </c>
      <c r="D220" s="133">
        <f t="shared" si="28"/>
        <v>4165.9399999999996</v>
      </c>
      <c r="E220" s="132">
        <f t="shared" si="29"/>
        <v>62.06</v>
      </c>
      <c r="F220" s="132">
        <f t="shared" si="30"/>
        <v>151022.12999999957</v>
      </c>
      <c r="G220" s="132">
        <f t="shared" si="24"/>
        <v>146856.18999999957</v>
      </c>
      <c r="H220" s="132">
        <f t="shared" si="31"/>
        <v>62.063889041095713</v>
      </c>
      <c r="I220" s="113">
        <f t="shared" si="25"/>
        <v>3.8890410957108656E-3</v>
      </c>
    </row>
    <row r="221" spans="1:9" x14ac:dyDescent="0.25">
      <c r="A221" s="45">
        <v>44137</v>
      </c>
      <c r="B221" s="134">
        <f t="shared" si="26"/>
        <v>1</v>
      </c>
      <c r="C221" s="132">
        <f t="shared" si="27"/>
        <v>4228</v>
      </c>
      <c r="D221" s="133">
        <f t="shared" si="28"/>
        <v>4167.6499999999996</v>
      </c>
      <c r="E221" s="132">
        <f t="shared" si="29"/>
        <v>60.35</v>
      </c>
      <c r="F221" s="132">
        <f t="shared" si="30"/>
        <v>146856.18999999957</v>
      </c>
      <c r="G221" s="132">
        <f t="shared" si="24"/>
        <v>142688.53999999957</v>
      </c>
      <c r="H221" s="132">
        <f t="shared" si="31"/>
        <v>60.351858904109406</v>
      </c>
      <c r="I221" s="113">
        <f t="shared" si="25"/>
        <v>1.8589041094045911E-3</v>
      </c>
    </row>
    <row r="222" spans="1:9" x14ac:dyDescent="0.25">
      <c r="A222" s="45">
        <v>44138</v>
      </c>
      <c r="B222" s="134">
        <f t="shared" si="26"/>
        <v>1</v>
      </c>
      <c r="C222" s="132">
        <f t="shared" si="27"/>
        <v>4228</v>
      </c>
      <c r="D222" s="133">
        <f t="shared" si="28"/>
        <v>4169.3599999999997</v>
      </c>
      <c r="E222" s="132">
        <f t="shared" si="29"/>
        <v>58.64</v>
      </c>
      <c r="F222" s="132">
        <f t="shared" si="30"/>
        <v>142688.53999999957</v>
      </c>
      <c r="G222" s="132">
        <f t="shared" si="24"/>
        <v>138519.17999999959</v>
      </c>
      <c r="H222" s="132">
        <f t="shared" si="31"/>
        <v>58.639126027397076</v>
      </c>
      <c r="I222" s="113">
        <f t="shared" si="25"/>
        <v>-8.7397260292476631E-4</v>
      </c>
    </row>
    <row r="223" spans="1:9" x14ac:dyDescent="0.25">
      <c r="A223" s="45">
        <v>44139</v>
      </c>
      <c r="B223" s="134">
        <f t="shared" si="26"/>
        <v>1</v>
      </c>
      <c r="C223" s="132">
        <f t="shared" si="27"/>
        <v>4228</v>
      </c>
      <c r="D223" s="133">
        <f t="shared" si="28"/>
        <v>4171.07</v>
      </c>
      <c r="E223" s="132">
        <f t="shared" si="29"/>
        <v>56.93</v>
      </c>
      <c r="F223" s="132">
        <f t="shared" si="30"/>
        <v>138519.17999999959</v>
      </c>
      <c r="G223" s="132">
        <f t="shared" si="24"/>
        <v>134348.10999999958</v>
      </c>
      <c r="H223" s="132">
        <f t="shared" si="31"/>
        <v>56.925690410958737</v>
      </c>
      <c r="I223" s="113">
        <f t="shared" si="25"/>
        <v>-4.3095890412629956E-3</v>
      </c>
    </row>
    <row r="224" spans="1:9" x14ac:dyDescent="0.25">
      <c r="A224" s="45">
        <v>44140</v>
      </c>
      <c r="B224" s="134">
        <f t="shared" si="26"/>
        <v>1</v>
      </c>
      <c r="C224" s="132">
        <f t="shared" si="27"/>
        <v>4228</v>
      </c>
      <c r="D224" s="133">
        <f t="shared" si="28"/>
        <v>4172.79</v>
      </c>
      <c r="E224" s="132">
        <f t="shared" si="29"/>
        <v>55.21</v>
      </c>
      <c r="F224" s="132">
        <f t="shared" si="30"/>
        <v>134348.10999999958</v>
      </c>
      <c r="G224" s="132">
        <f t="shared" si="24"/>
        <v>130175.31999999958</v>
      </c>
      <c r="H224" s="132">
        <f t="shared" si="31"/>
        <v>55.211552054794346</v>
      </c>
      <c r="I224" s="113">
        <f t="shared" si="25"/>
        <v>1.5520547943452812E-3</v>
      </c>
    </row>
    <row r="225" spans="1:9" x14ac:dyDescent="0.25">
      <c r="A225" s="45">
        <v>44141</v>
      </c>
      <c r="B225" s="134">
        <f t="shared" si="26"/>
        <v>1</v>
      </c>
      <c r="C225" s="132">
        <f t="shared" si="27"/>
        <v>4228</v>
      </c>
      <c r="D225" s="133">
        <f t="shared" si="28"/>
        <v>4174.5</v>
      </c>
      <c r="E225" s="132">
        <f t="shared" si="29"/>
        <v>53.5</v>
      </c>
      <c r="F225" s="132">
        <f t="shared" si="30"/>
        <v>130175.31999999958</v>
      </c>
      <c r="G225" s="132">
        <f t="shared" si="24"/>
        <v>126000.81999999958</v>
      </c>
      <c r="H225" s="132">
        <f t="shared" si="31"/>
        <v>53.496706849314897</v>
      </c>
      <c r="I225" s="113">
        <f t="shared" si="25"/>
        <v>-3.2931506851028303E-3</v>
      </c>
    </row>
    <row r="226" spans="1:9" x14ac:dyDescent="0.25">
      <c r="A226" s="45">
        <v>44142</v>
      </c>
      <c r="B226" s="134">
        <f t="shared" si="26"/>
        <v>1</v>
      </c>
      <c r="C226" s="132">
        <f t="shared" si="27"/>
        <v>4228</v>
      </c>
      <c r="D226" s="133">
        <f t="shared" si="28"/>
        <v>4176.22</v>
      </c>
      <c r="E226" s="132">
        <f t="shared" si="29"/>
        <v>51.78</v>
      </c>
      <c r="F226" s="132">
        <f t="shared" si="30"/>
        <v>126000.81999999958</v>
      </c>
      <c r="G226" s="132">
        <f t="shared" si="24"/>
        <v>121824.59999999958</v>
      </c>
      <c r="H226" s="132">
        <f t="shared" si="31"/>
        <v>51.781158904109418</v>
      </c>
      <c r="I226" s="113">
        <f t="shared" si="25"/>
        <v>1.1589041094168806E-3</v>
      </c>
    </row>
    <row r="227" spans="1:9" x14ac:dyDescent="0.25">
      <c r="A227" s="45">
        <v>44143</v>
      </c>
      <c r="B227" s="134">
        <f t="shared" si="26"/>
        <v>1</v>
      </c>
      <c r="C227" s="132">
        <f t="shared" si="27"/>
        <v>4228</v>
      </c>
      <c r="D227" s="133">
        <f t="shared" si="28"/>
        <v>4177.9399999999996</v>
      </c>
      <c r="E227" s="132">
        <f t="shared" si="29"/>
        <v>50.06</v>
      </c>
      <c r="F227" s="132">
        <f t="shared" si="30"/>
        <v>121824.59999999958</v>
      </c>
      <c r="G227" s="132">
        <f t="shared" si="24"/>
        <v>117646.65999999958</v>
      </c>
      <c r="H227" s="132">
        <f t="shared" si="31"/>
        <v>50.064904109588866</v>
      </c>
      <c r="I227" s="113">
        <f t="shared" si="25"/>
        <v>4.9041095888640029E-3</v>
      </c>
    </row>
    <row r="228" spans="1:9" x14ac:dyDescent="0.25">
      <c r="A228" s="45">
        <v>44144</v>
      </c>
      <c r="B228" s="134">
        <f t="shared" si="26"/>
        <v>1</v>
      </c>
      <c r="C228" s="132">
        <f t="shared" si="27"/>
        <v>4228</v>
      </c>
      <c r="D228" s="133">
        <f t="shared" si="28"/>
        <v>4179.6499999999996</v>
      </c>
      <c r="E228" s="132">
        <f t="shared" si="29"/>
        <v>48.35</v>
      </c>
      <c r="F228" s="132">
        <f t="shared" si="30"/>
        <v>117646.65999999958</v>
      </c>
      <c r="G228" s="132">
        <f t="shared" si="24"/>
        <v>113467.00999999959</v>
      </c>
      <c r="H228" s="132">
        <f t="shared" si="31"/>
        <v>48.347942465753256</v>
      </c>
      <c r="I228" s="113">
        <f t="shared" si="25"/>
        <v>-2.0575342467452629E-3</v>
      </c>
    </row>
    <row r="229" spans="1:9" x14ac:dyDescent="0.25">
      <c r="A229" s="45">
        <v>44145</v>
      </c>
      <c r="B229" s="134">
        <f t="shared" si="26"/>
        <v>1</v>
      </c>
      <c r="C229" s="132">
        <f t="shared" si="27"/>
        <v>4228</v>
      </c>
      <c r="D229" s="133">
        <f t="shared" si="28"/>
        <v>4181.37</v>
      </c>
      <c r="E229" s="132">
        <f t="shared" si="29"/>
        <v>46.63</v>
      </c>
      <c r="F229" s="132">
        <f t="shared" si="30"/>
        <v>113467.00999999959</v>
      </c>
      <c r="G229" s="132">
        <f t="shared" si="24"/>
        <v>109285.63999999959</v>
      </c>
      <c r="H229" s="132">
        <f t="shared" si="31"/>
        <v>46.630278082191609</v>
      </c>
      <c r="I229" s="113">
        <f t="shared" si="25"/>
        <v>2.7808219160618819E-4</v>
      </c>
    </row>
    <row r="230" spans="1:9" x14ac:dyDescent="0.25">
      <c r="A230" s="45">
        <v>44146</v>
      </c>
      <c r="B230" s="134">
        <f t="shared" si="26"/>
        <v>1</v>
      </c>
      <c r="C230" s="132">
        <f t="shared" si="27"/>
        <v>4228</v>
      </c>
      <c r="D230" s="133">
        <f t="shared" si="28"/>
        <v>4183.09</v>
      </c>
      <c r="E230" s="132">
        <f t="shared" si="29"/>
        <v>44.91</v>
      </c>
      <c r="F230" s="132">
        <f t="shared" si="30"/>
        <v>109285.63999999959</v>
      </c>
      <c r="G230" s="132">
        <f t="shared" si="24"/>
        <v>105102.5499999996</v>
      </c>
      <c r="H230" s="132">
        <f t="shared" si="31"/>
        <v>44.911906849314903</v>
      </c>
      <c r="I230" s="113">
        <f t="shared" si="25"/>
        <v>1.906849314906367E-3</v>
      </c>
    </row>
    <row r="231" spans="1:9" x14ac:dyDescent="0.25">
      <c r="A231" s="45">
        <v>44147</v>
      </c>
      <c r="B231" s="134">
        <f t="shared" si="26"/>
        <v>1</v>
      </c>
      <c r="C231" s="132">
        <f t="shared" si="27"/>
        <v>4228</v>
      </c>
      <c r="D231" s="133">
        <f t="shared" si="28"/>
        <v>4184.8100000000004</v>
      </c>
      <c r="E231" s="132">
        <f t="shared" si="29"/>
        <v>43.19</v>
      </c>
      <c r="F231" s="132">
        <f t="shared" si="30"/>
        <v>105102.5499999996</v>
      </c>
      <c r="G231" s="132">
        <f t="shared" si="24"/>
        <v>100917.7399999996</v>
      </c>
      <c r="H231" s="132">
        <f t="shared" si="31"/>
        <v>43.192828767123117</v>
      </c>
      <c r="I231" s="113">
        <f t="shared" si="25"/>
        <v>2.8287671231197464E-3</v>
      </c>
    </row>
    <row r="232" spans="1:9" x14ac:dyDescent="0.25">
      <c r="A232" s="45">
        <v>44148</v>
      </c>
      <c r="B232" s="134">
        <f t="shared" si="26"/>
        <v>1</v>
      </c>
      <c r="C232" s="132">
        <f t="shared" si="27"/>
        <v>4228</v>
      </c>
      <c r="D232" s="133">
        <f t="shared" si="28"/>
        <v>4186.53</v>
      </c>
      <c r="E232" s="132">
        <f t="shared" si="29"/>
        <v>41.47</v>
      </c>
      <c r="F232" s="132">
        <f t="shared" si="30"/>
        <v>100917.7399999996</v>
      </c>
      <c r="G232" s="132">
        <f t="shared" si="24"/>
        <v>96731.209999999599</v>
      </c>
      <c r="H232" s="132">
        <f t="shared" si="31"/>
        <v>41.473043835616267</v>
      </c>
      <c r="I232" s="113">
        <f t="shared" si="25"/>
        <v>3.0438356162676428E-3</v>
      </c>
    </row>
    <row r="233" spans="1:9" x14ac:dyDescent="0.25">
      <c r="A233" s="45">
        <v>44149</v>
      </c>
      <c r="B233" s="134">
        <f t="shared" si="26"/>
        <v>1</v>
      </c>
      <c r="C233" s="132">
        <f t="shared" si="27"/>
        <v>4228</v>
      </c>
      <c r="D233" s="133">
        <f t="shared" si="28"/>
        <v>4188.25</v>
      </c>
      <c r="E233" s="132">
        <f t="shared" si="29"/>
        <v>39.75</v>
      </c>
      <c r="F233" s="132">
        <f t="shared" si="30"/>
        <v>96731.209999999599</v>
      </c>
      <c r="G233" s="132">
        <f t="shared" si="24"/>
        <v>92542.959999999599</v>
      </c>
      <c r="H233" s="132">
        <f t="shared" si="31"/>
        <v>39.75255205479435</v>
      </c>
      <c r="I233" s="113">
        <f t="shared" si="25"/>
        <v>2.552054794350056E-3</v>
      </c>
    </row>
    <row r="234" spans="1:9" x14ac:dyDescent="0.25">
      <c r="A234" s="45">
        <v>44150</v>
      </c>
      <c r="B234" s="134">
        <f t="shared" si="26"/>
        <v>1</v>
      </c>
      <c r="C234" s="132">
        <f t="shared" si="27"/>
        <v>4228</v>
      </c>
      <c r="D234" s="133">
        <f t="shared" si="28"/>
        <v>4189.97</v>
      </c>
      <c r="E234" s="132">
        <f t="shared" si="29"/>
        <v>38.03</v>
      </c>
      <c r="F234" s="132">
        <f t="shared" si="30"/>
        <v>92542.959999999599</v>
      </c>
      <c r="G234" s="132">
        <f t="shared" si="24"/>
        <v>88352.989999999598</v>
      </c>
      <c r="H234" s="132">
        <f t="shared" si="31"/>
        <v>38.031353424657368</v>
      </c>
      <c r="I234" s="113">
        <f t="shared" si="25"/>
        <v>1.3534246573669861E-3</v>
      </c>
    </row>
    <row r="235" spans="1:9" x14ac:dyDescent="0.25">
      <c r="A235" s="45">
        <v>44151</v>
      </c>
      <c r="B235" s="134">
        <f t="shared" si="26"/>
        <v>1</v>
      </c>
      <c r="C235" s="132">
        <f t="shared" si="27"/>
        <v>4228</v>
      </c>
      <c r="D235" s="133">
        <f t="shared" si="28"/>
        <v>4191.6899999999996</v>
      </c>
      <c r="E235" s="132">
        <f t="shared" si="29"/>
        <v>36.31</v>
      </c>
      <c r="F235" s="132">
        <f t="shared" si="30"/>
        <v>88352.989999999598</v>
      </c>
      <c r="G235" s="132">
        <f t="shared" si="24"/>
        <v>84161.299999999595</v>
      </c>
      <c r="H235" s="132">
        <f t="shared" si="31"/>
        <v>36.309447945205314</v>
      </c>
      <c r="I235" s="113">
        <f t="shared" si="25"/>
        <v>-5.5205479468867225E-4</v>
      </c>
    </row>
    <row r="236" spans="1:9" x14ac:dyDescent="0.25">
      <c r="A236" s="45">
        <v>44152</v>
      </c>
      <c r="B236" s="134">
        <f t="shared" si="26"/>
        <v>1</v>
      </c>
      <c r="C236" s="132">
        <f t="shared" si="27"/>
        <v>4228</v>
      </c>
      <c r="D236" s="133">
        <f t="shared" si="28"/>
        <v>4193.41</v>
      </c>
      <c r="E236" s="132">
        <f t="shared" si="29"/>
        <v>34.590000000000003</v>
      </c>
      <c r="F236" s="132">
        <f t="shared" si="30"/>
        <v>84161.299999999595</v>
      </c>
      <c r="G236" s="132">
        <f t="shared" si="24"/>
        <v>79967.889999999592</v>
      </c>
      <c r="H236" s="132">
        <f t="shared" si="31"/>
        <v>34.586835616438194</v>
      </c>
      <c r="I236" s="113">
        <f t="shared" si="25"/>
        <v>-3.1643835618098137E-3</v>
      </c>
    </row>
    <row r="237" spans="1:9" x14ac:dyDescent="0.25">
      <c r="A237" s="45">
        <v>44153</v>
      </c>
      <c r="B237" s="134">
        <f t="shared" si="26"/>
        <v>1</v>
      </c>
      <c r="C237" s="132">
        <f t="shared" si="27"/>
        <v>4228</v>
      </c>
      <c r="D237" s="133">
        <f t="shared" si="28"/>
        <v>4195.1400000000003</v>
      </c>
      <c r="E237" s="132">
        <f t="shared" si="29"/>
        <v>32.86</v>
      </c>
      <c r="F237" s="132">
        <f t="shared" si="30"/>
        <v>79967.889999999592</v>
      </c>
      <c r="G237" s="132">
        <f t="shared" si="24"/>
        <v>75772.749999999593</v>
      </c>
      <c r="H237" s="132">
        <f t="shared" si="31"/>
        <v>32.863516438356001</v>
      </c>
      <c r="I237" s="113">
        <f t="shared" si="25"/>
        <v>3.5164383560015722E-3</v>
      </c>
    </row>
    <row r="238" spans="1:9" x14ac:dyDescent="0.25">
      <c r="A238" s="45">
        <v>44154</v>
      </c>
      <c r="B238" s="134">
        <f t="shared" si="26"/>
        <v>1</v>
      </c>
      <c r="C238" s="132">
        <f t="shared" si="27"/>
        <v>4228</v>
      </c>
      <c r="D238" s="133">
        <f t="shared" si="28"/>
        <v>4196.8599999999997</v>
      </c>
      <c r="E238" s="132">
        <f t="shared" si="29"/>
        <v>31.14</v>
      </c>
      <c r="F238" s="132">
        <f t="shared" si="30"/>
        <v>75772.749999999593</v>
      </c>
      <c r="G238" s="132">
        <f t="shared" si="24"/>
        <v>71575.889999999592</v>
      </c>
      <c r="H238" s="132">
        <f t="shared" si="31"/>
        <v>31.139486301369693</v>
      </c>
      <c r="I238" s="113">
        <f t="shared" si="25"/>
        <v>-5.1369863030714669E-4</v>
      </c>
    </row>
    <row r="239" spans="1:9" x14ac:dyDescent="0.25">
      <c r="A239" s="45">
        <v>44155</v>
      </c>
      <c r="B239" s="134">
        <f t="shared" si="26"/>
        <v>1</v>
      </c>
      <c r="C239" s="132">
        <f t="shared" si="27"/>
        <v>4228</v>
      </c>
      <c r="D239" s="133">
        <f t="shared" si="28"/>
        <v>4198.59</v>
      </c>
      <c r="E239" s="132">
        <f t="shared" si="29"/>
        <v>29.41</v>
      </c>
      <c r="F239" s="132">
        <f t="shared" si="30"/>
        <v>71575.889999999592</v>
      </c>
      <c r="G239" s="132">
        <f t="shared" si="24"/>
        <v>67377.299999999595</v>
      </c>
      <c r="H239" s="132">
        <f t="shared" si="31"/>
        <v>29.414749315068324</v>
      </c>
      <c r="I239" s="113">
        <f t="shared" si="25"/>
        <v>4.7493150683237673E-3</v>
      </c>
    </row>
    <row r="240" spans="1:9" x14ac:dyDescent="0.25">
      <c r="A240" s="45">
        <v>44156</v>
      </c>
      <c r="B240" s="134">
        <f t="shared" si="26"/>
        <v>1</v>
      </c>
      <c r="C240" s="132">
        <f t="shared" si="27"/>
        <v>4228</v>
      </c>
      <c r="D240" s="133">
        <f t="shared" si="28"/>
        <v>4200.3100000000004</v>
      </c>
      <c r="E240" s="132">
        <f t="shared" si="29"/>
        <v>27.69</v>
      </c>
      <c r="F240" s="132">
        <f t="shared" si="30"/>
        <v>67377.299999999595</v>
      </c>
      <c r="G240" s="132">
        <f t="shared" si="24"/>
        <v>63176.989999999598</v>
      </c>
      <c r="H240" s="132">
        <f t="shared" si="31"/>
        <v>27.689301369862847</v>
      </c>
      <c r="I240" s="113">
        <f t="shared" si="25"/>
        <v>-6.9863013715476541E-4</v>
      </c>
    </row>
    <row r="241" spans="1:9" x14ac:dyDescent="0.25">
      <c r="A241" s="45">
        <v>44157</v>
      </c>
      <c r="B241" s="134">
        <f t="shared" si="26"/>
        <v>1</v>
      </c>
      <c r="C241" s="132">
        <f t="shared" si="27"/>
        <v>4228</v>
      </c>
      <c r="D241" s="133">
        <f t="shared" si="28"/>
        <v>4202.04</v>
      </c>
      <c r="E241" s="132">
        <f t="shared" si="29"/>
        <v>25.96</v>
      </c>
      <c r="F241" s="132">
        <f t="shared" si="30"/>
        <v>63176.989999999598</v>
      </c>
      <c r="G241" s="132">
        <f t="shared" si="24"/>
        <v>58974.949999999597</v>
      </c>
      <c r="H241" s="132">
        <f t="shared" si="31"/>
        <v>25.9631465753423</v>
      </c>
      <c r="I241" s="113">
        <f t="shared" si="25"/>
        <v>3.1465753422992293E-3</v>
      </c>
    </row>
    <row r="242" spans="1:9" x14ac:dyDescent="0.25">
      <c r="A242" s="45">
        <v>44158</v>
      </c>
      <c r="B242" s="134">
        <f t="shared" si="26"/>
        <v>1</v>
      </c>
      <c r="C242" s="132">
        <f t="shared" si="27"/>
        <v>4228</v>
      </c>
      <c r="D242" s="133">
        <f t="shared" si="28"/>
        <v>4203.76</v>
      </c>
      <c r="E242" s="132">
        <f t="shared" si="29"/>
        <v>24.24</v>
      </c>
      <c r="F242" s="132">
        <f t="shared" si="30"/>
        <v>58974.949999999597</v>
      </c>
      <c r="G242" s="132">
        <f t="shared" si="24"/>
        <v>54771.189999999595</v>
      </c>
      <c r="H242" s="132">
        <f t="shared" si="31"/>
        <v>24.236280821917639</v>
      </c>
      <c r="I242" s="113">
        <f t="shared" si="25"/>
        <v>-3.7191780823597753E-3</v>
      </c>
    </row>
    <row r="243" spans="1:9" x14ac:dyDescent="0.25">
      <c r="A243" s="45">
        <v>44159</v>
      </c>
      <c r="B243" s="134">
        <f t="shared" si="26"/>
        <v>1</v>
      </c>
      <c r="C243" s="132">
        <f t="shared" si="27"/>
        <v>4228</v>
      </c>
      <c r="D243" s="133">
        <f t="shared" si="28"/>
        <v>4205.49</v>
      </c>
      <c r="E243" s="132">
        <f t="shared" si="29"/>
        <v>22.51</v>
      </c>
      <c r="F243" s="132">
        <f t="shared" si="30"/>
        <v>54771.189999999595</v>
      </c>
      <c r="G243" s="132">
        <f t="shared" si="24"/>
        <v>50565.699999999597</v>
      </c>
      <c r="H243" s="132">
        <f t="shared" si="31"/>
        <v>22.508708219177912</v>
      </c>
      <c r="I243" s="113">
        <f t="shared" si="25"/>
        <v>-1.2917808220898053E-3</v>
      </c>
    </row>
    <row r="244" spans="1:9" x14ac:dyDescent="0.25">
      <c r="A244" s="45">
        <v>44160</v>
      </c>
      <c r="B244" s="134">
        <f t="shared" si="26"/>
        <v>1</v>
      </c>
      <c r="C244" s="132">
        <f t="shared" si="27"/>
        <v>4228</v>
      </c>
      <c r="D244" s="133">
        <f t="shared" si="28"/>
        <v>4207.22</v>
      </c>
      <c r="E244" s="132">
        <f t="shared" si="29"/>
        <v>20.78</v>
      </c>
      <c r="F244" s="132">
        <f t="shared" si="30"/>
        <v>50565.699999999597</v>
      </c>
      <c r="G244" s="132">
        <f t="shared" si="24"/>
        <v>46358.479999999596</v>
      </c>
      <c r="H244" s="132">
        <f t="shared" si="31"/>
        <v>20.780424657534081</v>
      </c>
      <c r="I244" s="113">
        <f t="shared" si="25"/>
        <v>4.2465753407938678E-4</v>
      </c>
    </row>
    <row r="245" spans="1:9" x14ac:dyDescent="0.25">
      <c r="A245" s="45">
        <v>44161</v>
      </c>
      <c r="B245" s="134">
        <f t="shared" si="26"/>
        <v>1</v>
      </c>
      <c r="C245" s="132">
        <f t="shared" si="27"/>
        <v>4228</v>
      </c>
      <c r="D245" s="133">
        <f t="shared" si="28"/>
        <v>4208.95</v>
      </c>
      <c r="E245" s="132">
        <f t="shared" si="29"/>
        <v>19.05</v>
      </c>
      <c r="F245" s="132">
        <f t="shared" si="30"/>
        <v>46358.479999999596</v>
      </c>
      <c r="G245" s="132">
        <f t="shared" si="24"/>
        <v>42149.529999999599</v>
      </c>
      <c r="H245" s="132">
        <f t="shared" si="31"/>
        <v>19.051430136986134</v>
      </c>
      <c r="I245" s="113">
        <f t="shared" si="25"/>
        <v>1.43013698613359E-3</v>
      </c>
    </row>
    <row r="246" spans="1:9" x14ac:dyDescent="0.25">
      <c r="A246" s="45">
        <v>44162</v>
      </c>
      <c r="B246" s="134">
        <f t="shared" si="26"/>
        <v>1</v>
      </c>
      <c r="C246" s="132">
        <f t="shared" si="27"/>
        <v>4228</v>
      </c>
      <c r="D246" s="133">
        <f t="shared" si="28"/>
        <v>4210.68</v>
      </c>
      <c r="E246" s="132">
        <f t="shared" si="29"/>
        <v>17.32</v>
      </c>
      <c r="F246" s="132">
        <f t="shared" si="30"/>
        <v>42149.529999999599</v>
      </c>
      <c r="G246" s="132">
        <f t="shared" si="24"/>
        <v>37938.849999999598</v>
      </c>
      <c r="H246" s="132">
        <f t="shared" si="31"/>
        <v>17.32172465753408</v>
      </c>
      <c r="I246" s="113">
        <f t="shared" si="25"/>
        <v>1.7246575340799097E-3</v>
      </c>
    </row>
    <row r="247" spans="1:9" x14ac:dyDescent="0.25">
      <c r="A247" s="45">
        <v>44163</v>
      </c>
      <c r="B247" s="134">
        <f t="shared" si="26"/>
        <v>1</v>
      </c>
      <c r="C247" s="132">
        <f t="shared" si="27"/>
        <v>4228</v>
      </c>
      <c r="D247" s="133">
        <f t="shared" si="28"/>
        <v>4212.41</v>
      </c>
      <c r="E247" s="132">
        <f t="shared" si="29"/>
        <v>15.59</v>
      </c>
      <c r="F247" s="132">
        <f t="shared" si="30"/>
        <v>37938.849999999598</v>
      </c>
      <c r="G247" s="132">
        <f t="shared" si="24"/>
        <v>33726.439999999595</v>
      </c>
      <c r="H247" s="132">
        <f t="shared" si="31"/>
        <v>15.591308219177916</v>
      </c>
      <c r="I247" s="113">
        <f t="shared" si="25"/>
        <v>1.3082191779165697E-3</v>
      </c>
    </row>
    <row r="248" spans="1:9" x14ac:dyDescent="0.25">
      <c r="A248" s="45">
        <v>44164</v>
      </c>
      <c r="B248" s="134">
        <f t="shared" si="26"/>
        <v>1</v>
      </c>
      <c r="C248" s="132">
        <f t="shared" si="27"/>
        <v>4228</v>
      </c>
      <c r="D248" s="133">
        <f t="shared" si="28"/>
        <v>4214.1400000000003</v>
      </c>
      <c r="E248" s="132">
        <f t="shared" si="29"/>
        <v>13.86</v>
      </c>
      <c r="F248" s="132">
        <f t="shared" si="30"/>
        <v>33726.439999999595</v>
      </c>
      <c r="G248" s="132">
        <f t="shared" si="24"/>
        <v>29512.299999999595</v>
      </c>
      <c r="H248" s="132">
        <f t="shared" si="31"/>
        <v>13.860180821917643</v>
      </c>
      <c r="I248" s="113">
        <f t="shared" si="25"/>
        <v>1.8082191764356992E-4</v>
      </c>
    </row>
    <row r="249" spans="1:9" x14ac:dyDescent="0.25">
      <c r="A249" s="45">
        <v>44165</v>
      </c>
      <c r="B249" s="134">
        <f t="shared" si="26"/>
        <v>1</v>
      </c>
      <c r="C249" s="132">
        <f t="shared" si="27"/>
        <v>4228</v>
      </c>
      <c r="D249" s="133">
        <f t="shared" si="28"/>
        <v>4215.87</v>
      </c>
      <c r="E249" s="132">
        <f t="shared" si="29"/>
        <v>12.13</v>
      </c>
      <c r="F249" s="132">
        <f t="shared" si="30"/>
        <v>29512.299999999595</v>
      </c>
      <c r="G249" s="132">
        <f t="shared" si="24"/>
        <v>25296.429999999596</v>
      </c>
      <c r="H249" s="132">
        <f t="shared" si="31"/>
        <v>12.128342465753258</v>
      </c>
      <c r="I249" s="113">
        <f t="shared" si="25"/>
        <v>-1.6575342467426424E-3</v>
      </c>
    </row>
    <row r="250" spans="1:9" x14ac:dyDescent="0.25">
      <c r="A250" s="45">
        <v>44166</v>
      </c>
      <c r="B250" s="134">
        <f t="shared" si="26"/>
        <v>1</v>
      </c>
      <c r="C250" s="132">
        <f t="shared" si="27"/>
        <v>4228</v>
      </c>
      <c r="D250" s="133">
        <f t="shared" si="28"/>
        <v>4217.6000000000004</v>
      </c>
      <c r="E250" s="132">
        <f t="shared" si="29"/>
        <v>10.4</v>
      </c>
      <c r="F250" s="132">
        <f t="shared" si="30"/>
        <v>25296.429999999596</v>
      </c>
      <c r="G250" s="132">
        <f t="shared" si="24"/>
        <v>21078.829999999594</v>
      </c>
      <c r="H250" s="132">
        <f t="shared" si="31"/>
        <v>10.395793150684765</v>
      </c>
      <c r="I250" s="113">
        <f t="shared" si="25"/>
        <v>-4.2068493152349618E-3</v>
      </c>
    </row>
    <row r="251" spans="1:9" x14ac:dyDescent="0.25">
      <c r="A251" s="45">
        <v>44167</v>
      </c>
      <c r="B251" s="134">
        <f t="shared" si="26"/>
        <v>1</v>
      </c>
      <c r="C251" s="132">
        <f t="shared" si="27"/>
        <v>4228</v>
      </c>
      <c r="D251" s="133">
        <f t="shared" si="28"/>
        <v>4219.34</v>
      </c>
      <c r="E251" s="132">
        <f t="shared" si="29"/>
        <v>8.66</v>
      </c>
      <c r="F251" s="132">
        <f t="shared" si="30"/>
        <v>21078.829999999594</v>
      </c>
      <c r="G251" s="132">
        <f t="shared" si="24"/>
        <v>16859.489999999594</v>
      </c>
      <c r="H251" s="132">
        <f t="shared" si="31"/>
        <v>8.662532876712163</v>
      </c>
      <c r="I251" s="113">
        <f t="shared" si="25"/>
        <v>2.5328767121628459E-3</v>
      </c>
    </row>
    <row r="252" spans="1:9" x14ac:dyDescent="0.25">
      <c r="A252" s="45">
        <v>44168</v>
      </c>
      <c r="B252" s="134">
        <f t="shared" si="26"/>
        <v>1</v>
      </c>
      <c r="C252" s="132">
        <f t="shared" si="27"/>
        <v>4228</v>
      </c>
      <c r="D252" s="133">
        <f t="shared" si="28"/>
        <v>4221.07</v>
      </c>
      <c r="E252" s="132">
        <f t="shared" si="29"/>
        <v>6.93</v>
      </c>
      <c r="F252" s="132">
        <f t="shared" si="30"/>
        <v>16859.489999999594</v>
      </c>
      <c r="G252" s="132">
        <f t="shared" si="24"/>
        <v>12638.419999999594</v>
      </c>
      <c r="H252" s="132">
        <f t="shared" si="31"/>
        <v>6.9285575342464076</v>
      </c>
      <c r="I252" s="113">
        <f t="shared" si="25"/>
        <v>-1.4424657535920815E-3</v>
      </c>
    </row>
    <row r="253" spans="1:9" x14ac:dyDescent="0.25">
      <c r="A253" s="45">
        <v>44169</v>
      </c>
      <c r="B253" s="134">
        <f t="shared" si="26"/>
        <v>1</v>
      </c>
      <c r="C253" s="132">
        <f t="shared" si="27"/>
        <v>4228</v>
      </c>
      <c r="D253" s="133">
        <f t="shared" si="28"/>
        <v>4222.8100000000004</v>
      </c>
      <c r="E253" s="132">
        <f t="shared" si="29"/>
        <v>5.19</v>
      </c>
      <c r="F253" s="132">
        <f t="shared" si="30"/>
        <v>12638.419999999594</v>
      </c>
      <c r="G253" s="132">
        <f t="shared" si="24"/>
        <v>8415.6099999995931</v>
      </c>
      <c r="H253" s="132">
        <f t="shared" si="31"/>
        <v>5.1938712328765453</v>
      </c>
      <c r="I253" s="113">
        <f t="shared" si="25"/>
        <v>3.8712328765448945E-3</v>
      </c>
    </row>
    <row r="254" spans="1:9" x14ac:dyDescent="0.25">
      <c r="A254" s="45">
        <v>44170</v>
      </c>
      <c r="B254" s="134">
        <f t="shared" si="26"/>
        <v>1</v>
      </c>
      <c r="C254" s="132">
        <f t="shared" si="27"/>
        <v>4228</v>
      </c>
      <c r="D254" s="133">
        <f t="shared" si="28"/>
        <v>4224.54</v>
      </c>
      <c r="E254" s="132">
        <f t="shared" si="29"/>
        <v>3.46</v>
      </c>
      <c r="F254" s="132">
        <f t="shared" si="30"/>
        <v>8415.6099999995931</v>
      </c>
      <c r="G254" s="132">
        <f t="shared" si="24"/>
        <v>4191.0699999995932</v>
      </c>
      <c r="H254" s="132">
        <f t="shared" si="31"/>
        <v>3.4584698630135309</v>
      </c>
      <c r="I254" s="113">
        <f t="shared" si="25"/>
        <v>-1.5301369864690884E-3</v>
      </c>
    </row>
    <row r="255" spans="1:9" x14ac:dyDescent="0.25">
      <c r="A255" s="45">
        <v>44171</v>
      </c>
      <c r="B255" s="134">
        <f t="shared" si="26"/>
        <v>1</v>
      </c>
      <c r="C255" s="132">
        <f t="shared" si="27"/>
        <v>4228</v>
      </c>
      <c r="D255" s="133">
        <f t="shared" si="28"/>
        <v>4191.0699999995932</v>
      </c>
      <c r="E255" s="132">
        <v>36.930000000406579</v>
      </c>
      <c r="F255" s="132">
        <f t="shared" si="30"/>
        <v>4191.0699999995932</v>
      </c>
      <c r="G255" s="132">
        <f t="shared" si="24"/>
        <v>0</v>
      </c>
      <c r="H255" s="132">
        <f t="shared" si="31"/>
        <v>1.7223575342464079</v>
      </c>
      <c r="I255" s="113">
        <f t="shared" si="25"/>
        <v>-35.207642466160173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EB577-9F22-433C-836A-62E9EC662E62}">
  <dimension ref="A1:I255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2.28515625" bestFit="1" customWidth="1"/>
    <col min="3" max="3" width="18.42578125" bestFit="1" customWidth="1"/>
    <col min="4" max="4" width="12.85546875" bestFit="1" customWidth="1"/>
    <col min="5" max="5" width="9.42578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6.7109375" bestFit="1" customWidth="1"/>
  </cols>
  <sheetData>
    <row r="1" spans="1:9" x14ac:dyDescent="0.25">
      <c r="A1" s="199" t="s">
        <v>267</v>
      </c>
      <c r="B1" s="46">
        <v>43889</v>
      </c>
      <c r="C1" s="202" t="s">
        <v>377</v>
      </c>
      <c r="D1" s="83">
        <v>1000000</v>
      </c>
      <c r="E1" s="137"/>
      <c r="F1" s="137"/>
      <c r="G1" s="137"/>
      <c r="H1" s="137"/>
      <c r="I1" s="137"/>
    </row>
    <row r="2" spans="1:9" x14ac:dyDescent="0.25">
      <c r="A2" s="199" t="s">
        <v>268</v>
      </c>
      <c r="B2" s="198">
        <v>0.15</v>
      </c>
      <c r="C2" s="196" t="s">
        <v>381</v>
      </c>
      <c r="D2" s="39">
        <f>ROUNDUP(4179.81023809524,0)</f>
        <v>4180</v>
      </c>
      <c r="E2" s="137"/>
      <c r="F2" s="137"/>
      <c r="G2" s="137"/>
      <c r="H2" s="137"/>
      <c r="I2" s="137"/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45">
        <v>43891</v>
      </c>
      <c r="B4" s="134">
        <f>_xlfn.DAYS(A4,B1)</f>
        <v>2</v>
      </c>
      <c r="C4" s="132">
        <f t="shared" ref="C4:C68" si="0">$D$2</f>
        <v>4180</v>
      </c>
      <c r="D4" s="133">
        <f t="shared" ref="D4:D68" si="1">C4-E4</f>
        <v>3358.08</v>
      </c>
      <c r="E4" s="132">
        <f>ROUND(F4*B4*$B$2/365,2)</f>
        <v>821.92</v>
      </c>
      <c r="F4" s="132">
        <f>D1</f>
        <v>1000000</v>
      </c>
      <c r="G4" s="132">
        <f t="shared" ref="G4:G67" si="2">F4-D4</f>
        <v>996641.92</v>
      </c>
      <c r="H4" s="132">
        <f>F4*$B$2*B4/365</f>
        <v>821.91780821917803</v>
      </c>
      <c r="I4" s="113">
        <f t="shared" ref="I4:I67" si="3">H4-E4</f>
        <v>-2.1917808219313883E-3</v>
      </c>
    </row>
    <row r="5" spans="1:9" x14ac:dyDescent="0.25">
      <c r="A5" s="45">
        <v>43892</v>
      </c>
      <c r="B5" s="134">
        <f>A5-A4</f>
        <v>1</v>
      </c>
      <c r="C5" s="132">
        <f t="shared" si="0"/>
        <v>4180</v>
      </c>
      <c r="D5" s="133">
        <f t="shared" si="1"/>
        <v>3770.42</v>
      </c>
      <c r="E5" s="132">
        <f t="shared" ref="E5:E68" si="4">ROUND(F5*B5*$B$2/365,2)</f>
        <v>409.58</v>
      </c>
      <c r="F5" s="132">
        <f>G4</f>
        <v>996641.92</v>
      </c>
      <c r="G5" s="132">
        <f t="shared" si="2"/>
        <v>992871.5</v>
      </c>
      <c r="H5" s="132">
        <f t="shared" ref="H5:H68" si="5">F5*$B$2*B5/365</f>
        <v>409.57887123287674</v>
      </c>
      <c r="I5" s="113">
        <f t="shared" si="3"/>
        <v>-1.1287671232480534E-3</v>
      </c>
    </row>
    <row r="6" spans="1:9" x14ac:dyDescent="0.25">
      <c r="A6" s="45">
        <v>43893</v>
      </c>
      <c r="B6" s="134">
        <f t="shared" ref="B6:B68" si="6">A6-A5</f>
        <v>1</v>
      </c>
      <c r="C6" s="132">
        <f t="shared" si="0"/>
        <v>4180</v>
      </c>
      <c r="D6" s="133">
        <f t="shared" si="1"/>
        <v>3771.9700000000003</v>
      </c>
      <c r="E6" s="132">
        <f t="shared" si="4"/>
        <v>408.03</v>
      </c>
      <c r="F6" s="132">
        <f t="shared" ref="F6:F68" si="7">G5</f>
        <v>992871.5</v>
      </c>
      <c r="G6" s="132">
        <f t="shared" si="2"/>
        <v>989099.53</v>
      </c>
      <c r="H6" s="132">
        <f t="shared" si="5"/>
        <v>408.02938356164384</v>
      </c>
      <c r="I6" s="113">
        <f t="shared" si="3"/>
        <v>-6.1643835613267584E-4</v>
      </c>
    </row>
    <row r="7" spans="1:9" x14ac:dyDescent="0.25">
      <c r="A7" s="45">
        <v>43894</v>
      </c>
      <c r="B7" s="134">
        <f t="shared" si="6"/>
        <v>1</v>
      </c>
      <c r="C7" s="132">
        <f t="shared" si="0"/>
        <v>4180</v>
      </c>
      <c r="D7" s="133">
        <f t="shared" si="1"/>
        <v>3773.52</v>
      </c>
      <c r="E7" s="132">
        <f t="shared" si="4"/>
        <v>406.48</v>
      </c>
      <c r="F7" s="132">
        <f t="shared" si="7"/>
        <v>989099.53</v>
      </c>
      <c r="G7" s="132">
        <f t="shared" si="2"/>
        <v>985326.01</v>
      </c>
      <c r="H7" s="132">
        <f t="shared" si="5"/>
        <v>406.4792589041096</v>
      </c>
      <c r="I7" s="113">
        <f t="shared" si="3"/>
        <v>-7.4109589041881918E-4</v>
      </c>
    </row>
    <row r="8" spans="1:9" x14ac:dyDescent="0.25">
      <c r="A8" s="45">
        <v>43895</v>
      </c>
      <c r="B8" s="134">
        <f t="shared" si="6"/>
        <v>1</v>
      </c>
      <c r="C8" s="132">
        <f t="shared" si="0"/>
        <v>4180</v>
      </c>
      <c r="D8" s="133">
        <f t="shared" si="1"/>
        <v>3775.07</v>
      </c>
      <c r="E8" s="132">
        <f t="shared" si="4"/>
        <v>404.93</v>
      </c>
      <c r="F8" s="132">
        <f t="shared" si="7"/>
        <v>985326.01</v>
      </c>
      <c r="G8" s="132">
        <f t="shared" si="2"/>
        <v>981550.94000000006</v>
      </c>
      <c r="H8" s="132">
        <f t="shared" si="5"/>
        <v>404.92849726027401</v>
      </c>
      <c r="I8" s="113">
        <f t="shared" si="3"/>
        <v>-1.5027397259927966E-3</v>
      </c>
    </row>
    <row r="9" spans="1:9" x14ac:dyDescent="0.25">
      <c r="A9" s="45">
        <v>43896</v>
      </c>
      <c r="B9" s="134">
        <f t="shared" si="6"/>
        <v>1</v>
      </c>
      <c r="C9" s="132">
        <f t="shared" si="0"/>
        <v>4180</v>
      </c>
      <c r="D9" s="133">
        <f t="shared" si="1"/>
        <v>3776.62</v>
      </c>
      <c r="E9" s="132">
        <f t="shared" si="4"/>
        <v>403.38</v>
      </c>
      <c r="F9" s="132">
        <f t="shared" si="7"/>
        <v>981550.94000000006</v>
      </c>
      <c r="G9" s="132">
        <f t="shared" si="2"/>
        <v>977774.32000000007</v>
      </c>
      <c r="H9" s="132">
        <f t="shared" si="5"/>
        <v>403.37709863013697</v>
      </c>
      <c r="I9" s="113">
        <f t="shared" si="3"/>
        <v>-2.9013698630251383E-3</v>
      </c>
    </row>
    <row r="10" spans="1:9" x14ac:dyDescent="0.25">
      <c r="A10" s="45">
        <v>43897</v>
      </c>
      <c r="B10" s="134">
        <f t="shared" si="6"/>
        <v>1</v>
      </c>
      <c r="C10" s="132">
        <f t="shared" si="0"/>
        <v>4180</v>
      </c>
      <c r="D10" s="133">
        <f t="shared" si="1"/>
        <v>3778.17</v>
      </c>
      <c r="E10" s="132">
        <f t="shared" si="4"/>
        <v>401.83</v>
      </c>
      <c r="F10" s="132">
        <f t="shared" si="7"/>
        <v>977774.32000000007</v>
      </c>
      <c r="G10" s="132">
        <f t="shared" si="2"/>
        <v>973996.15</v>
      </c>
      <c r="H10" s="132">
        <f t="shared" si="5"/>
        <v>401.8250630136987</v>
      </c>
      <c r="I10" s="113">
        <f t="shared" si="3"/>
        <v>-4.9369863012884707E-3</v>
      </c>
    </row>
    <row r="11" spans="1:9" x14ac:dyDescent="0.25">
      <c r="A11" s="45">
        <v>43898</v>
      </c>
      <c r="B11" s="134">
        <f t="shared" si="6"/>
        <v>1</v>
      </c>
      <c r="C11" s="132">
        <f t="shared" si="0"/>
        <v>4180</v>
      </c>
      <c r="D11" s="133">
        <f t="shared" si="1"/>
        <v>3779.73</v>
      </c>
      <c r="E11" s="132">
        <f t="shared" si="4"/>
        <v>400.27</v>
      </c>
      <c r="F11" s="132">
        <f t="shared" si="7"/>
        <v>973996.15</v>
      </c>
      <c r="G11" s="132">
        <f t="shared" si="2"/>
        <v>970216.42</v>
      </c>
      <c r="H11" s="132">
        <f t="shared" si="5"/>
        <v>400.27239041095885</v>
      </c>
      <c r="I11" s="113">
        <f t="shared" si="3"/>
        <v>2.3904109588670508E-3</v>
      </c>
    </row>
    <row r="12" spans="1:9" x14ac:dyDescent="0.25">
      <c r="A12" s="45">
        <v>43899</v>
      </c>
      <c r="B12" s="134">
        <f t="shared" si="6"/>
        <v>1</v>
      </c>
      <c r="C12" s="132">
        <f t="shared" si="0"/>
        <v>4180</v>
      </c>
      <c r="D12" s="133">
        <f t="shared" si="1"/>
        <v>3781.2799999999997</v>
      </c>
      <c r="E12" s="132">
        <f t="shared" si="4"/>
        <v>398.72</v>
      </c>
      <c r="F12" s="132">
        <f t="shared" si="7"/>
        <v>970216.42</v>
      </c>
      <c r="G12" s="132">
        <f t="shared" si="2"/>
        <v>966435.14</v>
      </c>
      <c r="H12" s="132">
        <f t="shared" si="5"/>
        <v>398.71907671232873</v>
      </c>
      <c r="I12" s="113">
        <f t="shared" si="3"/>
        <v>-9.2328767129856715E-4</v>
      </c>
    </row>
    <row r="13" spans="1:9" x14ac:dyDescent="0.25">
      <c r="A13" s="45">
        <v>43900</v>
      </c>
      <c r="B13" s="134">
        <f t="shared" si="6"/>
        <v>1</v>
      </c>
      <c r="C13" s="132">
        <f t="shared" si="0"/>
        <v>4180</v>
      </c>
      <c r="D13" s="133">
        <f t="shared" si="1"/>
        <v>3782.83</v>
      </c>
      <c r="E13" s="132">
        <f t="shared" si="4"/>
        <v>397.17</v>
      </c>
      <c r="F13" s="132">
        <f t="shared" si="7"/>
        <v>966435.14</v>
      </c>
      <c r="G13" s="132">
        <f t="shared" si="2"/>
        <v>962652.31</v>
      </c>
      <c r="H13" s="132">
        <f t="shared" si="5"/>
        <v>397.16512602739726</v>
      </c>
      <c r="I13" s="113">
        <f t="shared" si="3"/>
        <v>-4.8739726027520192E-3</v>
      </c>
    </row>
    <row r="14" spans="1:9" x14ac:dyDescent="0.25">
      <c r="A14" s="45">
        <v>43901</v>
      </c>
      <c r="B14" s="134">
        <f t="shared" si="6"/>
        <v>1</v>
      </c>
      <c r="C14" s="132">
        <f t="shared" si="0"/>
        <v>4180</v>
      </c>
      <c r="D14" s="133">
        <f t="shared" si="1"/>
        <v>3784.39</v>
      </c>
      <c r="E14" s="132">
        <f t="shared" si="4"/>
        <v>395.61</v>
      </c>
      <c r="F14" s="132">
        <f t="shared" si="7"/>
        <v>962652.31</v>
      </c>
      <c r="G14" s="132">
        <f t="shared" si="2"/>
        <v>958867.92</v>
      </c>
      <c r="H14" s="132">
        <f t="shared" si="5"/>
        <v>395.6105383561644</v>
      </c>
      <c r="I14" s="113">
        <f t="shared" si="3"/>
        <v>5.3835616438391298E-4</v>
      </c>
    </row>
    <row r="15" spans="1:9" x14ac:dyDescent="0.25">
      <c r="A15" s="45">
        <v>43902</v>
      </c>
      <c r="B15" s="134">
        <f t="shared" si="6"/>
        <v>1</v>
      </c>
      <c r="C15" s="132">
        <f t="shared" si="0"/>
        <v>4180</v>
      </c>
      <c r="D15" s="133">
        <f t="shared" si="1"/>
        <v>3785.94</v>
      </c>
      <c r="E15" s="132">
        <f t="shared" si="4"/>
        <v>394.06</v>
      </c>
      <c r="F15" s="132">
        <f t="shared" si="7"/>
        <v>958867.92</v>
      </c>
      <c r="G15" s="132">
        <f t="shared" si="2"/>
        <v>955081.9800000001</v>
      </c>
      <c r="H15" s="132">
        <f t="shared" si="5"/>
        <v>394.05530958904109</v>
      </c>
      <c r="I15" s="113">
        <f t="shared" si="3"/>
        <v>-4.6904109589149812E-3</v>
      </c>
    </row>
    <row r="16" spans="1:9" x14ac:dyDescent="0.25">
      <c r="A16" s="45">
        <v>43903</v>
      </c>
      <c r="B16" s="134">
        <f t="shared" si="6"/>
        <v>1</v>
      </c>
      <c r="C16" s="132">
        <f t="shared" si="0"/>
        <v>4180</v>
      </c>
      <c r="D16" s="133">
        <f t="shared" si="1"/>
        <v>3787.5</v>
      </c>
      <c r="E16" s="132">
        <f t="shared" si="4"/>
        <v>392.5</v>
      </c>
      <c r="F16" s="132">
        <f t="shared" si="7"/>
        <v>955081.9800000001</v>
      </c>
      <c r="G16" s="132">
        <f t="shared" si="2"/>
        <v>951294.4800000001</v>
      </c>
      <c r="H16" s="132">
        <f t="shared" si="5"/>
        <v>392.49944383561649</v>
      </c>
      <c r="I16" s="113">
        <f t="shared" si="3"/>
        <v>-5.5616438351080433E-4</v>
      </c>
    </row>
    <row r="17" spans="1:9" x14ac:dyDescent="0.25">
      <c r="A17" s="45">
        <v>43904</v>
      </c>
      <c r="B17" s="134">
        <f t="shared" si="6"/>
        <v>1</v>
      </c>
      <c r="C17" s="132">
        <f t="shared" si="0"/>
        <v>4180</v>
      </c>
      <c r="D17" s="133">
        <f t="shared" si="1"/>
        <v>3789.06</v>
      </c>
      <c r="E17" s="132">
        <f t="shared" si="4"/>
        <v>390.94</v>
      </c>
      <c r="F17" s="132">
        <f t="shared" si="7"/>
        <v>951294.4800000001</v>
      </c>
      <c r="G17" s="132">
        <f t="shared" si="2"/>
        <v>947505.42</v>
      </c>
      <c r="H17" s="132">
        <f t="shared" si="5"/>
        <v>390.94293698630145</v>
      </c>
      <c r="I17" s="113">
        <f t="shared" si="3"/>
        <v>2.9369863014494513E-3</v>
      </c>
    </row>
    <row r="18" spans="1:9" x14ac:dyDescent="0.25">
      <c r="A18" s="45">
        <v>43905</v>
      </c>
      <c r="B18" s="134">
        <f t="shared" si="6"/>
        <v>1</v>
      </c>
      <c r="C18" s="132">
        <f t="shared" si="0"/>
        <v>4180</v>
      </c>
      <c r="D18" s="133">
        <f t="shared" si="1"/>
        <v>3790.61</v>
      </c>
      <c r="E18" s="132">
        <f t="shared" si="4"/>
        <v>389.39</v>
      </c>
      <c r="F18" s="132">
        <f t="shared" si="7"/>
        <v>947505.42</v>
      </c>
      <c r="G18" s="132">
        <f t="shared" si="2"/>
        <v>943714.81</v>
      </c>
      <c r="H18" s="132">
        <f t="shared" si="5"/>
        <v>389.38578904109585</v>
      </c>
      <c r="I18" s="113">
        <f t="shared" si="3"/>
        <v>-4.2109589041388062E-3</v>
      </c>
    </row>
    <row r="19" spans="1:9" x14ac:dyDescent="0.25">
      <c r="A19" s="45">
        <v>43906</v>
      </c>
      <c r="B19" s="134">
        <f t="shared" si="6"/>
        <v>1</v>
      </c>
      <c r="C19" s="132">
        <f t="shared" si="0"/>
        <v>4180</v>
      </c>
      <c r="D19" s="133">
        <f t="shared" si="1"/>
        <v>3792.17</v>
      </c>
      <c r="E19" s="132">
        <f t="shared" si="4"/>
        <v>387.83</v>
      </c>
      <c r="F19" s="132">
        <f t="shared" si="7"/>
        <v>943714.81</v>
      </c>
      <c r="G19" s="132">
        <f t="shared" si="2"/>
        <v>939922.64</v>
      </c>
      <c r="H19" s="132">
        <f t="shared" si="5"/>
        <v>387.82800410958907</v>
      </c>
      <c r="I19" s="113">
        <f t="shared" si="3"/>
        <v>-1.9958904109103059E-3</v>
      </c>
    </row>
    <row r="20" spans="1:9" x14ac:dyDescent="0.25">
      <c r="A20" s="45">
        <v>43907</v>
      </c>
      <c r="B20" s="134">
        <f t="shared" si="6"/>
        <v>1</v>
      </c>
      <c r="C20" s="132">
        <f t="shared" si="0"/>
        <v>4180</v>
      </c>
      <c r="D20" s="133">
        <f t="shared" si="1"/>
        <v>3793.73</v>
      </c>
      <c r="E20" s="132">
        <f t="shared" si="4"/>
        <v>386.27</v>
      </c>
      <c r="F20" s="132">
        <f t="shared" si="7"/>
        <v>939922.64</v>
      </c>
      <c r="G20" s="132">
        <f t="shared" si="2"/>
        <v>936128.91</v>
      </c>
      <c r="H20" s="132">
        <f t="shared" si="5"/>
        <v>386.2695780821918</v>
      </c>
      <c r="I20" s="113">
        <f t="shared" si="3"/>
        <v>-4.219178081825703E-4</v>
      </c>
    </row>
    <row r="21" spans="1:9" x14ac:dyDescent="0.25">
      <c r="A21" s="45">
        <v>43908</v>
      </c>
      <c r="B21" s="134">
        <f t="shared" si="6"/>
        <v>1</v>
      </c>
      <c r="C21" s="132">
        <f t="shared" si="0"/>
        <v>4180</v>
      </c>
      <c r="D21" s="133">
        <f t="shared" si="1"/>
        <v>3795.29</v>
      </c>
      <c r="E21" s="132">
        <f t="shared" si="4"/>
        <v>384.71</v>
      </c>
      <c r="F21" s="132">
        <f t="shared" si="7"/>
        <v>936128.91</v>
      </c>
      <c r="G21" s="132">
        <f t="shared" si="2"/>
        <v>932333.62</v>
      </c>
      <c r="H21" s="132">
        <f t="shared" si="5"/>
        <v>384.71051095890414</v>
      </c>
      <c r="I21" s="113">
        <f t="shared" si="3"/>
        <v>5.1095890415808753E-4</v>
      </c>
    </row>
    <row r="22" spans="1:9" x14ac:dyDescent="0.25">
      <c r="A22" s="45">
        <v>43909</v>
      </c>
      <c r="B22" s="134">
        <f t="shared" si="6"/>
        <v>1</v>
      </c>
      <c r="C22" s="132">
        <f t="shared" si="0"/>
        <v>4180</v>
      </c>
      <c r="D22" s="133">
        <f t="shared" si="1"/>
        <v>3796.85</v>
      </c>
      <c r="E22" s="132">
        <f t="shared" si="4"/>
        <v>383.15</v>
      </c>
      <c r="F22" s="132">
        <f t="shared" si="7"/>
        <v>932333.62</v>
      </c>
      <c r="G22" s="132">
        <f t="shared" si="2"/>
        <v>928536.77</v>
      </c>
      <c r="H22" s="132">
        <f t="shared" si="5"/>
        <v>383.15080273972603</v>
      </c>
      <c r="I22" s="113">
        <f t="shared" si="3"/>
        <v>8.0273972605482413E-4</v>
      </c>
    </row>
    <row r="23" spans="1:9" x14ac:dyDescent="0.25">
      <c r="A23" s="45">
        <v>43910</v>
      </c>
      <c r="B23" s="134">
        <f t="shared" si="6"/>
        <v>1</v>
      </c>
      <c r="C23" s="132">
        <f t="shared" si="0"/>
        <v>4180</v>
      </c>
      <c r="D23" s="133">
        <f t="shared" si="1"/>
        <v>3798.41</v>
      </c>
      <c r="E23" s="132">
        <f t="shared" si="4"/>
        <v>381.59</v>
      </c>
      <c r="F23" s="132">
        <f t="shared" si="7"/>
        <v>928536.77</v>
      </c>
      <c r="G23" s="132">
        <f t="shared" si="2"/>
        <v>924738.36</v>
      </c>
      <c r="H23" s="132">
        <f t="shared" si="5"/>
        <v>381.59045342465754</v>
      </c>
      <c r="I23" s="113">
        <f t="shared" si="3"/>
        <v>4.5342465756448291E-4</v>
      </c>
    </row>
    <row r="24" spans="1:9" x14ac:dyDescent="0.25">
      <c r="A24" s="45">
        <v>43911</v>
      </c>
      <c r="B24" s="134">
        <f t="shared" si="6"/>
        <v>1</v>
      </c>
      <c r="C24" s="132">
        <f t="shared" si="0"/>
        <v>4180</v>
      </c>
      <c r="D24" s="133">
        <f t="shared" si="1"/>
        <v>3799.9700000000003</v>
      </c>
      <c r="E24" s="132">
        <f t="shared" si="4"/>
        <v>380.03</v>
      </c>
      <c r="F24" s="132">
        <f t="shared" si="7"/>
        <v>924738.36</v>
      </c>
      <c r="G24" s="132">
        <f t="shared" si="2"/>
        <v>920938.39</v>
      </c>
      <c r="H24" s="132">
        <f t="shared" si="5"/>
        <v>380.0294630136986</v>
      </c>
      <c r="I24" s="113">
        <f t="shared" si="3"/>
        <v>-5.3698630136977954E-4</v>
      </c>
    </row>
    <row r="25" spans="1:9" x14ac:dyDescent="0.25">
      <c r="A25" s="45">
        <v>43912</v>
      </c>
      <c r="B25" s="134">
        <f t="shared" si="6"/>
        <v>1</v>
      </c>
      <c r="C25" s="132">
        <f t="shared" si="0"/>
        <v>4180</v>
      </c>
      <c r="D25" s="133">
        <f t="shared" si="1"/>
        <v>3801.5299999999997</v>
      </c>
      <c r="E25" s="132">
        <f t="shared" si="4"/>
        <v>378.47</v>
      </c>
      <c r="F25" s="132">
        <f t="shared" si="7"/>
        <v>920938.39</v>
      </c>
      <c r="G25" s="132">
        <f t="shared" si="2"/>
        <v>917136.86</v>
      </c>
      <c r="H25" s="132">
        <f t="shared" si="5"/>
        <v>378.46783150684928</v>
      </c>
      <c r="I25" s="113">
        <f t="shared" si="3"/>
        <v>-2.1684931507479632E-3</v>
      </c>
    </row>
    <row r="26" spans="1:9" x14ac:dyDescent="0.25">
      <c r="A26" s="45">
        <v>43913</v>
      </c>
      <c r="B26" s="134">
        <f t="shared" si="6"/>
        <v>1</v>
      </c>
      <c r="C26" s="132">
        <f t="shared" si="0"/>
        <v>4180</v>
      </c>
      <c r="D26" s="133">
        <f t="shared" si="1"/>
        <v>3803.09</v>
      </c>
      <c r="E26" s="132">
        <f t="shared" si="4"/>
        <v>376.91</v>
      </c>
      <c r="F26" s="132">
        <f t="shared" si="7"/>
        <v>917136.86</v>
      </c>
      <c r="G26" s="132">
        <f t="shared" si="2"/>
        <v>913333.77</v>
      </c>
      <c r="H26" s="132">
        <f t="shared" si="5"/>
        <v>376.90555890410951</v>
      </c>
      <c r="I26" s="113">
        <f t="shared" si="3"/>
        <v>-4.4410958905132247E-3</v>
      </c>
    </row>
    <row r="27" spans="1:9" x14ac:dyDescent="0.25">
      <c r="A27" s="45">
        <v>43914</v>
      </c>
      <c r="B27" s="134">
        <f t="shared" si="6"/>
        <v>1</v>
      </c>
      <c r="C27" s="132">
        <f t="shared" si="0"/>
        <v>4180</v>
      </c>
      <c r="D27" s="133">
        <f t="shared" si="1"/>
        <v>3804.66</v>
      </c>
      <c r="E27" s="132">
        <f t="shared" si="4"/>
        <v>375.34</v>
      </c>
      <c r="F27" s="132">
        <f t="shared" si="7"/>
        <v>913333.77</v>
      </c>
      <c r="G27" s="132">
        <f t="shared" si="2"/>
        <v>909529.11</v>
      </c>
      <c r="H27" s="132">
        <f t="shared" si="5"/>
        <v>375.34264520547947</v>
      </c>
      <c r="I27" s="113">
        <f t="shared" si="3"/>
        <v>2.6452054794958713E-3</v>
      </c>
    </row>
    <row r="28" spans="1:9" x14ac:dyDescent="0.25">
      <c r="A28" s="45">
        <v>43915</v>
      </c>
      <c r="B28" s="134">
        <f t="shared" si="6"/>
        <v>1</v>
      </c>
      <c r="C28" s="132">
        <f t="shared" si="0"/>
        <v>4180</v>
      </c>
      <c r="D28" s="133">
        <f t="shared" si="1"/>
        <v>3806.2200000000003</v>
      </c>
      <c r="E28" s="132">
        <f t="shared" si="4"/>
        <v>373.78</v>
      </c>
      <c r="F28" s="132">
        <f t="shared" si="7"/>
        <v>909529.11</v>
      </c>
      <c r="G28" s="132">
        <f t="shared" si="2"/>
        <v>905722.89</v>
      </c>
      <c r="H28" s="132">
        <f t="shared" si="5"/>
        <v>373.77908630136989</v>
      </c>
      <c r="I28" s="113">
        <f t="shared" si="3"/>
        <v>-9.1369863008594621E-4</v>
      </c>
    </row>
    <row r="29" spans="1:9" x14ac:dyDescent="0.25">
      <c r="A29" s="45">
        <v>43916</v>
      </c>
      <c r="B29" s="134">
        <f t="shared" si="6"/>
        <v>1</v>
      </c>
      <c r="C29" s="132">
        <f t="shared" si="0"/>
        <v>4180</v>
      </c>
      <c r="D29" s="133">
        <f t="shared" si="1"/>
        <v>3807.79</v>
      </c>
      <c r="E29" s="132">
        <f t="shared" si="4"/>
        <v>372.21</v>
      </c>
      <c r="F29" s="132">
        <f t="shared" si="7"/>
        <v>905722.89</v>
      </c>
      <c r="G29" s="132">
        <f t="shared" si="2"/>
        <v>901915.1</v>
      </c>
      <c r="H29" s="132">
        <f t="shared" si="5"/>
        <v>372.2148863013698</v>
      </c>
      <c r="I29" s="113">
        <f t="shared" si="3"/>
        <v>4.8863013698223767E-3</v>
      </c>
    </row>
    <row r="30" spans="1:9" x14ac:dyDescent="0.25">
      <c r="A30" s="45">
        <v>43917</v>
      </c>
      <c r="B30" s="134">
        <f t="shared" si="6"/>
        <v>1</v>
      </c>
      <c r="C30" s="132">
        <f t="shared" si="0"/>
        <v>4180</v>
      </c>
      <c r="D30" s="133">
        <f t="shared" si="1"/>
        <v>3809.35</v>
      </c>
      <c r="E30" s="132">
        <f t="shared" si="4"/>
        <v>370.65</v>
      </c>
      <c r="F30" s="132">
        <f t="shared" si="7"/>
        <v>901915.1</v>
      </c>
      <c r="G30" s="132">
        <f t="shared" si="2"/>
        <v>898105.75</v>
      </c>
      <c r="H30" s="132">
        <f t="shared" si="5"/>
        <v>370.65004109589034</v>
      </c>
      <c r="I30" s="113">
        <f t="shared" si="3"/>
        <v>4.1095890367159882E-5</v>
      </c>
    </row>
    <row r="31" spans="1:9" x14ac:dyDescent="0.25">
      <c r="A31" s="45">
        <v>43918</v>
      </c>
      <c r="B31" s="134">
        <f t="shared" si="6"/>
        <v>1</v>
      </c>
      <c r="C31" s="132">
        <f t="shared" si="0"/>
        <v>4180</v>
      </c>
      <c r="D31" s="133">
        <f t="shared" si="1"/>
        <v>3810.92</v>
      </c>
      <c r="E31" s="132">
        <f t="shared" si="4"/>
        <v>369.08</v>
      </c>
      <c r="F31" s="132">
        <f t="shared" si="7"/>
        <v>898105.75</v>
      </c>
      <c r="G31" s="132">
        <f t="shared" si="2"/>
        <v>894294.83</v>
      </c>
      <c r="H31" s="132">
        <f t="shared" si="5"/>
        <v>369.0845547945205</v>
      </c>
      <c r="I31" s="113">
        <f t="shared" si="3"/>
        <v>4.5547945205157703E-3</v>
      </c>
    </row>
    <row r="32" spans="1:9" x14ac:dyDescent="0.25">
      <c r="A32" s="45">
        <v>43919</v>
      </c>
      <c r="B32" s="134">
        <f t="shared" si="6"/>
        <v>1</v>
      </c>
      <c r="C32" s="132">
        <f t="shared" si="0"/>
        <v>4180</v>
      </c>
      <c r="D32" s="133">
        <f t="shared" si="1"/>
        <v>3812.48</v>
      </c>
      <c r="E32" s="132">
        <f t="shared" si="4"/>
        <v>367.52</v>
      </c>
      <c r="F32" s="132">
        <f t="shared" si="7"/>
        <v>894294.83</v>
      </c>
      <c r="G32" s="132">
        <f t="shared" si="2"/>
        <v>890482.35</v>
      </c>
      <c r="H32" s="132">
        <f t="shared" si="5"/>
        <v>367.51842328767117</v>
      </c>
      <c r="I32" s="113">
        <f t="shared" si="3"/>
        <v>-1.576712328812846E-3</v>
      </c>
    </row>
    <row r="33" spans="1:9" x14ac:dyDescent="0.25">
      <c r="A33" s="45">
        <v>43920</v>
      </c>
      <c r="B33" s="134">
        <f t="shared" si="6"/>
        <v>1</v>
      </c>
      <c r="C33" s="132">
        <f t="shared" si="0"/>
        <v>4180</v>
      </c>
      <c r="D33" s="133">
        <f t="shared" si="1"/>
        <v>3814.05</v>
      </c>
      <c r="E33" s="132">
        <f t="shared" si="4"/>
        <v>365.95</v>
      </c>
      <c r="F33" s="132">
        <f t="shared" si="7"/>
        <v>890482.35</v>
      </c>
      <c r="G33" s="132">
        <f t="shared" si="2"/>
        <v>886668.29999999993</v>
      </c>
      <c r="H33" s="132">
        <f t="shared" si="5"/>
        <v>365.95165068493145</v>
      </c>
      <c r="I33" s="113">
        <f t="shared" si="3"/>
        <v>1.6506849314623651E-3</v>
      </c>
    </row>
    <row r="34" spans="1:9" x14ac:dyDescent="0.25">
      <c r="A34" s="45">
        <v>43921</v>
      </c>
      <c r="B34" s="134">
        <f t="shared" si="6"/>
        <v>1</v>
      </c>
      <c r="C34" s="132">
        <f t="shared" si="0"/>
        <v>4180</v>
      </c>
      <c r="D34" s="133">
        <f t="shared" si="1"/>
        <v>3815.62</v>
      </c>
      <c r="E34" s="132">
        <f t="shared" si="4"/>
        <v>364.38</v>
      </c>
      <c r="F34" s="132">
        <f t="shared" si="7"/>
        <v>886668.29999999993</v>
      </c>
      <c r="G34" s="132">
        <f t="shared" si="2"/>
        <v>882852.67999999993</v>
      </c>
      <c r="H34" s="132">
        <f t="shared" si="5"/>
        <v>364.3842328767123</v>
      </c>
      <c r="I34" s="113">
        <f t="shared" si="3"/>
        <v>4.2328767123080979E-3</v>
      </c>
    </row>
    <row r="35" spans="1:9" x14ac:dyDescent="0.25">
      <c r="A35" s="45">
        <v>43922</v>
      </c>
      <c r="B35" s="134">
        <f t="shared" si="6"/>
        <v>1</v>
      </c>
      <c r="C35" s="132">
        <f t="shared" si="0"/>
        <v>4180</v>
      </c>
      <c r="D35" s="133">
        <f t="shared" si="1"/>
        <v>3817.18</v>
      </c>
      <c r="E35" s="132">
        <f t="shared" si="4"/>
        <v>362.82</v>
      </c>
      <c r="F35" s="132">
        <f t="shared" si="7"/>
        <v>882852.67999999993</v>
      </c>
      <c r="G35" s="132">
        <f t="shared" si="2"/>
        <v>879035.49999999988</v>
      </c>
      <c r="H35" s="132">
        <f t="shared" si="5"/>
        <v>362.81616986301361</v>
      </c>
      <c r="I35" s="113">
        <f t="shared" si="3"/>
        <v>-3.8301369863802393E-3</v>
      </c>
    </row>
    <row r="36" spans="1:9" x14ac:dyDescent="0.25">
      <c r="A36" s="45">
        <v>43923</v>
      </c>
      <c r="B36" s="134">
        <f t="shared" si="6"/>
        <v>1</v>
      </c>
      <c r="C36" s="132">
        <f t="shared" si="0"/>
        <v>4180</v>
      </c>
      <c r="D36" s="133">
        <f t="shared" si="1"/>
        <v>3818.75</v>
      </c>
      <c r="E36" s="132">
        <f t="shared" si="4"/>
        <v>361.25</v>
      </c>
      <c r="F36" s="132">
        <f t="shared" si="7"/>
        <v>879035.49999999988</v>
      </c>
      <c r="G36" s="132">
        <f t="shared" si="2"/>
        <v>875216.74999999988</v>
      </c>
      <c r="H36" s="132">
        <f t="shared" si="5"/>
        <v>361.24746575342459</v>
      </c>
      <c r="I36" s="113">
        <f t="shared" si="3"/>
        <v>-2.5342465754079058E-3</v>
      </c>
    </row>
    <row r="37" spans="1:9" x14ac:dyDescent="0.25">
      <c r="A37" s="45">
        <v>43924</v>
      </c>
      <c r="B37" s="134">
        <f t="shared" si="6"/>
        <v>1</v>
      </c>
      <c r="C37" s="132">
        <f t="shared" si="0"/>
        <v>4180</v>
      </c>
      <c r="D37" s="133">
        <f t="shared" si="1"/>
        <v>3820.32</v>
      </c>
      <c r="E37" s="132">
        <f t="shared" si="4"/>
        <v>359.68</v>
      </c>
      <c r="F37" s="132">
        <f t="shared" si="7"/>
        <v>875216.74999999988</v>
      </c>
      <c r="G37" s="132">
        <f t="shared" si="2"/>
        <v>871396.42999999993</v>
      </c>
      <c r="H37" s="132">
        <f t="shared" si="5"/>
        <v>359.67811643835614</v>
      </c>
      <c r="I37" s="113">
        <f t="shared" si="3"/>
        <v>-1.8835616438650504E-3</v>
      </c>
    </row>
    <row r="38" spans="1:9" x14ac:dyDescent="0.25">
      <c r="A38" s="45">
        <v>43925</v>
      </c>
      <c r="B38" s="134">
        <f t="shared" si="6"/>
        <v>1</v>
      </c>
      <c r="C38" s="132">
        <f t="shared" si="0"/>
        <v>4180</v>
      </c>
      <c r="D38" s="133">
        <f t="shared" si="1"/>
        <v>3821.89</v>
      </c>
      <c r="E38" s="132">
        <f t="shared" si="4"/>
        <v>358.11</v>
      </c>
      <c r="F38" s="132">
        <f t="shared" si="7"/>
        <v>871396.42999999993</v>
      </c>
      <c r="G38" s="132">
        <f t="shared" si="2"/>
        <v>867574.53999999992</v>
      </c>
      <c r="H38" s="132">
        <f t="shared" si="5"/>
        <v>358.10812191780821</v>
      </c>
      <c r="I38" s="113">
        <f t="shared" si="3"/>
        <v>-1.8780821918085167E-3</v>
      </c>
    </row>
    <row r="39" spans="1:9" x14ac:dyDescent="0.25">
      <c r="A39" s="45">
        <v>43926</v>
      </c>
      <c r="B39" s="134">
        <f t="shared" si="6"/>
        <v>1</v>
      </c>
      <c r="C39" s="132">
        <f t="shared" si="0"/>
        <v>4180</v>
      </c>
      <c r="D39" s="133">
        <f t="shared" si="1"/>
        <v>3823.46</v>
      </c>
      <c r="E39" s="132">
        <f t="shared" si="4"/>
        <v>356.54</v>
      </c>
      <c r="F39" s="132">
        <f t="shared" si="7"/>
        <v>867574.53999999992</v>
      </c>
      <c r="G39" s="132">
        <f t="shared" si="2"/>
        <v>863751.08</v>
      </c>
      <c r="H39" s="132">
        <f t="shared" si="5"/>
        <v>356.53748219178078</v>
      </c>
      <c r="I39" s="113">
        <f t="shared" si="3"/>
        <v>-2.5178082192383044E-3</v>
      </c>
    </row>
    <row r="40" spans="1:9" x14ac:dyDescent="0.25">
      <c r="A40" s="45">
        <v>43927</v>
      </c>
      <c r="B40" s="134">
        <f t="shared" si="6"/>
        <v>1</v>
      </c>
      <c r="C40" s="132">
        <f t="shared" si="0"/>
        <v>4180</v>
      </c>
      <c r="D40" s="133">
        <f t="shared" si="1"/>
        <v>3825.0299999999997</v>
      </c>
      <c r="E40" s="132">
        <f t="shared" si="4"/>
        <v>354.97</v>
      </c>
      <c r="F40" s="132">
        <f t="shared" si="7"/>
        <v>863751.08</v>
      </c>
      <c r="G40" s="132">
        <f t="shared" si="2"/>
        <v>859926.04999999993</v>
      </c>
      <c r="H40" s="132">
        <f t="shared" si="5"/>
        <v>354.96619726027393</v>
      </c>
      <c r="I40" s="113">
        <f t="shared" si="3"/>
        <v>-3.8027397260975704E-3</v>
      </c>
    </row>
    <row r="41" spans="1:9" x14ac:dyDescent="0.25">
      <c r="A41" s="45">
        <v>43928</v>
      </c>
      <c r="B41" s="134">
        <f t="shared" si="6"/>
        <v>1</v>
      </c>
      <c r="C41" s="132">
        <f t="shared" si="0"/>
        <v>4180</v>
      </c>
      <c r="D41" s="133">
        <f t="shared" si="1"/>
        <v>3826.61</v>
      </c>
      <c r="E41" s="132">
        <f t="shared" si="4"/>
        <v>353.39</v>
      </c>
      <c r="F41" s="132">
        <f t="shared" si="7"/>
        <v>859926.04999999993</v>
      </c>
      <c r="G41" s="132">
        <f t="shared" si="2"/>
        <v>856099.44</v>
      </c>
      <c r="H41" s="132">
        <f t="shared" si="5"/>
        <v>353.39426712328765</v>
      </c>
      <c r="I41" s="113">
        <f t="shared" si="3"/>
        <v>4.267123287661434E-3</v>
      </c>
    </row>
    <row r="42" spans="1:9" x14ac:dyDescent="0.25">
      <c r="A42" s="45">
        <v>43929</v>
      </c>
      <c r="B42" s="134">
        <f t="shared" si="6"/>
        <v>1</v>
      </c>
      <c r="C42" s="132">
        <f t="shared" si="0"/>
        <v>4180</v>
      </c>
      <c r="D42" s="133">
        <f t="shared" si="1"/>
        <v>3828.18</v>
      </c>
      <c r="E42" s="132">
        <f t="shared" si="4"/>
        <v>351.82</v>
      </c>
      <c r="F42" s="132">
        <f t="shared" si="7"/>
        <v>856099.44</v>
      </c>
      <c r="G42" s="132">
        <f t="shared" si="2"/>
        <v>852271.25999999989</v>
      </c>
      <c r="H42" s="132">
        <f t="shared" si="5"/>
        <v>351.82168767123284</v>
      </c>
      <c r="I42" s="113">
        <f t="shared" si="3"/>
        <v>1.687671232843968E-3</v>
      </c>
    </row>
    <row r="43" spans="1:9" x14ac:dyDescent="0.25">
      <c r="A43" s="45">
        <v>43930</v>
      </c>
      <c r="B43" s="134">
        <f t="shared" si="6"/>
        <v>1</v>
      </c>
      <c r="C43" s="132">
        <f t="shared" si="0"/>
        <v>4180</v>
      </c>
      <c r="D43" s="133">
        <f t="shared" si="1"/>
        <v>3829.75</v>
      </c>
      <c r="E43" s="132">
        <f t="shared" si="4"/>
        <v>350.25</v>
      </c>
      <c r="F43" s="132">
        <f t="shared" si="7"/>
        <v>852271.25999999989</v>
      </c>
      <c r="G43" s="132">
        <f t="shared" si="2"/>
        <v>848441.50999999989</v>
      </c>
      <c r="H43" s="132">
        <f t="shared" si="5"/>
        <v>350.2484630136986</v>
      </c>
      <c r="I43" s="113">
        <f t="shared" si="3"/>
        <v>-1.5369863014029761E-3</v>
      </c>
    </row>
    <row r="44" spans="1:9" x14ac:dyDescent="0.25">
      <c r="A44" s="45">
        <v>43931</v>
      </c>
      <c r="B44" s="134">
        <f t="shared" si="6"/>
        <v>1</v>
      </c>
      <c r="C44" s="132">
        <f t="shared" si="0"/>
        <v>4180</v>
      </c>
      <c r="D44" s="133">
        <f t="shared" si="1"/>
        <v>3831.33</v>
      </c>
      <c r="E44" s="132">
        <f t="shared" si="4"/>
        <v>348.67</v>
      </c>
      <c r="F44" s="132">
        <f t="shared" si="7"/>
        <v>848441.50999999989</v>
      </c>
      <c r="G44" s="132">
        <f t="shared" si="2"/>
        <v>844610.17999999993</v>
      </c>
      <c r="H44" s="132">
        <f t="shared" si="5"/>
        <v>348.67459315068487</v>
      </c>
      <c r="I44" s="113">
        <f t="shared" si="3"/>
        <v>4.5931506848546633E-3</v>
      </c>
    </row>
    <row r="45" spans="1:9" x14ac:dyDescent="0.25">
      <c r="A45" s="45">
        <v>43932</v>
      </c>
      <c r="B45" s="134">
        <f t="shared" si="6"/>
        <v>1</v>
      </c>
      <c r="C45" s="132">
        <f t="shared" si="0"/>
        <v>4180</v>
      </c>
      <c r="D45" s="133">
        <f t="shared" si="1"/>
        <v>3832.9</v>
      </c>
      <c r="E45" s="132">
        <f t="shared" si="4"/>
        <v>347.1</v>
      </c>
      <c r="F45" s="132">
        <f t="shared" si="7"/>
        <v>844610.17999999993</v>
      </c>
      <c r="G45" s="132">
        <f t="shared" si="2"/>
        <v>840777.27999999991</v>
      </c>
      <c r="H45" s="132">
        <f t="shared" si="5"/>
        <v>347.10007397260273</v>
      </c>
      <c r="I45" s="113">
        <f t="shared" si="3"/>
        <v>7.3972602706362522E-5</v>
      </c>
    </row>
    <row r="46" spans="1:9" x14ac:dyDescent="0.25">
      <c r="A46" s="45">
        <v>43933</v>
      </c>
      <c r="B46" s="134">
        <f t="shared" si="6"/>
        <v>1</v>
      </c>
      <c r="C46" s="132">
        <f t="shared" si="0"/>
        <v>4180</v>
      </c>
      <c r="D46" s="133">
        <f t="shared" si="1"/>
        <v>3834.48</v>
      </c>
      <c r="E46" s="132">
        <f t="shared" si="4"/>
        <v>345.52</v>
      </c>
      <c r="F46" s="132">
        <f t="shared" si="7"/>
        <v>840777.27999999991</v>
      </c>
      <c r="G46" s="132">
        <f t="shared" si="2"/>
        <v>836942.79999999993</v>
      </c>
      <c r="H46" s="132">
        <f t="shared" si="5"/>
        <v>345.52490958904104</v>
      </c>
      <c r="I46" s="113">
        <f t="shared" si="3"/>
        <v>4.9095890410626453E-3</v>
      </c>
    </row>
    <row r="47" spans="1:9" x14ac:dyDescent="0.25">
      <c r="A47" s="45">
        <v>43934</v>
      </c>
      <c r="B47" s="134">
        <f t="shared" si="6"/>
        <v>1</v>
      </c>
      <c r="C47" s="132">
        <f t="shared" si="0"/>
        <v>4180</v>
      </c>
      <c r="D47" s="133">
        <f t="shared" si="1"/>
        <v>3836.05</v>
      </c>
      <c r="E47" s="132">
        <f t="shared" si="4"/>
        <v>343.95</v>
      </c>
      <c r="F47" s="132">
        <f t="shared" si="7"/>
        <v>836942.79999999993</v>
      </c>
      <c r="G47" s="132">
        <f t="shared" si="2"/>
        <v>833106.74999999988</v>
      </c>
      <c r="H47" s="132">
        <f t="shared" si="5"/>
        <v>343.94909589041089</v>
      </c>
      <c r="I47" s="113">
        <f t="shared" si="3"/>
        <v>-9.0410958910069894E-4</v>
      </c>
    </row>
    <row r="48" spans="1:9" x14ac:dyDescent="0.25">
      <c r="A48" s="45">
        <v>43935</v>
      </c>
      <c r="B48" s="134">
        <f t="shared" si="6"/>
        <v>1</v>
      </c>
      <c r="C48" s="132">
        <f t="shared" si="0"/>
        <v>4180</v>
      </c>
      <c r="D48" s="133">
        <f t="shared" si="1"/>
        <v>3837.63</v>
      </c>
      <c r="E48" s="132">
        <f t="shared" si="4"/>
        <v>342.37</v>
      </c>
      <c r="F48" s="132">
        <f t="shared" si="7"/>
        <v>833106.74999999988</v>
      </c>
      <c r="G48" s="132">
        <f t="shared" si="2"/>
        <v>829269.11999999988</v>
      </c>
      <c r="H48" s="132">
        <f t="shared" si="5"/>
        <v>342.3726369863013</v>
      </c>
      <c r="I48" s="113">
        <f t="shared" si="3"/>
        <v>2.6369863012973838E-3</v>
      </c>
    </row>
    <row r="49" spans="1:9" x14ac:dyDescent="0.25">
      <c r="A49" s="45">
        <v>43936</v>
      </c>
      <c r="B49" s="134">
        <f t="shared" si="6"/>
        <v>1</v>
      </c>
      <c r="C49" s="132">
        <f t="shared" si="0"/>
        <v>4180</v>
      </c>
      <c r="D49" s="133">
        <f t="shared" si="1"/>
        <v>3839.2</v>
      </c>
      <c r="E49" s="132">
        <f t="shared" si="4"/>
        <v>340.8</v>
      </c>
      <c r="F49" s="132">
        <f t="shared" si="7"/>
        <v>829269.11999999988</v>
      </c>
      <c r="G49" s="132">
        <f t="shared" si="2"/>
        <v>825429.91999999993</v>
      </c>
      <c r="H49" s="132">
        <f t="shared" si="5"/>
        <v>340.79552876712319</v>
      </c>
      <c r="I49" s="113">
        <f t="shared" si="3"/>
        <v>-4.4712328768241605E-3</v>
      </c>
    </row>
    <row r="50" spans="1:9" x14ac:dyDescent="0.25">
      <c r="A50" s="45">
        <v>43937</v>
      </c>
      <c r="B50" s="134">
        <f t="shared" si="6"/>
        <v>1</v>
      </c>
      <c r="C50" s="132">
        <f t="shared" si="0"/>
        <v>4180</v>
      </c>
      <c r="D50" s="133">
        <f t="shared" si="1"/>
        <v>3840.7799999999997</v>
      </c>
      <c r="E50" s="132">
        <f t="shared" si="4"/>
        <v>339.22</v>
      </c>
      <c r="F50" s="132">
        <f t="shared" si="7"/>
        <v>825429.91999999993</v>
      </c>
      <c r="G50" s="132">
        <f t="shared" si="2"/>
        <v>821589.1399999999</v>
      </c>
      <c r="H50" s="132">
        <f t="shared" si="5"/>
        <v>339.2177753424657</v>
      </c>
      <c r="I50" s="113">
        <f t="shared" si="3"/>
        <v>-2.2246575343274344E-3</v>
      </c>
    </row>
    <row r="51" spans="1:9" x14ac:dyDescent="0.25">
      <c r="A51" s="45">
        <v>43938</v>
      </c>
      <c r="B51" s="134">
        <f t="shared" si="6"/>
        <v>1</v>
      </c>
      <c r="C51" s="132">
        <f t="shared" si="0"/>
        <v>4180</v>
      </c>
      <c r="D51" s="133">
        <f t="shared" si="1"/>
        <v>3842.36</v>
      </c>
      <c r="E51" s="132">
        <f t="shared" si="4"/>
        <v>337.64</v>
      </c>
      <c r="F51" s="132">
        <f t="shared" si="7"/>
        <v>821589.1399999999</v>
      </c>
      <c r="G51" s="132">
        <f t="shared" si="2"/>
        <v>817746.77999999991</v>
      </c>
      <c r="H51" s="132">
        <f t="shared" si="5"/>
        <v>337.63937260273968</v>
      </c>
      <c r="I51" s="113">
        <f t="shared" si="3"/>
        <v>-6.273972603025868E-4</v>
      </c>
    </row>
    <row r="52" spans="1:9" x14ac:dyDescent="0.25">
      <c r="A52" s="45">
        <v>43939</v>
      </c>
      <c r="B52" s="134">
        <f t="shared" si="6"/>
        <v>1</v>
      </c>
      <c r="C52" s="132">
        <f t="shared" si="0"/>
        <v>4180</v>
      </c>
      <c r="D52" s="133">
        <f t="shared" si="1"/>
        <v>3843.94</v>
      </c>
      <c r="E52" s="132">
        <f t="shared" si="4"/>
        <v>336.06</v>
      </c>
      <c r="F52" s="132">
        <f t="shared" si="7"/>
        <v>817746.77999999991</v>
      </c>
      <c r="G52" s="132">
        <f t="shared" si="2"/>
        <v>813902.84</v>
      </c>
      <c r="H52" s="132">
        <f t="shared" si="5"/>
        <v>336.06032054794514</v>
      </c>
      <c r="I52" s="113">
        <f t="shared" si="3"/>
        <v>3.2054794513669549E-4</v>
      </c>
    </row>
    <row r="53" spans="1:9" x14ac:dyDescent="0.25">
      <c r="A53" s="45">
        <v>43940</v>
      </c>
      <c r="B53" s="134">
        <f t="shared" si="6"/>
        <v>1</v>
      </c>
      <c r="C53" s="132">
        <f t="shared" si="0"/>
        <v>4180</v>
      </c>
      <c r="D53" s="133">
        <f t="shared" si="1"/>
        <v>3845.52</v>
      </c>
      <c r="E53" s="132">
        <f t="shared" si="4"/>
        <v>334.48</v>
      </c>
      <c r="F53" s="132">
        <f t="shared" si="7"/>
        <v>813902.84</v>
      </c>
      <c r="G53" s="132">
        <f t="shared" si="2"/>
        <v>810057.32</v>
      </c>
      <c r="H53" s="132">
        <f t="shared" si="5"/>
        <v>334.48061917808218</v>
      </c>
      <c r="I53" s="113">
        <f t="shared" si="3"/>
        <v>6.1917808216094272E-4</v>
      </c>
    </row>
    <row r="54" spans="1:9" x14ac:dyDescent="0.25">
      <c r="A54" s="45">
        <v>43941</v>
      </c>
      <c r="B54" s="134">
        <f t="shared" si="6"/>
        <v>1</v>
      </c>
      <c r="C54" s="132">
        <f t="shared" si="0"/>
        <v>4180</v>
      </c>
      <c r="D54" s="133">
        <f t="shared" si="1"/>
        <v>3847.1</v>
      </c>
      <c r="E54" s="132">
        <f t="shared" si="4"/>
        <v>332.9</v>
      </c>
      <c r="F54" s="132">
        <f t="shared" si="7"/>
        <v>810057.32</v>
      </c>
      <c r="G54" s="132">
        <f t="shared" si="2"/>
        <v>806210.22</v>
      </c>
      <c r="H54" s="132">
        <f t="shared" si="5"/>
        <v>332.90026849315063</v>
      </c>
      <c r="I54" s="113">
        <f t="shared" si="3"/>
        <v>2.6849315065646806E-4</v>
      </c>
    </row>
    <row r="55" spans="1:9" x14ac:dyDescent="0.25">
      <c r="A55" s="45">
        <v>43942</v>
      </c>
      <c r="B55" s="134">
        <f t="shared" si="6"/>
        <v>1</v>
      </c>
      <c r="C55" s="132">
        <f t="shared" si="0"/>
        <v>4180</v>
      </c>
      <c r="D55" s="133">
        <f t="shared" si="1"/>
        <v>3848.68</v>
      </c>
      <c r="E55" s="132">
        <f t="shared" si="4"/>
        <v>331.32</v>
      </c>
      <c r="F55" s="132">
        <f t="shared" si="7"/>
        <v>806210.22</v>
      </c>
      <c r="G55" s="132">
        <f t="shared" si="2"/>
        <v>802361.53999999992</v>
      </c>
      <c r="H55" s="132">
        <f t="shared" si="5"/>
        <v>331.31926849315067</v>
      </c>
      <c r="I55" s="113">
        <f t="shared" si="3"/>
        <v>-7.3150684931988508E-4</v>
      </c>
    </row>
    <row r="56" spans="1:9" x14ac:dyDescent="0.25">
      <c r="A56" s="45">
        <v>43943</v>
      </c>
      <c r="B56" s="134">
        <f t="shared" si="6"/>
        <v>1</v>
      </c>
      <c r="C56" s="132">
        <f t="shared" si="0"/>
        <v>4180</v>
      </c>
      <c r="D56" s="133">
        <f t="shared" si="1"/>
        <v>3850.26</v>
      </c>
      <c r="E56" s="132">
        <f t="shared" si="4"/>
        <v>329.74</v>
      </c>
      <c r="F56" s="132">
        <f t="shared" si="7"/>
        <v>802361.53999999992</v>
      </c>
      <c r="G56" s="132">
        <f t="shared" si="2"/>
        <v>798511.27999999991</v>
      </c>
      <c r="H56" s="132">
        <f t="shared" si="5"/>
        <v>329.73761917808213</v>
      </c>
      <c r="I56" s="113">
        <f t="shared" si="3"/>
        <v>-2.3808219178818035E-3</v>
      </c>
    </row>
    <row r="57" spans="1:9" x14ac:dyDescent="0.25">
      <c r="A57" s="45">
        <v>43944</v>
      </c>
      <c r="B57" s="134">
        <f t="shared" si="6"/>
        <v>1</v>
      </c>
      <c r="C57" s="132">
        <f t="shared" si="0"/>
        <v>4180</v>
      </c>
      <c r="D57" s="133">
        <f t="shared" si="1"/>
        <v>3851.84</v>
      </c>
      <c r="E57" s="132">
        <f t="shared" si="4"/>
        <v>328.16</v>
      </c>
      <c r="F57" s="132">
        <f t="shared" si="7"/>
        <v>798511.27999999991</v>
      </c>
      <c r="G57" s="132">
        <f t="shared" si="2"/>
        <v>794659.44</v>
      </c>
      <c r="H57" s="132">
        <f t="shared" si="5"/>
        <v>328.15532054794517</v>
      </c>
      <c r="I57" s="113">
        <f t="shared" si="3"/>
        <v>-4.679452054858757E-3</v>
      </c>
    </row>
    <row r="58" spans="1:9" x14ac:dyDescent="0.25">
      <c r="A58" s="45">
        <v>43945</v>
      </c>
      <c r="B58" s="134">
        <f t="shared" si="6"/>
        <v>1</v>
      </c>
      <c r="C58" s="132">
        <f t="shared" si="0"/>
        <v>4180</v>
      </c>
      <c r="D58" s="133">
        <f t="shared" si="1"/>
        <v>3853.43</v>
      </c>
      <c r="E58" s="132">
        <f t="shared" si="4"/>
        <v>326.57</v>
      </c>
      <c r="F58" s="132">
        <f t="shared" si="7"/>
        <v>794659.44</v>
      </c>
      <c r="G58" s="132">
        <f t="shared" si="2"/>
        <v>790806.00999999989</v>
      </c>
      <c r="H58" s="132">
        <f t="shared" si="5"/>
        <v>326.57237260273968</v>
      </c>
      <c r="I58" s="113">
        <f t="shared" si="3"/>
        <v>2.372602739683316E-3</v>
      </c>
    </row>
    <row r="59" spans="1:9" x14ac:dyDescent="0.25">
      <c r="A59" s="45">
        <v>43946</v>
      </c>
      <c r="B59" s="134">
        <f t="shared" si="6"/>
        <v>1</v>
      </c>
      <c r="C59" s="132">
        <f t="shared" si="0"/>
        <v>4180</v>
      </c>
      <c r="D59" s="133">
        <f t="shared" si="1"/>
        <v>3855.01</v>
      </c>
      <c r="E59" s="132">
        <f t="shared" si="4"/>
        <v>324.99</v>
      </c>
      <c r="F59" s="132">
        <f t="shared" si="7"/>
        <v>790806.00999999989</v>
      </c>
      <c r="G59" s="132">
        <f t="shared" si="2"/>
        <v>786950.99999999988</v>
      </c>
      <c r="H59" s="132">
        <f t="shared" si="5"/>
        <v>324.98877123287667</v>
      </c>
      <c r="I59" s="113">
        <f t="shared" si="3"/>
        <v>-1.2287671233366382E-3</v>
      </c>
    </row>
    <row r="60" spans="1:9" x14ac:dyDescent="0.25">
      <c r="A60" s="45">
        <v>43947</v>
      </c>
      <c r="B60" s="134">
        <f t="shared" si="6"/>
        <v>1</v>
      </c>
      <c r="C60" s="132">
        <f t="shared" si="0"/>
        <v>4180</v>
      </c>
      <c r="D60" s="133">
        <f t="shared" si="1"/>
        <v>3856.6</v>
      </c>
      <c r="E60" s="132">
        <f t="shared" si="4"/>
        <v>323.39999999999998</v>
      </c>
      <c r="F60" s="132">
        <f t="shared" si="7"/>
        <v>786950.99999999988</v>
      </c>
      <c r="G60" s="132">
        <f t="shared" si="2"/>
        <v>783094.39999999991</v>
      </c>
      <c r="H60" s="132">
        <f t="shared" si="5"/>
        <v>323.40452054794514</v>
      </c>
      <c r="I60" s="113">
        <f t="shared" si="3"/>
        <v>4.5205479451624342E-3</v>
      </c>
    </row>
    <row r="61" spans="1:9" x14ac:dyDescent="0.25">
      <c r="A61" s="45">
        <v>43948</v>
      </c>
      <c r="B61" s="134">
        <f t="shared" si="6"/>
        <v>1</v>
      </c>
      <c r="C61" s="132">
        <f t="shared" si="0"/>
        <v>4180</v>
      </c>
      <c r="D61" s="133">
        <f t="shared" si="1"/>
        <v>3858.18</v>
      </c>
      <c r="E61" s="132">
        <f t="shared" si="4"/>
        <v>321.82</v>
      </c>
      <c r="F61" s="132">
        <f t="shared" si="7"/>
        <v>783094.39999999991</v>
      </c>
      <c r="G61" s="132">
        <f t="shared" si="2"/>
        <v>779236.21999999986</v>
      </c>
      <c r="H61" s="132">
        <f t="shared" si="5"/>
        <v>321.81961643835615</v>
      </c>
      <c r="I61" s="113">
        <f t="shared" si="3"/>
        <v>-3.835616438436773E-4</v>
      </c>
    </row>
    <row r="62" spans="1:9" x14ac:dyDescent="0.25">
      <c r="A62" s="45">
        <v>43949</v>
      </c>
      <c r="B62" s="134">
        <f t="shared" si="6"/>
        <v>1</v>
      </c>
      <c r="C62" s="132">
        <f t="shared" si="0"/>
        <v>4180</v>
      </c>
      <c r="D62" s="133">
        <f t="shared" si="1"/>
        <v>3859.77</v>
      </c>
      <c r="E62" s="132">
        <f t="shared" si="4"/>
        <v>320.23</v>
      </c>
      <c r="F62" s="132">
        <f t="shared" si="7"/>
        <v>779236.21999999986</v>
      </c>
      <c r="G62" s="132">
        <f t="shared" si="2"/>
        <v>775376.44999999984</v>
      </c>
      <c r="H62" s="132">
        <f t="shared" si="5"/>
        <v>320.23406301369857</v>
      </c>
      <c r="I62" s="113">
        <f t="shared" si="3"/>
        <v>4.0630136985555509E-3</v>
      </c>
    </row>
    <row r="63" spans="1:9" x14ac:dyDescent="0.25">
      <c r="A63" s="45">
        <v>43950</v>
      </c>
      <c r="B63" s="134">
        <f t="shared" si="6"/>
        <v>1</v>
      </c>
      <c r="C63" s="132">
        <f t="shared" si="0"/>
        <v>4180</v>
      </c>
      <c r="D63" s="133">
        <f t="shared" si="1"/>
        <v>3861.35</v>
      </c>
      <c r="E63" s="132">
        <f t="shared" si="4"/>
        <v>318.64999999999998</v>
      </c>
      <c r="F63" s="132">
        <f t="shared" si="7"/>
        <v>775376.44999999984</v>
      </c>
      <c r="G63" s="132">
        <f t="shared" si="2"/>
        <v>771515.09999999986</v>
      </c>
      <c r="H63" s="132">
        <f t="shared" si="5"/>
        <v>318.64785616438348</v>
      </c>
      <c r="I63" s="113">
        <f t="shared" si="3"/>
        <v>-2.1438356164935612E-3</v>
      </c>
    </row>
    <row r="64" spans="1:9" x14ac:dyDescent="0.25">
      <c r="A64" s="45">
        <v>43951</v>
      </c>
      <c r="B64" s="134">
        <f t="shared" si="6"/>
        <v>1</v>
      </c>
      <c r="C64" s="132">
        <f t="shared" si="0"/>
        <v>4180</v>
      </c>
      <c r="D64" s="133">
        <f t="shared" si="1"/>
        <v>3862.94</v>
      </c>
      <c r="E64" s="132">
        <f t="shared" si="4"/>
        <v>317.06</v>
      </c>
      <c r="F64" s="132">
        <f t="shared" si="7"/>
        <v>771515.09999999986</v>
      </c>
      <c r="G64" s="132">
        <f t="shared" si="2"/>
        <v>767652.15999999992</v>
      </c>
      <c r="H64" s="132">
        <f t="shared" si="5"/>
        <v>317.06099999999992</v>
      </c>
      <c r="I64" s="113">
        <f t="shared" si="3"/>
        <v>9.9999999991950972E-4</v>
      </c>
    </row>
    <row r="65" spans="1:9" x14ac:dyDescent="0.25">
      <c r="A65" s="45">
        <v>43952</v>
      </c>
      <c r="B65" s="134">
        <f t="shared" si="6"/>
        <v>1</v>
      </c>
      <c r="C65" s="132">
        <f t="shared" si="0"/>
        <v>4180</v>
      </c>
      <c r="D65" s="133">
        <f t="shared" si="1"/>
        <v>3864.5299999999997</v>
      </c>
      <c r="E65" s="132">
        <f t="shared" si="4"/>
        <v>315.47000000000003</v>
      </c>
      <c r="F65" s="132">
        <f t="shared" si="7"/>
        <v>767652.15999999992</v>
      </c>
      <c r="G65" s="132">
        <f t="shared" si="2"/>
        <v>763787.62999999989</v>
      </c>
      <c r="H65" s="132">
        <f t="shared" si="5"/>
        <v>315.47349041095885</v>
      </c>
      <c r="I65" s="113">
        <f t="shared" si="3"/>
        <v>3.4904109588183019E-3</v>
      </c>
    </row>
    <row r="66" spans="1:9" x14ac:dyDescent="0.25">
      <c r="A66" s="45">
        <v>43953</v>
      </c>
      <c r="B66" s="134">
        <f t="shared" si="6"/>
        <v>1</v>
      </c>
      <c r="C66" s="132">
        <f t="shared" si="0"/>
        <v>4180</v>
      </c>
      <c r="D66" s="133">
        <f t="shared" si="1"/>
        <v>3866.11</v>
      </c>
      <c r="E66" s="132">
        <f t="shared" si="4"/>
        <v>313.89</v>
      </c>
      <c r="F66" s="132">
        <f t="shared" si="7"/>
        <v>763787.62999999989</v>
      </c>
      <c r="G66" s="132">
        <f t="shared" si="2"/>
        <v>759921.5199999999</v>
      </c>
      <c r="H66" s="132">
        <f t="shared" si="5"/>
        <v>313.8853273972602</v>
      </c>
      <c r="I66" s="113">
        <f t="shared" si="3"/>
        <v>-4.6726027397880898E-3</v>
      </c>
    </row>
    <row r="67" spans="1:9" x14ac:dyDescent="0.25">
      <c r="A67" s="45">
        <v>43954</v>
      </c>
      <c r="B67" s="134">
        <f t="shared" si="6"/>
        <v>1</v>
      </c>
      <c r="C67" s="132">
        <f t="shared" si="0"/>
        <v>4180</v>
      </c>
      <c r="D67" s="133">
        <f t="shared" si="1"/>
        <v>3867.7</v>
      </c>
      <c r="E67" s="132">
        <f t="shared" si="4"/>
        <v>312.3</v>
      </c>
      <c r="F67" s="132">
        <f t="shared" si="7"/>
        <v>759921.5199999999</v>
      </c>
      <c r="G67" s="132">
        <f t="shared" si="2"/>
        <v>756053.82</v>
      </c>
      <c r="H67" s="132">
        <f t="shared" si="5"/>
        <v>312.29651506849314</v>
      </c>
      <c r="I67" s="113">
        <f t="shared" si="3"/>
        <v>-3.4849315068754549E-3</v>
      </c>
    </row>
    <row r="68" spans="1:9" x14ac:dyDescent="0.25">
      <c r="A68" s="45">
        <v>43955</v>
      </c>
      <c r="B68" s="134">
        <f t="shared" si="6"/>
        <v>1</v>
      </c>
      <c r="C68" s="132">
        <f t="shared" si="0"/>
        <v>4180</v>
      </c>
      <c r="D68" s="133">
        <f t="shared" si="1"/>
        <v>3869.29</v>
      </c>
      <c r="E68" s="132">
        <f t="shared" si="4"/>
        <v>310.70999999999998</v>
      </c>
      <c r="F68" s="132">
        <f t="shared" si="7"/>
        <v>756053.82</v>
      </c>
      <c r="G68" s="132">
        <f t="shared" ref="G68:G131" si="8">F68-D68</f>
        <v>752184.52999999991</v>
      </c>
      <c r="H68" s="132">
        <f t="shared" si="5"/>
        <v>310.70704931506845</v>
      </c>
      <c r="I68" s="113">
        <f t="shared" ref="I68:I131" si="9">H68-E68</f>
        <v>-2.9506849315339423E-3</v>
      </c>
    </row>
    <row r="69" spans="1:9" x14ac:dyDescent="0.25">
      <c r="A69" s="45">
        <v>43956</v>
      </c>
      <c r="B69" s="134">
        <f t="shared" ref="B69:B132" si="10">A69-A68</f>
        <v>1</v>
      </c>
      <c r="C69" s="132">
        <f t="shared" ref="C69:C132" si="11">$D$2</f>
        <v>4180</v>
      </c>
      <c r="D69" s="133">
        <f t="shared" ref="D69:D132" si="12">C69-E69</f>
        <v>3870.88</v>
      </c>
      <c r="E69" s="132">
        <f t="shared" ref="E69:E132" si="13">ROUND(F69*B69*$B$2/365,2)</f>
        <v>309.12</v>
      </c>
      <c r="F69" s="132">
        <f t="shared" ref="F69:F132" si="14">G68</f>
        <v>752184.52999999991</v>
      </c>
      <c r="G69" s="132">
        <f t="shared" si="8"/>
        <v>748313.64999999991</v>
      </c>
      <c r="H69" s="132">
        <f t="shared" ref="H69:H132" si="15">F69*$B$2*B69/365</f>
        <v>309.11693013698624</v>
      </c>
      <c r="I69" s="113">
        <f t="shared" si="9"/>
        <v>-3.0698630137635519E-3</v>
      </c>
    </row>
    <row r="70" spans="1:9" x14ac:dyDescent="0.25">
      <c r="A70" s="45">
        <v>43957</v>
      </c>
      <c r="B70" s="134">
        <f t="shared" si="10"/>
        <v>1</v>
      </c>
      <c r="C70" s="132">
        <f t="shared" si="11"/>
        <v>4180</v>
      </c>
      <c r="D70" s="133">
        <f t="shared" si="12"/>
        <v>3872.4700000000003</v>
      </c>
      <c r="E70" s="132">
        <f t="shared" si="13"/>
        <v>307.52999999999997</v>
      </c>
      <c r="F70" s="132">
        <f t="shared" si="14"/>
        <v>748313.64999999991</v>
      </c>
      <c r="G70" s="132">
        <f t="shared" si="8"/>
        <v>744441.17999999993</v>
      </c>
      <c r="H70" s="132">
        <f t="shared" si="15"/>
        <v>307.52615753424652</v>
      </c>
      <c r="I70" s="113">
        <f t="shared" si="9"/>
        <v>-3.8424657534505968E-3</v>
      </c>
    </row>
    <row r="71" spans="1:9" x14ac:dyDescent="0.25">
      <c r="A71" s="45">
        <v>43958</v>
      </c>
      <c r="B71" s="134">
        <f t="shared" si="10"/>
        <v>1</v>
      </c>
      <c r="C71" s="132">
        <f t="shared" si="11"/>
        <v>4180</v>
      </c>
      <c r="D71" s="133">
        <f t="shared" si="12"/>
        <v>3874.07</v>
      </c>
      <c r="E71" s="132">
        <f t="shared" si="13"/>
        <v>305.93</v>
      </c>
      <c r="F71" s="132">
        <f t="shared" si="14"/>
        <v>744441.17999999993</v>
      </c>
      <c r="G71" s="132">
        <f t="shared" si="8"/>
        <v>740567.11</v>
      </c>
      <c r="H71" s="132">
        <f t="shared" si="15"/>
        <v>305.93473150684929</v>
      </c>
      <c r="I71" s="113">
        <f t="shared" si="9"/>
        <v>4.731506849282141E-3</v>
      </c>
    </row>
    <row r="72" spans="1:9" x14ac:dyDescent="0.25">
      <c r="A72" s="45">
        <v>43959</v>
      </c>
      <c r="B72" s="134">
        <f t="shared" si="10"/>
        <v>1</v>
      </c>
      <c r="C72" s="132">
        <f t="shared" si="11"/>
        <v>4180</v>
      </c>
      <c r="D72" s="133">
        <f t="shared" si="12"/>
        <v>3875.66</v>
      </c>
      <c r="E72" s="132">
        <f t="shared" si="13"/>
        <v>304.33999999999997</v>
      </c>
      <c r="F72" s="132">
        <f t="shared" si="14"/>
        <v>740567.11</v>
      </c>
      <c r="G72" s="132">
        <f t="shared" si="8"/>
        <v>736691.45</v>
      </c>
      <c r="H72" s="132">
        <f t="shared" si="15"/>
        <v>304.3426479452055</v>
      </c>
      <c r="I72" s="113">
        <f t="shared" si="9"/>
        <v>2.6479452055241381E-3</v>
      </c>
    </row>
    <row r="73" spans="1:9" x14ac:dyDescent="0.25">
      <c r="A73" s="45">
        <v>43960</v>
      </c>
      <c r="B73" s="134">
        <f t="shared" si="10"/>
        <v>1</v>
      </c>
      <c r="C73" s="132">
        <f t="shared" si="11"/>
        <v>4180</v>
      </c>
      <c r="D73" s="133">
        <f t="shared" si="12"/>
        <v>3877.25</v>
      </c>
      <c r="E73" s="132">
        <f t="shared" si="13"/>
        <v>302.75</v>
      </c>
      <c r="F73" s="132">
        <f t="shared" si="14"/>
        <v>736691.45</v>
      </c>
      <c r="G73" s="132">
        <f t="shared" si="8"/>
        <v>732814.2</v>
      </c>
      <c r="H73" s="132">
        <f t="shared" si="15"/>
        <v>302.74991095890408</v>
      </c>
      <c r="I73" s="113">
        <f t="shared" si="9"/>
        <v>-8.9041095918673818E-5</v>
      </c>
    </row>
    <row r="74" spans="1:9" x14ac:dyDescent="0.25">
      <c r="A74" s="45">
        <v>43961</v>
      </c>
      <c r="B74" s="134">
        <f t="shared" si="10"/>
        <v>1</v>
      </c>
      <c r="C74" s="132">
        <f t="shared" si="11"/>
        <v>4180</v>
      </c>
      <c r="D74" s="133">
        <f t="shared" si="12"/>
        <v>3878.84</v>
      </c>
      <c r="E74" s="132">
        <f t="shared" si="13"/>
        <v>301.16000000000003</v>
      </c>
      <c r="F74" s="132">
        <f t="shared" si="14"/>
        <v>732814.2</v>
      </c>
      <c r="G74" s="132">
        <f t="shared" si="8"/>
        <v>728935.36</v>
      </c>
      <c r="H74" s="132">
        <f t="shared" si="15"/>
        <v>301.15652054794521</v>
      </c>
      <c r="I74" s="113">
        <f t="shared" si="9"/>
        <v>-3.4794520548189212E-3</v>
      </c>
    </row>
    <row r="75" spans="1:9" x14ac:dyDescent="0.25">
      <c r="A75" s="45">
        <v>43962</v>
      </c>
      <c r="B75" s="134">
        <f t="shared" si="10"/>
        <v>1</v>
      </c>
      <c r="C75" s="132">
        <f t="shared" si="11"/>
        <v>4180</v>
      </c>
      <c r="D75" s="133">
        <f t="shared" si="12"/>
        <v>3880.44</v>
      </c>
      <c r="E75" s="132">
        <f t="shared" si="13"/>
        <v>299.56</v>
      </c>
      <c r="F75" s="132">
        <f t="shared" si="14"/>
        <v>728935.36</v>
      </c>
      <c r="G75" s="132">
        <f t="shared" si="8"/>
        <v>725054.92</v>
      </c>
      <c r="H75" s="132">
        <f t="shared" si="15"/>
        <v>299.56247671232876</v>
      </c>
      <c r="I75" s="113">
        <f t="shared" si="9"/>
        <v>2.4767123287574577E-3</v>
      </c>
    </row>
    <row r="76" spans="1:9" x14ac:dyDescent="0.25">
      <c r="A76" s="45">
        <v>43963</v>
      </c>
      <c r="B76" s="134">
        <f t="shared" si="10"/>
        <v>1</v>
      </c>
      <c r="C76" s="132">
        <f t="shared" si="11"/>
        <v>4180</v>
      </c>
      <c r="D76" s="133">
        <f t="shared" si="12"/>
        <v>3882.0299999999997</v>
      </c>
      <c r="E76" s="132">
        <f t="shared" si="13"/>
        <v>297.97000000000003</v>
      </c>
      <c r="F76" s="132">
        <f t="shared" si="14"/>
        <v>725054.92</v>
      </c>
      <c r="G76" s="132">
        <f t="shared" si="8"/>
        <v>721172.89</v>
      </c>
      <c r="H76" s="132">
        <f t="shared" si="15"/>
        <v>297.96777534246576</v>
      </c>
      <c r="I76" s="113">
        <f t="shared" si="9"/>
        <v>-2.224657534270591E-3</v>
      </c>
    </row>
    <row r="77" spans="1:9" x14ac:dyDescent="0.25">
      <c r="A77" s="45">
        <v>43964</v>
      </c>
      <c r="B77" s="134">
        <f t="shared" si="10"/>
        <v>1</v>
      </c>
      <c r="C77" s="132">
        <f t="shared" si="11"/>
        <v>4180</v>
      </c>
      <c r="D77" s="133">
        <f t="shared" si="12"/>
        <v>3883.63</v>
      </c>
      <c r="E77" s="132">
        <f t="shared" si="13"/>
        <v>296.37</v>
      </c>
      <c r="F77" s="132">
        <f t="shared" si="14"/>
        <v>721172.89</v>
      </c>
      <c r="G77" s="132">
        <f t="shared" si="8"/>
        <v>717289.26</v>
      </c>
      <c r="H77" s="132">
        <f t="shared" si="15"/>
        <v>296.37242054794518</v>
      </c>
      <c r="I77" s="113">
        <f t="shared" si="9"/>
        <v>2.4205479451779865E-3</v>
      </c>
    </row>
    <row r="78" spans="1:9" x14ac:dyDescent="0.25">
      <c r="A78" s="45">
        <v>43965</v>
      </c>
      <c r="B78" s="134">
        <f t="shared" si="10"/>
        <v>1</v>
      </c>
      <c r="C78" s="132">
        <f t="shared" si="11"/>
        <v>4180</v>
      </c>
      <c r="D78" s="133">
        <f t="shared" si="12"/>
        <v>3885.2200000000003</v>
      </c>
      <c r="E78" s="132">
        <f t="shared" si="13"/>
        <v>294.77999999999997</v>
      </c>
      <c r="F78" s="132">
        <f t="shared" si="14"/>
        <v>717289.26</v>
      </c>
      <c r="G78" s="132">
        <f t="shared" si="8"/>
        <v>713404.04</v>
      </c>
      <c r="H78" s="132">
        <f t="shared" si="15"/>
        <v>294.77640821917805</v>
      </c>
      <c r="I78" s="113">
        <f t="shared" si="9"/>
        <v>-3.5917808219210201E-3</v>
      </c>
    </row>
    <row r="79" spans="1:9" x14ac:dyDescent="0.25">
      <c r="A79" s="45">
        <v>43966</v>
      </c>
      <c r="B79" s="134">
        <f t="shared" si="10"/>
        <v>1</v>
      </c>
      <c r="C79" s="132">
        <f t="shared" si="11"/>
        <v>4180</v>
      </c>
      <c r="D79" s="133">
        <f t="shared" si="12"/>
        <v>3886.82</v>
      </c>
      <c r="E79" s="132">
        <f t="shared" si="13"/>
        <v>293.18</v>
      </c>
      <c r="F79" s="132">
        <f t="shared" si="14"/>
        <v>713404.04</v>
      </c>
      <c r="G79" s="132">
        <f t="shared" si="8"/>
        <v>709517.22000000009</v>
      </c>
      <c r="H79" s="132">
        <f t="shared" si="15"/>
        <v>293.17974246575341</v>
      </c>
      <c r="I79" s="113">
        <f t="shared" si="9"/>
        <v>-2.5753424660024393E-4</v>
      </c>
    </row>
    <row r="80" spans="1:9" x14ac:dyDescent="0.25">
      <c r="A80" s="45">
        <v>43967</v>
      </c>
      <c r="B80" s="134">
        <f t="shared" si="10"/>
        <v>1</v>
      </c>
      <c r="C80" s="132">
        <f t="shared" si="11"/>
        <v>4180</v>
      </c>
      <c r="D80" s="133">
        <f t="shared" si="12"/>
        <v>3888.42</v>
      </c>
      <c r="E80" s="132">
        <f t="shared" si="13"/>
        <v>291.58</v>
      </c>
      <c r="F80" s="132">
        <f t="shared" si="14"/>
        <v>709517.22000000009</v>
      </c>
      <c r="G80" s="132">
        <f t="shared" si="8"/>
        <v>705628.8</v>
      </c>
      <c r="H80" s="132">
        <f t="shared" si="15"/>
        <v>291.5824191780822</v>
      </c>
      <c r="I80" s="113">
        <f t="shared" si="9"/>
        <v>2.4191780822206965E-3</v>
      </c>
    </row>
    <row r="81" spans="1:9" x14ac:dyDescent="0.25">
      <c r="A81" s="45">
        <v>43968</v>
      </c>
      <c r="B81" s="134">
        <f t="shared" si="10"/>
        <v>1</v>
      </c>
      <c r="C81" s="132">
        <f t="shared" si="11"/>
        <v>4180</v>
      </c>
      <c r="D81" s="133">
        <f t="shared" si="12"/>
        <v>3890.02</v>
      </c>
      <c r="E81" s="132">
        <f t="shared" si="13"/>
        <v>289.98</v>
      </c>
      <c r="F81" s="132">
        <f t="shared" si="14"/>
        <v>705628.8</v>
      </c>
      <c r="G81" s="132">
        <f t="shared" si="8"/>
        <v>701738.78</v>
      </c>
      <c r="H81" s="132">
        <f t="shared" si="15"/>
        <v>289.98443835616439</v>
      </c>
      <c r="I81" s="113">
        <f t="shared" si="9"/>
        <v>4.438356164371271E-3</v>
      </c>
    </row>
    <row r="82" spans="1:9" x14ac:dyDescent="0.25">
      <c r="A82" s="45">
        <v>43969</v>
      </c>
      <c r="B82" s="134">
        <f t="shared" si="10"/>
        <v>1</v>
      </c>
      <c r="C82" s="132">
        <f t="shared" si="11"/>
        <v>4180</v>
      </c>
      <c r="D82" s="133">
        <f t="shared" si="12"/>
        <v>3891.61</v>
      </c>
      <c r="E82" s="132">
        <f t="shared" si="13"/>
        <v>288.39</v>
      </c>
      <c r="F82" s="132">
        <f t="shared" si="14"/>
        <v>701738.78</v>
      </c>
      <c r="G82" s="132">
        <f t="shared" si="8"/>
        <v>697847.17</v>
      </c>
      <c r="H82" s="132">
        <f t="shared" si="15"/>
        <v>288.38579999999996</v>
      </c>
      <c r="I82" s="113">
        <f t="shared" si="9"/>
        <v>-4.2000000000257387E-3</v>
      </c>
    </row>
    <row r="83" spans="1:9" x14ac:dyDescent="0.25">
      <c r="A83" s="45">
        <v>43970</v>
      </c>
      <c r="B83" s="134">
        <f t="shared" si="10"/>
        <v>1</v>
      </c>
      <c r="C83" s="132">
        <f t="shared" si="11"/>
        <v>4180</v>
      </c>
      <c r="D83" s="133">
        <f t="shared" si="12"/>
        <v>3893.21</v>
      </c>
      <c r="E83" s="132">
        <f t="shared" si="13"/>
        <v>286.79000000000002</v>
      </c>
      <c r="F83" s="132">
        <f t="shared" si="14"/>
        <v>697847.17</v>
      </c>
      <c r="G83" s="132">
        <f t="shared" si="8"/>
        <v>693953.96000000008</v>
      </c>
      <c r="H83" s="132">
        <f t="shared" si="15"/>
        <v>286.78650821917807</v>
      </c>
      <c r="I83" s="113">
        <f t="shared" si="9"/>
        <v>-3.4917808219461222E-3</v>
      </c>
    </row>
    <row r="84" spans="1:9" x14ac:dyDescent="0.25">
      <c r="A84" s="45">
        <v>43971</v>
      </c>
      <c r="B84" s="134">
        <f t="shared" si="10"/>
        <v>1</v>
      </c>
      <c r="C84" s="132">
        <f t="shared" si="11"/>
        <v>4180</v>
      </c>
      <c r="D84" s="133">
        <f t="shared" si="12"/>
        <v>3894.81</v>
      </c>
      <c r="E84" s="132">
        <f t="shared" si="13"/>
        <v>285.19</v>
      </c>
      <c r="F84" s="132">
        <f t="shared" si="14"/>
        <v>693953.96000000008</v>
      </c>
      <c r="G84" s="132">
        <f t="shared" si="8"/>
        <v>690059.15</v>
      </c>
      <c r="H84" s="132">
        <f t="shared" si="15"/>
        <v>285.18655890410963</v>
      </c>
      <c r="I84" s="113">
        <f t="shared" si="9"/>
        <v>-3.4410958903663413E-3</v>
      </c>
    </row>
    <row r="85" spans="1:9" x14ac:dyDescent="0.25">
      <c r="A85" s="45">
        <v>43972</v>
      </c>
      <c r="B85" s="134">
        <f t="shared" si="10"/>
        <v>1</v>
      </c>
      <c r="C85" s="132">
        <f t="shared" si="11"/>
        <v>4180</v>
      </c>
      <c r="D85" s="133">
        <f t="shared" si="12"/>
        <v>3896.41</v>
      </c>
      <c r="E85" s="132">
        <f t="shared" si="13"/>
        <v>283.58999999999997</v>
      </c>
      <c r="F85" s="132">
        <f t="shared" si="14"/>
        <v>690059.15</v>
      </c>
      <c r="G85" s="132">
        <f t="shared" si="8"/>
        <v>686162.74</v>
      </c>
      <c r="H85" s="132">
        <f t="shared" si="15"/>
        <v>283.58595205479452</v>
      </c>
      <c r="I85" s="113">
        <f t="shared" si="9"/>
        <v>-4.0479452054569265E-3</v>
      </c>
    </row>
    <row r="86" spans="1:9" x14ac:dyDescent="0.25">
      <c r="A86" s="45">
        <v>43973</v>
      </c>
      <c r="B86" s="134">
        <f t="shared" si="10"/>
        <v>1</v>
      </c>
      <c r="C86" s="132">
        <f t="shared" si="11"/>
        <v>4180</v>
      </c>
      <c r="D86" s="133">
        <f t="shared" si="12"/>
        <v>3898.02</v>
      </c>
      <c r="E86" s="132">
        <f t="shared" si="13"/>
        <v>281.98</v>
      </c>
      <c r="F86" s="132">
        <f t="shared" si="14"/>
        <v>686162.74</v>
      </c>
      <c r="G86" s="132">
        <f t="shared" si="8"/>
        <v>682264.72</v>
      </c>
      <c r="H86" s="132">
        <f t="shared" si="15"/>
        <v>281.98468767123285</v>
      </c>
      <c r="I86" s="113">
        <f t="shared" si="9"/>
        <v>4.6876712328298709E-3</v>
      </c>
    </row>
    <row r="87" spans="1:9" x14ac:dyDescent="0.25">
      <c r="A87" s="45">
        <v>43974</v>
      </c>
      <c r="B87" s="134">
        <f t="shared" si="10"/>
        <v>1</v>
      </c>
      <c r="C87" s="132">
        <f t="shared" si="11"/>
        <v>4180</v>
      </c>
      <c r="D87" s="133">
        <f t="shared" si="12"/>
        <v>3899.62</v>
      </c>
      <c r="E87" s="132">
        <f t="shared" si="13"/>
        <v>280.38</v>
      </c>
      <c r="F87" s="132">
        <f t="shared" si="14"/>
        <v>682264.72</v>
      </c>
      <c r="G87" s="132">
        <f t="shared" si="8"/>
        <v>678365.1</v>
      </c>
      <c r="H87" s="132">
        <f t="shared" si="15"/>
        <v>280.38276164383564</v>
      </c>
      <c r="I87" s="113">
        <f t="shared" si="9"/>
        <v>2.7616438356403705E-3</v>
      </c>
    </row>
    <row r="88" spans="1:9" x14ac:dyDescent="0.25">
      <c r="A88" s="45">
        <v>43975</v>
      </c>
      <c r="B88" s="134">
        <f t="shared" si="10"/>
        <v>1</v>
      </c>
      <c r="C88" s="132">
        <f t="shared" si="11"/>
        <v>4180</v>
      </c>
      <c r="D88" s="133">
        <f t="shared" si="12"/>
        <v>3901.2200000000003</v>
      </c>
      <c r="E88" s="132">
        <f t="shared" si="13"/>
        <v>278.77999999999997</v>
      </c>
      <c r="F88" s="132">
        <f t="shared" si="14"/>
        <v>678365.1</v>
      </c>
      <c r="G88" s="132">
        <f t="shared" si="8"/>
        <v>674463.88</v>
      </c>
      <c r="H88" s="132">
        <f t="shared" si="15"/>
        <v>278.78017808219175</v>
      </c>
      <c r="I88" s="113">
        <f t="shared" si="9"/>
        <v>1.7808219178050422E-4</v>
      </c>
    </row>
    <row r="89" spans="1:9" x14ac:dyDescent="0.25">
      <c r="A89" s="45">
        <v>43976</v>
      </c>
      <c r="B89" s="134">
        <f t="shared" si="10"/>
        <v>1</v>
      </c>
      <c r="C89" s="132">
        <f t="shared" si="11"/>
        <v>4180</v>
      </c>
      <c r="D89" s="133">
        <f t="shared" si="12"/>
        <v>3902.82</v>
      </c>
      <c r="E89" s="132">
        <f t="shared" si="13"/>
        <v>277.18</v>
      </c>
      <c r="F89" s="132">
        <f t="shared" si="14"/>
        <v>674463.88</v>
      </c>
      <c r="G89" s="132">
        <f t="shared" si="8"/>
        <v>670561.06000000006</v>
      </c>
      <c r="H89" s="132">
        <f t="shared" si="15"/>
        <v>277.17693698630137</v>
      </c>
      <c r="I89" s="113">
        <f t="shared" si="9"/>
        <v>-3.0630136986360412E-3</v>
      </c>
    </row>
    <row r="90" spans="1:9" x14ac:dyDescent="0.25">
      <c r="A90" s="45">
        <v>43977</v>
      </c>
      <c r="B90" s="134">
        <f t="shared" si="10"/>
        <v>1</v>
      </c>
      <c r="C90" s="132">
        <f t="shared" si="11"/>
        <v>4180</v>
      </c>
      <c r="D90" s="133">
        <f t="shared" si="12"/>
        <v>3904.43</v>
      </c>
      <c r="E90" s="132">
        <f t="shared" si="13"/>
        <v>275.57</v>
      </c>
      <c r="F90" s="132">
        <f t="shared" si="14"/>
        <v>670561.06000000006</v>
      </c>
      <c r="G90" s="132">
        <f t="shared" si="8"/>
        <v>666656.63</v>
      </c>
      <c r="H90" s="132">
        <f t="shared" si="15"/>
        <v>275.57303835616437</v>
      </c>
      <c r="I90" s="113">
        <f t="shared" si="9"/>
        <v>3.0383561643816392E-3</v>
      </c>
    </row>
    <row r="91" spans="1:9" x14ac:dyDescent="0.25">
      <c r="A91" s="45">
        <v>43978</v>
      </c>
      <c r="B91" s="134">
        <f t="shared" si="10"/>
        <v>1</v>
      </c>
      <c r="C91" s="132">
        <f t="shared" si="11"/>
        <v>4180</v>
      </c>
      <c r="D91" s="133">
        <f t="shared" si="12"/>
        <v>3906.0299999999997</v>
      </c>
      <c r="E91" s="132">
        <f t="shared" si="13"/>
        <v>273.97000000000003</v>
      </c>
      <c r="F91" s="132">
        <f t="shared" si="14"/>
        <v>666656.63</v>
      </c>
      <c r="G91" s="132">
        <f t="shared" si="8"/>
        <v>662750.6</v>
      </c>
      <c r="H91" s="132">
        <f t="shared" si="15"/>
        <v>273.96847808219178</v>
      </c>
      <c r="I91" s="113">
        <f t="shared" si="9"/>
        <v>-1.5219178082475082E-3</v>
      </c>
    </row>
    <row r="92" spans="1:9" x14ac:dyDescent="0.25">
      <c r="A92" s="45">
        <v>43979</v>
      </c>
      <c r="B92" s="134">
        <f t="shared" si="10"/>
        <v>1</v>
      </c>
      <c r="C92" s="132">
        <f t="shared" si="11"/>
        <v>4180</v>
      </c>
      <c r="D92" s="133">
        <f t="shared" si="12"/>
        <v>3907.64</v>
      </c>
      <c r="E92" s="132">
        <f t="shared" si="13"/>
        <v>272.36</v>
      </c>
      <c r="F92" s="132">
        <f t="shared" si="14"/>
        <v>662750.6</v>
      </c>
      <c r="G92" s="132">
        <f t="shared" si="8"/>
        <v>658842.96</v>
      </c>
      <c r="H92" s="132">
        <f t="shared" si="15"/>
        <v>272.36326027397257</v>
      </c>
      <c r="I92" s="113">
        <f t="shared" si="9"/>
        <v>3.2602739725575702E-3</v>
      </c>
    </row>
    <row r="93" spans="1:9" x14ac:dyDescent="0.25">
      <c r="A93" s="45">
        <v>43980</v>
      </c>
      <c r="B93" s="134">
        <f t="shared" si="10"/>
        <v>1</v>
      </c>
      <c r="C93" s="132">
        <f t="shared" si="11"/>
        <v>4180</v>
      </c>
      <c r="D93" s="133">
        <f t="shared" si="12"/>
        <v>3909.24</v>
      </c>
      <c r="E93" s="132">
        <f t="shared" si="13"/>
        <v>270.76</v>
      </c>
      <c r="F93" s="132">
        <f t="shared" si="14"/>
        <v>658842.96</v>
      </c>
      <c r="G93" s="132">
        <f t="shared" si="8"/>
        <v>654933.72</v>
      </c>
      <c r="H93" s="132">
        <f t="shared" si="15"/>
        <v>270.75738082191776</v>
      </c>
      <c r="I93" s="113">
        <f t="shared" si="9"/>
        <v>-2.6191780822273358E-3</v>
      </c>
    </row>
    <row r="94" spans="1:9" x14ac:dyDescent="0.25">
      <c r="A94" s="45">
        <v>43981</v>
      </c>
      <c r="B94" s="134">
        <f t="shared" si="10"/>
        <v>1</v>
      </c>
      <c r="C94" s="132">
        <f t="shared" si="11"/>
        <v>4180</v>
      </c>
      <c r="D94" s="133">
        <f t="shared" si="12"/>
        <v>3910.85</v>
      </c>
      <c r="E94" s="132">
        <f t="shared" si="13"/>
        <v>269.14999999999998</v>
      </c>
      <c r="F94" s="132">
        <f t="shared" si="14"/>
        <v>654933.72</v>
      </c>
      <c r="G94" s="132">
        <f t="shared" si="8"/>
        <v>651022.87</v>
      </c>
      <c r="H94" s="132">
        <f t="shared" si="15"/>
        <v>269.1508438356164</v>
      </c>
      <c r="I94" s="113">
        <f t="shared" si="9"/>
        <v>8.4383561642198401E-4</v>
      </c>
    </row>
    <row r="95" spans="1:9" x14ac:dyDescent="0.25">
      <c r="A95" s="45">
        <v>43982</v>
      </c>
      <c r="B95" s="134">
        <f t="shared" si="10"/>
        <v>1</v>
      </c>
      <c r="C95" s="132">
        <f t="shared" si="11"/>
        <v>4180</v>
      </c>
      <c r="D95" s="133">
        <f t="shared" si="12"/>
        <v>3912.46</v>
      </c>
      <c r="E95" s="132">
        <f t="shared" si="13"/>
        <v>267.54000000000002</v>
      </c>
      <c r="F95" s="132">
        <f t="shared" si="14"/>
        <v>651022.87</v>
      </c>
      <c r="G95" s="132">
        <f t="shared" si="8"/>
        <v>647110.41</v>
      </c>
      <c r="H95" s="132">
        <f t="shared" si="15"/>
        <v>267.54364520547944</v>
      </c>
      <c r="I95" s="113">
        <f t="shared" si="9"/>
        <v>3.645205479415381E-3</v>
      </c>
    </row>
    <row r="96" spans="1:9" x14ac:dyDescent="0.25">
      <c r="A96" s="45">
        <v>43983</v>
      </c>
      <c r="B96" s="134">
        <f t="shared" si="10"/>
        <v>1</v>
      </c>
      <c r="C96" s="132">
        <f t="shared" si="11"/>
        <v>4180</v>
      </c>
      <c r="D96" s="133">
        <f t="shared" si="12"/>
        <v>3914.06</v>
      </c>
      <c r="E96" s="132">
        <f t="shared" si="13"/>
        <v>265.94</v>
      </c>
      <c r="F96" s="132">
        <f t="shared" si="14"/>
        <v>647110.41</v>
      </c>
      <c r="G96" s="132">
        <f t="shared" si="8"/>
        <v>643196.35</v>
      </c>
      <c r="H96" s="132">
        <f t="shared" si="15"/>
        <v>265.93578493150682</v>
      </c>
      <c r="I96" s="113">
        <f t="shared" si="9"/>
        <v>-4.2150684931812066E-3</v>
      </c>
    </row>
    <row r="97" spans="1:9" x14ac:dyDescent="0.25">
      <c r="A97" s="45">
        <v>43984</v>
      </c>
      <c r="B97" s="134">
        <f t="shared" si="10"/>
        <v>1</v>
      </c>
      <c r="C97" s="132">
        <f t="shared" si="11"/>
        <v>4180</v>
      </c>
      <c r="D97" s="133">
        <f t="shared" si="12"/>
        <v>3915.67</v>
      </c>
      <c r="E97" s="132">
        <f t="shared" si="13"/>
        <v>264.33</v>
      </c>
      <c r="F97" s="132">
        <f t="shared" si="14"/>
        <v>643196.35</v>
      </c>
      <c r="G97" s="132">
        <f t="shared" si="8"/>
        <v>639280.67999999993</v>
      </c>
      <c r="H97" s="132">
        <f t="shared" si="15"/>
        <v>264.3272671232877</v>
      </c>
      <c r="I97" s="113">
        <f t="shared" si="9"/>
        <v>-2.7328767122867248E-3</v>
      </c>
    </row>
    <row r="98" spans="1:9" x14ac:dyDescent="0.25">
      <c r="A98" s="45">
        <v>43985</v>
      </c>
      <c r="B98" s="134">
        <f t="shared" si="10"/>
        <v>1</v>
      </c>
      <c r="C98" s="132">
        <f t="shared" si="11"/>
        <v>4180</v>
      </c>
      <c r="D98" s="133">
        <f t="shared" si="12"/>
        <v>3917.2799999999997</v>
      </c>
      <c r="E98" s="132">
        <f t="shared" si="13"/>
        <v>262.72000000000003</v>
      </c>
      <c r="F98" s="132">
        <f t="shared" si="14"/>
        <v>639280.67999999993</v>
      </c>
      <c r="G98" s="132">
        <f t="shared" si="8"/>
        <v>635363.39999999991</v>
      </c>
      <c r="H98" s="132">
        <f t="shared" si="15"/>
        <v>262.71808767123281</v>
      </c>
      <c r="I98" s="113">
        <f t="shared" si="9"/>
        <v>-1.9123287672186962E-3</v>
      </c>
    </row>
    <row r="99" spans="1:9" x14ac:dyDescent="0.25">
      <c r="A99" s="45">
        <v>43986</v>
      </c>
      <c r="B99" s="134">
        <f t="shared" si="10"/>
        <v>1</v>
      </c>
      <c r="C99" s="132">
        <f t="shared" si="11"/>
        <v>4180</v>
      </c>
      <c r="D99" s="133">
        <f t="shared" si="12"/>
        <v>3918.89</v>
      </c>
      <c r="E99" s="132">
        <f t="shared" si="13"/>
        <v>261.11</v>
      </c>
      <c r="F99" s="132">
        <f t="shared" si="14"/>
        <v>635363.39999999991</v>
      </c>
      <c r="G99" s="132">
        <f t="shared" si="8"/>
        <v>631444.50999999989</v>
      </c>
      <c r="H99" s="132">
        <f t="shared" si="15"/>
        <v>261.10824657534243</v>
      </c>
      <c r="I99" s="113">
        <f t="shared" si="9"/>
        <v>-1.7534246575792167E-3</v>
      </c>
    </row>
    <row r="100" spans="1:9" x14ac:dyDescent="0.25">
      <c r="A100" s="45">
        <v>43987</v>
      </c>
      <c r="B100" s="134">
        <f t="shared" si="10"/>
        <v>1</v>
      </c>
      <c r="C100" s="132">
        <f t="shared" si="11"/>
        <v>4180</v>
      </c>
      <c r="D100" s="133">
        <f t="shared" si="12"/>
        <v>3920.5</v>
      </c>
      <c r="E100" s="132">
        <f t="shared" si="13"/>
        <v>259.5</v>
      </c>
      <c r="F100" s="132">
        <f t="shared" si="14"/>
        <v>631444.50999999989</v>
      </c>
      <c r="G100" s="132">
        <f t="shared" si="8"/>
        <v>627524.00999999989</v>
      </c>
      <c r="H100" s="132">
        <f t="shared" si="15"/>
        <v>259.4977438356164</v>
      </c>
      <c r="I100" s="113">
        <f t="shared" si="9"/>
        <v>-2.2561643835956602E-3</v>
      </c>
    </row>
    <row r="101" spans="1:9" x14ac:dyDescent="0.25">
      <c r="A101" s="45">
        <v>43988</v>
      </c>
      <c r="B101" s="134">
        <f t="shared" si="10"/>
        <v>1</v>
      </c>
      <c r="C101" s="132">
        <f t="shared" si="11"/>
        <v>4180</v>
      </c>
      <c r="D101" s="133">
        <f t="shared" si="12"/>
        <v>3922.11</v>
      </c>
      <c r="E101" s="132">
        <f t="shared" si="13"/>
        <v>257.89</v>
      </c>
      <c r="F101" s="132">
        <f t="shared" si="14"/>
        <v>627524.00999999989</v>
      </c>
      <c r="G101" s="132">
        <f t="shared" si="8"/>
        <v>623601.89999999991</v>
      </c>
      <c r="H101" s="132">
        <f t="shared" si="15"/>
        <v>257.88657945205472</v>
      </c>
      <c r="I101" s="113">
        <f t="shared" si="9"/>
        <v>-3.4205479452680265E-3</v>
      </c>
    </row>
    <row r="102" spans="1:9" x14ac:dyDescent="0.25">
      <c r="A102" s="45">
        <v>43989</v>
      </c>
      <c r="B102" s="134">
        <f t="shared" si="10"/>
        <v>1</v>
      </c>
      <c r="C102" s="132">
        <f t="shared" si="11"/>
        <v>4180</v>
      </c>
      <c r="D102" s="133">
        <f t="shared" si="12"/>
        <v>3923.73</v>
      </c>
      <c r="E102" s="132">
        <f t="shared" si="13"/>
        <v>256.27</v>
      </c>
      <c r="F102" s="132">
        <f t="shared" si="14"/>
        <v>623601.89999999991</v>
      </c>
      <c r="G102" s="132">
        <f t="shared" si="8"/>
        <v>619678.16999999993</v>
      </c>
      <c r="H102" s="132">
        <f t="shared" si="15"/>
        <v>256.27475342465749</v>
      </c>
      <c r="I102" s="113">
        <f t="shared" si="9"/>
        <v>4.7534246575082761E-3</v>
      </c>
    </row>
    <row r="103" spans="1:9" x14ac:dyDescent="0.25">
      <c r="A103" s="45">
        <v>43990</v>
      </c>
      <c r="B103" s="134">
        <f t="shared" si="10"/>
        <v>1</v>
      </c>
      <c r="C103" s="132">
        <f t="shared" si="11"/>
        <v>4180</v>
      </c>
      <c r="D103" s="133">
        <f t="shared" si="12"/>
        <v>3925.34</v>
      </c>
      <c r="E103" s="132">
        <f t="shared" si="13"/>
        <v>254.66</v>
      </c>
      <c r="F103" s="132">
        <f t="shared" si="14"/>
        <v>619678.16999999993</v>
      </c>
      <c r="G103" s="132">
        <f t="shared" si="8"/>
        <v>615752.82999999996</v>
      </c>
      <c r="H103" s="132">
        <f t="shared" si="15"/>
        <v>254.66226164383559</v>
      </c>
      <c r="I103" s="113">
        <f t="shared" si="9"/>
        <v>2.2616438355953505E-3</v>
      </c>
    </row>
    <row r="104" spans="1:9" x14ac:dyDescent="0.25">
      <c r="A104" s="45">
        <v>43991</v>
      </c>
      <c r="B104" s="134">
        <f t="shared" si="10"/>
        <v>1</v>
      </c>
      <c r="C104" s="132">
        <f t="shared" si="11"/>
        <v>4180</v>
      </c>
      <c r="D104" s="133">
        <f t="shared" si="12"/>
        <v>3926.95</v>
      </c>
      <c r="E104" s="132">
        <f t="shared" si="13"/>
        <v>253.05</v>
      </c>
      <c r="F104" s="132">
        <f t="shared" si="14"/>
        <v>615752.82999999996</v>
      </c>
      <c r="G104" s="132">
        <f t="shared" si="8"/>
        <v>611825.88</v>
      </c>
      <c r="H104" s="132">
        <f t="shared" si="15"/>
        <v>253.04910821917807</v>
      </c>
      <c r="I104" s="113">
        <f t="shared" si="9"/>
        <v>-8.9178082194507624E-4</v>
      </c>
    </row>
    <row r="105" spans="1:9" x14ac:dyDescent="0.25">
      <c r="A105" s="45">
        <v>43992</v>
      </c>
      <c r="B105" s="134">
        <f t="shared" si="10"/>
        <v>1</v>
      </c>
      <c r="C105" s="132">
        <f t="shared" si="11"/>
        <v>4180</v>
      </c>
      <c r="D105" s="133">
        <f t="shared" si="12"/>
        <v>3928.56</v>
      </c>
      <c r="E105" s="132">
        <f t="shared" si="13"/>
        <v>251.44</v>
      </c>
      <c r="F105" s="132">
        <f t="shared" si="14"/>
        <v>611825.88</v>
      </c>
      <c r="G105" s="132">
        <f t="shared" si="8"/>
        <v>607897.31999999995</v>
      </c>
      <c r="H105" s="132">
        <f t="shared" si="15"/>
        <v>251.43529315068491</v>
      </c>
      <c r="I105" s="113">
        <f t="shared" si="9"/>
        <v>-4.7068493150845825E-3</v>
      </c>
    </row>
    <row r="106" spans="1:9" x14ac:dyDescent="0.25">
      <c r="A106" s="45">
        <v>43993</v>
      </c>
      <c r="B106" s="134">
        <f t="shared" si="10"/>
        <v>1</v>
      </c>
      <c r="C106" s="132">
        <f t="shared" si="11"/>
        <v>4180</v>
      </c>
      <c r="D106" s="133">
        <f t="shared" si="12"/>
        <v>3930.18</v>
      </c>
      <c r="E106" s="132">
        <f t="shared" si="13"/>
        <v>249.82</v>
      </c>
      <c r="F106" s="132">
        <f t="shared" si="14"/>
        <v>607897.31999999995</v>
      </c>
      <c r="G106" s="132">
        <f t="shared" si="8"/>
        <v>603967.1399999999</v>
      </c>
      <c r="H106" s="132">
        <f t="shared" si="15"/>
        <v>249.82081643835613</v>
      </c>
      <c r="I106" s="113">
        <f t="shared" si="9"/>
        <v>8.1643835613931515E-4</v>
      </c>
    </row>
    <row r="107" spans="1:9" x14ac:dyDescent="0.25">
      <c r="A107" s="45">
        <v>43994</v>
      </c>
      <c r="B107" s="134">
        <f t="shared" si="10"/>
        <v>1</v>
      </c>
      <c r="C107" s="132">
        <f t="shared" si="11"/>
        <v>4180</v>
      </c>
      <c r="D107" s="133">
        <f t="shared" si="12"/>
        <v>3931.79</v>
      </c>
      <c r="E107" s="132">
        <f t="shared" si="13"/>
        <v>248.21</v>
      </c>
      <c r="F107" s="132">
        <f t="shared" si="14"/>
        <v>603967.1399999999</v>
      </c>
      <c r="G107" s="132">
        <f t="shared" si="8"/>
        <v>600035.34999999986</v>
      </c>
      <c r="H107" s="132">
        <f t="shared" si="15"/>
        <v>248.20567397260268</v>
      </c>
      <c r="I107" s="113">
        <f t="shared" si="9"/>
        <v>-4.3260273973260155E-3</v>
      </c>
    </row>
    <row r="108" spans="1:9" x14ac:dyDescent="0.25">
      <c r="A108" s="45">
        <v>43995</v>
      </c>
      <c r="B108" s="134">
        <f t="shared" si="10"/>
        <v>1</v>
      </c>
      <c r="C108" s="132">
        <f t="shared" si="11"/>
        <v>4180</v>
      </c>
      <c r="D108" s="133">
        <f t="shared" si="12"/>
        <v>3933.41</v>
      </c>
      <c r="E108" s="132">
        <f t="shared" si="13"/>
        <v>246.59</v>
      </c>
      <c r="F108" s="132">
        <f t="shared" si="14"/>
        <v>600035.34999999986</v>
      </c>
      <c r="G108" s="132">
        <f t="shared" si="8"/>
        <v>596101.93999999983</v>
      </c>
      <c r="H108" s="132">
        <f t="shared" si="15"/>
        <v>246.58986986301363</v>
      </c>
      <c r="I108" s="113">
        <f t="shared" si="9"/>
        <v>-1.3013698637109883E-4</v>
      </c>
    </row>
    <row r="109" spans="1:9" x14ac:dyDescent="0.25">
      <c r="A109" s="45">
        <v>43996</v>
      </c>
      <c r="B109" s="134">
        <f t="shared" si="10"/>
        <v>1</v>
      </c>
      <c r="C109" s="132">
        <f t="shared" si="11"/>
        <v>4180</v>
      </c>
      <c r="D109" s="133">
        <f t="shared" si="12"/>
        <v>3935.03</v>
      </c>
      <c r="E109" s="132">
        <f t="shared" si="13"/>
        <v>244.97</v>
      </c>
      <c r="F109" s="132">
        <f t="shared" si="14"/>
        <v>596101.93999999983</v>
      </c>
      <c r="G109" s="132">
        <f t="shared" si="8"/>
        <v>592166.9099999998</v>
      </c>
      <c r="H109" s="132">
        <f t="shared" si="15"/>
        <v>244.97339999999991</v>
      </c>
      <c r="I109" s="113">
        <f t="shared" si="9"/>
        <v>3.3999999999139163E-3</v>
      </c>
    </row>
    <row r="110" spans="1:9" x14ac:dyDescent="0.25">
      <c r="A110" s="45">
        <v>43997</v>
      </c>
      <c r="B110" s="134">
        <f t="shared" si="10"/>
        <v>1</v>
      </c>
      <c r="C110" s="132">
        <f t="shared" si="11"/>
        <v>4180</v>
      </c>
      <c r="D110" s="133">
        <f t="shared" si="12"/>
        <v>3936.64</v>
      </c>
      <c r="E110" s="132">
        <f t="shared" si="13"/>
        <v>243.36</v>
      </c>
      <c r="F110" s="132">
        <f t="shared" si="14"/>
        <v>592166.9099999998</v>
      </c>
      <c r="G110" s="132">
        <f t="shared" si="8"/>
        <v>588230.26999999979</v>
      </c>
      <c r="H110" s="132">
        <f t="shared" si="15"/>
        <v>243.35626438356158</v>
      </c>
      <c r="I110" s="113">
        <f t="shared" si="9"/>
        <v>-3.7356164384334534E-3</v>
      </c>
    </row>
    <row r="111" spans="1:9" x14ac:dyDescent="0.25">
      <c r="A111" s="45">
        <v>43998</v>
      </c>
      <c r="B111" s="134">
        <f t="shared" si="10"/>
        <v>1</v>
      </c>
      <c r="C111" s="132">
        <f t="shared" si="11"/>
        <v>4180</v>
      </c>
      <c r="D111" s="133">
        <f t="shared" si="12"/>
        <v>3938.26</v>
      </c>
      <c r="E111" s="132">
        <f t="shared" si="13"/>
        <v>241.74</v>
      </c>
      <c r="F111" s="132">
        <f t="shared" si="14"/>
        <v>588230.26999999979</v>
      </c>
      <c r="G111" s="132">
        <f t="shared" si="8"/>
        <v>584292.00999999978</v>
      </c>
      <c r="H111" s="132">
        <f t="shared" si="15"/>
        <v>241.73846712328756</v>
      </c>
      <c r="I111" s="113">
        <f t="shared" si="9"/>
        <v>-1.5328767124458409E-3</v>
      </c>
    </row>
    <row r="112" spans="1:9" x14ac:dyDescent="0.25">
      <c r="A112" s="45">
        <v>43999</v>
      </c>
      <c r="B112" s="134">
        <f t="shared" si="10"/>
        <v>1</v>
      </c>
      <c r="C112" s="132">
        <f t="shared" si="11"/>
        <v>4180</v>
      </c>
      <c r="D112" s="133">
        <f t="shared" si="12"/>
        <v>3939.88</v>
      </c>
      <c r="E112" s="132">
        <f t="shared" si="13"/>
        <v>240.12</v>
      </c>
      <c r="F112" s="132">
        <f t="shared" si="14"/>
        <v>584292.00999999978</v>
      </c>
      <c r="G112" s="132">
        <f t="shared" si="8"/>
        <v>580352.12999999977</v>
      </c>
      <c r="H112" s="132">
        <f t="shared" si="15"/>
        <v>240.12000410958893</v>
      </c>
      <c r="I112" s="113">
        <f t="shared" si="9"/>
        <v>4.1095889287134924E-6</v>
      </c>
    </row>
    <row r="113" spans="1:9" x14ac:dyDescent="0.25">
      <c r="A113" s="45">
        <v>44000</v>
      </c>
      <c r="B113" s="134">
        <f t="shared" si="10"/>
        <v>1</v>
      </c>
      <c r="C113" s="132">
        <f t="shared" si="11"/>
        <v>4180</v>
      </c>
      <c r="D113" s="133">
        <f t="shared" si="12"/>
        <v>3941.5</v>
      </c>
      <c r="E113" s="132">
        <f t="shared" si="13"/>
        <v>238.5</v>
      </c>
      <c r="F113" s="132">
        <f t="shared" si="14"/>
        <v>580352.12999999977</v>
      </c>
      <c r="G113" s="132">
        <f t="shared" si="8"/>
        <v>576410.62999999977</v>
      </c>
      <c r="H113" s="132">
        <f t="shared" si="15"/>
        <v>238.50087534246566</v>
      </c>
      <c r="I113" s="113">
        <f t="shared" si="9"/>
        <v>8.7534246566178808E-4</v>
      </c>
    </row>
    <row r="114" spans="1:9" x14ac:dyDescent="0.25">
      <c r="A114" s="45">
        <v>44001</v>
      </c>
      <c r="B114" s="134">
        <f t="shared" si="10"/>
        <v>1</v>
      </c>
      <c r="C114" s="132">
        <f t="shared" si="11"/>
        <v>4180</v>
      </c>
      <c r="D114" s="133">
        <f t="shared" si="12"/>
        <v>3943.12</v>
      </c>
      <c r="E114" s="132">
        <f t="shared" si="13"/>
        <v>236.88</v>
      </c>
      <c r="F114" s="132">
        <f t="shared" si="14"/>
        <v>576410.62999999977</v>
      </c>
      <c r="G114" s="132">
        <f t="shared" si="8"/>
        <v>572467.50999999978</v>
      </c>
      <c r="H114" s="132">
        <f t="shared" si="15"/>
        <v>236.88108082191772</v>
      </c>
      <c r="I114" s="113">
        <f t="shared" si="9"/>
        <v>1.0808219177249612E-3</v>
      </c>
    </row>
    <row r="115" spans="1:9" x14ac:dyDescent="0.25">
      <c r="A115" s="45">
        <v>44002</v>
      </c>
      <c r="B115" s="134">
        <f t="shared" si="10"/>
        <v>1</v>
      </c>
      <c r="C115" s="132">
        <f t="shared" si="11"/>
        <v>4180</v>
      </c>
      <c r="D115" s="133">
        <f t="shared" si="12"/>
        <v>3944.74</v>
      </c>
      <c r="E115" s="132">
        <f t="shared" si="13"/>
        <v>235.26</v>
      </c>
      <c r="F115" s="132">
        <f t="shared" si="14"/>
        <v>572467.50999999978</v>
      </c>
      <c r="G115" s="132">
        <f t="shared" si="8"/>
        <v>568522.76999999979</v>
      </c>
      <c r="H115" s="132">
        <f t="shared" si="15"/>
        <v>235.26062054794511</v>
      </c>
      <c r="I115" s="113">
        <f t="shared" si="9"/>
        <v>6.2054794511823275E-4</v>
      </c>
    </row>
    <row r="116" spans="1:9" x14ac:dyDescent="0.25">
      <c r="A116" s="45">
        <v>44003</v>
      </c>
      <c r="B116" s="134">
        <f t="shared" si="10"/>
        <v>1</v>
      </c>
      <c r="C116" s="132">
        <f t="shared" si="11"/>
        <v>4180</v>
      </c>
      <c r="D116" s="133">
        <f t="shared" si="12"/>
        <v>3946.36</v>
      </c>
      <c r="E116" s="132">
        <f t="shared" si="13"/>
        <v>233.64</v>
      </c>
      <c r="F116" s="132">
        <f t="shared" si="14"/>
        <v>568522.76999999979</v>
      </c>
      <c r="G116" s="132">
        <f t="shared" si="8"/>
        <v>564576.4099999998</v>
      </c>
      <c r="H116" s="132">
        <f t="shared" si="15"/>
        <v>233.63949452054783</v>
      </c>
      <c r="I116" s="113">
        <f t="shared" si="9"/>
        <v>-5.0547945215839718E-4</v>
      </c>
    </row>
    <row r="117" spans="1:9" x14ac:dyDescent="0.25">
      <c r="A117" s="45">
        <v>44004</v>
      </c>
      <c r="B117" s="134">
        <f t="shared" si="10"/>
        <v>1</v>
      </c>
      <c r="C117" s="132">
        <f t="shared" si="11"/>
        <v>4180</v>
      </c>
      <c r="D117" s="133">
        <f t="shared" si="12"/>
        <v>3947.98</v>
      </c>
      <c r="E117" s="132">
        <f t="shared" si="13"/>
        <v>232.02</v>
      </c>
      <c r="F117" s="132">
        <f t="shared" si="14"/>
        <v>564576.4099999998</v>
      </c>
      <c r="G117" s="132">
        <f t="shared" si="8"/>
        <v>560628.42999999982</v>
      </c>
      <c r="H117" s="132">
        <f t="shared" si="15"/>
        <v>232.01770273972593</v>
      </c>
      <c r="I117" s="113">
        <f t="shared" si="9"/>
        <v>-2.2972602740765069E-3</v>
      </c>
    </row>
    <row r="118" spans="1:9" x14ac:dyDescent="0.25">
      <c r="A118" s="45">
        <v>44005</v>
      </c>
      <c r="B118" s="134">
        <f t="shared" si="10"/>
        <v>1</v>
      </c>
      <c r="C118" s="132">
        <f t="shared" si="11"/>
        <v>4180</v>
      </c>
      <c r="D118" s="133">
        <f t="shared" si="12"/>
        <v>3949.6</v>
      </c>
      <c r="E118" s="132">
        <f t="shared" si="13"/>
        <v>230.4</v>
      </c>
      <c r="F118" s="132">
        <f t="shared" si="14"/>
        <v>560628.42999999982</v>
      </c>
      <c r="G118" s="132">
        <f t="shared" si="8"/>
        <v>556678.82999999984</v>
      </c>
      <c r="H118" s="132">
        <f t="shared" si="15"/>
        <v>230.3952452054794</v>
      </c>
      <c r="I118" s="113">
        <f t="shared" si="9"/>
        <v>-4.7547945206076747E-3</v>
      </c>
    </row>
    <row r="119" spans="1:9" x14ac:dyDescent="0.25">
      <c r="A119" s="45">
        <v>44006</v>
      </c>
      <c r="B119" s="134">
        <f t="shared" si="10"/>
        <v>1</v>
      </c>
      <c r="C119" s="132">
        <f t="shared" si="11"/>
        <v>4180</v>
      </c>
      <c r="D119" s="133">
        <f t="shared" si="12"/>
        <v>3951.23</v>
      </c>
      <c r="E119" s="132">
        <f t="shared" si="13"/>
        <v>228.77</v>
      </c>
      <c r="F119" s="132">
        <f t="shared" si="14"/>
        <v>556678.82999999984</v>
      </c>
      <c r="G119" s="132">
        <f t="shared" si="8"/>
        <v>552727.59999999986</v>
      </c>
      <c r="H119" s="132">
        <f t="shared" si="15"/>
        <v>228.77212191780814</v>
      </c>
      <c r="I119" s="113">
        <f t="shared" si="9"/>
        <v>2.1219178081253176E-3</v>
      </c>
    </row>
    <row r="120" spans="1:9" x14ac:dyDescent="0.25">
      <c r="A120" s="45">
        <v>44007</v>
      </c>
      <c r="B120" s="134">
        <f t="shared" si="10"/>
        <v>1</v>
      </c>
      <c r="C120" s="132">
        <f t="shared" si="11"/>
        <v>4180</v>
      </c>
      <c r="D120" s="133">
        <f t="shared" si="12"/>
        <v>3952.85</v>
      </c>
      <c r="E120" s="132">
        <f t="shared" si="13"/>
        <v>227.15</v>
      </c>
      <c r="F120" s="132">
        <f t="shared" si="14"/>
        <v>552727.59999999986</v>
      </c>
      <c r="G120" s="132">
        <f t="shared" si="8"/>
        <v>548774.74999999988</v>
      </c>
      <c r="H120" s="132">
        <f t="shared" si="15"/>
        <v>227.14832876712322</v>
      </c>
      <c r="I120" s="113">
        <f t="shared" si="9"/>
        <v>-1.6712328767880535E-3</v>
      </c>
    </row>
    <row r="121" spans="1:9" x14ac:dyDescent="0.25">
      <c r="A121" s="45">
        <v>44008</v>
      </c>
      <c r="B121" s="134">
        <f t="shared" si="10"/>
        <v>1</v>
      </c>
      <c r="C121" s="132">
        <f t="shared" si="11"/>
        <v>4180</v>
      </c>
      <c r="D121" s="133">
        <f t="shared" si="12"/>
        <v>3954.48</v>
      </c>
      <c r="E121" s="132">
        <f t="shared" si="13"/>
        <v>225.52</v>
      </c>
      <c r="F121" s="132">
        <f t="shared" si="14"/>
        <v>548774.74999999988</v>
      </c>
      <c r="G121" s="132">
        <f t="shared" si="8"/>
        <v>544820.2699999999</v>
      </c>
      <c r="H121" s="132">
        <f t="shared" si="15"/>
        <v>225.52386986301363</v>
      </c>
      <c r="I121" s="113">
        <f t="shared" si="9"/>
        <v>3.8698630136195789E-3</v>
      </c>
    </row>
    <row r="122" spans="1:9" x14ac:dyDescent="0.25">
      <c r="A122" s="45">
        <v>44009</v>
      </c>
      <c r="B122" s="134">
        <f t="shared" si="10"/>
        <v>1</v>
      </c>
      <c r="C122" s="132">
        <f t="shared" si="11"/>
        <v>4180</v>
      </c>
      <c r="D122" s="133">
        <f t="shared" si="12"/>
        <v>3956.1</v>
      </c>
      <c r="E122" s="132">
        <f t="shared" si="13"/>
        <v>223.9</v>
      </c>
      <c r="F122" s="132">
        <f t="shared" si="14"/>
        <v>544820.2699999999</v>
      </c>
      <c r="G122" s="132">
        <f t="shared" si="8"/>
        <v>540864.16999999993</v>
      </c>
      <c r="H122" s="132">
        <f t="shared" si="15"/>
        <v>223.89874109589039</v>
      </c>
      <c r="I122" s="113">
        <f t="shared" si="9"/>
        <v>-1.2589041096191522E-3</v>
      </c>
    </row>
    <row r="123" spans="1:9" x14ac:dyDescent="0.25">
      <c r="A123" s="45">
        <v>44010</v>
      </c>
      <c r="B123" s="134">
        <f t="shared" si="10"/>
        <v>1</v>
      </c>
      <c r="C123" s="132">
        <f t="shared" si="11"/>
        <v>4180</v>
      </c>
      <c r="D123" s="133">
        <f t="shared" si="12"/>
        <v>3957.73</v>
      </c>
      <c r="E123" s="132">
        <f t="shared" si="13"/>
        <v>222.27</v>
      </c>
      <c r="F123" s="132">
        <f t="shared" si="14"/>
        <v>540864.16999999993</v>
      </c>
      <c r="G123" s="132">
        <f t="shared" si="8"/>
        <v>536906.43999999994</v>
      </c>
      <c r="H123" s="132">
        <f t="shared" si="15"/>
        <v>222.27294657534242</v>
      </c>
      <c r="I123" s="113">
        <f t="shared" si="9"/>
        <v>2.9465753424062768E-3</v>
      </c>
    </row>
    <row r="124" spans="1:9" x14ac:dyDescent="0.25">
      <c r="A124" s="45">
        <v>44011</v>
      </c>
      <c r="B124" s="134">
        <f t="shared" si="10"/>
        <v>1</v>
      </c>
      <c r="C124" s="132">
        <f t="shared" si="11"/>
        <v>4180</v>
      </c>
      <c r="D124" s="133">
        <f t="shared" si="12"/>
        <v>3959.35</v>
      </c>
      <c r="E124" s="132">
        <f t="shared" si="13"/>
        <v>220.65</v>
      </c>
      <c r="F124" s="132">
        <f t="shared" si="14"/>
        <v>536906.43999999994</v>
      </c>
      <c r="G124" s="132">
        <f t="shared" si="8"/>
        <v>532947.09</v>
      </c>
      <c r="H124" s="132">
        <f t="shared" si="15"/>
        <v>220.64648219178079</v>
      </c>
      <c r="I124" s="113">
        <f t="shared" si="9"/>
        <v>-3.5178082192146576E-3</v>
      </c>
    </row>
    <row r="125" spans="1:9" x14ac:dyDescent="0.25">
      <c r="A125" s="45">
        <v>44012</v>
      </c>
      <c r="B125" s="134">
        <f t="shared" si="10"/>
        <v>1</v>
      </c>
      <c r="C125" s="132">
        <f t="shared" si="11"/>
        <v>4180</v>
      </c>
      <c r="D125" s="133">
        <f t="shared" si="12"/>
        <v>3960.98</v>
      </c>
      <c r="E125" s="132">
        <f t="shared" si="13"/>
        <v>219.02</v>
      </c>
      <c r="F125" s="132">
        <f t="shared" si="14"/>
        <v>532947.09</v>
      </c>
      <c r="G125" s="132">
        <f t="shared" si="8"/>
        <v>528986.11</v>
      </c>
      <c r="H125" s="132">
        <f t="shared" si="15"/>
        <v>219.0193520547945</v>
      </c>
      <c r="I125" s="113">
        <f t="shared" si="9"/>
        <v>-6.4794520551458845E-4</v>
      </c>
    </row>
    <row r="126" spans="1:9" x14ac:dyDescent="0.25">
      <c r="A126" s="45">
        <v>44013</v>
      </c>
      <c r="B126" s="134">
        <f t="shared" si="10"/>
        <v>1</v>
      </c>
      <c r="C126" s="132">
        <f t="shared" si="11"/>
        <v>4180</v>
      </c>
      <c r="D126" s="133">
        <f t="shared" si="12"/>
        <v>3962.61</v>
      </c>
      <c r="E126" s="132">
        <f t="shared" si="13"/>
        <v>217.39</v>
      </c>
      <c r="F126" s="132">
        <f t="shared" si="14"/>
        <v>528986.11</v>
      </c>
      <c r="G126" s="132">
        <f t="shared" si="8"/>
        <v>525023.5</v>
      </c>
      <c r="H126" s="132">
        <f t="shared" si="15"/>
        <v>217.39155205479449</v>
      </c>
      <c r="I126" s="113">
        <f t="shared" si="9"/>
        <v>1.5520547945016006E-3</v>
      </c>
    </row>
    <row r="127" spans="1:9" x14ac:dyDescent="0.25">
      <c r="A127" s="45">
        <v>44014</v>
      </c>
      <c r="B127" s="134">
        <f t="shared" si="10"/>
        <v>1</v>
      </c>
      <c r="C127" s="132">
        <f t="shared" si="11"/>
        <v>4180</v>
      </c>
      <c r="D127" s="133">
        <f t="shared" si="12"/>
        <v>3964.24</v>
      </c>
      <c r="E127" s="132">
        <f t="shared" si="13"/>
        <v>215.76</v>
      </c>
      <c r="F127" s="132">
        <f t="shared" si="14"/>
        <v>525023.5</v>
      </c>
      <c r="G127" s="132">
        <f t="shared" si="8"/>
        <v>521059.26</v>
      </c>
      <c r="H127" s="132">
        <f t="shared" si="15"/>
        <v>215.7630821917808</v>
      </c>
      <c r="I127" s="113">
        <f t="shared" si="9"/>
        <v>3.0821917808054877E-3</v>
      </c>
    </row>
    <row r="128" spans="1:9" x14ac:dyDescent="0.25">
      <c r="A128" s="45">
        <v>44015</v>
      </c>
      <c r="B128" s="134">
        <f t="shared" si="10"/>
        <v>1</v>
      </c>
      <c r="C128" s="132">
        <f t="shared" si="11"/>
        <v>4180</v>
      </c>
      <c r="D128" s="133">
        <f t="shared" si="12"/>
        <v>3965.87</v>
      </c>
      <c r="E128" s="132">
        <f t="shared" si="13"/>
        <v>214.13</v>
      </c>
      <c r="F128" s="132">
        <f t="shared" si="14"/>
        <v>521059.26</v>
      </c>
      <c r="G128" s="132">
        <f t="shared" si="8"/>
        <v>517093.39</v>
      </c>
      <c r="H128" s="132">
        <f t="shared" si="15"/>
        <v>214.13394246575342</v>
      </c>
      <c r="I128" s="113">
        <f t="shared" si="9"/>
        <v>3.9424657534254948E-3</v>
      </c>
    </row>
    <row r="129" spans="1:9" x14ac:dyDescent="0.25">
      <c r="A129" s="45">
        <v>44016</v>
      </c>
      <c r="B129" s="134">
        <f t="shared" si="10"/>
        <v>1</v>
      </c>
      <c r="C129" s="132">
        <f t="shared" si="11"/>
        <v>4180</v>
      </c>
      <c r="D129" s="133">
        <f t="shared" si="12"/>
        <v>3967.5</v>
      </c>
      <c r="E129" s="132">
        <f t="shared" si="13"/>
        <v>212.5</v>
      </c>
      <c r="F129" s="132">
        <f t="shared" si="14"/>
        <v>517093.39</v>
      </c>
      <c r="G129" s="132">
        <f t="shared" si="8"/>
        <v>513125.89</v>
      </c>
      <c r="H129" s="132">
        <f t="shared" si="15"/>
        <v>212.5041328767123</v>
      </c>
      <c r="I129" s="113">
        <f t="shared" si="9"/>
        <v>4.1328767123047783E-3</v>
      </c>
    </row>
    <row r="130" spans="1:9" x14ac:dyDescent="0.25">
      <c r="A130" s="45">
        <v>44017</v>
      </c>
      <c r="B130" s="134">
        <f t="shared" si="10"/>
        <v>1</v>
      </c>
      <c r="C130" s="132">
        <f t="shared" si="11"/>
        <v>4180</v>
      </c>
      <c r="D130" s="133">
        <f t="shared" si="12"/>
        <v>3969.13</v>
      </c>
      <c r="E130" s="132">
        <f t="shared" si="13"/>
        <v>210.87</v>
      </c>
      <c r="F130" s="132">
        <f t="shared" si="14"/>
        <v>513125.89</v>
      </c>
      <c r="G130" s="132">
        <f t="shared" si="8"/>
        <v>509156.76</v>
      </c>
      <c r="H130" s="132">
        <f t="shared" si="15"/>
        <v>210.87365342465753</v>
      </c>
      <c r="I130" s="113">
        <f t="shared" si="9"/>
        <v>3.6534246575286033E-3</v>
      </c>
    </row>
    <row r="131" spans="1:9" x14ac:dyDescent="0.25">
      <c r="A131" s="45">
        <v>44018</v>
      </c>
      <c r="B131" s="134">
        <f t="shared" si="10"/>
        <v>1</v>
      </c>
      <c r="C131" s="132">
        <f t="shared" si="11"/>
        <v>4180</v>
      </c>
      <c r="D131" s="133">
        <f t="shared" si="12"/>
        <v>3970.76</v>
      </c>
      <c r="E131" s="132">
        <f t="shared" si="13"/>
        <v>209.24</v>
      </c>
      <c r="F131" s="132">
        <f t="shared" si="14"/>
        <v>509156.76</v>
      </c>
      <c r="G131" s="132">
        <f t="shared" si="8"/>
        <v>505186</v>
      </c>
      <c r="H131" s="132">
        <f t="shared" si="15"/>
        <v>209.24250410958902</v>
      </c>
      <c r="I131" s="113">
        <f t="shared" si="9"/>
        <v>2.5041095890117049E-3</v>
      </c>
    </row>
    <row r="132" spans="1:9" x14ac:dyDescent="0.25">
      <c r="A132" s="45">
        <v>44019</v>
      </c>
      <c r="B132" s="134">
        <f t="shared" si="10"/>
        <v>1</v>
      </c>
      <c r="C132" s="132">
        <f t="shared" si="11"/>
        <v>4180</v>
      </c>
      <c r="D132" s="133">
        <f t="shared" si="12"/>
        <v>3972.39</v>
      </c>
      <c r="E132" s="132">
        <f t="shared" si="13"/>
        <v>207.61</v>
      </c>
      <c r="F132" s="132">
        <f t="shared" si="14"/>
        <v>505186</v>
      </c>
      <c r="G132" s="132">
        <f t="shared" ref="G132:G195" si="16">F132-D132</f>
        <v>501213.61</v>
      </c>
      <c r="H132" s="132">
        <f t="shared" si="15"/>
        <v>207.61068493150682</v>
      </c>
      <c r="I132" s="113">
        <f t="shared" ref="I132:I195" si="17">H132-E132</f>
        <v>6.8493150681092629E-4</v>
      </c>
    </row>
    <row r="133" spans="1:9" x14ac:dyDescent="0.25">
      <c r="A133" s="45">
        <v>44020</v>
      </c>
      <c r="B133" s="134">
        <f t="shared" ref="B133:B196" si="18">A133-A132</f>
        <v>1</v>
      </c>
      <c r="C133" s="132">
        <f t="shared" ref="C133:C196" si="19">$D$2</f>
        <v>4180</v>
      </c>
      <c r="D133" s="133">
        <f t="shared" ref="D133:D196" si="20">C133-E133</f>
        <v>3974.02</v>
      </c>
      <c r="E133" s="132">
        <f t="shared" ref="E133:E196" si="21">ROUND(F133*B133*$B$2/365,2)</f>
        <v>205.98</v>
      </c>
      <c r="F133" s="132">
        <f t="shared" ref="F133:F196" si="22">G132</f>
        <v>501213.61</v>
      </c>
      <c r="G133" s="132">
        <f t="shared" si="16"/>
        <v>497239.58999999997</v>
      </c>
      <c r="H133" s="132">
        <f t="shared" ref="H133:H196" si="23">F133*$B$2*B133/365</f>
        <v>205.97819589041094</v>
      </c>
      <c r="I133" s="113">
        <f t="shared" si="17"/>
        <v>-1.8041095890453107E-3</v>
      </c>
    </row>
    <row r="134" spans="1:9" x14ac:dyDescent="0.25">
      <c r="A134" s="45">
        <v>44021</v>
      </c>
      <c r="B134" s="134">
        <f t="shared" si="18"/>
        <v>1</v>
      </c>
      <c r="C134" s="132">
        <f t="shared" si="19"/>
        <v>4180</v>
      </c>
      <c r="D134" s="133">
        <f t="shared" si="20"/>
        <v>3975.65</v>
      </c>
      <c r="E134" s="132">
        <f t="shared" si="21"/>
        <v>204.35</v>
      </c>
      <c r="F134" s="132">
        <f t="shared" si="22"/>
        <v>497239.58999999997</v>
      </c>
      <c r="G134" s="132">
        <f t="shared" si="16"/>
        <v>493263.93999999994</v>
      </c>
      <c r="H134" s="132">
        <f t="shared" si="23"/>
        <v>204.34503698630135</v>
      </c>
      <c r="I134" s="113">
        <f t="shared" si="17"/>
        <v>-4.9630136986422713E-3</v>
      </c>
    </row>
    <row r="135" spans="1:9" x14ac:dyDescent="0.25">
      <c r="A135" s="45">
        <v>44022</v>
      </c>
      <c r="B135" s="134">
        <f t="shared" si="18"/>
        <v>1</v>
      </c>
      <c r="C135" s="132">
        <f t="shared" si="19"/>
        <v>4180</v>
      </c>
      <c r="D135" s="133">
        <f t="shared" si="20"/>
        <v>3977.29</v>
      </c>
      <c r="E135" s="132">
        <f t="shared" si="21"/>
        <v>202.71</v>
      </c>
      <c r="F135" s="132">
        <f t="shared" si="22"/>
        <v>493263.93999999994</v>
      </c>
      <c r="G135" s="132">
        <f t="shared" si="16"/>
        <v>489286.64999999997</v>
      </c>
      <c r="H135" s="132">
        <f t="shared" si="23"/>
        <v>202.71120821917805</v>
      </c>
      <c r="I135" s="113">
        <f t="shared" si="17"/>
        <v>1.2082191780393714E-3</v>
      </c>
    </row>
    <row r="136" spans="1:9" x14ac:dyDescent="0.25">
      <c r="A136" s="45">
        <v>44023</v>
      </c>
      <c r="B136" s="134">
        <f t="shared" si="18"/>
        <v>1</v>
      </c>
      <c r="C136" s="132">
        <f t="shared" si="19"/>
        <v>4180</v>
      </c>
      <c r="D136" s="133">
        <f t="shared" si="20"/>
        <v>3978.92</v>
      </c>
      <c r="E136" s="132">
        <f t="shared" si="21"/>
        <v>201.08</v>
      </c>
      <c r="F136" s="132">
        <f t="shared" si="22"/>
        <v>489286.64999999997</v>
      </c>
      <c r="G136" s="132">
        <f t="shared" si="16"/>
        <v>485307.73</v>
      </c>
      <c r="H136" s="132">
        <f t="shared" si="23"/>
        <v>201.07670547945204</v>
      </c>
      <c r="I136" s="113">
        <f t="shared" si="17"/>
        <v>-3.2945205479677497E-3</v>
      </c>
    </row>
    <row r="137" spans="1:9" x14ac:dyDescent="0.25">
      <c r="A137" s="45">
        <v>44024</v>
      </c>
      <c r="B137" s="134">
        <f t="shared" si="18"/>
        <v>1</v>
      </c>
      <c r="C137" s="132">
        <f t="shared" si="19"/>
        <v>4180</v>
      </c>
      <c r="D137" s="133">
        <f t="shared" si="20"/>
        <v>3980.56</v>
      </c>
      <c r="E137" s="132">
        <f t="shared" si="21"/>
        <v>199.44</v>
      </c>
      <c r="F137" s="132">
        <f t="shared" si="22"/>
        <v>485307.73</v>
      </c>
      <c r="G137" s="132">
        <f t="shared" si="16"/>
        <v>481327.17</v>
      </c>
      <c r="H137" s="132">
        <f t="shared" si="23"/>
        <v>199.4415328767123</v>
      </c>
      <c r="I137" s="113">
        <f t="shared" si="17"/>
        <v>1.5328767123037323E-3</v>
      </c>
    </row>
    <row r="138" spans="1:9" x14ac:dyDescent="0.25">
      <c r="A138" s="45">
        <v>44025</v>
      </c>
      <c r="B138" s="134">
        <f t="shared" si="18"/>
        <v>1</v>
      </c>
      <c r="C138" s="132">
        <f t="shared" si="19"/>
        <v>4180</v>
      </c>
      <c r="D138" s="133">
        <f t="shared" si="20"/>
        <v>3982.19</v>
      </c>
      <c r="E138" s="132">
        <f t="shared" si="21"/>
        <v>197.81</v>
      </c>
      <c r="F138" s="132">
        <f t="shared" si="22"/>
        <v>481327.17</v>
      </c>
      <c r="G138" s="132">
        <f t="shared" si="16"/>
        <v>477344.98</v>
      </c>
      <c r="H138" s="132">
        <f t="shared" si="23"/>
        <v>197.80568630136983</v>
      </c>
      <c r="I138" s="113">
        <f t="shared" si="17"/>
        <v>-4.3136986301703928E-3</v>
      </c>
    </row>
    <row r="139" spans="1:9" x14ac:dyDescent="0.25">
      <c r="A139" s="45">
        <v>44026</v>
      </c>
      <c r="B139" s="134">
        <f t="shared" si="18"/>
        <v>1</v>
      </c>
      <c r="C139" s="132">
        <f t="shared" si="19"/>
        <v>4180</v>
      </c>
      <c r="D139" s="133">
        <f t="shared" si="20"/>
        <v>3983.83</v>
      </c>
      <c r="E139" s="132">
        <f t="shared" si="21"/>
        <v>196.17</v>
      </c>
      <c r="F139" s="132">
        <f t="shared" si="22"/>
        <v>477344.98</v>
      </c>
      <c r="G139" s="132">
        <f t="shared" si="16"/>
        <v>473361.14999999997</v>
      </c>
      <c r="H139" s="132">
        <f t="shared" si="23"/>
        <v>196.16916986301368</v>
      </c>
      <c r="I139" s="113">
        <f t="shared" si="17"/>
        <v>-8.3013698630907129E-4</v>
      </c>
    </row>
    <row r="140" spans="1:9" x14ac:dyDescent="0.25">
      <c r="A140" s="45">
        <v>44027</v>
      </c>
      <c r="B140" s="134">
        <f t="shared" si="18"/>
        <v>1</v>
      </c>
      <c r="C140" s="132">
        <f t="shared" si="19"/>
        <v>4180</v>
      </c>
      <c r="D140" s="133">
        <f t="shared" si="20"/>
        <v>3985.47</v>
      </c>
      <c r="E140" s="132">
        <f t="shared" si="21"/>
        <v>194.53</v>
      </c>
      <c r="F140" s="132">
        <f t="shared" si="22"/>
        <v>473361.14999999997</v>
      </c>
      <c r="G140" s="132">
        <f t="shared" si="16"/>
        <v>469375.68</v>
      </c>
      <c r="H140" s="132">
        <f t="shared" si="23"/>
        <v>194.53197945205477</v>
      </c>
      <c r="I140" s="113">
        <f t="shared" si="17"/>
        <v>1.9794520547691263E-3</v>
      </c>
    </row>
    <row r="141" spans="1:9" x14ac:dyDescent="0.25">
      <c r="A141" s="45">
        <v>44028</v>
      </c>
      <c r="B141" s="134">
        <f t="shared" si="18"/>
        <v>1</v>
      </c>
      <c r="C141" s="132">
        <f t="shared" si="19"/>
        <v>4180</v>
      </c>
      <c r="D141" s="133">
        <f t="shared" si="20"/>
        <v>3987.11</v>
      </c>
      <c r="E141" s="132">
        <f t="shared" si="21"/>
        <v>192.89</v>
      </c>
      <c r="F141" s="132">
        <f t="shared" si="22"/>
        <v>469375.68</v>
      </c>
      <c r="G141" s="132">
        <f t="shared" si="16"/>
        <v>465388.57</v>
      </c>
      <c r="H141" s="132">
        <f t="shared" si="23"/>
        <v>192.89411506849314</v>
      </c>
      <c r="I141" s="113">
        <f t="shared" si="17"/>
        <v>4.1150684931494652E-3</v>
      </c>
    </row>
    <row r="142" spans="1:9" x14ac:dyDescent="0.25">
      <c r="A142" s="45">
        <v>44029</v>
      </c>
      <c r="B142" s="134">
        <f t="shared" si="18"/>
        <v>1</v>
      </c>
      <c r="C142" s="132">
        <f t="shared" si="19"/>
        <v>4180</v>
      </c>
      <c r="D142" s="133">
        <f t="shared" si="20"/>
        <v>3988.74</v>
      </c>
      <c r="E142" s="132">
        <f t="shared" si="21"/>
        <v>191.26</v>
      </c>
      <c r="F142" s="132">
        <f t="shared" si="22"/>
        <v>465388.57</v>
      </c>
      <c r="G142" s="132">
        <f t="shared" si="16"/>
        <v>461399.83</v>
      </c>
      <c r="H142" s="132">
        <f t="shared" si="23"/>
        <v>191.25557671232878</v>
      </c>
      <c r="I142" s="113">
        <f t="shared" si="17"/>
        <v>-4.4232876712158031E-3</v>
      </c>
    </row>
    <row r="143" spans="1:9" x14ac:dyDescent="0.25">
      <c r="A143" s="45">
        <v>44030</v>
      </c>
      <c r="B143" s="134">
        <f t="shared" si="18"/>
        <v>1</v>
      </c>
      <c r="C143" s="132">
        <f t="shared" si="19"/>
        <v>4180</v>
      </c>
      <c r="D143" s="133">
        <f t="shared" si="20"/>
        <v>3990.38</v>
      </c>
      <c r="E143" s="132">
        <f t="shared" si="21"/>
        <v>189.62</v>
      </c>
      <c r="F143" s="132">
        <f t="shared" si="22"/>
        <v>461399.83</v>
      </c>
      <c r="G143" s="132">
        <f t="shared" si="16"/>
        <v>457409.45</v>
      </c>
      <c r="H143" s="132">
        <f t="shared" si="23"/>
        <v>189.61636849315067</v>
      </c>
      <c r="I143" s="113">
        <f t="shared" si="17"/>
        <v>-3.63150684933089E-3</v>
      </c>
    </row>
    <row r="144" spans="1:9" x14ac:dyDescent="0.25">
      <c r="A144" s="45">
        <v>44031</v>
      </c>
      <c r="B144" s="134">
        <f t="shared" si="18"/>
        <v>1</v>
      </c>
      <c r="C144" s="132">
        <f t="shared" si="19"/>
        <v>4180</v>
      </c>
      <c r="D144" s="133">
        <f t="shared" si="20"/>
        <v>3992.02</v>
      </c>
      <c r="E144" s="132">
        <f t="shared" si="21"/>
        <v>187.98</v>
      </c>
      <c r="F144" s="132">
        <f t="shared" si="22"/>
        <v>457409.45</v>
      </c>
      <c r="G144" s="132">
        <f t="shared" si="16"/>
        <v>453417.43</v>
      </c>
      <c r="H144" s="132">
        <f t="shared" si="23"/>
        <v>187.97648630136985</v>
      </c>
      <c r="I144" s="113">
        <f t="shared" si="17"/>
        <v>-3.5136986301438355E-3</v>
      </c>
    </row>
    <row r="145" spans="1:9" x14ac:dyDescent="0.25">
      <c r="A145" s="45">
        <v>44032</v>
      </c>
      <c r="B145" s="134">
        <f t="shared" si="18"/>
        <v>1</v>
      </c>
      <c r="C145" s="132">
        <f t="shared" si="19"/>
        <v>4180</v>
      </c>
      <c r="D145" s="133">
        <f t="shared" si="20"/>
        <v>3993.66</v>
      </c>
      <c r="E145" s="132">
        <f t="shared" si="21"/>
        <v>186.34</v>
      </c>
      <c r="F145" s="132">
        <f t="shared" si="22"/>
        <v>453417.43</v>
      </c>
      <c r="G145" s="132">
        <f t="shared" si="16"/>
        <v>449423.77</v>
      </c>
      <c r="H145" s="132">
        <f t="shared" si="23"/>
        <v>186.33593013698629</v>
      </c>
      <c r="I145" s="113">
        <f t="shared" si="17"/>
        <v>-4.0698630137114833E-3</v>
      </c>
    </row>
    <row r="146" spans="1:9" x14ac:dyDescent="0.25">
      <c r="A146" s="45">
        <v>44033</v>
      </c>
      <c r="B146" s="134">
        <f t="shared" si="18"/>
        <v>1</v>
      </c>
      <c r="C146" s="132">
        <f t="shared" si="19"/>
        <v>4180</v>
      </c>
      <c r="D146" s="133">
        <f t="shared" si="20"/>
        <v>3995.31</v>
      </c>
      <c r="E146" s="132">
        <f t="shared" si="21"/>
        <v>184.69</v>
      </c>
      <c r="F146" s="132">
        <f t="shared" si="22"/>
        <v>449423.77</v>
      </c>
      <c r="G146" s="132">
        <f t="shared" si="16"/>
        <v>445428.46</v>
      </c>
      <c r="H146" s="132">
        <f t="shared" si="23"/>
        <v>184.69469999999998</v>
      </c>
      <c r="I146" s="113">
        <f t="shared" si="17"/>
        <v>4.6999999999854936E-3</v>
      </c>
    </row>
    <row r="147" spans="1:9" x14ac:dyDescent="0.25">
      <c r="A147" s="45">
        <v>44034</v>
      </c>
      <c r="B147" s="134">
        <f t="shared" si="18"/>
        <v>1</v>
      </c>
      <c r="C147" s="132">
        <f t="shared" si="19"/>
        <v>4180</v>
      </c>
      <c r="D147" s="133">
        <f t="shared" si="20"/>
        <v>3996.95</v>
      </c>
      <c r="E147" s="132">
        <f t="shared" si="21"/>
        <v>183.05</v>
      </c>
      <c r="F147" s="132">
        <f t="shared" si="22"/>
        <v>445428.46</v>
      </c>
      <c r="G147" s="132">
        <f t="shared" si="16"/>
        <v>441431.51</v>
      </c>
      <c r="H147" s="132">
        <f t="shared" si="23"/>
        <v>183.05279178082191</v>
      </c>
      <c r="I147" s="113">
        <f t="shared" si="17"/>
        <v>2.7917808218944629E-3</v>
      </c>
    </row>
    <row r="148" spans="1:9" x14ac:dyDescent="0.25">
      <c r="A148" s="45">
        <v>44035</v>
      </c>
      <c r="B148" s="134">
        <f t="shared" si="18"/>
        <v>1</v>
      </c>
      <c r="C148" s="132">
        <f t="shared" si="19"/>
        <v>4180</v>
      </c>
      <c r="D148" s="133">
        <f t="shared" si="20"/>
        <v>3998.59</v>
      </c>
      <c r="E148" s="132">
        <f t="shared" si="21"/>
        <v>181.41</v>
      </c>
      <c r="F148" s="132">
        <f t="shared" si="22"/>
        <v>441431.51</v>
      </c>
      <c r="G148" s="132">
        <f t="shared" si="16"/>
        <v>437432.92</v>
      </c>
      <c r="H148" s="132">
        <f t="shared" si="23"/>
        <v>181.4102095890411</v>
      </c>
      <c r="I148" s="113">
        <f t="shared" si="17"/>
        <v>2.0958904110557341E-4</v>
      </c>
    </row>
    <row r="149" spans="1:9" x14ac:dyDescent="0.25">
      <c r="A149" s="45">
        <v>44036</v>
      </c>
      <c r="B149" s="134">
        <f t="shared" si="18"/>
        <v>1</v>
      </c>
      <c r="C149" s="132">
        <f t="shared" si="19"/>
        <v>4180</v>
      </c>
      <c r="D149" s="133">
        <f t="shared" si="20"/>
        <v>4000.23</v>
      </c>
      <c r="E149" s="132">
        <f t="shared" si="21"/>
        <v>179.77</v>
      </c>
      <c r="F149" s="132">
        <f t="shared" si="22"/>
        <v>437432.92</v>
      </c>
      <c r="G149" s="132">
        <f t="shared" si="16"/>
        <v>433432.69</v>
      </c>
      <c r="H149" s="132">
        <f t="shared" si="23"/>
        <v>179.76695342465752</v>
      </c>
      <c r="I149" s="113">
        <f t="shared" si="17"/>
        <v>-3.0465753424948616E-3</v>
      </c>
    </row>
    <row r="150" spans="1:9" x14ac:dyDescent="0.25">
      <c r="A150" s="45">
        <v>44037</v>
      </c>
      <c r="B150" s="134">
        <f t="shared" si="18"/>
        <v>1</v>
      </c>
      <c r="C150" s="132">
        <f t="shared" si="19"/>
        <v>4180</v>
      </c>
      <c r="D150" s="133">
        <f t="shared" si="20"/>
        <v>4001.88</v>
      </c>
      <c r="E150" s="132">
        <f t="shared" si="21"/>
        <v>178.12</v>
      </c>
      <c r="F150" s="132">
        <f t="shared" si="22"/>
        <v>433432.69</v>
      </c>
      <c r="G150" s="132">
        <f t="shared" si="16"/>
        <v>429430.81</v>
      </c>
      <c r="H150" s="132">
        <f t="shared" si="23"/>
        <v>178.12302328767123</v>
      </c>
      <c r="I150" s="113">
        <f t="shared" si="17"/>
        <v>3.0232876712261714E-3</v>
      </c>
    </row>
    <row r="151" spans="1:9" x14ac:dyDescent="0.25">
      <c r="A151" s="45">
        <v>44038</v>
      </c>
      <c r="B151" s="134">
        <f t="shared" si="18"/>
        <v>1</v>
      </c>
      <c r="C151" s="132">
        <f t="shared" si="19"/>
        <v>4180</v>
      </c>
      <c r="D151" s="133">
        <f t="shared" si="20"/>
        <v>4003.52</v>
      </c>
      <c r="E151" s="132">
        <f t="shared" si="21"/>
        <v>176.48</v>
      </c>
      <c r="F151" s="132">
        <f t="shared" si="22"/>
        <v>429430.81</v>
      </c>
      <c r="G151" s="132">
        <f t="shared" si="16"/>
        <v>425427.29</v>
      </c>
      <c r="H151" s="132">
        <f t="shared" si="23"/>
        <v>176.47841506849312</v>
      </c>
      <c r="I151" s="113">
        <f t="shared" si="17"/>
        <v>-1.5849315068692249E-3</v>
      </c>
    </row>
    <row r="152" spans="1:9" x14ac:dyDescent="0.25">
      <c r="A152" s="45">
        <v>44039</v>
      </c>
      <c r="B152" s="134">
        <f t="shared" si="18"/>
        <v>1</v>
      </c>
      <c r="C152" s="132">
        <f t="shared" si="19"/>
        <v>4180</v>
      </c>
      <c r="D152" s="133">
        <f t="shared" si="20"/>
        <v>4005.17</v>
      </c>
      <c r="E152" s="132">
        <f t="shared" si="21"/>
        <v>174.83</v>
      </c>
      <c r="F152" s="132">
        <f t="shared" si="22"/>
        <v>425427.29</v>
      </c>
      <c r="G152" s="132">
        <f t="shared" si="16"/>
        <v>421422.12</v>
      </c>
      <c r="H152" s="132">
        <f t="shared" si="23"/>
        <v>174.83313287671231</v>
      </c>
      <c r="I152" s="113">
        <f t="shared" si="17"/>
        <v>3.1328767123000034E-3</v>
      </c>
    </row>
    <row r="153" spans="1:9" x14ac:dyDescent="0.25">
      <c r="A153" s="45">
        <v>44040</v>
      </c>
      <c r="B153" s="134">
        <f t="shared" si="18"/>
        <v>1</v>
      </c>
      <c r="C153" s="132">
        <f t="shared" si="19"/>
        <v>4180</v>
      </c>
      <c r="D153" s="133">
        <f t="shared" si="20"/>
        <v>4006.81</v>
      </c>
      <c r="E153" s="132">
        <f t="shared" si="21"/>
        <v>173.19</v>
      </c>
      <c r="F153" s="132">
        <f t="shared" si="22"/>
        <v>421422.12</v>
      </c>
      <c r="G153" s="132">
        <f t="shared" si="16"/>
        <v>417415.31</v>
      </c>
      <c r="H153" s="132">
        <f t="shared" si="23"/>
        <v>173.18717260273974</v>
      </c>
      <c r="I153" s="113">
        <f t="shared" si="17"/>
        <v>-2.8273972602619324E-3</v>
      </c>
    </row>
    <row r="154" spans="1:9" x14ac:dyDescent="0.25">
      <c r="A154" s="45">
        <v>44041</v>
      </c>
      <c r="B154" s="134">
        <f t="shared" si="18"/>
        <v>1</v>
      </c>
      <c r="C154" s="132">
        <f t="shared" si="19"/>
        <v>4180</v>
      </c>
      <c r="D154" s="133">
        <f t="shared" si="20"/>
        <v>4008.46</v>
      </c>
      <c r="E154" s="132">
        <f t="shared" si="21"/>
        <v>171.54</v>
      </c>
      <c r="F154" s="132">
        <f t="shared" si="22"/>
        <v>417415.31</v>
      </c>
      <c r="G154" s="132">
        <f t="shared" si="16"/>
        <v>413406.85</v>
      </c>
      <c r="H154" s="132">
        <f t="shared" si="23"/>
        <v>171.54053835616438</v>
      </c>
      <c r="I154" s="113">
        <f t="shared" si="17"/>
        <v>5.3835616438391298E-4</v>
      </c>
    </row>
    <row r="155" spans="1:9" x14ac:dyDescent="0.25">
      <c r="A155" s="45">
        <v>44042</v>
      </c>
      <c r="B155" s="134">
        <f t="shared" si="18"/>
        <v>1</v>
      </c>
      <c r="C155" s="132">
        <f t="shared" si="19"/>
        <v>4180</v>
      </c>
      <c r="D155" s="133">
        <f t="shared" si="20"/>
        <v>4010.11</v>
      </c>
      <c r="E155" s="132">
        <f t="shared" si="21"/>
        <v>169.89</v>
      </c>
      <c r="F155" s="132">
        <f t="shared" si="22"/>
        <v>413406.85</v>
      </c>
      <c r="G155" s="132">
        <f t="shared" si="16"/>
        <v>409396.74</v>
      </c>
      <c r="H155" s="132">
        <f t="shared" si="23"/>
        <v>169.89322602739725</v>
      </c>
      <c r="I155" s="113">
        <f t="shared" si="17"/>
        <v>3.2260273972610776E-3</v>
      </c>
    </row>
    <row r="156" spans="1:9" x14ac:dyDescent="0.25">
      <c r="A156" s="45">
        <v>44043</v>
      </c>
      <c r="B156" s="134">
        <f t="shared" si="18"/>
        <v>1</v>
      </c>
      <c r="C156" s="132">
        <f t="shared" si="19"/>
        <v>4180</v>
      </c>
      <c r="D156" s="133">
        <f t="shared" si="20"/>
        <v>4011.75</v>
      </c>
      <c r="E156" s="132">
        <f t="shared" si="21"/>
        <v>168.25</v>
      </c>
      <c r="F156" s="132">
        <f t="shared" si="22"/>
        <v>409396.74</v>
      </c>
      <c r="G156" s="132">
        <f t="shared" si="16"/>
        <v>405384.99</v>
      </c>
      <c r="H156" s="132">
        <f t="shared" si="23"/>
        <v>168.24523561643835</v>
      </c>
      <c r="I156" s="113">
        <f t="shared" si="17"/>
        <v>-4.7643835616497654E-3</v>
      </c>
    </row>
    <row r="157" spans="1:9" x14ac:dyDescent="0.25">
      <c r="A157" s="45">
        <v>44044</v>
      </c>
      <c r="B157" s="134">
        <f t="shared" si="18"/>
        <v>1</v>
      </c>
      <c r="C157" s="132">
        <f t="shared" si="19"/>
        <v>4180</v>
      </c>
      <c r="D157" s="133">
        <f t="shared" si="20"/>
        <v>4013.4</v>
      </c>
      <c r="E157" s="132">
        <f t="shared" si="21"/>
        <v>166.6</v>
      </c>
      <c r="F157" s="132">
        <f t="shared" si="22"/>
        <v>405384.99</v>
      </c>
      <c r="G157" s="132">
        <f t="shared" si="16"/>
        <v>401371.58999999997</v>
      </c>
      <c r="H157" s="132">
        <f t="shared" si="23"/>
        <v>166.5965712328767</v>
      </c>
      <c r="I157" s="113">
        <f t="shared" si="17"/>
        <v>-3.4287671232959838E-3</v>
      </c>
    </row>
    <row r="158" spans="1:9" x14ac:dyDescent="0.25">
      <c r="A158" s="45">
        <v>44045</v>
      </c>
      <c r="B158" s="134">
        <f t="shared" si="18"/>
        <v>1</v>
      </c>
      <c r="C158" s="132">
        <f t="shared" si="19"/>
        <v>4180</v>
      </c>
      <c r="D158" s="133">
        <f t="shared" si="20"/>
        <v>4015.05</v>
      </c>
      <c r="E158" s="132">
        <f t="shared" si="21"/>
        <v>164.95</v>
      </c>
      <c r="F158" s="132">
        <f t="shared" si="22"/>
        <v>401371.58999999997</v>
      </c>
      <c r="G158" s="132">
        <f t="shared" si="16"/>
        <v>397356.54</v>
      </c>
      <c r="H158" s="132">
        <f t="shared" si="23"/>
        <v>164.94722876712328</v>
      </c>
      <c r="I158" s="113">
        <f t="shared" si="17"/>
        <v>-2.7712328767108829E-3</v>
      </c>
    </row>
    <row r="159" spans="1:9" x14ac:dyDescent="0.25">
      <c r="A159" s="45">
        <v>44046</v>
      </c>
      <c r="B159" s="134">
        <f t="shared" si="18"/>
        <v>1</v>
      </c>
      <c r="C159" s="132">
        <f t="shared" si="19"/>
        <v>4180</v>
      </c>
      <c r="D159" s="133">
        <f t="shared" si="20"/>
        <v>4016.7</v>
      </c>
      <c r="E159" s="132">
        <f t="shared" si="21"/>
        <v>163.30000000000001</v>
      </c>
      <c r="F159" s="132">
        <f t="shared" si="22"/>
        <v>397356.54</v>
      </c>
      <c r="G159" s="132">
        <f t="shared" si="16"/>
        <v>393339.83999999997</v>
      </c>
      <c r="H159" s="132">
        <f t="shared" si="23"/>
        <v>163.29720821917806</v>
      </c>
      <c r="I159" s="113">
        <f t="shared" si="17"/>
        <v>-2.7917808219513063E-3</v>
      </c>
    </row>
    <row r="160" spans="1:9" x14ac:dyDescent="0.25">
      <c r="A160" s="45">
        <v>44047</v>
      </c>
      <c r="B160" s="134">
        <f t="shared" si="18"/>
        <v>1</v>
      </c>
      <c r="C160" s="132">
        <f t="shared" si="19"/>
        <v>4180</v>
      </c>
      <c r="D160" s="133">
        <f t="shared" si="20"/>
        <v>4018.35</v>
      </c>
      <c r="E160" s="132">
        <f t="shared" si="21"/>
        <v>161.65</v>
      </c>
      <c r="F160" s="132">
        <f t="shared" si="22"/>
        <v>393339.83999999997</v>
      </c>
      <c r="G160" s="132">
        <f t="shared" si="16"/>
        <v>389321.49</v>
      </c>
      <c r="H160" s="132">
        <f t="shared" si="23"/>
        <v>161.64650958904107</v>
      </c>
      <c r="I160" s="113">
        <f t="shared" si="17"/>
        <v>-3.4904109589319887E-3</v>
      </c>
    </row>
    <row r="161" spans="1:9" x14ac:dyDescent="0.25">
      <c r="A161" s="45">
        <v>44048</v>
      </c>
      <c r="B161" s="134">
        <f t="shared" si="18"/>
        <v>1</v>
      </c>
      <c r="C161" s="132">
        <f t="shared" si="19"/>
        <v>4180</v>
      </c>
      <c r="D161" s="133">
        <f t="shared" si="20"/>
        <v>4020</v>
      </c>
      <c r="E161" s="132">
        <f t="shared" si="21"/>
        <v>160</v>
      </c>
      <c r="F161" s="132">
        <f t="shared" si="22"/>
        <v>389321.49</v>
      </c>
      <c r="G161" s="132">
        <f t="shared" si="16"/>
        <v>385301.49</v>
      </c>
      <c r="H161" s="132">
        <f t="shared" si="23"/>
        <v>159.99513287671232</v>
      </c>
      <c r="I161" s="113">
        <f t="shared" si="17"/>
        <v>-4.8671232876813519E-3</v>
      </c>
    </row>
    <row r="162" spans="1:9" x14ac:dyDescent="0.25">
      <c r="A162" s="45">
        <v>44049</v>
      </c>
      <c r="B162" s="134">
        <f t="shared" si="18"/>
        <v>1</v>
      </c>
      <c r="C162" s="132">
        <f t="shared" si="19"/>
        <v>4180</v>
      </c>
      <c r="D162" s="133">
        <f t="shared" si="20"/>
        <v>4021.66</v>
      </c>
      <c r="E162" s="132">
        <f t="shared" si="21"/>
        <v>158.34</v>
      </c>
      <c r="F162" s="132">
        <f t="shared" si="22"/>
        <v>385301.49</v>
      </c>
      <c r="G162" s="132">
        <f t="shared" si="16"/>
        <v>381279.83</v>
      </c>
      <c r="H162" s="132">
        <f t="shared" si="23"/>
        <v>158.34307808219179</v>
      </c>
      <c r="I162" s="113">
        <f t="shared" si="17"/>
        <v>3.0780821917915091E-3</v>
      </c>
    </row>
    <row r="163" spans="1:9" x14ac:dyDescent="0.25">
      <c r="A163" s="45">
        <v>44050</v>
      </c>
      <c r="B163" s="134">
        <f t="shared" si="18"/>
        <v>1</v>
      </c>
      <c r="C163" s="132">
        <f t="shared" si="19"/>
        <v>4180</v>
      </c>
      <c r="D163" s="133">
        <f t="shared" si="20"/>
        <v>4023.31</v>
      </c>
      <c r="E163" s="132">
        <f t="shared" si="21"/>
        <v>156.69</v>
      </c>
      <c r="F163" s="132">
        <f t="shared" si="22"/>
        <v>381279.83</v>
      </c>
      <c r="G163" s="132">
        <f t="shared" si="16"/>
        <v>377256.52</v>
      </c>
      <c r="H163" s="132">
        <f t="shared" si="23"/>
        <v>156.69034109589043</v>
      </c>
      <c r="I163" s="113">
        <f t="shared" si="17"/>
        <v>3.4109589043396227E-4</v>
      </c>
    </row>
    <row r="164" spans="1:9" x14ac:dyDescent="0.25">
      <c r="A164" s="45">
        <v>44051</v>
      </c>
      <c r="B164" s="134">
        <f t="shared" si="18"/>
        <v>1</v>
      </c>
      <c r="C164" s="132">
        <f t="shared" si="19"/>
        <v>4180</v>
      </c>
      <c r="D164" s="133">
        <f t="shared" si="20"/>
        <v>4024.96</v>
      </c>
      <c r="E164" s="132">
        <f t="shared" si="21"/>
        <v>155.04</v>
      </c>
      <c r="F164" s="132">
        <f t="shared" si="22"/>
        <v>377256.52</v>
      </c>
      <c r="G164" s="132">
        <f t="shared" si="16"/>
        <v>373231.56</v>
      </c>
      <c r="H164" s="132">
        <f t="shared" si="23"/>
        <v>155.03692602739727</v>
      </c>
      <c r="I164" s="113">
        <f t="shared" si="17"/>
        <v>-3.0739726027206871E-3</v>
      </c>
    </row>
    <row r="165" spans="1:9" x14ac:dyDescent="0.25">
      <c r="A165" s="45">
        <v>44052</v>
      </c>
      <c r="B165" s="134">
        <f t="shared" si="18"/>
        <v>1</v>
      </c>
      <c r="C165" s="132">
        <f t="shared" si="19"/>
        <v>4180</v>
      </c>
      <c r="D165" s="133">
        <f t="shared" si="20"/>
        <v>4026.62</v>
      </c>
      <c r="E165" s="132">
        <f t="shared" si="21"/>
        <v>153.38</v>
      </c>
      <c r="F165" s="132">
        <f t="shared" si="22"/>
        <v>373231.56</v>
      </c>
      <c r="G165" s="132">
        <f t="shared" si="16"/>
        <v>369204.94</v>
      </c>
      <c r="H165" s="132">
        <f t="shared" si="23"/>
        <v>153.38283287671231</v>
      </c>
      <c r="I165" s="113">
        <f t="shared" si="17"/>
        <v>2.8328767123184662E-3</v>
      </c>
    </row>
    <row r="166" spans="1:9" x14ac:dyDescent="0.25">
      <c r="A166" s="45">
        <v>44053</v>
      </c>
      <c r="B166" s="134">
        <f t="shared" si="18"/>
        <v>1</v>
      </c>
      <c r="C166" s="132">
        <f t="shared" si="19"/>
        <v>4180</v>
      </c>
      <c r="D166" s="133">
        <f t="shared" si="20"/>
        <v>4028.27</v>
      </c>
      <c r="E166" s="132">
        <f t="shared" si="21"/>
        <v>151.72999999999999</v>
      </c>
      <c r="F166" s="132">
        <f t="shared" si="22"/>
        <v>369204.94</v>
      </c>
      <c r="G166" s="132">
        <f t="shared" si="16"/>
        <v>365176.67</v>
      </c>
      <c r="H166" s="132">
        <f t="shared" si="23"/>
        <v>151.72805753424657</v>
      </c>
      <c r="I166" s="113">
        <f t="shared" si="17"/>
        <v>-1.9424657534159451E-3</v>
      </c>
    </row>
    <row r="167" spans="1:9" x14ac:dyDescent="0.25">
      <c r="A167" s="45">
        <v>44054</v>
      </c>
      <c r="B167" s="134">
        <f t="shared" si="18"/>
        <v>1</v>
      </c>
      <c r="C167" s="132">
        <f t="shared" si="19"/>
        <v>4180</v>
      </c>
      <c r="D167" s="133">
        <f t="shared" si="20"/>
        <v>4029.93</v>
      </c>
      <c r="E167" s="132">
        <f t="shared" si="21"/>
        <v>150.07</v>
      </c>
      <c r="F167" s="132">
        <f t="shared" si="22"/>
        <v>365176.67</v>
      </c>
      <c r="G167" s="132">
        <f t="shared" si="16"/>
        <v>361146.74</v>
      </c>
      <c r="H167" s="132">
        <f t="shared" si="23"/>
        <v>150.07260410958904</v>
      </c>
      <c r="I167" s="113">
        <f t="shared" si="17"/>
        <v>2.6041095890434462E-3</v>
      </c>
    </row>
    <row r="168" spans="1:9" x14ac:dyDescent="0.25">
      <c r="A168" s="45">
        <v>44055</v>
      </c>
      <c r="B168" s="134">
        <f t="shared" si="18"/>
        <v>1</v>
      </c>
      <c r="C168" s="132">
        <f t="shared" si="19"/>
        <v>4180</v>
      </c>
      <c r="D168" s="133">
        <f t="shared" si="20"/>
        <v>4031.58</v>
      </c>
      <c r="E168" s="132">
        <f t="shared" si="21"/>
        <v>148.41999999999999</v>
      </c>
      <c r="F168" s="132">
        <f t="shared" si="22"/>
        <v>361146.74</v>
      </c>
      <c r="G168" s="132">
        <f t="shared" si="16"/>
        <v>357115.16</v>
      </c>
      <c r="H168" s="132">
        <f t="shared" si="23"/>
        <v>148.41646849315069</v>
      </c>
      <c r="I168" s="113">
        <f t="shared" si="17"/>
        <v>-3.5315068492991486E-3</v>
      </c>
    </row>
    <row r="169" spans="1:9" x14ac:dyDescent="0.25">
      <c r="A169" s="45">
        <v>44056</v>
      </c>
      <c r="B169" s="134">
        <f t="shared" si="18"/>
        <v>1</v>
      </c>
      <c r="C169" s="132">
        <f t="shared" si="19"/>
        <v>4180</v>
      </c>
      <c r="D169" s="133">
        <f t="shared" si="20"/>
        <v>4033.24</v>
      </c>
      <c r="E169" s="132">
        <f t="shared" si="21"/>
        <v>146.76</v>
      </c>
      <c r="F169" s="132">
        <f t="shared" si="22"/>
        <v>357115.16</v>
      </c>
      <c r="G169" s="132">
        <f t="shared" si="16"/>
        <v>353081.92</v>
      </c>
      <c r="H169" s="132">
        <f t="shared" si="23"/>
        <v>146.75965479452054</v>
      </c>
      <c r="I169" s="113">
        <f t="shared" si="17"/>
        <v>-3.4520547944794089E-4</v>
      </c>
    </row>
    <row r="170" spans="1:9" x14ac:dyDescent="0.25">
      <c r="A170" s="45">
        <v>44057</v>
      </c>
      <c r="B170" s="134">
        <f t="shared" si="18"/>
        <v>1</v>
      </c>
      <c r="C170" s="132">
        <f t="shared" si="19"/>
        <v>4180</v>
      </c>
      <c r="D170" s="133">
        <f t="shared" si="20"/>
        <v>4034.9</v>
      </c>
      <c r="E170" s="132">
        <f t="shared" si="21"/>
        <v>145.1</v>
      </c>
      <c r="F170" s="132">
        <f t="shared" si="22"/>
        <v>353081.92</v>
      </c>
      <c r="G170" s="132">
        <f t="shared" si="16"/>
        <v>349047.01999999996</v>
      </c>
      <c r="H170" s="132">
        <f t="shared" si="23"/>
        <v>145.10215890410956</v>
      </c>
      <c r="I170" s="113">
        <f t="shared" si="17"/>
        <v>2.158904109563764E-3</v>
      </c>
    </row>
    <row r="171" spans="1:9" x14ac:dyDescent="0.25">
      <c r="A171" s="45">
        <v>44058</v>
      </c>
      <c r="B171" s="134">
        <f t="shared" si="18"/>
        <v>1</v>
      </c>
      <c r="C171" s="132">
        <f t="shared" si="19"/>
        <v>4180</v>
      </c>
      <c r="D171" s="133">
        <f t="shared" si="20"/>
        <v>4036.56</v>
      </c>
      <c r="E171" s="132">
        <f t="shared" si="21"/>
        <v>143.44</v>
      </c>
      <c r="F171" s="132">
        <f t="shared" si="22"/>
        <v>349047.01999999996</v>
      </c>
      <c r="G171" s="132">
        <f t="shared" si="16"/>
        <v>345010.45999999996</v>
      </c>
      <c r="H171" s="132">
        <f t="shared" si="23"/>
        <v>143.44398082191779</v>
      </c>
      <c r="I171" s="113">
        <f t="shared" si="17"/>
        <v>3.9808219177928095E-3</v>
      </c>
    </row>
    <row r="172" spans="1:9" x14ac:dyDescent="0.25">
      <c r="A172" s="45">
        <v>44059</v>
      </c>
      <c r="B172" s="134">
        <f t="shared" si="18"/>
        <v>1</v>
      </c>
      <c r="C172" s="132">
        <f t="shared" si="19"/>
        <v>4180</v>
      </c>
      <c r="D172" s="133">
        <f t="shared" si="20"/>
        <v>4038.21</v>
      </c>
      <c r="E172" s="132">
        <f t="shared" si="21"/>
        <v>141.79</v>
      </c>
      <c r="F172" s="132">
        <f t="shared" si="22"/>
        <v>345010.45999999996</v>
      </c>
      <c r="G172" s="132">
        <f t="shared" si="16"/>
        <v>340972.24999999994</v>
      </c>
      <c r="H172" s="132">
        <f t="shared" si="23"/>
        <v>141.78512054794518</v>
      </c>
      <c r="I172" s="113">
        <f t="shared" si="17"/>
        <v>-4.8794520548085529E-3</v>
      </c>
    </row>
    <row r="173" spans="1:9" x14ac:dyDescent="0.25">
      <c r="A173" s="45">
        <v>44060</v>
      </c>
      <c r="B173" s="134">
        <f t="shared" si="18"/>
        <v>1</v>
      </c>
      <c r="C173" s="132">
        <f t="shared" si="19"/>
        <v>4180</v>
      </c>
      <c r="D173" s="133">
        <f t="shared" si="20"/>
        <v>4039.87</v>
      </c>
      <c r="E173" s="132">
        <f t="shared" si="21"/>
        <v>140.13</v>
      </c>
      <c r="F173" s="132">
        <f t="shared" si="22"/>
        <v>340972.24999999994</v>
      </c>
      <c r="G173" s="132">
        <f t="shared" si="16"/>
        <v>336932.37999999995</v>
      </c>
      <c r="H173" s="132">
        <f t="shared" si="23"/>
        <v>140.12558219178078</v>
      </c>
      <c r="I173" s="113">
        <f t="shared" si="17"/>
        <v>-4.4178082192161128E-3</v>
      </c>
    </row>
    <row r="174" spans="1:9" x14ac:dyDescent="0.25">
      <c r="A174" s="45">
        <v>44061</v>
      </c>
      <c r="B174" s="134">
        <f t="shared" si="18"/>
        <v>1</v>
      </c>
      <c r="C174" s="132">
        <f t="shared" si="19"/>
        <v>4180</v>
      </c>
      <c r="D174" s="133">
        <f t="shared" si="20"/>
        <v>4041.53</v>
      </c>
      <c r="E174" s="132">
        <f t="shared" si="21"/>
        <v>138.47</v>
      </c>
      <c r="F174" s="132">
        <f t="shared" si="22"/>
        <v>336932.37999999995</v>
      </c>
      <c r="G174" s="132">
        <f t="shared" si="16"/>
        <v>332890.84999999992</v>
      </c>
      <c r="H174" s="132">
        <f t="shared" si="23"/>
        <v>138.46536164383559</v>
      </c>
      <c r="I174" s="113">
        <f t="shared" si="17"/>
        <v>-4.638356164406332E-3</v>
      </c>
    </row>
    <row r="175" spans="1:9" x14ac:dyDescent="0.25">
      <c r="A175" s="45">
        <v>44062</v>
      </c>
      <c r="B175" s="134">
        <f t="shared" si="18"/>
        <v>1</v>
      </c>
      <c r="C175" s="132">
        <f t="shared" si="19"/>
        <v>4180</v>
      </c>
      <c r="D175" s="133">
        <f t="shared" si="20"/>
        <v>4043.2</v>
      </c>
      <c r="E175" s="132">
        <f t="shared" si="21"/>
        <v>136.80000000000001</v>
      </c>
      <c r="F175" s="132">
        <f t="shared" si="22"/>
        <v>332890.84999999992</v>
      </c>
      <c r="G175" s="132">
        <f t="shared" si="16"/>
        <v>328847.64999999991</v>
      </c>
      <c r="H175" s="132">
        <f t="shared" si="23"/>
        <v>136.80445890410957</v>
      </c>
      <c r="I175" s="113">
        <f t="shared" si="17"/>
        <v>4.4589041095548509E-3</v>
      </c>
    </row>
    <row r="176" spans="1:9" x14ac:dyDescent="0.25">
      <c r="A176" s="45">
        <v>44063</v>
      </c>
      <c r="B176" s="134">
        <f t="shared" si="18"/>
        <v>1</v>
      </c>
      <c r="C176" s="132">
        <f t="shared" si="19"/>
        <v>4180</v>
      </c>
      <c r="D176" s="133">
        <f t="shared" si="20"/>
        <v>4044.86</v>
      </c>
      <c r="E176" s="132">
        <f t="shared" si="21"/>
        <v>135.13999999999999</v>
      </c>
      <c r="F176" s="132">
        <f t="shared" si="22"/>
        <v>328847.64999999991</v>
      </c>
      <c r="G176" s="132">
        <f t="shared" si="16"/>
        <v>324802.78999999992</v>
      </c>
      <c r="H176" s="132">
        <f t="shared" si="23"/>
        <v>135.14286986301366</v>
      </c>
      <c r="I176" s="113">
        <f t="shared" si="17"/>
        <v>2.8698630136716474E-3</v>
      </c>
    </row>
    <row r="177" spans="1:9" x14ac:dyDescent="0.25">
      <c r="A177" s="45">
        <v>44064</v>
      </c>
      <c r="B177" s="134">
        <f t="shared" si="18"/>
        <v>1</v>
      </c>
      <c r="C177" s="132">
        <f t="shared" si="19"/>
        <v>4180</v>
      </c>
      <c r="D177" s="133">
        <f t="shared" si="20"/>
        <v>4046.52</v>
      </c>
      <c r="E177" s="132">
        <f t="shared" si="21"/>
        <v>133.47999999999999</v>
      </c>
      <c r="F177" s="132">
        <f t="shared" si="22"/>
        <v>324802.78999999992</v>
      </c>
      <c r="G177" s="132">
        <f t="shared" si="16"/>
        <v>320756.2699999999</v>
      </c>
      <c r="H177" s="132">
        <f t="shared" si="23"/>
        <v>133.48059863013694</v>
      </c>
      <c r="I177" s="113">
        <f t="shared" si="17"/>
        <v>5.9863013694894107E-4</v>
      </c>
    </row>
    <row r="178" spans="1:9" x14ac:dyDescent="0.25">
      <c r="A178" s="45">
        <v>44065</v>
      </c>
      <c r="B178" s="134">
        <f t="shared" si="18"/>
        <v>1</v>
      </c>
      <c r="C178" s="132">
        <f t="shared" si="19"/>
        <v>4180</v>
      </c>
      <c r="D178" s="133">
        <f t="shared" si="20"/>
        <v>4048.18</v>
      </c>
      <c r="E178" s="132">
        <f t="shared" si="21"/>
        <v>131.82</v>
      </c>
      <c r="F178" s="132">
        <f t="shared" si="22"/>
        <v>320756.2699999999</v>
      </c>
      <c r="G178" s="132">
        <f t="shared" si="16"/>
        <v>316708.08999999991</v>
      </c>
      <c r="H178" s="132">
        <f t="shared" si="23"/>
        <v>131.81764520547941</v>
      </c>
      <c r="I178" s="113">
        <f t="shared" si="17"/>
        <v>-2.3547945205848464E-3</v>
      </c>
    </row>
    <row r="179" spans="1:9" x14ac:dyDescent="0.25">
      <c r="A179" s="45">
        <v>44066</v>
      </c>
      <c r="B179" s="134">
        <f t="shared" si="18"/>
        <v>1</v>
      </c>
      <c r="C179" s="132">
        <f t="shared" si="19"/>
        <v>4180</v>
      </c>
      <c r="D179" s="133">
        <f t="shared" si="20"/>
        <v>4049.85</v>
      </c>
      <c r="E179" s="132">
        <f t="shared" si="21"/>
        <v>130.15</v>
      </c>
      <c r="F179" s="132">
        <f t="shared" si="22"/>
        <v>316708.08999999991</v>
      </c>
      <c r="G179" s="132">
        <f t="shared" si="16"/>
        <v>312658.23999999993</v>
      </c>
      <c r="H179" s="132">
        <f t="shared" si="23"/>
        <v>130.15400958904104</v>
      </c>
      <c r="I179" s="113">
        <f t="shared" si="17"/>
        <v>4.0095890410327684E-3</v>
      </c>
    </row>
    <row r="180" spans="1:9" x14ac:dyDescent="0.25">
      <c r="A180" s="45">
        <v>44067</v>
      </c>
      <c r="B180" s="134">
        <f t="shared" si="18"/>
        <v>1</v>
      </c>
      <c r="C180" s="132">
        <f t="shared" si="19"/>
        <v>4180</v>
      </c>
      <c r="D180" s="133">
        <f t="shared" si="20"/>
        <v>4051.51</v>
      </c>
      <c r="E180" s="132">
        <f t="shared" si="21"/>
        <v>128.49</v>
      </c>
      <c r="F180" s="132">
        <f t="shared" si="22"/>
        <v>312658.23999999993</v>
      </c>
      <c r="G180" s="132">
        <f t="shared" si="16"/>
        <v>308606.72999999992</v>
      </c>
      <c r="H180" s="132">
        <f t="shared" si="23"/>
        <v>128.48968767123284</v>
      </c>
      <c r="I180" s="113">
        <f t="shared" si="17"/>
        <v>-3.1232876716558167E-4</v>
      </c>
    </row>
    <row r="181" spans="1:9" x14ac:dyDescent="0.25">
      <c r="A181" s="45">
        <v>44068</v>
      </c>
      <c r="B181" s="134">
        <f t="shared" si="18"/>
        <v>1</v>
      </c>
      <c r="C181" s="132">
        <f t="shared" si="19"/>
        <v>4180</v>
      </c>
      <c r="D181" s="133">
        <f t="shared" si="20"/>
        <v>4053.18</v>
      </c>
      <c r="E181" s="132">
        <f t="shared" si="21"/>
        <v>126.82</v>
      </c>
      <c r="F181" s="132">
        <f t="shared" si="22"/>
        <v>308606.72999999992</v>
      </c>
      <c r="G181" s="132">
        <f t="shared" si="16"/>
        <v>304553.54999999993</v>
      </c>
      <c r="H181" s="132">
        <f t="shared" si="23"/>
        <v>126.82468356164379</v>
      </c>
      <c r="I181" s="113">
        <f t="shared" si="17"/>
        <v>4.6835616438016814E-3</v>
      </c>
    </row>
    <row r="182" spans="1:9" x14ac:dyDescent="0.25">
      <c r="A182" s="45">
        <v>44069</v>
      </c>
      <c r="B182" s="134">
        <f t="shared" si="18"/>
        <v>1</v>
      </c>
      <c r="C182" s="132">
        <f t="shared" si="19"/>
        <v>4180</v>
      </c>
      <c r="D182" s="133">
        <f t="shared" si="20"/>
        <v>4054.84</v>
      </c>
      <c r="E182" s="132">
        <f t="shared" si="21"/>
        <v>125.16</v>
      </c>
      <c r="F182" s="132">
        <f t="shared" si="22"/>
        <v>304553.54999999993</v>
      </c>
      <c r="G182" s="132">
        <f t="shared" si="16"/>
        <v>300498.7099999999</v>
      </c>
      <c r="H182" s="132">
        <f t="shared" si="23"/>
        <v>125.15899315068489</v>
      </c>
      <c r="I182" s="113">
        <f t="shared" si="17"/>
        <v>-1.0068493151038638E-3</v>
      </c>
    </row>
    <row r="183" spans="1:9" x14ac:dyDescent="0.25">
      <c r="A183" s="45">
        <v>44070</v>
      </c>
      <c r="B183" s="134">
        <f t="shared" si="18"/>
        <v>1</v>
      </c>
      <c r="C183" s="132">
        <f t="shared" si="19"/>
        <v>4180</v>
      </c>
      <c r="D183" s="133">
        <f t="shared" si="20"/>
        <v>4056.51</v>
      </c>
      <c r="E183" s="132">
        <f t="shared" si="21"/>
        <v>123.49</v>
      </c>
      <c r="F183" s="132">
        <f t="shared" si="22"/>
        <v>300498.7099999999</v>
      </c>
      <c r="G183" s="132">
        <f t="shared" si="16"/>
        <v>296442.1999999999</v>
      </c>
      <c r="H183" s="132">
        <f t="shared" si="23"/>
        <v>123.49262054794517</v>
      </c>
      <c r="I183" s="113">
        <f t="shared" si="17"/>
        <v>2.620547945170415E-3</v>
      </c>
    </row>
    <row r="184" spans="1:9" x14ac:dyDescent="0.25">
      <c r="A184" s="45">
        <v>44071</v>
      </c>
      <c r="B184" s="134">
        <f t="shared" si="18"/>
        <v>1</v>
      </c>
      <c r="C184" s="132">
        <f t="shared" si="19"/>
        <v>4180</v>
      </c>
      <c r="D184" s="133">
        <f t="shared" si="20"/>
        <v>4058.17</v>
      </c>
      <c r="E184" s="132">
        <f t="shared" si="21"/>
        <v>121.83</v>
      </c>
      <c r="F184" s="132">
        <f t="shared" si="22"/>
        <v>296442.1999999999</v>
      </c>
      <c r="G184" s="132">
        <f t="shared" si="16"/>
        <v>292384.02999999991</v>
      </c>
      <c r="H184" s="132">
        <f t="shared" si="23"/>
        <v>121.82556164383556</v>
      </c>
      <c r="I184" s="113">
        <f t="shared" si="17"/>
        <v>-4.4383561644423253E-3</v>
      </c>
    </row>
    <row r="185" spans="1:9" x14ac:dyDescent="0.25">
      <c r="A185" s="45">
        <v>44072</v>
      </c>
      <c r="B185" s="134">
        <f t="shared" si="18"/>
        <v>1</v>
      </c>
      <c r="C185" s="132">
        <f t="shared" si="19"/>
        <v>4180</v>
      </c>
      <c r="D185" s="133">
        <f t="shared" si="20"/>
        <v>4059.84</v>
      </c>
      <c r="E185" s="132">
        <f t="shared" si="21"/>
        <v>120.16</v>
      </c>
      <c r="F185" s="132">
        <f t="shared" si="22"/>
        <v>292384.02999999991</v>
      </c>
      <c r="G185" s="132">
        <f t="shared" si="16"/>
        <v>288324.18999999989</v>
      </c>
      <c r="H185" s="132">
        <f t="shared" si="23"/>
        <v>120.15782054794516</v>
      </c>
      <c r="I185" s="113">
        <f t="shared" si="17"/>
        <v>-2.1794520548326091E-3</v>
      </c>
    </row>
    <row r="186" spans="1:9" x14ac:dyDescent="0.25">
      <c r="A186" s="45">
        <v>44073</v>
      </c>
      <c r="B186" s="134">
        <f t="shared" si="18"/>
        <v>1</v>
      </c>
      <c r="C186" s="132">
        <f t="shared" si="19"/>
        <v>4180</v>
      </c>
      <c r="D186" s="133">
        <f t="shared" si="20"/>
        <v>4061.51</v>
      </c>
      <c r="E186" s="132">
        <f t="shared" si="21"/>
        <v>118.49</v>
      </c>
      <c r="F186" s="132">
        <f t="shared" si="22"/>
        <v>288324.18999999989</v>
      </c>
      <c r="G186" s="132">
        <f t="shared" si="16"/>
        <v>284262.67999999988</v>
      </c>
      <c r="H186" s="132">
        <f t="shared" si="23"/>
        <v>118.48939315068489</v>
      </c>
      <c r="I186" s="113">
        <f t="shared" si="17"/>
        <v>-6.0684931510479601E-4</v>
      </c>
    </row>
    <row r="187" spans="1:9" x14ac:dyDescent="0.25">
      <c r="A187" s="45">
        <v>44074</v>
      </c>
      <c r="B187" s="134">
        <f t="shared" si="18"/>
        <v>1</v>
      </c>
      <c r="C187" s="132">
        <f t="shared" si="19"/>
        <v>4180</v>
      </c>
      <c r="D187" s="133">
        <f t="shared" si="20"/>
        <v>4063.18</v>
      </c>
      <c r="E187" s="132">
        <f t="shared" si="21"/>
        <v>116.82</v>
      </c>
      <c r="F187" s="132">
        <f t="shared" si="22"/>
        <v>284262.67999999988</v>
      </c>
      <c r="G187" s="132">
        <f t="shared" si="16"/>
        <v>280199.49999999988</v>
      </c>
      <c r="H187" s="132">
        <f t="shared" si="23"/>
        <v>116.82027945205473</v>
      </c>
      <c r="I187" s="113">
        <f t="shared" si="17"/>
        <v>2.794520547411139E-4</v>
      </c>
    </row>
    <row r="188" spans="1:9" x14ac:dyDescent="0.25">
      <c r="A188" s="45">
        <v>44075</v>
      </c>
      <c r="B188" s="134">
        <f t="shared" si="18"/>
        <v>1</v>
      </c>
      <c r="C188" s="132">
        <f t="shared" si="19"/>
        <v>4180</v>
      </c>
      <c r="D188" s="133">
        <f t="shared" si="20"/>
        <v>4064.85</v>
      </c>
      <c r="E188" s="132">
        <f t="shared" si="21"/>
        <v>115.15</v>
      </c>
      <c r="F188" s="132">
        <f t="shared" si="22"/>
        <v>280199.49999999988</v>
      </c>
      <c r="G188" s="132">
        <f t="shared" si="16"/>
        <v>276134.64999999991</v>
      </c>
      <c r="H188" s="132">
        <f t="shared" si="23"/>
        <v>115.15047945205474</v>
      </c>
      <c r="I188" s="113">
        <f t="shared" si="17"/>
        <v>4.7945205473354235E-4</v>
      </c>
    </row>
    <row r="189" spans="1:9" x14ac:dyDescent="0.25">
      <c r="A189" s="45">
        <v>44076</v>
      </c>
      <c r="B189" s="134">
        <f t="shared" si="18"/>
        <v>1</v>
      </c>
      <c r="C189" s="132">
        <f t="shared" si="19"/>
        <v>4180</v>
      </c>
      <c r="D189" s="133">
        <f t="shared" si="20"/>
        <v>4066.52</v>
      </c>
      <c r="E189" s="132">
        <f t="shared" si="21"/>
        <v>113.48</v>
      </c>
      <c r="F189" s="132">
        <f t="shared" si="22"/>
        <v>276134.64999999991</v>
      </c>
      <c r="G189" s="132">
        <f t="shared" si="16"/>
        <v>272068.12999999989</v>
      </c>
      <c r="H189" s="132">
        <f t="shared" si="23"/>
        <v>113.47999315068489</v>
      </c>
      <c r="I189" s="113">
        <f t="shared" si="17"/>
        <v>-6.8493151132997809E-6</v>
      </c>
    </row>
    <row r="190" spans="1:9" x14ac:dyDescent="0.25">
      <c r="A190" s="45">
        <v>44077</v>
      </c>
      <c r="B190" s="134">
        <f t="shared" si="18"/>
        <v>1</v>
      </c>
      <c r="C190" s="132">
        <f t="shared" si="19"/>
        <v>4180</v>
      </c>
      <c r="D190" s="133">
        <f t="shared" si="20"/>
        <v>4068.19</v>
      </c>
      <c r="E190" s="132">
        <f t="shared" si="21"/>
        <v>111.81</v>
      </c>
      <c r="F190" s="132">
        <f t="shared" si="22"/>
        <v>272068.12999999989</v>
      </c>
      <c r="G190" s="132">
        <f t="shared" si="16"/>
        <v>267999.93999999989</v>
      </c>
      <c r="H190" s="132">
        <f t="shared" si="23"/>
        <v>111.80882054794516</v>
      </c>
      <c r="I190" s="113">
        <f t="shared" si="17"/>
        <v>-1.1794520548420451E-3</v>
      </c>
    </row>
    <row r="191" spans="1:9" x14ac:dyDescent="0.25">
      <c r="A191" s="45">
        <v>44078</v>
      </c>
      <c r="B191" s="134">
        <f t="shared" si="18"/>
        <v>1</v>
      </c>
      <c r="C191" s="132">
        <f t="shared" si="19"/>
        <v>4180</v>
      </c>
      <c r="D191" s="133">
        <f t="shared" si="20"/>
        <v>4069.86</v>
      </c>
      <c r="E191" s="132">
        <f t="shared" si="21"/>
        <v>110.14</v>
      </c>
      <c r="F191" s="132">
        <f t="shared" si="22"/>
        <v>267999.93999999989</v>
      </c>
      <c r="G191" s="132">
        <f t="shared" si="16"/>
        <v>263930.0799999999</v>
      </c>
      <c r="H191" s="132">
        <f t="shared" si="23"/>
        <v>110.13696164383556</v>
      </c>
      <c r="I191" s="113">
        <f t="shared" si="17"/>
        <v>-3.0383561644384827E-3</v>
      </c>
    </row>
    <row r="192" spans="1:9" x14ac:dyDescent="0.25">
      <c r="A192" s="45">
        <v>44079</v>
      </c>
      <c r="B192" s="134">
        <f t="shared" si="18"/>
        <v>1</v>
      </c>
      <c r="C192" s="132">
        <f t="shared" si="19"/>
        <v>4180</v>
      </c>
      <c r="D192" s="133">
        <f t="shared" si="20"/>
        <v>4071.54</v>
      </c>
      <c r="E192" s="132">
        <f t="shared" si="21"/>
        <v>108.46</v>
      </c>
      <c r="F192" s="132">
        <f t="shared" si="22"/>
        <v>263930.0799999999</v>
      </c>
      <c r="G192" s="132">
        <f t="shared" si="16"/>
        <v>259858.53999999989</v>
      </c>
      <c r="H192" s="132">
        <f t="shared" si="23"/>
        <v>108.46441643835611</v>
      </c>
      <c r="I192" s="113">
        <f t="shared" si="17"/>
        <v>4.4164383561167142E-3</v>
      </c>
    </row>
    <row r="193" spans="1:9" x14ac:dyDescent="0.25">
      <c r="A193" s="45">
        <v>44080</v>
      </c>
      <c r="B193" s="134">
        <f t="shared" si="18"/>
        <v>1</v>
      </c>
      <c r="C193" s="132">
        <f t="shared" si="19"/>
        <v>4180</v>
      </c>
      <c r="D193" s="133">
        <f t="shared" si="20"/>
        <v>4073.21</v>
      </c>
      <c r="E193" s="132">
        <f t="shared" si="21"/>
        <v>106.79</v>
      </c>
      <c r="F193" s="132">
        <f t="shared" si="22"/>
        <v>259858.53999999989</v>
      </c>
      <c r="G193" s="132">
        <f t="shared" si="16"/>
        <v>255785.3299999999</v>
      </c>
      <c r="H193" s="132">
        <f t="shared" si="23"/>
        <v>106.79118082191775</v>
      </c>
      <c r="I193" s="113">
        <f t="shared" si="17"/>
        <v>1.1808219177424917E-3</v>
      </c>
    </row>
    <row r="194" spans="1:9" x14ac:dyDescent="0.25">
      <c r="A194" s="45">
        <v>44081</v>
      </c>
      <c r="B194" s="134">
        <f t="shared" si="18"/>
        <v>1</v>
      </c>
      <c r="C194" s="132">
        <f t="shared" si="19"/>
        <v>4180</v>
      </c>
      <c r="D194" s="133">
        <f t="shared" si="20"/>
        <v>4074.88</v>
      </c>
      <c r="E194" s="132">
        <f t="shared" si="21"/>
        <v>105.12</v>
      </c>
      <c r="F194" s="132">
        <f t="shared" si="22"/>
        <v>255785.3299999999</v>
      </c>
      <c r="G194" s="132">
        <f t="shared" si="16"/>
        <v>251710.4499999999</v>
      </c>
      <c r="H194" s="132">
        <f t="shared" si="23"/>
        <v>105.11725890410955</v>
      </c>
      <c r="I194" s="113">
        <f t="shared" si="17"/>
        <v>-2.7410958904567906E-3</v>
      </c>
    </row>
    <row r="195" spans="1:9" x14ac:dyDescent="0.25">
      <c r="A195" s="45">
        <v>44082</v>
      </c>
      <c r="B195" s="134">
        <f t="shared" si="18"/>
        <v>1</v>
      </c>
      <c r="C195" s="132">
        <f t="shared" si="19"/>
        <v>4180</v>
      </c>
      <c r="D195" s="133">
        <f t="shared" si="20"/>
        <v>4076.56</v>
      </c>
      <c r="E195" s="132">
        <f t="shared" si="21"/>
        <v>103.44</v>
      </c>
      <c r="F195" s="132">
        <f t="shared" si="22"/>
        <v>251710.4499999999</v>
      </c>
      <c r="G195" s="132">
        <f t="shared" si="16"/>
        <v>247633.8899999999</v>
      </c>
      <c r="H195" s="132">
        <f t="shared" si="23"/>
        <v>103.44265068493146</v>
      </c>
      <c r="I195" s="113">
        <f t="shared" si="17"/>
        <v>2.6506849314671399E-3</v>
      </c>
    </row>
    <row r="196" spans="1:9" x14ac:dyDescent="0.25">
      <c r="A196" s="45">
        <v>44083</v>
      </c>
      <c r="B196" s="134">
        <f t="shared" si="18"/>
        <v>1</v>
      </c>
      <c r="C196" s="132">
        <f t="shared" si="19"/>
        <v>4180</v>
      </c>
      <c r="D196" s="133">
        <f t="shared" si="20"/>
        <v>4078.23</v>
      </c>
      <c r="E196" s="132">
        <f t="shared" si="21"/>
        <v>101.77</v>
      </c>
      <c r="F196" s="132">
        <f t="shared" si="22"/>
        <v>247633.8899999999</v>
      </c>
      <c r="G196" s="132">
        <f t="shared" ref="G196:G254" si="24">F196-D196</f>
        <v>243555.65999999989</v>
      </c>
      <c r="H196" s="132">
        <f t="shared" si="23"/>
        <v>101.76735205479449</v>
      </c>
      <c r="I196" s="113">
        <f t="shared" ref="I196:I254" si="25">H196-E196</f>
        <v>-2.6479452055099273E-3</v>
      </c>
    </row>
    <row r="197" spans="1:9" x14ac:dyDescent="0.25">
      <c r="A197" s="45">
        <v>44084</v>
      </c>
      <c r="B197" s="134">
        <f t="shared" ref="B197:B254" si="26">A197-A196</f>
        <v>1</v>
      </c>
      <c r="C197" s="132">
        <f t="shared" ref="C197:C255" si="27">$D$2</f>
        <v>4180</v>
      </c>
      <c r="D197" s="133">
        <f t="shared" ref="D197:D254" si="28">C197-E197</f>
        <v>4079.91</v>
      </c>
      <c r="E197" s="132">
        <f t="shared" ref="E197:E254" si="29">ROUND(F197*B197*$B$2/365,2)</f>
        <v>100.09</v>
      </c>
      <c r="F197" s="132">
        <f t="shared" ref="F197:F254" si="30">G196</f>
        <v>243555.65999999989</v>
      </c>
      <c r="G197" s="132">
        <f t="shared" si="24"/>
        <v>239475.74999999988</v>
      </c>
      <c r="H197" s="132">
        <f t="shared" ref="H197:H254" si="31">F197*$B$2*B197/365</f>
        <v>100.09136712328761</v>
      </c>
      <c r="I197" s="113">
        <f t="shared" si="25"/>
        <v>1.3671232876077966E-3</v>
      </c>
    </row>
    <row r="198" spans="1:9" x14ac:dyDescent="0.25">
      <c r="A198" s="45">
        <v>44085</v>
      </c>
      <c r="B198" s="134">
        <f t="shared" si="26"/>
        <v>1</v>
      </c>
      <c r="C198" s="132">
        <f t="shared" si="27"/>
        <v>4180</v>
      </c>
      <c r="D198" s="133">
        <f t="shared" si="28"/>
        <v>4081.59</v>
      </c>
      <c r="E198" s="132">
        <f t="shared" si="29"/>
        <v>98.41</v>
      </c>
      <c r="F198" s="132">
        <f t="shared" si="30"/>
        <v>239475.74999999988</v>
      </c>
      <c r="G198" s="132">
        <f t="shared" si="24"/>
        <v>235394.15999999989</v>
      </c>
      <c r="H198" s="132">
        <f t="shared" si="31"/>
        <v>98.414691780821869</v>
      </c>
      <c r="I198" s="113">
        <f t="shared" si="25"/>
        <v>4.6917808218722712E-3</v>
      </c>
    </row>
    <row r="199" spans="1:9" x14ac:dyDescent="0.25">
      <c r="A199" s="45">
        <v>44086</v>
      </c>
      <c r="B199" s="134">
        <f t="shared" si="26"/>
        <v>1</v>
      </c>
      <c r="C199" s="132">
        <f t="shared" si="27"/>
        <v>4180</v>
      </c>
      <c r="D199" s="133">
        <f t="shared" si="28"/>
        <v>4083.26</v>
      </c>
      <c r="E199" s="132">
        <f t="shared" si="29"/>
        <v>96.74</v>
      </c>
      <c r="F199" s="132">
        <f t="shared" si="30"/>
        <v>235394.15999999989</v>
      </c>
      <c r="G199" s="132">
        <f t="shared" si="24"/>
        <v>231310.89999999988</v>
      </c>
      <c r="H199" s="132">
        <f t="shared" si="31"/>
        <v>96.737326027397216</v>
      </c>
      <c r="I199" s="113">
        <f t="shared" si="25"/>
        <v>-2.6739726027784627E-3</v>
      </c>
    </row>
    <row r="200" spans="1:9" x14ac:dyDescent="0.25">
      <c r="A200" s="45">
        <v>44087</v>
      </c>
      <c r="B200" s="134">
        <f t="shared" si="26"/>
        <v>1</v>
      </c>
      <c r="C200" s="132">
        <f t="shared" si="27"/>
        <v>4180</v>
      </c>
      <c r="D200" s="133">
        <f t="shared" si="28"/>
        <v>4084.94</v>
      </c>
      <c r="E200" s="132">
        <f t="shared" si="29"/>
        <v>95.06</v>
      </c>
      <c r="F200" s="132">
        <f t="shared" si="30"/>
        <v>231310.89999999988</v>
      </c>
      <c r="G200" s="132">
        <f t="shared" si="24"/>
        <v>227225.95999999988</v>
      </c>
      <c r="H200" s="132">
        <f t="shared" si="31"/>
        <v>95.059273972602682</v>
      </c>
      <c r="I200" s="113">
        <f t="shared" si="25"/>
        <v>-7.2602739732019472E-4</v>
      </c>
    </row>
    <row r="201" spans="1:9" x14ac:dyDescent="0.25">
      <c r="A201" s="45">
        <v>44088</v>
      </c>
      <c r="B201" s="134">
        <f t="shared" si="26"/>
        <v>1</v>
      </c>
      <c r="C201" s="132">
        <f t="shared" si="27"/>
        <v>4180</v>
      </c>
      <c r="D201" s="133">
        <f t="shared" si="28"/>
        <v>4086.62</v>
      </c>
      <c r="E201" s="132">
        <f t="shared" si="29"/>
        <v>93.38</v>
      </c>
      <c r="F201" s="132">
        <f t="shared" si="30"/>
        <v>227225.95999999988</v>
      </c>
      <c r="G201" s="132">
        <f t="shared" si="24"/>
        <v>223139.33999999988</v>
      </c>
      <c r="H201" s="132">
        <f t="shared" si="31"/>
        <v>93.380531506849252</v>
      </c>
      <c r="I201" s="113">
        <f t="shared" si="25"/>
        <v>5.3150684925640235E-4</v>
      </c>
    </row>
    <row r="202" spans="1:9" x14ac:dyDescent="0.25">
      <c r="A202" s="45">
        <v>44089</v>
      </c>
      <c r="B202" s="134">
        <f t="shared" si="26"/>
        <v>1</v>
      </c>
      <c r="C202" s="132">
        <f t="shared" si="27"/>
        <v>4180</v>
      </c>
      <c r="D202" s="133">
        <f t="shared" si="28"/>
        <v>4088.3</v>
      </c>
      <c r="E202" s="132">
        <f t="shared" si="29"/>
        <v>91.7</v>
      </c>
      <c r="F202" s="132">
        <f t="shared" si="30"/>
        <v>223139.33999999988</v>
      </c>
      <c r="G202" s="132">
        <f t="shared" si="24"/>
        <v>219051.03999999989</v>
      </c>
      <c r="H202" s="132">
        <f t="shared" si="31"/>
        <v>91.70109863013694</v>
      </c>
      <c r="I202" s="113">
        <f t="shared" si="25"/>
        <v>1.0986301369371176E-3</v>
      </c>
    </row>
    <row r="203" spans="1:9" x14ac:dyDescent="0.25">
      <c r="A203" s="45">
        <v>44090</v>
      </c>
      <c r="B203" s="134">
        <f t="shared" si="26"/>
        <v>1</v>
      </c>
      <c r="C203" s="132">
        <f t="shared" si="27"/>
        <v>4180</v>
      </c>
      <c r="D203" s="133">
        <f t="shared" si="28"/>
        <v>4089.98</v>
      </c>
      <c r="E203" s="132">
        <f t="shared" si="29"/>
        <v>90.02</v>
      </c>
      <c r="F203" s="132">
        <f t="shared" si="30"/>
        <v>219051.03999999989</v>
      </c>
      <c r="G203" s="132">
        <f t="shared" si="24"/>
        <v>214961.05999999988</v>
      </c>
      <c r="H203" s="132">
        <f t="shared" si="31"/>
        <v>90.020975342465704</v>
      </c>
      <c r="I203" s="113">
        <f t="shared" si="25"/>
        <v>9.753424657077403E-4</v>
      </c>
    </row>
    <row r="204" spans="1:9" x14ac:dyDescent="0.25">
      <c r="A204" s="45">
        <v>44091</v>
      </c>
      <c r="B204" s="134">
        <f t="shared" si="26"/>
        <v>1</v>
      </c>
      <c r="C204" s="132">
        <f t="shared" si="27"/>
        <v>4180</v>
      </c>
      <c r="D204" s="133">
        <f t="shared" si="28"/>
        <v>4091.66</v>
      </c>
      <c r="E204" s="132">
        <f t="shared" si="29"/>
        <v>88.34</v>
      </c>
      <c r="F204" s="132">
        <f t="shared" si="30"/>
        <v>214961.05999999988</v>
      </c>
      <c r="G204" s="132">
        <f t="shared" si="24"/>
        <v>210869.39999999988</v>
      </c>
      <c r="H204" s="132">
        <f t="shared" si="31"/>
        <v>88.340161643835572</v>
      </c>
      <c r="I204" s="113">
        <f t="shared" si="25"/>
        <v>1.6164383556827033E-4</v>
      </c>
    </row>
    <row r="205" spans="1:9" x14ac:dyDescent="0.25">
      <c r="A205" s="45">
        <v>44092</v>
      </c>
      <c r="B205" s="134">
        <f t="shared" si="26"/>
        <v>1</v>
      </c>
      <c r="C205" s="132">
        <f t="shared" si="27"/>
        <v>4180</v>
      </c>
      <c r="D205" s="133">
        <f t="shared" si="28"/>
        <v>4093.34</v>
      </c>
      <c r="E205" s="132">
        <f t="shared" si="29"/>
        <v>86.66</v>
      </c>
      <c r="F205" s="132">
        <f t="shared" si="30"/>
        <v>210869.39999999988</v>
      </c>
      <c r="G205" s="132">
        <f t="shared" si="24"/>
        <v>206776.05999999988</v>
      </c>
      <c r="H205" s="132">
        <f t="shared" si="31"/>
        <v>86.65865753424653</v>
      </c>
      <c r="I205" s="113">
        <f t="shared" si="25"/>
        <v>-1.3424657534670814E-3</v>
      </c>
    </row>
    <row r="206" spans="1:9" x14ac:dyDescent="0.25">
      <c r="A206" s="45">
        <v>44093</v>
      </c>
      <c r="B206" s="134">
        <f t="shared" si="26"/>
        <v>1</v>
      </c>
      <c r="C206" s="132">
        <f t="shared" si="27"/>
        <v>4180</v>
      </c>
      <c r="D206" s="133">
        <f t="shared" si="28"/>
        <v>4095.02</v>
      </c>
      <c r="E206" s="132">
        <f t="shared" si="29"/>
        <v>84.98</v>
      </c>
      <c r="F206" s="132">
        <f t="shared" si="30"/>
        <v>206776.05999999988</v>
      </c>
      <c r="G206" s="132">
        <f t="shared" si="24"/>
        <v>202681.03999999989</v>
      </c>
      <c r="H206" s="132">
        <f t="shared" si="31"/>
        <v>84.976463013698577</v>
      </c>
      <c r="I206" s="113">
        <f t="shared" si="25"/>
        <v>-3.5369863014267366E-3</v>
      </c>
    </row>
    <row r="207" spans="1:9" x14ac:dyDescent="0.25">
      <c r="A207" s="45">
        <v>44094</v>
      </c>
      <c r="B207" s="134">
        <f t="shared" si="26"/>
        <v>1</v>
      </c>
      <c r="C207" s="132">
        <f t="shared" si="27"/>
        <v>4180</v>
      </c>
      <c r="D207" s="133">
        <f t="shared" si="28"/>
        <v>4096.71</v>
      </c>
      <c r="E207" s="132">
        <f t="shared" si="29"/>
        <v>83.29</v>
      </c>
      <c r="F207" s="132">
        <f t="shared" si="30"/>
        <v>202681.03999999989</v>
      </c>
      <c r="G207" s="132">
        <f t="shared" si="24"/>
        <v>198584.3299999999</v>
      </c>
      <c r="H207" s="132">
        <f t="shared" si="31"/>
        <v>83.293578082191729</v>
      </c>
      <c r="I207" s="113">
        <f t="shared" si="25"/>
        <v>3.5780821917228423E-3</v>
      </c>
    </row>
    <row r="208" spans="1:9" x14ac:dyDescent="0.25">
      <c r="A208" s="45">
        <v>44095</v>
      </c>
      <c r="B208" s="134">
        <f t="shared" si="26"/>
        <v>1</v>
      </c>
      <c r="C208" s="132">
        <f t="shared" si="27"/>
        <v>4180</v>
      </c>
      <c r="D208" s="133">
        <f t="shared" si="28"/>
        <v>4098.3900000000003</v>
      </c>
      <c r="E208" s="132">
        <f t="shared" si="29"/>
        <v>81.61</v>
      </c>
      <c r="F208" s="132">
        <f t="shared" si="30"/>
        <v>198584.3299999999</v>
      </c>
      <c r="G208" s="132">
        <f t="shared" si="24"/>
        <v>194485.93999999989</v>
      </c>
      <c r="H208" s="132">
        <f t="shared" si="31"/>
        <v>81.609998630136943</v>
      </c>
      <c r="I208" s="113">
        <f t="shared" si="25"/>
        <v>-1.3698630567660075E-6</v>
      </c>
    </row>
    <row r="209" spans="1:9" x14ac:dyDescent="0.25">
      <c r="A209" s="45">
        <v>44096</v>
      </c>
      <c r="B209" s="134">
        <f t="shared" si="26"/>
        <v>1</v>
      </c>
      <c r="C209" s="132">
        <f t="shared" si="27"/>
        <v>4180</v>
      </c>
      <c r="D209" s="133">
        <f t="shared" si="28"/>
        <v>4100.07</v>
      </c>
      <c r="E209" s="132">
        <f t="shared" si="29"/>
        <v>79.930000000000007</v>
      </c>
      <c r="F209" s="132">
        <f t="shared" si="30"/>
        <v>194485.93999999989</v>
      </c>
      <c r="G209" s="132">
        <f t="shared" si="24"/>
        <v>190385.86999999988</v>
      </c>
      <c r="H209" s="132">
        <f t="shared" si="31"/>
        <v>79.925728767123232</v>
      </c>
      <c r="I209" s="113">
        <f t="shared" si="25"/>
        <v>-4.2712328767748886E-3</v>
      </c>
    </row>
    <row r="210" spans="1:9" x14ac:dyDescent="0.25">
      <c r="A210" s="45">
        <v>44097</v>
      </c>
      <c r="B210" s="134">
        <f t="shared" si="26"/>
        <v>1</v>
      </c>
      <c r="C210" s="132">
        <f t="shared" si="27"/>
        <v>4180</v>
      </c>
      <c r="D210" s="133">
        <f t="shared" si="28"/>
        <v>4101.76</v>
      </c>
      <c r="E210" s="132">
        <f t="shared" si="29"/>
        <v>78.239999999999995</v>
      </c>
      <c r="F210" s="132">
        <f t="shared" si="30"/>
        <v>190385.86999999988</v>
      </c>
      <c r="G210" s="132">
        <f t="shared" si="24"/>
        <v>186284.10999999987</v>
      </c>
      <c r="H210" s="132">
        <f t="shared" si="31"/>
        <v>78.24076849315064</v>
      </c>
      <c r="I210" s="113">
        <f t="shared" si="25"/>
        <v>7.6849315064464463E-4</v>
      </c>
    </row>
    <row r="211" spans="1:9" x14ac:dyDescent="0.25">
      <c r="A211" s="45">
        <v>44098</v>
      </c>
      <c r="B211" s="134">
        <f t="shared" si="26"/>
        <v>1</v>
      </c>
      <c r="C211" s="132">
        <f t="shared" si="27"/>
        <v>4180</v>
      </c>
      <c r="D211" s="133">
        <f t="shared" si="28"/>
        <v>4103.4399999999996</v>
      </c>
      <c r="E211" s="132">
        <f t="shared" si="29"/>
        <v>76.56</v>
      </c>
      <c r="F211" s="132">
        <f t="shared" si="30"/>
        <v>186284.10999999987</v>
      </c>
      <c r="G211" s="132">
        <f t="shared" si="24"/>
        <v>182180.66999999987</v>
      </c>
      <c r="H211" s="132">
        <f t="shared" si="31"/>
        <v>76.55511369863008</v>
      </c>
      <c r="I211" s="113">
        <f t="shared" si="25"/>
        <v>-4.8863013699218527E-3</v>
      </c>
    </row>
    <row r="212" spans="1:9" x14ac:dyDescent="0.25">
      <c r="A212" s="45">
        <v>44099</v>
      </c>
      <c r="B212" s="134">
        <f t="shared" si="26"/>
        <v>1</v>
      </c>
      <c r="C212" s="132">
        <f t="shared" si="27"/>
        <v>4180</v>
      </c>
      <c r="D212" s="133">
        <f t="shared" si="28"/>
        <v>4105.13</v>
      </c>
      <c r="E212" s="132">
        <f t="shared" si="29"/>
        <v>74.87</v>
      </c>
      <c r="F212" s="132">
        <f t="shared" si="30"/>
        <v>182180.66999999987</v>
      </c>
      <c r="G212" s="132">
        <f t="shared" si="24"/>
        <v>178075.53999999986</v>
      </c>
      <c r="H212" s="132">
        <f t="shared" si="31"/>
        <v>74.868768493150625</v>
      </c>
      <c r="I212" s="113">
        <f t="shared" si="25"/>
        <v>-1.2315068493791159E-3</v>
      </c>
    </row>
    <row r="213" spans="1:9" x14ac:dyDescent="0.25">
      <c r="A213" s="45">
        <v>44100</v>
      </c>
      <c r="B213" s="134">
        <f t="shared" si="26"/>
        <v>1</v>
      </c>
      <c r="C213" s="132">
        <f t="shared" si="27"/>
        <v>4180</v>
      </c>
      <c r="D213" s="133">
        <f t="shared" si="28"/>
        <v>4106.82</v>
      </c>
      <c r="E213" s="132">
        <f t="shared" si="29"/>
        <v>73.180000000000007</v>
      </c>
      <c r="F213" s="132">
        <f t="shared" si="30"/>
        <v>178075.53999999986</v>
      </c>
      <c r="G213" s="132">
        <f t="shared" si="24"/>
        <v>173968.71999999986</v>
      </c>
      <c r="H213" s="132">
        <f t="shared" si="31"/>
        <v>73.181728767123232</v>
      </c>
      <c r="I213" s="113">
        <f t="shared" si="25"/>
        <v>1.7287671232253388E-3</v>
      </c>
    </row>
    <row r="214" spans="1:9" x14ac:dyDescent="0.25">
      <c r="A214" s="45">
        <v>44101</v>
      </c>
      <c r="B214" s="134">
        <f t="shared" si="26"/>
        <v>1</v>
      </c>
      <c r="C214" s="132">
        <f t="shared" si="27"/>
        <v>4180</v>
      </c>
      <c r="D214" s="133">
        <f t="shared" si="28"/>
        <v>4108.51</v>
      </c>
      <c r="E214" s="132">
        <f t="shared" si="29"/>
        <v>71.489999999999995</v>
      </c>
      <c r="F214" s="132">
        <f t="shared" si="30"/>
        <v>173968.71999999986</v>
      </c>
      <c r="G214" s="132">
        <f t="shared" si="24"/>
        <v>169860.20999999985</v>
      </c>
      <c r="H214" s="132">
        <f t="shared" si="31"/>
        <v>71.493994520547886</v>
      </c>
      <c r="I214" s="113">
        <f t="shared" si="25"/>
        <v>3.9945205478915113E-3</v>
      </c>
    </row>
    <row r="215" spans="1:9" x14ac:dyDescent="0.25">
      <c r="A215" s="45">
        <v>44102</v>
      </c>
      <c r="B215" s="134">
        <f t="shared" si="26"/>
        <v>1</v>
      </c>
      <c r="C215" s="132">
        <f t="shared" si="27"/>
        <v>4180</v>
      </c>
      <c r="D215" s="133">
        <f t="shared" si="28"/>
        <v>4110.1899999999996</v>
      </c>
      <c r="E215" s="132">
        <f t="shared" si="29"/>
        <v>69.81</v>
      </c>
      <c r="F215" s="132">
        <f t="shared" si="30"/>
        <v>169860.20999999985</v>
      </c>
      <c r="G215" s="132">
        <f t="shared" si="24"/>
        <v>165750.01999999984</v>
      </c>
      <c r="H215" s="132">
        <f t="shared" si="31"/>
        <v>69.805565753424588</v>
      </c>
      <c r="I215" s="113">
        <f t="shared" si="25"/>
        <v>-4.4342465754141358E-3</v>
      </c>
    </row>
    <row r="216" spans="1:9" x14ac:dyDescent="0.25">
      <c r="A216" s="45">
        <v>44103</v>
      </c>
      <c r="B216" s="134">
        <f t="shared" si="26"/>
        <v>1</v>
      </c>
      <c r="C216" s="132">
        <f t="shared" si="27"/>
        <v>4180</v>
      </c>
      <c r="D216" s="133">
        <f t="shared" si="28"/>
        <v>4111.88</v>
      </c>
      <c r="E216" s="132">
        <f t="shared" si="29"/>
        <v>68.12</v>
      </c>
      <c r="F216" s="132">
        <f t="shared" si="30"/>
        <v>165750.01999999984</v>
      </c>
      <c r="G216" s="132">
        <f t="shared" si="24"/>
        <v>161638.13999999984</v>
      </c>
      <c r="H216" s="132">
        <f t="shared" si="31"/>
        <v>68.116446575342394</v>
      </c>
      <c r="I216" s="113">
        <f t="shared" si="25"/>
        <v>-3.5534246576105488E-3</v>
      </c>
    </row>
    <row r="217" spans="1:9" x14ac:dyDescent="0.25">
      <c r="A217" s="45">
        <v>44104</v>
      </c>
      <c r="B217" s="134">
        <f t="shared" si="26"/>
        <v>1</v>
      </c>
      <c r="C217" s="132">
        <f t="shared" si="27"/>
        <v>4180</v>
      </c>
      <c r="D217" s="133">
        <f t="shared" si="28"/>
        <v>4113.57</v>
      </c>
      <c r="E217" s="132">
        <f t="shared" si="29"/>
        <v>66.430000000000007</v>
      </c>
      <c r="F217" s="132">
        <f t="shared" si="30"/>
        <v>161638.13999999984</v>
      </c>
      <c r="G217" s="132">
        <f t="shared" si="24"/>
        <v>157524.56999999983</v>
      </c>
      <c r="H217" s="132">
        <f t="shared" si="31"/>
        <v>66.426632876712262</v>
      </c>
      <c r="I217" s="113">
        <f t="shared" si="25"/>
        <v>-3.3671232877452439E-3</v>
      </c>
    </row>
    <row r="218" spans="1:9" x14ac:dyDescent="0.25">
      <c r="A218" s="45">
        <v>44105</v>
      </c>
      <c r="B218" s="134">
        <f t="shared" si="26"/>
        <v>1</v>
      </c>
      <c r="C218" s="132">
        <f t="shared" si="27"/>
        <v>4180</v>
      </c>
      <c r="D218" s="133">
        <f t="shared" si="28"/>
        <v>4115.26</v>
      </c>
      <c r="E218" s="132">
        <f t="shared" si="29"/>
        <v>64.739999999999995</v>
      </c>
      <c r="F218" s="132">
        <f t="shared" si="30"/>
        <v>157524.56999999983</v>
      </c>
      <c r="G218" s="132">
        <f t="shared" si="24"/>
        <v>153409.30999999982</v>
      </c>
      <c r="H218" s="132">
        <f t="shared" si="31"/>
        <v>64.736124657534177</v>
      </c>
      <c r="I218" s="113">
        <f t="shared" si="25"/>
        <v>-3.8753424658182212E-3</v>
      </c>
    </row>
    <row r="219" spans="1:9" x14ac:dyDescent="0.25">
      <c r="A219" s="45">
        <v>44106</v>
      </c>
      <c r="B219" s="134">
        <f t="shared" si="26"/>
        <v>1</v>
      </c>
      <c r="C219" s="132">
        <f t="shared" si="27"/>
        <v>4180</v>
      </c>
      <c r="D219" s="133">
        <f t="shared" si="28"/>
        <v>4116.96</v>
      </c>
      <c r="E219" s="132">
        <f t="shared" si="29"/>
        <v>63.04</v>
      </c>
      <c r="F219" s="132">
        <f t="shared" si="30"/>
        <v>153409.30999999982</v>
      </c>
      <c r="G219" s="132">
        <f t="shared" si="24"/>
        <v>149292.34999999983</v>
      </c>
      <c r="H219" s="132">
        <f t="shared" si="31"/>
        <v>63.044921917808146</v>
      </c>
      <c r="I219" s="113">
        <f t="shared" si="25"/>
        <v>4.9219178081472137E-3</v>
      </c>
    </row>
    <row r="220" spans="1:9" x14ac:dyDescent="0.25">
      <c r="A220" s="45">
        <v>44107</v>
      </c>
      <c r="B220" s="134">
        <f t="shared" si="26"/>
        <v>1</v>
      </c>
      <c r="C220" s="132">
        <f t="shared" si="27"/>
        <v>4180</v>
      </c>
      <c r="D220" s="133">
        <f t="shared" si="28"/>
        <v>4118.6499999999996</v>
      </c>
      <c r="E220" s="132">
        <f t="shared" si="29"/>
        <v>61.35</v>
      </c>
      <c r="F220" s="132">
        <f t="shared" si="30"/>
        <v>149292.34999999983</v>
      </c>
      <c r="G220" s="132">
        <f t="shared" si="24"/>
        <v>145173.69999999984</v>
      </c>
      <c r="H220" s="132">
        <f t="shared" si="31"/>
        <v>61.353020547945135</v>
      </c>
      <c r="I220" s="113">
        <f t="shared" si="25"/>
        <v>3.0205479451339556E-3</v>
      </c>
    </row>
    <row r="221" spans="1:9" x14ac:dyDescent="0.25">
      <c r="A221" s="45">
        <v>44108</v>
      </c>
      <c r="B221" s="134">
        <f t="shared" si="26"/>
        <v>1</v>
      </c>
      <c r="C221" s="132">
        <f t="shared" si="27"/>
        <v>4180</v>
      </c>
      <c r="D221" s="133">
        <f t="shared" si="28"/>
        <v>4120.34</v>
      </c>
      <c r="E221" s="132">
        <f t="shared" si="29"/>
        <v>59.66</v>
      </c>
      <c r="F221" s="132">
        <f t="shared" si="30"/>
        <v>145173.69999999984</v>
      </c>
      <c r="G221" s="132">
        <f t="shared" si="24"/>
        <v>141053.35999999984</v>
      </c>
      <c r="H221" s="132">
        <f t="shared" si="31"/>
        <v>59.660424657534179</v>
      </c>
      <c r="I221" s="113">
        <f t="shared" si="25"/>
        <v>4.2465753418241547E-4</v>
      </c>
    </row>
    <row r="222" spans="1:9" x14ac:dyDescent="0.25">
      <c r="A222" s="45">
        <v>44109</v>
      </c>
      <c r="B222" s="134">
        <f t="shared" si="26"/>
        <v>1</v>
      </c>
      <c r="C222" s="132">
        <f t="shared" si="27"/>
        <v>4180</v>
      </c>
      <c r="D222" s="133">
        <f t="shared" si="28"/>
        <v>4122.03</v>
      </c>
      <c r="E222" s="132">
        <f t="shared" si="29"/>
        <v>57.97</v>
      </c>
      <c r="F222" s="132">
        <f t="shared" si="30"/>
        <v>141053.35999999984</v>
      </c>
      <c r="G222" s="132">
        <f t="shared" si="24"/>
        <v>136931.32999999984</v>
      </c>
      <c r="H222" s="132">
        <f t="shared" si="31"/>
        <v>57.967134246575277</v>
      </c>
      <c r="I222" s="113">
        <f t="shared" si="25"/>
        <v>-2.8657534247216176E-3</v>
      </c>
    </row>
    <row r="223" spans="1:9" x14ac:dyDescent="0.25">
      <c r="A223" s="45">
        <v>44110</v>
      </c>
      <c r="B223" s="134">
        <f t="shared" si="26"/>
        <v>1</v>
      </c>
      <c r="C223" s="132">
        <f t="shared" si="27"/>
        <v>4180</v>
      </c>
      <c r="D223" s="133">
        <f t="shared" si="28"/>
        <v>4123.7299999999996</v>
      </c>
      <c r="E223" s="132">
        <f t="shared" si="29"/>
        <v>56.27</v>
      </c>
      <c r="F223" s="132">
        <f t="shared" si="30"/>
        <v>136931.32999999984</v>
      </c>
      <c r="G223" s="132">
        <f t="shared" si="24"/>
        <v>132807.59999999983</v>
      </c>
      <c r="H223" s="132">
        <f t="shared" si="31"/>
        <v>56.27314931506843</v>
      </c>
      <c r="I223" s="113">
        <f t="shared" si="25"/>
        <v>3.1493150684269722E-3</v>
      </c>
    </row>
    <row r="224" spans="1:9" x14ac:dyDescent="0.25">
      <c r="A224" s="45">
        <v>44111</v>
      </c>
      <c r="B224" s="134">
        <f t="shared" si="26"/>
        <v>1</v>
      </c>
      <c r="C224" s="132">
        <f t="shared" si="27"/>
        <v>4180</v>
      </c>
      <c r="D224" s="133">
        <f t="shared" si="28"/>
        <v>4125.42</v>
      </c>
      <c r="E224" s="132">
        <f t="shared" si="29"/>
        <v>54.58</v>
      </c>
      <c r="F224" s="132">
        <f t="shared" si="30"/>
        <v>132807.59999999983</v>
      </c>
      <c r="G224" s="132">
        <f t="shared" si="24"/>
        <v>128682.17999999983</v>
      </c>
      <c r="H224" s="132">
        <f t="shared" si="31"/>
        <v>54.578465753424588</v>
      </c>
      <c r="I224" s="113">
        <f t="shared" si="25"/>
        <v>-1.5342465754102363E-3</v>
      </c>
    </row>
    <row r="225" spans="1:9" x14ac:dyDescent="0.25">
      <c r="A225" s="45">
        <v>44112</v>
      </c>
      <c r="B225" s="134">
        <f t="shared" si="26"/>
        <v>1</v>
      </c>
      <c r="C225" s="132">
        <f t="shared" si="27"/>
        <v>4180</v>
      </c>
      <c r="D225" s="133">
        <f t="shared" si="28"/>
        <v>4127.12</v>
      </c>
      <c r="E225" s="132">
        <f t="shared" si="29"/>
        <v>52.88</v>
      </c>
      <c r="F225" s="132">
        <f t="shared" si="30"/>
        <v>128682.17999999983</v>
      </c>
      <c r="G225" s="132">
        <f t="shared" si="24"/>
        <v>124555.05999999984</v>
      </c>
      <c r="H225" s="132">
        <f t="shared" si="31"/>
        <v>52.883087671232808</v>
      </c>
      <c r="I225" s="113">
        <f t="shared" si="25"/>
        <v>3.0876712328051781E-3</v>
      </c>
    </row>
    <row r="226" spans="1:9" x14ac:dyDescent="0.25">
      <c r="A226" s="45">
        <v>44113</v>
      </c>
      <c r="B226" s="134">
        <f t="shared" si="26"/>
        <v>1</v>
      </c>
      <c r="C226" s="132">
        <f t="shared" si="27"/>
        <v>4180</v>
      </c>
      <c r="D226" s="133">
        <f t="shared" si="28"/>
        <v>4128.8100000000004</v>
      </c>
      <c r="E226" s="132">
        <f t="shared" si="29"/>
        <v>51.19</v>
      </c>
      <c r="F226" s="132">
        <f t="shared" si="30"/>
        <v>124555.05999999984</v>
      </c>
      <c r="G226" s="132">
        <f t="shared" si="24"/>
        <v>120426.24999999984</v>
      </c>
      <c r="H226" s="132">
        <f t="shared" si="31"/>
        <v>51.187010958904047</v>
      </c>
      <c r="I226" s="113">
        <f t="shared" si="25"/>
        <v>-2.989041095950995E-3</v>
      </c>
    </row>
    <row r="227" spans="1:9" x14ac:dyDescent="0.25">
      <c r="A227" s="45">
        <v>44114</v>
      </c>
      <c r="B227" s="134">
        <f t="shared" si="26"/>
        <v>1</v>
      </c>
      <c r="C227" s="132">
        <f t="shared" si="27"/>
        <v>4180</v>
      </c>
      <c r="D227" s="133">
        <f t="shared" si="28"/>
        <v>4130.51</v>
      </c>
      <c r="E227" s="132">
        <f t="shared" si="29"/>
        <v>49.49</v>
      </c>
      <c r="F227" s="132">
        <f t="shared" si="30"/>
        <v>120426.24999999984</v>
      </c>
      <c r="G227" s="132">
        <f t="shared" si="24"/>
        <v>116295.73999999985</v>
      </c>
      <c r="H227" s="132">
        <f t="shared" si="31"/>
        <v>49.490239726027326</v>
      </c>
      <c r="I227" s="113">
        <f t="shared" si="25"/>
        <v>2.3972602732413861E-4</v>
      </c>
    </row>
    <row r="228" spans="1:9" x14ac:dyDescent="0.25">
      <c r="A228" s="45">
        <v>44115</v>
      </c>
      <c r="B228" s="134">
        <f t="shared" si="26"/>
        <v>1</v>
      </c>
      <c r="C228" s="132">
        <f t="shared" si="27"/>
        <v>4180</v>
      </c>
      <c r="D228" s="133">
        <f t="shared" si="28"/>
        <v>4132.21</v>
      </c>
      <c r="E228" s="132">
        <f t="shared" si="29"/>
        <v>47.79</v>
      </c>
      <c r="F228" s="132">
        <f t="shared" si="30"/>
        <v>116295.73999999985</v>
      </c>
      <c r="G228" s="132">
        <f t="shared" si="24"/>
        <v>112163.52999999984</v>
      </c>
      <c r="H228" s="132">
        <f t="shared" si="31"/>
        <v>47.792769863013632</v>
      </c>
      <c r="I228" s="113">
        <f t="shared" si="25"/>
        <v>2.7698630136328006E-3</v>
      </c>
    </row>
    <row r="229" spans="1:9" x14ac:dyDescent="0.25">
      <c r="A229" s="45">
        <v>44116</v>
      </c>
      <c r="B229" s="134">
        <f t="shared" si="26"/>
        <v>1</v>
      </c>
      <c r="C229" s="132">
        <f t="shared" si="27"/>
        <v>4180</v>
      </c>
      <c r="D229" s="133">
        <f t="shared" si="28"/>
        <v>4133.91</v>
      </c>
      <c r="E229" s="132">
        <f t="shared" si="29"/>
        <v>46.09</v>
      </c>
      <c r="F229" s="132">
        <f t="shared" si="30"/>
        <v>112163.52999999984</v>
      </c>
      <c r="G229" s="132">
        <f t="shared" si="24"/>
        <v>108029.61999999984</v>
      </c>
      <c r="H229" s="132">
        <f t="shared" si="31"/>
        <v>46.094601369862943</v>
      </c>
      <c r="I229" s="113">
        <f t="shared" si="25"/>
        <v>4.6013698629394639E-3</v>
      </c>
    </row>
    <row r="230" spans="1:9" x14ac:dyDescent="0.25">
      <c r="A230" s="45">
        <v>44117</v>
      </c>
      <c r="B230" s="134">
        <f t="shared" si="26"/>
        <v>1</v>
      </c>
      <c r="C230" s="132">
        <f t="shared" si="27"/>
        <v>4180</v>
      </c>
      <c r="D230" s="133">
        <f t="shared" si="28"/>
        <v>4135.6000000000004</v>
      </c>
      <c r="E230" s="132">
        <f t="shared" si="29"/>
        <v>44.4</v>
      </c>
      <c r="F230" s="132">
        <f t="shared" si="30"/>
        <v>108029.61999999984</v>
      </c>
      <c r="G230" s="132">
        <f t="shared" si="24"/>
        <v>103894.01999999983</v>
      </c>
      <c r="H230" s="132">
        <f t="shared" si="31"/>
        <v>44.395734246575273</v>
      </c>
      <c r="I230" s="113">
        <f t="shared" si="25"/>
        <v>-4.2657534247254603E-3</v>
      </c>
    </row>
    <row r="231" spans="1:9" x14ac:dyDescent="0.25">
      <c r="A231" s="45">
        <v>44118</v>
      </c>
      <c r="B231" s="134">
        <f t="shared" si="26"/>
        <v>1</v>
      </c>
      <c r="C231" s="132">
        <f t="shared" si="27"/>
        <v>4180</v>
      </c>
      <c r="D231" s="133">
        <f t="shared" si="28"/>
        <v>4137.3</v>
      </c>
      <c r="E231" s="132">
        <f t="shared" si="29"/>
        <v>42.7</v>
      </c>
      <c r="F231" s="132">
        <f t="shared" si="30"/>
        <v>103894.01999999983</v>
      </c>
      <c r="G231" s="132">
        <f t="shared" si="24"/>
        <v>99756.719999999827</v>
      </c>
      <c r="H231" s="132">
        <f t="shared" si="31"/>
        <v>42.696172602739651</v>
      </c>
      <c r="I231" s="113">
        <f t="shared" si="25"/>
        <v>-3.8273972603519724E-3</v>
      </c>
    </row>
    <row r="232" spans="1:9" x14ac:dyDescent="0.25">
      <c r="A232" s="45">
        <v>44119</v>
      </c>
      <c r="B232" s="134">
        <f t="shared" si="26"/>
        <v>1</v>
      </c>
      <c r="C232" s="132">
        <f t="shared" si="27"/>
        <v>4180</v>
      </c>
      <c r="D232" s="133">
        <f t="shared" si="28"/>
        <v>4139</v>
      </c>
      <c r="E232" s="132">
        <f t="shared" si="29"/>
        <v>41</v>
      </c>
      <c r="F232" s="132">
        <f t="shared" si="30"/>
        <v>99756.719999999827</v>
      </c>
      <c r="G232" s="132">
        <f t="shared" si="24"/>
        <v>95617.719999999827</v>
      </c>
      <c r="H232" s="132">
        <f t="shared" si="31"/>
        <v>40.995912328767048</v>
      </c>
      <c r="I232" s="113">
        <f t="shared" si="25"/>
        <v>-4.0876712329520615E-3</v>
      </c>
    </row>
    <row r="233" spans="1:9" x14ac:dyDescent="0.25">
      <c r="A233" s="45">
        <v>44120</v>
      </c>
      <c r="B233" s="134">
        <f t="shared" si="26"/>
        <v>1</v>
      </c>
      <c r="C233" s="132">
        <f t="shared" si="27"/>
        <v>4180</v>
      </c>
      <c r="D233" s="133">
        <f t="shared" si="28"/>
        <v>4140.71</v>
      </c>
      <c r="E233" s="132">
        <f t="shared" si="29"/>
        <v>39.29</v>
      </c>
      <c r="F233" s="132">
        <f t="shared" si="30"/>
        <v>95617.719999999827</v>
      </c>
      <c r="G233" s="132">
        <f t="shared" si="24"/>
        <v>91477.00999999982</v>
      </c>
      <c r="H233" s="132">
        <f t="shared" si="31"/>
        <v>39.294953424657464</v>
      </c>
      <c r="I233" s="113">
        <f t="shared" si="25"/>
        <v>4.9534246574651775E-3</v>
      </c>
    </row>
    <row r="234" spans="1:9" x14ac:dyDescent="0.25">
      <c r="A234" s="45">
        <v>44121</v>
      </c>
      <c r="B234" s="134">
        <f t="shared" si="26"/>
        <v>1</v>
      </c>
      <c r="C234" s="132">
        <f t="shared" si="27"/>
        <v>4180</v>
      </c>
      <c r="D234" s="133">
        <f t="shared" si="28"/>
        <v>4142.41</v>
      </c>
      <c r="E234" s="132">
        <f t="shared" si="29"/>
        <v>37.590000000000003</v>
      </c>
      <c r="F234" s="132">
        <f t="shared" si="30"/>
        <v>91477.00999999982</v>
      </c>
      <c r="G234" s="132">
        <f t="shared" si="24"/>
        <v>87334.599999999817</v>
      </c>
      <c r="H234" s="132">
        <f t="shared" si="31"/>
        <v>37.593291780821843</v>
      </c>
      <c r="I234" s="113">
        <f t="shared" si="25"/>
        <v>3.2917808218400069E-3</v>
      </c>
    </row>
    <row r="235" spans="1:9" x14ac:dyDescent="0.25">
      <c r="A235" s="45">
        <v>44122</v>
      </c>
      <c r="B235" s="134">
        <f t="shared" si="26"/>
        <v>1</v>
      </c>
      <c r="C235" s="132">
        <f t="shared" si="27"/>
        <v>4180</v>
      </c>
      <c r="D235" s="133">
        <f t="shared" si="28"/>
        <v>4144.1099999999997</v>
      </c>
      <c r="E235" s="132">
        <f t="shared" si="29"/>
        <v>35.89</v>
      </c>
      <c r="F235" s="132">
        <f t="shared" si="30"/>
        <v>87334.599999999817</v>
      </c>
      <c r="G235" s="132">
        <f t="shared" si="24"/>
        <v>83190.489999999816</v>
      </c>
      <c r="H235" s="132">
        <f t="shared" si="31"/>
        <v>35.890931506849235</v>
      </c>
      <c r="I235" s="113">
        <f t="shared" si="25"/>
        <v>9.3150684923415383E-4</v>
      </c>
    </row>
    <row r="236" spans="1:9" x14ac:dyDescent="0.25">
      <c r="A236" s="45">
        <v>44123</v>
      </c>
      <c r="B236" s="134">
        <f t="shared" si="26"/>
        <v>1</v>
      </c>
      <c r="C236" s="132">
        <f t="shared" si="27"/>
        <v>4180</v>
      </c>
      <c r="D236" s="133">
        <f t="shared" si="28"/>
        <v>4145.8100000000004</v>
      </c>
      <c r="E236" s="132">
        <f t="shared" si="29"/>
        <v>34.19</v>
      </c>
      <c r="F236" s="132">
        <f t="shared" si="30"/>
        <v>83190.489999999816</v>
      </c>
      <c r="G236" s="132">
        <f t="shared" si="24"/>
        <v>79044.679999999818</v>
      </c>
      <c r="H236" s="132">
        <f t="shared" si="31"/>
        <v>34.187872602739645</v>
      </c>
      <c r="I236" s="113">
        <f t="shared" si="25"/>
        <v>-2.1273972603523816E-3</v>
      </c>
    </row>
    <row r="237" spans="1:9" x14ac:dyDescent="0.25">
      <c r="A237" s="45">
        <v>44124</v>
      </c>
      <c r="B237" s="134">
        <f t="shared" si="26"/>
        <v>1</v>
      </c>
      <c r="C237" s="132">
        <f t="shared" si="27"/>
        <v>4180</v>
      </c>
      <c r="D237" s="133">
        <f t="shared" si="28"/>
        <v>4147.5200000000004</v>
      </c>
      <c r="E237" s="132">
        <f t="shared" si="29"/>
        <v>32.479999999999997</v>
      </c>
      <c r="F237" s="132">
        <f t="shared" si="30"/>
        <v>79044.679999999818</v>
      </c>
      <c r="G237" s="132">
        <f t="shared" si="24"/>
        <v>74897.159999999814</v>
      </c>
      <c r="H237" s="132">
        <f t="shared" si="31"/>
        <v>32.484115068493075</v>
      </c>
      <c r="I237" s="113">
        <f t="shared" si="25"/>
        <v>4.1150684930784109E-3</v>
      </c>
    </row>
    <row r="238" spans="1:9" x14ac:dyDescent="0.25">
      <c r="A238" s="45">
        <v>44125</v>
      </c>
      <c r="B238" s="134">
        <f t="shared" si="26"/>
        <v>1</v>
      </c>
      <c r="C238" s="132">
        <f t="shared" si="27"/>
        <v>4180</v>
      </c>
      <c r="D238" s="133">
        <f t="shared" si="28"/>
        <v>4149.22</v>
      </c>
      <c r="E238" s="132">
        <f t="shared" si="29"/>
        <v>30.78</v>
      </c>
      <c r="F238" s="132">
        <f t="shared" si="30"/>
        <v>74897.159999999814</v>
      </c>
      <c r="G238" s="132">
        <f t="shared" si="24"/>
        <v>70747.939999999813</v>
      </c>
      <c r="H238" s="132">
        <f t="shared" si="31"/>
        <v>30.779654794520468</v>
      </c>
      <c r="I238" s="113">
        <f t="shared" si="25"/>
        <v>-3.4520547953320602E-4</v>
      </c>
    </row>
    <row r="239" spans="1:9" x14ac:dyDescent="0.25">
      <c r="A239" s="45">
        <v>44126</v>
      </c>
      <c r="B239" s="134">
        <f t="shared" si="26"/>
        <v>1</v>
      </c>
      <c r="C239" s="132">
        <f t="shared" si="27"/>
        <v>4180</v>
      </c>
      <c r="D239" s="133">
        <f t="shared" si="28"/>
        <v>4150.93</v>
      </c>
      <c r="E239" s="132">
        <f t="shared" si="29"/>
        <v>29.07</v>
      </c>
      <c r="F239" s="132">
        <f t="shared" si="30"/>
        <v>70747.939999999813</v>
      </c>
      <c r="G239" s="132">
        <f t="shared" si="24"/>
        <v>66597.009999999806</v>
      </c>
      <c r="H239" s="132">
        <f t="shared" si="31"/>
        <v>29.07449589041088</v>
      </c>
      <c r="I239" s="113">
        <f t="shared" si="25"/>
        <v>4.4958904108796105E-3</v>
      </c>
    </row>
    <row r="240" spans="1:9" x14ac:dyDescent="0.25">
      <c r="A240" s="45">
        <v>44127</v>
      </c>
      <c r="B240" s="134">
        <f t="shared" si="26"/>
        <v>1</v>
      </c>
      <c r="C240" s="132">
        <f t="shared" si="27"/>
        <v>4180</v>
      </c>
      <c r="D240" s="133">
        <f t="shared" si="28"/>
        <v>4152.63</v>
      </c>
      <c r="E240" s="132">
        <f t="shared" si="29"/>
        <v>27.37</v>
      </c>
      <c r="F240" s="132">
        <f t="shared" si="30"/>
        <v>66597.009999999806</v>
      </c>
      <c r="G240" s="132">
        <f t="shared" si="24"/>
        <v>62444.379999999808</v>
      </c>
      <c r="H240" s="132">
        <f t="shared" si="31"/>
        <v>27.368634246575262</v>
      </c>
      <c r="I240" s="113">
        <f t="shared" si="25"/>
        <v>-1.3657534247393244E-3</v>
      </c>
    </row>
    <row r="241" spans="1:9" x14ac:dyDescent="0.25">
      <c r="A241" s="45">
        <v>44128</v>
      </c>
      <c r="B241" s="134">
        <f t="shared" si="26"/>
        <v>1</v>
      </c>
      <c r="C241" s="132">
        <f t="shared" si="27"/>
        <v>4180</v>
      </c>
      <c r="D241" s="133">
        <f t="shared" si="28"/>
        <v>4154.34</v>
      </c>
      <c r="E241" s="132">
        <f t="shared" si="29"/>
        <v>25.66</v>
      </c>
      <c r="F241" s="132">
        <f t="shared" si="30"/>
        <v>62444.379999999808</v>
      </c>
      <c r="G241" s="132">
        <f t="shared" si="24"/>
        <v>58290.039999999804</v>
      </c>
      <c r="H241" s="132">
        <f t="shared" si="31"/>
        <v>25.662073972602659</v>
      </c>
      <c r="I241" s="113">
        <f t="shared" si="25"/>
        <v>2.0739726026590688E-3</v>
      </c>
    </row>
    <row r="242" spans="1:9" x14ac:dyDescent="0.25">
      <c r="A242" s="45">
        <v>44129</v>
      </c>
      <c r="B242" s="134">
        <f t="shared" si="26"/>
        <v>1</v>
      </c>
      <c r="C242" s="132">
        <f t="shared" si="27"/>
        <v>4180</v>
      </c>
      <c r="D242" s="133">
        <f t="shared" si="28"/>
        <v>4156.05</v>
      </c>
      <c r="E242" s="132">
        <f t="shared" si="29"/>
        <v>23.95</v>
      </c>
      <c r="F242" s="132">
        <f t="shared" si="30"/>
        <v>58290.039999999804</v>
      </c>
      <c r="G242" s="132">
        <f t="shared" si="24"/>
        <v>54133.989999999802</v>
      </c>
      <c r="H242" s="132">
        <f t="shared" si="31"/>
        <v>23.954810958904027</v>
      </c>
      <c r="I242" s="113">
        <f t="shared" si="25"/>
        <v>4.8109589040272738E-3</v>
      </c>
    </row>
    <row r="243" spans="1:9" x14ac:dyDescent="0.25">
      <c r="A243" s="45">
        <v>44130</v>
      </c>
      <c r="B243" s="134">
        <f t="shared" si="26"/>
        <v>1</v>
      </c>
      <c r="C243" s="132">
        <f t="shared" si="27"/>
        <v>4180</v>
      </c>
      <c r="D243" s="133">
        <f t="shared" si="28"/>
        <v>4157.75</v>
      </c>
      <c r="E243" s="132">
        <f t="shared" si="29"/>
        <v>22.25</v>
      </c>
      <c r="F243" s="132">
        <f t="shared" si="30"/>
        <v>54133.989999999802</v>
      </c>
      <c r="G243" s="132">
        <f t="shared" si="24"/>
        <v>49976.239999999802</v>
      </c>
      <c r="H243" s="132">
        <f t="shared" si="31"/>
        <v>22.246845205479371</v>
      </c>
      <c r="I243" s="113">
        <f t="shared" si="25"/>
        <v>-3.1547945206291672E-3</v>
      </c>
    </row>
    <row r="244" spans="1:9" x14ac:dyDescent="0.25">
      <c r="A244" s="45">
        <v>44131</v>
      </c>
      <c r="B244" s="134">
        <f t="shared" si="26"/>
        <v>1</v>
      </c>
      <c r="C244" s="132">
        <f t="shared" si="27"/>
        <v>4180</v>
      </c>
      <c r="D244" s="133">
        <f t="shared" si="28"/>
        <v>4159.46</v>
      </c>
      <c r="E244" s="132">
        <f t="shared" si="29"/>
        <v>20.54</v>
      </c>
      <c r="F244" s="132">
        <f t="shared" si="30"/>
        <v>49976.239999999802</v>
      </c>
      <c r="G244" s="132">
        <f t="shared" si="24"/>
        <v>45816.779999999802</v>
      </c>
      <c r="H244" s="132">
        <f t="shared" si="31"/>
        <v>20.538180821917724</v>
      </c>
      <c r="I244" s="113">
        <f t="shared" si="25"/>
        <v>-1.8191780822753856E-3</v>
      </c>
    </row>
    <row r="245" spans="1:9" x14ac:dyDescent="0.25">
      <c r="A245" s="45">
        <v>44132</v>
      </c>
      <c r="B245" s="134">
        <f t="shared" si="26"/>
        <v>1</v>
      </c>
      <c r="C245" s="132">
        <f t="shared" si="27"/>
        <v>4180</v>
      </c>
      <c r="D245" s="133">
        <f t="shared" si="28"/>
        <v>4161.17</v>
      </c>
      <c r="E245" s="132">
        <f t="shared" si="29"/>
        <v>18.829999999999998</v>
      </c>
      <c r="F245" s="132">
        <f t="shared" si="30"/>
        <v>45816.779999999802</v>
      </c>
      <c r="G245" s="132">
        <f t="shared" si="24"/>
        <v>41655.609999999804</v>
      </c>
      <c r="H245" s="132">
        <f t="shared" si="31"/>
        <v>18.828813698630054</v>
      </c>
      <c r="I245" s="113">
        <f t="shared" si="25"/>
        <v>-1.1863013699446867E-3</v>
      </c>
    </row>
    <row r="246" spans="1:9" x14ac:dyDescent="0.25">
      <c r="A246" s="45">
        <v>44133</v>
      </c>
      <c r="B246" s="134">
        <f t="shared" si="26"/>
        <v>1</v>
      </c>
      <c r="C246" s="132">
        <f t="shared" si="27"/>
        <v>4180</v>
      </c>
      <c r="D246" s="133">
        <f t="shared" si="28"/>
        <v>4162.88</v>
      </c>
      <c r="E246" s="132">
        <f t="shared" si="29"/>
        <v>17.12</v>
      </c>
      <c r="F246" s="132">
        <f t="shared" si="30"/>
        <v>41655.609999999804</v>
      </c>
      <c r="G246" s="132">
        <f t="shared" si="24"/>
        <v>37492.729999999807</v>
      </c>
      <c r="H246" s="132">
        <f t="shared" si="31"/>
        <v>17.118743835616357</v>
      </c>
      <c r="I246" s="113">
        <f t="shared" si="25"/>
        <v>-1.256164383644176E-3</v>
      </c>
    </row>
    <row r="247" spans="1:9" x14ac:dyDescent="0.25">
      <c r="A247" s="45">
        <v>44134</v>
      </c>
      <c r="B247" s="134">
        <f t="shared" si="26"/>
        <v>1</v>
      </c>
      <c r="C247" s="132">
        <f t="shared" si="27"/>
        <v>4180</v>
      </c>
      <c r="D247" s="133">
        <f t="shared" si="28"/>
        <v>4164.59</v>
      </c>
      <c r="E247" s="132">
        <f t="shared" si="29"/>
        <v>15.41</v>
      </c>
      <c r="F247" s="132">
        <f t="shared" si="30"/>
        <v>37492.729999999807</v>
      </c>
      <c r="G247" s="132">
        <f t="shared" si="24"/>
        <v>33328.13999999981</v>
      </c>
      <c r="H247" s="132">
        <f t="shared" si="31"/>
        <v>15.407971232876632</v>
      </c>
      <c r="I247" s="113">
        <f t="shared" si="25"/>
        <v>-2.0287671233685245E-3</v>
      </c>
    </row>
    <row r="248" spans="1:9" x14ac:dyDescent="0.25">
      <c r="A248" s="45">
        <v>44135</v>
      </c>
      <c r="B248" s="134">
        <f t="shared" si="26"/>
        <v>1</v>
      </c>
      <c r="C248" s="132">
        <f t="shared" si="27"/>
        <v>4180</v>
      </c>
      <c r="D248" s="133">
        <f t="shared" si="28"/>
        <v>4166.3</v>
      </c>
      <c r="E248" s="132">
        <f t="shared" si="29"/>
        <v>13.7</v>
      </c>
      <c r="F248" s="132">
        <f t="shared" si="30"/>
        <v>33328.13999999981</v>
      </c>
      <c r="G248" s="132">
        <f t="shared" si="24"/>
        <v>29161.839999999811</v>
      </c>
      <c r="H248" s="132">
        <f t="shared" si="31"/>
        <v>13.69649589041088</v>
      </c>
      <c r="I248" s="113">
        <f t="shared" si="25"/>
        <v>-3.5041095891195084E-3</v>
      </c>
    </row>
    <row r="249" spans="1:9" x14ac:dyDescent="0.25">
      <c r="A249" s="45">
        <v>44136</v>
      </c>
      <c r="B249" s="134">
        <f t="shared" si="26"/>
        <v>1</v>
      </c>
      <c r="C249" s="132">
        <f t="shared" si="27"/>
        <v>4180</v>
      </c>
      <c r="D249" s="133">
        <f t="shared" si="28"/>
        <v>4168.0200000000004</v>
      </c>
      <c r="E249" s="132">
        <f t="shared" si="29"/>
        <v>11.98</v>
      </c>
      <c r="F249" s="132">
        <f t="shared" si="30"/>
        <v>29161.839999999811</v>
      </c>
      <c r="G249" s="132">
        <f t="shared" si="24"/>
        <v>24993.819999999811</v>
      </c>
      <c r="H249" s="132">
        <f t="shared" si="31"/>
        <v>11.9843178082191</v>
      </c>
      <c r="I249" s="113">
        <f t="shared" si="25"/>
        <v>4.3178082190991063E-3</v>
      </c>
    </row>
    <row r="250" spans="1:9" x14ac:dyDescent="0.25">
      <c r="A250" s="45">
        <v>44137</v>
      </c>
      <c r="B250" s="134">
        <f t="shared" si="26"/>
        <v>1</v>
      </c>
      <c r="C250" s="132">
        <f t="shared" si="27"/>
        <v>4180</v>
      </c>
      <c r="D250" s="133">
        <f t="shared" si="28"/>
        <v>4169.7299999999996</v>
      </c>
      <c r="E250" s="132">
        <f t="shared" si="29"/>
        <v>10.27</v>
      </c>
      <c r="F250" s="132">
        <f t="shared" si="30"/>
        <v>24993.819999999811</v>
      </c>
      <c r="G250" s="132">
        <f t="shared" si="24"/>
        <v>20824.089999999811</v>
      </c>
      <c r="H250" s="132">
        <f t="shared" si="31"/>
        <v>10.27143287671225</v>
      </c>
      <c r="I250" s="113">
        <f t="shared" si="25"/>
        <v>1.4328767122506747E-3</v>
      </c>
    </row>
    <row r="251" spans="1:9" x14ac:dyDescent="0.25">
      <c r="A251" s="45">
        <v>44138</v>
      </c>
      <c r="B251" s="134">
        <f t="shared" si="26"/>
        <v>1</v>
      </c>
      <c r="C251" s="132">
        <f t="shared" si="27"/>
        <v>4180</v>
      </c>
      <c r="D251" s="133">
        <f t="shared" si="28"/>
        <v>4171.4399999999996</v>
      </c>
      <c r="E251" s="132">
        <f t="shared" si="29"/>
        <v>8.56</v>
      </c>
      <c r="F251" s="132">
        <f t="shared" si="30"/>
        <v>20824.089999999811</v>
      </c>
      <c r="G251" s="132">
        <f t="shared" si="24"/>
        <v>16652.649999999812</v>
      </c>
      <c r="H251" s="132">
        <f t="shared" si="31"/>
        <v>8.5578452054793743</v>
      </c>
      <c r="I251" s="113">
        <f t="shared" si="25"/>
        <v>-2.1547945206261687E-3</v>
      </c>
    </row>
    <row r="252" spans="1:9" x14ac:dyDescent="0.25">
      <c r="A252" s="45">
        <v>44139</v>
      </c>
      <c r="B252" s="134">
        <f t="shared" si="26"/>
        <v>1</v>
      </c>
      <c r="C252" s="132">
        <f t="shared" si="27"/>
        <v>4180</v>
      </c>
      <c r="D252" s="133">
        <f t="shared" si="28"/>
        <v>4173.16</v>
      </c>
      <c r="E252" s="132">
        <f t="shared" si="29"/>
        <v>6.84</v>
      </c>
      <c r="F252" s="132">
        <f t="shared" si="30"/>
        <v>16652.649999999812</v>
      </c>
      <c r="G252" s="132">
        <f t="shared" si="24"/>
        <v>12479.489999999812</v>
      </c>
      <c r="H252" s="132">
        <f t="shared" si="31"/>
        <v>6.8435547945204709</v>
      </c>
      <c r="I252" s="113">
        <f t="shared" si="25"/>
        <v>3.5547945204710274E-3</v>
      </c>
    </row>
    <row r="253" spans="1:9" x14ac:dyDescent="0.25">
      <c r="A253" s="45">
        <v>44140</v>
      </c>
      <c r="B253" s="134">
        <f t="shared" si="26"/>
        <v>1</v>
      </c>
      <c r="C253" s="132">
        <f t="shared" si="27"/>
        <v>4180</v>
      </c>
      <c r="D253" s="133">
        <f t="shared" si="28"/>
        <v>4174.87</v>
      </c>
      <c r="E253" s="132">
        <f t="shared" si="29"/>
        <v>5.13</v>
      </c>
      <c r="F253" s="132">
        <f t="shared" si="30"/>
        <v>12479.489999999812</v>
      </c>
      <c r="G253" s="132">
        <f t="shared" si="24"/>
        <v>8304.6199999998134</v>
      </c>
      <c r="H253" s="132">
        <f t="shared" si="31"/>
        <v>5.1285575342464975</v>
      </c>
      <c r="I253" s="113">
        <f t="shared" si="25"/>
        <v>-1.4424657535023755E-3</v>
      </c>
    </row>
    <row r="254" spans="1:9" x14ac:dyDescent="0.25">
      <c r="A254" s="45">
        <v>44141</v>
      </c>
      <c r="B254" s="134">
        <f t="shared" si="26"/>
        <v>1</v>
      </c>
      <c r="C254" s="132">
        <f t="shared" si="27"/>
        <v>4180</v>
      </c>
      <c r="D254" s="133">
        <f t="shared" si="28"/>
        <v>4176.59</v>
      </c>
      <c r="E254" s="132">
        <f t="shared" si="29"/>
        <v>3.41</v>
      </c>
      <c r="F254" s="132">
        <f t="shared" si="30"/>
        <v>8304.6199999998134</v>
      </c>
      <c r="G254" s="132">
        <f t="shared" si="24"/>
        <v>4128.0299999998133</v>
      </c>
      <c r="H254" s="132">
        <f t="shared" si="31"/>
        <v>3.4128575342464988</v>
      </c>
      <c r="I254" s="113">
        <f t="shared" si="25"/>
        <v>2.8575342464987052E-3</v>
      </c>
    </row>
    <row r="255" spans="1:9" x14ac:dyDescent="0.25">
      <c r="A255" s="45">
        <v>44142</v>
      </c>
      <c r="B255" s="134">
        <f t="shared" ref="B255" si="32">A255-A254</f>
        <v>1</v>
      </c>
      <c r="C255" s="132">
        <f t="shared" si="27"/>
        <v>4180</v>
      </c>
      <c r="D255" s="133">
        <f t="shared" ref="D255" si="33">C255-E255</f>
        <v>4128.0299999998133</v>
      </c>
      <c r="E255" s="132">
        <v>51.970000000186886</v>
      </c>
      <c r="F255" s="132">
        <f t="shared" ref="F255" si="34">G254</f>
        <v>4128.0299999998133</v>
      </c>
      <c r="G255" s="132">
        <f t="shared" ref="G255" si="35">F255-D255</f>
        <v>0</v>
      </c>
      <c r="H255" s="132">
        <f t="shared" ref="H255" si="36">F255*$B$2*B255/365</f>
        <v>1.69645068493143</v>
      </c>
      <c r="I255" s="113">
        <f t="shared" ref="I255" si="37">H255-E255</f>
        <v>-50.273549315255458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DAB8F-5614-41B4-A144-3241C51D2303}">
  <dimension ref="A1:N3"/>
  <sheetViews>
    <sheetView zoomScaleNormal="100" workbookViewId="0">
      <selection activeCell="N2" sqref="N2"/>
    </sheetView>
  </sheetViews>
  <sheetFormatPr defaultRowHeight="15" x14ac:dyDescent="0.25"/>
  <cols>
    <col min="1" max="1" width="9.710937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9.85546875" bestFit="1" customWidth="1"/>
    <col min="13" max="13" width="10" bestFit="1" customWidth="1"/>
    <col min="14" max="14" width="107.5703125" bestFit="1" customWidth="1"/>
    <col min="15" max="15" width="12.28515625" bestFit="1" customWidth="1"/>
  </cols>
  <sheetData>
    <row r="1" spans="1:14" x14ac:dyDescent="0.25">
      <c r="A1" s="211" t="s">
        <v>75</v>
      </c>
      <c r="B1" s="209" t="s">
        <v>1</v>
      </c>
      <c r="C1" s="209" t="s">
        <v>2</v>
      </c>
      <c r="D1" s="209" t="s">
        <v>11</v>
      </c>
      <c r="E1" s="209" t="s">
        <v>12</v>
      </c>
      <c r="F1" s="209" t="s">
        <v>13</v>
      </c>
      <c r="G1" s="209" t="s">
        <v>22</v>
      </c>
      <c r="H1" s="209" t="s">
        <v>3</v>
      </c>
      <c r="I1" s="209" t="s">
        <v>4</v>
      </c>
      <c r="J1" s="209" t="s">
        <v>5</v>
      </c>
      <c r="K1" s="209" t="s">
        <v>6</v>
      </c>
      <c r="L1" s="210" t="s">
        <v>8</v>
      </c>
      <c r="M1" s="209" t="s">
        <v>7</v>
      </c>
      <c r="N1" s="208" t="s">
        <v>168</v>
      </c>
    </row>
    <row r="2" spans="1:14" x14ac:dyDescent="0.25">
      <c r="A2" s="251" t="s">
        <v>0</v>
      </c>
      <c r="B2" s="252" t="s">
        <v>9</v>
      </c>
      <c r="C2" s="268" t="s">
        <v>10</v>
      </c>
      <c r="D2" s="252" t="s">
        <v>186</v>
      </c>
      <c r="E2" s="252" t="s">
        <v>66</v>
      </c>
      <c r="F2" s="252" t="s">
        <v>67</v>
      </c>
      <c r="G2" s="252" t="s">
        <v>65</v>
      </c>
      <c r="H2" s="252" t="s">
        <v>726</v>
      </c>
      <c r="I2" s="253" t="s">
        <v>0</v>
      </c>
      <c r="J2" s="252" t="s">
        <v>16</v>
      </c>
      <c r="K2" s="252" t="s">
        <v>69</v>
      </c>
      <c r="L2" s="254" t="s">
        <v>71</v>
      </c>
      <c r="M2" s="252" t="s">
        <v>594</v>
      </c>
      <c r="N2" s="269" t="s">
        <v>734</v>
      </c>
    </row>
    <row r="3" spans="1:14" x14ac:dyDescent="0.25">
      <c r="A3" s="256" t="s">
        <v>0</v>
      </c>
      <c r="B3" s="257" t="s">
        <v>9</v>
      </c>
      <c r="C3" s="267" t="s">
        <v>10</v>
      </c>
      <c r="D3" s="257" t="s">
        <v>17</v>
      </c>
      <c r="E3" s="257" t="s">
        <v>186</v>
      </c>
      <c r="F3" s="257" t="s">
        <v>187</v>
      </c>
      <c r="G3" s="257" t="s">
        <v>17</v>
      </c>
      <c r="H3" s="257" t="s">
        <v>726</v>
      </c>
      <c r="I3" s="258" t="s">
        <v>0</v>
      </c>
      <c r="J3" s="257" t="s">
        <v>16</v>
      </c>
      <c r="K3" s="257" t="s">
        <v>69</v>
      </c>
      <c r="L3" s="10" t="s">
        <v>71</v>
      </c>
      <c r="M3" s="257" t="s">
        <v>594</v>
      </c>
      <c r="N3" s="259" t="s">
        <v>727</v>
      </c>
    </row>
  </sheetData>
  <pageMargins left="0.7" right="0.7" top="0.75" bottom="0.75" header="0.3" footer="0.3"/>
  <pageSetup orientation="portrait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47ED6-B169-4B84-A35C-29E28EB72E88}">
  <dimension ref="A1:I256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2.28515625" bestFit="1" customWidth="1"/>
    <col min="3" max="3" width="18.42578125" bestFit="1" customWidth="1"/>
    <col min="4" max="4" width="12.85546875" bestFit="1" customWidth="1"/>
    <col min="5" max="5" width="10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8.7109375" bestFit="1" customWidth="1"/>
  </cols>
  <sheetData>
    <row r="1" spans="1:9" x14ac:dyDescent="0.25">
      <c r="A1" s="199" t="s">
        <v>267</v>
      </c>
      <c r="B1" s="46">
        <v>43678</v>
      </c>
      <c r="C1" s="202" t="s">
        <v>377</v>
      </c>
      <c r="D1" s="83">
        <v>1000000</v>
      </c>
      <c r="E1" s="137"/>
      <c r="F1" s="137"/>
      <c r="G1" s="137"/>
      <c r="H1" s="137"/>
      <c r="I1" s="137"/>
    </row>
    <row r="2" spans="1:9" x14ac:dyDescent="0.25">
      <c r="A2" s="199" t="s">
        <v>268</v>
      </c>
      <c r="B2" s="198">
        <v>0.15</v>
      </c>
      <c r="C2" s="196" t="s">
        <v>381</v>
      </c>
      <c r="D2" s="39">
        <f>ROUNDUP(4178.09402879123,0)</f>
        <v>4179</v>
      </c>
      <c r="E2" s="137"/>
      <c r="F2" s="137"/>
      <c r="G2" s="137"/>
      <c r="H2" s="137"/>
      <c r="I2" s="137"/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45">
        <v>43679</v>
      </c>
      <c r="B4" s="134">
        <f>_xlfn.DAYS(A4,B1)</f>
        <v>1</v>
      </c>
      <c r="C4" s="132">
        <v>0</v>
      </c>
      <c r="D4" s="133">
        <v>0</v>
      </c>
      <c r="E4" s="132">
        <f>ROUND(F4*B4*$B$2/365,2)</f>
        <v>410.96</v>
      </c>
      <c r="F4" s="132">
        <f>D1</f>
        <v>1000000</v>
      </c>
      <c r="G4" s="132">
        <f t="shared" ref="G4:G67" si="0">F4-D4</f>
        <v>1000000</v>
      </c>
      <c r="H4" s="132">
        <f>F4*$B$2*B4/365</f>
        <v>410.95890410958901</v>
      </c>
      <c r="I4" s="113">
        <f t="shared" ref="I4:I67" si="1">H4-E4</f>
        <v>-1.0958904109656942E-3</v>
      </c>
    </row>
    <row r="5" spans="1:9" x14ac:dyDescent="0.25">
      <c r="A5" s="45">
        <v>43680</v>
      </c>
      <c r="B5" s="134">
        <f t="shared" ref="B5:B68" si="2">A5-A4</f>
        <v>1</v>
      </c>
      <c r="C5" s="132">
        <f t="shared" ref="C5:C68" si="3">$D$2</f>
        <v>4179</v>
      </c>
      <c r="D5" s="133">
        <f t="shared" ref="D5:D68" si="4">C5-E5</f>
        <v>3768.04</v>
      </c>
      <c r="E5" s="132">
        <f t="shared" ref="E5:E68" si="5">ROUND(F5*B5*$B$2/365,2)</f>
        <v>410.96</v>
      </c>
      <c r="F5" s="132">
        <f t="shared" ref="F5:F68" si="6">G4</f>
        <v>1000000</v>
      </c>
      <c r="G5" s="132">
        <f t="shared" si="0"/>
        <v>996231.96</v>
      </c>
      <c r="H5" s="132">
        <f t="shared" ref="H5:H68" si="7">F5*$B$2*B5/365</f>
        <v>410.95890410958901</v>
      </c>
      <c r="I5" s="113">
        <f t="shared" si="1"/>
        <v>-1.0958904109656942E-3</v>
      </c>
    </row>
    <row r="6" spans="1:9" x14ac:dyDescent="0.25">
      <c r="A6" s="45">
        <v>43681</v>
      </c>
      <c r="B6" s="134">
        <f t="shared" si="2"/>
        <v>1</v>
      </c>
      <c r="C6" s="132">
        <f t="shared" si="3"/>
        <v>4179</v>
      </c>
      <c r="D6" s="133">
        <f t="shared" si="4"/>
        <v>3769.59</v>
      </c>
      <c r="E6" s="132">
        <f t="shared" si="5"/>
        <v>409.41</v>
      </c>
      <c r="F6" s="132">
        <f t="shared" si="6"/>
        <v>996231.96</v>
      </c>
      <c r="G6" s="132">
        <f t="shared" si="0"/>
        <v>992462.37</v>
      </c>
      <c r="H6" s="132">
        <f t="shared" si="7"/>
        <v>409.41039452054792</v>
      </c>
      <c r="I6" s="113">
        <f t="shared" si="1"/>
        <v>3.9452054789990143E-4</v>
      </c>
    </row>
    <row r="7" spans="1:9" x14ac:dyDescent="0.25">
      <c r="A7" s="45">
        <v>43682</v>
      </c>
      <c r="B7" s="134">
        <f t="shared" si="2"/>
        <v>1</v>
      </c>
      <c r="C7" s="132">
        <f t="shared" si="3"/>
        <v>4179</v>
      </c>
      <c r="D7" s="133">
        <f t="shared" si="4"/>
        <v>3771.14</v>
      </c>
      <c r="E7" s="132">
        <f t="shared" si="5"/>
        <v>407.86</v>
      </c>
      <c r="F7" s="132">
        <f t="shared" si="6"/>
        <v>992462.37</v>
      </c>
      <c r="G7" s="132">
        <f t="shared" si="0"/>
        <v>988691.23</v>
      </c>
      <c r="H7" s="132">
        <f t="shared" si="7"/>
        <v>407.86124794520549</v>
      </c>
      <c r="I7" s="113">
        <f t="shared" si="1"/>
        <v>1.247945205477663E-3</v>
      </c>
    </row>
    <row r="8" spans="1:9" x14ac:dyDescent="0.25">
      <c r="A8" s="45">
        <v>43683</v>
      </c>
      <c r="B8" s="134">
        <f t="shared" si="2"/>
        <v>1</v>
      </c>
      <c r="C8" s="132">
        <f t="shared" si="3"/>
        <v>4179</v>
      </c>
      <c r="D8" s="133">
        <f t="shared" si="4"/>
        <v>3772.69</v>
      </c>
      <c r="E8" s="132">
        <f t="shared" si="5"/>
        <v>406.31</v>
      </c>
      <c r="F8" s="132">
        <f t="shared" si="6"/>
        <v>988691.23</v>
      </c>
      <c r="G8" s="132">
        <f t="shared" si="0"/>
        <v>984918.54</v>
      </c>
      <c r="H8" s="132">
        <f t="shared" si="7"/>
        <v>406.31146438356166</v>
      </c>
      <c r="I8" s="113">
        <f t="shared" si="1"/>
        <v>1.4643835616539036E-3</v>
      </c>
    </row>
    <row r="9" spans="1:9" x14ac:dyDescent="0.25">
      <c r="A9" s="45">
        <v>43684</v>
      </c>
      <c r="B9" s="134">
        <f t="shared" si="2"/>
        <v>1</v>
      </c>
      <c r="C9" s="132">
        <f t="shared" si="3"/>
        <v>4179</v>
      </c>
      <c r="D9" s="133">
        <f t="shared" si="4"/>
        <v>3774.24</v>
      </c>
      <c r="E9" s="132">
        <f t="shared" si="5"/>
        <v>404.76</v>
      </c>
      <c r="F9" s="132">
        <f t="shared" si="6"/>
        <v>984918.54</v>
      </c>
      <c r="G9" s="132">
        <f t="shared" si="0"/>
        <v>981144.3</v>
      </c>
      <c r="H9" s="132">
        <f t="shared" si="7"/>
        <v>404.76104383561642</v>
      </c>
      <c r="I9" s="113">
        <f t="shared" si="1"/>
        <v>1.0438356164286233E-3</v>
      </c>
    </row>
    <row r="10" spans="1:9" x14ac:dyDescent="0.25">
      <c r="A10" s="45">
        <v>43685</v>
      </c>
      <c r="B10" s="134">
        <f t="shared" si="2"/>
        <v>1</v>
      </c>
      <c r="C10" s="132">
        <f t="shared" si="3"/>
        <v>4179</v>
      </c>
      <c r="D10" s="133">
        <f t="shared" si="4"/>
        <v>3775.79</v>
      </c>
      <c r="E10" s="132">
        <f t="shared" si="5"/>
        <v>403.21</v>
      </c>
      <c r="F10" s="132">
        <f t="shared" si="6"/>
        <v>981144.3</v>
      </c>
      <c r="G10" s="132">
        <f t="shared" si="0"/>
        <v>977368.51</v>
      </c>
      <c r="H10" s="132">
        <f t="shared" si="7"/>
        <v>403.20998630136984</v>
      </c>
      <c r="I10" s="113">
        <f t="shared" si="1"/>
        <v>-1.3698630141334434E-5</v>
      </c>
    </row>
    <row r="11" spans="1:9" x14ac:dyDescent="0.25">
      <c r="A11" s="45">
        <v>43686</v>
      </c>
      <c r="B11" s="134">
        <f t="shared" si="2"/>
        <v>1</v>
      </c>
      <c r="C11" s="132">
        <f t="shared" si="3"/>
        <v>4179</v>
      </c>
      <c r="D11" s="133">
        <f t="shared" si="4"/>
        <v>3777.34</v>
      </c>
      <c r="E11" s="132">
        <f t="shared" si="5"/>
        <v>401.66</v>
      </c>
      <c r="F11" s="132">
        <f t="shared" si="6"/>
        <v>977368.51</v>
      </c>
      <c r="G11" s="132">
        <f t="shared" si="0"/>
        <v>973591.17</v>
      </c>
      <c r="H11" s="132">
        <f t="shared" si="7"/>
        <v>401.65829178082191</v>
      </c>
      <c r="I11" s="113">
        <f t="shared" si="1"/>
        <v>-1.7082191781128131E-3</v>
      </c>
    </row>
    <row r="12" spans="1:9" x14ac:dyDescent="0.25">
      <c r="A12" s="45">
        <v>43687</v>
      </c>
      <c r="B12" s="134">
        <f t="shared" si="2"/>
        <v>1</v>
      </c>
      <c r="C12" s="132">
        <f t="shared" si="3"/>
        <v>4179</v>
      </c>
      <c r="D12" s="133">
        <f t="shared" si="4"/>
        <v>3778.89</v>
      </c>
      <c r="E12" s="132">
        <f t="shared" si="5"/>
        <v>400.11</v>
      </c>
      <c r="F12" s="132">
        <f t="shared" si="6"/>
        <v>973591.17</v>
      </c>
      <c r="G12" s="132">
        <f t="shared" si="0"/>
        <v>969812.28</v>
      </c>
      <c r="H12" s="132">
        <f t="shared" si="7"/>
        <v>400.10596027397264</v>
      </c>
      <c r="I12" s="113">
        <f t="shared" si="1"/>
        <v>-4.0397260273721258E-3</v>
      </c>
    </row>
    <row r="13" spans="1:9" x14ac:dyDescent="0.25">
      <c r="A13" s="45">
        <v>43688</v>
      </c>
      <c r="B13" s="134">
        <f t="shared" si="2"/>
        <v>1</v>
      </c>
      <c r="C13" s="132">
        <f t="shared" si="3"/>
        <v>4179</v>
      </c>
      <c r="D13" s="133">
        <f t="shared" si="4"/>
        <v>3780.45</v>
      </c>
      <c r="E13" s="132">
        <f t="shared" si="5"/>
        <v>398.55</v>
      </c>
      <c r="F13" s="132">
        <f t="shared" si="6"/>
        <v>969812.28</v>
      </c>
      <c r="G13" s="132">
        <f t="shared" si="0"/>
        <v>966031.83000000007</v>
      </c>
      <c r="H13" s="132">
        <f t="shared" si="7"/>
        <v>398.55299178082191</v>
      </c>
      <c r="I13" s="113">
        <f t="shared" si="1"/>
        <v>2.9917808219011022E-3</v>
      </c>
    </row>
    <row r="14" spans="1:9" x14ac:dyDescent="0.25">
      <c r="A14" s="45">
        <v>43689</v>
      </c>
      <c r="B14" s="134">
        <f t="shared" si="2"/>
        <v>1</v>
      </c>
      <c r="C14" s="132">
        <f t="shared" si="3"/>
        <v>4179</v>
      </c>
      <c r="D14" s="133">
        <f t="shared" si="4"/>
        <v>3782</v>
      </c>
      <c r="E14" s="132">
        <f t="shared" si="5"/>
        <v>397</v>
      </c>
      <c r="F14" s="132">
        <f t="shared" si="6"/>
        <v>966031.83000000007</v>
      </c>
      <c r="G14" s="132">
        <f t="shared" si="0"/>
        <v>962249.83000000007</v>
      </c>
      <c r="H14" s="132">
        <f t="shared" si="7"/>
        <v>396.9993821917808</v>
      </c>
      <c r="I14" s="113">
        <f t="shared" si="1"/>
        <v>-6.178082192036527E-4</v>
      </c>
    </row>
    <row r="15" spans="1:9" x14ac:dyDescent="0.25">
      <c r="A15" s="45">
        <v>43690</v>
      </c>
      <c r="B15" s="134">
        <f t="shared" si="2"/>
        <v>1</v>
      </c>
      <c r="C15" s="132">
        <f t="shared" si="3"/>
        <v>4179</v>
      </c>
      <c r="D15" s="133">
        <f t="shared" si="4"/>
        <v>3783.55</v>
      </c>
      <c r="E15" s="132">
        <f t="shared" si="5"/>
        <v>395.45</v>
      </c>
      <c r="F15" s="132">
        <f t="shared" si="6"/>
        <v>962249.83000000007</v>
      </c>
      <c r="G15" s="132">
        <f t="shared" si="0"/>
        <v>958466.28</v>
      </c>
      <c r="H15" s="132">
        <f t="shared" si="7"/>
        <v>395.44513561643839</v>
      </c>
      <c r="I15" s="113">
        <f t="shared" si="1"/>
        <v>-4.8643835615962416E-3</v>
      </c>
    </row>
    <row r="16" spans="1:9" x14ac:dyDescent="0.25">
      <c r="A16" s="45">
        <v>43691</v>
      </c>
      <c r="B16" s="134">
        <f t="shared" si="2"/>
        <v>1</v>
      </c>
      <c r="C16" s="132">
        <f t="shared" si="3"/>
        <v>4179</v>
      </c>
      <c r="D16" s="133">
        <f t="shared" si="4"/>
        <v>3785.11</v>
      </c>
      <c r="E16" s="132">
        <f t="shared" si="5"/>
        <v>393.89</v>
      </c>
      <c r="F16" s="132">
        <f t="shared" si="6"/>
        <v>958466.28</v>
      </c>
      <c r="G16" s="132">
        <f t="shared" si="0"/>
        <v>954681.17</v>
      </c>
      <c r="H16" s="132">
        <f t="shared" si="7"/>
        <v>393.89025205479453</v>
      </c>
      <c r="I16" s="113">
        <f t="shared" si="1"/>
        <v>2.5205479454371016E-4</v>
      </c>
    </row>
    <row r="17" spans="1:9" x14ac:dyDescent="0.25">
      <c r="A17" s="45">
        <v>43692</v>
      </c>
      <c r="B17" s="134">
        <f t="shared" si="2"/>
        <v>1</v>
      </c>
      <c r="C17" s="132">
        <f t="shared" si="3"/>
        <v>4179</v>
      </c>
      <c r="D17" s="133">
        <f t="shared" si="4"/>
        <v>3786.67</v>
      </c>
      <c r="E17" s="132">
        <f t="shared" si="5"/>
        <v>392.33</v>
      </c>
      <c r="F17" s="132">
        <f t="shared" si="6"/>
        <v>954681.17</v>
      </c>
      <c r="G17" s="132">
        <f t="shared" si="0"/>
        <v>950894.5</v>
      </c>
      <c r="H17" s="132">
        <f t="shared" si="7"/>
        <v>392.33472739726028</v>
      </c>
      <c r="I17" s="113">
        <f t="shared" si="1"/>
        <v>4.7273972602965841E-3</v>
      </c>
    </row>
    <row r="18" spans="1:9" x14ac:dyDescent="0.25">
      <c r="A18" s="45">
        <v>43693</v>
      </c>
      <c r="B18" s="134">
        <f t="shared" si="2"/>
        <v>1</v>
      </c>
      <c r="C18" s="132">
        <f t="shared" si="3"/>
        <v>4179</v>
      </c>
      <c r="D18" s="133">
        <f t="shared" si="4"/>
        <v>3788.2200000000003</v>
      </c>
      <c r="E18" s="132">
        <f t="shared" si="5"/>
        <v>390.78</v>
      </c>
      <c r="F18" s="132">
        <f t="shared" si="6"/>
        <v>950894.5</v>
      </c>
      <c r="G18" s="132">
        <f t="shared" si="0"/>
        <v>947106.28</v>
      </c>
      <c r="H18" s="132">
        <f t="shared" si="7"/>
        <v>390.77856164383559</v>
      </c>
      <c r="I18" s="113">
        <f t="shared" si="1"/>
        <v>-1.4383561643853682E-3</v>
      </c>
    </row>
    <row r="19" spans="1:9" x14ac:dyDescent="0.25">
      <c r="A19" s="45">
        <v>43694</v>
      </c>
      <c r="B19" s="134">
        <f t="shared" si="2"/>
        <v>1</v>
      </c>
      <c r="C19" s="132">
        <f t="shared" si="3"/>
        <v>4179</v>
      </c>
      <c r="D19" s="133">
        <f t="shared" si="4"/>
        <v>3789.7799999999997</v>
      </c>
      <c r="E19" s="132">
        <f t="shared" si="5"/>
        <v>389.22</v>
      </c>
      <c r="F19" s="132">
        <f t="shared" si="6"/>
        <v>947106.28</v>
      </c>
      <c r="G19" s="132">
        <f t="shared" si="0"/>
        <v>943316.5</v>
      </c>
      <c r="H19" s="132">
        <f t="shared" si="7"/>
        <v>389.22175890410961</v>
      </c>
      <c r="I19" s="113">
        <f t="shared" si="1"/>
        <v>1.7589041095789071E-3</v>
      </c>
    </row>
    <row r="20" spans="1:9" x14ac:dyDescent="0.25">
      <c r="A20" s="45">
        <v>43695</v>
      </c>
      <c r="B20" s="134">
        <f t="shared" si="2"/>
        <v>1</v>
      </c>
      <c r="C20" s="132">
        <f t="shared" si="3"/>
        <v>4179</v>
      </c>
      <c r="D20" s="133">
        <f t="shared" si="4"/>
        <v>3791.34</v>
      </c>
      <c r="E20" s="132">
        <f t="shared" si="5"/>
        <v>387.66</v>
      </c>
      <c r="F20" s="132">
        <f t="shared" si="6"/>
        <v>943316.5</v>
      </c>
      <c r="G20" s="132">
        <f t="shared" si="0"/>
        <v>939525.16</v>
      </c>
      <c r="H20" s="132">
        <f t="shared" si="7"/>
        <v>387.66431506849318</v>
      </c>
      <c r="I20" s="113">
        <f t="shared" si="1"/>
        <v>4.3150684931561045E-3</v>
      </c>
    </row>
    <row r="21" spans="1:9" x14ac:dyDescent="0.25">
      <c r="A21" s="45">
        <v>43696</v>
      </c>
      <c r="B21" s="134">
        <f t="shared" si="2"/>
        <v>1</v>
      </c>
      <c r="C21" s="132">
        <f t="shared" si="3"/>
        <v>4179</v>
      </c>
      <c r="D21" s="133">
        <f t="shared" si="4"/>
        <v>3792.89</v>
      </c>
      <c r="E21" s="132">
        <f t="shared" si="5"/>
        <v>386.11</v>
      </c>
      <c r="F21" s="132">
        <f t="shared" si="6"/>
        <v>939525.16</v>
      </c>
      <c r="G21" s="132">
        <f t="shared" si="0"/>
        <v>935732.27</v>
      </c>
      <c r="H21" s="132">
        <f t="shared" si="7"/>
        <v>386.10623013698631</v>
      </c>
      <c r="I21" s="113">
        <f t="shared" si="1"/>
        <v>-3.7698630137015243E-3</v>
      </c>
    </row>
    <row r="22" spans="1:9" x14ac:dyDescent="0.25">
      <c r="A22" s="45">
        <v>43697</v>
      </c>
      <c r="B22" s="134">
        <f t="shared" si="2"/>
        <v>1</v>
      </c>
      <c r="C22" s="132">
        <f t="shared" si="3"/>
        <v>4179</v>
      </c>
      <c r="D22" s="133">
        <f t="shared" si="4"/>
        <v>3794.45</v>
      </c>
      <c r="E22" s="132">
        <f t="shared" si="5"/>
        <v>384.55</v>
      </c>
      <c r="F22" s="132">
        <f t="shared" si="6"/>
        <v>935732.27</v>
      </c>
      <c r="G22" s="132">
        <f t="shared" si="0"/>
        <v>931937.82000000007</v>
      </c>
      <c r="H22" s="132">
        <f t="shared" si="7"/>
        <v>384.54750821917804</v>
      </c>
      <c r="I22" s="113">
        <f t="shared" si="1"/>
        <v>-2.491780821969769E-3</v>
      </c>
    </row>
    <row r="23" spans="1:9" x14ac:dyDescent="0.25">
      <c r="A23" s="45">
        <v>43698</v>
      </c>
      <c r="B23" s="134">
        <f t="shared" si="2"/>
        <v>1</v>
      </c>
      <c r="C23" s="132">
        <f t="shared" si="3"/>
        <v>4179</v>
      </c>
      <c r="D23" s="133">
        <f t="shared" si="4"/>
        <v>3796.01</v>
      </c>
      <c r="E23" s="132">
        <f t="shared" si="5"/>
        <v>382.99</v>
      </c>
      <c r="F23" s="132">
        <f t="shared" si="6"/>
        <v>931937.82000000007</v>
      </c>
      <c r="G23" s="132">
        <f t="shared" si="0"/>
        <v>928141.81</v>
      </c>
      <c r="H23" s="132">
        <f t="shared" si="7"/>
        <v>382.9881452054795</v>
      </c>
      <c r="I23" s="113">
        <f t="shared" si="1"/>
        <v>-1.8547945205114047E-3</v>
      </c>
    </row>
    <row r="24" spans="1:9" x14ac:dyDescent="0.25">
      <c r="A24" s="45">
        <v>43699</v>
      </c>
      <c r="B24" s="134">
        <f t="shared" si="2"/>
        <v>1</v>
      </c>
      <c r="C24" s="132">
        <f t="shared" si="3"/>
        <v>4179</v>
      </c>
      <c r="D24" s="133">
        <f t="shared" si="4"/>
        <v>3797.57</v>
      </c>
      <c r="E24" s="132">
        <f t="shared" si="5"/>
        <v>381.43</v>
      </c>
      <c r="F24" s="132">
        <f t="shared" si="6"/>
        <v>928141.81</v>
      </c>
      <c r="G24" s="132">
        <f t="shared" si="0"/>
        <v>924344.24000000011</v>
      </c>
      <c r="H24" s="132">
        <f t="shared" si="7"/>
        <v>381.4281410958904</v>
      </c>
      <c r="I24" s="113">
        <f t="shared" si="1"/>
        <v>-1.8589041096106484E-3</v>
      </c>
    </row>
    <row r="25" spans="1:9" x14ac:dyDescent="0.25">
      <c r="A25" s="45">
        <v>43700</v>
      </c>
      <c r="B25" s="134">
        <f t="shared" si="2"/>
        <v>1</v>
      </c>
      <c r="C25" s="132">
        <f t="shared" si="3"/>
        <v>4179</v>
      </c>
      <c r="D25" s="133">
        <f t="shared" si="4"/>
        <v>3799.13</v>
      </c>
      <c r="E25" s="132">
        <f t="shared" si="5"/>
        <v>379.87</v>
      </c>
      <c r="F25" s="132">
        <f t="shared" si="6"/>
        <v>924344.24000000011</v>
      </c>
      <c r="G25" s="132">
        <f t="shared" si="0"/>
        <v>920545.1100000001</v>
      </c>
      <c r="H25" s="132">
        <f t="shared" si="7"/>
        <v>379.86749589041096</v>
      </c>
      <c r="I25" s="113">
        <f t="shared" si="1"/>
        <v>-2.5041095890401266E-3</v>
      </c>
    </row>
    <row r="26" spans="1:9" x14ac:dyDescent="0.25">
      <c r="A26" s="45">
        <v>43701</v>
      </c>
      <c r="B26" s="134">
        <f t="shared" si="2"/>
        <v>1</v>
      </c>
      <c r="C26" s="132">
        <f t="shared" si="3"/>
        <v>4179</v>
      </c>
      <c r="D26" s="133">
        <f t="shared" si="4"/>
        <v>3800.69</v>
      </c>
      <c r="E26" s="132">
        <f t="shared" si="5"/>
        <v>378.31</v>
      </c>
      <c r="F26" s="132">
        <f t="shared" si="6"/>
        <v>920545.1100000001</v>
      </c>
      <c r="G26" s="132">
        <f t="shared" si="0"/>
        <v>916744.42000000016</v>
      </c>
      <c r="H26" s="132">
        <f t="shared" si="7"/>
        <v>378.30620958904109</v>
      </c>
      <c r="I26" s="113">
        <f t="shared" si="1"/>
        <v>-3.790410958913526E-3</v>
      </c>
    </row>
    <row r="27" spans="1:9" x14ac:dyDescent="0.25">
      <c r="A27" s="45">
        <v>43702</v>
      </c>
      <c r="B27" s="134">
        <f t="shared" si="2"/>
        <v>1</v>
      </c>
      <c r="C27" s="132">
        <f t="shared" si="3"/>
        <v>4179</v>
      </c>
      <c r="D27" s="133">
        <f t="shared" si="4"/>
        <v>3802.26</v>
      </c>
      <c r="E27" s="132">
        <f t="shared" si="5"/>
        <v>376.74</v>
      </c>
      <c r="F27" s="132">
        <f t="shared" si="6"/>
        <v>916744.42000000016</v>
      </c>
      <c r="G27" s="132">
        <f t="shared" si="0"/>
        <v>912942.16000000015</v>
      </c>
      <c r="H27" s="132">
        <f t="shared" si="7"/>
        <v>376.74428219178088</v>
      </c>
      <c r="I27" s="113">
        <f t="shared" si="1"/>
        <v>4.2821917808737453E-3</v>
      </c>
    </row>
    <row r="28" spans="1:9" x14ac:dyDescent="0.25">
      <c r="A28" s="45">
        <v>43703</v>
      </c>
      <c r="B28" s="134">
        <f t="shared" si="2"/>
        <v>1</v>
      </c>
      <c r="C28" s="132">
        <f t="shared" si="3"/>
        <v>4179</v>
      </c>
      <c r="D28" s="133">
        <f t="shared" si="4"/>
        <v>3803.82</v>
      </c>
      <c r="E28" s="132">
        <f t="shared" si="5"/>
        <v>375.18</v>
      </c>
      <c r="F28" s="132">
        <f t="shared" si="6"/>
        <v>912942.16000000015</v>
      </c>
      <c r="G28" s="132">
        <f t="shared" si="0"/>
        <v>909138.3400000002</v>
      </c>
      <c r="H28" s="132">
        <f t="shared" si="7"/>
        <v>375.18170958904113</v>
      </c>
      <c r="I28" s="113">
        <f t="shared" si="1"/>
        <v>1.7095890411269465E-3</v>
      </c>
    </row>
    <row r="29" spans="1:9" x14ac:dyDescent="0.25">
      <c r="A29" s="45">
        <v>43704</v>
      </c>
      <c r="B29" s="134">
        <f t="shared" si="2"/>
        <v>1</v>
      </c>
      <c r="C29" s="132">
        <f t="shared" si="3"/>
        <v>4179</v>
      </c>
      <c r="D29" s="133">
        <f t="shared" si="4"/>
        <v>3805.38</v>
      </c>
      <c r="E29" s="132">
        <f t="shared" si="5"/>
        <v>373.62</v>
      </c>
      <c r="F29" s="132">
        <f t="shared" si="6"/>
        <v>909138.3400000002</v>
      </c>
      <c r="G29" s="132">
        <f t="shared" si="0"/>
        <v>905332.9600000002</v>
      </c>
      <c r="H29" s="132">
        <f t="shared" si="7"/>
        <v>373.618495890411</v>
      </c>
      <c r="I29" s="113">
        <f t="shared" si="1"/>
        <v>-1.50410958900693E-3</v>
      </c>
    </row>
    <row r="30" spans="1:9" x14ac:dyDescent="0.25">
      <c r="A30" s="45">
        <v>43705</v>
      </c>
      <c r="B30" s="134">
        <f t="shared" si="2"/>
        <v>1</v>
      </c>
      <c r="C30" s="132">
        <f t="shared" si="3"/>
        <v>4179</v>
      </c>
      <c r="D30" s="133">
        <f t="shared" si="4"/>
        <v>3806.95</v>
      </c>
      <c r="E30" s="132">
        <f t="shared" si="5"/>
        <v>372.05</v>
      </c>
      <c r="F30" s="132">
        <f t="shared" si="6"/>
        <v>905332.9600000002</v>
      </c>
      <c r="G30" s="132">
        <f t="shared" si="0"/>
        <v>901526.01000000024</v>
      </c>
      <c r="H30" s="132">
        <f t="shared" si="7"/>
        <v>372.05464109589047</v>
      </c>
      <c r="I30" s="113">
        <f t="shared" si="1"/>
        <v>4.6410958904630206E-3</v>
      </c>
    </row>
    <row r="31" spans="1:9" x14ac:dyDescent="0.25">
      <c r="A31" s="45">
        <v>43706</v>
      </c>
      <c r="B31" s="134">
        <f t="shared" si="2"/>
        <v>1</v>
      </c>
      <c r="C31" s="132">
        <f t="shared" si="3"/>
        <v>4179</v>
      </c>
      <c r="D31" s="133">
        <f t="shared" si="4"/>
        <v>3808.51</v>
      </c>
      <c r="E31" s="132">
        <f t="shared" si="5"/>
        <v>370.49</v>
      </c>
      <c r="F31" s="132">
        <f t="shared" si="6"/>
        <v>901526.01000000024</v>
      </c>
      <c r="G31" s="132">
        <f t="shared" si="0"/>
        <v>897717.50000000023</v>
      </c>
      <c r="H31" s="132">
        <f t="shared" si="7"/>
        <v>370.49014109589052</v>
      </c>
      <c r="I31" s="113">
        <f t="shared" si="1"/>
        <v>1.4109589051258808E-4</v>
      </c>
    </row>
    <row r="32" spans="1:9" x14ac:dyDescent="0.25">
      <c r="A32" s="45">
        <v>43707</v>
      </c>
      <c r="B32" s="134">
        <f t="shared" si="2"/>
        <v>1</v>
      </c>
      <c r="C32" s="132">
        <f t="shared" si="3"/>
        <v>4179</v>
      </c>
      <c r="D32" s="133">
        <f t="shared" si="4"/>
        <v>3810.07</v>
      </c>
      <c r="E32" s="132">
        <f t="shared" si="5"/>
        <v>368.93</v>
      </c>
      <c r="F32" s="132">
        <f t="shared" si="6"/>
        <v>897717.50000000023</v>
      </c>
      <c r="G32" s="132">
        <f t="shared" si="0"/>
        <v>893907.43000000028</v>
      </c>
      <c r="H32" s="132">
        <f t="shared" si="7"/>
        <v>368.92500000000007</v>
      </c>
      <c r="I32" s="113">
        <f t="shared" si="1"/>
        <v>-4.9999999999386091E-3</v>
      </c>
    </row>
    <row r="33" spans="1:9" x14ac:dyDescent="0.25">
      <c r="A33" s="45">
        <v>43708</v>
      </c>
      <c r="B33" s="134">
        <f t="shared" si="2"/>
        <v>1</v>
      </c>
      <c r="C33" s="132">
        <f t="shared" si="3"/>
        <v>4179</v>
      </c>
      <c r="D33" s="133">
        <f t="shared" si="4"/>
        <v>3811.64</v>
      </c>
      <c r="E33" s="132">
        <f t="shared" si="5"/>
        <v>367.36</v>
      </c>
      <c r="F33" s="132">
        <f t="shared" si="6"/>
        <v>893907.43000000028</v>
      </c>
      <c r="G33" s="132">
        <f t="shared" si="0"/>
        <v>890095.79000000027</v>
      </c>
      <c r="H33" s="132">
        <f t="shared" si="7"/>
        <v>367.35921780821923</v>
      </c>
      <c r="I33" s="113">
        <f t="shared" si="1"/>
        <v>-7.8219178078597906E-4</v>
      </c>
    </row>
    <row r="34" spans="1:9" x14ac:dyDescent="0.25">
      <c r="A34" s="45">
        <v>43709</v>
      </c>
      <c r="B34" s="134">
        <f t="shared" si="2"/>
        <v>1</v>
      </c>
      <c r="C34" s="132">
        <f t="shared" si="3"/>
        <v>4179</v>
      </c>
      <c r="D34" s="133">
        <f t="shared" si="4"/>
        <v>3813.21</v>
      </c>
      <c r="E34" s="132">
        <f t="shared" si="5"/>
        <v>365.79</v>
      </c>
      <c r="F34" s="132">
        <f t="shared" si="6"/>
        <v>890095.79000000027</v>
      </c>
      <c r="G34" s="132">
        <f t="shared" si="0"/>
        <v>886282.58000000031</v>
      </c>
      <c r="H34" s="132">
        <f t="shared" si="7"/>
        <v>365.79279041095901</v>
      </c>
      <c r="I34" s="113">
        <f t="shared" si="1"/>
        <v>2.7904109589940163E-3</v>
      </c>
    </row>
    <row r="35" spans="1:9" x14ac:dyDescent="0.25">
      <c r="A35" s="45">
        <v>43710</v>
      </c>
      <c r="B35" s="134">
        <f t="shared" si="2"/>
        <v>1</v>
      </c>
      <c r="C35" s="132">
        <f t="shared" si="3"/>
        <v>4179</v>
      </c>
      <c r="D35" s="133">
        <f t="shared" si="4"/>
        <v>3814.77</v>
      </c>
      <c r="E35" s="132">
        <f t="shared" si="5"/>
        <v>364.23</v>
      </c>
      <c r="F35" s="132">
        <f t="shared" si="6"/>
        <v>886282.58000000031</v>
      </c>
      <c r="G35" s="132">
        <f t="shared" si="0"/>
        <v>882467.81000000029</v>
      </c>
      <c r="H35" s="132">
        <f t="shared" si="7"/>
        <v>364.22571780821931</v>
      </c>
      <c r="I35" s="113">
        <f t="shared" si="1"/>
        <v>-4.282191780703215E-3</v>
      </c>
    </row>
    <row r="36" spans="1:9" x14ac:dyDescent="0.25">
      <c r="A36" s="45">
        <v>43711</v>
      </c>
      <c r="B36" s="134">
        <f t="shared" si="2"/>
        <v>1</v>
      </c>
      <c r="C36" s="132">
        <f t="shared" si="3"/>
        <v>4179</v>
      </c>
      <c r="D36" s="133">
        <f t="shared" si="4"/>
        <v>3816.34</v>
      </c>
      <c r="E36" s="132">
        <f t="shared" si="5"/>
        <v>362.66</v>
      </c>
      <c r="F36" s="132">
        <f t="shared" si="6"/>
        <v>882467.81000000029</v>
      </c>
      <c r="G36" s="132">
        <f t="shared" si="0"/>
        <v>878651.47000000032</v>
      </c>
      <c r="H36" s="132">
        <f t="shared" si="7"/>
        <v>362.65800410958911</v>
      </c>
      <c r="I36" s="113">
        <f t="shared" si="1"/>
        <v>-1.9958904109103059E-3</v>
      </c>
    </row>
    <row r="37" spans="1:9" x14ac:dyDescent="0.25">
      <c r="A37" s="45">
        <v>43712</v>
      </c>
      <c r="B37" s="134">
        <f t="shared" si="2"/>
        <v>1</v>
      </c>
      <c r="C37" s="132">
        <f t="shared" si="3"/>
        <v>4179</v>
      </c>
      <c r="D37" s="133">
        <f t="shared" si="4"/>
        <v>3817.91</v>
      </c>
      <c r="E37" s="132">
        <f t="shared" si="5"/>
        <v>361.09</v>
      </c>
      <c r="F37" s="132">
        <f t="shared" si="6"/>
        <v>878651.47000000032</v>
      </c>
      <c r="G37" s="132">
        <f t="shared" si="0"/>
        <v>874833.56000000029</v>
      </c>
      <c r="H37" s="132">
        <f t="shared" si="7"/>
        <v>361.0896452054796</v>
      </c>
      <c r="I37" s="113">
        <f t="shared" si="1"/>
        <v>-3.5479452037634474E-4</v>
      </c>
    </row>
    <row r="38" spans="1:9" x14ac:dyDescent="0.25">
      <c r="A38" s="45">
        <v>43713</v>
      </c>
      <c r="B38" s="134">
        <f t="shared" si="2"/>
        <v>1</v>
      </c>
      <c r="C38" s="132">
        <f t="shared" si="3"/>
        <v>4179</v>
      </c>
      <c r="D38" s="133">
        <f t="shared" si="4"/>
        <v>3819.48</v>
      </c>
      <c r="E38" s="132">
        <f t="shared" si="5"/>
        <v>359.52</v>
      </c>
      <c r="F38" s="132">
        <f t="shared" si="6"/>
        <v>874833.56000000029</v>
      </c>
      <c r="G38" s="132">
        <f t="shared" si="0"/>
        <v>871014.08000000031</v>
      </c>
      <c r="H38" s="132">
        <f t="shared" si="7"/>
        <v>359.52064109589054</v>
      </c>
      <c r="I38" s="113">
        <f t="shared" si="1"/>
        <v>6.4109589055760807E-4</v>
      </c>
    </row>
    <row r="39" spans="1:9" x14ac:dyDescent="0.25">
      <c r="A39" s="45">
        <v>43714</v>
      </c>
      <c r="B39" s="134">
        <f t="shared" si="2"/>
        <v>1</v>
      </c>
      <c r="C39" s="132">
        <f t="shared" si="3"/>
        <v>4179</v>
      </c>
      <c r="D39" s="133">
        <f t="shared" si="4"/>
        <v>3821.05</v>
      </c>
      <c r="E39" s="132">
        <f t="shared" si="5"/>
        <v>357.95</v>
      </c>
      <c r="F39" s="132">
        <f t="shared" si="6"/>
        <v>871014.08000000031</v>
      </c>
      <c r="G39" s="132">
        <f t="shared" si="0"/>
        <v>867193.03000000026</v>
      </c>
      <c r="H39" s="132">
        <f t="shared" si="7"/>
        <v>357.95099178082199</v>
      </c>
      <c r="I39" s="113">
        <f t="shared" si="1"/>
        <v>9.9178082200523932E-4</v>
      </c>
    </row>
    <row r="40" spans="1:9" x14ac:dyDescent="0.25">
      <c r="A40" s="45">
        <v>43715</v>
      </c>
      <c r="B40" s="134">
        <f t="shared" si="2"/>
        <v>1</v>
      </c>
      <c r="C40" s="132">
        <f t="shared" si="3"/>
        <v>4179</v>
      </c>
      <c r="D40" s="133">
        <f t="shared" si="4"/>
        <v>3822.62</v>
      </c>
      <c r="E40" s="132">
        <f t="shared" si="5"/>
        <v>356.38</v>
      </c>
      <c r="F40" s="132">
        <f t="shared" si="6"/>
        <v>867193.03000000026</v>
      </c>
      <c r="G40" s="132">
        <f t="shared" si="0"/>
        <v>863370.41000000027</v>
      </c>
      <c r="H40" s="132">
        <f t="shared" si="7"/>
        <v>356.38069726027408</v>
      </c>
      <c r="I40" s="113">
        <f t="shared" si="1"/>
        <v>6.9726027408023583E-4</v>
      </c>
    </row>
    <row r="41" spans="1:9" x14ac:dyDescent="0.25">
      <c r="A41" s="45">
        <v>43716</v>
      </c>
      <c r="B41" s="134">
        <f t="shared" si="2"/>
        <v>1</v>
      </c>
      <c r="C41" s="132">
        <f t="shared" si="3"/>
        <v>4179</v>
      </c>
      <c r="D41" s="133">
        <f t="shared" si="4"/>
        <v>3824.19</v>
      </c>
      <c r="E41" s="132">
        <f t="shared" si="5"/>
        <v>354.81</v>
      </c>
      <c r="F41" s="132">
        <f t="shared" si="6"/>
        <v>863370.41000000027</v>
      </c>
      <c r="G41" s="132">
        <f t="shared" si="0"/>
        <v>859546.22000000032</v>
      </c>
      <c r="H41" s="132">
        <f t="shared" si="7"/>
        <v>354.80975753424667</v>
      </c>
      <c r="I41" s="113">
        <f t="shared" si="1"/>
        <v>-2.4246575333108922E-4</v>
      </c>
    </row>
    <row r="42" spans="1:9" x14ac:dyDescent="0.25">
      <c r="A42" s="45">
        <v>43717</v>
      </c>
      <c r="B42" s="134">
        <f t="shared" si="2"/>
        <v>1</v>
      </c>
      <c r="C42" s="132">
        <f t="shared" si="3"/>
        <v>4179</v>
      </c>
      <c r="D42" s="133">
        <f t="shared" si="4"/>
        <v>3825.76</v>
      </c>
      <c r="E42" s="132">
        <f t="shared" si="5"/>
        <v>353.24</v>
      </c>
      <c r="F42" s="132">
        <f t="shared" si="6"/>
        <v>859546.22000000032</v>
      </c>
      <c r="G42" s="132">
        <f t="shared" si="0"/>
        <v>855720.46000000031</v>
      </c>
      <c r="H42" s="132">
        <f t="shared" si="7"/>
        <v>353.23817260273984</v>
      </c>
      <c r="I42" s="113">
        <f t="shared" si="1"/>
        <v>-1.8273972601718924E-3</v>
      </c>
    </row>
    <row r="43" spans="1:9" x14ac:dyDescent="0.25">
      <c r="A43" s="45">
        <v>43718</v>
      </c>
      <c r="B43" s="134">
        <f t="shared" si="2"/>
        <v>1</v>
      </c>
      <c r="C43" s="132">
        <f t="shared" si="3"/>
        <v>4179</v>
      </c>
      <c r="D43" s="133">
        <f t="shared" si="4"/>
        <v>3827.33</v>
      </c>
      <c r="E43" s="132">
        <f t="shared" si="5"/>
        <v>351.67</v>
      </c>
      <c r="F43" s="132">
        <f t="shared" si="6"/>
        <v>855720.46000000031</v>
      </c>
      <c r="G43" s="132">
        <f t="shared" si="0"/>
        <v>851893.13000000035</v>
      </c>
      <c r="H43" s="132">
        <f t="shared" si="7"/>
        <v>351.66594246575357</v>
      </c>
      <c r="I43" s="113">
        <f t="shared" si="1"/>
        <v>-4.0575342464421738E-3</v>
      </c>
    </row>
    <row r="44" spans="1:9" x14ac:dyDescent="0.25">
      <c r="A44" s="45">
        <v>43719</v>
      </c>
      <c r="B44" s="134">
        <f t="shared" si="2"/>
        <v>1</v>
      </c>
      <c r="C44" s="132">
        <f t="shared" si="3"/>
        <v>4179</v>
      </c>
      <c r="D44" s="133">
        <f t="shared" si="4"/>
        <v>3828.91</v>
      </c>
      <c r="E44" s="132">
        <f t="shared" si="5"/>
        <v>350.09</v>
      </c>
      <c r="F44" s="132">
        <f t="shared" si="6"/>
        <v>851893.13000000035</v>
      </c>
      <c r="G44" s="132">
        <f t="shared" si="0"/>
        <v>848064.22000000032</v>
      </c>
      <c r="H44" s="132">
        <f t="shared" si="7"/>
        <v>350.09306712328782</v>
      </c>
      <c r="I44" s="113">
        <f t="shared" si="1"/>
        <v>3.0671232878489718E-3</v>
      </c>
    </row>
    <row r="45" spans="1:9" x14ac:dyDescent="0.25">
      <c r="A45" s="45">
        <v>43720</v>
      </c>
      <c r="B45" s="134">
        <f t="shared" si="2"/>
        <v>1</v>
      </c>
      <c r="C45" s="132">
        <f t="shared" si="3"/>
        <v>4179</v>
      </c>
      <c r="D45" s="133">
        <f t="shared" si="4"/>
        <v>3830.48</v>
      </c>
      <c r="E45" s="132">
        <f t="shared" si="5"/>
        <v>348.52</v>
      </c>
      <c r="F45" s="132">
        <f t="shared" si="6"/>
        <v>848064.22000000032</v>
      </c>
      <c r="G45" s="132">
        <f t="shared" si="0"/>
        <v>844233.74000000034</v>
      </c>
      <c r="H45" s="132">
        <f t="shared" si="7"/>
        <v>348.51954246575355</v>
      </c>
      <c r="I45" s="113">
        <f t="shared" si="1"/>
        <v>-4.5753424643635299E-4</v>
      </c>
    </row>
    <row r="46" spans="1:9" x14ac:dyDescent="0.25">
      <c r="A46" s="45">
        <v>43721</v>
      </c>
      <c r="B46" s="134">
        <f t="shared" si="2"/>
        <v>1</v>
      </c>
      <c r="C46" s="132">
        <f t="shared" si="3"/>
        <v>4179</v>
      </c>
      <c r="D46" s="133">
        <f t="shared" si="4"/>
        <v>3832.05</v>
      </c>
      <c r="E46" s="132">
        <f t="shared" si="5"/>
        <v>346.95</v>
      </c>
      <c r="F46" s="132">
        <f t="shared" si="6"/>
        <v>844233.74000000034</v>
      </c>
      <c r="G46" s="132">
        <f t="shared" si="0"/>
        <v>840401.69000000029</v>
      </c>
      <c r="H46" s="132">
        <f t="shared" si="7"/>
        <v>346.94537260273984</v>
      </c>
      <c r="I46" s="113">
        <f t="shared" si="1"/>
        <v>-4.6273972601511559E-3</v>
      </c>
    </row>
    <row r="47" spans="1:9" x14ac:dyDescent="0.25">
      <c r="A47" s="45">
        <v>43722</v>
      </c>
      <c r="B47" s="134">
        <f t="shared" si="2"/>
        <v>1</v>
      </c>
      <c r="C47" s="132">
        <f t="shared" si="3"/>
        <v>4179</v>
      </c>
      <c r="D47" s="133">
        <f t="shared" si="4"/>
        <v>3833.63</v>
      </c>
      <c r="E47" s="132">
        <f t="shared" si="5"/>
        <v>345.37</v>
      </c>
      <c r="F47" s="132">
        <f t="shared" si="6"/>
        <v>840401.69000000029</v>
      </c>
      <c r="G47" s="132">
        <f t="shared" si="0"/>
        <v>836568.06000000029</v>
      </c>
      <c r="H47" s="132">
        <f t="shared" si="7"/>
        <v>345.3705575342467</v>
      </c>
      <c r="I47" s="113">
        <f t="shared" si="1"/>
        <v>5.5753424669546803E-4</v>
      </c>
    </row>
    <row r="48" spans="1:9" x14ac:dyDescent="0.25">
      <c r="A48" s="45">
        <v>43723</v>
      </c>
      <c r="B48" s="134">
        <f t="shared" si="2"/>
        <v>1</v>
      </c>
      <c r="C48" s="132">
        <f t="shared" si="3"/>
        <v>4179</v>
      </c>
      <c r="D48" s="133">
        <f t="shared" si="4"/>
        <v>3835.2</v>
      </c>
      <c r="E48" s="132">
        <f t="shared" si="5"/>
        <v>343.8</v>
      </c>
      <c r="F48" s="132">
        <f t="shared" si="6"/>
        <v>836568.06000000029</v>
      </c>
      <c r="G48" s="132">
        <f t="shared" si="0"/>
        <v>832732.86000000034</v>
      </c>
      <c r="H48" s="132">
        <f t="shared" si="7"/>
        <v>343.79509315068503</v>
      </c>
      <c r="I48" s="113">
        <f t="shared" si="1"/>
        <v>-4.906849314977535E-3</v>
      </c>
    </row>
    <row r="49" spans="1:9" x14ac:dyDescent="0.25">
      <c r="A49" s="45">
        <v>43724</v>
      </c>
      <c r="B49" s="134">
        <f t="shared" si="2"/>
        <v>1</v>
      </c>
      <c r="C49" s="132">
        <f t="shared" si="3"/>
        <v>4179</v>
      </c>
      <c r="D49" s="133">
        <f t="shared" si="4"/>
        <v>3836.7799999999997</v>
      </c>
      <c r="E49" s="132">
        <f t="shared" si="5"/>
        <v>342.22</v>
      </c>
      <c r="F49" s="132">
        <f t="shared" si="6"/>
        <v>832732.86000000034</v>
      </c>
      <c r="G49" s="132">
        <f t="shared" si="0"/>
        <v>828896.08000000031</v>
      </c>
      <c r="H49" s="132">
        <f t="shared" si="7"/>
        <v>342.21898356164394</v>
      </c>
      <c r="I49" s="113">
        <f t="shared" si="1"/>
        <v>-1.016438356089111E-3</v>
      </c>
    </row>
    <row r="50" spans="1:9" x14ac:dyDescent="0.25">
      <c r="A50" s="45">
        <v>43725</v>
      </c>
      <c r="B50" s="134">
        <f t="shared" si="2"/>
        <v>1</v>
      </c>
      <c r="C50" s="132">
        <f t="shared" si="3"/>
        <v>4179</v>
      </c>
      <c r="D50" s="133">
        <f t="shared" si="4"/>
        <v>3838.36</v>
      </c>
      <c r="E50" s="132">
        <f t="shared" si="5"/>
        <v>340.64</v>
      </c>
      <c r="F50" s="132">
        <f t="shared" si="6"/>
        <v>828896.08000000031</v>
      </c>
      <c r="G50" s="132">
        <f t="shared" si="0"/>
        <v>825057.72000000032</v>
      </c>
      <c r="H50" s="132">
        <f t="shared" si="7"/>
        <v>340.64222465753437</v>
      </c>
      <c r="I50" s="113">
        <f t="shared" si="1"/>
        <v>2.2246575343842778E-3</v>
      </c>
    </row>
    <row r="51" spans="1:9" x14ac:dyDescent="0.25">
      <c r="A51" s="45">
        <v>43726</v>
      </c>
      <c r="B51" s="134">
        <f t="shared" si="2"/>
        <v>1</v>
      </c>
      <c r="C51" s="132">
        <f t="shared" si="3"/>
        <v>4179</v>
      </c>
      <c r="D51" s="133">
        <f t="shared" si="4"/>
        <v>3839.94</v>
      </c>
      <c r="E51" s="132">
        <f t="shared" si="5"/>
        <v>339.06</v>
      </c>
      <c r="F51" s="132">
        <f t="shared" si="6"/>
        <v>825057.72000000032</v>
      </c>
      <c r="G51" s="132">
        <f t="shared" si="0"/>
        <v>821217.78000000038</v>
      </c>
      <c r="H51" s="132">
        <f t="shared" si="7"/>
        <v>339.06481643835627</v>
      </c>
      <c r="I51" s="113">
        <f t="shared" si="1"/>
        <v>4.8164383562721014E-3</v>
      </c>
    </row>
    <row r="52" spans="1:9" x14ac:dyDescent="0.25">
      <c r="A52" s="45">
        <v>43727</v>
      </c>
      <c r="B52" s="134">
        <f t="shared" si="2"/>
        <v>1</v>
      </c>
      <c r="C52" s="132">
        <f t="shared" si="3"/>
        <v>4179</v>
      </c>
      <c r="D52" s="133">
        <f t="shared" si="4"/>
        <v>3841.51</v>
      </c>
      <c r="E52" s="132">
        <f t="shared" si="5"/>
        <v>337.49</v>
      </c>
      <c r="F52" s="132">
        <f t="shared" si="6"/>
        <v>821217.78000000038</v>
      </c>
      <c r="G52" s="132">
        <f t="shared" si="0"/>
        <v>817376.27000000037</v>
      </c>
      <c r="H52" s="132">
        <f t="shared" si="7"/>
        <v>337.48675890410971</v>
      </c>
      <c r="I52" s="113">
        <f t="shared" si="1"/>
        <v>-3.2410958903028586E-3</v>
      </c>
    </row>
    <row r="53" spans="1:9" x14ac:dyDescent="0.25">
      <c r="A53" s="45">
        <v>43728</v>
      </c>
      <c r="B53" s="134">
        <f t="shared" si="2"/>
        <v>1</v>
      </c>
      <c r="C53" s="132">
        <f t="shared" si="3"/>
        <v>4179</v>
      </c>
      <c r="D53" s="133">
        <f t="shared" si="4"/>
        <v>3843.09</v>
      </c>
      <c r="E53" s="132">
        <f t="shared" si="5"/>
        <v>335.91</v>
      </c>
      <c r="F53" s="132">
        <f t="shared" si="6"/>
        <v>817376.27000000037</v>
      </c>
      <c r="G53" s="132">
        <f t="shared" si="0"/>
        <v>813533.1800000004</v>
      </c>
      <c r="H53" s="132">
        <f t="shared" si="7"/>
        <v>335.90805616438371</v>
      </c>
      <c r="I53" s="113">
        <f t="shared" si="1"/>
        <v>-1.9438356163163917E-3</v>
      </c>
    </row>
    <row r="54" spans="1:9" x14ac:dyDescent="0.25">
      <c r="A54" s="45">
        <v>43729</v>
      </c>
      <c r="B54" s="134">
        <f t="shared" si="2"/>
        <v>1</v>
      </c>
      <c r="C54" s="132">
        <f t="shared" si="3"/>
        <v>4179</v>
      </c>
      <c r="D54" s="133">
        <f t="shared" si="4"/>
        <v>3844.67</v>
      </c>
      <c r="E54" s="132">
        <f t="shared" si="5"/>
        <v>334.33</v>
      </c>
      <c r="F54" s="132">
        <f t="shared" si="6"/>
        <v>813533.1800000004</v>
      </c>
      <c r="G54" s="132">
        <f t="shared" si="0"/>
        <v>809688.51000000036</v>
      </c>
      <c r="H54" s="132">
        <f t="shared" si="7"/>
        <v>334.32870410958918</v>
      </c>
      <c r="I54" s="113">
        <f t="shared" si="1"/>
        <v>-1.2958904108018032E-3</v>
      </c>
    </row>
    <row r="55" spans="1:9" x14ac:dyDescent="0.25">
      <c r="A55" s="45">
        <v>43730</v>
      </c>
      <c r="B55" s="134">
        <f t="shared" si="2"/>
        <v>1</v>
      </c>
      <c r="C55" s="132">
        <f t="shared" si="3"/>
        <v>4179</v>
      </c>
      <c r="D55" s="133">
        <f t="shared" si="4"/>
        <v>3846.25</v>
      </c>
      <c r="E55" s="132">
        <f t="shared" si="5"/>
        <v>332.75</v>
      </c>
      <c r="F55" s="132">
        <f t="shared" si="6"/>
        <v>809688.51000000036</v>
      </c>
      <c r="G55" s="132">
        <f t="shared" si="0"/>
        <v>805842.26000000036</v>
      </c>
      <c r="H55" s="132">
        <f t="shared" si="7"/>
        <v>332.74870273972618</v>
      </c>
      <c r="I55" s="113">
        <f t="shared" si="1"/>
        <v>-1.2972602738159367E-3</v>
      </c>
    </row>
    <row r="56" spans="1:9" x14ac:dyDescent="0.25">
      <c r="A56" s="45">
        <v>43731</v>
      </c>
      <c r="B56" s="134">
        <f t="shared" si="2"/>
        <v>1</v>
      </c>
      <c r="C56" s="132">
        <f t="shared" si="3"/>
        <v>4179</v>
      </c>
      <c r="D56" s="133">
        <f t="shared" si="4"/>
        <v>3847.83</v>
      </c>
      <c r="E56" s="132">
        <f t="shared" si="5"/>
        <v>331.17</v>
      </c>
      <c r="F56" s="132">
        <f t="shared" si="6"/>
        <v>805842.26000000036</v>
      </c>
      <c r="G56" s="132">
        <f t="shared" si="0"/>
        <v>801994.4300000004</v>
      </c>
      <c r="H56" s="132">
        <f t="shared" si="7"/>
        <v>331.16805205479466</v>
      </c>
      <c r="I56" s="113">
        <f t="shared" si="1"/>
        <v>-1.947945205358792E-3</v>
      </c>
    </row>
    <row r="57" spans="1:9" x14ac:dyDescent="0.25">
      <c r="A57" s="45">
        <v>43732</v>
      </c>
      <c r="B57" s="134">
        <f t="shared" si="2"/>
        <v>1</v>
      </c>
      <c r="C57" s="132">
        <f t="shared" si="3"/>
        <v>4179</v>
      </c>
      <c r="D57" s="133">
        <f t="shared" si="4"/>
        <v>3849.41</v>
      </c>
      <c r="E57" s="132">
        <f t="shared" si="5"/>
        <v>329.59</v>
      </c>
      <c r="F57" s="132">
        <f t="shared" si="6"/>
        <v>801994.4300000004</v>
      </c>
      <c r="G57" s="132">
        <f t="shared" si="0"/>
        <v>798145.02000000037</v>
      </c>
      <c r="H57" s="132">
        <f t="shared" si="7"/>
        <v>329.58675205479466</v>
      </c>
      <c r="I57" s="113">
        <f t="shared" si="1"/>
        <v>-3.2479452053166824E-3</v>
      </c>
    </row>
    <row r="58" spans="1:9" x14ac:dyDescent="0.25">
      <c r="A58" s="45">
        <v>43733</v>
      </c>
      <c r="B58" s="134">
        <f t="shared" si="2"/>
        <v>1</v>
      </c>
      <c r="C58" s="132">
        <f t="shared" si="3"/>
        <v>4179</v>
      </c>
      <c r="D58" s="133">
        <f t="shared" si="4"/>
        <v>3851</v>
      </c>
      <c r="E58" s="132">
        <f t="shared" si="5"/>
        <v>328</v>
      </c>
      <c r="F58" s="132">
        <f t="shared" si="6"/>
        <v>798145.02000000037</v>
      </c>
      <c r="G58" s="132">
        <f t="shared" si="0"/>
        <v>794294.02000000037</v>
      </c>
      <c r="H58" s="132">
        <f t="shared" si="7"/>
        <v>328.00480273972619</v>
      </c>
      <c r="I58" s="113">
        <f t="shared" si="1"/>
        <v>4.8027397261876104E-3</v>
      </c>
    </row>
    <row r="59" spans="1:9" x14ac:dyDescent="0.25">
      <c r="A59" s="45">
        <v>43734</v>
      </c>
      <c r="B59" s="134">
        <f t="shared" si="2"/>
        <v>1</v>
      </c>
      <c r="C59" s="132">
        <f t="shared" si="3"/>
        <v>4179</v>
      </c>
      <c r="D59" s="133">
        <f t="shared" si="4"/>
        <v>3852.58</v>
      </c>
      <c r="E59" s="132">
        <f t="shared" si="5"/>
        <v>326.42</v>
      </c>
      <c r="F59" s="132">
        <f t="shared" si="6"/>
        <v>794294.02000000037</v>
      </c>
      <c r="G59" s="132">
        <f t="shared" si="0"/>
        <v>790441.44000000041</v>
      </c>
      <c r="H59" s="132">
        <f t="shared" si="7"/>
        <v>326.42220000000015</v>
      </c>
      <c r="I59" s="113">
        <f t="shared" si="1"/>
        <v>2.2000000001298758E-3</v>
      </c>
    </row>
    <row r="60" spans="1:9" x14ac:dyDescent="0.25">
      <c r="A60" s="45">
        <v>43735</v>
      </c>
      <c r="B60" s="134">
        <f t="shared" si="2"/>
        <v>1</v>
      </c>
      <c r="C60" s="132">
        <f t="shared" si="3"/>
        <v>4179</v>
      </c>
      <c r="D60" s="133">
        <f t="shared" si="4"/>
        <v>3854.16</v>
      </c>
      <c r="E60" s="132">
        <f t="shared" si="5"/>
        <v>324.83999999999997</v>
      </c>
      <c r="F60" s="132">
        <f t="shared" si="6"/>
        <v>790441.44000000041</v>
      </c>
      <c r="G60" s="132">
        <f t="shared" si="0"/>
        <v>786587.28000000038</v>
      </c>
      <c r="H60" s="132">
        <f t="shared" si="7"/>
        <v>324.83894794520563</v>
      </c>
      <c r="I60" s="113">
        <f t="shared" si="1"/>
        <v>-1.0520547943428937E-3</v>
      </c>
    </row>
    <row r="61" spans="1:9" x14ac:dyDescent="0.25">
      <c r="A61" s="45">
        <v>43736</v>
      </c>
      <c r="B61" s="134">
        <f t="shared" si="2"/>
        <v>1</v>
      </c>
      <c r="C61" s="132">
        <f t="shared" si="3"/>
        <v>4179</v>
      </c>
      <c r="D61" s="133">
        <f t="shared" si="4"/>
        <v>3855.74</v>
      </c>
      <c r="E61" s="132">
        <f t="shared" si="5"/>
        <v>323.26</v>
      </c>
      <c r="F61" s="132">
        <f t="shared" si="6"/>
        <v>786587.28000000038</v>
      </c>
      <c r="G61" s="132">
        <f t="shared" si="0"/>
        <v>782731.54000000039</v>
      </c>
      <c r="H61" s="132">
        <f t="shared" si="7"/>
        <v>323.25504657534259</v>
      </c>
      <c r="I61" s="113">
        <f t="shared" si="1"/>
        <v>-4.9534246574012286E-3</v>
      </c>
    </row>
    <row r="62" spans="1:9" x14ac:dyDescent="0.25">
      <c r="A62" s="45">
        <v>43737</v>
      </c>
      <c r="B62" s="134">
        <f t="shared" si="2"/>
        <v>1</v>
      </c>
      <c r="C62" s="132">
        <f t="shared" si="3"/>
        <v>4179</v>
      </c>
      <c r="D62" s="133">
        <f t="shared" si="4"/>
        <v>3857.33</v>
      </c>
      <c r="E62" s="132">
        <f t="shared" si="5"/>
        <v>321.67</v>
      </c>
      <c r="F62" s="132">
        <f t="shared" si="6"/>
        <v>782731.54000000039</v>
      </c>
      <c r="G62" s="132">
        <f t="shared" si="0"/>
        <v>778874.21000000043</v>
      </c>
      <c r="H62" s="132">
        <f t="shared" si="7"/>
        <v>321.67049589041113</v>
      </c>
      <c r="I62" s="113">
        <f t="shared" si="1"/>
        <v>4.958904111163065E-4</v>
      </c>
    </row>
    <row r="63" spans="1:9" x14ac:dyDescent="0.25">
      <c r="A63" s="45">
        <v>43738</v>
      </c>
      <c r="B63" s="134">
        <f t="shared" si="2"/>
        <v>1</v>
      </c>
      <c r="C63" s="132">
        <f t="shared" si="3"/>
        <v>4179</v>
      </c>
      <c r="D63" s="133">
        <f t="shared" si="4"/>
        <v>3858.91</v>
      </c>
      <c r="E63" s="132">
        <f t="shared" si="5"/>
        <v>320.08999999999997</v>
      </c>
      <c r="F63" s="132">
        <f t="shared" si="6"/>
        <v>778874.21000000043</v>
      </c>
      <c r="G63" s="132">
        <f t="shared" si="0"/>
        <v>775015.3000000004</v>
      </c>
      <c r="H63" s="132">
        <f t="shared" si="7"/>
        <v>320.0852917808221</v>
      </c>
      <c r="I63" s="113">
        <f t="shared" si="1"/>
        <v>-4.7082191778713423E-3</v>
      </c>
    </row>
    <row r="64" spans="1:9" x14ac:dyDescent="0.25">
      <c r="A64" s="45">
        <v>43739</v>
      </c>
      <c r="B64" s="134">
        <f t="shared" si="2"/>
        <v>1</v>
      </c>
      <c r="C64" s="132">
        <f t="shared" si="3"/>
        <v>4179</v>
      </c>
      <c r="D64" s="133">
        <f t="shared" si="4"/>
        <v>3860.5</v>
      </c>
      <c r="E64" s="132">
        <f t="shared" si="5"/>
        <v>318.5</v>
      </c>
      <c r="F64" s="132">
        <f t="shared" si="6"/>
        <v>775015.3000000004</v>
      </c>
      <c r="G64" s="132">
        <f t="shared" si="0"/>
        <v>771154.8000000004</v>
      </c>
      <c r="H64" s="132">
        <f t="shared" si="7"/>
        <v>318.49943835616455</v>
      </c>
      <c r="I64" s="113">
        <f t="shared" si="1"/>
        <v>-5.6164383545365126E-4</v>
      </c>
    </row>
    <row r="65" spans="1:9" x14ac:dyDescent="0.25">
      <c r="A65" s="45">
        <v>43740</v>
      </c>
      <c r="B65" s="134">
        <f t="shared" si="2"/>
        <v>1</v>
      </c>
      <c r="C65" s="132">
        <f t="shared" si="3"/>
        <v>4179</v>
      </c>
      <c r="D65" s="133">
        <f t="shared" si="4"/>
        <v>3862.09</v>
      </c>
      <c r="E65" s="132">
        <f t="shared" si="5"/>
        <v>316.91000000000003</v>
      </c>
      <c r="F65" s="132">
        <f t="shared" si="6"/>
        <v>771154.8000000004</v>
      </c>
      <c r="G65" s="132">
        <f t="shared" si="0"/>
        <v>767292.71000000043</v>
      </c>
      <c r="H65" s="132">
        <f t="shared" si="7"/>
        <v>316.91293150684947</v>
      </c>
      <c r="I65" s="113">
        <f t="shared" si="1"/>
        <v>2.9315068494497609E-3</v>
      </c>
    </row>
    <row r="66" spans="1:9" x14ac:dyDescent="0.25">
      <c r="A66" s="45">
        <v>43741</v>
      </c>
      <c r="B66" s="134">
        <f t="shared" si="2"/>
        <v>1</v>
      </c>
      <c r="C66" s="132">
        <f t="shared" si="3"/>
        <v>4179</v>
      </c>
      <c r="D66" s="133">
        <f t="shared" si="4"/>
        <v>3863.67</v>
      </c>
      <c r="E66" s="132">
        <f t="shared" si="5"/>
        <v>315.33</v>
      </c>
      <c r="F66" s="132">
        <f t="shared" si="6"/>
        <v>767292.71000000043</v>
      </c>
      <c r="G66" s="132">
        <f t="shared" si="0"/>
        <v>763429.04000000039</v>
      </c>
      <c r="H66" s="132">
        <f t="shared" si="7"/>
        <v>315.32577123287689</v>
      </c>
      <c r="I66" s="113">
        <f t="shared" si="1"/>
        <v>-4.2287671230951673E-3</v>
      </c>
    </row>
    <row r="67" spans="1:9" x14ac:dyDescent="0.25">
      <c r="A67" s="45">
        <v>43742</v>
      </c>
      <c r="B67" s="134">
        <f t="shared" si="2"/>
        <v>1</v>
      </c>
      <c r="C67" s="132">
        <f t="shared" si="3"/>
        <v>4179</v>
      </c>
      <c r="D67" s="133">
        <f t="shared" si="4"/>
        <v>3865.26</v>
      </c>
      <c r="E67" s="132">
        <f t="shared" si="5"/>
        <v>313.74</v>
      </c>
      <c r="F67" s="132">
        <f t="shared" si="6"/>
        <v>763429.04000000039</v>
      </c>
      <c r="G67" s="132">
        <f t="shared" si="0"/>
        <v>759563.78000000038</v>
      </c>
      <c r="H67" s="132">
        <f t="shared" si="7"/>
        <v>313.73796164383577</v>
      </c>
      <c r="I67" s="113">
        <f t="shared" si="1"/>
        <v>-2.0383561642347559E-3</v>
      </c>
    </row>
    <row r="68" spans="1:9" x14ac:dyDescent="0.25">
      <c r="A68" s="45">
        <v>43743</v>
      </c>
      <c r="B68" s="134">
        <f t="shared" si="2"/>
        <v>1</v>
      </c>
      <c r="C68" s="132">
        <f t="shared" si="3"/>
        <v>4179</v>
      </c>
      <c r="D68" s="133">
        <f t="shared" si="4"/>
        <v>3866.85</v>
      </c>
      <c r="E68" s="132">
        <f t="shared" si="5"/>
        <v>312.14999999999998</v>
      </c>
      <c r="F68" s="132">
        <f t="shared" si="6"/>
        <v>759563.78000000038</v>
      </c>
      <c r="G68" s="132">
        <f t="shared" ref="G68:G131" si="8">F68-D68</f>
        <v>755696.9300000004</v>
      </c>
      <c r="H68" s="132">
        <f t="shared" si="7"/>
        <v>312.14949863013715</v>
      </c>
      <c r="I68" s="113">
        <f t="shared" ref="I68:I131" si="9">H68-E68</f>
        <v>-5.0136986283177976E-4</v>
      </c>
    </row>
    <row r="69" spans="1:9" x14ac:dyDescent="0.25">
      <c r="A69" s="45">
        <v>43744</v>
      </c>
      <c r="B69" s="134">
        <f t="shared" ref="B69:B132" si="10">A69-A68</f>
        <v>1</v>
      </c>
      <c r="C69" s="132">
        <f t="shared" ref="C69:C132" si="11">$D$2</f>
        <v>4179</v>
      </c>
      <c r="D69" s="133">
        <f t="shared" ref="D69:D132" si="12">C69-E69</f>
        <v>3868.44</v>
      </c>
      <c r="E69" s="132">
        <f t="shared" ref="E69:E132" si="13">ROUND(F69*B69*$B$2/365,2)</f>
        <v>310.56</v>
      </c>
      <c r="F69" s="132">
        <f t="shared" ref="F69:F132" si="14">G68</f>
        <v>755696.9300000004</v>
      </c>
      <c r="G69" s="132">
        <f t="shared" si="8"/>
        <v>751828.49000000046</v>
      </c>
      <c r="H69" s="132">
        <f t="shared" ref="H69:H132" si="15">F69*$B$2*B69/365</f>
        <v>310.560382191781</v>
      </c>
      <c r="I69" s="113">
        <f t="shared" si="9"/>
        <v>3.8219178100007412E-4</v>
      </c>
    </row>
    <row r="70" spans="1:9" x14ac:dyDescent="0.25">
      <c r="A70" s="45">
        <v>43745</v>
      </c>
      <c r="B70" s="134">
        <f t="shared" si="10"/>
        <v>1</v>
      </c>
      <c r="C70" s="132">
        <f t="shared" si="11"/>
        <v>4179</v>
      </c>
      <c r="D70" s="133">
        <f t="shared" si="12"/>
        <v>3870.0299999999997</v>
      </c>
      <c r="E70" s="132">
        <f t="shared" si="13"/>
        <v>308.97000000000003</v>
      </c>
      <c r="F70" s="132">
        <f t="shared" si="14"/>
        <v>751828.49000000046</v>
      </c>
      <c r="G70" s="132">
        <f t="shared" si="8"/>
        <v>747958.46000000043</v>
      </c>
      <c r="H70" s="132">
        <f t="shared" si="15"/>
        <v>308.97061232876729</v>
      </c>
      <c r="I70" s="113">
        <f t="shared" si="9"/>
        <v>6.1232876726080576E-4</v>
      </c>
    </row>
    <row r="71" spans="1:9" x14ac:dyDescent="0.25">
      <c r="A71" s="45">
        <v>43746</v>
      </c>
      <c r="B71" s="134">
        <f t="shared" si="10"/>
        <v>1</v>
      </c>
      <c r="C71" s="132">
        <f t="shared" si="11"/>
        <v>4179</v>
      </c>
      <c r="D71" s="133">
        <f t="shared" si="12"/>
        <v>3871.62</v>
      </c>
      <c r="E71" s="132">
        <f t="shared" si="13"/>
        <v>307.38</v>
      </c>
      <c r="F71" s="132">
        <f t="shared" si="14"/>
        <v>747958.46000000043</v>
      </c>
      <c r="G71" s="132">
        <f t="shared" si="8"/>
        <v>744086.84000000043</v>
      </c>
      <c r="H71" s="132">
        <f t="shared" si="15"/>
        <v>307.38018904109606</v>
      </c>
      <c r="I71" s="113">
        <f t="shared" si="9"/>
        <v>1.8904109606410202E-4</v>
      </c>
    </row>
    <row r="72" spans="1:9" x14ac:dyDescent="0.25">
      <c r="A72" s="45">
        <v>43747</v>
      </c>
      <c r="B72" s="134">
        <f t="shared" si="10"/>
        <v>1</v>
      </c>
      <c r="C72" s="132">
        <f t="shared" si="11"/>
        <v>4179</v>
      </c>
      <c r="D72" s="133">
        <f t="shared" si="12"/>
        <v>3873.21</v>
      </c>
      <c r="E72" s="132">
        <f t="shared" si="13"/>
        <v>305.79000000000002</v>
      </c>
      <c r="F72" s="132">
        <f t="shared" si="14"/>
        <v>744086.84000000043</v>
      </c>
      <c r="G72" s="132">
        <f t="shared" si="8"/>
        <v>740213.63000000047</v>
      </c>
      <c r="H72" s="132">
        <f t="shared" si="15"/>
        <v>305.78911232876726</v>
      </c>
      <c r="I72" s="113">
        <f t="shared" si="9"/>
        <v>-8.8767123276056736E-4</v>
      </c>
    </row>
    <row r="73" spans="1:9" x14ac:dyDescent="0.25">
      <c r="A73" s="45">
        <v>43748</v>
      </c>
      <c r="B73" s="134">
        <f t="shared" si="10"/>
        <v>1</v>
      </c>
      <c r="C73" s="132">
        <f t="shared" si="11"/>
        <v>4179</v>
      </c>
      <c r="D73" s="133">
        <f t="shared" si="12"/>
        <v>3874.8</v>
      </c>
      <c r="E73" s="132">
        <f t="shared" si="13"/>
        <v>304.2</v>
      </c>
      <c r="F73" s="132">
        <f t="shared" si="14"/>
        <v>740213.63000000047</v>
      </c>
      <c r="G73" s="132">
        <f t="shared" si="8"/>
        <v>736338.83000000042</v>
      </c>
      <c r="H73" s="132">
        <f t="shared" si="15"/>
        <v>304.197382191781</v>
      </c>
      <c r="I73" s="113">
        <f t="shared" si="9"/>
        <v>-2.6178082189858287E-3</v>
      </c>
    </row>
    <row r="74" spans="1:9" x14ac:dyDescent="0.25">
      <c r="A74" s="45">
        <v>43749</v>
      </c>
      <c r="B74" s="134">
        <f t="shared" si="10"/>
        <v>1</v>
      </c>
      <c r="C74" s="132">
        <f t="shared" si="11"/>
        <v>4179</v>
      </c>
      <c r="D74" s="133">
        <f t="shared" si="12"/>
        <v>3876.4</v>
      </c>
      <c r="E74" s="132">
        <f t="shared" si="13"/>
        <v>302.60000000000002</v>
      </c>
      <c r="F74" s="132">
        <f t="shared" si="14"/>
        <v>736338.83000000042</v>
      </c>
      <c r="G74" s="132">
        <f t="shared" si="8"/>
        <v>732462.4300000004</v>
      </c>
      <c r="H74" s="132">
        <f t="shared" si="15"/>
        <v>302.60499863013717</v>
      </c>
      <c r="I74" s="113">
        <f t="shared" si="9"/>
        <v>4.9986301371518493E-3</v>
      </c>
    </row>
    <row r="75" spans="1:9" x14ac:dyDescent="0.25">
      <c r="A75" s="45">
        <v>43750</v>
      </c>
      <c r="B75" s="134">
        <f t="shared" si="10"/>
        <v>1</v>
      </c>
      <c r="C75" s="132">
        <f t="shared" si="11"/>
        <v>4179</v>
      </c>
      <c r="D75" s="133">
        <f t="shared" si="12"/>
        <v>3877.99</v>
      </c>
      <c r="E75" s="132">
        <f t="shared" si="13"/>
        <v>301.01</v>
      </c>
      <c r="F75" s="132">
        <f t="shared" si="14"/>
        <v>732462.4300000004</v>
      </c>
      <c r="G75" s="132">
        <f t="shared" si="8"/>
        <v>728584.44000000041</v>
      </c>
      <c r="H75" s="132">
        <f t="shared" si="15"/>
        <v>301.01195753424673</v>
      </c>
      <c r="I75" s="113">
        <f t="shared" si="9"/>
        <v>1.9575342467419432E-3</v>
      </c>
    </row>
    <row r="76" spans="1:9" x14ac:dyDescent="0.25">
      <c r="A76" s="45">
        <v>43751</v>
      </c>
      <c r="B76" s="134">
        <f t="shared" si="10"/>
        <v>1</v>
      </c>
      <c r="C76" s="132">
        <f t="shared" si="11"/>
        <v>4179</v>
      </c>
      <c r="D76" s="133">
        <f t="shared" si="12"/>
        <v>3879.58</v>
      </c>
      <c r="E76" s="132">
        <f t="shared" si="13"/>
        <v>299.42</v>
      </c>
      <c r="F76" s="132">
        <f t="shared" si="14"/>
        <v>728584.44000000041</v>
      </c>
      <c r="G76" s="132">
        <f t="shared" si="8"/>
        <v>724704.86000000045</v>
      </c>
      <c r="H76" s="132">
        <f t="shared" si="15"/>
        <v>299.41826301369878</v>
      </c>
      <c r="I76" s="113">
        <f t="shared" si="9"/>
        <v>-1.7369863012390852E-3</v>
      </c>
    </row>
    <row r="77" spans="1:9" x14ac:dyDescent="0.25">
      <c r="A77" s="45">
        <v>43752</v>
      </c>
      <c r="B77" s="134">
        <f t="shared" si="10"/>
        <v>1</v>
      </c>
      <c r="C77" s="132">
        <f t="shared" si="11"/>
        <v>4179</v>
      </c>
      <c r="D77" s="133">
        <f t="shared" si="12"/>
        <v>3881.18</v>
      </c>
      <c r="E77" s="132">
        <f t="shared" si="13"/>
        <v>297.82</v>
      </c>
      <c r="F77" s="132">
        <f t="shared" si="14"/>
        <v>724704.86000000045</v>
      </c>
      <c r="G77" s="132">
        <f t="shared" si="8"/>
        <v>720823.6800000004</v>
      </c>
      <c r="H77" s="132">
        <f t="shared" si="15"/>
        <v>297.82391506849331</v>
      </c>
      <c r="I77" s="113">
        <f t="shared" si="9"/>
        <v>3.9150684933133562E-3</v>
      </c>
    </row>
    <row r="78" spans="1:9" x14ac:dyDescent="0.25">
      <c r="A78" s="45">
        <v>43753</v>
      </c>
      <c r="B78" s="134">
        <f t="shared" si="10"/>
        <v>1</v>
      </c>
      <c r="C78" s="132">
        <f t="shared" si="11"/>
        <v>4179</v>
      </c>
      <c r="D78" s="133">
        <f t="shared" si="12"/>
        <v>3882.77</v>
      </c>
      <c r="E78" s="132">
        <f t="shared" si="13"/>
        <v>296.23</v>
      </c>
      <c r="F78" s="132">
        <f t="shared" si="14"/>
        <v>720823.6800000004</v>
      </c>
      <c r="G78" s="132">
        <f t="shared" si="8"/>
        <v>716940.91000000038</v>
      </c>
      <c r="H78" s="132">
        <f t="shared" si="15"/>
        <v>296.22890958904122</v>
      </c>
      <c r="I78" s="113">
        <f t="shared" si="9"/>
        <v>-1.0904109587954736E-3</v>
      </c>
    </row>
    <row r="79" spans="1:9" x14ac:dyDescent="0.25">
      <c r="A79" s="45">
        <v>43754</v>
      </c>
      <c r="B79" s="134">
        <f t="shared" si="10"/>
        <v>1</v>
      </c>
      <c r="C79" s="132">
        <f t="shared" si="11"/>
        <v>4179</v>
      </c>
      <c r="D79" s="133">
        <f t="shared" si="12"/>
        <v>3884.37</v>
      </c>
      <c r="E79" s="132">
        <f t="shared" si="13"/>
        <v>294.63</v>
      </c>
      <c r="F79" s="132">
        <f t="shared" si="14"/>
        <v>716940.91000000038</v>
      </c>
      <c r="G79" s="132">
        <f t="shared" si="8"/>
        <v>713056.54000000039</v>
      </c>
      <c r="H79" s="132">
        <f t="shared" si="15"/>
        <v>294.63325068493162</v>
      </c>
      <c r="I79" s="113">
        <f t="shared" si="9"/>
        <v>3.2506849316291664E-3</v>
      </c>
    </row>
    <row r="80" spans="1:9" x14ac:dyDescent="0.25">
      <c r="A80" s="45">
        <v>43755</v>
      </c>
      <c r="B80" s="134">
        <f t="shared" si="10"/>
        <v>1</v>
      </c>
      <c r="C80" s="132">
        <f t="shared" si="11"/>
        <v>4179</v>
      </c>
      <c r="D80" s="133">
        <f t="shared" si="12"/>
        <v>3885.96</v>
      </c>
      <c r="E80" s="132">
        <f t="shared" si="13"/>
        <v>293.04000000000002</v>
      </c>
      <c r="F80" s="132">
        <f t="shared" si="14"/>
        <v>713056.54000000039</v>
      </c>
      <c r="G80" s="132">
        <f t="shared" si="8"/>
        <v>709170.58000000042</v>
      </c>
      <c r="H80" s="132">
        <f t="shared" si="15"/>
        <v>293.03693424657553</v>
      </c>
      <c r="I80" s="113">
        <f t="shared" si="9"/>
        <v>-3.0657534244937779E-3</v>
      </c>
    </row>
    <row r="81" spans="1:9" x14ac:dyDescent="0.25">
      <c r="A81" s="45">
        <v>43756</v>
      </c>
      <c r="B81" s="134">
        <f t="shared" si="10"/>
        <v>1</v>
      </c>
      <c r="C81" s="132">
        <f t="shared" si="11"/>
        <v>4179</v>
      </c>
      <c r="D81" s="133">
        <f t="shared" si="12"/>
        <v>3887.56</v>
      </c>
      <c r="E81" s="132">
        <f t="shared" si="13"/>
        <v>291.44</v>
      </c>
      <c r="F81" s="132">
        <f t="shared" si="14"/>
        <v>709170.58000000042</v>
      </c>
      <c r="G81" s="132">
        <f t="shared" si="8"/>
        <v>705283.02000000037</v>
      </c>
      <c r="H81" s="132">
        <f t="shared" si="15"/>
        <v>291.4399643835618</v>
      </c>
      <c r="I81" s="113">
        <f t="shared" si="9"/>
        <v>-3.5616438196939271E-5</v>
      </c>
    </row>
    <row r="82" spans="1:9" x14ac:dyDescent="0.25">
      <c r="A82" s="45">
        <v>43757</v>
      </c>
      <c r="B82" s="134">
        <f t="shared" si="10"/>
        <v>1</v>
      </c>
      <c r="C82" s="132">
        <f t="shared" si="11"/>
        <v>4179</v>
      </c>
      <c r="D82" s="133">
        <f t="shared" si="12"/>
        <v>3889.16</v>
      </c>
      <c r="E82" s="132">
        <f t="shared" si="13"/>
        <v>289.83999999999997</v>
      </c>
      <c r="F82" s="132">
        <f t="shared" si="14"/>
        <v>705283.02000000037</v>
      </c>
      <c r="G82" s="132">
        <f t="shared" si="8"/>
        <v>701393.86000000034</v>
      </c>
      <c r="H82" s="132">
        <f t="shared" si="15"/>
        <v>289.84233698630152</v>
      </c>
      <c r="I82" s="113">
        <f t="shared" si="9"/>
        <v>2.3369863015432202E-3</v>
      </c>
    </row>
    <row r="83" spans="1:9" x14ac:dyDescent="0.25">
      <c r="A83" s="45">
        <v>43758</v>
      </c>
      <c r="B83" s="134">
        <f t="shared" si="10"/>
        <v>1</v>
      </c>
      <c r="C83" s="132">
        <f t="shared" si="11"/>
        <v>4179</v>
      </c>
      <c r="D83" s="133">
        <f t="shared" si="12"/>
        <v>3890.76</v>
      </c>
      <c r="E83" s="132">
        <f t="shared" si="13"/>
        <v>288.24</v>
      </c>
      <c r="F83" s="132">
        <f t="shared" si="14"/>
        <v>701393.86000000034</v>
      </c>
      <c r="G83" s="132">
        <f t="shared" si="8"/>
        <v>697503.10000000033</v>
      </c>
      <c r="H83" s="132">
        <f t="shared" si="15"/>
        <v>288.24405205479462</v>
      </c>
      <c r="I83" s="113">
        <f t="shared" si="9"/>
        <v>4.0520547946130137E-3</v>
      </c>
    </row>
    <row r="84" spans="1:9" x14ac:dyDescent="0.25">
      <c r="A84" s="45">
        <v>43759</v>
      </c>
      <c r="B84" s="134">
        <f t="shared" si="10"/>
        <v>1</v>
      </c>
      <c r="C84" s="132">
        <f t="shared" si="11"/>
        <v>4179</v>
      </c>
      <c r="D84" s="133">
        <f t="shared" si="12"/>
        <v>3892.35</v>
      </c>
      <c r="E84" s="132">
        <f t="shared" si="13"/>
        <v>286.64999999999998</v>
      </c>
      <c r="F84" s="132">
        <f t="shared" si="14"/>
        <v>697503.10000000033</v>
      </c>
      <c r="G84" s="132">
        <f t="shared" si="8"/>
        <v>693610.75000000035</v>
      </c>
      <c r="H84" s="132">
        <f t="shared" si="15"/>
        <v>286.64510958904123</v>
      </c>
      <c r="I84" s="113">
        <f t="shared" si="9"/>
        <v>-4.8904109587510902E-3</v>
      </c>
    </row>
    <row r="85" spans="1:9" x14ac:dyDescent="0.25">
      <c r="A85" s="45">
        <v>43760</v>
      </c>
      <c r="B85" s="134">
        <f t="shared" si="10"/>
        <v>1</v>
      </c>
      <c r="C85" s="132">
        <f t="shared" si="11"/>
        <v>4179</v>
      </c>
      <c r="D85" s="133">
        <f t="shared" si="12"/>
        <v>3893.95</v>
      </c>
      <c r="E85" s="132">
        <f t="shared" si="13"/>
        <v>285.05</v>
      </c>
      <c r="F85" s="132">
        <f t="shared" si="14"/>
        <v>693610.75000000035</v>
      </c>
      <c r="G85" s="132">
        <f t="shared" si="8"/>
        <v>689716.8000000004</v>
      </c>
      <c r="H85" s="132">
        <f t="shared" si="15"/>
        <v>285.04551369863026</v>
      </c>
      <c r="I85" s="113">
        <f t="shared" si="9"/>
        <v>-4.4863013697522547E-3</v>
      </c>
    </row>
    <row r="86" spans="1:9" x14ac:dyDescent="0.25">
      <c r="A86" s="45">
        <v>43761</v>
      </c>
      <c r="B86" s="134">
        <f t="shared" si="10"/>
        <v>1</v>
      </c>
      <c r="C86" s="132">
        <f t="shared" si="11"/>
        <v>4179</v>
      </c>
      <c r="D86" s="133">
        <f t="shared" si="12"/>
        <v>3895.55</v>
      </c>
      <c r="E86" s="132">
        <f t="shared" si="13"/>
        <v>283.45</v>
      </c>
      <c r="F86" s="132">
        <f t="shared" si="14"/>
        <v>689716.8000000004</v>
      </c>
      <c r="G86" s="132">
        <f t="shared" si="8"/>
        <v>685821.25000000035</v>
      </c>
      <c r="H86" s="132">
        <f t="shared" si="15"/>
        <v>283.44526027397279</v>
      </c>
      <c r="I86" s="113">
        <f t="shared" si="9"/>
        <v>-4.7397260271964115E-3</v>
      </c>
    </row>
    <row r="87" spans="1:9" x14ac:dyDescent="0.25">
      <c r="A87" s="45">
        <v>43762</v>
      </c>
      <c r="B87" s="134">
        <f t="shared" si="10"/>
        <v>1</v>
      </c>
      <c r="C87" s="132">
        <f t="shared" si="11"/>
        <v>4179</v>
      </c>
      <c r="D87" s="133">
        <f t="shared" si="12"/>
        <v>3897.16</v>
      </c>
      <c r="E87" s="132">
        <f t="shared" si="13"/>
        <v>281.83999999999997</v>
      </c>
      <c r="F87" s="132">
        <f t="shared" si="14"/>
        <v>685821.25000000035</v>
      </c>
      <c r="G87" s="132">
        <f t="shared" si="8"/>
        <v>681924.09000000032</v>
      </c>
      <c r="H87" s="132">
        <f t="shared" si="15"/>
        <v>281.8443493150686</v>
      </c>
      <c r="I87" s="113">
        <f t="shared" si="9"/>
        <v>4.3493150686231274E-3</v>
      </c>
    </row>
    <row r="88" spans="1:9" x14ac:dyDescent="0.25">
      <c r="A88" s="45">
        <v>43763</v>
      </c>
      <c r="B88" s="134">
        <f t="shared" si="10"/>
        <v>1</v>
      </c>
      <c r="C88" s="132">
        <f t="shared" si="11"/>
        <v>4179</v>
      </c>
      <c r="D88" s="133">
        <f t="shared" si="12"/>
        <v>3898.76</v>
      </c>
      <c r="E88" s="132">
        <f t="shared" si="13"/>
        <v>280.24</v>
      </c>
      <c r="F88" s="132">
        <f t="shared" si="14"/>
        <v>681924.09000000032</v>
      </c>
      <c r="G88" s="132">
        <f t="shared" si="8"/>
        <v>678025.33000000031</v>
      </c>
      <c r="H88" s="132">
        <f t="shared" si="15"/>
        <v>280.24277671232892</v>
      </c>
      <c r="I88" s="113">
        <f t="shared" si="9"/>
        <v>2.7767123289095252E-3</v>
      </c>
    </row>
    <row r="89" spans="1:9" x14ac:dyDescent="0.25">
      <c r="A89" s="45">
        <v>43764</v>
      </c>
      <c r="B89" s="134">
        <f t="shared" si="10"/>
        <v>1</v>
      </c>
      <c r="C89" s="132">
        <f t="shared" si="11"/>
        <v>4179</v>
      </c>
      <c r="D89" s="133">
        <f t="shared" si="12"/>
        <v>3900.36</v>
      </c>
      <c r="E89" s="132">
        <f t="shared" si="13"/>
        <v>278.64</v>
      </c>
      <c r="F89" s="132">
        <f t="shared" si="14"/>
        <v>678025.33000000031</v>
      </c>
      <c r="G89" s="132">
        <f t="shared" si="8"/>
        <v>674124.97000000032</v>
      </c>
      <c r="H89" s="132">
        <f t="shared" si="15"/>
        <v>278.64054657534257</v>
      </c>
      <c r="I89" s="113">
        <f t="shared" si="9"/>
        <v>5.4657534258240048E-4</v>
      </c>
    </row>
    <row r="90" spans="1:9" x14ac:dyDescent="0.25">
      <c r="A90" s="45">
        <v>43765</v>
      </c>
      <c r="B90" s="134">
        <f t="shared" si="10"/>
        <v>1</v>
      </c>
      <c r="C90" s="132">
        <f t="shared" si="11"/>
        <v>4179</v>
      </c>
      <c r="D90" s="133">
        <f t="shared" si="12"/>
        <v>3901.96</v>
      </c>
      <c r="E90" s="132">
        <f t="shared" si="13"/>
        <v>277.04000000000002</v>
      </c>
      <c r="F90" s="132">
        <f t="shared" si="14"/>
        <v>674124.97000000032</v>
      </c>
      <c r="G90" s="132">
        <f t="shared" si="8"/>
        <v>670223.01000000036</v>
      </c>
      <c r="H90" s="132">
        <f t="shared" si="15"/>
        <v>277.03765890410972</v>
      </c>
      <c r="I90" s="113">
        <f t="shared" si="9"/>
        <v>-2.3410958903014034E-3</v>
      </c>
    </row>
    <row r="91" spans="1:9" x14ac:dyDescent="0.25">
      <c r="A91" s="45">
        <v>43766</v>
      </c>
      <c r="B91" s="134">
        <f t="shared" si="10"/>
        <v>1</v>
      </c>
      <c r="C91" s="132">
        <f t="shared" si="11"/>
        <v>4179</v>
      </c>
      <c r="D91" s="133">
        <f t="shared" si="12"/>
        <v>3903.57</v>
      </c>
      <c r="E91" s="132">
        <f t="shared" si="13"/>
        <v>275.43</v>
      </c>
      <c r="F91" s="132">
        <f t="shared" si="14"/>
        <v>670223.01000000036</v>
      </c>
      <c r="G91" s="132">
        <f t="shared" si="8"/>
        <v>666319.44000000041</v>
      </c>
      <c r="H91" s="132">
        <f t="shared" si="15"/>
        <v>275.43411369863031</v>
      </c>
      <c r="I91" s="113">
        <f t="shared" si="9"/>
        <v>4.113698630305862E-3</v>
      </c>
    </row>
    <row r="92" spans="1:9" x14ac:dyDescent="0.25">
      <c r="A92" s="45">
        <v>43767</v>
      </c>
      <c r="B92" s="134">
        <f t="shared" si="10"/>
        <v>1</v>
      </c>
      <c r="C92" s="132">
        <f t="shared" si="11"/>
        <v>4179</v>
      </c>
      <c r="D92" s="133">
        <f t="shared" si="12"/>
        <v>3905.17</v>
      </c>
      <c r="E92" s="132">
        <f t="shared" si="13"/>
        <v>273.83</v>
      </c>
      <c r="F92" s="132">
        <f t="shared" si="14"/>
        <v>666319.44000000041</v>
      </c>
      <c r="G92" s="132">
        <f t="shared" si="8"/>
        <v>662414.27000000037</v>
      </c>
      <c r="H92" s="132">
        <f t="shared" si="15"/>
        <v>273.82990684931519</v>
      </c>
      <c r="I92" s="113">
        <f t="shared" si="9"/>
        <v>-9.3150684790543892E-5</v>
      </c>
    </row>
    <row r="93" spans="1:9" x14ac:dyDescent="0.25">
      <c r="A93" s="45">
        <v>43768</v>
      </c>
      <c r="B93" s="134">
        <f t="shared" si="10"/>
        <v>1</v>
      </c>
      <c r="C93" s="132">
        <f t="shared" si="11"/>
        <v>4179</v>
      </c>
      <c r="D93" s="133">
        <f t="shared" si="12"/>
        <v>3906.77</v>
      </c>
      <c r="E93" s="132">
        <f t="shared" si="13"/>
        <v>272.23</v>
      </c>
      <c r="F93" s="132">
        <f t="shared" si="14"/>
        <v>662414.27000000037</v>
      </c>
      <c r="G93" s="132">
        <f t="shared" si="8"/>
        <v>658507.50000000035</v>
      </c>
      <c r="H93" s="132">
        <f t="shared" si="15"/>
        <v>272.22504246575357</v>
      </c>
      <c r="I93" s="113">
        <f t="shared" si="9"/>
        <v>-4.9575342464436289E-3</v>
      </c>
    </row>
    <row r="94" spans="1:9" x14ac:dyDescent="0.25">
      <c r="A94" s="45">
        <v>43769</v>
      </c>
      <c r="B94" s="134">
        <f t="shared" si="10"/>
        <v>1</v>
      </c>
      <c r="C94" s="132">
        <f t="shared" si="11"/>
        <v>4179</v>
      </c>
      <c r="D94" s="133">
        <f t="shared" si="12"/>
        <v>3908.38</v>
      </c>
      <c r="E94" s="132">
        <f t="shared" si="13"/>
        <v>270.62</v>
      </c>
      <c r="F94" s="132">
        <f t="shared" si="14"/>
        <v>658507.50000000035</v>
      </c>
      <c r="G94" s="132">
        <f t="shared" si="8"/>
        <v>654599.12000000034</v>
      </c>
      <c r="H94" s="132">
        <f t="shared" si="15"/>
        <v>270.61952054794534</v>
      </c>
      <c r="I94" s="113">
        <f t="shared" si="9"/>
        <v>-4.7945205466248808E-4</v>
      </c>
    </row>
    <row r="95" spans="1:9" x14ac:dyDescent="0.25">
      <c r="A95" s="45">
        <v>43770</v>
      </c>
      <c r="B95" s="134">
        <f t="shared" si="10"/>
        <v>1</v>
      </c>
      <c r="C95" s="132">
        <f t="shared" si="11"/>
        <v>4179</v>
      </c>
      <c r="D95" s="133">
        <f t="shared" si="12"/>
        <v>3909.99</v>
      </c>
      <c r="E95" s="132">
        <f t="shared" si="13"/>
        <v>269.01</v>
      </c>
      <c r="F95" s="132">
        <f t="shared" si="14"/>
        <v>654599.12000000034</v>
      </c>
      <c r="G95" s="132">
        <f t="shared" si="8"/>
        <v>650689.13000000035</v>
      </c>
      <c r="H95" s="132">
        <f t="shared" si="15"/>
        <v>269.01333698630151</v>
      </c>
      <c r="I95" s="113">
        <f t="shared" si="9"/>
        <v>3.3369863015195733E-3</v>
      </c>
    </row>
    <row r="96" spans="1:9" x14ac:dyDescent="0.25">
      <c r="A96" s="45">
        <v>43771</v>
      </c>
      <c r="B96" s="134">
        <f t="shared" si="10"/>
        <v>1</v>
      </c>
      <c r="C96" s="132">
        <f t="shared" si="11"/>
        <v>4179</v>
      </c>
      <c r="D96" s="133">
        <f t="shared" si="12"/>
        <v>3911.59</v>
      </c>
      <c r="E96" s="132">
        <f t="shared" si="13"/>
        <v>267.41000000000003</v>
      </c>
      <c r="F96" s="132">
        <f t="shared" si="14"/>
        <v>650689.13000000035</v>
      </c>
      <c r="G96" s="132">
        <f t="shared" si="8"/>
        <v>646777.54000000039</v>
      </c>
      <c r="H96" s="132">
        <f t="shared" si="15"/>
        <v>267.40649178082202</v>
      </c>
      <c r="I96" s="113">
        <f t="shared" si="9"/>
        <v>-3.5082191780020366E-3</v>
      </c>
    </row>
    <row r="97" spans="1:9" x14ac:dyDescent="0.25">
      <c r="A97" s="45">
        <v>43772</v>
      </c>
      <c r="B97" s="134">
        <f t="shared" si="10"/>
        <v>1</v>
      </c>
      <c r="C97" s="132">
        <f t="shared" si="11"/>
        <v>4179</v>
      </c>
      <c r="D97" s="133">
        <f t="shared" si="12"/>
        <v>3913.2</v>
      </c>
      <c r="E97" s="132">
        <f t="shared" si="13"/>
        <v>265.8</v>
      </c>
      <c r="F97" s="132">
        <f t="shared" si="14"/>
        <v>646777.54000000039</v>
      </c>
      <c r="G97" s="132">
        <f t="shared" si="8"/>
        <v>642864.34000000043</v>
      </c>
      <c r="H97" s="132">
        <f t="shared" si="15"/>
        <v>265.79898904109604</v>
      </c>
      <c r="I97" s="113">
        <f t="shared" si="9"/>
        <v>-1.0109589039757338E-3</v>
      </c>
    </row>
    <row r="98" spans="1:9" x14ac:dyDescent="0.25">
      <c r="A98" s="45">
        <v>43773</v>
      </c>
      <c r="B98" s="134">
        <f t="shared" si="10"/>
        <v>1</v>
      </c>
      <c r="C98" s="132">
        <f t="shared" si="11"/>
        <v>4179</v>
      </c>
      <c r="D98" s="133">
        <f t="shared" si="12"/>
        <v>3914.81</v>
      </c>
      <c r="E98" s="132">
        <f t="shared" si="13"/>
        <v>264.19</v>
      </c>
      <c r="F98" s="132">
        <f t="shared" si="14"/>
        <v>642864.34000000043</v>
      </c>
      <c r="G98" s="132">
        <f t="shared" si="8"/>
        <v>638949.53000000038</v>
      </c>
      <c r="H98" s="132">
        <f t="shared" si="15"/>
        <v>264.19082465753439</v>
      </c>
      <c r="I98" s="113">
        <f t="shared" si="9"/>
        <v>8.2465753439464606E-4</v>
      </c>
    </row>
    <row r="99" spans="1:9" x14ac:dyDescent="0.25">
      <c r="A99" s="45">
        <v>43774</v>
      </c>
      <c r="B99" s="134">
        <f t="shared" si="10"/>
        <v>1</v>
      </c>
      <c r="C99" s="132">
        <f t="shared" si="11"/>
        <v>4179</v>
      </c>
      <c r="D99" s="133">
        <f t="shared" si="12"/>
        <v>3916.42</v>
      </c>
      <c r="E99" s="132">
        <f t="shared" si="13"/>
        <v>262.58</v>
      </c>
      <c r="F99" s="132">
        <f t="shared" si="14"/>
        <v>638949.53000000038</v>
      </c>
      <c r="G99" s="132">
        <f t="shared" si="8"/>
        <v>635033.11000000034</v>
      </c>
      <c r="H99" s="132">
        <f t="shared" si="15"/>
        <v>262.58199863013715</v>
      </c>
      <c r="I99" s="113">
        <f t="shared" si="9"/>
        <v>1.9986301371659465E-3</v>
      </c>
    </row>
    <row r="100" spans="1:9" x14ac:dyDescent="0.25">
      <c r="A100" s="45">
        <v>43775</v>
      </c>
      <c r="B100" s="134">
        <f t="shared" si="10"/>
        <v>1</v>
      </c>
      <c r="C100" s="132">
        <f t="shared" si="11"/>
        <v>4179</v>
      </c>
      <c r="D100" s="133">
        <f t="shared" si="12"/>
        <v>3918.0299999999997</v>
      </c>
      <c r="E100" s="132">
        <f t="shared" si="13"/>
        <v>260.97000000000003</v>
      </c>
      <c r="F100" s="132">
        <f t="shared" si="14"/>
        <v>635033.11000000034</v>
      </c>
      <c r="G100" s="132">
        <f t="shared" si="8"/>
        <v>631115.08000000031</v>
      </c>
      <c r="H100" s="132">
        <f t="shared" si="15"/>
        <v>260.97251095890425</v>
      </c>
      <c r="I100" s="113">
        <f t="shared" si="9"/>
        <v>2.5109589042244806E-3</v>
      </c>
    </row>
    <row r="101" spans="1:9" x14ac:dyDescent="0.25">
      <c r="A101" s="45">
        <v>43776</v>
      </c>
      <c r="B101" s="134">
        <f t="shared" si="10"/>
        <v>1</v>
      </c>
      <c r="C101" s="132">
        <f t="shared" si="11"/>
        <v>4179</v>
      </c>
      <c r="D101" s="133">
        <f t="shared" si="12"/>
        <v>3919.64</v>
      </c>
      <c r="E101" s="132">
        <f t="shared" si="13"/>
        <v>259.36</v>
      </c>
      <c r="F101" s="132">
        <f t="shared" si="14"/>
        <v>631115.08000000031</v>
      </c>
      <c r="G101" s="132">
        <f t="shared" si="8"/>
        <v>627195.44000000029</v>
      </c>
      <c r="H101" s="132">
        <f t="shared" si="15"/>
        <v>259.36236164383575</v>
      </c>
      <c r="I101" s="113">
        <f t="shared" si="9"/>
        <v>2.3616438357407787E-3</v>
      </c>
    </row>
    <row r="102" spans="1:9" x14ac:dyDescent="0.25">
      <c r="A102" s="45">
        <v>43777</v>
      </c>
      <c r="B102" s="134">
        <f t="shared" si="10"/>
        <v>1</v>
      </c>
      <c r="C102" s="132">
        <f t="shared" si="11"/>
        <v>4179</v>
      </c>
      <c r="D102" s="133">
        <f t="shared" si="12"/>
        <v>3921.25</v>
      </c>
      <c r="E102" s="132">
        <f t="shared" si="13"/>
        <v>257.75</v>
      </c>
      <c r="F102" s="132">
        <f t="shared" si="14"/>
        <v>627195.44000000029</v>
      </c>
      <c r="G102" s="132">
        <f t="shared" si="8"/>
        <v>623274.19000000029</v>
      </c>
      <c r="H102" s="132">
        <f t="shared" si="15"/>
        <v>257.7515506849316</v>
      </c>
      <c r="I102" s="113">
        <f t="shared" si="9"/>
        <v>1.5506849316011539E-3</v>
      </c>
    </row>
    <row r="103" spans="1:9" x14ac:dyDescent="0.25">
      <c r="A103" s="45">
        <v>43778</v>
      </c>
      <c r="B103" s="134">
        <f t="shared" si="10"/>
        <v>1</v>
      </c>
      <c r="C103" s="132">
        <f t="shared" si="11"/>
        <v>4179</v>
      </c>
      <c r="D103" s="133">
        <f t="shared" si="12"/>
        <v>3922.86</v>
      </c>
      <c r="E103" s="132">
        <f t="shared" si="13"/>
        <v>256.14</v>
      </c>
      <c r="F103" s="132">
        <f t="shared" si="14"/>
        <v>623274.19000000029</v>
      </c>
      <c r="G103" s="132">
        <f t="shared" si="8"/>
        <v>619351.33000000031</v>
      </c>
      <c r="H103" s="132">
        <f t="shared" si="15"/>
        <v>256.14007808219191</v>
      </c>
      <c r="I103" s="113">
        <f t="shared" si="9"/>
        <v>7.8082191919293109E-5</v>
      </c>
    </row>
    <row r="104" spans="1:9" x14ac:dyDescent="0.25">
      <c r="A104" s="45">
        <v>43779</v>
      </c>
      <c r="B104" s="134">
        <f t="shared" si="10"/>
        <v>1</v>
      </c>
      <c r="C104" s="132">
        <f t="shared" si="11"/>
        <v>4179</v>
      </c>
      <c r="D104" s="133">
        <f t="shared" si="12"/>
        <v>3924.47</v>
      </c>
      <c r="E104" s="132">
        <f t="shared" si="13"/>
        <v>254.53</v>
      </c>
      <c r="F104" s="132">
        <f t="shared" si="14"/>
        <v>619351.33000000031</v>
      </c>
      <c r="G104" s="132">
        <f t="shared" si="8"/>
        <v>615426.86000000034</v>
      </c>
      <c r="H104" s="132">
        <f t="shared" si="15"/>
        <v>254.52794383561655</v>
      </c>
      <c r="I104" s="113">
        <f t="shared" si="9"/>
        <v>-2.0561643834469123E-3</v>
      </c>
    </row>
    <row r="105" spans="1:9" x14ac:dyDescent="0.25">
      <c r="A105" s="45">
        <v>43780</v>
      </c>
      <c r="B105" s="134">
        <f t="shared" si="10"/>
        <v>1</v>
      </c>
      <c r="C105" s="132">
        <f t="shared" si="11"/>
        <v>4179</v>
      </c>
      <c r="D105" s="133">
        <f t="shared" si="12"/>
        <v>3926.08</v>
      </c>
      <c r="E105" s="132">
        <f t="shared" si="13"/>
        <v>252.92</v>
      </c>
      <c r="F105" s="132">
        <f t="shared" si="14"/>
        <v>615426.86000000034</v>
      </c>
      <c r="G105" s="132">
        <f t="shared" si="8"/>
        <v>611500.78000000038</v>
      </c>
      <c r="H105" s="132">
        <f t="shared" si="15"/>
        <v>252.91514794520563</v>
      </c>
      <c r="I105" s="113">
        <f t="shared" si="9"/>
        <v>-4.8520547943553538E-3</v>
      </c>
    </row>
    <row r="106" spans="1:9" x14ac:dyDescent="0.25">
      <c r="A106" s="45">
        <v>43781</v>
      </c>
      <c r="B106" s="134">
        <f t="shared" si="10"/>
        <v>1</v>
      </c>
      <c r="C106" s="132">
        <f t="shared" si="11"/>
        <v>4179</v>
      </c>
      <c r="D106" s="133">
        <f t="shared" si="12"/>
        <v>3927.7</v>
      </c>
      <c r="E106" s="132">
        <f t="shared" si="13"/>
        <v>251.3</v>
      </c>
      <c r="F106" s="132">
        <f t="shared" si="14"/>
        <v>611500.78000000038</v>
      </c>
      <c r="G106" s="132">
        <f t="shared" si="8"/>
        <v>607573.08000000042</v>
      </c>
      <c r="H106" s="132">
        <f t="shared" si="15"/>
        <v>251.30169041095905</v>
      </c>
      <c r="I106" s="113">
        <f t="shared" si="9"/>
        <v>1.6904109590427652E-3</v>
      </c>
    </row>
    <row r="107" spans="1:9" x14ac:dyDescent="0.25">
      <c r="A107" s="45">
        <v>43782</v>
      </c>
      <c r="B107" s="134">
        <f t="shared" si="10"/>
        <v>1</v>
      </c>
      <c r="C107" s="132">
        <f t="shared" si="11"/>
        <v>4179</v>
      </c>
      <c r="D107" s="133">
        <f t="shared" si="12"/>
        <v>3929.31</v>
      </c>
      <c r="E107" s="132">
        <f t="shared" si="13"/>
        <v>249.69</v>
      </c>
      <c r="F107" s="132">
        <f t="shared" si="14"/>
        <v>607573.08000000042</v>
      </c>
      <c r="G107" s="132">
        <f t="shared" si="8"/>
        <v>603643.77000000037</v>
      </c>
      <c r="H107" s="132">
        <f t="shared" si="15"/>
        <v>249.68756712328783</v>
      </c>
      <c r="I107" s="113">
        <f t="shared" si="9"/>
        <v>-2.432876712163079E-3</v>
      </c>
    </row>
    <row r="108" spans="1:9" x14ac:dyDescent="0.25">
      <c r="A108" s="45">
        <v>43783</v>
      </c>
      <c r="B108" s="134">
        <f t="shared" si="10"/>
        <v>1</v>
      </c>
      <c r="C108" s="132">
        <f t="shared" si="11"/>
        <v>4179</v>
      </c>
      <c r="D108" s="133">
        <f t="shared" si="12"/>
        <v>3930.93</v>
      </c>
      <c r="E108" s="132">
        <f t="shared" si="13"/>
        <v>248.07</v>
      </c>
      <c r="F108" s="132">
        <f t="shared" si="14"/>
        <v>603643.77000000037</v>
      </c>
      <c r="G108" s="132">
        <f t="shared" si="8"/>
        <v>599712.84000000032</v>
      </c>
      <c r="H108" s="132">
        <f t="shared" si="15"/>
        <v>248.07278219178096</v>
      </c>
      <c r="I108" s="113">
        <f t="shared" si="9"/>
        <v>2.782191780966059E-3</v>
      </c>
    </row>
    <row r="109" spans="1:9" x14ac:dyDescent="0.25">
      <c r="A109" s="45">
        <v>43784</v>
      </c>
      <c r="B109" s="134">
        <f t="shared" si="10"/>
        <v>1</v>
      </c>
      <c r="C109" s="132">
        <f t="shared" si="11"/>
        <v>4179</v>
      </c>
      <c r="D109" s="133">
        <f t="shared" si="12"/>
        <v>3932.54</v>
      </c>
      <c r="E109" s="132">
        <f t="shared" si="13"/>
        <v>246.46</v>
      </c>
      <c r="F109" s="132">
        <f t="shared" si="14"/>
        <v>599712.84000000032</v>
      </c>
      <c r="G109" s="132">
        <f t="shared" si="8"/>
        <v>595780.30000000028</v>
      </c>
      <c r="H109" s="132">
        <f t="shared" si="15"/>
        <v>246.45733150684944</v>
      </c>
      <c r="I109" s="113">
        <f t="shared" si="9"/>
        <v>-2.6684931505656095E-3</v>
      </c>
    </row>
    <row r="110" spans="1:9" x14ac:dyDescent="0.25">
      <c r="A110" s="45">
        <v>43785</v>
      </c>
      <c r="B110" s="134">
        <f t="shared" si="10"/>
        <v>1</v>
      </c>
      <c r="C110" s="132">
        <f t="shared" si="11"/>
        <v>4179</v>
      </c>
      <c r="D110" s="133">
        <f t="shared" si="12"/>
        <v>3934.16</v>
      </c>
      <c r="E110" s="132">
        <f t="shared" si="13"/>
        <v>244.84</v>
      </c>
      <c r="F110" s="132">
        <f t="shared" si="14"/>
        <v>595780.30000000028</v>
      </c>
      <c r="G110" s="132">
        <f t="shared" si="8"/>
        <v>591846.14000000025</v>
      </c>
      <c r="H110" s="132">
        <f t="shared" si="15"/>
        <v>244.8412191780823</v>
      </c>
      <c r="I110" s="113">
        <f t="shared" si="9"/>
        <v>1.2191780822945475E-3</v>
      </c>
    </row>
    <row r="111" spans="1:9" x14ac:dyDescent="0.25">
      <c r="A111" s="45">
        <v>43786</v>
      </c>
      <c r="B111" s="134">
        <f t="shared" si="10"/>
        <v>1</v>
      </c>
      <c r="C111" s="132">
        <f t="shared" si="11"/>
        <v>4179</v>
      </c>
      <c r="D111" s="133">
        <f t="shared" si="12"/>
        <v>3935.78</v>
      </c>
      <c r="E111" s="132">
        <f t="shared" si="13"/>
        <v>243.22</v>
      </c>
      <c r="F111" s="132">
        <f t="shared" si="14"/>
        <v>591846.14000000025</v>
      </c>
      <c r="G111" s="132">
        <f t="shared" si="8"/>
        <v>587910.36000000022</v>
      </c>
      <c r="H111" s="132">
        <f t="shared" si="15"/>
        <v>243.22444109589048</v>
      </c>
      <c r="I111" s="113">
        <f t="shared" si="9"/>
        <v>4.441095890484803E-3</v>
      </c>
    </row>
    <row r="112" spans="1:9" x14ac:dyDescent="0.25">
      <c r="A112" s="45">
        <v>43787</v>
      </c>
      <c r="B112" s="134">
        <f t="shared" si="10"/>
        <v>1</v>
      </c>
      <c r="C112" s="132">
        <f t="shared" si="11"/>
        <v>4179</v>
      </c>
      <c r="D112" s="133">
        <f t="shared" si="12"/>
        <v>3937.39</v>
      </c>
      <c r="E112" s="132">
        <f t="shared" si="13"/>
        <v>241.61</v>
      </c>
      <c r="F112" s="132">
        <f t="shared" si="14"/>
        <v>587910.36000000022</v>
      </c>
      <c r="G112" s="132">
        <f t="shared" si="8"/>
        <v>583972.9700000002</v>
      </c>
      <c r="H112" s="132">
        <f t="shared" si="15"/>
        <v>241.60699726027406</v>
      </c>
      <c r="I112" s="113">
        <f t="shared" si="9"/>
        <v>-3.0027397259573263E-3</v>
      </c>
    </row>
    <row r="113" spans="1:9" x14ac:dyDescent="0.25">
      <c r="A113" s="45">
        <v>43788</v>
      </c>
      <c r="B113" s="134">
        <f t="shared" si="10"/>
        <v>1</v>
      </c>
      <c r="C113" s="132">
        <f t="shared" si="11"/>
        <v>4179</v>
      </c>
      <c r="D113" s="133">
        <f t="shared" si="12"/>
        <v>3939.01</v>
      </c>
      <c r="E113" s="132">
        <f t="shared" si="13"/>
        <v>239.99</v>
      </c>
      <c r="F113" s="132">
        <f t="shared" si="14"/>
        <v>583972.9700000002</v>
      </c>
      <c r="G113" s="132">
        <f t="shared" si="8"/>
        <v>580033.9600000002</v>
      </c>
      <c r="H113" s="132">
        <f t="shared" si="15"/>
        <v>239.988891780822</v>
      </c>
      <c r="I113" s="113">
        <f t="shared" si="9"/>
        <v>-1.10821917800763E-3</v>
      </c>
    </row>
    <row r="114" spans="1:9" x14ac:dyDescent="0.25">
      <c r="A114" s="45">
        <v>43789</v>
      </c>
      <c r="B114" s="134">
        <f t="shared" si="10"/>
        <v>1</v>
      </c>
      <c r="C114" s="132">
        <f t="shared" si="11"/>
        <v>4179</v>
      </c>
      <c r="D114" s="133">
        <f t="shared" si="12"/>
        <v>3940.63</v>
      </c>
      <c r="E114" s="132">
        <f t="shared" si="13"/>
        <v>238.37</v>
      </c>
      <c r="F114" s="132">
        <f t="shared" si="14"/>
        <v>580033.9600000002</v>
      </c>
      <c r="G114" s="132">
        <f t="shared" si="8"/>
        <v>576093.33000000019</v>
      </c>
      <c r="H114" s="132">
        <f t="shared" si="15"/>
        <v>238.37012054794528</v>
      </c>
      <c r="I114" s="113">
        <f t="shared" si="9"/>
        <v>1.2054794527216472E-4</v>
      </c>
    </row>
    <row r="115" spans="1:9" x14ac:dyDescent="0.25">
      <c r="A115" s="45">
        <v>43790</v>
      </c>
      <c r="B115" s="134">
        <f t="shared" si="10"/>
        <v>1</v>
      </c>
      <c r="C115" s="132">
        <f t="shared" si="11"/>
        <v>4179</v>
      </c>
      <c r="D115" s="133">
        <f t="shared" si="12"/>
        <v>3942.25</v>
      </c>
      <c r="E115" s="132">
        <f t="shared" si="13"/>
        <v>236.75</v>
      </c>
      <c r="F115" s="132">
        <f t="shared" si="14"/>
        <v>576093.33000000019</v>
      </c>
      <c r="G115" s="132">
        <f t="shared" si="8"/>
        <v>572151.08000000019</v>
      </c>
      <c r="H115" s="132">
        <f t="shared" si="15"/>
        <v>236.75068356164388</v>
      </c>
      <c r="I115" s="113">
        <f t="shared" si="9"/>
        <v>6.8356164388205798E-4</v>
      </c>
    </row>
    <row r="116" spans="1:9" x14ac:dyDescent="0.25">
      <c r="A116" s="45">
        <v>43791</v>
      </c>
      <c r="B116" s="134">
        <f t="shared" si="10"/>
        <v>1</v>
      </c>
      <c r="C116" s="132">
        <f t="shared" si="11"/>
        <v>4179</v>
      </c>
      <c r="D116" s="133">
        <f t="shared" si="12"/>
        <v>3943.87</v>
      </c>
      <c r="E116" s="132">
        <f t="shared" si="13"/>
        <v>235.13</v>
      </c>
      <c r="F116" s="132">
        <f t="shared" si="14"/>
        <v>572151.08000000019</v>
      </c>
      <c r="G116" s="132">
        <f t="shared" si="8"/>
        <v>568207.2100000002</v>
      </c>
      <c r="H116" s="132">
        <f t="shared" si="15"/>
        <v>235.13058082191787</v>
      </c>
      <c r="I116" s="113">
        <f t="shared" si="9"/>
        <v>5.8082191787889315E-4</v>
      </c>
    </row>
    <row r="117" spans="1:9" x14ac:dyDescent="0.25">
      <c r="A117" s="45">
        <v>43792</v>
      </c>
      <c r="B117" s="134">
        <f t="shared" si="10"/>
        <v>1</v>
      </c>
      <c r="C117" s="132">
        <f t="shared" si="11"/>
        <v>4179</v>
      </c>
      <c r="D117" s="133">
        <f t="shared" si="12"/>
        <v>3945.49</v>
      </c>
      <c r="E117" s="132">
        <f t="shared" si="13"/>
        <v>233.51</v>
      </c>
      <c r="F117" s="132">
        <f t="shared" si="14"/>
        <v>568207.2100000002</v>
      </c>
      <c r="G117" s="132">
        <f t="shared" si="8"/>
        <v>564261.7200000002</v>
      </c>
      <c r="H117" s="132">
        <f t="shared" si="15"/>
        <v>233.5098123287672</v>
      </c>
      <c r="I117" s="113">
        <f t="shared" si="9"/>
        <v>-1.8767123279417319E-4</v>
      </c>
    </row>
    <row r="118" spans="1:9" x14ac:dyDescent="0.25">
      <c r="A118" s="45">
        <v>43793</v>
      </c>
      <c r="B118" s="134">
        <f t="shared" si="10"/>
        <v>1</v>
      </c>
      <c r="C118" s="132">
        <f t="shared" si="11"/>
        <v>4179</v>
      </c>
      <c r="D118" s="133">
        <f t="shared" si="12"/>
        <v>3947.11</v>
      </c>
      <c r="E118" s="132">
        <f t="shared" si="13"/>
        <v>231.89</v>
      </c>
      <c r="F118" s="132">
        <f t="shared" si="14"/>
        <v>564261.7200000002</v>
      </c>
      <c r="G118" s="132">
        <f t="shared" si="8"/>
        <v>560314.61000000022</v>
      </c>
      <c r="H118" s="132">
        <f t="shared" si="15"/>
        <v>231.88837808219188</v>
      </c>
      <c r="I118" s="113">
        <f t="shared" si="9"/>
        <v>-1.6219178081087193E-3</v>
      </c>
    </row>
    <row r="119" spans="1:9" x14ac:dyDescent="0.25">
      <c r="A119" s="45">
        <v>43794</v>
      </c>
      <c r="B119" s="134">
        <f t="shared" si="10"/>
        <v>1</v>
      </c>
      <c r="C119" s="132">
        <f t="shared" si="11"/>
        <v>4179</v>
      </c>
      <c r="D119" s="133">
        <f t="shared" si="12"/>
        <v>3948.73</v>
      </c>
      <c r="E119" s="132">
        <f t="shared" si="13"/>
        <v>230.27</v>
      </c>
      <c r="F119" s="132">
        <f t="shared" si="14"/>
        <v>560314.61000000022</v>
      </c>
      <c r="G119" s="132">
        <f t="shared" si="8"/>
        <v>556365.88000000024</v>
      </c>
      <c r="H119" s="132">
        <f t="shared" si="15"/>
        <v>230.26627808219186</v>
      </c>
      <c r="I119" s="113">
        <f t="shared" si="9"/>
        <v>-3.7219178081500104E-3</v>
      </c>
    </row>
    <row r="120" spans="1:9" x14ac:dyDescent="0.25">
      <c r="A120" s="45">
        <v>43795</v>
      </c>
      <c r="B120" s="134">
        <f t="shared" si="10"/>
        <v>1</v>
      </c>
      <c r="C120" s="132">
        <f t="shared" si="11"/>
        <v>4179</v>
      </c>
      <c r="D120" s="133">
        <f t="shared" si="12"/>
        <v>3950.36</v>
      </c>
      <c r="E120" s="132">
        <f t="shared" si="13"/>
        <v>228.64</v>
      </c>
      <c r="F120" s="132">
        <f t="shared" si="14"/>
        <v>556365.88000000024</v>
      </c>
      <c r="G120" s="132">
        <f t="shared" si="8"/>
        <v>552415.52000000025</v>
      </c>
      <c r="H120" s="132">
        <f t="shared" si="15"/>
        <v>228.6435123287672</v>
      </c>
      <c r="I120" s="113">
        <f t="shared" si="9"/>
        <v>3.5123287672149672E-3</v>
      </c>
    </row>
    <row r="121" spans="1:9" x14ac:dyDescent="0.25">
      <c r="A121" s="45">
        <v>43796</v>
      </c>
      <c r="B121" s="134">
        <f t="shared" si="10"/>
        <v>1</v>
      </c>
      <c r="C121" s="132">
        <f t="shared" si="11"/>
        <v>4179</v>
      </c>
      <c r="D121" s="133">
        <f t="shared" si="12"/>
        <v>3951.98</v>
      </c>
      <c r="E121" s="132">
        <f t="shared" si="13"/>
        <v>227.02</v>
      </c>
      <c r="F121" s="132">
        <f t="shared" si="14"/>
        <v>552415.52000000025</v>
      </c>
      <c r="G121" s="132">
        <f t="shared" si="8"/>
        <v>548463.54000000027</v>
      </c>
      <c r="H121" s="132">
        <f t="shared" si="15"/>
        <v>227.02007671232886</v>
      </c>
      <c r="I121" s="113">
        <f t="shared" si="9"/>
        <v>7.6712328848316247E-5</v>
      </c>
    </row>
    <row r="122" spans="1:9" x14ac:dyDescent="0.25">
      <c r="A122" s="45">
        <v>43797</v>
      </c>
      <c r="B122" s="134">
        <f t="shared" si="10"/>
        <v>1</v>
      </c>
      <c r="C122" s="132">
        <f t="shared" si="11"/>
        <v>4179</v>
      </c>
      <c r="D122" s="133">
        <f t="shared" si="12"/>
        <v>3953.6</v>
      </c>
      <c r="E122" s="132">
        <f t="shared" si="13"/>
        <v>225.4</v>
      </c>
      <c r="F122" s="132">
        <f t="shared" si="14"/>
        <v>548463.54000000027</v>
      </c>
      <c r="G122" s="132">
        <f t="shared" si="8"/>
        <v>544509.94000000029</v>
      </c>
      <c r="H122" s="132">
        <f t="shared" si="15"/>
        <v>225.39597534246585</v>
      </c>
      <c r="I122" s="113">
        <f t="shared" si="9"/>
        <v>-4.0246575341598145E-3</v>
      </c>
    </row>
    <row r="123" spans="1:9" x14ac:dyDescent="0.25">
      <c r="A123" s="45">
        <v>43798</v>
      </c>
      <c r="B123" s="134">
        <f t="shared" si="10"/>
        <v>1</v>
      </c>
      <c r="C123" s="132">
        <f t="shared" si="11"/>
        <v>4179</v>
      </c>
      <c r="D123" s="133">
        <f t="shared" si="12"/>
        <v>3955.23</v>
      </c>
      <c r="E123" s="132">
        <f t="shared" si="13"/>
        <v>223.77</v>
      </c>
      <c r="F123" s="132">
        <f t="shared" si="14"/>
        <v>544509.94000000029</v>
      </c>
      <c r="G123" s="132">
        <f t="shared" si="8"/>
        <v>540554.71000000031</v>
      </c>
      <c r="H123" s="132">
        <f t="shared" si="15"/>
        <v>223.77120821917819</v>
      </c>
      <c r="I123" s="113">
        <f t="shared" si="9"/>
        <v>1.2082191781814799E-3</v>
      </c>
    </row>
    <row r="124" spans="1:9" x14ac:dyDescent="0.25">
      <c r="A124" s="45">
        <v>43799</v>
      </c>
      <c r="B124" s="134">
        <f t="shared" si="10"/>
        <v>1</v>
      </c>
      <c r="C124" s="132">
        <f t="shared" si="11"/>
        <v>4179</v>
      </c>
      <c r="D124" s="133">
        <f t="shared" si="12"/>
        <v>3956.85</v>
      </c>
      <c r="E124" s="132">
        <f t="shared" si="13"/>
        <v>222.15</v>
      </c>
      <c r="F124" s="132">
        <f t="shared" si="14"/>
        <v>540554.71000000031</v>
      </c>
      <c r="G124" s="132">
        <f t="shared" si="8"/>
        <v>536597.86000000034</v>
      </c>
      <c r="H124" s="132">
        <f t="shared" si="15"/>
        <v>222.14577123287683</v>
      </c>
      <c r="I124" s="113">
        <f t="shared" si="9"/>
        <v>-4.2287671231804325E-3</v>
      </c>
    </row>
    <row r="125" spans="1:9" x14ac:dyDescent="0.25">
      <c r="A125" s="45">
        <v>43800</v>
      </c>
      <c r="B125" s="134">
        <f t="shared" si="10"/>
        <v>1</v>
      </c>
      <c r="C125" s="132">
        <f t="shared" si="11"/>
        <v>4179</v>
      </c>
      <c r="D125" s="133">
        <f t="shared" si="12"/>
        <v>3958.48</v>
      </c>
      <c r="E125" s="132">
        <f t="shared" si="13"/>
        <v>220.52</v>
      </c>
      <c r="F125" s="132">
        <f t="shared" si="14"/>
        <v>536597.86000000034</v>
      </c>
      <c r="G125" s="132">
        <f t="shared" si="8"/>
        <v>532639.38000000035</v>
      </c>
      <c r="H125" s="132">
        <f t="shared" si="15"/>
        <v>220.51966849315082</v>
      </c>
      <c r="I125" s="113">
        <f t="shared" si="9"/>
        <v>-3.3150684919291962E-4</v>
      </c>
    </row>
    <row r="126" spans="1:9" x14ac:dyDescent="0.25">
      <c r="A126" s="45">
        <v>43801</v>
      </c>
      <c r="B126" s="134">
        <f t="shared" si="10"/>
        <v>1</v>
      </c>
      <c r="C126" s="132">
        <f t="shared" si="11"/>
        <v>4179</v>
      </c>
      <c r="D126" s="133">
        <f t="shared" si="12"/>
        <v>3960.11</v>
      </c>
      <c r="E126" s="132">
        <f t="shared" si="13"/>
        <v>218.89</v>
      </c>
      <c r="F126" s="132">
        <f t="shared" si="14"/>
        <v>532639.38000000035</v>
      </c>
      <c r="G126" s="132">
        <f t="shared" si="8"/>
        <v>528679.27000000037</v>
      </c>
      <c r="H126" s="132">
        <f t="shared" si="15"/>
        <v>218.8928958904111</v>
      </c>
      <c r="I126" s="113">
        <f t="shared" si="9"/>
        <v>2.8958904111107131E-3</v>
      </c>
    </row>
    <row r="127" spans="1:9" x14ac:dyDescent="0.25">
      <c r="A127" s="45">
        <v>43802</v>
      </c>
      <c r="B127" s="134">
        <f t="shared" si="10"/>
        <v>1</v>
      </c>
      <c r="C127" s="132">
        <f t="shared" si="11"/>
        <v>4179</v>
      </c>
      <c r="D127" s="133">
        <f t="shared" si="12"/>
        <v>3961.73</v>
      </c>
      <c r="E127" s="132">
        <f t="shared" si="13"/>
        <v>217.27</v>
      </c>
      <c r="F127" s="132">
        <f t="shared" si="14"/>
        <v>528679.27000000037</v>
      </c>
      <c r="G127" s="132">
        <f t="shared" si="8"/>
        <v>524717.54000000039</v>
      </c>
      <c r="H127" s="132">
        <f t="shared" si="15"/>
        <v>217.26545342465766</v>
      </c>
      <c r="I127" s="113">
        <f t="shared" si="9"/>
        <v>-4.5465753423457045E-3</v>
      </c>
    </row>
    <row r="128" spans="1:9" x14ac:dyDescent="0.25">
      <c r="A128" s="45">
        <v>43803</v>
      </c>
      <c r="B128" s="134">
        <f t="shared" si="10"/>
        <v>1</v>
      </c>
      <c r="C128" s="132">
        <f t="shared" si="11"/>
        <v>4179</v>
      </c>
      <c r="D128" s="133">
        <f t="shared" si="12"/>
        <v>3963.36</v>
      </c>
      <c r="E128" s="132">
        <f t="shared" si="13"/>
        <v>215.64</v>
      </c>
      <c r="F128" s="132">
        <f t="shared" si="14"/>
        <v>524717.54000000039</v>
      </c>
      <c r="G128" s="132">
        <f t="shared" si="8"/>
        <v>520754.1800000004</v>
      </c>
      <c r="H128" s="132">
        <f t="shared" si="15"/>
        <v>215.63734520547959</v>
      </c>
      <c r="I128" s="113">
        <f t="shared" si="9"/>
        <v>-2.6547945203958534E-3</v>
      </c>
    </row>
    <row r="129" spans="1:9" x14ac:dyDescent="0.25">
      <c r="A129" s="45">
        <v>43804</v>
      </c>
      <c r="B129" s="134">
        <f t="shared" si="10"/>
        <v>1</v>
      </c>
      <c r="C129" s="132">
        <f t="shared" si="11"/>
        <v>4179</v>
      </c>
      <c r="D129" s="133">
        <f t="shared" si="12"/>
        <v>3964.99</v>
      </c>
      <c r="E129" s="132">
        <f t="shared" si="13"/>
        <v>214.01</v>
      </c>
      <c r="F129" s="132">
        <f t="shared" si="14"/>
        <v>520754.1800000004</v>
      </c>
      <c r="G129" s="132">
        <f t="shared" si="8"/>
        <v>516789.19000000041</v>
      </c>
      <c r="H129" s="132">
        <f t="shared" si="15"/>
        <v>214.0085671232878</v>
      </c>
      <c r="I129" s="113">
        <f t="shared" si="9"/>
        <v>-1.4328767121867259E-3</v>
      </c>
    </row>
    <row r="130" spans="1:9" x14ac:dyDescent="0.25">
      <c r="A130" s="45">
        <v>43805</v>
      </c>
      <c r="B130" s="134">
        <f t="shared" si="10"/>
        <v>1</v>
      </c>
      <c r="C130" s="132">
        <f t="shared" si="11"/>
        <v>4179</v>
      </c>
      <c r="D130" s="133">
        <f t="shared" si="12"/>
        <v>3966.62</v>
      </c>
      <c r="E130" s="132">
        <f t="shared" si="13"/>
        <v>212.38</v>
      </c>
      <c r="F130" s="132">
        <f t="shared" si="14"/>
        <v>516789.19000000041</v>
      </c>
      <c r="G130" s="132">
        <f t="shared" si="8"/>
        <v>512822.57000000041</v>
      </c>
      <c r="H130" s="132">
        <f t="shared" si="15"/>
        <v>212.37911917808236</v>
      </c>
      <c r="I130" s="113">
        <f t="shared" si="9"/>
        <v>-8.8082191763305673E-4</v>
      </c>
    </row>
    <row r="131" spans="1:9" x14ac:dyDescent="0.25">
      <c r="A131" s="45">
        <v>43806</v>
      </c>
      <c r="B131" s="134">
        <f t="shared" si="10"/>
        <v>1</v>
      </c>
      <c r="C131" s="132">
        <f t="shared" si="11"/>
        <v>4179</v>
      </c>
      <c r="D131" s="133">
        <f t="shared" si="12"/>
        <v>3968.25</v>
      </c>
      <c r="E131" s="132">
        <f t="shared" si="13"/>
        <v>210.75</v>
      </c>
      <c r="F131" s="132">
        <f t="shared" si="14"/>
        <v>512822.57000000041</v>
      </c>
      <c r="G131" s="132">
        <f t="shared" si="8"/>
        <v>508854.32000000041</v>
      </c>
      <c r="H131" s="132">
        <f t="shared" si="15"/>
        <v>210.74900136986318</v>
      </c>
      <c r="I131" s="113">
        <f t="shared" si="9"/>
        <v>-9.9863013682011115E-4</v>
      </c>
    </row>
    <row r="132" spans="1:9" x14ac:dyDescent="0.25">
      <c r="A132" s="45">
        <v>43807</v>
      </c>
      <c r="B132" s="134">
        <f t="shared" si="10"/>
        <v>1</v>
      </c>
      <c r="C132" s="132">
        <f t="shared" si="11"/>
        <v>4179</v>
      </c>
      <c r="D132" s="133">
        <f t="shared" si="12"/>
        <v>3969.88</v>
      </c>
      <c r="E132" s="132">
        <f t="shared" si="13"/>
        <v>209.12</v>
      </c>
      <c r="F132" s="132">
        <f t="shared" si="14"/>
        <v>508854.32000000041</v>
      </c>
      <c r="G132" s="132">
        <f t="shared" ref="G132:G195" si="16">F132-D132</f>
        <v>504884.44000000041</v>
      </c>
      <c r="H132" s="132">
        <f t="shared" si="15"/>
        <v>209.11821369863031</v>
      </c>
      <c r="I132" s="113">
        <f t="shared" ref="I132:I195" si="17">H132-E132</f>
        <v>-1.7863013696910457E-3</v>
      </c>
    </row>
    <row r="133" spans="1:9" x14ac:dyDescent="0.25">
      <c r="A133" s="45">
        <v>43808</v>
      </c>
      <c r="B133" s="134">
        <f t="shared" ref="B133:B196" si="18">A133-A132</f>
        <v>1</v>
      </c>
      <c r="C133" s="132">
        <f t="shared" ref="C133:C196" si="19">$D$2</f>
        <v>4179</v>
      </c>
      <c r="D133" s="133">
        <f t="shared" ref="D133:D196" si="20">C133-E133</f>
        <v>3971.51</v>
      </c>
      <c r="E133" s="132">
        <f t="shared" ref="E133:E196" si="21">ROUND(F133*B133*$B$2/365,2)</f>
        <v>207.49</v>
      </c>
      <c r="F133" s="132">
        <f t="shared" ref="F133:F196" si="22">G132</f>
        <v>504884.44000000041</v>
      </c>
      <c r="G133" s="132">
        <f t="shared" si="16"/>
        <v>500912.9300000004</v>
      </c>
      <c r="H133" s="132">
        <f t="shared" ref="H133:H196" si="23">F133*$B$2*B133/365</f>
        <v>207.48675616438371</v>
      </c>
      <c r="I133" s="113">
        <f t="shared" si="17"/>
        <v>-3.2438356163027038E-3</v>
      </c>
    </row>
    <row r="134" spans="1:9" x14ac:dyDescent="0.25">
      <c r="A134" s="45">
        <v>43809</v>
      </c>
      <c r="B134" s="134">
        <f t="shared" si="18"/>
        <v>1</v>
      </c>
      <c r="C134" s="132">
        <f t="shared" si="19"/>
        <v>4179</v>
      </c>
      <c r="D134" s="133">
        <f t="shared" si="20"/>
        <v>3973.15</v>
      </c>
      <c r="E134" s="132">
        <f t="shared" si="21"/>
        <v>205.85</v>
      </c>
      <c r="F134" s="132">
        <f t="shared" si="22"/>
        <v>500912.9300000004</v>
      </c>
      <c r="G134" s="132">
        <f t="shared" si="16"/>
        <v>496939.78000000038</v>
      </c>
      <c r="H134" s="132">
        <f t="shared" si="23"/>
        <v>205.85462876712342</v>
      </c>
      <c r="I134" s="113">
        <f t="shared" si="17"/>
        <v>4.6287671234210848E-3</v>
      </c>
    </row>
    <row r="135" spans="1:9" x14ac:dyDescent="0.25">
      <c r="A135" s="45">
        <v>43810</v>
      </c>
      <c r="B135" s="134">
        <f t="shared" si="18"/>
        <v>1</v>
      </c>
      <c r="C135" s="132">
        <f t="shared" si="19"/>
        <v>4179</v>
      </c>
      <c r="D135" s="133">
        <f t="shared" si="20"/>
        <v>3974.78</v>
      </c>
      <c r="E135" s="132">
        <f t="shared" si="21"/>
        <v>204.22</v>
      </c>
      <c r="F135" s="132">
        <f t="shared" si="22"/>
        <v>496939.78000000038</v>
      </c>
      <c r="G135" s="132">
        <f t="shared" si="16"/>
        <v>492965.00000000035</v>
      </c>
      <c r="H135" s="132">
        <f t="shared" si="23"/>
        <v>204.2218273972604</v>
      </c>
      <c r="I135" s="113">
        <f t="shared" si="17"/>
        <v>1.8273972603992661E-3</v>
      </c>
    </row>
    <row r="136" spans="1:9" x14ac:dyDescent="0.25">
      <c r="A136" s="45">
        <v>43811</v>
      </c>
      <c r="B136" s="134">
        <f t="shared" si="18"/>
        <v>1</v>
      </c>
      <c r="C136" s="132">
        <f t="shared" si="19"/>
        <v>4179</v>
      </c>
      <c r="D136" s="133">
        <f t="shared" si="20"/>
        <v>3976.41</v>
      </c>
      <c r="E136" s="132">
        <f t="shared" si="21"/>
        <v>202.59</v>
      </c>
      <c r="F136" s="132">
        <f t="shared" si="22"/>
        <v>492965.00000000035</v>
      </c>
      <c r="G136" s="132">
        <f t="shared" si="16"/>
        <v>488988.59000000037</v>
      </c>
      <c r="H136" s="132">
        <f t="shared" si="23"/>
        <v>202.58835616438367</v>
      </c>
      <c r="I136" s="113">
        <f t="shared" si="17"/>
        <v>-1.6438356163348544E-3</v>
      </c>
    </row>
    <row r="137" spans="1:9" x14ac:dyDescent="0.25">
      <c r="A137" s="45">
        <v>43812</v>
      </c>
      <c r="B137" s="134">
        <f t="shared" si="18"/>
        <v>1</v>
      </c>
      <c r="C137" s="132">
        <f t="shared" si="19"/>
        <v>4179</v>
      </c>
      <c r="D137" s="133">
        <f t="shared" si="20"/>
        <v>3978.05</v>
      </c>
      <c r="E137" s="132">
        <f t="shared" si="21"/>
        <v>200.95</v>
      </c>
      <c r="F137" s="132">
        <f t="shared" si="22"/>
        <v>488988.59000000037</v>
      </c>
      <c r="G137" s="132">
        <f t="shared" si="16"/>
        <v>485010.54000000039</v>
      </c>
      <c r="H137" s="132">
        <f t="shared" si="23"/>
        <v>200.95421506849328</v>
      </c>
      <c r="I137" s="113">
        <f t="shared" si="17"/>
        <v>4.2150684932948934E-3</v>
      </c>
    </row>
    <row r="138" spans="1:9" x14ac:dyDescent="0.25">
      <c r="A138" s="45">
        <v>43813</v>
      </c>
      <c r="B138" s="134">
        <f t="shared" si="18"/>
        <v>1</v>
      </c>
      <c r="C138" s="132">
        <f t="shared" si="19"/>
        <v>4179</v>
      </c>
      <c r="D138" s="133">
        <f t="shared" si="20"/>
        <v>3979.68</v>
      </c>
      <c r="E138" s="132">
        <f t="shared" si="21"/>
        <v>199.32</v>
      </c>
      <c r="F138" s="132">
        <f t="shared" si="22"/>
        <v>485010.54000000039</v>
      </c>
      <c r="G138" s="132">
        <f t="shared" si="16"/>
        <v>481030.86000000039</v>
      </c>
      <c r="H138" s="132">
        <f t="shared" si="23"/>
        <v>199.31940000000014</v>
      </c>
      <c r="I138" s="113">
        <f t="shared" si="17"/>
        <v>-5.9999999984938768E-4</v>
      </c>
    </row>
    <row r="139" spans="1:9" x14ac:dyDescent="0.25">
      <c r="A139" s="45">
        <v>43814</v>
      </c>
      <c r="B139" s="134">
        <f t="shared" si="18"/>
        <v>1</v>
      </c>
      <c r="C139" s="132">
        <f t="shared" si="19"/>
        <v>4179</v>
      </c>
      <c r="D139" s="133">
        <f t="shared" si="20"/>
        <v>3981.32</v>
      </c>
      <c r="E139" s="132">
        <f t="shared" si="21"/>
        <v>197.68</v>
      </c>
      <c r="F139" s="132">
        <f t="shared" si="22"/>
        <v>481030.86000000039</v>
      </c>
      <c r="G139" s="132">
        <f t="shared" si="16"/>
        <v>477049.54000000039</v>
      </c>
      <c r="H139" s="132">
        <f t="shared" si="23"/>
        <v>197.68391506849332</v>
      </c>
      <c r="I139" s="113">
        <f t="shared" si="17"/>
        <v>3.9150684933133562E-3</v>
      </c>
    </row>
    <row r="140" spans="1:9" x14ac:dyDescent="0.25">
      <c r="A140" s="45">
        <v>43815</v>
      </c>
      <c r="B140" s="134">
        <f t="shared" si="18"/>
        <v>1</v>
      </c>
      <c r="C140" s="132">
        <f t="shared" si="19"/>
        <v>4179</v>
      </c>
      <c r="D140" s="133">
        <f t="shared" si="20"/>
        <v>3982.95</v>
      </c>
      <c r="E140" s="132">
        <f t="shared" si="21"/>
        <v>196.05</v>
      </c>
      <c r="F140" s="132">
        <f t="shared" si="22"/>
        <v>477049.54000000039</v>
      </c>
      <c r="G140" s="132">
        <f t="shared" si="16"/>
        <v>473066.59000000037</v>
      </c>
      <c r="H140" s="132">
        <f t="shared" si="23"/>
        <v>196.04775616438371</v>
      </c>
      <c r="I140" s="113">
        <f t="shared" si="17"/>
        <v>-2.2438356162979289E-3</v>
      </c>
    </row>
    <row r="141" spans="1:9" x14ac:dyDescent="0.25">
      <c r="A141" s="45">
        <v>43816</v>
      </c>
      <c r="B141" s="134">
        <f t="shared" si="18"/>
        <v>1</v>
      </c>
      <c r="C141" s="132">
        <f t="shared" si="19"/>
        <v>4179</v>
      </c>
      <c r="D141" s="133">
        <f t="shared" si="20"/>
        <v>3984.59</v>
      </c>
      <c r="E141" s="132">
        <f t="shared" si="21"/>
        <v>194.41</v>
      </c>
      <c r="F141" s="132">
        <f t="shared" si="22"/>
        <v>473066.59000000037</v>
      </c>
      <c r="G141" s="132">
        <f t="shared" si="16"/>
        <v>469082.00000000035</v>
      </c>
      <c r="H141" s="132">
        <f t="shared" si="23"/>
        <v>194.41092739726042</v>
      </c>
      <c r="I141" s="113">
        <f t="shared" si="17"/>
        <v>9.2739726042623261E-4</v>
      </c>
    </row>
    <row r="142" spans="1:9" x14ac:dyDescent="0.25">
      <c r="A142" s="45">
        <v>43817</v>
      </c>
      <c r="B142" s="134">
        <f t="shared" si="18"/>
        <v>1</v>
      </c>
      <c r="C142" s="132">
        <f t="shared" si="19"/>
        <v>4179</v>
      </c>
      <c r="D142" s="133">
        <f t="shared" si="20"/>
        <v>3986.23</v>
      </c>
      <c r="E142" s="132">
        <f t="shared" si="21"/>
        <v>192.77</v>
      </c>
      <c r="F142" s="132">
        <f t="shared" si="22"/>
        <v>469082.00000000035</v>
      </c>
      <c r="G142" s="132">
        <f t="shared" si="16"/>
        <v>465095.77000000037</v>
      </c>
      <c r="H142" s="132">
        <f t="shared" si="23"/>
        <v>192.77342465753438</v>
      </c>
      <c r="I142" s="113">
        <f t="shared" si="17"/>
        <v>3.4246575343672703E-3</v>
      </c>
    </row>
    <row r="143" spans="1:9" x14ac:dyDescent="0.25">
      <c r="A143" s="45">
        <v>43818</v>
      </c>
      <c r="B143" s="134">
        <f t="shared" si="18"/>
        <v>1</v>
      </c>
      <c r="C143" s="132">
        <f t="shared" si="19"/>
        <v>4179</v>
      </c>
      <c r="D143" s="133">
        <f t="shared" si="20"/>
        <v>3987.86</v>
      </c>
      <c r="E143" s="132">
        <f t="shared" si="21"/>
        <v>191.14</v>
      </c>
      <c r="F143" s="132">
        <f t="shared" si="22"/>
        <v>465095.77000000037</v>
      </c>
      <c r="G143" s="132">
        <f t="shared" si="16"/>
        <v>461107.91000000038</v>
      </c>
      <c r="H143" s="132">
        <f t="shared" si="23"/>
        <v>191.13524794520563</v>
      </c>
      <c r="I143" s="113">
        <f t="shared" si="17"/>
        <v>-4.7520547943520342E-3</v>
      </c>
    </row>
    <row r="144" spans="1:9" x14ac:dyDescent="0.25">
      <c r="A144" s="45">
        <v>43819</v>
      </c>
      <c r="B144" s="134">
        <f t="shared" si="18"/>
        <v>1</v>
      </c>
      <c r="C144" s="132">
        <f t="shared" si="19"/>
        <v>4179</v>
      </c>
      <c r="D144" s="133">
        <f t="shared" si="20"/>
        <v>3989.5</v>
      </c>
      <c r="E144" s="132">
        <f t="shared" si="21"/>
        <v>189.5</v>
      </c>
      <c r="F144" s="132">
        <f t="shared" si="22"/>
        <v>461107.91000000038</v>
      </c>
      <c r="G144" s="132">
        <f t="shared" si="16"/>
        <v>457118.41000000038</v>
      </c>
      <c r="H144" s="132">
        <f t="shared" si="23"/>
        <v>189.49640136986315</v>
      </c>
      <c r="I144" s="113">
        <f t="shared" si="17"/>
        <v>-3.5986301368495788E-3</v>
      </c>
    </row>
    <row r="145" spans="1:9" x14ac:dyDescent="0.25">
      <c r="A145" s="45">
        <v>43820</v>
      </c>
      <c r="B145" s="134">
        <f t="shared" si="18"/>
        <v>1</v>
      </c>
      <c r="C145" s="132">
        <f t="shared" si="19"/>
        <v>4179</v>
      </c>
      <c r="D145" s="133">
        <f t="shared" si="20"/>
        <v>3991.14</v>
      </c>
      <c r="E145" s="132">
        <f t="shared" si="21"/>
        <v>187.86</v>
      </c>
      <c r="F145" s="132">
        <f t="shared" si="22"/>
        <v>457118.41000000038</v>
      </c>
      <c r="G145" s="132">
        <f t="shared" si="16"/>
        <v>453127.27000000037</v>
      </c>
      <c r="H145" s="132">
        <f t="shared" si="23"/>
        <v>187.85688082191794</v>
      </c>
      <c r="I145" s="113">
        <f t="shared" si="17"/>
        <v>-3.1191780820734039E-3</v>
      </c>
    </row>
    <row r="146" spans="1:9" x14ac:dyDescent="0.25">
      <c r="A146" s="45">
        <v>43821</v>
      </c>
      <c r="B146" s="134">
        <f t="shared" si="18"/>
        <v>1</v>
      </c>
      <c r="C146" s="132">
        <f t="shared" si="19"/>
        <v>4179</v>
      </c>
      <c r="D146" s="133">
        <f t="shared" si="20"/>
        <v>3992.78</v>
      </c>
      <c r="E146" s="132">
        <f t="shared" si="21"/>
        <v>186.22</v>
      </c>
      <c r="F146" s="132">
        <f t="shared" si="22"/>
        <v>453127.27000000037</v>
      </c>
      <c r="G146" s="132">
        <f t="shared" si="16"/>
        <v>449134.49000000034</v>
      </c>
      <c r="H146" s="132">
        <f t="shared" si="23"/>
        <v>186.21668630137</v>
      </c>
      <c r="I146" s="113">
        <f t="shared" si="17"/>
        <v>-3.3136986299950877E-3</v>
      </c>
    </row>
    <row r="147" spans="1:9" x14ac:dyDescent="0.25">
      <c r="A147" s="45">
        <v>43822</v>
      </c>
      <c r="B147" s="134">
        <f t="shared" si="18"/>
        <v>1</v>
      </c>
      <c r="C147" s="132">
        <f t="shared" si="19"/>
        <v>4179</v>
      </c>
      <c r="D147" s="133">
        <f t="shared" si="20"/>
        <v>3994.42</v>
      </c>
      <c r="E147" s="132">
        <f t="shared" si="21"/>
        <v>184.58</v>
      </c>
      <c r="F147" s="132">
        <f t="shared" si="22"/>
        <v>449134.49000000034</v>
      </c>
      <c r="G147" s="132">
        <f t="shared" si="16"/>
        <v>445140.07000000036</v>
      </c>
      <c r="H147" s="132">
        <f t="shared" si="23"/>
        <v>184.57581780821931</v>
      </c>
      <c r="I147" s="113">
        <f t="shared" si="17"/>
        <v>-4.1821917806998954E-3</v>
      </c>
    </row>
    <row r="148" spans="1:9" x14ac:dyDescent="0.25">
      <c r="A148" s="45">
        <v>43823</v>
      </c>
      <c r="B148" s="134">
        <f t="shared" si="18"/>
        <v>1</v>
      </c>
      <c r="C148" s="132">
        <f t="shared" si="19"/>
        <v>4179</v>
      </c>
      <c r="D148" s="133">
        <f t="shared" si="20"/>
        <v>3996.07</v>
      </c>
      <c r="E148" s="132">
        <f t="shared" si="21"/>
        <v>182.93</v>
      </c>
      <c r="F148" s="132">
        <f t="shared" si="22"/>
        <v>445140.07000000036</v>
      </c>
      <c r="G148" s="132">
        <f t="shared" si="16"/>
        <v>441144.00000000035</v>
      </c>
      <c r="H148" s="132">
        <f t="shared" si="23"/>
        <v>182.9342753424659</v>
      </c>
      <c r="I148" s="113">
        <f t="shared" si="17"/>
        <v>4.2753424658883432E-3</v>
      </c>
    </row>
    <row r="149" spans="1:9" x14ac:dyDescent="0.25">
      <c r="A149" s="45">
        <v>43824</v>
      </c>
      <c r="B149" s="134">
        <f t="shared" si="18"/>
        <v>1</v>
      </c>
      <c r="C149" s="132">
        <f t="shared" si="19"/>
        <v>4179</v>
      </c>
      <c r="D149" s="133">
        <f t="shared" si="20"/>
        <v>3997.71</v>
      </c>
      <c r="E149" s="132">
        <f t="shared" si="21"/>
        <v>181.29</v>
      </c>
      <c r="F149" s="132">
        <f t="shared" si="22"/>
        <v>441144.00000000035</v>
      </c>
      <c r="G149" s="132">
        <f t="shared" si="16"/>
        <v>437146.29000000033</v>
      </c>
      <c r="H149" s="132">
        <f t="shared" si="23"/>
        <v>181.29205479452068</v>
      </c>
      <c r="I149" s="113">
        <f t="shared" si="17"/>
        <v>2.0547945206885743E-3</v>
      </c>
    </row>
    <row r="150" spans="1:9" x14ac:dyDescent="0.25">
      <c r="A150" s="45">
        <v>43825</v>
      </c>
      <c r="B150" s="134">
        <f t="shared" si="18"/>
        <v>1</v>
      </c>
      <c r="C150" s="132">
        <f t="shared" si="19"/>
        <v>4179</v>
      </c>
      <c r="D150" s="133">
        <f t="shared" si="20"/>
        <v>3999.35</v>
      </c>
      <c r="E150" s="132">
        <f t="shared" si="21"/>
        <v>179.65</v>
      </c>
      <c r="F150" s="132">
        <f t="shared" si="22"/>
        <v>437146.29000000033</v>
      </c>
      <c r="G150" s="132">
        <f t="shared" si="16"/>
        <v>433146.94000000035</v>
      </c>
      <c r="H150" s="132">
        <f t="shared" si="23"/>
        <v>179.64916027397274</v>
      </c>
      <c r="I150" s="113">
        <f t="shared" si="17"/>
        <v>-8.3972602726589685E-4</v>
      </c>
    </row>
    <row r="151" spans="1:9" x14ac:dyDescent="0.25">
      <c r="A151" s="45">
        <v>43826</v>
      </c>
      <c r="B151" s="134">
        <f t="shared" si="18"/>
        <v>1</v>
      </c>
      <c r="C151" s="132">
        <f t="shared" si="19"/>
        <v>4179</v>
      </c>
      <c r="D151" s="133">
        <f t="shared" si="20"/>
        <v>4000.99</v>
      </c>
      <c r="E151" s="132">
        <f t="shared" si="21"/>
        <v>178.01</v>
      </c>
      <c r="F151" s="132">
        <f t="shared" si="22"/>
        <v>433146.94000000035</v>
      </c>
      <c r="G151" s="132">
        <f t="shared" si="16"/>
        <v>429145.95000000036</v>
      </c>
      <c r="H151" s="132">
        <f t="shared" si="23"/>
        <v>178.00559178082204</v>
      </c>
      <c r="I151" s="113">
        <f t="shared" si="17"/>
        <v>-4.4082191779466484E-3</v>
      </c>
    </row>
    <row r="152" spans="1:9" x14ac:dyDescent="0.25">
      <c r="A152" s="45">
        <v>43827</v>
      </c>
      <c r="B152" s="134">
        <f t="shared" si="18"/>
        <v>1</v>
      </c>
      <c r="C152" s="132">
        <f t="shared" si="19"/>
        <v>4179</v>
      </c>
      <c r="D152" s="133">
        <f t="shared" si="20"/>
        <v>4002.64</v>
      </c>
      <c r="E152" s="132">
        <f t="shared" si="21"/>
        <v>176.36</v>
      </c>
      <c r="F152" s="132">
        <f t="shared" si="22"/>
        <v>429145.95000000036</v>
      </c>
      <c r="G152" s="132">
        <f t="shared" si="16"/>
        <v>425143.31000000035</v>
      </c>
      <c r="H152" s="132">
        <f t="shared" si="23"/>
        <v>176.36134931506865</v>
      </c>
      <c r="I152" s="113">
        <f t="shared" si="17"/>
        <v>1.3493150686372246E-3</v>
      </c>
    </row>
    <row r="153" spans="1:9" x14ac:dyDescent="0.25">
      <c r="A153" s="45">
        <v>43828</v>
      </c>
      <c r="B153" s="134">
        <f t="shared" si="18"/>
        <v>1</v>
      </c>
      <c r="C153" s="132">
        <f t="shared" si="19"/>
        <v>4179</v>
      </c>
      <c r="D153" s="133">
        <f t="shared" si="20"/>
        <v>4004.28</v>
      </c>
      <c r="E153" s="132">
        <f t="shared" si="21"/>
        <v>174.72</v>
      </c>
      <c r="F153" s="132">
        <f t="shared" si="22"/>
        <v>425143.31000000035</v>
      </c>
      <c r="G153" s="132">
        <f t="shared" si="16"/>
        <v>421139.03000000032</v>
      </c>
      <c r="H153" s="132">
        <f t="shared" si="23"/>
        <v>174.71642876712343</v>
      </c>
      <c r="I153" s="113">
        <f t="shared" si="17"/>
        <v>-3.5712328765669099E-3</v>
      </c>
    </row>
    <row r="154" spans="1:9" x14ac:dyDescent="0.25">
      <c r="A154" s="45">
        <v>43829</v>
      </c>
      <c r="B154" s="134">
        <f t="shared" si="18"/>
        <v>1</v>
      </c>
      <c r="C154" s="132">
        <f t="shared" si="19"/>
        <v>4179</v>
      </c>
      <c r="D154" s="133">
        <f t="shared" si="20"/>
        <v>4005.93</v>
      </c>
      <c r="E154" s="132">
        <f t="shared" si="21"/>
        <v>173.07</v>
      </c>
      <c r="F154" s="132">
        <f t="shared" si="22"/>
        <v>421139.03000000032</v>
      </c>
      <c r="G154" s="132">
        <f t="shared" si="16"/>
        <v>417133.10000000033</v>
      </c>
      <c r="H154" s="132">
        <f t="shared" si="23"/>
        <v>173.07083424657546</v>
      </c>
      <c r="I154" s="113">
        <f t="shared" si="17"/>
        <v>8.3424657546515846E-4</v>
      </c>
    </row>
    <row r="155" spans="1:9" x14ac:dyDescent="0.25">
      <c r="A155" s="45">
        <v>43830</v>
      </c>
      <c r="B155" s="134">
        <f t="shared" si="18"/>
        <v>1</v>
      </c>
      <c r="C155" s="132">
        <f t="shared" si="19"/>
        <v>4179</v>
      </c>
      <c r="D155" s="133">
        <f t="shared" si="20"/>
        <v>4007.58</v>
      </c>
      <c r="E155" s="132">
        <f t="shared" si="21"/>
        <v>171.42</v>
      </c>
      <c r="F155" s="132">
        <f t="shared" si="22"/>
        <v>417133.10000000033</v>
      </c>
      <c r="G155" s="132">
        <f t="shared" si="16"/>
        <v>413125.52000000031</v>
      </c>
      <c r="H155" s="132">
        <f t="shared" si="23"/>
        <v>171.42456164383574</v>
      </c>
      <c r="I155" s="113">
        <f t="shared" si="17"/>
        <v>4.5616438357569677E-3</v>
      </c>
    </row>
    <row r="156" spans="1:9" x14ac:dyDescent="0.25">
      <c r="A156" s="45">
        <v>43831</v>
      </c>
      <c r="B156" s="134">
        <f t="shared" si="18"/>
        <v>1</v>
      </c>
      <c r="C156" s="132">
        <f t="shared" si="19"/>
        <v>4179</v>
      </c>
      <c r="D156" s="133">
        <f t="shared" si="20"/>
        <v>4009.22</v>
      </c>
      <c r="E156" s="132">
        <f t="shared" si="21"/>
        <v>169.78</v>
      </c>
      <c r="F156" s="132">
        <f t="shared" si="22"/>
        <v>413125.52000000031</v>
      </c>
      <c r="G156" s="132">
        <f t="shared" si="16"/>
        <v>409116.30000000034</v>
      </c>
      <c r="H156" s="132">
        <f t="shared" si="23"/>
        <v>169.77761095890423</v>
      </c>
      <c r="I156" s="113">
        <f t="shared" si="17"/>
        <v>-2.3890410957676522E-3</v>
      </c>
    </row>
    <row r="157" spans="1:9" x14ac:dyDescent="0.25">
      <c r="A157" s="45">
        <v>43832</v>
      </c>
      <c r="B157" s="134">
        <f t="shared" si="18"/>
        <v>1</v>
      </c>
      <c r="C157" s="132">
        <f t="shared" si="19"/>
        <v>4179</v>
      </c>
      <c r="D157" s="133">
        <f t="shared" si="20"/>
        <v>4010.87</v>
      </c>
      <c r="E157" s="132">
        <f t="shared" si="21"/>
        <v>168.13</v>
      </c>
      <c r="F157" s="132">
        <f t="shared" si="22"/>
        <v>409116.30000000034</v>
      </c>
      <c r="G157" s="132">
        <f t="shared" si="16"/>
        <v>405105.43000000034</v>
      </c>
      <c r="H157" s="132">
        <f t="shared" si="23"/>
        <v>168.12998630137</v>
      </c>
      <c r="I157" s="113">
        <f t="shared" si="17"/>
        <v>-1.3698629999225886E-5</v>
      </c>
    </row>
    <row r="158" spans="1:9" x14ac:dyDescent="0.25">
      <c r="A158" s="45">
        <v>43833</v>
      </c>
      <c r="B158" s="134">
        <f t="shared" si="18"/>
        <v>1</v>
      </c>
      <c r="C158" s="132">
        <f t="shared" si="19"/>
        <v>4179</v>
      </c>
      <c r="D158" s="133">
        <f t="shared" si="20"/>
        <v>4012.52</v>
      </c>
      <c r="E158" s="132">
        <f t="shared" si="21"/>
        <v>166.48</v>
      </c>
      <c r="F158" s="132">
        <f t="shared" si="22"/>
        <v>405105.43000000034</v>
      </c>
      <c r="G158" s="132">
        <f t="shared" si="16"/>
        <v>401092.91000000032</v>
      </c>
      <c r="H158" s="132">
        <f t="shared" si="23"/>
        <v>166.48168356164399</v>
      </c>
      <c r="I158" s="113">
        <f t="shared" si="17"/>
        <v>1.6835616440005197E-3</v>
      </c>
    </row>
    <row r="159" spans="1:9" x14ac:dyDescent="0.25">
      <c r="A159" s="45">
        <v>43834</v>
      </c>
      <c r="B159" s="134">
        <f t="shared" si="18"/>
        <v>1</v>
      </c>
      <c r="C159" s="132">
        <f t="shared" si="19"/>
        <v>4179</v>
      </c>
      <c r="D159" s="133">
        <f t="shared" si="20"/>
        <v>4014.17</v>
      </c>
      <c r="E159" s="132">
        <f t="shared" si="21"/>
        <v>164.83</v>
      </c>
      <c r="F159" s="132">
        <f t="shared" si="22"/>
        <v>401092.91000000032</v>
      </c>
      <c r="G159" s="132">
        <f t="shared" si="16"/>
        <v>397078.74000000034</v>
      </c>
      <c r="H159" s="132">
        <f t="shared" si="23"/>
        <v>164.83270273972616</v>
      </c>
      <c r="I159" s="113">
        <f t="shared" si="17"/>
        <v>2.7027397261463193E-3</v>
      </c>
    </row>
    <row r="160" spans="1:9" x14ac:dyDescent="0.25">
      <c r="A160" s="45">
        <v>43835</v>
      </c>
      <c r="B160" s="134">
        <f t="shared" si="18"/>
        <v>1</v>
      </c>
      <c r="C160" s="132">
        <f t="shared" si="19"/>
        <v>4179</v>
      </c>
      <c r="D160" s="133">
        <f t="shared" si="20"/>
        <v>4015.82</v>
      </c>
      <c r="E160" s="132">
        <f t="shared" si="21"/>
        <v>163.18</v>
      </c>
      <c r="F160" s="132">
        <f t="shared" si="22"/>
        <v>397078.74000000034</v>
      </c>
      <c r="G160" s="132">
        <f t="shared" si="16"/>
        <v>393062.92000000033</v>
      </c>
      <c r="H160" s="132">
        <f t="shared" si="23"/>
        <v>163.18304383561656</v>
      </c>
      <c r="I160" s="113">
        <f t="shared" si="17"/>
        <v>3.0438356165518599E-3</v>
      </c>
    </row>
    <row r="161" spans="1:9" x14ac:dyDescent="0.25">
      <c r="A161" s="45">
        <v>43836</v>
      </c>
      <c r="B161" s="134">
        <f t="shared" si="18"/>
        <v>1</v>
      </c>
      <c r="C161" s="132">
        <f t="shared" si="19"/>
        <v>4179</v>
      </c>
      <c r="D161" s="133">
        <f t="shared" si="20"/>
        <v>4017.47</v>
      </c>
      <c r="E161" s="132">
        <f t="shared" si="21"/>
        <v>161.53</v>
      </c>
      <c r="F161" s="132">
        <f t="shared" si="22"/>
        <v>393062.92000000033</v>
      </c>
      <c r="G161" s="132">
        <f t="shared" si="16"/>
        <v>389045.45000000036</v>
      </c>
      <c r="H161" s="132">
        <f t="shared" si="23"/>
        <v>161.53270684931519</v>
      </c>
      <c r="I161" s="113">
        <f t="shared" si="17"/>
        <v>2.7068493151887196E-3</v>
      </c>
    </row>
    <row r="162" spans="1:9" x14ac:dyDescent="0.25">
      <c r="A162" s="45">
        <v>43837</v>
      </c>
      <c r="B162" s="134">
        <f t="shared" si="18"/>
        <v>1</v>
      </c>
      <c r="C162" s="132">
        <f t="shared" si="19"/>
        <v>4179</v>
      </c>
      <c r="D162" s="133">
        <f t="shared" si="20"/>
        <v>4019.12</v>
      </c>
      <c r="E162" s="132">
        <f t="shared" si="21"/>
        <v>159.88</v>
      </c>
      <c r="F162" s="132">
        <f t="shared" si="22"/>
        <v>389045.45000000036</v>
      </c>
      <c r="G162" s="132">
        <f t="shared" si="16"/>
        <v>385026.33000000037</v>
      </c>
      <c r="H162" s="132">
        <f t="shared" si="23"/>
        <v>159.88169178082208</v>
      </c>
      <c r="I162" s="113">
        <f t="shared" si="17"/>
        <v>1.6917808220853203E-3</v>
      </c>
    </row>
    <row r="163" spans="1:9" x14ac:dyDescent="0.25">
      <c r="A163" s="45">
        <v>43838</v>
      </c>
      <c r="B163" s="134">
        <f t="shared" si="18"/>
        <v>1</v>
      </c>
      <c r="C163" s="132">
        <f t="shared" si="19"/>
        <v>4179</v>
      </c>
      <c r="D163" s="133">
        <f t="shared" si="20"/>
        <v>4020.77</v>
      </c>
      <c r="E163" s="132">
        <f t="shared" si="21"/>
        <v>158.22999999999999</v>
      </c>
      <c r="F163" s="132">
        <f t="shared" si="22"/>
        <v>385026.33000000037</v>
      </c>
      <c r="G163" s="132">
        <f t="shared" si="16"/>
        <v>381005.56000000035</v>
      </c>
      <c r="H163" s="132">
        <f t="shared" si="23"/>
        <v>158.22999863013715</v>
      </c>
      <c r="I163" s="113">
        <f t="shared" si="17"/>
        <v>-1.3698628436031868E-6</v>
      </c>
    </row>
    <row r="164" spans="1:9" x14ac:dyDescent="0.25">
      <c r="A164" s="45">
        <v>43839</v>
      </c>
      <c r="B164" s="134">
        <f t="shared" si="18"/>
        <v>1</v>
      </c>
      <c r="C164" s="132">
        <f t="shared" si="19"/>
        <v>4179</v>
      </c>
      <c r="D164" s="133">
        <f t="shared" si="20"/>
        <v>4022.42</v>
      </c>
      <c r="E164" s="132">
        <f t="shared" si="21"/>
        <v>156.58000000000001</v>
      </c>
      <c r="F164" s="132">
        <f t="shared" si="22"/>
        <v>381005.56000000035</v>
      </c>
      <c r="G164" s="132">
        <f t="shared" si="16"/>
        <v>376983.14000000036</v>
      </c>
      <c r="H164" s="132">
        <f t="shared" si="23"/>
        <v>156.57762739726041</v>
      </c>
      <c r="I164" s="113">
        <f t="shared" si="17"/>
        <v>-2.3726027395980509E-3</v>
      </c>
    </row>
    <row r="165" spans="1:9" x14ac:dyDescent="0.25">
      <c r="A165" s="45">
        <v>43840</v>
      </c>
      <c r="B165" s="134">
        <f t="shared" si="18"/>
        <v>1</v>
      </c>
      <c r="C165" s="132">
        <f t="shared" si="19"/>
        <v>4179</v>
      </c>
      <c r="D165" s="133">
        <f t="shared" si="20"/>
        <v>4024.08</v>
      </c>
      <c r="E165" s="132">
        <f t="shared" si="21"/>
        <v>154.91999999999999</v>
      </c>
      <c r="F165" s="132">
        <f t="shared" si="22"/>
        <v>376983.14000000036</v>
      </c>
      <c r="G165" s="132">
        <f t="shared" si="16"/>
        <v>372959.06000000035</v>
      </c>
      <c r="H165" s="132">
        <f t="shared" si="23"/>
        <v>154.92457808219194</v>
      </c>
      <c r="I165" s="113">
        <f t="shared" si="17"/>
        <v>4.5780821919549908E-3</v>
      </c>
    </row>
    <row r="166" spans="1:9" x14ac:dyDescent="0.25">
      <c r="A166" s="45">
        <v>43841</v>
      </c>
      <c r="B166" s="134">
        <f t="shared" si="18"/>
        <v>1</v>
      </c>
      <c r="C166" s="132">
        <f t="shared" si="19"/>
        <v>4179</v>
      </c>
      <c r="D166" s="133">
        <f t="shared" si="20"/>
        <v>4025.73</v>
      </c>
      <c r="E166" s="132">
        <f t="shared" si="21"/>
        <v>153.27000000000001</v>
      </c>
      <c r="F166" s="132">
        <f t="shared" si="22"/>
        <v>372959.06000000035</v>
      </c>
      <c r="G166" s="132">
        <f t="shared" si="16"/>
        <v>368933.33000000037</v>
      </c>
      <c r="H166" s="132">
        <f t="shared" si="23"/>
        <v>153.2708465753426</v>
      </c>
      <c r="I166" s="113">
        <f t="shared" si="17"/>
        <v>8.4657534259235945E-4</v>
      </c>
    </row>
    <row r="167" spans="1:9" x14ac:dyDescent="0.25">
      <c r="A167" s="45">
        <v>43842</v>
      </c>
      <c r="B167" s="134">
        <f t="shared" si="18"/>
        <v>1</v>
      </c>
      <c r="C167" s="132">
        <f t="shared" si="19"/>
        <v>4179</v>
      </c>
      <c r="D167" s="133">
        <f t="shared" si="20"/>
        <v>4027.38</v>
      </c>
      <c r="E167" s="132">
        <f t="shared" si="21"/>
        <v>151.62</v>
      </c>
      <c r="F167" s="132">
        <f t="shared" si="22"/>
        <v>368933.33000000037</v>
      </c>
      <c r="G167" s="132">
        <f t="shared" si="16"/>
        <v>364905.95000000036</v>
      </c>
      <c r="H167" s="132">
        <f t="shared" si="23"/>
        <v>151.61643698630152</v>
      </c>
      <c r="I167" s="113">
        <f t="shared" si="17"/>
        <v>-3.5630136984821092E-3</v>
      </c>
    </row>
    <row r="168" spans="1:9" x14ac:dyDescent="0.25">
      <c r="A168" s="45">
        <v>43843</v>
      </c>
      <c r="B168" s="134">
        <f t="shared" si="18"/>
        <v>1</v>
      </c>
      <c r="C168" s="132">
        <f t="shared" si="19"/>
        <v>4179</v>
      </c>
      <c r="D168" s="133">
        <f t="shared" si="20"/>
        <v>4029.04</v>
      </c>
      <c r="E168" s="132">
        <f t="shared" si="21"/>
        <v>149.96</v>
      </c>
      <c r="F168" s="132">
        <f t="shared" si="22"/>
        <v>364905.95000000036</v>
      </c>
      <c r="G168" s="132">
        <f t="shared" si="16"/>
        <v>360876.91000000038</v>
      </c>
      <c r="H168" s="132">
        <f t="shared" si="23"/>
        <v>149.96134931506865</v>
      </c>
      <c r="I168" s="113">
        <f t="shared" si="17"/>
        <v>1.3493150686372246E-3</v>
      </c>
    </row>
    <row r="169" spans="1:9" x14ac:dyDescent="0.25">
      <c r="A169" s="45">
        <v>43844</v>
      </c>
      <c r="B169" s="134">
        <f t="shared" si="18"/>
        <v>1</v>
      </c>
      <c r="C169" s="132">
        <f t="shared" si="19"/>
        <v>4179</v>
      </c>
      <c r="D169" s="133">
        <f t="shared" si="20"/>
        <v>4030.69</v>
      </c>
      <c r="E169" s="132">
        <f t="shared" si="21"/>
        <v>148.31</v>
      </c>
      <c r="F169" s="132">
        <f t="shared" si="22"/>
        <v>360876.91000000038</v>
      </c>
      <c r="G169" s="132">
        <f t="shared" si="16"/>
        <v>356846.22000000038</v>
      </c>
      <c r="H169" s="132">
        <f t="shared" si="23"/>
        <v>148.30557945205493</v>
      </c>
      <c r="I169" s="113">
        <f t="shared" si="17"/>
        <v>-4.4205479450738494E-3</v>
      </c>
    </row>
    <row r="170" spans="1:9" x14ac:dyDescent="0.25">
      <c r="A170" s="45">
        <v>43845</v>
      </c>
      <c r="B170" s="134">
        <f t="shared" si="18"/>
        <v>1</v>
      </c>
      <c r="C170" s="132">
        <f t="shared" si="19"/>
        <v>4179</v>
      </c>
      <c r="D170" s="133">
        <f t="shared" si="20"/>
        <v>4032.35</v>
      </c>
      <c r="E170" s="132">
        <f t="shared" si="21"/>
        <v>146.65</v>
      </c>
      <c r="F170" s="132">
        <f t="shared" si="22"/>
        <v>356846.22000000038</v>
      </c>
      <c r="G170" s="132">
        <f t="shared" si="16"/>
        <v>352813.8700000004</v>
      </c>
      <c r="H170" s="132">
        <f t="shared" si="23"/>
        <v>146.64913150684947</v>
      </c>
      <c r="I170" s="113">
        <f t="shared" si="17"/>
        <v>-8.6849315053427745E-4</v>
      </c>
    </row>
    <row r="171" spans="1:9" x14ac:dyDescent="0.25">
      <c r="A171" s="45">
        <v>43846</v>
      </c>
      <c r="B171" s="134">
        <f t="shared" si="18"/>
        <v>1</v>
      </c>
      <c r="C171" s="132">
        <f t="shared" si="19"/>
        <v>4179</v>
      </c>
      <c r="D171" s="133">
        <f t="shared" si="20"/>
        <v>4034.01</v>
      </c>
      <c r="E171" s="132">
        <f t="shared" si="21"/>
        <v>144.99</v>
      </c>
      <c r="F171" s="132">
        <f t="shared" si="22"/>
        <v>352813.8700000004</v>
      </c>
      <c r="G171" s="132">
        <f t="shared" si="16"/>
        <v>348779.86000000039</v>
      </c>
      <c r="H171" s="132">
        <f t="shared" si="23"/>
        <v>144.99200136986317</v>
      </c>
      <c r="I171" s="113">
        <f t="shared" si="17"/>
        <v>2.0013698631657917E-3</v>
      </c>
    </row>
    <row r="172" spans="1:9" x14ac:dyDescent="0.25">
      <c r="A172" s="45">
        <v>43847</v>
      </c>
      <c r="B172" s="134">
        <f t="shared" si="18"/>
        <v>1</v>
      </c>
      <c r="C172" s="132">
        <f t="shared" si="19"/>
        <v>4179</v>
      </c>
      <c r="D172" s="133">
        <f t="shared" si="20"/>
        <v>4035.67</v>
      </c>
      <c r="E172" s="132">
        <f t="shared" si="21"/>
        <v>143.33000000000001</v>
      </c>
      <c r="F172" s="132">
        <f t="shared" si="22"/>
        <v>348779.86000000039</v>
      </c>
      <c r="G172" s="132">
        <f t="shared" si="16"/>
        <v>344744.19000000041</v>
      </c>
      <c r="H172" s="132">
        <f t="shared" si="23"/>
        <v>143.33418904109604</v>
      </c>
      <c r="I172" s="113">
        <f t="shared" si="17"/>
        <v>4.189041096026358E-3</v>
      </c>
    </row>
    <row r="173" spans="1:9" x14ac:dyDescent="0.25">
      <c r="A173" s="45">
        <v>43848</v>
      </c>
      <c r="B173" s="134">
        <f t="shared" si="18"/>
        <v>1</v>
      </c>
      <c r="C173" s="132">
        <f t="shared" si="19"/>
        <v>4179</v>
      </c>
      <c r="D173" s="133">
        <f t="shared" si="20"/>
        <v>4037.32</v>
      </c>
      <c r="E173" s="132">
        <f t="shared" si="21"/>
        <v>141.68</v>
      </c>
      <c r="F173" s="132">
        <f t="shared" si="22"/>
        <v>344744.19000000041</v>
      </c>
      <c r="G173" s="132">
        <f t="shared" si="16"/>
        <v>340706.8700000004</v>
      </c>
      <c r="H173" s="132">
        <f t="shared" si="23"/>
        <v>141.67569452054809</v>
      </c>
      <c r="I173" s="113">
        <f t="shared" si="17"/>
        <v>-4.3054794519150619E-3</v>
      </c>
    </row>
    <row r="174" spans="1:9" x14ac:dyDescent="0.25">
      <c r="A174" s="45">
        <v>43849</v>
      </c>
      <c r="B174" s="134">
        <f t="shared" si="18"/>
        <v>1</v>
      </c>
      <c r="C174" s="132">
        <f t="shared" si="19"/>
        <v>4179</v>
      </c>
      <c r="D174" s="133">
        <f t="shared" si="20"/>
        <v>4038.98</v>
      </c>
      <c r="E174" s="132">
        <f t="shared" si="21"/>
        <v>140.02000000000001</v>
      </c>
      <c r="F174" s="132">
        <f t="shared" si="22"/>
        <v>340706.8700000004</v>
      </c>
      <c r="G174" s="132">
        <f t="shared" si="16"/>
        <v>336667.89000000042</v>
      </c>
      <c r="H174" s="132">
        <f t="shared" si="23"/>
        <v>140.01652191780838</v>
      </c>
      <c r="I174" s="113">
        <f t="shared" si="17"/>
        <v>-3.4780821916342575E-3</v>
      </c>
    </row>
    <row r="175" spans="1:9" x14ac:dyDescent="0.25">
      <c r="A175" s="45">
        <v>43850</v>
      </c>
      <c r="B175" s="134">
        <f t="shared" si="18"/>
        <v>1</v>
      </c>
      <c r="C175" s="132">
        <f t="shared" si="19"/>
        <v>4179</v>
      </c>
      <c r="D175" s="133">
        <f t="shared" si="20"/>
        <v>4040.64</v>
      </c>
      <c r="E175" s="132">
        <f t="shared" si="21"/>
        <v>138.36000000000001</v>
      </c>
      <c r="F175" s="132">
        <f t="shared" si="22"/>
        <v>336667.89000000042</v>
      </c>
      <c r="G175" s="132">
        <f t="shared" si="16"/>
        <v>332627.25000000041</v>
      </c>
      <c r="H175" s="132">
        <f t="shared" si="23"/>
        <v>138.35666712328785</v>
      </c>
      <c r="I175" s="113">
        <f t="shared" si="17"/>
        <v>-3.3328767121645342E-3</v>
      </c>
    </row>
    <row r="176" spans="1:9" x14ac:dyDescent="0.25">
      <c r="A176" s="45">
        <v>43851</v>
      </c>
      <c r="B176" s="134">
        <f t="shared" si="18"/>
        <v>1</v>
      </c>
      <c r="C176" s="132">
        <f t="shared" si="19"/>
        <v>4179</v>
      </c>
      <c r="D176" s="133">
        <f t="shared" si="20"/>
        <v>4042.3</v>
      </c>
      <c r="E176" s="132">
        <f t="shared" si="21"/>
        <v>136.69999999999999</v>
      </c>
      <c r="F176" s="132">
        <f t="shared" si="22"/>
        <v>332627.25000000041</v>
      </c>
      <c r="G176" s="132">
        <f t="shared" si="16"/>
        <v>328584.95000000042</v>
      </c>
      <c r="H176" s="132">
        <f t="shared" si="23"/>
        <v>136.69613013698645</v>
      </c>
      <c r="I176" s="113">
        <f t="shared" si="17"/>
        <v>-3.8698630135343137E-3</v>
      </c>
    </row>
    <row r="177" spans="1:9" x14ac:dyDescent="0.25">
      <c r="A177" s="45">
        <v>43852</v>
      </c>
      <c r="B177" s="134">
        <f t="shared" si="18"/>
        <v>1</v>
      </c>
      <c r="C177" s="132">
        <f t="shared" si="19"/>
        <v>4179</v>
      </c>
      <c r="D177" s="133">
        <f t="shared" si="20"/>
        <v>4043.97</v>
      </c>
      <c r="E177" s="132">
        <f t="shared" si="21"/>
        <v>135.03</v>
      </c>
      <c r="F177" s="132">
        <f t="shared" si="22"/>
        <v>328584.95000000042</v>
      </c>
      <c r="G177" s="132">
        <f t="shared" si="16"/>
        <v>324540.98000000045</v>
      </c>
      <c r="H177" s="132">
        <f t="shared" si="23"/>
        <v>135.03491095890428</v>
      </c>
      <c r="I177" s="113">
        <f t="shared" si="17"/>
        <v>4.9109589042757307E-3</v>
      </c>
    </row>
    <row r="178" spans="1:9" x14ac:dyDescent="0.25">
      <c r="A178" s="45">
        <v>43853</v>
      </c>
      <c r="B178" s="134">
        <f t="shared" si="18"/>
        <v>1</v>
      </c>
      <c r="C178" s="132">
        <f t="shared" si="19"/>
        <v>4179</v>
      </c>
      <c r="D178" s="133">
        <f t="shared" si="20"/>
        <v>4045.63</v>
      </c>
      <c r="E178" s="132">
        <f t="shared" si="21"/>
        <v>133.37</v>
      </c>
      <c r="F178" s="132">
        <f t="shared" si="22"/>
        <v>324540.98000000045</v>
      </c>
      <c r="G178" s="132">
        <f t="shared" si="16"/>
        <v>320495.35000000044</v>
      </c>
      <c r="H178" s="132">
        <f t="shared" si="23"/>
        <v>133.37300547945222</v>
      </c>
      <c r="I178" s="113">
        <f t="shared" si="17"/>
        <v>3.0054794522129669E-3</v>
      </c>
    </row>
    <row r="179" spans="1:9" x14ac:dyDescent="0.25">
      <c r="A179" s="45">
        <v>43854</v>
      </c>
      <c r="B179" s="134">
        <f t="shared" si="18"/>
        <v>1</v>
      </c>
      <c r="C179" s="132">
        <f t="shared" si="19"/>
        <v>4179</v>
      </c>
      <c r="D179" s="133">
        <f t="shared" si="20"/>
        <v>4047.29</v>
      </c>
      <c r="E179" s="132">
        <f t="shared" si="21"/>
        <v>131.71</v>
      </c>
      <c r="F179" s="132">
        <f t="shared" si="22"/>
        <v>320495.35000000044</v>
      </c>
      <c r="G179" s="132">
        <f t="shared" si="16"/>
        <v>316448.06000000046</v>
      </c>
      <c r="H179" s="132">
        <f t="shared" si="23"/>
        <v>131.71041780821935</v>
      </c>
      <c r="I179" s="113">
        <f t="shared" si="17"/>
        <v>4.1780821933912193E-4</v>
      </c>
    </row>
    <row r="180" spans="1:9" x14ac:dyDescent="0.25">
      <c r="A180" s="45">
        <v>43855</v>
      </c>
      <c r="B180" s="134">
        <f t="shared" si="18"/>
        <v>1</v>
      </c>
      <c r="C180" s="132">
        <f t="shared" si="19"/>
        <v>4179</v>
      </c>
      <c r="D180" s="133">
        <f t="shared" si="20"/>
        <v>4048.95</v>
      </c>
      <c r="E180" s="132">
        <f t="shared" si="21"/>
        <v>130.05000000000001</v>
      </c>
      <c r="F180" s="132">
        <f t="shared" si="22"/>
        <v>316448.06000000046</v>
      </c>
      <c r="G180" s="132">
        <f t="shared" si="16"/>
        <v>312399.11000000045</v>
      </c>
      <c r="H180" s="132">
        <f t="shared" si="23"/>
        <v>130.04714794520567</v>
      </c>
      <c r="I180" s="113">
        <f t="shared" si="17"/>
        <v>-2.8520547943458041E-3</v>
      </c>
    </row>
    <row r="181" spans="1:9" x14ac:dyDescent="0.25">
      <c r="A181" s="45">
        <v>43856</v>
      </c>
      <c r="B181" s="134">
        <f t="shared" si="18"/>
        <v>1</v>
      </c>
      <c r="C181" s="132">
        <f t="shared" si="19"/>
        <v>4179</v>
      </c>
      <c r="D181" s="133">
        <f t="shared" si="20"/>
        <v>4050.62</v>
      </c>
      <c r="E181" s="132">
        <f t="shared" si="21"/>
        <v>128.38</v>
      </c>
      <c r="F181" s="132">
        <f t="shared" si="22"/>
        <v>312399.11000000045</v>
      </c>
      <c r="G181" s="132">
        <f t="shared" si="16"/>
        <v>308348.49000000046</v>
      </c>
      <c r="H181" s="132">
        <f t="shared" si="23"/>
        <v>128.38319589041114</v>
      </c>
      <c r="I181" s="113">
        <f t="shared" si="17"/>
        <v>3.1958904111490938E-3</v>
      </c>
    </row>
    <row r="182" spans="1:9" x14ac:dyDescent="0.25">
      <c r="A182" s="45">
        <v>43857</v>
      </c>
      <c r="B182" s="134">
        <f t="shared" si="18"/>
        <v>1</v>
      </c>
      <c r="C182" s="132">
        <f t="shared" si="19"/>
        <v>4179</v>
      </c>
      <c r="D182" s="133">
        <f t="shared" si="20"/>
        <v>4052.28</v>
      </c>
      <c r="E182" s="132">
        <f t="shared" si="21"/>
        <v>126.72</v>
      </c>
      <c r="F182" s="132">
        <f t="shared" si="22"/>
        <v>308348.49000000046</v>
      </c>
      <c r="G182" s="132">
        <f t="shared" si="16"/>
        <v>304296.21000000043</v>
      </c>
      <c r="H182" s="132">
        <f t="shared" si="23"/>
        <v>126.71855753424676</v>
      </c>
      <c r="I182" s="113">
        <f t="shared" si="17"/>
        <v>-1.4424657532430274E-3</v>
      </c>
    </row>
    <row r="183" spans="1:9" x14ac:dyDescent="0.25">
      <c r="A183" s="45">
        <v>43858</v>
      </c>
      <c r="B183" s="134">
        <f t="shared" si="18"/>
        <v>1</v>
      </c>
      <c r="C183" s="132">
        <f t="shared" si="19"/>
        <v>4179</v>
      </c>
      <c r="D183" s="133">
        <f t="shared" si="20"/>
        <v>4053.95</v>
      </c>
      <c r="E183" s="132">
        <f t="shared" si="21"/>
        <v>125.05</v>
      </c>
      <c r="F183" s="132">
        <f t="shared" si="22"/>
        <v>304296.21000000043</v>
      </c>
      <c r="G183" s="132">
        <f t="shared" si="16"/>
        <v>300242.26000000042</v>
      </c>
      <c r="H183" s="132">
        <f t="shared" si="23"/>
        <v>125.05323698630154</v>
      </c>
      <c r="I183" s="113">
        <f t="shared" si="17"/>
        <v>3.2369863015446754E-3</v>
      </c>
    </row>
    <row r="184" spans="1:9" x14ac:dyDescent="0.25">
      <c r="A184" s="45">
        <v>43859</v>
      </c>
      <c r="B184" s="134">
        <f t="shared" si="18"/>
        <v>1</v>
      </c>
      <c r="C184" s="132">
        <f t="shared" si="19"/>
        <v>4179</v>
      </c>
      <c r="D184" s="133">
        <f t="shared" si="20"/>
        <v>4055.61</v>
      </c>
      <c r="E184" s="132">
        <f t="shared" si="21"/>
        <v>123.39</v>
      </c>
      <c r="F184" s="132">
        <f t="shared" si="22"/>
        <v>300242.26000000042</v>
      </c>
      <c r="G184" s="132">
        <f t="shared" si="16"/>
        <v>296186.65000000043</v>
      </c>
      <c r="H184" s="132">
        <f t="shared" si="23"/>
        <v>123.38723013698646</v>
      </c>
      <c r="I184" s="113">
        <f t="shared" si="17"/>
        <v>-2.7698630135404301E-3</v>
      </c>
    </row>
    <row r="185" spans="1:9" x14ac:dyDescent="0.25">
      <c r="A185" s="45">
        <v>43860</v>
      </c>
      <c r="B185" s="134">
        <f t="shared" si="18"/>
        <v>1</v>
      </c>
      <c r="C185" s="132">
        <f t="shared" si="19"/>
        <v>4179</v>
      </c>
      <c r="D185" s="133">
        <f t="shared" si="20"/>
        <v>4057.28</v>
      </c>
      <c r="E185" s="132">
        <f t="shared" si="21"/>
        <v>121.72</v>
      </c>
      <c r="F185" s="132">
        <f t="shared" si="22"/>
        <v>296186.65000000043</v>
      </c>
      <c r="G185" s="132">
        <f t="shared" si="16"/>
        <v>292129.3700000004</v>
      </c>
      <c r="H185" s="132">
        <f t="shared" si="23"/>
        <v>121.72054109589058</v>
      </c>
      <c r="I185" s="113">
        <f t="shared" si="17"/>
        <v>5.4109589058271013E-4</v>
      </c>
    </row>
    <row r="186" spans="1:9" x14ac:dyDescent="0.25">
      <c r="A186" s="45">
        <v>43861</v>
      </c>
      <c r="B186" s="134">
        <f t="shared" si="18"/>
        <v>1</v>
      </c>
      <c r="C186" s="132">
        <f t="shared" si="19"/>
        <v>4179</v>
      </c>
      <c r="D186" s="133">
        <f t="shared" si="20"/>
        <v>4058.95</v>
      </c>
      <c r="E186" s="132">
        <f t="shared" si="21"/>
        <v>120.05</v>
      </c>
      <c r="F186" s="132">
        <f t="shared" si="22"/>
        <v>292129.3700000004</v>
      </c>
      <c r="G186" s="132">
        <f t="shared" si="16"/>
        <v>288070.42000000039</v>
      </c>
      <c r="H186" s="132">
        <f t="shared" si="23"/>
        <v>120.05316575342482</v>
      </c>
      <c r="I186" s="113">
        <f t="shared" si="17"/>
        <v>3.1657534248239472E-3</v>
      </c>
    </row>
    <row r="187" spans="1:9" x14ac:dyDescent="0.25">
      <c r="A187" s="45">
        <v>43862</v>
      </c>
      <c r="B187" s="134">
        <f t="shared" si="18"/>
        <v>1</v>
      </c>
      <c r="C187" s="132">
        <f t="shared" si="19"/>
        <v>4179</v>
      </c>
      <c r="D187" s="133">
        <f t="shared" si="20"/>
        <v>4060.61</v>
      </c>
      <c r="E187" s="132">
        <f t="shared" si="21"/>
        <v>118.39</v>
      </c>
      <c r="F187" s="132">
        <f t="shared" si="22"/>
        <v>288070.42000000039</v>
      </c>
      <c r="G187" s="132">
        <f t="shared" si="16"/>
        <v>284009.81000000041</v>
      </c>
      <c r="H187" s="132">
        <f t="shared" si="23"/>
        <v>118.38510410958921</v>
      </c>
      <c r="I187" s="113">
        <f t="shared" si="17"/>
        <v>-4.8958904107934131E-3</v>
      </c>
    </row>
    <row r="188" spans="1:9" x14ac:dyDescent="0.25">
      <c r="A188" s="45">
        <v>43863</v>
      </c>
      <c r="B188" s="134">
        <f t="shared" si="18"/>
        <v>1</v>
      </c>
      <c r="C188" s="132">
        <f t="shared" si="19"/>
        <v>4179</v>
      </c>
      <c r="D188" s="133">
        <f t="shared" si="20"/>
        <v>4062.28</v>
      </c>
      <c r="E188" s="132">
        <f t="shared" si="21"/>
        <v>116.72</v>
      </c>
      <c r="F188" s="132">
        <f t="shared" si="22"/>
        <v>284009.81000000041</v>
      </c>
      <c r="G188" s="132">
        <f t="shared" si="16"/>
        <v>279947.53000000038</v>
      </c>
      <c r="H188" s="132">
        <f t="shared" si="23"/>
        <v>116.71636027397277</v>
      </c>
      <c r="I188" s="113">
        <f t="shared" si="17"/>
        <v>-3.6397260272309495E-3</v>
      </c>
    </row>
    <row r="189" spans="1:9" x14ac:dyDescent="0.25">
      <c r="A189" s="45">
        <v>43864</v>
      </c>
      <c r="B189" s="134">
        <f t="shared" si="18"/>
        <v>1</v>
      </c>
      <c r="C189" s="132">
        <f t="shared" si="19"/>
        <v>4179</v>
      </c>
      <c r="D189" s="133">
        <f t="shared" si="20"/>
        <v>4063.95</v>
      </c>
      <c r="E189" s="132">
        <f t="shared" si="21"/>
        <v>115.05</v>
      </c>
      <c r="F189" s="132">
        <f t="shared" si="22"/>
        <v>279947.53000000038</v>
      </c>
      <c r="G189" s="132">
        <f t="shared" si="16"/>
        <v>275883.58000000037</v>
      </c>
      <c r="H189" s="132">
        <f t="shared" si="23"/>
        <v>115.04693013698645</v>
      </c>
      <c r="I189" s="113">
        <f t="shared" si="17"/>
        <v>-3.069863013550389E-3</v>
      </c>
    </row>
    <row r="190" spans="1:9" x14ac:dyDescent="0.25">
      <c r="A190" s="45">
        <v>43865</v>
      </c>
      <c r="B190" s="134">
        <f t="shared" si="18"/>
        <v>1</v>
      </c>
      <c r="C190" s="132">
        <f t="shared" si="19"/>
        <v>4179</v>
      </c>
      <c r="D190" s="133">
        <f t="shared" si="20"/>
        <v>4065.62</v>
      </c>
      <c r="E190" s="132">
        <f t="shared" si="21"/>
        <v>113.38</v>
      </c>
      <c r="F190" s="132">
        <f t="shared" si="22"/>
        <v>275883.58000000037</v>
      </c>
      <c r="G190" s="132">
        <f t="shared" si="16"/>
        <v>271817.96000000037</v>
      </c>
      <c r="H190" s="132">
        <f t="shared" si="23"/>
        <v>113.37681369863029</v>
      </c>
      <c r="I190" s="113">
        <f t="shared" si="17"/>
        <v>-3.1863013697090992E-3</v>
      </c>
    </row>
    <row r="191" spans="1:9" x14ac:dyDescent="0.25">
      <c r="A191" s="45">
        <v>43866</v>
      </c>
      <c r="B191" s="134">
        <f t="shared" si="18"/>
        <v>1</v>
      </c>
      <c r="C191" s="132">
        <f t="shared" si="19"/>
        <v>4179</v>
      </c>
      <c r="D191" s="133">
        <f t="shared" si="20"/>
        <v>4067.29</v>
      </c>
      <c r="E191" s="132">
        <f t="shared" si="21"/>
        <v>111.71</v>
      </c>
      <c r="F191" s="132">
        <f t="shared" si="22"/>
        <v>271817.96000000037</v>
      </c>
      <c r="G191" s="132">
        <f t="shared" si="16"/>
        <v>267750.67000000039</v>
      </c>
      <c r="H191" s="132">
        <f t="shared" si="23"/>
        <v>111.70601095890426</v>
      </c>
      <c r="I191" s="113">
        <f t="shared" si="17"/>
        <v>-3.9890410957355016E-3</v>
      </c>
    </row>
    <row r="192" spans="1:9" x14ac:dyDescent="0.25">
      <c r="A192" s="45">
        <v>43867</v>
      </c>
      <c r="B192" s="134">
        <f t="shared" si="18"/>
        <v>1</v>
      </c>
      <c r="C192" s="132">
        <f t="shared" si="19"/>
        <v>4179</v>
      </c>
      <c r="D192" s="133">
        <f t="shared" si="20"/>
        <v>4068.97</v>
      </c>
      <c r="E192" s="132">
        <f t="shared" si="21"/>
        <v>110.03</v>
      </c>
      <c r="F192" s="132">
        <f t="shared" si="22"/>
        <v>267750.67000000039</v>
      </c>
      <c r="G192" s="132">
        <f t="shared" si="16"/>
        <v>263681.70000000042</v>
      </c>
      <c r="H192" s="132">
        <f t="shared" si="23"/>
        <v>110.03452191780838</v>
      </c>
      <c r="I192" s="113">
        <f t="shared" si="17"/>
        <v>4.5219178083755196E-3</v>
      </c>
    </row>
    <row r="193" spans="1:9" x14ac:dyDescent="0.25">
      <c r="A193" s="45">
        <v>43868</v>
      </c>
      <c r="B193" s="134">
        <f t="shared" si="18"/>
        <v>1</v>
      </c>
      <c r="C193" s="132">
        <f t="shared" si="19"/>
        <v>4179</v>
      </c>
      <c r="D193" s="133">
        <f t="shared" si="20"/>
        <v>4070.64</v>
      </c>
      <c r="E193" s="132">
        <f t="shared" si="21"/>
        <v>108.36</v>
      </c>
      <c r="F193" s="132">
        <f t="shared" si="22"/>
        <v>263681.70000000042</v>
      </c>
      <c r="G193" s="132">
        <f t="shared" si="16"/>
        <v>259611.06000000041</v>
      </c>
      <c r="H193" s="132">
        <f t="shared" si="23"/>
        <v>108.3623424657536</v>
      </c>
      <c r="I193" s="113">
        <f t="shared" si="17"/>
        <v>2.342465753599754E-3</v>
      </c>
    </row>
    <row r="194" spans="1:9" x14ac:dyDescent="0.25">
      <c r="A194" s="45">
        <v>43869</v>
      </c>
      <c r="B194" s="134">
        <f t="shared" si="18"/>
        <v>1</v>
      </c>
      <c r="C194" s="132">
        <f t="shared" si="19"/>
        <v>4179</v>
      </c>
      <c r="D194" s="133">
        <f t="shared" si="20"/>
        <v>4072.31</v>
      </c>
      <c r="E194" s="132">
        <f t="shared" si="21"/>
        <v>106.69</v>
      </c>
      <c r="F194" s="132">
        <f t="shared" si="22"/>
        <v>259611.06000000041</v>
      </c>
      <c r="G194" s="132">
        <f t="shared" si="16"/>
        <v>255538.75000000041</v>
      </c>
      <c r="H194" s="132">
        <f t="shared" si="23"/>
        <v>106.68947671232893</v>
      </c>
      <c r="I194" s="113">
        <f t="shared" si="17"/>
        <v>-5.232876710721257E-4</v>
      </c>
    </row>
    <row r="195" spans="1:9" x14ac:dyDescent="0.25">
      <c r="A195" s="45">
        <v>43870</v>
      </c>
      <c r="B195" s="134">
        <f t="shared" si="18"/>
        <v>1</v>
      </c>
      <c r="C195" s="132">
        <f t="shared" si="19"/>
        <v>4179</v>
      </c>
      <c r="D195" s="133">
        <f t="shared" si="20"/>
        <v>4073.98</v>
      </c>
      <c r="E195" s="132">
        <f t="shared" si="21"/>
        <v>105.02</v>
      </c>
      <c r="F195" s="132">
        <f t="shared" si="22"/>
        <v>255538.75000000041</v>
      </c>
      <c r="G195" s="132">
        <f t="shared" si="16"/>
        <v>251464.7700000004</v>
      </c>
      <c r="H195" s="132">
        <f t="shared" si="23"/>
        <v>105.01592465753441</v>
      </c>
      <c r="I195" s="113">
        <f t="shared" si="17"/>
        <v>-4.075342465583276E-3</v>
      </c>
    </row>
    <row r="196" spans="1:9" x14ac:dyDescent="0.25">
      <c r="A196" s="45">
        <v>43871</v>
      </c>
      <c r="B196" s="134">
        <f t="shared" si="18"/>
        <v>1</v>
      </c>
      <c r="C196" s="132">
        <f t="shared" si="19"/>
        <v>4179</v>
      </c>
      <c r="D196" s="133">
        <f t="shared" si="20"/>
        <v>4075.66</v>
      </c>
      <c r="E196" s="132">
        <f t="shared" si="21"/>
        <v>103.34</v>
      </c>
      <c r="F196" s="132">
        <f t="shared" si="22"/>
        <v>251464.7700000004</v>
      </c>
      <c r="G196" s="132">
        <f t="shared" ref="G196:G255" si="24">F196-D196</f>
        <v>247389.11000000039</v>
      </c>
      <c r="H196" s="132">
        <f t="shared" si="23"/>
        <v>103.34168630137002</v>
      </c>
      <c r="I196" s="113">
        <f t="shared" ref="I196:I255" si="25">H196-E196</f>
        <v>1.6863013700145757E-3</v>
      </c>
    </row>
    <row r="197" spans="1:9" x14ac:dyDescent="0.25">
      <c r="A197" s="45">
        <v>43872</v>
      </c>
      <c r="B197" s="134">
        <f t="shared" ref="B197:B255" si="26">A197-A196</f>
        <v>1</v>
      </c>
      <c r="C197" s="132">
        <f t="shared" ref="C197:C256" si="27">$D$2</f>
        <v>4179</v>
      </c>
      <c r="D197" s="133">
        <f t="shared" ref="D197:D255" si="28">C197-E197</f>
        <v>4077.33</v>
      </c>
      <c r="E197" s="132">
        <f t="shared" ref="E197:E255" si="29">ROUND(F197*B197*$B$2/365,2)</f>
        <v>101.67</v>
      </c>
      <c r="F197" s="132">
        <f t="shared" ref="F197:F255" si="30">G196</f>
        <v>247389.11000000039</v>
      </c>
      <c r="G197" s="132">
        <f t="shared" si="24"/>
        <v>243311.78000000041</v>
      </c>
      <c r="H197" s="132">
        <f t="shared" ref="H197:H255" si="31">F197*$B$2*B197/365</f>
        <v>101.66675753424673</v>
      </c>
      <c r="I197" s="113">
        <f t="shared" si="25"/>
        <v>-3.2424657532743595E-3</v>
      </c>
    </row>
    <row r="198" spans="1:9" x14ac:dyDescent="0.25">
      <c r="A198" s="45">
        <v>43873</v>
      </c>
      <c r="B198" s="134">
        <f t="shared" si="26"/>
        <v>1</v>
      </c>
      <c r="C198" s="132">
        <f t="shared" si="27"/>
        <v>4179</v>
      </c>
      <c r="D198" s="133">
        <f t="shared" si="28"/>
        <v>4079.01</v>
      </c>
      <c r="E198" s="132">
        <f t="shared" si="29"/>
        <v>99.99</v>
      </c>
      <c r="F198" s="132">
        <f t="shared" si="30"/>
        <v>243311.78000000041</v>
      </c>
      <c r="G198" s="132">
        <f t="shared" si="24"/>
        <v>239232.7700000004</v>
      </c>
      <c r="H198" s="132">
        <f t="shared" si="31"/>
        <v>99.991142465753583</v>
      </c>
      <c r="I198" s="113">
        <f t="shared" si="25"/>
        <v>1.1424657535883398E-3</v>
      </c>
    </row>
    <row r="199" spans="1:9" x14ac:dyDescent="0.25">
      <c r="A199" s="45">
        <v>43874</v>
      </c>
      <c r="B199" s="134">
        <f t="shared" si="26"/>
        <v>1</v>
      </c>
      <c r="C199" s="132">
        <f t="shared" si="27"/>
        <v>4179</v>
      </c>
      <c r="D199" s="133">
        <f t="shared" si="28"/>
        <v>4080.69</v>
      </c>
      <c r="E199" s="132">
        <f t="shared" si="29"/>
        <v>98.31</v>
      </c>
      <c r="F199" s="132">
        <f t="shared" si="30"/>
        <v>239232.7700000004</v>
      </c>
      <c r="G199" s="132">
        <f t="shared" si="24"/>
        <v>235152.08000000039</v>
      </c>
      <c r="H199" s="132">
        <f t="shared" si="31"/>
        <v>98.314836986301543</v>
      </c>
      <c r="I199" s="113">
        <f t="shared" si="25"/>
        <v>4.8369863015409464E-3</v>
      </c>
    </row>
    <row r="200" spans="1:9" x14ac:dyDescent="0.25">
      <c r="A200" s="45">
        <v>43875</v>
      </c>
      <c r="B200" s="134">
        <f t="shared" si="26"/>
        <v>1</v>
      </c>
      <c r="C200" s="132">
        <f t="shared" si="27"/>
        <v>4179</v>
      </c>
      <c r="D200" s="133">
        <f t="shared" si="28"/>
        <v>4082.36</v>
      </c>
      <c r="E200" s="132">
        <f t="shared" si="29"/>
        <v>96.64</v>
      </c>
      <c r="F200" s="132">
        <f t="shared" si="30"/>
        <v>235152.08000000039</v>
      </c>
      <c r="G200" s="132">
        <f t="shared" si="24"/>
        <v>231069.72000000041</v>
      </c>
      <c r="H200" s="132">
        <f t="shared" si="31"/>
        <v>96.637841095890565</v>
      </c>
      <c r="I200" s="113">
        <f t="shared" si="25"/>
        <v>-2.1589041094358663E-3</v>
      </c>
    </row>
    <row r="201" spans="1:9" x14ac:dyDescent="0.25">
      <c r="A201" s="45">
        <v>43876</v>
      </c>
      <c r="B201" s="134">
        <f t="shared" si="26"/>
        <v>1</v>
      </c>
      <c r="C201" s="132">
        <f t="shared" si="27"/>
        <v>4179</v>
      </c>
      <c r="D201" s="133">
        <f t="shared" si="28"/>
        <v>4084.04</v>
      </c>
      <c r="E201" s="132">
        <f t="shared" si="29"/>
        <v>94.96</v>
      </c>
      <c r="F201" s="132">
        <f t="shared" si="30"/>
        <v>231069.72000000041</v>
      </c>
      <c r="G201" s="132">
        <f t="shared" si="24"/>
        <v>226985.6800000004</v>
      </c>
      <c r="H201" s="132">
        <f t="shared" si="31"/>
        <v>94.960158904109747</v>
      </c>
      <c r="I201" s="113">
        <f t="shared" si="25"/>
        <v>1.5890410975316627E-4</v>
      </c>
    </row>
    <row r="202" spans="1:9" x14ac:dyDescent="0.25">
      <c r="A202" s="45">
        <v>43877</v>
      </c>
      <c r="B202" s="134">
        <f t="shared" si="26"/>
        <v>1</v>
      </c>
      <c r="C202" s="132">
        <f t="shared" si="27"/>
        <v>4179</v>
      </c>
      <c r="D202" s="133">
        <f t="shared" si="28"/>
        <v>4085.72</v>
      </c>
      <c r="E202" s="132">
        <f t="shared" si="29"/>
        <v>93.28</v>
      </c>
      <c r="F202" s="132">
        <f t="shared" si="30"/>
        <v>226985.6800000004</v>
      </c>
      <c r="G202" s="132">
        <f t="shared" si="24"/>
        <v>222899.9600000004</v>
      </c>
      <c r="H202" s="132">
        <f t="shared" si="31"/>
        <v>93.281786301370019</v>
      </c>
      <c r="I202" s="113">
        <f t="shared" si="25"/>
        <v>1.7863013700178954E-3</v>
      </c>
    </row>
    <row r="203" spans="1:9" x14ac:dyDescent="0.25">
      <c r="A203" s="45">
        <v>43878</v>
      </c>
      <c r="B203" s="134">
        <f t="shared" si="26"/>
        <v>1</v>
      </c>
      <c r="C203" s="132">
        <f t="shared" si="27"/>
        <v>4179</v>
      </c>
      <c r="D203" s="133">
        <f t="shared" si="28"/>
        <v>4087.4</v>
      </c>
      <c r="E203" s="132">
        <f t="shared" si="29"/>
        <v>91.6</v>
      </c>
      <c r="F203" s="132">
        <f t="shared" si="30"/>
        <v>222899.9600000004</v>
      </c>
      <c r="G203" s="132">
        <f t="shared" si="24"/>
        <v>218812.56000000041</v>
      </c>
      <c r="H203" s="132">
        <f t="shared" si="31"/>
        <v>91.602723287671395</v>
      </c>
      <c r="I203" s="113">
        <f t="shared" si="25"/>
        <v>2.7232876714009535E-3</v>
      </c>
    </row>
    <row r="204" spans="1:9" x14ac:dyDescent="0.25">
      <c r="A204" s="45">
        <v>43879</v>
      </c>
      <c r="B204" s="134">
        <f t="shared" si="26"/>
        <v>1</v>
      </c>
      <c r="C204" s="132">
        <f t="shared" si="27"/>
        <v>4179</v>
      </c>
      <c r="D204" s="133">
        <f t="shared" si="28"/>
        <v>4089.08</v>
      </c>
      <c r="E204" s="132">
        <f t="shared" si="29"/>
        <v>89.92</v>
      </c>
      <c r="F204" s="132">
        <f t="shared" si="30"/>
        <v>218812.56000000041</v>
      </c>
      <c r="G204" s="132">
        <f t="shared" si="24"/>
        <v>214723.48000000042</v>
      </c>
      <c r="H204" s="132">
        <f t="shared" si="31"/>
        <v>89.922969863013847</v>
      </c>
      <c r="I204" s="113">
        <f t="shared" si="25"/>
        <v>2.9698630138454973E-3</v>
      </c>
    </row>
    <row r="205" spans="1:9" x14ac:dyDescent="0.25">
      <c r="A205" s="45">
        <v>43880</v>
      </c>
      <c r="B205" s="134">
        <f t="shared" si="26"/>
        <v>1</v>
      </c>
      <c r="C205" s="132">
        <f t="shared" si="27"/>
        <v>4179</v>
      </c>
      <c r="D205" s="133">
        <f t="shared" si="28"/>
        <v>4090.76</v>
      </c>
      <c r="E205" s="132">
        <f t="shared" si="29"/>
        <v>88.24</v>
      </c>
      <c r="F205" s="132">
        <f t="shared" si="30"/>
        <v>214723.48000000042</v>
      </c>
      <c r="G205" s="132">
        <f t="shared" si="24"/>
        <v>210632.72000000041</v>
      </c>
      <c r="H205" s="132">
        <f t="shared" si="31"/>
        <v>88.242526027397432</v>
      </c>
      <c r="I205" s="113">
        <f t="shared" si="25"/>
        <v>2.5260273974367919E-3</v>
      </c>
    </row>
    <row r="206" spans="1:9" x14ac:dyDescent="0.25">
      <c r="A206" s="45">
        <v>43881</v>
      </c>
      <c r="B206" s="134">
        <f t="shared" si="26"/>
        <v>1</v>
      </c>
      <c r="C206" s="132">
        <f t="shared" si="27"/>
        <v>4179</v>
      </c>
      <c r="D206" s="133">
        <f t="shared" si="28"/>
        <v>4092.44</v>
      </c>
      <c r="E206" s="132">
        <f t="shared" si="29"/>
        <v>86.56</v>
      </c>
      <c r="F206" s="132">
        <f t="shared" si="30"/>
        <v>210632.72000000041</v>
      </c>
      <c r="G206" s="132">
        <f t="shared" si="24"/>
        <v>206540.28000000041</v>
      </c>
      <c r="H206" s="132">
        <f t="shared" si="31"/>
        <v>86.561391780822092</v>
      </c>
      <c r="I206" s="113">
        <f t="shared" si="25"/>
        <v>1.3917808220895722E-3</v>
      </c>
    </row>
    <row r="207" spans="1:9" x14ac:dyDescent="0.25">
      <c r="A207" s="45">
        <v>43882</v>
      </c>
      <c r="B207" s="134">
        <f t="shared" si="26"/>
        <v>1</v>
      </c>
      <c r="C207" s="132">
        <f t="shared" si="27"/>
        <v>4179</v>
      </c>
      <c r="D207" s="133">
        <f t="shared" si="28"/>
        <v>4094.12</v>
      </c>
      <c r="E207" s="132">
        <f t="shared" si="29"/>
        <v>84.88</v>
      </c>
      <c r="F207" s="132">
        <f t="shared" si="30"/>
        <v>206540.28000000041</v>
      </c>
      <c r="G207" s="132">
        <f t="shared" si="24"/>
        <v>202446.16000000041</v>
      </c>
      <c r="H207" s="132">
        <f t="shared" si="31"/>
        <v>84.879567123287828</v>
      </c>
      <c r="I207" s="113">
        <f t="shared" si="25"/>
        <v>-4.3287671216774015E-4</v>
      </c>
    </row>
    <row r="208" spans="1:9" x14ac:dyDescent="0.25">
      <c r="A208" s="45">
        <v>43883</v>
      </c>
      <c r="B208" s="134">
        <f t="shared" si="26"/>
        <v>1</v>
      </c>
      <c r="C208" s="132">
        <f t="shared" si="27"/>
        <v>4179</v>
      </c>
      <c r="D208" s="133">
        <f t="shared" si="28"/>
        <v>4095.8</v>
      </c>
      <c r="E208" s="132">
        <f t="shared" si="29"/>
        <v>83.2</v>
      </c>
      <c r="F208" s="132">
        <f t="shared" si="30"/>
        <v>202446.16000000041</v>
      </c>
      <c r="G208" s="132">
        <f t="shared" si="24"/>
        <v>198350.36000000042</v>
      </c>
      <c r="H208" s="132">
        <f t="shared" si="31"/>
        <v>83.197052054794682</v>
      </c>
      <c r="I208" s="113">
        <f t="shared" si="25"/>
        <v>-2.9479452053209343E-3</v>
      </c>
    </row>
    <row r="209" spans="1:9" x14ac:dyDescent="0.25">
      <c r="A209" s="45">
        <v>43884</v>
      </c>
      <c r="B209" s="134">
        <f t="shared" si="26"/>
        <v>1</v>
      </c>
      <c r="C209" s="132">
        <f t="shared" si="27"/>
        <v>4179</v>
      </c>
      <c r="D209" s="133">
        <f t="shared" si="28"/>
        <v>4097.49</v>
      </c>
      <c r="E209" s="132">
        <f t="shared" si="29"/>
        <v>81.510000000000005</v>
      </c>
      <c r="F209" s="132">
        <f t="shared" si="30"/>
        <v>198350.36000000042</v>
      </c>
      <c r="G209" s="132">
        <f t="shared" si="24"/>
        <v>194252.87000000043</v>
      </c>
      <c r="H209" s="132">
        <f t="shared" si="31"/>
        <v>81.51384657534264</v>
      </c>
      <c r="I209" s="113">
        <f t="shared" si="25"/>
        <v>3.8465753426351057E-3</v>
      </c>
    </row>
    <row r="210" spans="1:9" x14ac:dyDescent="0.25">
      <c r="A210" s="45">
        <v>43885</v>
      </c>
      <c r="B210" s="134">
        <f t="shared" si="26"/>
        <v>1</v>
      </c>
      <c r="C210" s="132">
        <f t="shared" si="27"/>
        <v>4179</v>
      </c>
      <c r="D210" s="133">
        <f t="shared" si="28"/>
        <v>4099.17</v>
      </c>
      <c r="E210" s="132">
        <f t="shared" si="29"/>
        <v>79.83</v>
      </c>
      <c r="F210" s="132">
        <f t="shared" si="30"/>
        <v>194252.87000000043</v>
      </c>
      <c r="G210" s="132">
        <f t="shared" si="24"/>
        <v>190153.70000000042</v>
      </c>
      <c r="H210" s="132">
        <f t="shared" si="31"/>
        <v>79.829946575342646</v>
      </c>
      <c r="I210" s="113">
        <f t="shared" si="25"/>
        <v>-5.3424657352252325E-5</v>
      </c>
    </row>
    <row r="211" spans="1:9" x14ac:dyDescent="0.25">
      <c r="A211" s="45">
        <v>43886</v>
      </c>
      <c r="B211" s="134">
        <f t="shared" si="26"/>
        <v>1</v>
      </c>
      <c r="C211" s="132">
        <f t="shared" si="27"/>
        <v>4179</v>
      </c>
      <c r="D211" s="133">
        <f t="shared" si="28"/>
        <v>4100.8500000000004</v>
      </c>
      <c r="E211" s="132">
        <f t="shared" si="29"/>
        <v>78.150000000000006</v>
      </c>
      <c r="F211" s="132">
        <f t="shared" si="30"/>
        <v>190153.70000000042</v>
      </c>
      <c r="G211" s="132">
        <f t="shared" si="24"/>
        <v>186052.85000000041</v>
      </c>
      <c r="H211" s="132">
        <f t="shared" si="31"/>
        <v>78.145356164383728</v>
      </c>
      <c r="I211" s="113">
        <f t="shared" si="25"/>
        <v>-4.6438356162781247E-3</v>
      </c>
    </row>
    <row r="212" spans="1:9" x14ac:dyDescent="0.25">
      <c r="A212" s="45">
        <v>43887</v>
      </c>
      <c r="B212" s="134">
        <f t="shared" si="26"/>
        <v>1</v>
      </c>
      <c r="C212" s="132">
        <f t="shared" si="27"/>
        <v>4179</v>
      </c>
      <c r="D212" s="133">
        <f t="shared" si="28"/>
        <v>4102.54</v>
      </c>
      <c r="E212" s="132">
        <f t="shared" si="29"/>
        <v>76.459999999999994</v>
      </c>
      <c r="F212" s="132">
        <f t="shared" si="30"/>
        <v>186052.85000000041</v>
      </c>
      <c r="G212" s="132">
        <f t="shared" si="24"/>
        <v>181950.31000000041</v>
      </c>
      <c r="H212" s="132">
        <f t="shared" si="31"/>
        <v>76.460075342465913</v>
      </c>
      <c r="I212" s="113">
        <f t="shared" si="25"/>
        <v>7.5342465919447932E-5</v>
      </c>
    </row>
    <row r="213" spans="1:9" x14ac:dyDescent="0.25">
      <c r="A213" s="45">
        <v>43888</v>
      </c>
      <c r="B213" s="134">
        <f t="shared" si="26"/>
        <v>1</v>
      </c>
      <c r="C213" s="132">
        <f t="shared" si="27"/>
        <v>4179</v>
      </c>
      <c r="D213" s="133">
        <f t="shared" si="28"/>
        <v>4104.2299999999996</v>
      </c>
      <c r="E213" s="132">
        <f t="shared" si="29"/>
        <v>74.77</v>
      </c>
      <c r="F213" s="132">
        <f t="shared" si="30"/>
        <v>181950.31000000041</v>
      </c>
      <c r="G213" s="132">
        <f t="shared" si="24"/>
        <v>177846.08000000039</v>
      </c>
      <c r="H213" s="132">
        <f t="shared" si="31"/>
        <v>74.774100000000161</v>
      </c>
      <c r="I213" s="113">
        <f t="shared" si="25"/>
        <v>4.1000000001645276E-3</v>
      </c>
    </row>
    <row r="214" spans="1:9" x14ac:dyDescent="0.25">
      <c r="A214" s="45">
        <v>43889</v>
      </c>
      <c r="B214" s="134">
        <f t="shared" si="26"/>
        <v>1</v>
      </c>
      <c r="C214" s="132">
        <f t="shared" si="27"/>
        <v>4179</v>
      </c>
      <c r="D214" s="133">
        <f t="shared" si="28"/>
        <v>4105.91</v>
      </c>
      <c r="E214" s="132">
        <f t="shared" si="29"/>
        <v>73.09</v>
      </c>
      <c r="F214" s="132">
        <f t="shared" si="30"/>
        <v>177846.08000000039</v>
      </c>
      <c r="G214" s="132">
        <f t="shared" si="24"/>
        <v>173740.17000000039</v>
      </c>
      <c r="H214" s="132">
        <f t="shared" si="31"/>
        <v>73.087430136986455</v>
      </c>
      <c r="I214" s="113">
        <f t="shared" si="25"/>
        <v>-2.5698630135480016E-3</v>
      </c>
    </row>
    <row r="215" spans="1:9" x14ac:dyDescent="0.25">
      <c r="A215" s="45">
        <v>43890</v>
      </c>
      <c r="B215" s="134">
        <f t="shared" si="26"/>
        <v>1</v>
      </c>
      <c r="C215" s="132">
        <f t="shared" si="27"/>
        <v>4179</v>
      </c>
      <c r="D215" s="133">
        <f t="shared" si="28"/>
        <v>4107.6000000000004</v>
      </c>
      <c r="E215" s="132">
        <f t="shared" si="29"/>
        <v>71.400000000000006</v>
      </c>
      <c r="F215" s="132">
        <f t="shared" si="30"/>
        <v>173740.17000000039</v>
      </c>
      <c r="G215" s="132">
        <f t="shared" si="24"/>
        <v>169632.57000000039</v>
      </c>
      <c r="H215" s="132">
        <f t="shared" si="31"/>
        <v>71.400069863013854</v>
      </c>
      <c r="I215" s="113">
        <f t="shared" si="25"/>
        <v>6.9863013848703304E-5</v>
      </c>
    </row>
    <row r="216" spans="1:9" x14ac:dyDescent="0.25">
      <c r="A216" s="45">
        <v>43891</v>
      </c>
      <c r="B216" s="134">
        <f t="shared" si="26"/>
        <v>1</v>
      </c>
      <c r="C216" s="132">
        <f t="shared" si="27"/>
        <v>4179</v>
      </c>
      <c r="D216" s="133">
        <f t="shared" si="28"/>
        <v>4109.29</v>
      </c>
      <c r="E216" s="132">
        <f t="shared" si="29"/>
        <v>69.709999999999994</v>
      </c>
      <c r="F216" s="132">
        <f t="shared" si="30"/>
        <v>169632.57000000039</v>
      </c>
      <c r="G216" s="132">
        <f t="shared" si="24"/>
        <v>165523.28000000038</v>
      </c>
      <c r="H216" s="132">
        <f t="shared" si="31"/>
        <v>69.712015068493315</v>
      </c>
      <c r="I216" s="113">
        <f t="shared" si="25"/>
        <v>2.015068493321337E-3</v>
      </c>
    </row>
    <row r="217" spans="1:9" x14ac:dyDescent="0.25">
      <c r="A217" s="45">
        <v>43892</v>
      </c>
      <c r="B217" s="134">
        <f t="shared" si="26"/>
        <v>1</v>
      </c>
      <c r="C217" s="132">
        <f t="shared" si="27"/>
        <v>4179</v>
      </c>
      <c r="D217" s="133">
        <f t="shared" si="28"/>
        <v>4110.9799999999996</v>
      </c>
      <c r="E217" s="132">
        <f t="shared" si="29"/>
        <v>68.02</v>
      </c>
      <c r="F217" s="132">
        <f t="shared" si="30"/>
        <v>165523.28000000038</v>
      </c>
      <c r="G217" s="132">
        <f t="shared" si="24"/>
        <v>161412.30000000037</v>
      </c>
      <c r="H217" s="132">
        <f t="shared" si="31"/>
        <v>68.023265753424809</v>
      </c>
      <c r="I217" s="113">
        <f t="shared" si="25"/>
        <v>3.265753424813056E-3</v>
      </c>
    </row>
    <row r="218" spans="1:9" x14ac:dyDescent="0.25">
      <c r="A218" s="45">
        <v>43893</v>
      </c>
      <c r="B218" s="134">
        <f t="shared" si="26"/>
        <v>1</v>
      </c>
      <c r="C218" s="132">
        <f t="shared" si="27"/>
        <v>4179</v>
      </c>
      <c r="D218" s="133">
        <f t="shared" si="28"/>
        <v>4112.67</v>
      </c>
      <c r="E218" s="132">
        <f t="shared" si="29"/>
        <v>66.33</v>
      </c>
      <c r="F218" s="132">
        <f t="shared" si="30"/>
        <v>161412.30000000037</v>
      </c>
      <c r="G218" s="132">
        <f t="shared" si="24"/>
        <v>157299.63000000035</v>
      </c>
      <c r="H218" s="132">
        <f t="shared" si="31"/>
        <v>66.333821917808365</v>
      </c>
      <c r="I218" s="113">
        <f t="shared" si="25"/>
        <v>3.8219178083664929E-3</v>
      </c>
    </row>
    <row r="219" spans="1:9" x14ac:dyDescent="0.25">
      <c r="A219" s="45">
        <v>43894</v>
      </c>
      <c r="B219" s="134">
        <f t="shared" si="26"/>
        <v>1</v>
      </c>
      <c r="C219" s="132">
        <f t="shared" si="27"/>
        <v>4179</v>
      </c>
      <c r="D219" s="133">
        <f t="shared" si="28"/>
        <v>4114.3599999999997</v>
      </c>
      <c r="E219" s="132">
        <f t="shared" si="29"/>
        <v>64.64</v>
      </c>
      <c r="F219" s="132">
        <f t="shared" si="30"/>
        <v>157299.63000000035</v>
      </c>
      <c r="G219" s="132">
        <f t="shared" si="24"/>
        <v>153185.27000000037</v>
      </c>
      <c r="H219" s="132">
        <f t="shared" si="31"/>
        <v>64.643683561643982</v>
      </c>
      <c r="I219" s="113">
        <f t="shared" si="25"/>
        <v>3.6835616439816476E-3</v>
      </c>
    </row>
    <row r="220" spans="1:9" x14ac:dyDescent="0.25">
      <c r="A220" s="45">
        <v>43895</v>
      </c>
      <c r="B220" s="134">
        <f t="shared" si="26"/>
        <v>1</v>
      </c>
      <c r="C220" s="132">
        <f t="shared" si="27"/>
        <v>4179</v>
      </c>
      <c r="D220" s="133">
        <f t="shared" si="28"/>
        <v>4116.05</v>
      </c>
      <c r="E220" s="132">
        <f t="shared" si="29"/>
        <v>62.95</v>
      </c>
      <c r="F220" s="132">
        <f t="shared" si="30"/>
        <v>153185.27000000037</v>
      </c>
      <c r="G220" s="132">
        <f t="shared" si="24"/>
        <v>149069.22000000038</v>
      </c>
      <c r="H220" s="132">
        <f t="shared" si="31"/>
        <v>62.952850684931654</v>
      </c>
      <c r="I220" s="113">
        <f t="shared" si="25"/>
        <v>2.8506849316514149E-3</v>
      </c>
    </row>
    <row r="221" spans="1:9" x14ac:dyDescent="0.25">
      <c r="A221" s="45">
        <v>43896</v>
      </c>
      <c r="B221" s="134">
        <f t="shared" si="26"/>
        <v>1</v>
      </c>
      <c r="C221" s="132">
        <f t="shared" si="27"/>
        <v>4179</v>
      </c>
      <c r="D221" s="133">
        <f t="shared" si="28"/>
        <v>4117.74</v>
      </c>
      <c r="E221" s="132">
        <f t="shared" si="29"/>
        <v>61.26</v>
      </c>
      <c r="F221" s="132">
        <f t="shared" si="30"/>
        <v>149069.22000000038</v>
      </c>
      <c r="G221" s="132">
        <f t="shared" si="24"/>
        <v>144951.48000000039</v>
      </c>
      <c r="H221" s="132">
        <f t="shared" si="31"/>
        <v>61.261323287671388</v>
      </c>
      <c r="I221" s="113">
        <f t="shared" si="25"/>
        <v>1.3232876713900055E-3</v>
      </c>
    </row>
    <row r="222" spans="1:9" x14ac:dyDescent="0.25">
      <c r="A222" s="45">
        <v>43897</v>
      </c>
      <c r="B222" s="134">
        <f t="shared" si="26"/>
        <v>1</v>
      </c>
      <c r="C222" s="132">
        <f t="shared" si="27"/>
        <v>4179</v>
      </c>
      <c r="D222" s="133">
        <f t="shared" si="28"/>
        <v>4119.43</v>
      </c>
      <c r="E222" s="132">
        <f t="shared" si="29"/>
        <v>59.57</v>
      </c>
      <c r="F222" s="132">
        <f t="shared" si="30"/>
        <v>144951.48000000039</v>
      </c>
      <c r="G222" s="132">
        <f t="shared" si="24"/>
        <v>140832.0500000004</v>
      </c>
      <c r="H222" s="132">
        <f t="shared" si="31"/>
        <v>59.569101369863169</v>
      </c>
      <c r="I222" s="113">
        <f t="shared" si="25"/>
        <v>-8.9863013683100235E-4</v>
      </c>
    </row>
    <row r="223" spans="1:9" x14ac:dyDescent="0.25">
      <c r="A223" s="45">
        <v>43898</v>
      </c>
      <c r="B223" s="134">
        <f t="shared" si="26"/>
        <v>1</v>
      </c>
      <c r="C223" s="132">
        <f t="shared" si="27"/>
        <v>4179</v>
      </c>
      <c r="D223" s="133">
        <f t="shared" si="28"/>
        <v>4121.12</v>
      </c>
      <c r="E223" s="132">
        <f t="shared" si="29"/>
        <v>57.88</v>
      </c>
      <c r="F223" s="132">
        <f t="shared" si="30"/>
        <v>140832.0500000004</v>
      </c>
      <c r="G223" s="132">
        <f t="shared" si="24"/>
        <v>136710.9300000004</v>
      </c>
      <c r="H223" s="132">
        <f t="shared" si="31"/>
        <v>57.876184931507005</v>
      </c>
      <c r="I223" s="113">
        <f t="shared" si="25"/>
        <v>-3.8150684929973977E-3</v>
      </c>
    </row>
    <row r="224" spans="1:9" x14ac:dyDescent="0.25">
      <c r="A224" s="45">
        <v>43899</v>
      </c>
      <c r="B224" s="134">
        <f t="shared" si="26"/>
        <v>1</v>
      </c>
      <c r="C224" s="132">
        <f t="shared" si="27"/>
        <v>4179</v>
      </c>
      <c r="D224" s="133">
        <f t="shared" si="28"/>
        <v>4122.82</v>
      </c>
      <c r="E224" s="132">
        <f t="shared" si="29"/>
        <v>56.18</v>
      </c>
      <c r="F224" s="132">
        <f t="shared" si="30"/>
        <v>136710.9300000004</v>
      </c>
      <c r="G224" s="132">
        <f t="shared" si="24"/>
        <v>132588.11000000039</v>
      </c>
      <c r="H224" s="132">
        <f t="shared" si="31"/>
        <v>56.182573972602903</v>
      </c>
      <c r="I224" s="113">
        <f t="shared" si="25"/>
        <v>2.5739726029030408E-3</v>
      </c>
    </row>
    <row r="225" spans="1:9" x14ac:dyDescent="0.25">
      <c r="A225" s="45">
        <v>43900</v>
      </c>
      <c r="B225" s="134">
        <f t="shared" si="26"/>
        <v>1</v>
      </c>
      <c r="C225" s="132">
        <f t="shared" si="27"/>
        <v>4179</v>
      </c>
      <c r="D225" s="133">
        <f t="shared" si="28"/>
        <v>4124.51</v>
      </c>
      <c r="E225" s="132">
        <f t="shared" si="29"/>
        <v>54.49</v>
      </c>
      <c r="F225" s="132">
        <f t="shared" si="30"/>
        <v>132588.11000000039</v>
      </c>
      <c r="G225" s="132">
        <f t="shared" si="24"/>
        <v>128463.6000000004</v>
      </c>
      <c r="H225" s="132">
        <f t="shared" si="31"/>
        <v>54.488264383561798</v>
      </c>
      <c r="I225" s="113">
        <f t="shared" si="25"/>
        <v>-1.7356164382036354E-3</v>
      </c>
    </row>
    <row r="226" spans="1:9" x14ac:dyDescent="0.25">
      <c r="A226" s="45">
        <v>43901</v>
      </c>
      <c r="B226" s="134">
        <f t="shared" si="26"/>
        <v>1</v>
      </c>
      <c r="C226" s="132">
        <f t="shared" si="27"/>
        <v>4179</v>
      </c>
      <c r="D226" s="133">
        <f t="shared" si="28"/>
        <v>4126.21</v>
      </c>
      <c r="E226" s="132">
        <f t="shared" si="29"/>
        <v>52.79</v>
      </c>
      <c r="F226" s="132">
        <f t="shared" si="30"/>
        <v>128463.6000000004</v>
      </c>
      <c r="G226" s="132">
        <f t="shared" si="24"/>
        <v>124337.39000000039</v>
      </c>
      <c r="H226" s="132">
        <f t="shared" si="31"/>
        <v>52.793260273972763</v>
      </c>
      <c r="I226" s="113">
        <f t="shared" si="25"/>
        <v>3.2602739727636276E-3</v>
      </c>
    </row>
    <row r="227" spans="1:9" x14ac:dyDescent="0.25">
      <c r="A227" s="45">
        <v>43902</v>
      </c>
      <c r="B227" s="134">
        <f t="shared" si="26"/>
        <v>1</v>
      </c>
      <c r="C227" s="132">
        <f t="shared" si="27"/>
        <v>4179</v>
      </c>
      <c r="D227" s="133">
        <f t="shared" si="28"/>
        <v>4127.8999999999996</v>
      </c>
      <c r="E227" s="132">
        <f t="shared" si="29"/>
        <v>51.1</v>
      </c>
      <c r="F227" s="132">
        <f t="shared" si="30"/>
        <v>124337.39000000039</v>
      </c>
      <c r="G227" s="132">
        <f t="shared" si="24"/>
        <v>120209.4900000004</v>
      </c>
      <c r="H227" s="132">
        <f t="shared" si="31"/>
        <v>51.097557534246732</v>
      </c>
      <c r="I227" s="113">
        <f t="shared" si="25"/>
        <v>-2.4424657532691185E-3</v>
      </c>
    </row>
    <row r="228" spans="1:9" x14ac:dyDescent="0.25">
      <c r="A228" s="45">
        <v>43903</v>
      </c>
      <c r="B228" s="134">
        <f t="shared" si="26"/>
        <v>1</v>
      </c>
      <c r="C228" s="132">
        <f t="shared" si="27"/>
        <v>4179</v>
      </c>
      <c r="D228" s="133">
        <f t="shared" si="28"/>
        <v>4129.6000000000004</v>
      </c>
      <c r="E228" s="132">
        <f t="shared" si="29"/>
        <v>49.4</v>
      </c>
      <c r="F228" s="132">
        <f t="shared" si="30"/>
        <v>120209.4900000004</v>
      </c>
      <c r="G228" s="132">
        <f t="shared" si="24"/>
        <v>116079.89000000039</v>
      </c>
      <c r="H228" s="132">
        <f t="shared" si="31"/>
        <v>49.401160273972764</v>
      </c>
      <c r="I228" s="113">
        <f t="shared" si="25"/>
        <v>1.1602739727649691E-3</v>
      </c>
    </row>
    <row r="229" spans="1:9" x14ac:dyDescent="0.25">
      <c r="A229" s="45">
        <v>43904</v>
      </c>
      <c r="B229" s="134">
        <f t="shared" si="26"/>
        <v>1</v>
      </c>
      <c r="C229" s="132">
        <f t="shared" si="27"/>
        <v>4179</v>
      </c>
      <c r="D229" s="133">
        <f t="shared" si="28"/>
        <v>4131.3</v>
      </c>
      <c r="E229" s="132">
        <f t="shared" si="29"/>
        <v>47.7</v>
      </c>
      <c r="F229" s="132">
        <f t="shared" si="30"/>
        <v>116079.89000000039</v>
      </c>
      <c r="G229" s="132">
        <f t="shared" si="24"/>
        <v>111948.59000000039</v>
      </c>
      <c r="H229" s="132">
        <f t="shared" si="31"/>
        <v>47.7040643835618</v>
      </c>
      <c r="I229" s="113">
        <f t="shared" si="25"/>
        <v>4.0643835617970581E-3</v>
      </c>
    </row>
    <row r="230" spans="1:9" x14ac:dyDescent="0.25">
      <c r="A230" s="45">
        <v>43905</v>
      </c>
      <c r="B230" s="134">
        <f t="shared" si="26"/>
        <v>1</v>
      </c>
      <c r="C230" s="132">
        <f t="shared" si="27"/>
        <v>4179</v>
      </c>
      <c r="D230" s="133">
        <f t="shared" si="28"/>
        <v>4132.99</v>
      </c>
      <c r="E230" s="132">
        <f t="shared" si="29"/>
        <v>46.01</v>
      </c>
      <c r="F230" s="132">
        <f t="shared" si="30"/>
        <v>111948.59000000039</v>
      </c>
      <c r="G230" s="132">
        <f t="shared" si="24"/>
        <v>107815.60000000038</v>
      </c>
      <c r="H230" s="132">
        <f t="shared" si="31"/>
        <v>46.006269863013856</v>
      </c>
      <c r="I230" s="113">
        <f t="shared" si="25"/>
        <v>-3.7301369861424405E-3</v>
      </c>
    </row>
    <row r="231" spans="1:9" x14ac:dyDescent="0.25">
      <c r="A231" s="45">
        <v>43906</v>
      </c>
      <c r="B231" s="134">
        <f t="shared" si="26"/>
        <v>1</v>
      </c>
      <c r="C231" s="132">
        <f t="shared" si="27"/>
        <v>4179</v>
      </c>
      <c r="D231" s="133">
        <f t="shared" si="28"/>
        <v>4134.6899999999996</v>
      </c>
      <c r="E231" s="132">
        <f t="shared" si="29"/>
        <v>44.31</v>
      </c>
      <c r="F231" s="132">
        <f t="shared" si="30"/>
        <v>107815.60000000038</v>
      </c>
      <c r="G231" s="132">
        <f t="shared" si="24"/>
        <v>103680.91000000038</v>
      </c>
      <c r="H231" s="132">
        <f t="shared" si="31"/>
        <v>44.307780821917966</v>
      </c>
      <c r="I231" s="113">
        <f t="shared" si="25"/>
        <v>-2.2191780820364215E-3</v>
      </c>
    </row>
    <row r="232" spans="1:9" x14ac:dyDescent="0.25">
      <c r="A232" s="45">
        <v>43907</v>
      </c>
      <c r="B232" s="134">
        <f t="shared" si="26"/>
        <v>1</v>
      </c>
      <c r="C232" s="132">
        <f t="shared" si="27"/>
        <v>4179</v>
      </c>
      <c r="D232" s="133">
        <f t="shared" si="28"/>
        <v>4136.3900000000003</v>
      </c>
      <c r="E232" s="132">
        <f t="shared" si="29"/>
        <v>42.61</v>
      </c>
      <c r="F232" s="132">
        <f t="shared" si="30"/>
        <v>103680.91000000038</v>
      </c>
      <c r="G232" s="132">
        <f t="shared" si="24"/>
        <v>99544.520000000382</v>
      </c>
      <c r="H232" s="132">
        <f t="shared" si="31"/>
        <v>42.608593150685088</v>
      </c>
      <c r="I232" s="113">
        <f t="shared" si="25"/>
        <v>-1.406849314911085E-3</v>
      </c>
    </row>
    <row r="233" spans="1:9" x14ac:dyDescent="0.25">
      <c r="A233" s="45">
        <v>43908</v>
      </c>
      <c r="B233" s="134">
        <f t="shared" si="26"/>
        <v>1</v>
      </c>
      <c r="C233" s="132">
        <f t="shared" si="27"/>
        <v>4179</v>
      </c>
      <c r="D233" s="133">
        <f t="shared" si="28"/>
        <v>4138.09</v>
      </c>
      <c r="E233" s="132">
        <f t="shared" si="29"/>
        <v>40.909999999999997</v>
      </c>
      <c r="F233" s="132">
        <f t="shared" si="30"/>
        <v>99544.520000000382</v>
      </c>
      <c r="G233" s="132">
        <f t="shared" si="24"/>
        <v>95406.430000000386</v>
      </c>
      <c r="H233" s="132">
        <f t="shared" si="31"/>
        <v>40.908706849315223</v>
      </c>
      <c r="I233" s="113">
        <f t="shared" si="25"/>
        <v>-1.2931506847735363E-3</v>
      </c>
    </row>
    <row r="234" spans="1:9" x14ac:dyDescent="0.25">
      <c r="A234" s="45">
        <v>43909</v>
      </c>
      <c r="B234" s="134">
        <f t="shared" si="26"/>
        <v>1</v>
      </c>
      <c r="C234" s="132">
        <f t="shared" si="27"/>
        <v>4179</v>
      </c>
      <c r="D234" s="133">
        <f t="shared" si="28"/>
        <v>4139.79</v>
      </c>
      <c r="E234" s="132">
        <f t="shared" si="29"/>
        <v>39.21</v>
      </c>
      <c r="F234" s="132">
        <f t="shared" si="30"/>
        <v>95406.430000000386</v>
      </c>
      <c r="G234" s="132">
        <f t="shared" si="24"/>
        <v>91266.640000000392</v>
      </c>
      <c r="H234" s="132">
        <f t="shared" si="31"/>
        <v>39.208121917808377</v>
      </c>
      <c r="I234" s="113">
        <f t="shared" si="25"/>
        <v>-1.8780821916237755E-3</v>
      </c>
    </row>
    <row r="235" spans="1:9" x14ac:dyDescent="0.25">
      <c r="A235" s="45">
        <v>43910</v>
      </c>
      <c r="B235" s="134">
        <f t="shared" si="26"/>
        <v>1</v>
      </c>
      <c r="C235" s="132">
        <f t="shared" si="27"/>
        <v>4179</v>
      </c>
      <c r="D235" s="133">
        <f t="shared" si="28"/>
        <v>4141.49</v>
      </c>
      <c r="E235" s="132">
        <f t="shared" si="29"/>
        <v>37.51</v>
      </c>
      <c r="F235" s="132">
        <f t="shared" si="30"/>
        <v>91266.640000000392</v>
      </c>
      <c r="G235" s="132">
        <f t="shared" si="24"/>
        <v>87125.150000000387</v>
      </c>
      <c r="H235" s="132">
        <f t="shared" si="31"/>
        <v>37.506838356164543</v>
      </c>
      <c r="I235" s="113">
        <f t="shared" si="25"/>
        <v>-3.1616438354546972E-3</v>
      </c>
    </row>
    <row r="236" spans="1:9" x14ac:dyDescent="0.25">
      <c r="A236" s="45">
        <v>43911</v>
      </c>
      <c r="B236" s="134">
        <f t="shared" si="26"/>
        <v>1</v>
      </c>
      <c r="C236" s="132">
        <f t="shared" si="27"/>
        <v>4179</v>
      </c>
      <c r="D236" s="133">
        <f t="shared" si="28"/>
        <v>4143.2</v>
      </c>
      <c r="E236" s="132">
        <f t="shared" si="29"/>
        <v>35.799999999999997</v>
      </c>
      <c r="F236" s="132">
        <f t="shared" si="30"/>
        <v>87125.150000000387</v>
      </c>
      <c r="G236" s="132">
        <f t="shared" si="24"/>
        <v>82981.95000000039</v>
      </c>
      <c r="H236" s="132">
        <f t="shared" si="31"/>
        <v>35.804856164383722</v>
      </c>
      <c r="I236" s="113">
        <f t="shared" si="25"/>
        <v>4.8561643837246038E-3</v>
      </c>
    </row>
    <row r="237" spans="1:9" x14ac:dyDescent="0.25">
      <c r="A237" s="45">
        <v>43912</v>
      </c>
      <c r="B237" s="134">
        <f t="shared" si="26"/>
        <v>1</v>
      </c>
      <c r="C237" s="132">
        <f t="shared" si="27"/>
        <v>4179</v>
      </c>
      <c r="D237" s="133">
        <f t="shared" si="28"/>
        <v>4144.8999999999996</v>
      </c>
      <c r="E237" s="132">
        <f t="shared" si="29"/>
        <v>34.1</v>
      </c>
      <c r="F237" s="132">
        <f t="shared" si="30"/>
        <v>82981.95000000039</v>
      </c>
      <c r="G237" s="132">
        <f t="shared" si="24"/>
        <v>78837.050000000396</v>
      </c>
      <c r="H237" s="132">
        <f t="shared" si="31"/>
        <v>34.10217123287687</v>
      </c>
      <c r="I237" s="113">
        <f t="shared" si="25"/>
        <v>2.1712328768686007E-3</v>
      </c>
    </row>
    <row r="238" spans="1:9" x14ac:dyDescent="0.25">
      <c r="A238" s="45">
        <v>43913</v>
      </c>
      <c r="B238" s="134">
        <f t="shared" si="26"/>
        <v>1</v>
      </c>
      <c r="C238" s="132">
        <f t="shared" si="27"/>
        <v>4179</v>
      </c>
      <c r="D238" s="133">
        <f t="shared" si="28"/>
        <v>4146.6000000000004</v>
      </c>
      <c r="E238" s="132">
        <f t="shared" si="29"/>
        <v>32.4</v>
      </c>
      <c r="F238" s="132">
        <f t="shared" si="30"/>
        <v>78837.050000000396</v>
      </c>
      <c r="G238" s="132">
        <f t="shared" si="24"/>
        <v>74690.45000000039</v>
      </c>
      <c r="H238" s="132">
        <f t="shared" si="31"/>
        <v>32.398787671233038</v>
      </c>
      <c r="I238" s="113">
        <f t="shared" si="25"/>
        <v>-1.2123287669609795E-3</v>
      </c>
    </row>
    <row r="239" spans="1:9" x14ac:dyDescent="0.25">
      <c r="A239" s="45">
        <v>43914</v>
      </c>
      <c r="B239" s="134">
        <f t="shared" si="26"/>
        <v>1</v>
      </c>
      <c r="C239" s="132">
        <f t="shared" si="27"/>
        <v>4179</v>
      </c>
      <c r="D239" s="133">
        <f t="shared" si="28"/>
        <v>4148.3100000000004</v>
      </c>
      <c r="E239" s="132">
        <f t="shared" si="29"/>
        <v>30.69</v>
      </c>
      <c r="F239" s="132">
        <f t="shared" si="30"/>
        <v>74690.45000000039</v>
      </c>
      <c r="G239" s="132">
        <f t="shared" si="24"/>
        <v>70542.140000000392</v>
      </c>
      <c r="H239" s="132">
        <f t="shared" si="31"/>
        <v>30.694705479452214</v>
      </c>
      <c r="I239" s="113">
        <f t="shared" si="25"/>
        <v>4.7054794522125576E-3</v>
      </c>
    </row>
    <row r="240" spans="1:9" x14ac:dyDescent="0.25">
      <c r="A240" s="45">
        <v>43915</v>
      </c>
      <c r="B240" s="134">
        <f t="shared" si="26"/>
        <v>1</v>
      </c>
      <c r="C240" s="132">
        <f t="shared" si="27"/>
        <v>4179</v>
      </c>
      <c r="D240" s="133">
        <f t="shared" si="28"/>
        <v>4150.01</v>
      </c>
      <c r="E240" s="132">
        <f t="shared" si="29"/>
        <v>28.99</v>
      </c>
      <c r="F240" s="132">
        <f t="shared" si="30"/>
        <v>70542.140000000392</v>
      </c>
      <c r="G240" s="132">
        <f t="shared" si="24"/>
        <v>66392.130000000398</v>
      </c>
      <c r="H240" s="132">
        <f t="shared" si="31"/>
        <v>28.989920547945363</v>
      </c>
      <c r="I240" s="113">
        <f t="shared" si="25"/>
        <v>-7.9452054634998603E-5</v>
      </c>
    </row>
    <row r="241" spans="1:9" x14ac:dyDescent="0.25">
      <c r="A241" s="45">
        <v>43916</v>
      </c>
      <c r="B241" s="134">
        <f t="shared" si="26"/>
        <v>1</v>
      </c>
      <c r="C241" s="132">
        <f t="shared" si="27"/>
        <v>4179</v>
      </c>
      <c r="D241" s="133">
        <f t="shared" si="28"/>
        <v>4151.72</v>
      </c>
      <c r="E241" s="132">
        <f t="shared" si="29"/>
        <v>27.28</v>
      </c>
      <c r="F241" s="132">
        <f t="shared" si="30"/>
        <v>66392.130000000398</v>
      </c>
      <c r="G241" s="132">
        <f t="shared" si="24"/>
        <v>62240.410000000396</v>
      </c>
      <c r="H241" s="132">
        <f t="shared" si="31"/>
        <v>27.284436986301532</v>
      </c>
      <c r="I241" s="113">
        <f t="shared" si="25"/>
        <v>4.4369863015312205E-3</v>
      </c>
    </row>
    <row r="242" spans="1:9" x14ac:dyDescent="0.25">
      <c r="A242" s="45">
        <v>43917</v>
      </c>
      <c r="B242" s="134">
        <f t="shared" si="26"/>
        <v>1</v>
      </c>
      <c r="C242" s="132">
        <f t="shared" si="27"/>
        <v>4179</v>
      </c>
      <c r="D242" s="133">
        <f t="shared" si="28"/>
        <v>4153.42</v>
      </c>
      <c r="E242" s="132">
        <f t="shared" si="29"/>
        <v>25.58</v>
      </c>
      <c r="F242" s="132">
        <f t="shared" si="30"/>
        <v>62240.410000000396</v>
      </c>
      <c r="G242" s="132">
        <f t="shared" si="24"/>
        <v>58086.990000000398</v>
      </c>
      <c r="H242" s="132">
        <f t="shared" si="31"/>
        <v>25.578250684931671</v>
      </c>
      <c r="I242" s="113">
        <f t="shared" si="25"/>
        <v>-1.7493150683272063E-3</v>
      </c>
    </row>
    <row r="243" spans="1:9" x14ac:dyDescent="0.25">
      <c r="A243" s="45">
        <v>43918</v>
      </c>
      <c r="B243" s="134">
        <f t="shared" si="26"/>
        <v>1</v>
      </c>
      <c r="C243" s="132">
        <f t="shared" si="27"/>
        <v>4179</v>
      </c>
      <c r="D243" s="133">
        <f t="shared" si="28"/>
        <v>4155.13</v>
      </c>
      <c r="E243" s="132">
        <f t="shared" si="29"/>
        <v>23.87</v>
      </c>
      <c r="F243" s="132">
        <f t="shared" si="30"/>
        <v>58086.990000000398</v>
      </c>
      <c r="G243" s="132">
        <f t="shared" si="24"/>
        <v>53931.860000000401</v>
      </c>
      <c r="H243" s="132">
        <f t="shared" si="31"/>
        <v>23.871365753424818</v>
      </c>
      <c r="I243" s="113">
        <f t="shared" si="25"/>
        <v>1.3657534248174841E-3</v>
      </c>
    </row>
    <row r="244" spans="1:9" x14ac:dyDescent="0.25">
      <c r="A244" s="45">
        <v>43919</v>
      </c>
      <c r="B244" s="134">
        <f t="shared" si="26"/>
        <v>1</v>
      </c>
      <c r="C244" s="132">
        <f t="shared" si="27"/>
        <v>4179</v>
      </c>
      <c r="D244" s="133">
        <f t="shared" si="28"/>
        <v>4156.84</v>
      </c>
      <c r="E244" s="132">
        <f t="shared" si="29"/>
        <v>22.16</v>
      </c>
      <c r="F244" s="132">
        <f t="shared" si="30"/>
        <v>53931.860000000401</v>
      </c>
      <c r="G244" s="132">
        <f t="shared" si="24"/>
        <v>49775.020000000397</v>
      </c>
      <c r="H244" s="132">
        <f t="shared" si="31"/>
        <v>22.163778082191943</v>
      </c>
      <c r="I244" s="113">
        <f t="shared" si="25"/>
        <v>3.7780821919426444E-3</v>
      </c>
    </row>
    <row r="245" spans="1:9" x14ac:dyDescent="0.25">
      <c r="A245" s="45">
        <v>43920</v>
      </c>
      <c r="B245" s="134">
        <f t="shared" si="26"/>
        <v>1</v>
      </c>
      <c r="C245" s="132">
        <f t="shared" si="27"/>
        <v>4179</v>
      </c>
      <c r="D245" s="133">
        <f t="shared" si="28"/>
        <v>4158.54</v>
      </c>
      <c r="E245" s="132">
        <f t="shared" si="29"/>
        <v>20.46</v>
      </c>
      <c r="F245" s="132">
        <f t="shared" si="30"/>
        <v>49775.020000000397</v>
      </c>
      <c r="G245" s="132">
        <f t="shared" si="24"/>
        <v>45616.480000000396</v>
      </c>
      <c r="H245" s="132">
        <f t="shared" si="31"/>
        <v>20.455487671233037</v>
      </c>
      <c r="I245" s="113">
        <f t="shared" si="25"/>
        <v>-4.5123287669639467E-3</v>
      </c>
    </row>
    <row r="246" spans="1:9" x14ac:dyDescent="0.25">
      <c r="A246" s="45">
        <v>43921</v>
      </c>
      <c r="B246" s="134">
        <f t="shared" si="26"/>
        <v>1</v>
      </c>
      <c r="C246" s="132">
        <f t="shared" si="27"/>
        <v>4179</v>
      </c>
      <c r="D246" s="133">
        <f t="shared" si="28"/>
        <v>4160.25</v>
      </c>
      <c r="E246" s="132">
        <f t="shared" si="29"/>
        <v>18.75</v>
      </c>
      <c r="F246" s="132">
        <f t="shared" si="30"/>
        <v>45616.480000000396</v>
      </c>
      <c r="G246" s="132">
        <f t="shared" si="24"/>
        <v>41456.230000000396</v>
      </c>
      <c r="H246" s="132">
        <f t="shared" si="31"/>
        <v>18.746498630137147</v>
      </c>
      <c r="I246" s="113">
        <f t="shared" si="25"/>
        <v>-3.5013698628532097E-3</v>
      </c>
    </row>
    <row r="247" spans="1:9" x14ac:dyDescent="0.25">
      <c r="A247" s="45">
        <v>43922</v>
      </c>
      <c r="B247" s="134">
        <f t="shared" si="26"/>
        <v>1</v>
      </c>
      <c r="C247" s="132">
        <f t="shared" si="27"/>
        <v>4179</v>
      </c>
      <c r="D247" s="133">
        <f t="shared" si="28"/>
        <v>4161.96</v>
      </c>
      <c r="E247" s="132">
        <f t="shared" si="29"/>
        <v>17.04</v>
      </c>
      <c r="F247" s="132">
        <f t="shared" si="30"/>
        <v>41456.230000000396</v>
      </c>
      <c r="G247" s="132">
        <f t="shared" si="24"/>
        <v>37294.270000000397</v>
      </c>
      <c r="H247" s="132">
        <f t="shared" si="31"/>
        <v>17.03680684931523</v>
      </c>
      <c r="I247" s="113">
        <f t="shared" si="25"/>
        <v>-3.1931506847691082E-3</v>
      </c>
    </row>
    <row r="248" spans="1:9" x14ac:dyDescent="0.25">
      <c r="A248" s="45">
        <v>43923</v>
      </c>
      <c r="B248" s="134">
        <f t="shared" si="26"/>
        <v>1</v>
      </c>
      <c r="C248" s="132">
        <f t="shared" si="27"/>
        <v>4179</v>
      </c>
      <c r="D248" s="133">
        <f t="shared" si="28"/>
        <v>4163.67</v>
      </c>
      <c r="E248" s="132">
        <f t="shared" si="29"/>
        <v>15.33</v>
      </c>
      <c r="F248" s="132">
        <f t="shared" si="30"/>
        <v>37294.270000000397</v>
      </c>
      <c r="G248" s="132">
        <f t="shared" si="24"/>
        <v>33130.600000000399</v>
      </c>
      <c r="H248" s="132">
        <f t="shared" si="31"/>
        <v>15.326412328767287</v>
      </c>
      <c r="I248" s="113">
        <f t="shared" si="25"/>
        <v>-3.5876712327134186E-3</v>
      </c>
    </row>
    <row r="249" spans="1:9" x14ac:dyDescent="0.25">
      <c r="A249" s="45">
        <v>43924</v>
      </c>
      <c r="B249" s="134">
        <f t="shared" si="26"/>
        <v>1</v>
      </c>
      <c r="C249" s="132">
        <f t="shared" si="27"/>
        <v>4179</v>
      </c>
      <c r="D249" s="133">
        <f t="shared" si="28"/>
        <v>4165.38</v>
      </c>
      <c r="E249" s="132">
        <f t="shared" si="29"/>
        <v>13.62</v>
      </c>
      <c r="F249" s="132">
        <f t="shared" si="30"/>
        <v>33130.600000000399</v>
      </c>
      <c r="G249" s="132">
        <f t="shared" si="24"/>
        <v>28965.220000000398</v>
      </c>
      <c r="H249" s="132">
        <f t="shared" si="31"/>
        <v>13.615315068493313</v>
      </c>
      <c r="I249" s="113">
        <f t="shared" si="25"/>
        <v>-4.6849315066861408E-3</v>
      </c>
    </row>
    <row r="250" spans="1:9" x14ac:dyDescent="0.25">
      <c r="A250" s="45">
        <v>43925</v>
      </c>
      <c r="B250" s="134">
        <f t="shared" si="26"/>
        <v>1</v>
      </c>
      <c r="C250" s="132">
        <f t="shared" si="27"/>
        <v>4179</v>
      </c>
      <c r="D250" s="133">
        <f t="shared" si="28"/>
        <v>4167.1000000000004</v>
      </c>
      <c r="E250" s="132">
        <f t="shared" si="29"/>
        <v>11.9</v>
      </c>
      <c r="F250" s="132">
        <f t="shared" si="30"/>
        <v>28965.220000000398</v>
      </c>
      <c r="G250" s="132">
        <f t="shared" si="24"/>
        <v>24798.120000000396</v>
      </c>
      <c r="H250" s="132">
        <f t="shared" si="31"/>
        <v>11.903515068493313</v>
      </c>
      <c r="I250" s="113">
        <f t="shared" si="25"/>
        <v>3.515068493312512E-3</v>
      </c>
    </row>
    <row r="251" spans="1:9" x14ac:dyDescent="0.25">
      <c r="A251" s="45">
        <v>43926</v>
      </c>
      <c r="B251" s="134">
        <f t="shared" si="26"/>
        <v>1</v>
      </c>
      <c r="C251" s="132">
        <f t="shared" si="27"/>
        <v>4179</v>
      </c>
      <c r="D251" s="133">
        <f t="shared" si="28"/>
        <v>4168.8100000000004</v>
      </c>
      <c r="E251" s="132">
        <f t="shared" si="29"/>
        <v>10.19</v>
      </c>
      <c r="F251" s="132">
        <f t="shared" si="30"/>
        <v>24798.120000000396</v>
      </c>
      <c r="G251" s="132">
        <f t="shared" si="24"/>
        <v>20629.310000000394</v>
      </c>
      <c r="H251" s="132">
        <f t="shared" si="31"/>
        <v>10.191008219178244</v>
      </c>
      <c r="I251" s="113">
        <f t="shared" si="25"/>
        <v>1.0082191782441186E-3</v>
      </c>
    </row>
    <row r="252" spans="1:9" x14ac:dyDescent="0.25">
      <c r="A252" s="45">
        <v>43927</v>
      </c>
      <c r="B252" s="134">
        <f t="shared" si="26"/>
        <v>1</v>
      </c>
      <c r="C252" s="132">
        <f t="shared" si="27"/>
        <v>4179</v>
      </c>
      <c r="D252" s="133">
        <f t="shared" si="28"/>
        <v>4170.5200000000004</v>
      </c>
      <c r="E252" s="132">
        <f t="shared" si="29"/>
        <v>8.48</v>
      </c>
      <c r="F252" s="132">
        <f t="shared" si="30"/>
        <v>20629.310000000394</v>
      </c>
      <c r="G252" s="132">
        <f t="shared" si="24"/>
        <v>16458.790000000394</v>
      </c>
      <c r="H252" s="132">
        <f t="shared" si="31"/>
        <v>8.4777986301371477</v>
      </c>
      <c r="I252" s="113">
        <f t="shared" si="25"/>
        <v>-2.2013698628526868E-3</v>
      </c>
    </row>
    <row r="253" spans="1:9" x14ac:dyDescent="0.25">
      <c r="A253" s="45">
        <v>43928</v>
      </c>
      <c r="B253" s="134">
        <f t="shared" si="26"/>
        <v>1</v>
      </c>
      <c r="C253" s="132">
        <f t="shared" si="27"/>
        <v>4179</v>
      </c>
      <c r="D253" s="133">
        <f t="shared" si="28"/>
        <v>4172.24</v>
      </c>
      <c r="E253" s="132">
        <f t="shared" si="29"/>
        <v>6.76</v>
      </c>
      <c r="F253" s="132">
        <f t="shared" si="30"/>
        <v>16458.790000000394</v>
      </c>
      <c r="G253" s="132">
        <f t="shared" si="24"/>
        <v>12286.550000000394</v>
      </c>
      <c r="H253" s="132">
        <f t="shared" si="31"/>
        <v>6.7638863013700243</v>
      </c>
      <c r="I253" s="113">
        <f t="shared" si="25"/>
        <v>3.8863013700245475E-3</v>
      </c>
    </row>
    <row r="254" spans="1:9" x14ac:dyDescent="0.25">
      <c r="A254" s="45">
        <v>43929</v>
      </c>
      <c r="B254" s="134">
        <f t="shared" si="26"/>
        <v>1</v>
      </c>
      <c r="C254" s="132">
        <f t="shared" si="27"/>
        <v>4179</v>
      </c>
      <c r="D254" s="133">
        <f t="shared" si="28"/>
        <v>4173.95</v>
      </c>
      <c r="E254" s="132">
        <f t="shared" si="29"/>
        <v>5.05</v>
      </c>
      <c r="F254" s="132">
        <f t="shared" si="30"/>
        <v>12286.550000000394</v>
      </c>
      <c r="G254" s="132">
        <f t="shared" si="24"/>
        <v>8112.6000000003942</v>
      </c>
      <c r="H254" s="132">
        <f t="shared" si="31"/>
        <v>5.0492671232878328</v>
      </c>
      <c r="I254" s="113">
        <f t="shared" si="25"/>
        <v>-7.3287671216704098E-4</v>
      </c>
    </row>
    <row r="255" spans="1:9" x14ac:dyDescent="0.25">
      <c r="A255" s="45">
        <v>43930</v>
      </c>
      <c r="B255" s="134">
        <f t="shared" si="26"/>
        <v>1</v>
      </c>
      <c r="C255" s="132">
        <f t="shared" si="27"/>
        <v>4179</v>
      </c>
      <c r="D255" s="133">
        <f t="shared" si="28"/>
        <v>4175.67</v>
      </c>
      <c r="E255" s="132">
        <f t="shared" si="29"/>
        <v>3.33</v>
      </c>
      <c r="F255" s="132">
        <f t="shared" si="30"/>
        <v>8112.6000000003942</v>
      </c>
      <c r="G255" s="132">
        <f t="shared" si="24"/>
        <v>3936.9300000003941</v>
      </c>
      <c r="H255" s="132">
        <f t="shared" si="31"/>
        <v>3.3339452054796137</v>
      </c>
      <c r="I255" s="113">
        <f t="shared" si="25"/>
        <v>3.9452054796136338E-3</v>
      </c>
    </row>
    <row r="256" spans="1:9" x14ac:dyDescent="0.25">
      <c r="A256" s="45">
        <v>43931</v>
      </c>
      <c r="B256" s="134">
        <f t="shared" ref="B256" si="32">A256-A255</f>
        <v>1</v>
      </c>
      <c r="C256" s="132">
        <f t="shared" si="27"/>
        <v>4179</v>
      </c>
      <c r="D256" s="133">
        <f t="shared" ref="D256" si="33">C256-E256</f>
        <v>3936.9300000003941</v>
      </c>
      <c r="E256" s="132">
        <v>242.06999999960601</v>
      </c>
      <c r="F256" s="132">
        <f t="shared" ref="F256" si="34">G255</f>
        <v>3936.9300000003941</v>
      </c>
      <c r="G256" s="132">
        <f t="shared" ref="G256" si="35">F256-D256</f>
        <v>0</v>
      </c>
      <c r="H256" s="132">
        <f t="shared" ref="H256" si="36">F256*$B$2*B256/365</f>
        <v>1.6179164383563263</v>
      </c>
      <c r="I256" s="113">
        <f t="shared" ref="I256" si="37">H256-E256</f>
        <v>-240.45208356124968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6C47D-A93C-4442-B3A7-E13316206629}">
  <dimension ref="A1:I255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2.28515625" bestFit="1" customWidth="1"/>
    <col min="3" max="3" width="18.42578125" bestFit="1" customWidth="1"/>
    <col min="4" max="4" width="12.85546875" bestFit="1" customWidth="1"/>
    <col min="5" max="5" width="10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8.7109375" bestFit="1" customWidth="1"/>
  </cols>
  <sheetData>
    <row r="1" spans="1:9" x14ac:dyDescent="0.25">
      <c r="A1" s="199" t="s">
        <v>267</v>
      </c>
      <c r="B1" s="46">
        <v>43861</v>
      </c>
      <c r="C1" s="202" t="s">
        <v>377</v>
      </c>
      <c r="D1" s="83">
        <v>1000000</v>
      </c>
      <c r="E1" s="137"/>
      <c r="F1" s="137"/>
      <c r="G1" s="137"/>
      <c r="H1" s="137"/>
      <c r="I1" s="137"/>
    </row>
    <row r="2" spans="1:9" x14ac:dyDescent="0.25">
      <c r="A2" s="199" t="s">
        <v>268</v>
      </c>
      <c r="B2" s="198">
        <v>0.15</v>
      </c>
      <c r="C2" s="196" t="s">
        <v>381</v>
      </c>
      <c r="D2" s="39">
        <f>ROUNDUP(4226.15097777363,0)</f>
        <v>4227</v>
      </c>
      <c r="E2" s="137"/>
      <c r="F2" s="137"/>
      <c r="G2" s="137"/>
      <c r="H2" s="137"/>
      <c r="I2" s="137"/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45">
        <v>43890</v>
      </c>
      <c r="B4" s="134">
        <f>_xlfn.DAYS(A4,B1)</f>
        <v>29</v>
      </c>
      <c r="C4" s="132">
        <f t="shared" ref="C4:C68" si="0">$D$2</f>
        <v>4227</v>
      </c>
      <c r="D4" s="133">
        <f t="shared" ref="D4" si="1">C4-E4</f>
        <v>-7690.8099999999995</v>
      </c>
      <c r="E4" s="132">
        <f>ROUND(F4*B4*$B$2/365,2)</f>
        <v>11917.81</v>
      </c>
      <c r="F4" s="132">
        <f>D1</f>
        <v>1000000</v>
      </c>
      <c r="G4" s="132">
        <f t="shared" ref="G4:G67" si="2">F4-D4</f>
        <v>1007690.81</v>
      </c>
      <c r="H4" s="132">
        <f>F4*$B$2*B4/365</f>
        <v>11917.808219178081</v>
      </c>
      <c r="I4" s="113">
        <f t="shared" ref="I4:I67" si="3">H4-E4</f>
        <v>-1.7808219181461027E-3</v>
      </c>
    </row>
    <row r="5" spans="1:9" x14ac:dyDescent="0.25">
      <c r="A5" s="45">
        <v>43891</v>
      </c>
      <c r="B5" s="134">
        <f t="shared" ref="B5:B68" si="4">A5-A4</f>
        <v>1</v>
      </c>
      <c r="C5" s="132">
        <f t="shared" si="0"/>
        <v>4227</v>
      </c>
      <c r="D5" s="133">
        <f t="shared" ref="D5:D68" si="5">C5-E5</f>
        <v>3812.88</v>
      </c>
      <c r="E5" s="132">
        <f t="shared" ref="E5:E68" si="6">ROUND(F5*B5*$B$2/365,2)</f>
        <v>414.12</v>
      </c>
      <c r="F5" s="132">
        <f t="shared" ref="F5:F68" si="7">G4</f>
        <v>1007690.81</v>
      </c>
      <c r="G5" s="132">
        <f t="shared" si="2"/>
        <v>1003877.93</v>
      </c>
      <c r="H5" s="132">
        <f t="shared" ref="H5:H68" si="8">F5*$B$2*B5/365</f>
        <v>414.11951095890413</v>
      </c>
      <c r="I5" s="113">
        <f t="shared" si="3"/>
        <v>-4.8904109587510902E-4</v>
      </c>
    </row>
    <row r="6" spans="1:9" x14ac:dyDescent="0.25">
      <c r="A6" s="45">
        <v>43892</v>
      </c>
      <c r="B6" s="134">
        <f t="shared" si="4"/>
        <v>1</v>
      </c>
      <c r="C6" s="132">
        <f t="shared" si="0"/>
        <v>4227</v>
      </c>
      <c r="D6" s="133">
        <f t="shared" si="5"/>
        <v>3814.45</v>
      </c>
      <c r="E6" s="132">
        <f t="shared" si="6"/>
        <v>412.55</v>
      </c>
      <c r="F6" s="132">
        <f t="shared" si="7"/>
        <v>1003877.93</v>
      </c>
      <c r="G6" s="132">
        <f t="shared" si="2"/>
        <v>1000063.4800000001</v>
      </c>
      <c r="H6" s="132">
        <f t="shared" si="8"/>
        <v>412.55257397260277</v>
      </c>
      <c r="I6" s="113">
        <f t="shared" si="3"/>
        <v>2.5739726027609322E-3</v>
      </c>
    </row>
    <row r="7" spans="1:9" x14ac:dyDescent="0.25">
      <c r="A7" s="45">
        <v>43893</v>
      </c>
      <c r="B7" s="134">
        <f t="shared" si="4"/>
        <v>1</v>
      </c>
      <c r="C7" s="132">
        <f t="shared" si="0"/>
        <v>4227</v>
      </c>
      <c r="D7" s="133">
        <f t="shared" si="5"/>
        <v>3816.02</v>
      </c>
      <c r="E7" s="132">
        <f t="shared" si="6"/>
        <v>410.98</v>
      </c>
      <c r="F7" s="132">
        <f t="shared" si="7"/>
        <v>1000063.4800000001</v>
      </c>
      <c r="G7" s="132">
        <f t="shared" si="2"/>
        <v>996247.46000000008</v>
      </c>
      <c r="H7" s="132">
        <f t="shared" si="8"/>
        <v>410.98499178082193</v>
      </c>
      <c r="I7" s="113">
        <f t="shared" si="3"/>
        <v>4.9917808219106519E-3</v>
      </c>
    </row>
    <row r="8" spans="1:9" x14ac:dyDescent="0.25">
      <c r="A8" s="45">
        <v>43894</v>
      </c>
      <c r="B8" s="134">
        <f t="shared" si="4"/>
        <v>1</v>
      </c>
      <c r="C8" s="132">
        <f t="shared" si="0"/>
        <v>4227</v>
      </c>
      <c r="D8" s="133">
        <f t="shared" si="5"/>
        <v>3817.58</v>
      </c>
      <c r="E8" s="132">
        <f t="shared" si="6"/>
        <v>409.42</v>
      </c>
      <c r="F8" s="132">
        <f t="shared" si="7"/>
        <v>996247.46000000008</v>
      </c>
      <c r="G8" s="132">
        <f t="shared" si="2"/>
        <v>992429.88000000012</v>
      </c>
      <c r="H8" s="132">
        <f t="shared" si="8"/>
        <v>409.41676438356166</v>
      </c>
      <c r="I8" s="113">
        <f t="shared" si="3"/>
        <v>-3.2356164383600117E-3</v>
      </c>
    </row>
    <row r="9" spans="1:9" x14ac:dyDescent="0.25">
      <c r="A9" s="45">
        <v>43895</v>
      </c>
      <c r="B9" s="134">
        <f t="shared" si="4"/>
        <v>1</v>
      </c>
      <c r="C9" s="132">
        <f t="shared" si="0"/>
        <v>4227</v>
      </c>
      <c r="D9" s="133">
        <f t="shared" si="5"/>
        <v>3819.15</v>
      </c>
      <c r="E9" s="132">
        <f t="shared" si="6"/>
        <v>407.85</v>
      </c>
      <c r="F9" s="132">
        <f t="shared" si="7"/>
        <v>992429.88000000012</v>
      </c>
      <c r="G9" s="132">
        <f t="shared" si="2"/>
        <v>988610.7300000001</v>
      </c>
      <c r="H9" s="132">
        <f t="shared" si="8"/>
        <v>407.847895890411</v>
      </c>
      <c r="I9" s="113">
        <f t="shared" si="3"/>
        <v>-2.104109589026848E-3</v>
      </c>
    </row>
    <row r="10" spans="1:9" x14ac:dyDescent="0.25">
      <c r="A10" s="45">
        <v>43896</v>
      </c>
      <c r="B10" s="134">
        <f t="shared" si="4"/>
        <v>1</v>
      </c>
      <c r="C10" s="132">
        <f t="shared" si="0"/>
        <v>4227</v>
      </c>
      <c r="D10" s="133">
        <f t="shared" si="5"/>
        <v>3820.7200000000003</v>
      </c>
      <c r="E10" s="132">
        <f t="shared" si="6"/>
        <v>406.28</v>
      </c>
      <c r="F10" s="132">
        <f t="shared" si="7"/>
        <v>988610.7300000001</v>
      </c>
      <c r="G10" s="132">
        <f t="shared" si="2"/>
        <v>984790.01000000013</v>
      </c>
      <c r="H10" s="132">
        <f t="shared" si="8"/>
        <v>406.27838219178091</v>
      </c>
      <c r="I10" s="113">
        <f t="shared" si="3"/>
        <v>-1.617808219066319E-3</v>
      </c>
    </row>
    <row r="11" spans="1:9" x14ac:dyDescent="0.25">
      <c r="A11" s="45">
        <v>43897</v>
      </c>
      <c r="B11" s="134">
        <f t="shared" si="4"/>
        <v>1</v>
      </c>
      <c r="C11" s="132">
        <f t="shared" si="0"/>
        <v>4227</v>
      </c>
      <c r="D11" s="133">
        <f t="shared" si="5"/>
        <v>3822.29</v>
      </c>
      <c r="E11" s="132">
        <f t="shared" si="6"/>
        <v>404.71</v>
      </c>
      <c r="F11" s="132">
        <f t="shared" si="7"/>
        <v>984790.01000000013</v>
      </c>
      <c r="G11" s="132">
        <f t="shared" si="2"/>
        <v>980967.72000000009</v>
      </c>
      <c r="H11" s="132">
        <f t="shared" si="8"/>
        <v>404.70822328767127</v>
      </c>
      <c r="I11" s="113">
        <f t="shared" si="3"/>
        <v>-1.7767123287057984E-3</v>
      </c>
    </row>
    <row r="12" spans="1:9" x14ac:dyDescent="0.25">
      <c r="A12" s="45">
        <v>43898</v>
      </c>
      <c r="B12" s="134">
        <f t="shared" si="4"/>
        <v>1</v>
      </c>
      <c r="C12" s="132">
        <f t="shared" si="0"/>
        <v>4227</v>
      </c>
      <c r="D12" s="133">
        <f t="shared" si="5"/>
        <v>3823.86</v>
      </c>
      <c r="E12" s="132">
        <f t="shared" si="6"/>
        <v>403.14</v>
      </c>
      <c r="F12" s="132">
        <f t="shared" si="7"/>
        <v>980967.72000000009</v>
      </c>
      <c r="G12" s="132">
        <f t="shared" si="2"/>
        <v>977143.8600000001</v>
      </c>
      <c r="H12" s="132">
        <f t="shared" si="8"/>
        <v>403.13741917808215</v>
      </c>
      <c r="I12" s="113">
        <f t="shared" si="3"/>
        <v>-2.5808219178315994E-3</v>
      </c>
    </row>
    <row r="13" spans="1:9" x14ac:dyDescent="0.25">
      <c r="A13" s="45">
        <v>43899</v>
      </c>
      <c r="B13" s="134">
        <f t="shared" si="4"/>
        <v>1</v>
      </c>
      <c r="C13" s="132">
        <f t="shared" si="0"/>
        <v>4227</v>
      </c>
      <c r="D13" s="133">
        <f t="shared" si="5"/>
        <v>3825.43</v>
      </c>
      <c r="E13" s="132">
        <f t="shared" si="6"/>
        <v>401.57</v>
      </c>
      <c r="F13" s="132">
        <f t="shared" si="7"/>
        <v>977143.8600000001</v>
      </c>
      <c r="G13" s="132">
        <f t="shared" si="2"/>
        <v>973318.43</v>
      </c>
      <c r="H13" s="132">
        <f t="shared" si="8"/>
        <v>401.56596986301372</v>
      </c>
      <c r="I13" s="113">
        <f t="shared" si="3"/>
        <v>-4.0301369862731917E-3</v>
      </c>
    </row>
    <row r="14" spans="1:9" x14ac:dyDescent="0.25">
      <c r="A14" s="45">
        <v>43900</v>
      </c>
      <c r="B14" s="134">
        <f t="shared" si="4"/>
        <v>1</v>
      </c>
      <c r="C14" s="132">
        <f t="shared" si="0"/>
        <v>4227</v>
      </c>
      <c r="D14" s="133">
        <f t="shared" si="5"/>
        <v>3827.01</v>
      </c>
      <c r="E14" s="132">
        <f t="shared" si="6"/>
        <v>399.99</v>
      </c>
      <c r="F14" s="132">
        <f t="shared" si="7"/>
        <v>973318.43</v>
      </c>
      <c r="G14" s="132">
        <f t="shared" si="2"/>
        <v>969491.42</v>
      </c>
      <c r="H14" s="132">
        <f t="shared" si="8"/>
        <v>399.99387534246574</v>
      </c>
      <c r="I14" s="113">
        <f t="shared" si="3"/>
        <v>3.875342465732956E-3</v>
      </c>
    </row>
    <row r="15" spans="1:9" x14ac:dyDescent="0.25">
      <c r="A15" s="45">
        <v>43901</v>
      </c>
      <c r="B15" s="134">
        <f t="shared" si="4"/>
        <v>1</v>
      </c>
      <c r="C15" s="132">
        <f t="shared" si="0"/>
        <v>4227</v>
      </c>
      <c r="D15" s="133">
        <f t="shared" si="5"/>
        <v>3828.58</v>
      </c>
      <c r="E15" s="132">
        <f t="shared" si="6"/>
        <v>398.42</v>
      </c>
      <c r="F15" s="132">
        <f t="shared" si="7"/>
        <v>969491.42</v>
      </c>
      <c r="G15" s="132">
        <f t="shared" si="2"/>
        <v>965662.84000000008</v>
      </c>
      <c r="H15" s="132">
        <f t="shared" si="8"/>
        <v>398.42113150684929</v>
      </c>
      <c r="I15" s="113">
        <f t="shared" si="3"/>
        <v>1.1315068492763203E-3</v>
      </c>
    </row>
    <row r="16" spans="1:9" x14ac:dyDescent="0.25">
      <c r="A16" s="45">
        <v>43902</v>
      </c>
      <c r="B16" s="134">
        <f t="shared" si="4"/>
        <v>1</v>
      </c>
      <c r="C16" s="132">
        <f t="shared" si="0"/>
        <v>4227</v>
      </c>
      <c r="D16" s="133">
        <f t="shared" si="5"/>
        <v>3830.15</v>
      </c>
      <c r="E16" s="132">
        <f t="shared" si="6"/>
        <v>396.85</v>
      </c>
      <c r="F16" s="132">
        <f t="shared" si="7"/>
        <v>965662.84000000008</v>
      </c>
      <c r="G16" s="132">
        <f t="shared" si="2"/>
        <v>961832.69000000006</v>
      </c>
      <c r="H16" s="132">
        <f t="shared" si="8"/>
        <v>396.84774246575347</v>
      </c>
      <c r="I16" s="113">
        <f t="shared" si="3"/>
        <v>-2.2575342465529502E-3</v>
      </c>
    </row>
    <row r="17" spans="1:9" x14ac:dyDescent="0.25">
      <c r="A17" s="45">
        <v>43903</v>
      </c>
      <c r="B17" s="134">
        <f t="shared" si="4"/>
        <v>1</v>
      </c>
      <c r="C17" s="132">
        <f t="shared" si="0"/>
        <v>4227</v>
      </c>
      <c r="D17" s="133">
        <f t="shared" si="5"/>
        <v>3831.73</v>
      </c>
      <c r="E17" s="132">
        <f t="shared" si="6"/>
        <v>395.27</v>
      </c>
      <c r="F17" s="132">
        <f t="shared" si="7"/>
        <v>961832.69000000006</v>
      </c>
      <c r="G17" s="132">
        <f t="shared" si="2"/>
        <v>958000.96000000008</v>
      </c>
      <c r="H17" s="132">
        <f t="shared" si="8"/>
        <v>395.2737082191781</v>
      </c>
      <c r="I17" s="113">
        <f t="shared" si="3"/>
        <v>3.7082191781223628E-3</v>
      </c>
    </row>
    <row r="18" spans="1:9" x14ac:dyDescent="0.25">
      <c r="A18" s="45">
        <v>43904</v>
      </c>
      <c r="B18" s="134">
        <f t="shared" si="4"/>
        <v>1</v>
      </c>
      <c r="C18" s="132">
        <f t="shared" si="0"/>
        <v>4227</v>
      </c>
      <c r="D18" s="133">
        <f t="shared" si="5"/>
        <v>3833.3</v>
      </c>
      <c r="E18" s="132">
        <f t="shared" si="6"/>
        <v>393.7</v>
      </c>
      <c r="F18" s="132">
        <f t="shared" si="7"/>
        <v>958000.96000000008</v>
      </c>
      <c r="G18" s="132">
        <f t="shared" si="2"/>
        <v>954167.66</v>
      </c>
      <c r="H18" s="132">
        <f t="shared" si="8"/>
        <v>393.69902465753427</v>
      </c>
      <c r="I18" s="113">
        <f t="shared" si="3"/>
        <v>-9.7534246572195116E-4</v>
      </c>
    </row>
    <row r="19" spans="1:9" x14ac:dyDescent="0.25">
      <c r="A19" s="45">
        <v>43905</v>
      </c>
      <c r="B19" s="134">
        <f t="shared" si="4"/>
        <v>1</v>
      </c>
      <c r="C19" s="132">
        <f t="shared" si="0"/>
        <v>4227</v>
      </c>
      <c r="D19" s="133">
        <f t="shared" si="5"/>
        <v>3834.88</v>
      </c>
      <c r="E19" s="132">
        <f t="shared" si="6"/>
        <v>392.12</v>
      </c>
      <c r="F19" s="132">
        <f t="shared" si="7"/>
        <v>954167.66</v>
      </c>
      <c r="G19" s="132">
        <f t="shared" si="2"/>
        <v>950332.78</v>
      </c>
      <c r="H19" s="132">
        <f t="shared" si="8"/>
        <v>392.123695890411</v>
      </c>
      <c r="I19" s="113">
        <f t="shared" si="3"/>
        <v>3.6958904109951618E-3</v>
      </c>
    </row>
    <row r="20" spans="1:9" x14ac:dyDescent="0.25">
      <c r="A20" s="45">
        <v>43906</v>
      </c>
      <c r="B20" s="134">
        <f t="shared" si="4"/>
        <v>1</v>
      </c>
      <c r="C20" s="132">
        <f t="shared" si="0"/>
        <v>4227</v>
      </c>
      <c r="D20" s="133">
        <f t="shared" si="5"/>
        <v>3836.45</v>
      </c>
      <c r="E20" s="132">
        <f t="shared" si="6"/>
        <v>390.55</v>
      </c>
      <c r="F20" s="132">
        <f t="shared" si="7"/>
        <v>950332.78</v>
      </c>
      <c r="G20" s="132">
        <f t="shared" si="2"/>
        <v>946496.33000000007</v>
      </c>
      <c r="H20" s="132">
        <f t="shared" si="8"/>
        <v>390.54771780821915</v>
      </c>
      <c r="I20" s="113">
        <f t="shared" si="3"/>
        <v>-2.2821917808641956E-3</v>
      </c>
    </row>
    <row r="21" spans="1:9" x14ac:dyDescent="0.25">
      <c r="A21" s="45">
        <v>43907</v>
      </c>
      <c r="B21" s="134">
        <f t="shared" si="4"/>
        <v>1</v>
      </c>
      <c r="C21" s="132">
        <f t="shared" si="0"/>
        <v>4227</v>
      </c>
      <c r="D21" s="133">
        <f t="shared" si="5"/>
        <v>3838.0299999999997</v>
      </c>
      <c r="E21" s="132">
        <f t="shared" si="6"/>
        <v>388.97</v>
      </c>
      <c r="F21" s="132">
        <f t="shared" si="7"/>
        <v>946496.33000000007</v>
      </c>
      <c r="G21" s="132">
        <f t="shared" si="2"/>
        <v>942658.3</v>
      </c>
      <c r="H21" s="132">
        <f t="shared" si="8"/>
        <v>388.97109452054798</v>
      </c>
      <c r="I21" s="113">
        <f t="shared" si="3"/>
        <v>1.0945205479515607E-3</v>
      </c>
    </row>
    <row r="22" spans="1:9" x14ac:dyDescent="0.25">
      <c r="A22" s="45">
        <v>43908</v>
      </c>
      <c r="B22" s="134">
        <f t="shared" si="4"/>
        <v>1</v>
      </c>
      <c r="C22" s="132">
        <f t="shared" si="0"/>
        <v>4227</v>
      </c>
      <c r="D22" s="133">
        <f t="shared" si="5"/>
        <v>3839.61</v>
      </c>
      <c r="E22" s="132">
        <f t="shared" si="6"/>
        <v>387.39</v>
      </c>
      <c r="F22" s="132">
        <f t="shared" si="7"/>
        <v>942658.3</v>
      </c>
      <c r="G22" s="132">
        <f t="shared" si="2"/>
        <v>938818.69000000006</v>
      </c>
      <c r="H22" s="132">
        <f t="shared" si="8"/>
        <v>387.39382191780822</v>
      </c>
      <c r="I22" s="113">
        <f t="shared" si="3"/>
        <v>3.8219178082385952E-3</v>
      </c>
    </row>
    <row r="23" spans="1:9" x14ac:dyDescent="0.25">
      <c r="A23" s="45">
        <v>43909</v>
      </c>
      <c r="B23" s="134">
        <f t="shared" si="4"/>
        <v>1</v>
      </c>
      <c r="C23" s="132">
        <f t="shared" si="0"/>
        <v>4227</v>
      </c>
      <c r="D23" s="133">
        <f t="shared" si="5"/>
        <v>3841.18</v>
      </c>
      <c r="E23" s="132">
        <f t="shared" si="6"/>
        <v>385.82</v>
      </c>
      <c r="F23" s="132">
        <f t="shared" si="7"/>
        <v>938818.69000000006</v>
      </c>
      <c r="G23" s="132">
        <f t="shared" si="2"/>
        <v>934977.51</v>
      </c>
      <c r="H23" s="132">
        <f t="shared" si="8"/>
        <v>385.8159</v>
      </c>
      <c r="I23" s="113">
        <f t="shared" si="3"/>
        <v>-4.0999999999939973E-3</v>
      </c>
    </row>
    <row r="24" spans="1:9" x14ac:dyDescent="0.25">
      <c r="A24" s="45">
        <v>43910</v>
      </c>
      <c r="B24" s="134">
        <f t="shared" si="4"/>
        <v>1</v>
      </c>
      <c r="C24" s="132">
        <f t="shared" si="0"/>
        <v>4227</v>
      </c>
      <c r="D24" s="133">
        <f t="shared" si="5"/>
        <v>3842.76</v>
      </c>
      <c r="E24" s="132">
        <f t="shared" si="6"/>
        <v>384.24</v>
      </c>
      <c r="F24" s="132">
        <f t="shared" si="7"/>
        <v>934977.51</v>
      </c>
      <c r="G24" s="132">
        <f t="shared" si="2"/>
        <v>931134.75</v>
      </c>
      <c r="H24" s="132">
        <f t="shared" si="8"/>
        <v>384.23733287671229</v>
      </c>
      <c r="I24" s="113">
        <f t="shared" si="3"/>
        <v>-2.6671232877220064E-3</v>
      </c>
    </row>
    <row r="25" spans="1:9" x14ac:dyDescent="0.25">
      <c r="A25" s="45">
        <v>43911</v>
      </c>
      <c r="B25" s="134">
        <f t="shared" si="4"/>
        <v>1</v>
      </c>
      <c r="C25" s="132">
        <f t="shared" si="0"/>
        <v>4227</v>
      </c>
      <c r="D25" s="133">
        <f t="shared" si="5"/>
        <v>3844.34</v>
      </c>
      <c r="E25" s="132">
        <f t="shared" si="6"/>
        <v>382.66</v>
      </c>
      <c r="F25" s="132">
        <f t="shared" si="7"/>
        <v>931134.75</v>
      </c>
      <c r="G25" s="132">
        <f t="shared" si="2"/>
        <v>927290.41</v>
      </c>
      <c r="H25" s="132">
        <f t="shared" si="8"/>
        <v>382.65811643835616</v>
      </c>
      <c r="I25" s="113">
        <f t="shared" si="3"/>
        <v>-1.8835616438650504E-3</v>
      </c>
    </row>
    <row r="26" spans="1:9" x14ac:dyDescent="0.25">
      <c r="A26" s="45">
        <v>43912</v>
      </c>
      <c r="B26" s="134">
        <f t="shared" si="4"/>
        <v>1</v>
      </c>
      <c r="C26" s="132">
        <f t="shared" si="0"/>
        <v>4227</v>
      </c>
      <c r="D26" s="133">
        <f t="shared" si="5"/>
        <v>3845.92</v>
      </c>
      <c r="E26" s="132">
        <f t="shared" si="6"/>
        <v>381.08</v>
      </c>
      <c r="F26" s="132">
        <f t="shared" si="7"/>
        <v>927290.41</v>
      </c>
      <c r="G26" s="132">
        <f t="shared" si="2"/>
        <v>923444.49</v>
      </c>
      <c r="H26" s="132">
        <f t="shared" si="8"/>
        <v>381.07825068493156</v>
      </c>
      <c r="I26" s="113">
        <f t="shared" si="3"/>
        <v>-1.7493150684231296E-3</v>
      </c>
    </row>
    <row r="27" spans="1:9" x14ac:dyDescent="0.25">
      <c r="A27" s="45">
        <v>43913</v>
      </c>
      <c r="B27" s="134">
        <f t="shared" si="4"/>
        <v>1</v>
      </c>
      <c r="C27" s="132">
        <f t="shared" si="0"/>
        <v>4227</v>
      </c>
      <c r="D27" s="133">
        <f t="shared" si="5"/>
        <v>3847.5</v>
      </c>
      <c r="E27" s="132">
        <f t="shared" si="6"/>
        <v>379.5</v>
      </c>
      <c r="F27" s="132">
        <f t="shared" si="7"/>
        <v>923444.49</v>
      </c>
      <c r="G27" s="132">
        <f t="shared" si="2"/>
        <v>919596.99</v>
      </c>
      <c r="H27" s="132">
        <f t="shared" si="8"/>
        <v>379.49773561643838</v>
      </c>
      <c r="I27" s="113">
        <f t="shared" si="3"/>
        <v>-2.2643835616236174E-3</v>
      </c>
    </row>
    <row r="28" spans="1:9" x14ac:dyDescent="0.25">
      <c r="A28" s="45">
        <v>43914</v>
      </c>
      <c r="B28" s="134">
        <f t="shared" si="4"/>
        <v>1</v>
      </c>
      <c r="C28" s="132">
        <f t="shared" si="0"/>
        <v>4227</v>
      </c>
      <c r="D28" s="133">
        <f t="shared" si="5"/>
        <v>3849.08</v>
      </c>
      <c r="E28" s="132">
        <f t="shared" si="6"/>
        <v>377.92</v>
      </c>
      <c r="F28" s="132">
        <f t="shared" si="7"/>
        <v>919596.99</v>
      </c>
      <c r="G28" s="132">
        <f t="shared" si="2"/>
        <v>915747.91</v>
      </c>
      <c r="H28" s="132">
        <f t="shared" si="8"/>
        <v>377.91657123287672</v>
      </c>
      <c r="I28" s="113">
        <f t="shared" si="3"/>
        <v>-3.4287671232959838E-3</v>
      </c>
    </row>
    <row r="29" spans="1:9" x14ac:dyDescent="0.25">
      <c r="A29" s="45">
        <v>43915</v>
      </c>
      <c r="B29" s="134">
        <f t="shared" si="4"/>
        <v>1</v>
      </c>
      <c r="C29" s="132">
        <f t="shared" si="0"/>
        <v>4227</v>
      </c>
      <c r="D29" s="133">
        <f t="shared" si="5"/>
        <v>3850.67</v>
      </c>
      <c r="E29" s="132">
        <f t="shared" si="6"/>
        <v>376.33</v>
      </c>
      <c r="F29" s="132">
        <f t="shared" si="7"/>
        <v>915747.91</v>
      </c>
      <c r="G29" s="132">
        <f t="shared" si="2"/>
        <v>911897.24</v>
      </c>
      <c r="H29" s="132">
        <f t="shared" si="8"/>
        <v>376.33475753424659</v>
      </c>
      <c r="I29" s="113">
        <f t="shared" si="3"/>
        <v>4.7575342466075199E-3</v>
      </c>
    </row>
    <row r="30" spans="1:9" x14ac:dyDescent="0.25">
      <c r="A30" s="45">
        <v>43916</v>
      </c>
      <c r="B30" s="134">
        <f t="shared" si="4"/>
        <v>1</v>
      </c>
      <c r="C30" s="132">
        <f t="shared" si="0"/>
        <v>4227</v>
      </c>
      <c r="D30" s="133">
        <f t="shared" si="5"/>
        <v>3852.25</v>
      </c>
      <c r="E30" s="132">
        <f t="shared" si="6"/>
        <v>374.75</v>
      </c>
      <c r="F30" s="132">
        <f t="shared" si="7"/>
        <v>911897.24</v>
      </c>
      <c r="G30" s="132">
        <f t="shared" si="2"/>
        <v>908044.99</v>
      </c>
      <c r="H30" s="132">
        <f t="shared" si="8"/>
        <v>374.75229041095884</v>
      </c>
      <c r="I30" s="113">
        <f t="shared" si="3"/>
        <v>2.2904109588353094E-3</v>
      </c>
    </row>
    <row r="31" spans="1:9" x14ac:dyDescent="0.25">
      <c r="A31" s="45">
        <v>43917</v>
      </c>
      <c r="B31" s="134">
        <f t="shared" si="4"/>
        <v>1</v>
      </c>
      <c r="C31" s="132">
        <f t="shared" si="0"/>
        <v>4227</v>
      </c>
      <c r="D31" s="133">
        <f t="shared" si="5"/>
        <v>3853.83</v>
      </c>
      <c r="E31" s="132">
        <f t="shared" si="6"/>
        <v>373.17</v>
      </c>
      <c r="F31" s="132">
        <f t="shared" si="7"/>
        <v>908044.99</v>
      </c>
      <c r="G31" s="132">
        <f t="shared" si="2"/>
        <v>904191.16</v>
      </c>
      <c r="H31" s="132">
        <f t="shared" si="8"/>
        <v>373.16917397260272</v>
      </c>
      <c r="I31" s="113">
        <f t="shared" si="3"/>
        <v>-8.2602739729509267E-4</v>
      </c>
    </row>
    <row r="32" spans="1:9" x14ac:dyDescent="0.25">
      <c r="A32" s="45">
        <v>43918</v>
      </c>
      <c r="B32" s="134">
        <f t="shared" si="4"/>
        <v>1</v>
      </c>
      <c r="C32" s="132">
        <f t="shared" si="0"/>
        <v>4227</v>
      </c>
      <c r="D32" s="133">
        <f t="shared" si="5"/>
        <v>3855.41</v>
      </c>
      <c r="E32" s="132">
        <f t="shared" si="6"/>
        <v>371.59</v>
      </c>
      <c r="F32" s="132">
        <f t="shared" si="7"/>
        <v>904191.16</v>
      </c>
      <c r="G32" s="132">
        <f t="shared" si="2"/>
        <v>900335.75</v>
      </c>
      <c r="H32" s="132">
        <f t="shared" si="8"/>
        <v>371.58540821917808</v>
      </c>
      <c r="I32" s="113">
        <f t="shared" si="3"/>
        <v>-4.5917808218973732E-3</v>
      </c>
    </row>
    <row r="33" spans="1:9" x14ac:dyDescent="0.25">
      <c r="A33" s="45">
        <v>43919</v>
      </c>
      <c r="B33" s="134">
        <f t="shared" si="4"/>
        <v>1</v>
      </c>
      <c r="C33" s="132">
        <f t="shared" si="0"/>
        <v>4227</v>
      </c>
      <c r="D33" s="133">
        <f t="shared" si="5"/>
        <v>3857</v>
      </c>
      <c r="E33" s="132">
        <f t="shared" si="6"/>
        <v>370</v>
      </c>
      <c r="F33" s="132">
        <f t="shared" si="7"/>
        <v>900335.75</v>
      </c>
      <c r="G33" s="132">
        <f t="shared" si="2"/>
        <v>896478.75</v>
      </c>
      <c r="H33" s="132">
        <f t="shared" si="8"/>
        <v>370.00099315068491</v>
      </c>
      <c r="I33" s="113">
        <f t="shared" si="3"/>
        <v>9.9315068490568592E-4</v>
      </c>
    </row>
    <row r="34" spans="1:9" x14ac:dyDescent="0.25">
      <c r="A34" s="45">
        <v>43920</v>
      </c>
      <c r="B34" s="134">
        <f t="shared" si="4"/>
        <v>1</v>
      </c>
      <c r="C34" s="132">
        <f t="shared" si="0"/>
        <v>4227</v>
      </c>
      <c r="D34" s="133">
        <f t="shared" si="5"/>
        <v>3858.58</v>
      </c>
      <c r="E34" s="132">
        <f t="shared" si="6"/>
        <v>368.42</v>
      </c>
      <c r="F34" s="132">
        <f t="shared" si="7"/>
        <v>896478.75</v>
      </c>
      <c r="G34" s="132">
        <f t="shared" si="2"/>
        <v>892620.17</v>
      </c>
      <c r="H34" s="132">
        <f t="shared" si="8"/>
        <v>368.41592465753422</v>
      </c>
      <c r="I34" s="113">
        <f t="shared" si="3"/>
        <v>-4.0753424657964388E-3</v>
      </c>
    </row>
    <row r="35" spans="1:9" x14ac:dyDescent="0.25">
      <c r="A35" s="45">
        <v>43921</v>
      </c>
      <c r="B35" s="134">
        <f t="shared" si="4"/>
        <v>1</v>
      </c>
      <c r="C35" s="132">
        <f t="shared" si="0"/>
        <v>4227</v>
      </c>
      <c r="D35" s="133">
        <f t="shared" si="5"/>
        <v>3860.17</v>
      </c>
      <c r="E35" s="132">
        <f t="shared" si="6"/>
        <v>366.83</v>
      </c>
      <c r="F35" s="132">
        <f t="shared" si="7"/>
        <v>892620.17</v>
      </c>
      <c r="G35" s="132">
        <f t="shared" si="2"/>
        <v>888760</v>
      </c>
      <c r="H35" s="132">
        <f t="shared" si="8"/>
        <v>366.83020684931506</v>
      </c>
      <c r="I35" s="113">
        <f t="shared" si="3"/>
        <v>2.0684931507730653E-4</v>
      </c>
    </row>
    <row r="36" spans="1:9" x14ac:dyDescent="0.25">
      <c r="A36" s="45">
        <v>43922</v>
      </c>
      <c r="B36" s="134">
        <f t="shared" si="4"/>
        <v>1</v>
      </c>
      <c r="C36" s="132">
        <f t="shared" si="0"/>
        <v>4227</v>
      </c>
      <c r="D36" s="133">
        <f t="shared" si="5"/>
        <v>3861.76</v>
      </c>
      <c r="E36" s="132">
        <f t="shared" si="6"/>
        <v>365.24</v>
      </c>
      <c r="F36" s="132">
        <f t="shared" si="7"/>
        <v>888760</v>
      </c>
      <c r="G36" s="132">
        <f t="shared" si="2"/>
        <v>884898.24</v>
      </c>
      <c r="H36" s="132">
        <f t="shared" si="8"/>
        <v>365.24383561643833</v>
      </c>
      <c r="I36" s="113">
        <f t="shared" si="3"/>
        <v>3.8356164383230862E-3</v>
      </c>
    </row>
    <row r="37" spans="1:9" x14ac:dyDescent="0.25">
      <c r="A37" s="45">
        <v>43923</v>
      </c>
      <c r="B37" s="134">
        <f t="shared" si="4"/>
        <v>1</v>
      </c>
      <c r="C37" s="132">
        <f t="shared" si="0"/>
        <v>4227</v>
      </c>
      <c r="D37" s="133">
        <f t="shared" si="5"/>
        <v>3863.34</v>
      </c>
      <c r="E37" s="132">
        <f t="shared" si="6"/>
        <v>363.66</v>
      </c>
      <c r="F37" s="132">
        <f t="shared" si="7"/>
        <v>884898.24</v>
      </c>
      <c r="G37" s="132">
        <f t="shared" si="2"/>
        <v>881034.9</v>
      </c>
      <c r="H37" s="132">
        <f t="shared" si="8"/>
        <v>363.65681095890415</v>
      </c>
      <c r="I37" s="113">
        <f t="shared" si="3"/>
        <v>-3.1890410958794746E-3</v>
      </c>
    </row>
    <row r="38" spans="1:9" x14ac:dyDescent="0.25">
      <c r="A38" s="45">
        <v>43924</v>
      </c>
      <c r="B38" s="134">
        <f t="shared" si="4"/>
        <v>1</v>
      </c>
      <c r="C38" s="132">
        <f t="shared" si="0"/>
        <v>4227</v>
      </c>
      <c r="D38" s="133">
        <f t="shared" si="5"/>
        <v>3864.93</v>
      </c>
      <c r="E38" s="132">
        <f t="shared" si="6"/>
        <v>362.07</v>
      </c>
      <c r="F38" s="132">
        <f t="shared" si="7"/>
        <v>881034.9</v>
      </c>
      <c r="G38" s="132">
        <f t="shared" si="2"/>
        <v>877169.97</v>
      </c>
      <c r="H38" s="132">
        <f t="shared" si="8"/>
        <v>362.06913698630132</v>
      </c>
      <c r="I38" s="113">
        <f t="shared" si="3"/>
        <v>-8.6301369867669564E-4</v>
      </c>
    </row>
    <row r="39" spans="1:9" x14ac:dyDescent="0.25">
      <c r="A39" s="45">
        <v>43925</v>
      </c>
      <c r="B39" s="134">
        <f t="shared" si="4"/>
        <v>1</v>
      </c>
      <c r="C39" s="132">
        <f t="shared" si="0"/>
        <v>4227</v>
      </c>
      <c r="D39" s="133">
        <f t="shared" si="5"/>
        <v>3866.52</v>
      </c>
      <c r="E39" s="132">
        <f t="shared" si="6"/>
        <v>360.48</v>
      </c>
      <c r="F39" s="132">
        <f t="shared" si="7"/>
        <v>877169.97</v>
      </c>
      <c r="G39" s="132">
        <f t="shared" si="2"/>
        <v>873303.45</v>
      </c>
      <c r="H39" s="132">
        <f t="shared" si="8"/>
        <v>360.48080958904109</v>
      </c>
      <c r="I39" s="113">
        <f t="shared" si="3"/>
        <v>8.0958904106864793E-4</v>
      </c>
    </row>
    <row r="40" spans="1:9" x14ac:dyDescent="0.25">
      <c r="A40" s="45">
        <v>43926</v>
      </c>
      <c r="B40" s="134">
        <f t="shared" si="4"/>
        <v>1</v>
      </c>
      <c r="C40" s="132">
        <f t="shared" si="0"/>
        <v>4227</v>
      </c>
      <c r="D40" s="133">
        <f t="shared" si="5"/>
        <v>3868.11</v>
      </c>
      <c r="E40" s="132">
        <f t="shared" si="6"/>
        <v>358.89</v>
      </c>
      <c r="F40" s="132">
        <f t="shared" si="7"/>
        <v>873303.45</v>
      </c>
      <c r="G40" s="132">
        <f t="shared" si="2"/>
        <v>869435.34</v>
      </c>
      <c r="H40" s="132">
        <f t="shared" si="8"/>
        <v>358.89182876712323</v>
      </c>
      <c r="I40" s="113">
        <f t="shared" si="3"/>
        <v>1.8287671232428693E-3</v>
      </c>
    </row>
    <row r="41" spans="1:9" x14ac:dyDescent="0.25">
      <c r="A41" s="45">
        <v>43927</v>
      </c>
      <c r="B41" s="134">
        <f t="shared" si="4"/>
        <v>1</v>
      </c>
      <c r="C41" s="132">
        <f t="shared" si="0"/>
        <v>4227</v>
      </c>
      <c r="D41" s="133">
        <f t="shared" si="5"/>
        <v>3869.7</v>
      </c>
      <c r="E41" s="132">
        <f t="shared" si="6"/>
        <v>357.3</v>
      </c>
      <c r="F41" s="132">
        <f t="shared" si="7"/>
        <v>869435.34</v>
      </c>
      <c r="G41" s="132">
        <f t="shared" si="2"/>
        <v>865565.64</v>
      </c>
      <c r="H41" s="132">
        <f t="shared" si="8"/>
        <v>357.30219452054791</v>
      </c>
      <c r="I41" s="113">
        <f t="shared" si="3"/>
        <v>2.1945205479028118E-3</v>
      </c>
    </row>
    <row r="42" spans="1:9" x14ac:dyDescent="0.25">
      <c r="A42" s="45">
        <v>43928</v>
      </c>
      <c r="B42" s="134">
        <f t="shared" si="4"/>
        <v>1</v>
      </c>
      <c r="C42" s="132">
        <f t="shared" si="0"/>
        <v>4227</v>
      </c>
      <c r="D42" s="133">
        <f t="shared" si="5"/>
        <v>3871.29</v>
      </c>
      <c r="E42" s="132">
        <f t="shared" si="6"/>
        <v>355.71</v>
      </c>
      <c r="F42" s="132">
        <f t="shared" si="7"/>
        <v>865565.64</v>
      </c>
      <c r="G42" s="132">
        <f t="shared" si="2"/>
        <v>861694.35</v>
      </c>
      <c r="H42" s="132">
        <f t="shared" si="8"/>
        <v>355.71190684931503</v>
      </c>
      <c r="I42" s="113">
        <f t="shared" si="3"/>
        <v>1.9068493150484755E-3</v>
      </c>
    </row>
    <row r="43" spans="1:9" x14ac:dyDescent="0.25">
      <c r="A43" s="45">
        <v>43929</v>
      </c>
      <c r="B43" s="134">
        <f t="shared" si="4"/>
        <v>1</v>
      </c>
      <c r="C43" s="132">
        <f t="shared" si="0"/>
        <v>4227</v>
      </c>
      <c r="D43" s="133">
        <f t="shared" si="5"/>
        <v>3872.88</v>
      </c>
      <c r="E43" s="132">
        <f t="shared" si="6"/>
        <v>354.12</v>
      </c>
      <c r="F43" s="132">
        <f t="shared" si="7"/>
        <v>861694.35</v>
      </c>
      <c r="G43" s="132">
        <f t="shared" si="2"/>
        <v>857821.47</v>
      </c>
      <c r="H43" s="132">
        <f t="shared" si="8"/>
        <v>354.12096575342463</v>
      </c>
      <c r="I43" s="113">
        <f t="shared" si="3"/>
        <v>9.6575342462301705E-4</v>
      </c>
    </row>
    <row r="44" spans="1:9" x14ac:dyDescent="0.25">
      <c r="A44" s="45">
        <v>43930</v>
      </c>
      <c r="B44" s="134">
        <f t="shared" si="4"/>
        <v>1</v>
      </c>
      <c r="C44" s="132">
        <f t="shared" si="0"/>
        <v>4227</v>
      </c>
      <c r="D44" s="133">
        <f t="shared" si="5"/>
        <v>3874.4700000000003</v>
      </c>
      <c r="E44" s="132">
        <f t="shared" si="6"/>
        <v>352.53</v>
      </c>
      <c r="F44" s="132">
        <f t="shared" si="7"/>
        <v>857821.47</v>
      </c>
      <c r="G44" s="132">
        <f t="shared" si="2"/>
        <v>853947</v>
      </c>
      <c r="H44" s="132">
        <f t="shared" si="8"/>
        <v>352.52937123287671</v>
      </c>
      <c r="I44" s="113">
        <f t="shared" si="3"/>
        <v>-6.2876712325987683E-4</v>
      </c>
    </row>
    <row r="45" spans="1:9" x14ac:dyDescent="0.25">
      <c r="A45" s="45">
        <v>43931</v>
      </c>
      <c r="B45" s="134">
        <f t="shared" si="4"/>
        <v>1</v>
      </c>
      <c r="C45" s="132">
        <f t="shared" si="0"/>
        <v>4227</v>
      </c>
      <c r="D45" s="133">
        <f t="shared" si="5"/>
        <v>3876.06</v>
      </c>
      <c r="E45" s="132">
        <f t="shared" si="6"/>
        <v>350.94</v>
      </c>
      <c r="F45" s="132">
        <f t="shared" si="7"/>
        <v>853947</v>
      </c>
      <c r="G45" s="132">
        <f t="shared" si="2"/>
        <v>850070.94</v>
      </c>
      <c r="H45" s="132">
        <f t="shared" si="8"/>
        <v>350.93712328767123</v>
      </c>
      <c r="I45" s="113">
        <f t="shared" si="3"/>
        <v>-2.8767123287707363E-3</v>
      </c>
    </row>
    <row r="46" spans="1:9" x14ac:dyDescent="0.25">
      <c r="A46" s="45">
        <v>43932</v>
      </c>
      <c r="B46" s="134">
        <f t="shared" si="4"/>
        <v>1</v>
      </c>
      <c r="C46" s="132">
        <f t="shared" si="0"/>
        <v>4227</v>
      </c>
      <c r="D46" s="133">
        <f t="shared" si="5"/>
        <v>3877.66</v>
      </c>
      <c r="E46" s="132">
        <f t="shared" si="6"/>
        <v>349.34</v>
      </c>
      <c r="F46" s="132">
        <f t="shared" si="7"/>
        <v>850070.94</v>
      </c>
      <c r="G46" s="132">
        <f t="shared" si="2"/>
        <v>846193.27999999991</v>
      </c>
      <c r="H46" s="132">
        <f t="shared" si="8"/>
        <v>349.34422191780817</v>
      </c>
      <c r="I46" s="113">
        <f t="shared" si="3"/>
        <v>4.2219178081950304E-3</v>
      </c>
    </row>
    <row r="47" spans="1:9" x14ac:dyDescent="0.25">
      <c r="A47" s="45">
        <v>43933</v>
      </c>
      <c r="B47" s="134">
        <f t="shared" si="4"/>
        <v>1</v>
      </c>
      <c r="C47" s="132">
        <f t="shared" si="0"/>
        <v>4227</v>
      </c>
      <c r="D47" s="133">
        <f t="shared" si="5"/>
        <v>3879.25</v>
      </c>
      <c r="E47" s="132">
        <f t="shared" si="6"/>
        <v>347.75</v>
      </c>
      <c r="F47" s="132">
        <f t="shared" si="7"/>
        <v>846193.27999999991</v>
      </c>
      <c r="G47" s="132">
        <f t="shared" si="2"/>
        <v>842314.02999999991</v>
      </c>
      <c r="H47" s="132">
        <f t="shared" si="8"/>
        <v>347.75066301369861</v>
      </c>
      <c r="I47" s="113">
        <f t="shared" si="3"/>
        <v>6.6301369861321291E-4</v>
      </c>
    </row>
    <row r="48" spans="1:9" x14ac:dyDescent="0.25">
      <c r="A48" s="45">
        <v>43934</v>
      </c>
      <c r="B48" s="134">
        <f t="shared" si="4"/>
        <v>1</v>
      </c>
      <c r="C48" s="132">
        <f t="shared" si="0"/>
        <v>4227</v>
      </c>
      <c r="D48" s="133">
        <f t="shared" si="5"/>
        <v>3880.84</v>
      </c>
      <c r="E48" s="132">
        <f t="shared" si="6"/>
        <v>346.16</v>
      </c>
      <c r="F48" s="132">
        <f t="shared" si="7"/>
        <v>842314.02999999991</v>
      </c>
      <c r="G48" s="132">
        <f t="shared" si="2"/>
        <v>838433.19</v>
      </c>
      <c r="H48" s="132">
        <f t="shared" si="8"/>
        <v>346.15645068493149</v>
      </c>
      <c r="I48" s="113">
        <f t="shared" si="3"/>
        <v>-3.5493150685397268E-3</v>
      </c>
    </row>
    <row r="49" spans="1:9" x14ac:dyDescent="0.25">
      <c r="A49" s="45">
        <v>43935</v>
      </c>
      <c r="B49" s="134">
        <f t="shared" si="4"/>
        <v>1</v>
      </c>
      <c r="C49" s="132">
        <f t="shared" si="0"/>
        <v>4227</v>
      </c>
      <c r="D49" s="133">
        <f t="shared" si="5"/>
        <v>3882.44</v>
      </c>
      <c r="E49" s="132">
        <f t="shared" si="6"/>
        <v>344.56</v>
      </c>
      <c r="F49" s="132">
        <f t="shared" si="7"/>
        <v>838433.19</v>
      </c>
      <c r="G49" s="132">
        <f t="shared" si="2"/>
        <v>834550.75</v>
      </c>
      <c r="H49" s="132">
        <f t="shared" si="8"/>
        <v>344.56158493150679</v>
      </c>
      <c r="I49" s="113">
        <f t="shared" si="3"/>
        <v>1.5849315067839598E-3</v>
      </c>
    </row>
    <row r="50" spans="1:9" x14ac:dyDescent="0.25">
      <c r="A50" s="45">
        <v>43936</v>
      </c>
      <c r="B50" s="134">
        <f t="shared" si="4"/>
        <v>1</v>
      </c>
      <c r="C50" s="132">
        <f t="shared" si="0"/>
        <v>4227</v>
      </c>
      <c r="D50" s="133">
        <f t="shared" si="5"/>
        <v>3884.0299999999997</v>
      </c>
      <c r="E50" s="132">
        <f t="shared" si="6"/>
        <v>342.97</v>
      </c>
      <c r="F50" s="132">
        <f t="shared" si="7"/>
        <v>834550.75</v>
      </c>
      <c r="G50" s="132">
        <f t="shared" si="2"/>
        <v>830666.72</v>
      </c>
      <c r="H50" s="132">
        <f t="shared" si="8"/>
        <v>342.96606164383559</v>
      </c>
      <c r="I50" s="113">
        <f t="shared" si="3"/>
        <v>-3.9383561644399379E-3</v>
      </c>
    </row>
    <row r="51" spans="1:9" x14ac:dyDescent="0.25">
      <c r="A51" s="45">
        <v>43937</v>
      </c>
      <c r="B51" s="134">
        <f t="shared" si="4"/>
        <v>1</v>
      </c>
      <c r="C51" s="132">
        <f t="shared" si="0"/>
        <v>4227</v>
      </c>
      <c r="D51" s="133">
        <f t="shared" si="5"/>
        <v>3885.63</v>
      </c>
      <c r="E51" s="132">
        <f t="shared" si="6"/>
        <v>341.37</v>
      </c>
      <c r="F51" s="132">
        <f t="shared" si="7"/>
        <v>830666.72</v>
      </c>
      <c r="G51" s="132">
        <f t="shared" si="2"/>
        <v>826781.09</v>
      </c>
      <c r="H51" s="132">
        <f t="shared" si="8"/>
        <v>341.36988493150682</v>
      </c>
      <c r="I51" s="113">
        <f t="shared" si="3"/>
        <v>-1.1506849318720924E-4</v>
      </c>
    </row>
    <row r="52" spans="1:9" x14ac:dyDescent="0.25">
      <c r="A52" s="45">
        <v>43938</v>
      </c>
      <c r="B52" s="134">
        <f t="shared" si="4"/>
        <v>1</v>
      </c>
      <c r="C52" s="132">
        <f t="shared" si="0"/>
        <v>4227</v>
      </c>
      <c r="D52" s="133">
        <f t="shared" si="5"/>
        <v>3887.23</v>
      </c>
      <c r="E52" s="132">
        <f t="shared" si="6"/>
        <v>339.77</v>
      </c>
      <c r="F52" s="132">
        <f t="shared" si="7"/>
        <v>826781.09</v>
      </c>
      <c r="G52" s="132">
        <f t="shared" si="2"/>
        <v>822893.86</v>
      </c>
      <c r="H52" s="132">
        <f t="shared" si="8"/>
        <v>339.77305068493149</v>
      </c>
      <c r="I52" s="113">
        <f t="shared" si="3"/>
        <v>3.0506849315088402E-3</v>
      </c>
    </row>
    <row r="53" spans="1:9" x14ac:dyDescent="0.25">
      <c r="A53" s="45">
        <v>43939</v>
      </c>
      <c r="B53" s="134">
        <f t="shared" si="4"/>
        <v>1</v>
      </c>
      <c r="C53" s="132">
        <f t="shared" si="0"/>
        <v>4227</v>
      </c>
      <c r="D53" s="133">
        <f t="shared" si="5"/>
        <v>3888.82</v>
      </c>
      <c r="E53" s="132">
        <f t="shared" si="6"/>
        <v>338.18</v>
      </c>
      <c r="F53" s="132">
        <f t="shared" si="7"/>
        <v>822893.86</v>
      </c>
      <c r="G53" s="132">
        <f t="shared" si="2"/>
        <v>819005.04</v>
      </c>
      <c r="H53" s="132">
        <f t="shared" si="8"/>
        <v>338.17555890410961</v>
      </c>
      <c r="I53" s="113">
        <f t="shared" si="3"/>
        <v>-4.4410958903995379E-3</v>
      </c>
    </row>
    <row r="54" spans="1:9" x14ac:dyDescent="0.25">
      <c r="A54" s="45">
        <v>43940</v>
      </c>
      <c r="B54" s="134">
        <f t="shared" si="4"/>
        <v>1</v>
      </c>
      <c r="C54" s="132">
        <f t="shared" si="0"/>
        <v>4227</v>
      </c>
      <c r="D54" s="133">
        <f t="shared" si="5"/>
        <v>3890.42</v>
      </c>
      <c r="E54" s="132">
        <f t="shared" si="6"/>
        <v>336.58</v>
      </c>
      <c r="F54" s="132">
        <f t="shared" si="7"/>
        <v>819005.04</v>
      </c>
      <c r="G54" s="132">
        <f t="shared" si="2"/>
        <v>815114.62</v>
      </c>
      <c r="H54" s="132">
        <f t="shared" si="8"/>
        <v>336.5774136986301</v>
      </c>
      <c r="I54" s="113">
        <f t="shared" si="3"/>
        <v>-2.5863013698881332E-3</v>
      </c>
    </row>
    <row r="55" spans="1:9" x14ac:dyDescent="0.25">
      <c r="A55" s="45">
        <v>43941</v>
      </c>
      <c r="B55" s="134">
        <f t="shared" si="4"/>
        <v>1</v>
      </c>
      <c r="C55" s="132">
        <f t="shared" si="0"/>
        <v>4227</v>
      </c>
      <c r="D55" s="133">
        <f t="shared" si="5"/>
        <v>3892.02</v>
      </c>
      <c r="E55" s="132">
        <f t="shared" si="6"/>
        <v>334.98</v>
      </c>
      <c r="F55" s="132">
        <f t="shared" si="7"/>
        <v>815114.62</v>
      </c>
      <c r="G55" s="132">
        <f t="shared" si="2"/>
        <v>811222.6</v>
      </c>
      <c r="H55" s="132">
        <f t="shared" si="8"/>
        <v>334.97861095890408</v>
      </c>
      <c r="I55" s="113">
        <f t="shared" si="3"/>
        <v>-1.3890410959334076E-3</v>
      </c>
    </row>
    <row r="56" spans="1:9" x14ac:dyDescent="0.25">
      <c r="A56" s="45">
        <v>43942</v>
      </c>
      <c r="B56" s="134">
        <f t="shared" si="4"/>
        <v>1</v>
      </c>
      <c r="C56" s="132">
        <f t="shared" si="0"/>
        <v>4227</v>
      </c>
      <c r="D56" s="133">
        <f t="shared" si="5"/>
        <v>3893.62</v>
      </c>
      <c r="E56" s="132">
        <f t="shared" si="6"/>
        <v>333.38</v>
      </c>
      <c r="F56" s="132">
        <f t="shared" si="7"/>
        <v>811222.6</v>
      </c>
      <c r="G56" s="132">
        <f t="shared" si="2"/>
        <v>807328.98</v>
      </c>
      <c r="H56" s="132">
        <f t="shared" si="8"/>
        <v>333.37915068493146</v>
      </c>
      <c r="I56" s="113">
        <f t="shared" si="3"/>
        <v>-8.4931506853536121E-4</v>
      </c>
    </row>
    <row r="57" spans="1:9" x14ac:dyDescent="0.25">
      <c r="A57" s="45">
        <v>43943</v>
      </c>
      <c r="B57" s="134">
        <f t="shared" si="4"/>
        <v>1</v>
      </c>
      <c r="C57" s="132">
        <f t="shared" si="0"/>
        <v>4227</v>
      </c>
      <c r="D57" s="133">
        <f t="shared" si="5"/>
        <v>3895.2200000000003</v>
      </c>
      <c r="E57" s="132">
        <f t="shared" si="6"/>
        <v>331.78</v>
      </c>
      <c r="F57" s="132">
        <f t="shared" si="7"/>
        <v>807328.98</v>
      </c>
      <c r="G57" s="132">
        <f t="shared" si="2"/>
        <v>803433.76</v>
      </c>
      <c r="H57" s="132">
        <f t="shared" si="8"/>
        <v>331.77903287671234</v>
      </c>
      <c r="I57" s="113">
        <f t="shared" si="3"/>
        <v>-9.671232876371505E-4</v>
      </c>
    </row>
    <row r="58" spans="1:9" x14ac:dyDescent="0.25">
      <c r="A58" s="45">
        <v>43944</v>
      </c>
      <c r="B58" s="134">
        <f t="shared" si="4"/>
        <v>1</v>
      </c>
      <c r="C58" s="132">
        <f t="shared" si="0"/>
        <v>4227</v>
      </c>
      <c r="D58" s="133">
        <f t="shared" si="5"/>
        <v>3896.82</v>
      </c>
      <c r="E58" s="132">
        <f t="shared" si="6"/>
        <v>330.18</v>
      </c>
      <c r="F58" s="132">
        <f t="shared" si="7"/>
        <v>803433.76</v>
      </c>
      <c r="G58" s="132">
        <f t="shared" si="2"/>
        <v>799536.94000000006</v>
      </c>
      <c r="H58" s="132">
        <f t="shared" si="8"/>
        <v>330.1782575342466</v>
      </c>
      <c r="I58" s="113">
        <f t="shared" si="3"/>
        <v>-1.7424657534093058E-3</v>
      </c>
    </row>
    <row r="59" spans="1:9" x14ac:dyDescent="0.25">
      <c r="A59" s="45">
        <v>43945</v>
      </c>
      <c r="B59" s="134">
        <f t="shared" si="4"/>
        <v>1</v>
      </c>
      <c r="C59" s="132">
        <f t="shared" si="0"/>
        <v>4227</v>
      </c>
      <c r="D59" s="133">
        <f t="shared" si="5"/>
        <v>3898.42</v>
      </c>
      <c r="E59" s="132">
        <f t="shared" si="6"/>
        <v>328.58</v>
      </c>
      <c r="F59" s="132">
        <f t="shared" si="7"/>
        <v>799536.94000000006</v>
      </c>
      <c r="G59" s="132">
        <f t="shared" si="2"/>
        <v>795638.52</v>
      </c>
      <c r="H59" s="132">
        <f t="shared" si="8"/>
        <v>328.57682465753425</v>
      </c>
      <c r="I59" s="113">
        <f t="shared" si="3"/>
        <v>-3.1753424657381402E-3</v>
      </c>
    </row>
    <row r="60" spans="1:9" x14ac:dyDescent="0.25">
      <c r="A60" s="45">
        <v>43946</v>
      </c>
      <c r="B60" s="134">
        <f t="shared" si="4"/>
        <v>1</v>
      </c>
      <c r="C60" s="132">
        <f t="shared" si="0"/>
        <v>4227</v>
      </c>
      <c r="D60" s="133">
        <f t="shared" si="5"/>
        <v>3900.0299999999997</v>
      </c>
      <c r="E60" s="132">
        <f t="shared" si="6"/>
        <v>326.97000000000003</v>
      </c>
      <c r="F60" s="132">
        <f t="shared" si="7"/>
        <v>795638.52</v>
      </c>
      <c r="G60" s="132">
        <f t="shared" si="2"/>
        <v>791738.49</v>
      </c>
      <c r="H60" s="132">
        <f t="shared" si="8"/>
        <v>326.97473424657534</v>
      </c>
      <c r="I60" s="113">
        <f t="shared" si="3"/>
        <v>4.7342465753104079E-3</v>
      </c>
    </row>
    <row r="61" spans="1:9" x14ac:dyDescent="0.25">
      <c r="A61" s="45">
        <v>43947</v>
      </c>
      <c r="B61" s="134">
        <f t="shared" si="4"/>
        <v>1</v>
      </c>
      <c r="C61" s="132">
        <f t="shared" si="0"/>
        <v>4227</v>
      </c>
      <c r="D61" s="133">
        <f t="shared" si="5"/>
        <v>3901.63</v>
      </c>
      <c r="E61" s="132">
        <f t="shared" si="6"/>
        <v>325.37</v>
      </c>
      <c r="F61" s="132">
        <f t="shared" si="7"/>
        <v>791738.49</v>
      </c>
      <c r="G61" s="132">
        <f t="shared" si="2"/>
        <v>787836.86</v>
      </c>
      <c r="H61" s="132">
        <f t="shared" si="8"/>
        <v>325.37198219178083</v>
      </c>
      <c r="I61" s="113">
        <f t="shared" si="3"/>
        <v>1.9821917808258149E-3</v>
      </c>
    </row>
    <row r="62" spans="1:9" x14ac:dyDescent="0.25">
      <c r="A62" s="45">
        <v>43948</v>
      </c>
      <c r="B62" s="134">
        <f t="shared" si="4"/>
        <v>1</v>
      </c>
      <c r="C62" s="132">
        <f t="shared" si="0"/>
        <v>4227</v>
      </c>
      <c r="D62" s="133">
        <f t="shared" si="5"/>
        <v>3903.23</v>
      </c>
      <c r="E62" s="132">
        <f t="shared" si="6"/>
        <v>323.77</v>
      </c>
      <c r="F62" s="132">
        <f t="shared" si="7"/>
        <v>787836.86</v>
      </c>
      <c r="G62" s="132">
        <f t="shared" si="2"/>
        <v>783933.63</v>
      </c>
      <c r="H62" s="132">
        <f t="shared" si="8"/>
        <v>323.76857260273971</v>
      </c>
      <c r="I62" s="113">
        <f t="shared" si="3"/>
        <v>-1.4273972602723006E-3</v>
      </c>
    </row>
    <row r="63" spans="1:9" x14ac:dyDescent="0.25">
      <c r="A63" s="45">
        <v>43949</v>
      </c>
      <c r="B63" s="134">
        <f t="shared" si="4"/>
        <v>1</v>
      </c>
      <c r="C63" s="132">
        <f t="shared" si="0"/>
        <v>4227</v>
      </c>
      <c r="D63" s="133">
        <f t="shared" si="5"/>
        <v>3904.84</v>
      </c>
      <c r="E63" s="132">
        <f t="shared" si="6"/>
        <v>322.16000000000003</v>
      </c>
      <c r="F63" s="132">
        <f t="shared" si="7"/>
        <v>783933.63</v>
      </c>
      <c r="G63" s="132">
        <f t="shared" si="2"/>
        <v>780028.79</v>
      </c>
      <c r="H63" s="132">
        <f t="shared" si="8"/>
        <v>322.16450547945209</v>
      </c>
      <c r="I63" s="113">
        <f t="shared" si="3"/>
        <v>4.5054794520638097E-3</v>
      </c>
    </row>
    <row r="64" spans="1:9" x14ac:dyDescent="0.25">
      <c r="A64" s="45">
        <v>43950</v>
      </c>
      <c r="B64" s="134">
        <f t="shared" si="4"/>
        <v>1</v>
      </c>
      <c r="C64" s="132">
        <f t="shared" si="0"/>
        <v>4227</v>
      </c>
      <c r="D64" s="133">
        <f t="shared" si="5"/>
        <v>3906.44</v>
      </c>
      <c r="E64" s="132">
        <f t="shared" si="6"/>
        <v>320.56</v>
      </c>
      <c r="F64" s="132">
        <f t="shared" si="7"/>
        <v>780028.79</v>
      </c>
      <c r="G64" s="132">
        <f t="shared" si="2"/>
        <v>776122.35000000009</v>
      </c>
      <c r="H64" s="132">
        <f t="shared" si="8"/>
        <v>320.55977671232881</v>
      </c>
      <c r="I64" s="113">
        <f t="shared" si="3"/>
        <v>-2.2328767119006443E-4</v>
      </c>
    </row>
    <row r="65" spans="1:9" x14ac:dyDescent="0.25">
      <c r="A65" s="45">
        <v>43951</v>
      </c>
      <c r="B65" s="134">
        <f t="shared" si="4"/>
        <v>1</v>
      </c>
      <c r="C65" s="132">
        <f t="shared" si="0"/>
        <v>4227</v>
      </c>
      <c r="D65" s="133">
        <f t="shared" si="5"/>
        <v>3908.05</v>
      </c>
      <c r="E65" s="132">
        <f t="shared" si="6"/>
        <v>318.95</v>
      </c>
      <c r="F65" s="132">
        <f t="shared" si="7"/>
        <v>776122.35000000009</v>
      </c>
      <c r="G65" s="132">
        <f t="shared" si="2"/>
        <v>772214.3</v>
      </c>
      <c r="H65" s="132">
        <f t="shared" si="8"/>
        <v>318.95439041095892</v>
      </c>
      <c r="I65" s="113">
        <f t="shared" si="3"/>
        <v>4.3904109589334439E-3</v>
      </c>
    </row>
    <row r="66" spans="1:9" x14ac:dyDescent="0.25">
      <c r="A66" s="45">
        <v>43952</v>
      </c>
      <c r="B66" s="134">
        <f t="shared" si="4"/>
        <v>1</v>
      </c>
      <c r="C66" s="132">
        <f t="shared" si="0"/>
        <v>4227</v>
      </c>
      <c r="D66" s="133">
        <f t="shared" si="5"/>
        <v>3909.65</v>
      </c>
      <c r="E66" s="132">
        <f t="shared" si="6"/>
        <v>317.35000000000002</v>
      </c>
      <c r="F66" s="132">
        <f t="shared" si="7"/>
        <v>772214.3</v>
      </c>
      <c r="G66" s="132">
        <f t="shared" si="2"/>
        <v>768304.65</v>
      </c>
      <c r="H66" s="132">
        <f t="shared" si="8"/>
        <v>317.34834246575343</v>
      </c>
      <c r="I66" s="113">
        <f t="shared" si="3"/>
        <v>-1.6575342465898757E-3</v>
      </c>
    </row>
    <row r="67" spans="1:9" x14ac:dyDescent="0.25">
      <c r="A67" s="45">
        <v>43953</v>
      </c>
      <c r="B67" s="134">
        <f t="shared" si="4"/>
        <v>1</v>
      </c>
      <c r="C67" s="132">
        <f t="shared" si="0"/>
        <v>4227</v>
      </c>
      <c r="D67" s="133">
        <f t="shared" si="5"/>
        <v>3911.26</v>
      </c>
      <c r="E67" s="132">
        <f t="shared" si="6"/>
        <v>315.74</v>
      </c>
      <c r="F67" s="132">
        <f t="shared" si="7"/>
        <v>768304.65</v>
      </c>
      <c r="G67" s="132">
        <f t="shared" si="2"/>
        <v>764393.39</v>
      </c>
      <c r="H67" s="132">
        <f t="shared" si="8"/>
        <v>315.74163698630133</v>
      </c>
      <c r="I67" s="113">
        <f t="shared" si="3"/>
        <v>1.6369863013210306E-3</v>
      </c>
    </row>
    <row r="68" spans="1:9" x14ac:dyDescent="0.25">
      <c r="A68" s="45">
        <v>43954</v>
      </c>
      <c r="B68" s="134">
        <f t="shared" si="4"/>
        <v>1</v>
      </c>
      <c r="C68" s="132">
        <f t="shared" si="0"/>
        <v>4227</v>
      </c>
      <c r="D68" s="133">
        <f t="shared" si="5"/>
        <v>3912.87</v>
      </c>
      <c r="E68" s="132">
        <f t="shared" si="6"/>
        <v>314.13</v>
      </c>
      <c r="F68" s="132">
        <f t="shared" si="7"/>
        <v>764393.39</v>
      </c>
      <c r="G68" s="132">
        <f t="shared" ref="G68:G131" si="9">F68-D68</f>
        <v>760480.52</v>
      </c>
      <c r="H68" s="132">
        <f t="shared" si="8"/>
        <v>314.13426986301369</v>
      </c>
      <c r="I68" s="113">
        <f t="shared" ref="I68:I131" si="10">H68-E68</f>
        <v>4.2698630136897009E-3</v>
      </c>
    </row>
    <row r="69" spans="1:9" x14ac:dyDescent="0.25">
      <c r="A69" s="45">
        <v>43955</v>
      </c>
      <c r="B69" s="134">
        <f t="shared" ref="B69:B132" si="11">A69-A68</f>
        <v>1</v>
      </c>
      <c r="C69" s="132">
        <f t="shared" ref="C69:C132" si="12">$D$2</f>
        <v>4227</v>
      </c>
      <c r="D69" s="133">
        <f t="shared" ref="D69:D132" si="13">C69-E69</f>
        <v>3914.4700000000003</v>
      </c>
      <c r="E69" s="132">
        <f t="shared" ref="E69:E132" si="14">ROUND(F69*B69*$B$2/365,2)</f>
        <v>312.52999999999997</v>
      </c>
      <c r="F69" s="132">
        <f t="shared" ref="F69:F132" si="15">G68</f>
        <v>760480.52</v>
      </c>
      <c r="G69" s="132">
        <f t="shared" si="9"/>
        <v>756566.05</v>
      </c>
      <c r="H69" s="132">
        <f t="shared" ref="H69:H132" si="16">F69*$B$2*B69/365</f>
        <v>312.52624109589038</v>
      </c>
      <c r="I69" s="113">
        <f t="shared" si="10"/>
        <v>-3.7589041095884568E-3</v>
      </c>
    </row>
    <row r="70" spans="1:9" x14ac:dyDescent="0.25">
      <c r="A70" s="45">
        <v>43956</v>
      </c>
      <c r="B70" s="134">
        <f t="shared" si="11"/>
        <v>1</v>
      </c>
      <c r="C70" s="132">
        <f t="shared" si="12"/>
        <v>4227</v>
      </c>
      <c r="D70" s="133">
        <f t="shared" si="13"/>
        <v>3916.08</v>
      </c>
      <c r="E70" s="132">
        <f t="shared" si="14"/>
        <v>310.92</v>
      </c>
      <c r="F70" s="132">
        <f t="shared" si="15"/>
        <v>756566.05</v>
      </c>
      <c r="G70" s="132">
        <f t="shared" si="9"/>
        <v>752649.97000000009</v>
      </c>
      <c r="H70" s="132">
        <f t="shared" si="16"/>
        <v>310.91755479452053</v>
      </c>
      <c r="I70" s="113">
        <f t="shared" si="10"/>
        <v>-2.4452054794892319E-3</v>
      </c>
    </row>
    <row r="71" spans="1:9" x14ac:dyDescent="0.25">
      <c r="A71" s="45">
        <v>43957</v>
      </c>
      <c r="B71" s="134">
        <f t="shared" si="11"/>
        <v>1</v>
      </c>
      <c r="C71" s="132">
        <f t="shared" si="12"/>
        <v>4227</v>
      </c>
      <c r="D71" s="133">
        <f t="shared" si="13"/>
        <v>3917.69</v>
      </c>
      <c r="E71" s="132">
        <f t="shared" si="14"/>
        <v>309.31</v>
      </c>
      <c r="F71" s="132">
        <f t="shared" si="15"/>
        <v>752649.97000000009</v>
      </c>
      <c r="G71" s="132">
        <f t="shared" si="9"/>
        <v>748732.28000000014</v>
      </c>
      <c r="H71" s="132">
        <f t="shared" si="16"/>
        <v>309.30820684931507</v>
      </c>
      <c r="I71" s="113">
        <f t="shared" si="10"/>
        <v>-1.7931506849322432E-3</v>
      </c>
    </row>
    <row r="72" spans="1:9" x14ac:dyDescent="0.25">
      <c r="A72" s="45">
        <v>43958</v>
      </c>
      <c r="B72" s="134">
        <f t="shared" si="11"/>
        <v>1</v>
      </c>
      <c r="C72" s="132">
        <f t="shared" si="12"/>
        <v>4227</v>
      </c>
      <c r="D72" s="133">
        <f t="shared" si="13"/>
        <v>3919.3</v>
      </c>
      <c r="E72" s="132">
        <f t="shared" si="14"/>
        <v>307.7</v>
      </c>
      <c r="F72" s="132">
        <f t="shared" si="15"/>
        <v>748732.28000000014</v>
      </c>
      <c r="G72" s="132">
        <f t="shared" si="9"/>
        <v>744812.9800000001</v>
      </c>
      <c r="H72" s="132">
        <f t="shared" si="16"/>
        <v>307.69819726027401</v>
      </c>
      <c r="I72" s="113">
        <f t="shared" si="10"/>
        <v>-1.8027397259743339E-3</v>
      </c>
    </row>
    <row r="73" spans="1:9" x14ac:dyDescent="0.25">
      <c r="A73" s="45">
        <v>43959</v>
      </c>
      <c r="B73" s="134">
        <f t="shared" si="11"/>
        <v>1</v>
      </c>
      <c r="C73" s="132">
        <f t="shared" si="12"/>
        <v>4227</v>
      </c>
      <c r="D73" s="133">
        <f t="shared" si="13"/>
        <v>3920.91</v>
      </c>
      <c r="E73" s="132">
        <f t="shared" si="14"/>
        <v>306.08999999999997</v>
      </c>
      <c r="F73" s="132">
        <f t="shared" si="15"/>
        <v>744812.9800000001</v>
      </c>
      <c r="G73" s="132">
        <f t="shared" si="9"/>
        <v>740892.07000000007</v>
      </c>
      <c r="H73" s="132">
        <f t="shared" si="16"/>
        <v>306.0875260273973</v>
      </c>
      <c r="I73" s="113">
        <f t="shared" si="10"/>
        <v>-2.4739726026723474E-3</v>
      </c>
    </row>
    <row r="74" spans="1:9" x14ac:dyDescent="0.25">
      <c r="A74" s="45">
        <v>43960</v>
      </c>
      <c r="B74" s="134">
        <f t="shared" si="11"/>
        <v>1</v>
      </c>
      <c r="C74" s="132">
        <f t="shared" si="12"/>
        <v>4227</v>
      </c>
      <c r="D74" s="133">
        <f t="shared" si="13"/>
        <v>3922.52</v>
      </c>
      <c r="E74" s="132">
        <f t="shared" si="14"/>
        <v>304.48</v>
      </c>
      <c r="F74" s="132">
        <f t="shared" si="15"/>
        <v>740892.07000000007</v>
      </c>
      <c r="G74" s="132">
        <f t="shared" si="9"/>
        <v>736969.55</v>
      </c>
      <c r="H74" s="132">
        <f t="shared" si="16"/>
        <v>304.47619315068494</v>
      </c>
      <c r="I74" s="113">
        <f t="shared" si="10"/>
        <v>-3.8068493150831273E-3</v>
      </c>
    </row>
    <row r="75" spans="1:9" x14ac:dyDescent="0.25">
      <c r="A75" s="45">
        <v>43961</v>
      </c>
      <c r="B75" s="134">
        <f t="shared" si="11"/>
        <v>1</v>
      </c>
      <c r="C75" s="132">
        <f t="shared" si="12"/>
        <v>4227</v>
      </c>
      <c r="D75" s="133">
        <f t="shared" si="13"/>
        <v>3924.14</v>
      </c>
      <c r="E75" s="132">
        <f t="shared" si="14"/>
        <v>302.86</v>
      </c>
      <c r="F75" s="132">
        <f t="shared" si="15"/>
        <v>736969.55</v>
      </c>
      <c r="G75" s="132">
        <f t="shared" si="9"/>
        <v>733045.41</v>
      </c>
      <c r="H75" s="132">
        <f t="shared" si="16"/>
        <v>302.86419863013703</v>
      </c>
      <c r="I75" s="113">
        <f t="shared" si="10"/>
        <v>4.1986301370116053E-3</v>
      </c>
    </row>
    <row r="76" spans="1:9" x14ac:dyDescent="0.25">
      <c r="A76" s="45">
        <v>43962</v>
      </c>
      <c r="B76" s="134">
        <f t="shared" si="11"/>
        <v>1</v>
      </c>
      <c r="C76" s="132">
        <f t="shared" si="12"/>
        <v>4227</v>
      </c>
      <c r="D76" s="133">
        <f t="shared" si="13"/>
        <v>3925.75</v>
      </c>
      <c r="E76" s="132">
        <f t="shared" si="14"/>
        <v>301.25</v>
      </c>
      <c r="F76" s="132">
        <f t="shared" si="15"/>
        <v>733045.41</v>
      </c>
      <c r="G76" s="132">
        <f t="shared" si="9"/>
        <v>729119.66</v>
      </c>
      <c r="H76" s="132">
        <f t="shared" si="16"/>
        <v>301.25153835616436</v>
      </c>
      <c r="I76" s="113">
        <f t="shared" si="10"/>
        <v>1.5383561643602661E-3</v>
      </c>
    </row>
    <row r="77" spans="1:9" x14ac:dyDescent="0.25">
      <c r="A77" s="45">
        <v>43963</v>
      </c>
      <c r="B77" s="134">
        <f t="shared" si="11"/>
        <v>1</v>
      </c>
      <c r="C77" s="132">
        <f t="shared" si="12"/>
        <v>4227</v>
      </c>
      <c r="D77" s="133">
        <f t="shared" si="13"/>
        <v>3927.36</v>
      </c>
      <c r="E77" s="132">
        <f t="shared" si="14"/>
        <v>299.64</v>
      </c>
      <c r="F77" s="132">
        <f t="shared" si="15"/>
        <v>729119.66</v>
      </c>
      <c r="G77" s="132">
        <f t="shared" si="9"/>
        <v>725192.3</v>
      </c>
      <c r="H77" s="132">
        <f t="shared" si="16"/>
        <v>299.63821643835621</v>
      </c>
      <c r="I77" s="113">
        <f t="shared" si="10"/>
        <v>-1.7835616437764656E-3</v>
      </c>
    </row>
    <row r="78" spans="1:9" x14ac:dyDescent="0.25">
      <c r="A78" s="45">
        <v>43964</v>
      </c>
      <c r="B78" s="134">
        <f t="shared" si="11"/>
        <v>1</v>
      </c>
      <c r="C78" s="132">
        <f t="shared" si="12"/>
        <v>4227</v>
      </c>
      <c r="D78" s="133">
        <f t="shared" si="13"/>
        <v>3928.98</v>
      </c>
      <c r="E78" s="132">
        <f t="shared" si="14"/>
        <v>298.02</v>
      </c>
      <c r="F78" s="132">
        <f t="shared" si="15"/>
        <v>725192.3</v>
      </c>
      <c r="G78" s="132">
        <f t="shared" si="9"/>
        <v>721263.32000000007</v>
      </c>
      <c r="H78" s="132">
        <f t="shared" si="16"/>
        <v>298.02423287671235</v>
      </c>
      <c r="I78" s="113">
        <f t="shared" si="10"/>
        <v>4.2328767123649413E-3</v>
      </c>
    </row>
    <row r="79" spans="1:9" x14ac:dyDescent="0.25">
      <c r="A79" s="45">
        <v>43965</v>
      </c>
      <c r="B79" s="134">
        <f t="shared" si="11"/>
        <v>1</v>
      </c>
      <c r="C79" s="132">
        <f t="shared" si="12"/>
        <v>4227</v>
      </c>
      <c r="D79" s="133">
        <f t="shared" si="13"/>
        <v>3930.59</v>
      </c>
      <c r="E79" s="132">
        <f t="shared" si="14"/>
        <v>296.41000000000003</v>
      </c>
      <c r="F79" s="132">
        <f t="shared" si="15"/>
        <v>721263.32000000007</v>
      </c>
      <c r="G79" s="132">
        <f t="shared" si="9"/>
        <v>717332.7300000001</v>
      </c>
      <c r="H79" s="132">
        <f t="shared" si="16"/>
        <v>296.40958356164384</v>
      </c>
      <c r="I79" s="113">
        <f t="shared" si="10"/>
        <v>-4.1643835618287994E-4</v>
      </c>
    </row>
    <row r="80" spans="1:9" x14ac:dyDescent="0.25">
      <c r="A80" s="45">
        <v>43966</v>
      </c>
      <c r="B80" s="134">
        <f t="shared" si="11"/>
        <v>1</v>
      </c>
      <c r="C80" s="132">
        <f t="shared" si="12"/>
        <v>4227</v>
      </c>
      <c r="D80" s="133">
        <f t="shared" si="13"/>
        <v>3932.21</v>
      </c>
      <c r="E80" s="132">
        <f t="shared" si="14"/>
        <v>294.79000000000002</v>
      </c>
      <c r="F80" s="132">
        <f t="shared" si="15"/>
        <v>717332.7300000001</v>
      </c>
      <c r="G80" s="132">
        <f t="shared" si="9"/>
        <v>713400.52000000014</v>
      </c>
      <c r="H80" s="132">
        <f t="shared" si="16"/>
        <v>294.79427260273974</v>
      </c>
      <c r="I80" s="113">
        <f t="shared" si="10"/>
        <v>4.2726027397179678E-3</v>
      </c>
    </row>
    <row r="81" spans="1:9" x14ac:dyDescent="0.25">
      <c r="A81" s="45">
        <v>43967</v>
      </c>
      <c r="B81" s="134">
        <f t="shared" si="11"/>
        <v>1</v>
      </c>
      <c r="C81" s="132">
        <f t="shared" si="12"/>
        <v>4227</v>
      </c>
      <c r="D81" s="133">
        <f t="shared" si="13"/>
        <v>3933.82</v>
      </c>
      <c r="E81" s="132">
        <f t="shared" si="14"/>
        <v>293.18</v>
      </c>
      <c r="F81" s="132">
        <f t="shared" si="15"/>
        <v>713400.52000000014</v>
      </c>
      <c r="G81" s="132">
        <f t="shared" si="9"/>
        <v>709466.70000000019</v>
      </c>
      <c r="H81" s="132">
        <f t="shared" si="16"/>
        <v>293.17829589041105</v>
      </c>
      <c r="I81" s="113">
        <f t="shared" si="10"/>
        <v>-1.7041095889567259E-3</v>
      </c>
    </row>
    <row r="82" spans="1:9" x14ac:dyDescent="0.25">
      <c r="A82" s="45">
        <v>43968</v>
      </c>
      <c r="B82" s="134">
        <f t="shared" si="11"/>
        <v>1</v>
      </c>
      <c r="C82" s="132">
        <f t="shared" si="12"/>
        <v>4227</v>
      </c>
      <c r="D82" s="133">
        <f t="shared" si="13"/>
        <v>3935.44</v>
      </c>
      <c r="E82" s="132">
        <f t="shared" si="14"/>
        <v>291.56</v>
      </c>
      <c r="F82" s="132">
        <f t="shared" si="15"/>
        <v>709466.70000000019</v>
      </c>
      <c r="G82" s="132">
        <f t="shared" si="9"/>
        <v>705531.26000000024</v>
      </c>
      <c r="H82" s="132">
        <f t="shared" si="16"/>
        <v>291.56165753424665</v>
      </c>
      <c r="I82" s="113">
        <f t="shared" si="10"/>
        <v>1.6575342466467191E-3</v>
      </c>
    </row>
    <row r="83" spans="1:9" x14ac:dyDescent="0.25">
      <c r="A83" s="45">
        <v>43969</v>
      </c>
      <c r="B83" s="134">
        <f t="shared" si="11"/>
        <v>1</v>
      </c>
      <c r="C83" s="132">
        <f t="shared" si="12"/>
        <v>4227</v>
      </c>
      <c r="D83" s="133">
        <f t="shared" si="13"/>
        <v>3937.06</v>
      </c>
      <c r="E83" s="132">
        <f t="shared" si="14"/>
        <v>289.94</v>
      </c>
      <c r="F83" s="132">
        <f t="shared" si="15"/>
        <v>705531.26000000024</v>
      </c>
      <c r="G83" s="132">
        <f t="shared" si="9"/>
        <v>701594.20000000019</v>
      </c>
      <c r="H83" s="132">
        <f t="shared" si="16"/>
        <v>289.94435342465761</v>
      </c>
      <c r="I83" s="113">
        <f t="shared" si="10"/>
        <v>4.3534246576086844E-3</v>
      </c>
    </row>
    <row r="84" spans="1:9" x14ac:dyDescent="0.25">
      <c r="A84" s="45">
        <v>43970</v>
      </c>
      <c r="B84" s="134">
        <f t="shared" si="11"/>
        <v>1</v>
      </c>
      <c r="C84" s="132">
        <f t="shared" si="12"/>
        <v>4227</v>
      </c>
      <c r="D84" s="133">
        <f t="shared" si="13"/>
        <v>3938.67</v>
      </c>
      <c r="E84" s="132">
        <f t="shared" si="14"/>
        <v>288.33</v>
      </c>
      <c r="F84" s="132">
        <f t="shared" si="15"/>
        <v>701594.20000000019</v>
      </c>
      <c r="G84" s="132">
        <f t="shared" si="9"/>
        <v>697655.53000000014</v>
      </c>
      <c r="H84" s="132">
        <f t="shared" si="16"/>
        <v>288.32638356164387</v>
      </c>
      <c r="I84" s="113">
        <f t="shared" si="10"/>
        <v>-3.6164383561185787E-3</v>
      </c>
    </row>
    <row r="85" spans="1:9" x14ac:dyDescent="0.25">
      <c r="A85" s="45">
        <v>43971</v>
      </c>
      <c r="B85" s="134">
        <f t="shared" si="11"/>
        <v>1</v>
      </c>
      <c r="C85" s="132">
        <f t="shared" si="12"/>
        <v>4227</v>
      </c>
      <c r="D85" s="133">
        <f t="shared" si="13"/>
        <v>3940.29</v>
      </c>
      <c r="E85" s="132">
        <f t="shared" si="14"/>
        <v>286.70999999999998</v>
      </c>
      <c r="F85" s="132">
        <f t="shared" si="15"/>
        <v>697655.53000000014</v>
      </c>
      <c r="G85" s="132">
        <f t="shared" si="9"/>
        <v>693715.24000000011</v>
      </c>
      <c r="H85" s="132">
        <f t="shared" si="16"/>
        <v>286.70775205479458</v>
      </c>
      <c r="I85" s="113">
        <f t="shared" si="10"/>
        <v>-2.2479452053971727E-3</v>
      </c>
    </row>
    <row r="86" spans="1:9" x14ac:dyDescent="0.25">
      <c r="A86" s="45">
        <v>43972</v>
      </c>
      <c r="B86" s="134">
        <f t="shared" si="11"/>
        <v>1</v>
      </c>
      <c r="C86" s="132">
        <f t="shared" si="12"/>
        <v>4227</v>
      </c>
      <c r="D86" s="133">
        <f t="shared" si="13"/>
        <v>3941.91</v>
      </c>
      <c r="E86" s="132">
        <f t="shared" si="14"/>
        <v>285.08999999999997</v>
      </c>
      <c r="F86" s="132">
        <f t="shared" si="15"/>
        <v>693715.24000000011</v>
      </c>
      <c r="G86" s="132">
        <f t="shared" si="9"/>
        <v>689773.33000000007</v>
      </c>
      <c r="H86" s="132">
        <f t="shared" si="16"/>
        <v>285.08845479452054</v>
      </c>
      <c r="I86" s="113">
        <f t="shared" si="10"/>
        <v>-1.5452054794309333E-3</v>
      </c>
    </row>
    <row r="87" spans="1:9" x14ac:dyDescent="0.25">
      <c r="A87" s="45">
        <v>43973</v>
      </c>
      <c r="B87" s="134">
        <f t="shared" si="11"/>
        <v>1</v>
      </c>
      <c r="C87" s="132">
        <f t="shared" si="12"/>
        <v>4227</v>
      </c>
      <c r="D87" s="133">
        <f t="shared" si="13"/>
        <v>3943.5299999999997</v>
      </c>
      <c r="E87" s="132">
        <f t="shared" si="14"/>
        <v>283.47000000000003</v>
      </c>
      <c r="F87" s="132">
        <f t="shared" si="15"/>
        <v>689773.33000000007</v>
      </c>
      <c r="G87" s="132">
        <f t="shared" si="9"/>
        <v>685829.8</v>
      </c>
      <c r="H87" s="132">
        <f t="shared" si="16"/>
        <v>283.46849178082192</v>
      </c>
      <c r="I87" s="113">
        <f t="shared" si="10"/>
        <v>-1.5082191781061738E-3</v>
      </c>
    </row>
    <row r="88" spans="1:9" x14ac:dyDescent="0.25">
      <c r="A88" s="45">
        <v>43974</v>
      </c>
      <c r="B88" s="134">
        <f t="shared" si="11"/>
        <v>1</v>
      </c>
      <c r="C88" s="132">
        <f t="shared" si="12"/>
        <v>4227</v>
      </c>
      <c r="D88" s="133">
        <f t="shared" si="13"/>
        <v>3945.15</v>
      </c>
      <c r="E88" s="132">
        <f t="shared" si="14"/>
        <v>281.85000000000002</v>
      </c>
      <c r="F88" s="132">
        <f t="shared" si="15"/>
        <v>685829.8</v>
      </c>
      <c r="G88" s="132">
        <f t="shared" si="9"/>
        <v>681884.65</v>
      </c>
      <c r="H88" s="132">
        <f t="shared" si="16"/>
        <v>281.84786301369866</v>
      </c>
      <c r="I88" s="113">
        <f t="shared" si="10"/>
        <v>-2.1369863013660506E-3</v>
      </c>
    </row>
    <row r="89" spans="1:9" x14ac:dyDescent="0.25">
      <c r="A89" s="45">
        <v>43975</v>
      </c>
      <c r="B89" s="134">
        <f t="shared" si="11"/>
        <v>1</v>
      </c>
      <c r="C89" s="132">
        <f t="shared" si="12"/>
        <v>4227</v>
      </c>
      <c r="D89" s="133">
        <f t="shared" si="13"/>
        <v>3946.77</v>
      </c>
      <c r="E89" s="132">
        <f t="shared" si="14"/>
        <v>280.23</v>
      </c>
      <c r="F89" s="132">
        <f t="shared" si="15"/>
        <v>681884.65</v>
      </c>
      <c r="G89" s="132">
        <f t="shared" si="9"/>
        <v>677937.88</v>
      </c>
      <c r="H89" s="132">
        <f t="shared" si="16"/>
        <v>280.22656849315069</v>
      </c>
      <c r="I89" s="113">
        <f t="shared" si="10"/>
        <v>-3.4315068493242507E-3</v>
      </c>
    </row>
    <row r="90" spans="1:9" x14ac:dyDescent="0.25">
      <c r="A90" s="45">
        <v>43976</v>
      </c>
      <c r="B90" s="134">
        <f t="shared" si="11"/>
        <v>1</v>
      </c>
      <c r="C90" s="132">
        <f t="shared" si="12"/>
        <v>4227</v>
      </c>
      <c r="D90" s="133">
        <f t="shared" si="13"/>
        <v>3948.4</v>
      </c>
      <c r="E90" s="132">
        <f t="shared" si="14"/>
        <v>278.60000000000002</v>
      </c>
      <c r="F90" s="132">
        <f t="shared" si="15"/>
        <v>677937.88</v>
      </c>
      <c r="G90" s="132">
        <f t="shared" si="9"/>
        <v>673989.48</v>
      </c>
      <c r="H90" s="132">
        <f t="shared" si="16"/>
        <v>278.60460821917809</v>
      </c>
      <c r="I90" s="113">
        <f t="shared" si="10"/>
        <v>4.6082191780669746E-3</v>
      </c>
    </row>
    <row r="91" spans="1:9" x14ac:dyDescent="0.25">
      <c r="A91" s="45">
        <v>43977</v>
      </c>
      <c r="B91" s="134">
        <f t="shared" si="11"/>
        <v>1</v>
      </c>
      <c r="C91" s="132">
        <f t="shared" si="12"/>
        <v>4227</v>
      </c>
      <c r="D91" s="133">
        <f t="shared" si="13"/>
        <v>3950.02</v>
      </c>
      <c r="E91" s="132">
        <f t="shared" si="14"/>
        <v>276.98</v>
      </c>
      <c r="F91" s="132">
        <f t="shared" si="15"/>
        <v>673989.48</v>
      </c>
      <c r="G91" s="132">
        <f t="shared" si="9"/>
        <v>670039.46</v>
      </c>
      <c r="H91" s="132">
        <f t="shared" si="16"/>
        <v>276.98197808219174</v>
      </c>
      <c r="I91" s="113">
        <f t="shared" si="10"/>
        <v>1.9780821917265712E-3</v>
      </c>
    </row>
    <row r="92" spans="1:9" x14ac:dyDescent="0.25">
      <c r="A92" s="45">
        <v>43978</v>
      </c>
      <c r="B92" s="134">
        <f t="shared" si="11"/>
        <v>1</v>
      </c>
      <c r="C92" s="132">
        <f t="shared" si="12"/>
        <v>4227</v>
      </c>
      <c r="D92" s="133">
        <f t="shared" si="13"/>
        <v>3951.64</v>
      </c>
      <c r="E92" s="132">
        <f t="shared" si="14"/>
        <v>275.36</v>
      </c>
      <c r="F92" s="132">
        <f t="shared" si="15"/>
        <v>670039.46</v>
      </c>
      <c r="G92" s="132">
        <f t="shared" si="9"/>
        <v>666087.81999999995</v>
      </c>
      <c r="H92" s="132">
        <f t="shared" si="16"/>
        <v>275.35868219178082</v>
      </c>
      <c r="I92" s="113">
        <f t="shared" si="10"/>
        <v>-1.3178082191984686E-3</v>
      </c>
    </row>
    <row r="93" spans="1:9" x14ac:dyDescent="0.25">
      <c r="A93" s="45">
        <v>43979</v>
      </c>
      <c r="B93" s="134">
        <f t="shared" si="11"/>
        <v>1</v>
      </c>
      <c r="C93" s="132">
        <f t="shared" si="12"/>
        <v>4227</v>
      </c>
      <c r="D93" s="133">
        <f t="shared" si="13"/>
        <v>3953.27</v>
      </c>
      <c r="E93" s="132">
        <f t="shared" si="14"/>
        <v>273.73</v>
      </c>
      <c r="F93" s="132">
        <f t="shared" si="15"/>
        <v>666087.81999999995</v>
      </c>
      <c r="G93" s="132">
        <f t="shared" si="9"/>
        <v>662134.54999999993</v>
      </c>
      <c r="H93" s="132">
        <f t="shared" si="16"/>
        <v>273.73472054794519</v>
      </c>
      <c r="I93" s="113">
        <f t="shared" si="10"/>
        <v>4.7205479451690735E-3</v>
      </c>
    </row>
    <row r="94" spans="1:9" x14ac:dyDescent="0.25">
      <c r="A94" s="45">
        <v>43980</v>
      </c>
      <c r="B94" s="134">
        <f t="shared" si="11"/>
        <v>1</v>
      </c>
      <c r="C94" s="132">
        <f t="shared" si="12"/>
        <v>4227</v>
      </c>
      <c r="D94" s="133">
        <f t="shared" si="13"/>
        <v>3954.89</v>
      </c>
      <c r="E94" s="132">
        <f t="shared" si="14"/>
        <v>272.11</v>
      </c>
      <c r="F94" s="132">
        <f t="shared" si="15"/>
        <v>662134.54999999993</v>
      </c>
      <c r="G94" s="132">
        <f t="shared" si="9"/>
        <v>658179.65999999992</v>
      </c>
      <c r="H94" s="132">
        <f t="shared" si="16"/>
        <v>272.11008904109582</v>
      </c>
      <c r="I94" s="113">
        <f t="shared" si="10"/>
        <v>8.9041095804986981E-5</v>
      </c>
    </row>
    <row r="95" spans="1:9" x14ac:dyDescent="0.25">
      <c r="A95" s="45">
        <v>43981</v>
      </c>
      <c r="B95" s="134">
        <f t="shared" si="11"/>
        <v>1</v>
      </c>
      <c r="C95" s="132">
        <f t="shared" si="12"/>
        <v>4227</v>
      </c>
      <c r="D95" s="133">
        <f t="shared" si="13"/>
        <v>3956.52</v>
      </c>
      <c r="E95" s="132">
        <f t="shared" si="14"/>
        <v>270.48</v>
      </c>
      <c r="F95" s="132">
        <f t="shared" si="15"/>
        <v>658179.65999999992</v>
      </c>
      <c r="G95" s="132">
        <f t="shared" si="9"/>
        <v>654223.1399999999</v>
      </c>
      <c r="H95" s="132">
        <f t="shared" si="16"/>
        <v>270.48479178082187</v>
      </c>
      <c r="I95" s="113">
        <f t="shared" si="10"/>
        <v>4.7917808218471691E-3</v>
      </c>
    </row>
    <row r="96" spans="1:9" x14ac:dyDescent="0.25">
      <c r="A96" s="45">
        <v>43982</v>
      </c>
      <c r="B96" s="134">
        <f t="shared" si="11"/>
        <v>1</v>
      </c>
      <c r="C96" s="132">
        <f t="shared" si="12"/>
        <v>4227</v>
      </c>
      <c r="D96" s="133">
        <f t="shared" si="13"/>
        <v>3958.14</v>
      </c>
      <c r="E96" s="132">
        <f t="shared" si="14"/>
        <v>268.86</v>
      </c>
      <c r="F96" s="132">
        <f t="shared" si="15"/>
        <v>654223.1399999999</v>
      </c>
      <c r="G96" s="132">
        <f t="shared" si="9"/>
        <v>650264.99999999988</v>
      </c>
      <c r="H96" s="132">
        <f t="shared" si="16"/>
        <v>268.85882465753417</v>
      </c>
      <c r="I96" s="113">
        <f t="shared" si="10"/>
        <v>-1.1753424658422773E-3</v>
      </c>
    </row>
    <row r="97" spans="1:9" x14ac:dyDescent="0.25">
      <c r="A97" s="45">
        <v>43983</v>
      </c>
      <c r="B97" s="134">
        <f t="shared" si="11"/>
        <v>1</v>
      </c>
      <c r="C97" s="132">
        <f t="shared" si="12"/>
        <v>4227</v>
      </c>
      <c r="D97" s="133">
        <f t="shared" si="13"/>
        <v>3959.77</v>
      </c>
      <c r="E97" s="132">
        <f t="shared" si="14"/>
        <v>267.23</v>
      </c>
      <c r="F97" s="132">
        <f t="shared" si="15"/>
        <v>650264.99999999988</v>
      </c>
      <c r="G97" s="132">
        <f t="shared" si="9"/>
        <v>646305.22999999986</v>
      </c>
      <c r="H97" s="132">
        <f t="shared" si="16"/>
        <v>267.23219178082189</v>
      </c>
      <c r="I97" s="113">
        <f t="shared" si="10"/>
        <v>2.1917808218745449E-3</v>
      </c>
    </row>
    <row r="98" spans="1:9" x14ac:dyDescent="0.25">
      <c r="A98" s="45">
        <v>43984</v>
      </c>
      <c r="B98" s="134">
        <f t="shared" si="11"/>
        <v>1</v>
      </c>
      <c r="C98" s="132">
        <f t="shared" si="12"/>
        <v>4227</v>
      </c>
      <c r="D98" s="133">
        <f t="shared" si="13"/>
        <v>3961.4</v>
      </c>
      <c r="E98" s="132">
        <f t="shared" si="14"/>
        <v>265.60000000000002</v>
      </c>
      <c r="F98" s="132">
        <f t="shared" si="15"/>
        <v>646305.22999999986</v>
      </c>
      <c r="G98" s="132">
        <f t="shared" si="9"/>
        <v>642343.82999999984</v>
      </c>
      <c r="H98" s="132">
        <f t="shared" si="16"/>
        <v>265.60488904109582</v>
      </c>
      <c r="I98" s="113">
        <f t="shared" si="10"/>
        <v>4.8890410957938002E-3</v>
      </c>
    </row>
    <row r="99" spans="1:9" x14ac:dyDescent="0.25">
      <c r="A99" s="45">
        <v>43985</v>
      </c>
      <c r="B99" s="134">
        <f t="shared" si="11"/>
        <v>1</v>
      </c>
      <c r="C99" s="132">
        <f t="shared" si="12"/>
        <v>4227</v>
      </c>
      <c r="D99" s="133">
        <f t="shared" si="13"/>
        <v>3963.02</v>
      </c>
      <c r="E99" s="132">
        <f t="shared" si="14"/>
        <v>263.98</v>
      </c>
      <c r="F99" s="132">
        <f t="shared" si="15"/>
        <v>642343.82999999984</v>
      </c>
      <c r="G99" s="132">
        <f t="shared" si="9"/>
        <v>638380.80999999982</v>
      </c>
      <c r="H99" s="132">
        <f t="shared" si="16"/>
        <v>263.97691643835611</v>
      </c>
      <c r="I99" s="113">
        <f t="shared" si="10"/>
        <v>-3.0835616439048863E-3</v>
      </c>
    </row>
    <row r="100" spans="1:9" x14ac:dyDescent="0.25">
      <c r="A100" s="45">
        <v>43986</v>
      </c>
      <c r="B100" s="134">
        <f t="shared" si="11"/>
        <v>1</v>
      </c>
      <c r="C100" s="132">
        <f t="shared" si="12"/>
        <v>4227</v>
      </c>
      <c r="D100" s="133">
        <f t="shared" si="13"/>
        <v>3964.65</v>
      </c>
      <c r="E100" s="132">
        <f t="shared" si="14"/>
        <v>262.35000000000002</v>
      </c>
      <c r="F100" s="132">
        <f t="shared" si="15"/>
        <v>638380.80999999982</v>
      </c>
      <c r="G100" s="132">
        <f t="shared" si="9"/>
        <v>634416.1599999998</v>
      </c>
      <c r="H100" s="132">
        <f t="shared" si="16"/>
        <v>262.34827808219171</v>
      </c>
      <c r="I100" s="113">
        <f t="shared" si="10"/>
        <v>-1.7219178083109909E-3</v>
      </c>
    </row>
    <row r="101" spans="1:9" x14ac:dyDescent="0.25">
      <c r="A101" s="45">
        <v>43987</v>
      </c>
      <c r="B101" s="134">
        <f t="shared" si="11"/>
        <v>1</v>
      </c>
      <c r="C101" s="132">
        <f t="shared" si="12"/>
        <v>4227</v>
      </c>
      <c r="D101" s="133">
        <f t="shared" si="13"/>
        <v>3966.2799999999997</v>
      </c>
      <c r="E101" s="132">
        <f t="shared" si="14"/>
        <v>260.72000000000003</v>
      </c>
      <c r="F101" s="132">
        <f t="shared" si="15"/>
        <v>634416.1599999998</v>
      </c>
      <c r="G101" s="132">
        <f t="shared" si="9"/>
        <v>630449.87999999977</v>
      </c>
      <c r="H101" s="132">
        <f t="shared" si="16"/>
        <v>260.71896986301363</v>
      </c>
      <c r="I101" s="113">
        <f t="shared" si="10"/>
        <v>-1.0301369864009757E-3</v>
      </c>
    </row>
    <row r="102" spans="1:9" x14ac:dyDescent="0.25">
      <c r="A102" s="45">
        <v>43988</v>
      </c>
      <c r="B102" s="134">
        <f t="shared" si="11"/>
        <v>1</v>
      </c>
      <c r="C102" s="132">
        <f t="shared" si="12"/>
        <v>4227</v>
      </c>
      <c r="D102" s="133">
        <f t="shared" si="13"/>
        <v>3967.91</v>
      </c>
      <c r="E102" s="132">
        <f t="shared" si="14"/>
        <v>259.08999999999997</v>
      </c>
      <c r="F102" s="132">
        <f t="shared" si="15"/>
        <v>630449.87999999977</v>
      </c>
      <c r="G102" s="132">
        <f t="shared" si="9"/>
        <v>626481.96999999974</v>
      </c>
      <c r="H102" s="132">
        <f t="shared" si="16"/>
        <v>259.0889917808218</v>
      </c>
      <c r="I102" s="113">
        <f t="shared" si="10"/>
        <v>-1.0082191781748406E-3</v>
      </c>
    </row>
    <row r="103" spans="1:9" x14ac:dyDescent="0.25">
      <c r="A103" s="45">
        <v>43989</v>
      </c>
      <c r="B103" s="134">
        <f t="shared" si="11"/>
        <v>1</v>
      </c>
      <c r="C103" s="132">
        <f t="shared" si="12"/>
        <v>4227</v>
      </c>
      <c r="D103" s="133">
        <f t="shared" si="13"/>
        <v>3969.54</v>
      </c>
      <c r="E103" s="132">
        <f t="shared" si="14"/>
        <v>257.45999999999998</v>
      </c>
      <c r="F103" s="132">
        <f t="shared" si="15"/>
        <v>626481.96999999974</v>
      </c>
      <c r="G103" s="132">
        <f t="shared" si="9"/>
        <v>622512.4299999997</v>
      </c>
      <c r="H103" s="132">
        <f t="shared" si="16"/>
        <v>257.45834383561635</v>
      </c>
      <c r="I103" s="113">
        <f t="shared" si="10"/>
        <v>-1.6561643836325857E-3</v>
      </c>
    </row>
    <row r="104" spans="1:9" x14ac:dyDescent="0.25">
      <c r="A104" s="45">
        <v>43990</v>
      </c>
      <c r="B104" s="134">
        <f t="shared" si="11"/>
        <v>1</v>
      </c>
      <c r="C104" s="132">
        <f t="shared" si="12"/>
        <v>4227</v>
      </c>
      <c r="D104" s="133">
        <f t="shared" si="13"/>
        <v>3971.17</v>
      </c>
      <c r="E104" s="132">
        <f t="shared" si="14"/>
        <v>255.83</v>
      </c>
      <c r="F104" s="132">
        <f t="shared" si="15"/>
        <v>622512.4299999997</v>
      </c>
      <c r="G104" s="132">
        <f t="shared" si="9"/>
        <v>618541.25999999966</v>
      </c>
      <c r="H104" s="132">
        <f t="shared" si="16"/>
        <v>255.82702602739712</v>
      </c>
      <c r="I104" s="113">
        <f t="shared" si="10"/>
        <v>-2.9739726028878977E-3</v>
      </c>
    </row>
    <row r="105" spans="1:9" x14ac:dyDescent="0.25">
      <c r="A105" s="45">
        <v>43991</v>
      </c>
      <c r="B105" s="134">
        <f t="shared" si="11"/>
        <v>1</v>
      </c>
      <c r="C105" s="132">
        <f t="shared" si="12"/>
        <v>4227</v>
      </c>
      <c r="D105" s="133">
        <f t="shared" si="13"/>
        <v>3972.8</v>
      </c>
      <c r="E105" s="132">
        <f t="shared" si="14"/>
        <v>254.2</v>
      </c>
      <c r="F105" s="132">
        <f t="shared" si="15"/>
        <v>618541.25999999966</v>
      </c>
      <c r="G105" s="132">
        <f t="shared" si="9"/>
        <v>614568.45999999961</v>
      </c>
      <c r="H105" s="132">
        <f t="shared" si="16"/>
        <v>254.19503835616422</v>
      </c>
      <c r="I105" s="113">
        <f t="shared" si="10"/>
        <v>-4.9616438357702464E-3</v>
      </c>
    </row>
    <row r="106" spans="1:9" x14ac:dyDescent="0.25">
      <c r="A106" s="45">
        <v>43992</v>
      </c>
      <c r="B106" s="134">
        <f t="shared" si="11"/>
        <v>1</v>
      </c>
      <c r="C106" s="132">
        <f t="shared" si="12"/>
        <v>4227</v>
      </c>
      <c r="D106" s="133">
        <f t="shared" si="13"/>
        <v>3974.44</v>
      </c>
      <c r="E106" s="132">
        <f t="shared" si="14"/>
        <v>252.56</v>
      </c>
      <c r="F106" s="132">
        <f t="shared" si="15"/>
        <v>614568.45999999961</v>
      </c>
      <c r="G106" s="132">
        <f t="shared" si="9"/>
        <v>610594.01999999967</v>
      </c>
      <c r="H106" s="132">
        <f t="shared" si="16"/>
        <v>252.56238082191766</v>
      </c>
      <c r="I106" s="113">
        <f t="shared" si="10"/>
        <v>2.3808219176544299E-3</v>
      </c>
    </row>
    <row r="107" spans="1:9" x14ac:dyDescent="0.25">
      <c r="A107" s="45">
        <v>43993</v>
      </c>
      <c r="B107" s="134">
        <f t="shared" si="11"/>
        <v>1</v>
      </c>
      <c r="C107" s="132">
        <f t="shared" si="12"/>
        <v>4227</v>
      </c>
      <c r="D107" s="133">
        <f t="shared" si="13"/>
        <v>3976.07</v>
      </c>
      <c r="E107" s="132">
        <f t="shared" si="14"/>
        <v>250.93</v>
      </c>
      <c r="F107" s="132">
        <f t="shared" si="15"/>
        <v>610594.01999999967</v>
      </c>
      <c r="G107" s="132">
        <f t="shared" si="9"/>
        <v>606617.94999999972</v>
      </c>
      <c r="H107" s="132">
        <f t="shared" si="16"/>
        <v>250.92904931506834</v>
      </c>
      <c r="I107" s="113">
        <f t="shared" si="10"/>
        <v>-9.5068493166650114E-4</v>
      </c>
    </row>
    <row r="108" spans="1:9" x14ac:dyDescent="0.25">
      <c r="A108" s="45">
        <v>43994</v>
      </c>
      <c r="B108" s="134">
        <f t="shared" si="11"/>
        <v>1</v>
      </c>
      <c r="C108" s="132">
        <f t="shared" si="12"/>
        <v>4227</v>
      </c>
      <c r="D108" s="133">
        <f t="shared" si="13"/>
        <v>3977.7</v>
      </c>
      <c r="E108" s="132">
        <f t="shared" si="14"/>
        <v>249.3</v>
      </c>
      <c r="F108" s="132">
        <f t="shared" si="15"/>
        <v>606617.94999999972</v>
      </c>
      <c r="G108" s="132">
        <f t="shared" si="9"/>
        <v>602640.24999999977</v>
      </c>
      <c r="H108" s="132">
        <f t="shared" si="16"/>
        <v>249.29504794520537</v>
      </c>
      <c r="I108" s="113">
        <f t="shared" si="10"/>
        <v>-4.9520547946428906E-3</v>
      </c>
    </row>
    <row r="109" spans="1:9" x14ac:dyDescent="0.25">
      <c r="A109" s="45">
        <v>43995</v>
      </c>
      <c r="B109" s="134">
        <f t="shared" si="11"/>
        <v>1</v>
      </c>
      <c r="C109" s="132">
        <f t="shared" si="12"/>
        <v>4227</v>
      </c>
      <c r="D109" s="133">
        <f t="shared" si="13"/>
        <v>3979.34</v>
      </c>
      <c r="E109" s="132">
        <f t="shared" si="14"/>
        <v>247.66</v>
      </c>
      <c r="F109" s="132">
        <f t="shared" si="15"/>
        <v>602640.24999999977</v>
      </c>
      <c r="G109" s="132">
        <f t="shared" si="9"/>
        <v>598660.9099999998</v>
      </c>
      <c r="H109" s="132">
        <f t="shared" si="16"/>
        <v>247.66037671232866</v>
      </c>
      <c r="I109" s="113">
        <f t="shared" si="10"/>
        <v>3.7671232865932325E-4</v>
      </c>
    </row>
    <row r="110" spans="1:9" x14ac:dyDescent="0.25">
      <c r="A110" s="45">
        <v>43996</v>
      </c>
      <c r="B110" s="134">
        <f t="shared" si="11"/>
        <v>1</v>
      </c>
      <c r="C110" s="132">
        <f t="shared" si="12"/>
        <v>4227</v>
      </c>
      <c r="D110" s="133">
        <f t="shared" si="13"/>
        <v>3980.97</v>
      </c>
      <c r="E110" s="132">
        <f t="shared" si="14"/>
        <v>246.03</v>
      </c>
      <c r="F110" s="132">
        <f t="shared" si="15"/>
        <v>598660.9099999998</v>
      </c>
      <c r="G110" s="132">
        <f t="shared" si="9"/>
        <v>594679.93999999983</v>
      </c>
      <c r="H110" s="132">
        <f t="shared" si="16"/>
        <v>246.02503150684922</v>
      </c>
      <c r="I110" s="113">
        <f t="shared" si="10"/>
        <v>-4.9684931507840702E-3</v>
      </c>
    </row>
    <row r="111" spans="1:9" x14ac:dyDescent="0.25">
      <c r="A111" s="45">
        <v>43997</v>
      </c>
      <c r="B111" s="134">
        <f t="shared" si="11"/>
        <v>1</v>
      </c>
      <c r="C111" s="132">
        <f t="shared" si="12"/>
        <v>4227</v>
      </c>
      <c r="D111" s="133">
        <f t="shared" si="13"/>
        <v>3982.61</v>
      </c>
      <c r="E111" s="132">
        <f t="shared" si="14"/>
        <v>244.39</v>
      </c>
      <c r="F111" s="132">
        <f t="shared" si="15"/>
        <v>594679.93999999983</v>
      </c>
      <c r="G111" s="132">
        <f t="shared" si="9"/>
        <v>590697.32999999984</v>
      </c>
      <c r="H111" s="132">
        <f t="shared" si="16"/>
        <v>244.38901643835607</v>
      </c>
      <c r="I111" s="113">
        <f t="shared" si="10"/>
        <v>-9.8356164392043866E-4</v>
      </c>
    </row>
    <row r="112" spans="1:9" x14ac:dyDescent="0.25">
      <c r="A112" s="45">
        <v>43998</v>
      </c>
      <c r="B112" s="134">
        <f t="shared" si="11"/>
        <v>1</v>
      </c>
      <c r="C112" s="132">
        <f t="shared" si="12"/>
        <v>4227</v>
      </c>
      <c r="D112" s="133">
        <f t="shared" si="13"/>
        <v>3984.25</v>
      </c>
      <c r="E112" s="132">
        <f t="shared" si="14"/>
        <v>242.75</v>
      </c>
      <c r="F112" s="132">
        <f t="shared" si="15"/>
        <v>590697.32999999984</v>
      </c>
      <c r="G112" s="132">
        <f t="shared" si="9"/>
        <v>586713.07999999984</v>
      </c>
      <c r="H112" s="132">
        <f t="shared" si="16"/>
        <v>242.75232739726019</v>
      </c>
      <c r="I112" s="113">
        <f t="shared" si="10"/>
        <v>2.3273972601884907E-3</v>
      </c>
    </row>
    <row r="113" spans="1:9" x14ac:dyDescent="0.25">
      <c r="A113" s="45">
        <v>43999</v>
      </c>
      <c r="B113" s="134">
        <f t="shared" si="11"/>
        <v>1</v>
      </c>
      <c r="C113" s="132">
        <f t="shared" si="12"/>
        <v>4227</v>
      </c>
      <c r="D113" s="133">
        <f t="shared" si="13"/>
        <v>3985.89</v>
      </c>
      <c r="E113" s="132">
        <f t="shared" si="14"/>
        <v>241.11</v>
      </c>
      <c r="F113" s="132">
        <f t="shared" si="15"/>
        <v>586713.07999999984</v>
      </c>
      <c r="G113" s="132">
        <f t="shared" si="9"/>
        <v>582727.18999999983</v>
      </c>
      <c r="H113" s="132">
        <f t="shared" si="16"/>
        <v>241.11496438356156</v>
      </c>
      <c r="I113" s="113">
        <f t="shared" si="10"/>
        <v>4.9643835615427179E-3</v>
      </c>
    </row>
    <row r="114" spans="1:9" x14ac:dyDescent="0.25">
      <c r="A114" s="45">
        <v>44000</v>
      </c>
      <c r="B114" s="134">
        <f t="shared" si="11"/>
        <v>1</v>
      </c>
      <c r="C114" s="132">
        <f t="shared" si="12"/>
        <v>4227</v>
      </c>
      <c r="D114" s="133">
        <f t="shared" si="13"/>
        <v>3987.52</v>
      </c>
      <c r="E114" s="132">
        <f t="shared" si="14"/>
        <v>239.48</v>
      </c>
      <c r="F114" s="132">
        <f t="shared" si="15"/>
        <v>582727.18999999983</v>
      </c>
      <c r="G114" s="132">
        <f t="shared" si="9"/>
        <v>578739.66999999981</v>
      </c>
      <c r="H114" s="132">
        <f t="shared" si="16"/>
        <v>239.4769273972602</v>
      </c>
      <c r="I114" s="113">
        <f t="shared" si="10"/>
        <v>-3.0726027397918187E-3</v>
      </c>
    </row>
    <row r="115" spans="1:9" x14ac:dyDescent="0.25">
      <c r="A115" s="45">
        <v>44001</v>
      </c>
      <c r="B115" s="134">
        <f t="shared" si="11"/>
        <v>1</v>
      </c>
      <c r="C115" s="132">
        <f t="shared" si="12"/>
        <v>4227</v>
      </c>
      <c r="D115" s="133">
        <f t="shared" si="13"/>
        <v>3989.16</v>
      </c>
      <c r="E115" s="132">
        <f t="shared" si="14"/>
        <v>237.84</v>
      </c>
      <c r="F115" s="132">
        <f t="shared" si="15"/>
        <v>578739.66999999981</v>
      </c>
      <c r="G115" s="132">
        <f t="shared" si="9"/>
        <v>574750.50999999978</v>
      </c>
      <c r="H115" s="132">
        <f t="shared" si="16"/>
        <v>237.8382205479451</v>
      </c>
      <c r="I115" s="113">
        <f t="shared" si="10"/>
        <v>-1.7794520549045956E-3</v>
      </c>
    </row>
    <row r="116" spans="1:9" x14ac:dyDescent="0.25">
      <c r="A116" s="45">
        <v>44002</v>
      </c>
      <c r="B116" s="134">
        <f t="shared" si="11"/>
        <v>1</v>
      </c>
      <c r="C116" s="132">
        <f t="shared" si="12"/>
        <v>4227</v>
      </c>
      <c r="D116" s="133">
        <f t="shared" si="13"/>
        <v>3990.8</v>
      </c>
      <c r="E116" s="132">
        <f t="shared" si="14"/>
        <v>236.2</v>
      </c>
      <c r="F116" s="132">
        <f t="shared" si="15"/>
        <v>574750.50999999978</v>
      </c>
      <c r="G116" s="132">
        <f t="shared" si="9"/>
        <v>570759.70999999973</v>
      </c>
      <c r="H116" s="132">
        <f t="shared" si="16"/>
        <v>236.1988397260273</v>
      </c>
      <c r="I116" s="113">
        <f t="shared" si="10"/>
        <v>-1.1602739726868094E-3</v>
      </c>
    </row>
    <row r="117" spans="1:9" x14ac:dyDescent="0.25">
      <c r="A117" s="45">
        <v>44003</v>
      </c>
      <c r="B117" s="134">
        <f t="shared" si="11"/>
        <v>1</v>
      </c>
      <c r="C117" s="132">
        <f t="shared" si="12"/>
        <v>4227</v>
      </c>
      <c r="D117" s="133">
        <f t="shared" si="13"/>
        <v>3992.44</v>
      </c>
      <c r="E117" s="132">
        <f t="shared" si="14"/>
        <v>234.56</v>
      </c>
      <c r="F117" s="132">
        <f t="shared" si="15"/>
        <v>570759.70999999973</v>
      </c>
      <c r="G117" s="132">
        <f t="shared" si="9"/>
        <v>566767.26999999979</v>
      </c>
      <c r="H117" s="132">
        <f t="shared" si="16"/>
        <v>234.55878493150672</v>
      </c>
      <c r="I117" s="113">
        <f t="shared" si="10"/>
        <v>-1.2150684932805689E-3</v>
      </c>
    </row>
    <row r="118" spans="1:9" x14ac:dyDescent="0.25">
      <c r="A118" s="45">
        <v>44004</v>
      </c>
      <c r="B118" s="134">
        <f t="shared" si="11"/>
        <v>1</v>
      </c>
      <c r="C118" s="132">
        <f t="shared" si="12"/>
        <v>4227</v>
      </c>
      <c r="D118" s="133">
        <f t="shared" si="13"/>
        <v>3994.08</v>
      </c>
      <c r="E118" s="132">
        <f t="shared" si="14"/>
        <v>232.92</v>
      </c>
      <c r="F118" s="132">
        <f t="shared" si="15"/>
        <v>566767.26999999979</v>
      </c>
      <c r="G118" s="132">
        <f t="shared" si="9"/>
        <v>562773.18999999983</v>
      </c>
      <c r="H118" s="132">
        <f t="shared" si="16"/>
        <v>232.91805616438344</v>
      </c>
      <c r="I118" s="113">
        <f t="shared" si="10"/>
        <v>-1.9438356165437654E-3</v>
      </c>
    </row>
    <row r="119" spans="1:9" x14ac:dyDescent="0.25">
      <c r="A119" s="45">
        <v>44005</v>
      </c>
      <c r="B119" s="134">
        <f t="shared" si="11"/>
        <v>1</v>
      </c>
      <c r="C119" s="132">
        <f t="shared" si="12"/>
        <v>4227</v>
      </c>
      <c r="D119" s="133">
        <f t="shared" si="13"/>
        <v>3995.72</v>
      </c>
      <c r="E119" s="132">
        <f t="shared" si="14"/>
        <v>231.28</v>
      </c>
      <c r="F119" s="132">
        <f t="shared" si="15"/>
        <v>562773.18999999983</v>
      </c>
      <c r="G119" s="132">
        <f t="shared" si="9"/>
        <v>558777.46999999986</v>
      </c>
      <c r="H119" s="132">
        <f t="shared" si="16"/>
        <v>231.27665342465744</v>
      </c>
      <c r="I119" s="113">
        <f t="shared" si="10"/>
        <v>-3.346575342561664E-3</v>
      </c>
    </row>
    <row r="120" spans="1:9" x14ac:dyDescent="0.25">
      <c r="A120" s="45">
        <v>44006</v>
      </c>
      <c r="B120" s="134">
        <f t="shared" si="11"/>
        <v>1</v>
      </c>
      <c r="C120" s="132">
        <f t="shared" si="12"/>
        <v>4227</v>
      </c>
      <c r="D120" s="133">
        <f t="shared" si="13"/>
        <v>3997.37</v>
      </c>
      <c r="E120" s="132">
        <f t="shared" si="14"/>
        <v>229.63</v>
      </c>
      <c r="F120" s="132">
        <f t="shared" si="15"/>
        <v>558777.46999999986</v>
      </c>
      <c r="G120" s="132">
        <f t="shared" si="9"/>
        <v>554780.09999999986</v>
      </c>
      <c r="H120" s="132">
        <f t="shared" si="16"/>
        <v>229.63457671232871</v>
      </c>
      <c r="I120" s="113">
        <f t="shared" si="10"/>
        <v>4.5767123287134837E-3</v>
      </c>
    </row>
    <row r="121" spans="1:9" x14ac:dyDescent="0.25">
      <c r="A121" s="45">
        <v>44007</v>
      </c>
      <c r="B121" s="134">
        <f t="shared" si="11"/>
        <v>1</v>
      </c>
      <c r="C121" s="132">
        <f t="shared" si="12"/>
        <v>4227</v>
      </c>
      <c r="D121" s="133">
        <f t="shared" si="13"/>
        <v>3999.01</v>
      </c>
      <c r="E121" s="132">
        <f t="shared" si="14"/>
        <v>227.99</v>
      </c>
      <c r="F121" s="132">
        <f t="shared" si="15"/>
        <v>554780.09999999986</v>
      </c>
      <c r="G121" s="132">
        <f t="shared" si="9"/>
        <v>550781.08999999985</v>
      </c>
      <c r="H121" s="132">
        <f t="shared" si="16"/>
        <v>227.99182191780812</v>
      </c>
      <c r="I121" s="113">
        <f t="shared" si="10"/>
        <v>1.8219178081153586E-3</v>
      </c>
    </row>
    <row r="122" spans="1:9" x14ac:dyDescent="0.25">
      <c r="A122" s="45">
        <v>44008</v>
      </c>
      <c r="B122" s="134">
        <f t="shared" si="11"/>
        <v>1</v>
      </c>
      <c r="C122" s="132">
        <f t="shared" si="12"/>
        <v>4227</v>
      </c>
      <c r="D122" s="133">
        <f t="shared" si="13"/>
        <v>4000.65</v>
      </c>
      <c r="E122" s="132">
        <f t="shared" si="14"/>
        <v>226.35</v>
      </c>
      <c r="F122" s="132">
        <f t="shared" si="15"/>
        <v>550781.08999999985</v>
      </c>
      <c r="G122" s="132">
        <f t="shared" si="9"/>
        <v>546780.43999999983</v>
      </c>
      <c r="H122" s="132">
        <f t="shared" si="16"/>
        <v>226.34839315068487</v>
      </c>
      <c r="I122" s="113">
        <f t="shared" si="10"/>
        <v>-1.6068493151237817E-3</v>
      </c>
    </row>
    <row r="123" spans="1:9" x14ac:dyDescent="0.25">
      <c r="A123" s="45">
        <v>44009</v>
      </c>
      <c r="B123" s="134">
        <f t="shared" si="11"/>
        <v>1</v>
      </c>
      <c r="C123" s="132">
        <f t="shared" si="12"/>
        <v>4227</v>
      </c>
      <c r="D123" s="133">
        <f t="shared" si="13"/>
        <v>4002.3</v>
      </c>
      <c r="E123" s="132">
        <f t="shared" si="14"/>
        <v>224.7</v>
      </c>
      <c r="F123" s="132">
        <f t="shared" si="15"/>
        <v>546780.43999999983</v>
      </c>
      <c r="G123" s="132">
        <f t="shared" si="9"/>
        <v>542778.13999999978</v>
      </c>
      <c r="H123" s="132">
        <f t="shared" si="16"/>
        <v>224.70429041095883</v>
      </c>
      <c r="I123" s="113">
        <f t="shared" si="10"/>
        <v>4.2904109588448591E-3</v>
      </c>
    </row>
    <row r="124" spans="1:9" x14ac:dyDescent="0.25">
      <c r="A124" s="45">
        <v>44010</v>
      </c>
      <c r="B124" s="134">
        <f t="shared" si="11"/>
        <v>1</v>
      </c>
      <c r="C124" s="132">
        <f t="shared" si="12"/>
        <v>4227</v>
      </c>
      <c r="D124" s="133">
        <f t="shared" si="13"/>
        <v>4003.94</v>
      </c>
      <c r="E124" s="132">
        <f t="shared" si="14"/>
        <v>223.06</v>
      </c>
      <c r="F124" s="132">
        <f t="shared" si="15"/>
        <v>542778.13999999978</v>
      </c>
      <c r="G124" s="132">
        <f t="shared" si="9"/>
        <v>538774.19999999984</v>
      </c>
      <c r="H124" s="132">
        <f t="shared" si="16"/>
        <v>223.059509589041</v>
      </c>
      <c r="I124" s="113">
        <f t="shared" si="10"/>
        <v>-4.904109590029293E-4</v>
      </c>
    </row>
    <row r="125" spans="1:9" x14ac:dyDescent="0.25">
      <c r="A125" s="45">
        <v>44011</v>
      </c>
      <c r="B125" s="134">
        <f t="shared" si="11"/>
        <v>1</v>
      </c>
      <c r="C125" s="132">
        <f t="shared" si="12"/>
        <v>4227</v>
      </c>
      <c r="D125" s="133">
        <f t="shared" si="13"/>
        <v>4005.59</v>
      </c>
      <c r="E125" s="132">
        <f t="shared" si="14"/>
        <v>221.41</v>
      </c>
      <c r="F125" s="132">
        <f t="shared" si="15"/>
        <v>538774.19999999984</v>
      </c>
      <c r="G125" s="132">
        <f t="shared" si="9"/>
        <v>534768.60999999987</v>
      </c>
      <c r="H125" s="132">
        <f t="shared" si="16"/>
        <v>221.41405479452047</v>
      </c>
      <c r="I125" s="113">
        <f t="shared" si="10"/>
        <v>4.0547945204707503E-3</v>
      </c>
    </row>
    <row r="126" spans="1:9" x14ac:dyDescent="0.25">
      <c r="A126" s="45">
        <v>44012</v>
      </c>
      <c r="B126" s="134">
        <f t="shared" si="11"/>
        <v>1</v>
      </c>
      <c r="C126" s="132">
        <f t="shared" si="12"/>
        <v>4227</v>
      </c>
      <c r="D126" s="133">
        <f t="shared" si="13"/>
        <v>4007.23</v>
      </c>
      <c r="E126" s="132">
        <f t="shared" si="14"/>
        <v>219.77</v>
      </c>
      <c r="F126" s="132">
        <f t="shared" si="15"/>
        <v>534768.60999999987</v>
      </c>
      <c r="G126" s="132">
        <f t="shared" si="9"/>
        <v>530761.37999999989</v>
      </c>
      <c r="H126" s="132">
        <f t="shared" si="16"/>
        <v>219.76792191780817</v>
      </c>
      <c r="I126" s="113">
        <f t="shared" si="10"/>
        <v>-2.0780821918435777E-3</v>
      </c>
    </row>
    <row r="127" spans="1:9" x14ac:dyDescent="0.25">
      <c r="A127" s="45">
        <v>44013</v>
      </c>
      <c r="B127" s="134">
        <f t="shared" si="11"/>
        <v>1</v>
      </c>
      <c r="C127" s="132">
        <f t="shared" si="12"/>
        <v>4227</v>
      </c>
      <c r="D127" s="133">
        <f t="shared" si="13"/>
        <v>4008.88</v>
      </c>
      <c r="E127" s="132">
        <f t="shared" si="14"/>
        <v>218.12</v>
      </c>
      <c r="F127" s="132">
        <f t="shared" si="15"/>
        <v>530761.37999999989</v>
      </c>
      <c r="G127" s="132">
        <f t="shared" si="9"/>
        <v>526752.49999999988</v>
      </c>
      <c r="H127" s="132">
        <f t="shared" si="16"/>
        <v>218.12111506849308</v>
      </c>
      <c r="I127" s="113">
        <f t="shared" si="10"/>
        <v>1.1150684930782973E-3</v>
      </c>
    </row>
    <row r="128" spans="1:9" x14ac:dyDescent="0.25">
      <c r="A128" s="45">
        <v>44014</v>
      </c>
      <c r="B128" s="134">
        <f t="shared" si="11"/>
        <v>1</v>
      </c>
      <c r="C128" s="132">
        <f t="shared" si="12"/>
        <v>4227</v>
      </c>
      <c r="D128" s="133">
        <f t="shared" si="13"/>
        <v>4010.53</v>
      </c>
      <c r="E128" s="132">
        <f t="shared" si="14"/>
        <v>216.47</v>
      </c>
      <c r="F128" s="132">
        <f t="shared" si="15"/>
        <v>526752.49999999988</v>
      </c>
      <c r="G128" s="132">
        <f t="shared" si="9"/>
        <v>522741.96999999986</v>
      </c>
      <c r="H128" s="132">
        <f t="shared" si="16"/>
        <v>216.47363013698626</v>
      </c>
      <c r="I128" s="113">
        <f t="shared" si="10"/>
        <v>3.6301369862599131E-3</v>
      </c>
    </row>
    <row r="129" spans="1:9" x14ac:dyDescent="0.25">
      <c r="A129" s="45">
        <v>44015</v>
      </c>
      <c r="B129" s="134">
        <f t="shared" si="11"/>
        <v>1</v>
      </c>
      <c r="C129" s="132">
        <f t="shared" si="12"/>
        <v>4227</v>
      </c>
      <c r="D129" s="133">
        <f t="shared" si="13"/>
        <v>4012.17</v>
      </c>
      <c r="E129" s="132">
        <f t="shared" si="14"/>
        <v>214.83</v>
      </c>
      <c r="F129" s="132">
        <f t="shared" si="15"/>
        <v>522741.96999999986</v>
      </c>
      <c r="G129" s="132">
        <f t="shared" si="9"/>
        <v>518729.79999999987</v>
      </c>
      <c r="H129" s="132">
        <f t="shared" si="16"/>
        <v>214.82546712328761</v>
      </c>
      <c r="I129" s="113">
        <f t="shared" si="10"/>
        <v>-4.532876712403322E-3</v>
      </c>
    </row>
    <row r="130" spans="1:9" x14ac:dyDescent="0.25">
      <c r="A130" s="45">
        <v>44016</v>
      </c>
      <c r="B130" s="134">
        <f t="shared" si="11"/>
        <v>1</v>
      </c>
      <c r="C130" s="132">
        <f t="shared" si="12"/>
        <v>4227</v>
      </c>
      <c r="D130" s="133">
        <f t="shared" si="13"/>
        <v>4013.82</v>
      </c>
      <c r="E130" s="132">
        <f t="shared" si="14"/>
        <v>213.18</v>
      </c>
      <c r="F130" s="132">
        <f t="shared" si="15"/>
        <v>518729.79999999987</v>
      </c>
      <c r="G130" s="132">
        <f t="shared" si="9"/>
        <v>514715.97999999986</v>
      </c>
      <c r="H130" s="132">
        <f t="shared" si="16"/>
        <v>213.17663013698623</v>
      </c>
      <c r="I130" s="113">
        <f t="shared" si="10"/>
        <v>-3.3698630137735108E-3</v>
      </c>
    </row>
    <row r="131" spans="1:9" x14ac:dyDescent="0.25">
      <c r="A131" s="45">
        <v>44017</v>
      </c>
      <c r="B131" s="134">
        <f t="shared" si="11"/>
        <v>1</v>
      </c>
      <c r="C131" s="132">
        <f t="shared" si="12"/>
        <v>4227</v>
      </c>
      <c r="D131" s="133">
        <f t="shared" si="13"/>
        <v>4015.47</v>
      </c>
      <c r="E131" s="132">
        <f t="shared" si="14"/>
        <v>211.53</v>
      </c>
      <c r="F131" s="132">
        <f t="shared" si="15"/>
        <v>514715.97999999986</v>
      </c>
      <c r="G131" s="132">
        <f t="shared" si="9"/>
        <v>510700.50999999989</v>
      </c>
      <c r="H131" s="132">
        <f t="shared" si="16"/>
        <v>211.52711506849312</v>
      </c>
      <c r="I131" s="113">
        <f t="shared" si="10"/>
        <v>-2.8849315068839587E-3</v>
      </c>
    </row>
    <row r="132" spans="1:9" x14ac:dyDescent="0.25">
      <c r="A132" s="45">
        <v>44018</v>
      </c>
      <c r="B132" s="134">
        <f t="shared" si="11"/>
        <v>1</v>
      </c>
      <c r="C132" s="132">
        <f t="shared" si="12"/>
        <v>4227</v>
      </c>
      <c r="D132" s="133">
        <f t="shared" si="13"/>
        <v>4017.12</v>
      </c>
      <c r="E132" s="132">
        <f t="shared" si="14"/>
        <v>209.88</v>
      </c>
      <c r="F132" s="132">
        <f t="shared" si="15"/>
        <v>510700.50999999989</v>
      </c>
      <c r="G132" s="132">
        <f t="shared" ref="G132:G195" si="17">F132-D132</f>
        <v>506683.3899999999</v>
      </c>
      <c r="H132" s="132">
        <f t="shared" si="16"/>
        <v>209.87692191780818</v>
      </c>
      <c r="I132" s="113">
        <f t="shared" ref="I132:I195" si="18">H132-E132</f>
        <v>-3.0780821918199308E-3</v>
      </c>
    </row>
    <row r="133" spans="1:9" x14ac:dyDescent="0.25">
      <c r="A133" s="45">
        <v>44019</v>
      </c>
      <c r="B133" s="134">
        <f t="shared" ref="B133:B196" si="19">A133-A132</f>
        <v>1</v>
      </c>
      <c r="C133" s="132">
        <f t="shared" ref="C133:C196" si="20">$D$2</f>
        <v>4227</v>
      </c>
      <c r="D133" s="133">
        <f t="shared" ref="D133:D196" si="21">C133-E133</f>
        <v>4018.77</v>
      </c>
      <c r="E133" s="132">
        <f t="shared" ref="E133:E196" si="22">ROUND(F133*B133*$B$2/365,2)</f>
        <v>208.23</v>
      </c>
      <c r="F133" s="132">
        <f t="shared" ref="F133:F196" si="23">G132</f>
        <v>506683.3899999999</v>
      </c>
      <c r="G133" s="132">
        <f t="shared" si="17"/>
        <v>502664.61999999988</v>
      </c>
      <c r="H133" s="132">
        <f t="shared" ref="H133:H196" si="24">F133*$B$2*B133/365</f>
        <v>208.22605068493147</v>
      </c>
      <c r="I133" s="113">
        <f t="shared" si="18"/>
        <v>-3.9493150685245837E-3</v>
      </c>
    </row>
    <row r="134" spans="1:9" x14ac:dyDescent="0.25">
      <c r="A134" s="45">
        <v>44020</v>
      </c>
      <c r="B134" s="134">
        <f t="shared" si="19"/>
        <v>1</v>
      </c>
      <c r="C134" s="132">
        <f t="shared" si="20"/>
        <v>4227</v>
      </c>
      <c r="D134" s="133">
        <f t="shared" si="21"/>
        <v>4020.43</v>
      </c>
      <c r="E134" s="132">
        <f t="shared" si="22"/>
        <v>206.57</v>
      </c>
      <c r="F134" s="132">
        <f t="shared" si="23"/>
        <v>502664.61999999988</v>
      </c>
      <c r="G134" s="132">
        <f t="shared" si="17"/>
        <v>498644.18999999989</v>
      </c>
      <c r="H134" s="132">
        <f t="shared" si="24"/>
        <v>206.57450136986296</v>
      </c>
      <c r="I134" s="113">
        <f t="shared" si="18"/>
        <v>4.501369862964566E-3</v>
      </c>
    </row>
    <row r="135" spans="1:9" x14ac:dyDescent="0.25">
      <c r="A135" s="45">
        <v>44021</v>
      </c>
      <c r="B135" s="134">
        <f t="shared" si="19"/>
        <v>1</v>
      </c>
      <c r="C135" s="132">
        <f t="shared" si="20"/>
        <v>4227</v>
      </c>
      <c r="D135" s="133">
        <f t="shared" si="21"/>
        <v>4022.08</v>
      </c>
      <c r="E135" s="132">
        <f t="shared" si="22"/>
        <v>204.92</v>
      </c>
      <c r="F135" s="132">
        <f t="shared" si="23"/>
        <v>498644.18999999989</v>
      </c>
      <c r="G135" s="132">
        <f t="shared" si="17"/>
        <v>494622.10999999987</v>
      </c>
      <c r="H135" s="132">
        <f t="shared" si="24"/>
        <v>204.92226986301364</v>
      </c>
      <c r="I135" s="113">
        <f t="shared" si="18"/>
        <v>2.2698630136517295E-3</v>
      </c>
    </row>
    <row r="136" spans="1:9" x14ac:dyDescent="0.25">
      <c r="A136" s="45">
        <v>44022</v>
      </c>
      <c r="B136" s="134">
        <f t="shared" si="19"/>
        <v>1</v>
      </c>
      <c r="C136" s="132">
        <f t="shared" si="20"/>
        <v>4227</v>
      </c>
      <c r="D136" s="133">
        <f t="shared" si="21"/>
        <v>4023.73</v>
      </c>
      <c r="E136" s="132">
        <f t="shared" si="22"/>
        <v>203.27</v>
      </c>
      <c r="F136" s="132">
        <f t="shared" si="23"/>
        <v>494622.10999999987</v>
      </c>
      <c r="G136" s="132">
        <f t="shared" si="17"/>
        <v>490598.37999999989</v>
      </c>
      <c r="H136" s="132">
        <f t="shared" si="24"/>
        <v>203.26936027397252</v>
      </c>
      <c r="I136" s="113">
        <f t="shared" si="18"/>
        <v>-6.3972602748663121E-4</v>
      </c>
    </row>
    <row r="137" spans="1:9" x14ac:dyDescent="0.25">
      <c r="A137" s="45">
        <v>44023</v>
      </c>
      <c r="B137" s="134">
        <f t="shared" si="19"/>
        <v>1</v>
      </c>
      <c r="C137" s="132">
        <f t="shared" si="20"/>
        <v>4227</v>
      </c>
      <c r="D137" s="133">
        <f t="shared" si="21"/>
        <v>4025.38</v>
      </c>
      <c r="E137" s="132">
        <f t="shared" si="22"/>
        <v>201.62</v>
      </c>
      <c r="F137" s="132">
        <f t="shared" si="23"/>
        <v>490598.37999999989</v>
      </c>
      <c r="G137" s="132">
        <f t="shared" si="17"/>
        <v>486572.99999999988</v>
      </c>
      <c r="H137" s="132">
        <f t="shared" si="24"/>
        <v>201.61577260273967</v>
      </c>
      <c r="I137" s="113">
        <f t="shared" si="18"/>
        <v>-4.2273972603368293E-3</v>
      </c>
    </row>
    <row r="138" spans="1:9" x14ac:dyDescent="0.25">
      <c r="A138" s="45">
        <v>44024</v>
      </c>
      <c r="B138" s="134">
        <f t="shared" si="19"/>
        <v>1</v>
      </c>
      <c r="C138" s="132">
        <f t="shared" si="20"/>
        <v>4227</v>
      </c>
      <c r="D138" s="133">
        <f t="shared" si="21"/>
        <v>4027.04</v>
      </c>
      <c r="E138" s="132">
        <f t="shared" si="22"/>
        <v>199.96</v>
      </c>
      <c r="F138" s="132">
        <f t="shared" si="23"/>
        <v>486572.99999999988</v>
      </c>
      <c r="G138" s="132">
        <f t="shared" si="17"/>
        <v>482545.9599999999</v>
      </c>
      <c r="H138" s="132">
        <f t="shared" si="24"/>
        <v>199.96150684931501</v>
      </c>
      <c r="I138" s="113">
        <f t="shared" si="18"/>
        <v>1.5068493150067752E-3</v>
      </c>
    </row>
    <row r="139" spans="1:9" x14ac:dyDescent="0.25">
      <c r="A139" s="45">
        <v>44025</v>
      </c>
      <c r="B139" s="134">
        <f t="shared" si="19"/>
        <v>1</v>
      </c>
      <c r="C139" s="132">
        <f t="shared" si="20"/>
        <v>4227</v>
      </c>
      <c r="D139" s="133">
        <f t="shared" si="21"/>
        <v>4028.69</v>
      </c>
      <c r="E139" s="132">
        <f t="shared" si="22"/>
        <v>198.31</v>
      </c>
      <c r="F139" s="132">
        <f t="shared" si="23"/>
        <v>482545.9599999999</v>
      </c>
      <c r="G139" s="132">
        <f t="shared" si="17"/>
        <v>478517.2699999999</v>
      </c>
      <c r="H139" s="132">
        <f t="shared" si="24"/>
        <v>198.30655890410955</v>
      </c>
      <c r="I139" s="113">
        <f t="shared" si="18"/>
        <v>-3.4410958904516065E-3</v>
      </c>
    </row>
    <row r="140" spans="1:9" x14ac:dyDescent="0.25">
      <c r="A140" s="45">
        <v>44026</v>
      </c>
      <c r="B140" s="134">
        <f t="shared" si="19"/>
        <v>1</v>
      </c>
      <c r="C140" s="132">
        <f t="shared" si="20"/>
        <v>4227</v>
      </c>
      <c r="D140" s="133">
        <f t="shared" si="21"/>
        <v>4030.35</v>
      </c>
      <c r="E140" s="132">
        <f t="shared" si="22"/>
        <v>196.65</v>
      </c>
      <c r="F140" s="132">
        <f t="shared" si="23"/>
        <v>478517.2699999999</v>
      </c>
      <c r="G140" s="132">
        <f t="shared" si="17"/>
        <v>474486.91999999993</v>
      </c>
      <c r="H140" s="132">
        <f t="shared" si="24"/>
        <v>196.65093287671226</v>
      </c>
      <c r="I140" s="113">
        <f t="shared" si="18"/>
        <v>9.328767122553927E-4</v>
      </c>
    </row>
    <row r="141" spans="1:9" x14ac:dyDescent="0.25">
      <c r="A141" s="45">
        <v>44027</v>
      </c>
      <c r="B141" s="134">
        <f t="shared" si="19"/>
        <v>1</v>
      </c>
      <c r="C141" s="132">
        <f t="shared" si="20"/>
        <v>4227</v>
      </c>
      <c r="D141" s="133">
        <f t="shared" si="21"/>
        <v>4032.01</v>
      </c>
      <c r="E141" s="132">
        <f t="shared" si="22"/>
        <v>194.99</v>
      </c>
      <c r="F141" s="132">
        <f t="shared" si="23"/>
        <v>474486.91999999993</v>
      </c>
      <c r="G141" s="132">
        <f t="shared" si="17"/>
        <v>470454.90999999992</v>
      </c>
      <c r="H141" s="132">
        <f t="shared" si="24"/>
        <v>194.99462465753422</v>
      </c>
      <c r="I141" s="113">
        <f t="shared" si="18"/>
        <v>4.6246575342081542E-3</v>
      </c>
    </row>
    <row r="142" spans="1:9" x14ac:dyDescent="0.25">
      <c r="A142" s="45">
        <v>44028</v>
      </c>
      <c r="B142" s="134">
        <f t="shared" si="19"/>
        <v>1</v>
      </c>
      <c r="C142" s="132">
        <f t="shared" si="20"/>
        <v>4227</v>
      </c>
      <c r="D142" s="133">
        <f t="shared" si="21"/>
        <v>4033.66</v>
      </c>
      <c r="E142" s="132">
        <f t="shared" si="22"/>
        <v>193.34</v>
      </c>
      <c r="F142" s="132">
        <f t="shared" si="23"/>
        <v>470454.90999999992</v>
      </c>
      <c r="G142" s="132">
        <f t="shared" si="17"/>
        <v>466421.24999999994</v>
      </c>
      <c r="H142" s="132">
        <f t="shared" si="24"/>
        <v>193.33763424657531</v>
      </c>
      <c r="I142" s="113">
        <f t="shared" si="18"/>
        <v>-2.3657534246979139E-3</v>
      </c>
    </row>
    <row r="143" spans="1:9" x14ac:dyDescent="0.25">
      <c r="A143" s="45">
        <v>44029</v>
      </c>
      <c r="B143" s="134">
        <f t="shared" si="19"/>
        <v>1</v>
      </c>
      <c r="C143" s="132">
        <f t="shared" si="20"/>
        <v>4227</v>
      </c>
      <c r="D143" s="133">
        <f t="shared" si="21"/>
        <v>4035.32</v>
      </c>
      <c r="E143" s="132">
        <f t="shared" si="22"/>
        <v>191.68</v>
      </c>
      <c r="F143" s="132">
        <f t="shared" si="23"/>
        <v>466421.24999999994</v>
      </c>
      <c r="G143" s="132">
        <f t="shared" si="17"/>
        <v>462385.92999999993</v>
      </c>
      <c r="H143" s="132">
        <f t="shared" si="24"/>
        <v>191.67996575342463</v>
      </c>
      <c r="I143" s="113">
        <f t="shared" si="18"/>
        <v>-3.4246575381757793E-5</v>
      </c>
    </row>
    <row r="144" spans="1:9" x14ac:dyDescent="0.25">
      <c r="A144" s="45">
        <v>44030</v>
      </c>
      <c r="B144" s="134">
        <f t="shared" si="19"/>
        <v>1</v>
      </c>
      <c r="C144" s="132">
        <f t="shared" si="20"/>
        <v>4227</v>
      </c>
      <c r="D144" s="133">
        <f t="shared" si="21"/>
        <v>4036.98</v>
      </c>
      <c r="E144" s="132">
        <f t="shared" si="22"/>
        <v>190.02</v>
      </c>
      <c r="F144" s="132">
        <f t="shared" si="23"/>
        <v>462385.92999999993</v>
      </c>
      <c r="G144" s="132">
        <f t="shared" si="17"/>
        <v>458348.94999999995</v>
      </c>
      <c r="H144" s="132">
        <f t="shared" si="24"/>
        <v>190.02161506849313</v>
      </c>
      <c r="I144" s="113">
        <f t="shared" si="18"/>
        <v>1.6150684931233172E-3</v>
      </c>
    </row>
    <row r="145" spans="1:9" x14ac:dyDescent="0.25">
      <c r="A145" s="45">
        <v>44031</v>
      </c>
      <c r="B145" s="134">
        <f t="shared" si="19"/>
        <v>1</v>
      </c>
      <c r="C145" s="132">
        <f t="shared" si="20"/>
        <v>4227</v>
      </c>
      <c r="D145" s="133">
        <f t="shared" si="21"/>
        <v>4038.64</v>
      </c>
      <c r="E145" s="132">
        <f t="shared" si="22"/>
        <v>188.36</v>
      </c>
      <c r="F145" s="132">
        <f t="shared" si="23"/>
        <v>458348.94999999995</v>
      </c>
      <c r="G145" s="132">
        <f t="shared" si="17"/>
        <v>454310.30999999994</v>
      </c>
      <c r="H145" s="132">
        <f t="shared" si="24"/>
        <v>188.36258219178077</v>
      </c>
      <c r="I145" s="113">
        <f t="shared" si="18"/>
        <v>2.5821917807604677E-3</v>
      </c>
    </row>
    <row r="146" spans="1:9" x14ac:dyDescent="0.25">
      <c r="A146" s="45">
        <v>44032</v>
      </c>
      <c r="B146" s="134">
        <f t="shared" si="19"/>
        <v>1</v>
      </c>
      <c r="C146" s="132">
        <f t="shared" si="20"/>
        <v>4227</v>
      </c>
      <c r="D146" s="133">
        <f t="shared" si="21"/>
        <v>4040.3</v>
      </c>
      <c r="E146" s="132">
        <f t="shared" si="22"/>
        <v>186.7</v>
      </c>
      <c r="F146" s="132">
        <f t="shared" si="23"/>
        <v>454310.30999999994</v>
      </c>
      <c r="G146" s="132">
        <f t="shared" si="17"/>
        <v>450270.00999999995</v>
      </c>
      <c r="H146" s="132">
        <f t="shared" si="24"/>
        <v>186.70286712328763</v>
      </c>
      <c r="I146" s="113">
        <f t="shared" si="18"/>
        <v>2.8671232876433805E-3</v>
      </c>
    </row>
    <row r="147" spans="1:9" x14ac:dyDescent="0.25">
      <c r="A147" s="45">
        <v>44033</v>
      </c>
      <c r="B147" s="134">
        <f t="shared" si="19"/>
        <v>1</v>
      </c>
      <c r="C147" s="132">
        <f t="shared" si="20"/>
        <v>4227</v>
      </c>
      <c r="D147" s="133">
        <f t="shared" si="21"/>
        <v>4041.96</v>
      </c>
      <c r="E147" s="132">
        <f t="shared" si="22"/>
        <v>185.04</v>
      </c>
      <c r="F147" s="132">
        <f t="shared" si="23"/>
        <v>450270.00999999995</v>
      </c>
      <c r="G147" s="132">
        <f t="shared" si="17"/>
        <v>446228.04999999993</v>
      </c>
      <c r="H147" s="132">
        <f t="shared" si="24"/>
        <v>185.04246986301365</v>
      </c>
      <c r="I147" s="113">
        <f t="shared" si="18"/>
        <v>2.4698630136583688E-3</v>
      </c>
    </row>
    <row r="148" spans="1:9" x14ac:dyDescent="0.25">
      <c r="A148" s="45">
        <v>44034</v>
      </c>
      <c r="B148" s="134">
        <f t="shared" si="19"/>
        <v>1</v>
      </c>
      <c r="C148" s="132">
        <f t="shared" si="20"/>
        <v>4227</v>
      </c>
      <c r="D148" s="133">
        <f t="shared" si="21"/>
        <v>4043.62</v>
      </c>
      <c r="E148" s="132">
        <f t="shared" si="22"/>
        <v>183.38</v>
      </c>
      <c r="F148" s="132">
        <f t="shared" si="23"/>
        <v>446228.04999999993</v>
      </c>
      <c r="G148" s="132">
        <f t="shared" si="17"/>
        <v>442184.42999999993</v>
      </c>
      <c r="H148" s="132">
        <f t="shared" si="24"/>
        <v>183.38139041095889</v>
      </c>
      <c r="I148" s="113">
        <f t="shared" si="18"/>
        <v>1.3904109588906977E-3</v>
      </c>
    </row>
    <row r="149" spans="1:9" x14ac:dyDescent="0.25">
      <c r="A149" s="45">
        <v>44035</v>
      </c>
      <c r="B149" s="134">
        <f t="shared" si="19"/>
        <v>1</v>
      </c>
      <c r="C149" s="132">
        <f t="shared" si="20"/>
        <v>4227</v>
      </c>
      <c r="D149" s="133">
        <f t="shared" si="21"/>
        <v>4045.28</v>
      </c>
      <c r="E149" s="132">
        <f t="shared" si="22"/>
        <v>181.72</v>
      </c>
      <c r="F149" s="132">
        <f t="shared" si="23"/>
        <v>442184.42999999993</v>
      </c>
      <c r="G149" s="132">
        <f t="shared" si="17"/>
        <v>438139.14999999991</v>
      </c>
      <c r="H149" s="132">
        <f t="shared" si="24"/>
        <v>181.71962876712325</v>
      </c>
      <c r="I149" s="113">
        <f t="shared" si="18"/>
        <v>-3.7123287674489802E-4</v>
      </c>
    </row>
    <row r="150" spans="1:9" x14ac:dyDescent="0.25">
      <c r="A150" s="45">
        <v>44036</v>
      </c>
      <c r="B150" s="134">
        <f t="shared" si="19"/>
        <v>1</v>
      </c>
      <c r="C150" s="132">
        <f t="shared" si="20"/>
        <v>4227</v>
      </c>
      <c r="D150" s="133">
        <f t="shared" si="21"/>
        <v>4046.94</v>
      </c>
      <c r="E150" s="132">
        <f t="shared" si="22"/>
        <v>180.06</v>
      </c>
      <c r="F150" s="132">
        <f t="shared" si="23"/>
        <v>438139.14999999991</v>
      </c>
      <c r="G150" s="132">
        <f t="shared" si="17"/>
        <v>434092.2099999999</v>
      </c>
      <c r="H150" s="132">
        <f t="shared" si="24"/>
        <v>180.05718493150681</v>
      </c>
      <c r="I150" s="113">
        <f t="shared" si="18"/>
        <v>-2.8150684931915748E-3</v>
      </c>
    </row>
    <row r="151" spans="1:9" x14ac:dyDescent="0.25">
      <c r="A151" s="45">
        <v>44037</v>
      </c>
      <c r="B151" s="134">
        <f t="shared" si="19"/>
        <v>1</v>
      </c>
      <c r="C151" s="132">
        <f t="shared" si="20"/>
        <v>4227</v>
      </c>
      <c r="D151" s="133">
        <f t="shared" si="21"/>
        <v>4048.61</v>
      </c>
      <c r="E151" s="132">
        <f t="shared" si="22"/>
        <v>178.39</v>
      </c>
      <c r="F151" s="132">
        <f t="shared" si="23"/>
        <v>434092.2099999999</v>
      </c>
      <c r="G151" s="132">
        <f t="shared" si="17"/>
        <v>430043.59999999992</v>
      </c>
      <c r="H151" s="132">
        <f t="shared" si="24"/>
        <v>178.39405890410956</v>
      </c>
      <c r="I151" s="113">
        <f t="shared" si="18"/>
        <v>4.058904109569994E-3</v>
      </c>
    </row>
    <row r="152" spans="1:9" x14ac:dyDescent="0.25">
      <c r="A152" s="45">
        <v>44038</v>
      </c>
      <c r="B152" s="134">
        <f t="shared" si="19"/>
        <v>1</v>
      </c>
      <c r="C152" s="132">
        <f t="shared" si="20"/>
        <v>4227</v>
      </c>
      <c r="D152" s="133">
        <f t="shared" si="21"/>
        <v>4050.27</v>
      </c>
      <c r="E152" s="132">
        <f t="shared" si="22"/>
        <v>176.73</v>
      </c>
      <c r="F152" s="132">
        <f t="shared" si="23"/>
        <v>430043.59999999992</v>
      </c>
      <c r="G152" s="132">
        <f t="shared" si="17"/>
        <v>425993.3299999999</v>
      </c>
      <c r="H152" s="132">
        <f t="shared" si="24"/>
        <v>176.73024657534242</v>
      </c>
      <c r="I152" s="113">
        <f t="shared" si="18"/>
        <v>2.4657534243033297E-4</v>
      </c>
    </row>
    <row r="153" spans="1:9" x14ac:dyDescent="0.25">
      <c r="A153" s="45">
        <v>44039</v>
      </c>
      <c r="B153" s="134">
        <f t="shared" si="19"/>
        <v>1</v>
      </c>
      <c r="C153" s="132">
        <f t="shared" si="20"/>
        <v>4227</v>
      </c>
      <c r="D153" s="133">
        <f t="shared" si="21"/>
        <v>4051.93</v>
      </c>
      <c r="E153" s="132">
        <f t="shared" si="22"/>
        <v>175.07</v>
      </c>
      <c r="F153" s="132">
        <f t="shared" si="23"/>
        <v>425993.3299999999</v>
      </c>
      <c r="G153" s="132">
        <f t="shared" si="17"/>
        <v>421941.39999999991</v>
      </c>
      <c r="H153" s="132">
        <f t="shared" si="24"/>
        <v>175.06575205479447</v>
      </c>
      <c r="I153" s="113">
        <f t="shared" si="18"/>
        <v>-4.2479452055204092E-3</v>
      </c>
    </row>
    <row r="154" spans="1:9" x14ac:dyDescent="0.25">
      <c r="A154" s="45">
        <v>44040</v>
      </c>
      <c r="B154" s="134">
        <f t="shared" si="19"/>
        <v>1</v>
      </c>
      <c r="C154" s="132">
        <f t="shared" si="20"/>
        <v>4227</v>
      </c>
      <c r="D154" s="133">
        <f t="shared" si="21"/>
        <v>4053.6</v>
      </c>
      <c r="E154" s="132">
        <f t="shared" si="22"/>
        <v>173.4</v>
      </c>
      <c r="F154" s="132">
        <f t="shared" si="23"/>
        <v>421941.39999999991</v>
      </c>
      <c r="G154" s="132">
        <f t="shared" si="17"/>
        <v>417887.79999999993</v>
      </c>
      <c r="H154" s="132">
        <f t="shared" si="24"/>
        <v>173.40057534246571</v>
      </c>
      <c r="I154" s="113">
        <f t="shared" si="18"/>
        <v>5.7534246570867253E-4</v>
      </c>
    </row>
    <row r="155" spans="1:9" x14ac:dyDescent="0.25">
      <c r="A155" s="45">
        <v>44041</v>
      </c>
      <c r="B155" s="134">
        <f t="shared" si="19"/>
        <v>1</v>
      </c>
      <c r="C155" s="132">
        <f t="shared" si="20"/>
        <v>4227</v>
      </c>
      <c r="D155" s="133">
        <f t="shared" si="21"/>
        <v>4055.27</v>
      </c>
      <c r="E155" s="132">
        <f t="shared" si="22"/>
        <v>171.73</v>
      </c>
      <c r="F155" s="132">
        <f t="shared" si="23"/>
        <v>417887.79999999993</v>
      </c>
      <c r="G155" s="132">
        <f t="shared" si="17"/>
        <v>413832.52999999991</v>
      </c>
      <c r="H155" s="132">
        <f t="shared" si="24"/>
        <v>171.73471232876707</v>
      </c>
      <c r="I155" s="113">
        <f t="shared" si="18"/>
        <v>4.7123287670842728E-3</v>
      </c>
    </row>
    <row r="156" spans="1:9" x14ac:dyDescent="0.25">
      <c r="A156" s="45">
        <v>44042</v>
      </c>
      <c r="B156" s="134">
        <f t="shared" si="19"/>
        <v>1</v>
      </c>
      <c r="C156" s="132">
        <f t="shared" si="20"/>
        <v>4227</v>
      </c>
      <c r="D156" s="133">
        <f t="shared" si="21"/>
        <v>4056.93</v>
      </c>
      <c r="E156" s="132">
        <f t="shared" si="22"/>
        <v>170.07</v>
      </c>
      <c r="F156" s="132">
        <f t="shared" si="23"/>
        <v>413832.52999999991</v>
      </c>
      <c r="G156" s="132">
        <f t="shared" si="17"/>
        <v>409775.59999999992</v>
      </c>
      <c r="H156" s="132">
        <f t="shared" si="24"/>
        <v>170.06816301369858</v>
      </c>
      <c r="I156" s="113">
        <f t="shared" si="18"/>
        <v>-1.8369863014129351E-3</v>
      </c>
    </row>
    <row r="157" spans="1:9" x14ac:dyDescent="0.25">
      <c r="A157" s="45">
        <v>44043</v>
      </c>
      <c r="B157" s="134">
        <f t="shared" si="19"/>
        <v>1</v>
      </c>
      <c r="C157" s="132">
        <f t="shared" si="20"/>
        <v>4227</v>
      </c>
      <c r="D157" s="133">
        <f t="shared" si="21"/>
        <v>4058.6</v>
      </c>
      <c r="E157" s="132">
        <f t="shared" si="22"/>
        <v>168.4</v>
      </c>
      <c r="F157" s="132">
        <f t="shared" si="23"/>
        <v>409775.59999999992</v>
      </c>
      <c r="G157" s="132">
        <f t="shared" si="17"/>
        <v>405716.99999999994</v>
      </c>
      <c r="H157" s="132">
        <f t="shared" si="24"/>
        <v>168.40093150684928</v>
      </c>
      <c r="I157" s="113">
        <f t="shared" si="18"/>
        <v>9.3150684926968097E-4</v>
      </c>
    </row>
    <row r="158" spans="1:9" x14ac:dyDescent="0.25">
      <c r="A158" s="45">
        <v>44044</v>
      </c>
      <c r="B158" s="134">
        <f t="shared" si="19"/>
        <v>1</v>
      </c>
      <c r="C158" s="132">
        <f t="shared" si="20"/>
        <v>4227</v>
      </c>
      <c r="D158" s="133">
        <f t="shared" si="21"/>
        <v>4060.27</v>
      </c>
      <c r="E158" s="132">
        <f t="shared" si="22"/>
        <v>166.73</v>
      </c>
      <c r="F158" s="132">
        <f t="shared" si="23"/>
        <v>405716.99999999994</v>
      </c>
      <c r="G158" s="132">
        <f t="shared" si="17"/>
        <v>401656.72999999992</v>
      </c>
      <c r="H158" s="132">
        <f t="shared" si="24"/>
        <v>166.73301369863012</v>
      </c>
      <c r="I158" s="113">
        <f t="shared" si="18"/>
        <v>3.0136986301272373E-3</v>
      </c>
    </row>
    <row r="159" spans="1:9" x14ac:dyDescent="0.25">
      <c r="A159" s="45">
        <v>44045</v>
      </c>
      <c r="B159" s="134">
        <f t="shared" si="19"/>
        <v>1</v>
      </c>
      <c r="C159" s="132">
        <f t="shared" si="20"/>
        <v>4227</v>
      </c>
      <c r="D159" s="133">
        <f t="shared" si="21"/>
        <v>4061.94</v>
      </c>
      <c r="E159" s="132">
        <f t="shared" si="22"/>
        <v>165.06</v>
      </c>
      <c r="F159" s="132">
        <f t="shared" si="23"/>
        <v>401656.72999999992</v>
      </c>
      <c r="G159" s="132">
        <f t="shared" si="17"/>
        <v>397594.78999999992</v>
      </c>
      <c r="H159" s="132">
        <f t="shared" si="24"/>
        <v>165.06440958904105</v>
      </c>
      <c r="I159" s="113">
        <f t="shared" si="18"/>
        <v>4.409589041046047E-3</v>
      </c>
    </row>
    <row r="160" spans="1:9" x14ac:dyDescent="0.25">
      <c r="A160" s="45">
        <v>44046</v>
      </c>
      <c r="B160" s="134">
        <f t="shared" si="19"/>
        <v>1</v>
      </c>
      <c r="C160" s="132">
        <f t="shared" si="20"/>
        <v>4227</v>
      </c>
      <c r="D160" s="133">
        <f t="shared" si="21"/>
        <v>4063.6</v>
      </c>
      <c r="E160" s="132">
        <f t="shared" si="22"/>
        <v>163.4</v>
      </c>
      <c r="F160" s="132">
        <f t="shared" si="23"/>
        <v>397594.78999999992</v>
      </c>
      <c r="G160" s="132">
        <f t="shared" si="17"/>
        <v>393531.18999999994</v>
      </c>
      <c r="H160" s="132">
        <f t="shared" si="24"/>
        <v>163.39511917808215</v>
      </c>
      <c r="I160" s="113">
        <f t="shared" si="18"/>
        <v>-4.8808219178511081E-3</v>
      </c>
    </row>
    <row r="161" spans="1:9" x14ac:dyDescent="0.25">
      <c r="A161" s="45">
        <v>44047</v>
      </c>
      <c r="B161" s="134">
        <f t="shared" si="19"/>
        <v>1</v>
      </c>
      <c r="C161" s="132">
        <f t="shared" si="20"/>
        <v>4227</v>
      </c>
      <c r="D161" s="133">
        <f t="shared" si="21"/>
        <v>4065.27</v>
      </c>
      <c r="E161" s="132">
        <f t="shared" si="22"/>
        <v>161.72999999999999</v>
      </c>
      <c r="F161" s="132">
        <f t="shared" si="23"/>
        <v>393531.18999999994</v>
      </c>
      <c r="G161" s="132">
        <f t="shared" si="17"/>
        <v>389465.91999999993</v>
      </c>
      <c r="H161" s="132">
        <f t="shared" si="24"/>
        <v>161.72514657534242</v>
      </c>
      <c r="I161" s="113">
        <f t="shared" si="18"/>
        <v>-4.8534246575684392E-3</v>
      </c>
    </row>
    <row r="162" spans="1:9" x14ac:dyDescent="0.25">
      <c r="A162" s="45">
        <v>44048</v>
      </c>
      <c r="B162" s="134">
        <f t="shared" si="19"/>
        <v>1</v>
      </c>
      <c r="C162" s="132">
        <f t="shared" si="20"/>
        <v>4227</v>
      </c>
      <c r="D162" s="133">
        <f t="shared" si="21"/>
        <v>4066.95</v>
      </c>
      <c r="E162" s="132">
        <f t="shared" si="22"/>
        <v>160.05000000000001</v>
      </c>
      <c r="F162" s="132">
        <f t="shared" si="23"/>
        <v>389465.91999999993</v>
      </c>
      <c r="G162" s="132">
        <f t="shared" si="17"/>
        <v>385398.96999999991</v>
      </c>
      <c r="H162" s="132">
        <f t="shared" si="24"/>
        <v>160.05448767123283</v>
      </c>
      <c r="I162" s="113">
        <f t="shared" si="18"/>
        <v>4.4876712328232315E-3</v>
      </c>
    </row>
    <row r="163" spans="1:9" x14ac:dyDescent="0.25">
      <c r="A163" s="45">
        <v>44049</v>
      </c>
      <c r="B163" s="134">
        <f t="shared" si="19"/>
        <v>1</v>
      </c>
      <c r="C163" s="132">
        <f t="shared" si="20"/>
        <v>4227</v>
      </c>
      <c r="D163" s="133">
        <f t="shared" si="21"/>
        <v>4068.62</v>
      </c>
      <c r="E163" s="132">
        <f t="shared" si="22"/>
        <v>158.38</v>
      </c>
      <c r="F163" s="132">
        <f t="shared" si="23"/>
        <v>385398.96999999991</v>
      </c>
      <c r="G163" s="132">
        <f t="shared" si="17"/>
        <v>381330.34999999992</v>
      </c>
      <c r="H163" s="132">
        <f t="shared" si="24"/>
        <v>158.38313835616435</v>
      </c>
      <c r="I163" s="113">
        <f t="shared" si="18"/>
        <v>3.1383561643565372E-3</v>
      </c>
    </row>
    <row r="164" spans="1:9" x14ac:dyDescent="0.25">
      <c r="A164" s="45">
        <v>44050</v>
      </c>
      <c r="B164" s="134">
        <f t="shared" si="19"/>
        <v>1</v>
      </c>
      <c r="C164" s="132">
        <f t="shared" si="20"/>
        <v>4227</v>
      </c>
      <c r="D164" s="133">
        <f t="shared" si="21"/>
        <v>4070.29</v>
      </c>
      <c r="E164" s="132">
        <f t="shared" si="22"/>
        <v>156.71</v>
      </c>
      <c r="F164" s="132">
        <f t="shared" si="23"/>
        <v>381330.34999999992</v>
      </c>
      <c r="G164" s="132">
        <f t="shared" si="17"/>
        <v>377260.05999999994</v>
      </c>
      <c r="H164" s="132">
        <f t="shared" si="24"/>
        <v>156.71110273972599</v>
      </c>
      <c r="I164" s="113">
        <f t="shared" si="18"/>
        <v>1.102739725979518E-3</v>
      </c>
    </row>
    <row r="165" spans="1:9" x14ac:dyDescent="0.25">
      <c r="A165" s="45">
        <v>44051</v>
      </c>
      <c r="B165" s="134">
        <f t="shared" si="19"/>
        <v>1</v>
      </c>
      <c r="C165" s="132">
        <f t="shared" si="20"/>
        <v>4227</v>
      </c>
      <c r="D165" s="133">
        <f t="shared" si="21"/>
        <v>4071.96</v>
      </c>
      <c r="E165" s="132">
        <f t="shared" si="22"/>
        <v>155.04</v>
      </c>
      <c r="F165" s="132">
        <f t="shared" si="23"/>
        <v>377260.05999999994</v>
      </c>
      <c r="G165" s="132">
        <f t="shared" si="17"/>
        <v>373188.09999999992</v>
      </c>
      <c r="H165" s="132">
        <f t="shared" si="24"/>
        <v>155.03838082191777</v>
      </c>
      <c r="I165" s="113">
        <f t="shared" si="18"/>
        <v>-1.619178082222561E-3</v>
      </c>
    </row>
    <row r="166" spans="1:9" x14ac:dyDescent="0.25">
      <c r="A166" s="45">
        <v>44052</v>
      </c>
      <c r="B166" s="134">
        <f t="shared" si="19"/>
        <v>1</v>
      </c>
      <c r="C166" s="132">
        <f t="shared" si="20"/>
        <v>4227</v>
      </c>
      <c r="D166" s="133">
        <f t="shared" si="21"/>
        <v>4073.64</v>
      </c>
      <c r="E166" s="132">
        <f t="shared" si="22"/>
        <v>153.36000000000001</v>
      </c>
      <c r="F166" s="132">
        <f t="shared" si="23"/>
        <v>373188.09999999992</v>
      </c>
      <c r="G166" s="132">
        <f t="shared" si="17"/>
        <v>369114.4599999999</v>
      </c>
      <c r="H166" s="132">
        <f t="shared" si="24"/>
        <v>153.3649726027397</v>
      </c>
      <c r="I166" s="113">
        <f t="shared" si="18"/>
        <v>4.9726027396843619E-3</v>
      </c>
    </row>
    <row r="167" spans="1:9" x14ac:dyDescent="0.25">
      <c r="A167" s="45">
        <v>44053</v>
      </c>
      <c r="B167" s="134">
        <f t="shared" si="19"/>
        <v>1</v>
      </c>
      <c r="C167" s="132">
        <f t="shared" si="20"/>
        <v>4227</v>
      </c>
      <c r="D167" s="133">
        <f t="shared" si="21"/>
        <v>4075.31</v>
      </c>
      <c r="E167" s="132">
        <f t="shared" si="22"/>
        <v>151.69</v>
      </c>
      <c r="F167" s="132">
        <f t="shared" si="23"/>
        <v>369114.4599999999</v>
      </c>
      <c r="G167" s="132">
        <f t="shared" si="17"/>
        <v>365039.14999999991</v>
      </c>
      <c r="H167" s="132">
        <f t="shared" si="24"/>
        <v>151.6908739726027</v>
      </c>
      <c r="I167" s="113">
        <f t="shared" si="18"/>
        <v>8.7397260270449806E-4</v>
      </c>
    </row>
    <row r="168" spans="1:9" x14ac:dyDescent="0.25">
      <c r="A168" s="45">
        <v>44054</v>
      </c>
      <c r="B168" s="134">
        <f t="shared" si="19"/>
        <v>1</v>
      </c>
      <c r="C168" s="132">
        <f t="shared" si="20"/>
        <v>4227</v>
      </c>
      <c r="D168" s="133">
        <f t="shared" si="21"/>
        <v>4076.98</v>
      </c>
      <c r="E168" s="132">
        <f t="shared" si="22"/>
        <v>150.02000000000001</v>
      </c>
      <c r="F168" s="132">
        <f t="shared" si="23"/>
        <v>365039.14999999991</v>
      </c>
      <c r="G168" s="132">
        <f t="shared" si="17"/>
        <v>360962.16999999993</v>
      </c>
      <c r="H168" s="132">
        <f t="shared" si="24"/>
        <v>150.01608904109585</v>
      </c>
      <c r="I168" s="113">
        <f t="shared" si="18"/>
        <v>-3.910958904157269E-3</v>
      </c>
    </row>
    <row r="169" spans="1:9" x14ac:dyDescent="0.25">
      <c r="A169" s="45">
        <v>44055</v>
      </c>
      <c r="B169" s="134">
        <f t="shared" si="19"/>
        <v>1</v>
      </c>
      <c r="C169" s="132">
        <f t="shared" si="20"/>
        <v>4227</v>
      </c>
      <c r="D169" s="133">
        <f t="shared" si="21"/>
        <v>4078.66</v>
      </c>
      <c r="E169" s="132">
        <f t="shared" si="22"/>
        <v>148.34</v>
      </c>
      <c r="F169" s="132">
        <f t="shared" si="23"/>
        <v>360962.16999999993</v>
      </c>
      <c r="G169" s="132">
        <f t="shared" si="17"/>
        <v>356883.50999999995</v>
      </c>
      <c r="H169" s="132">
        <f t="shared" si="24"/>
        <v>148.34061780821912</v>
      </c>
      <c r="I169" s="113">
        <f t="shared" si="18"/>
        <v>6.1780821911838757E-4</v>
      </c>
    </row>
    <row r="170" spans="1:9" x14ac:dyDescent="0.25">
      <c r="A170" s="45">
        <v>44056</v>
      </c>
      <c r="B170" s="134">
        <f t="shared" si="19"/>
        <v>1</v>
      </c>
      <c r="C170" s="132">
        <f t="shared" si="20"/>
        <v>4227</v>
      </c>
      <c r="D170" s="133">
        <f t="shared" si="21"/>
        <v>4080.34</v>
      </c>
      <c r="E170" s="132">
        <f t="shared" si="22"/>
        <v>146.66</v>
      </c>
      <c r="F170" s="132">
        <f t="shared" si="23"/>
        <v>356883.50999999995</v>
      </c>
      <c r="G170" s="132">
        <f t="shared" si="17"/>
        <v>352803.16999999993</v>
      </c>
      <c r="H170" s="132">
        <f t="shared" si="24"/>
        <v>146.66445616438355</v>
      </c>
      <c r="I170" s="113">
        <f t="shared" si="18"/>
        <v>4.4561643835550058E-3</v>
      </c>
    </row>
    <row r="171" spans="1:9" x14ac:dyDescent="0.25">
      <c r="A171" s="45">
        <v>44057</v>
      </c>
      <c r="B171" s="134">
        <f t="shared" si="19"/>
        <v>1</v>
      </c>
      <c r="C171" s="132">
        <f t="shared" si="20"/>
        <v>4227</v>
      </c>
      <c r="D171" s="133">
        <f t="shared" si="21"/>
        <v>4082.01</v>
      </c>
      <c r="E171" s="132">
        <f t="shared" si="22"/>
        <v>144.99</v>
      </c>
      <c r="F171" s="132">
        <f t="shared" si="23"/>
        <v>352803.16999999993</v>
      </c>
      <c r="G171" s="132">
        <f t="shared" si="17"/>
        <v>348721.15999999992</v>
      </c>
      <c r="H171" s="132">
        <f t="shared" si="24"/>
        <v>144.987604109589</v>
      </c>
      <c r="I171" s="113">
        <f t="shared" si="18"/>
        <v>-2.3958904110088497E-3</v>
      </c>
    </row>
    <row r="172" spans="1:9" x14ac:dyDescent="0.25">
      <c r="A172" s="45">
        <v>44058</v>
      </c>
      <c r="B172" s="134">
        <f t="shared" si="19"/>
        <v>1</v>
      </c>
      <c r="C172" s="132">
        <f t="shared" si="20"/>
        <v>4227</v>
      </c>
      <c r="D172" s="133">
        <f t="shared" si="21"/>
        <v>4083.69</v>
      </c>
      <c r="E172" s="132">
        <f t="shared" si="22"/>
        <v>143.31</v>
      </c>
      <c r="F172" s="132">
        <f t="shared" si="23"/>
        <v>348721.15999999992</v>
      </c>
      <c r="G172" s="132">
        <f t="shared" si="17"/>
        <v>344637.46999999991</v>
      </c>
      <c r="H172" s="132">
        <f t="shared" si="24"/>
        <v>143.31006575342462</v>
      </c>
      <c r="I172" s="113">
        <f t="shared" si="18"/>
        <v>6.5753424621561862E-5</v>
      </c>
    </row>
    <row r="173" spans="1:9" x14ac:dyDescent="0.25">
      <c r="A173" s="45">
        <v>44059</v>
      </c>
      <c r="B173" s="134">
        <f t="shared" si="19"/>
        <v>1</v>
      </c>
      <c r="C173" s="132">
        <f t="shared" si="20"/>
        <v>4227</v>
      </c>
      <c r="D173" s="133">
        <f t="shared" si="21"/>
        <v>4085.37</v>
      </c>
      <c r="E173" s="132">
        <f t="shared" si="22"/>
        <v>141.63</v>
      </c>
      <c r="F173" s="132">
        <f t="shared" si="23"/>
        <v>344637.46999999991</v>
      </c>
      <c r="G173" s="132">
        <f t="shared" si="17"/>
        <v>340552.09999999992</v>
      </c>
      <c r="H173" s="132">
        <f t="shared" si="24"/>
        <v>141.63183698630132</v>
      </c>
      <c r="I173" s="113">
        <f t="shared" si="18"/>
        <v>1.8369863013276699E-3</v>
      </c>
    </row>
    <row r="174" spans="1:9" x14ac:dyDescent="0.25">
      <c r="A174" s="45">
        <v>44060</v>
      </c>
      <c r="B174" s="134">
        <f t="shared" si="19"/>
        <v>1</v>
      </c>
      <c r="C174" s="132">
        <f t="shared" si="20"/>
        <v>4227</v>
      </c>
      <c r="D174" s="133">
        <f t="shared" si="21"/>
        <v>4087.05</v>
      </c>
      <c r="E174" s="132">
        <f t="shared" si="22"/>
        <v>139.94999999999999</v>
      </c>
      <c r="F174" s="132">
        <f t="shared" si="23"/>
        <v>340552.09999999992</v>
      </c>
      <c r="G174" s="132">
        <f t="shared" si="17"/>
        <v>336465.04999999993</v>
      </c>
      <c r="H174" s="132">
        <f t="shared" si="24"/>
        <v>139.95291780821915</v>
      </c>
      <c r="I174" s="113">
        <f t="shared" si="18"/>
        <v>2.9178082191663179E-3</v>
      </c>
    </row>
    <row r="175" spans="1:9" x14ac:dyDescent="0.25">
      <c r="A175" s="45">
        <v>44061</v>
      </c>
      <c r="B175" s="134">
        <f t="shared" si="19"/>
        <v>1</v>
      </c>
      <c r="C175" s="132">
        <f t="shared" si="20"/>
        <v>4227</v>
      </c>
      <c r="D175" s="133">
        <f t="shared" si="21"/>
        <v>4088.73</v>
      </c>
      <c r="E175" s="132">
        <f t="shared" si="22"/>
        <v>138.27000000000001</v>
      </c>
      <c r="F175" s="132">
        <f t="shared" si="23"/>
        <v>336465.04999999993</v>
      </c>
      <c r="G175" s="132">
        <f t="shared" si="17"/>
        <v>332376.31999999995</v>
      </c>
      <c r="H175" s="132">
        <f t="shared" si="24"/>
        <v>138.27330821917803</v>
      </c>
      <c r="I175" s="113">
        <f t="shared" si="18"/>
        <v>3.308219178023819E-3</v>
      </c>
    </row>
    <row r="176" spans="1:9" x14ac:dyDescent="0.25">
      <c r="A176" s="45">
        <v>44062</v>
      </c>
      <c r="B176" s="134">
        <f t="shared" si="19"/>
        <v>1</v>
      </c>
      <c r="C176" s="132">
        <f t="shared" si="20"/>
        <v>4227</v>
      </c>
      <c r="D176" s="133">
        <f t="shared" si="21"/>
        <v>4090.41</v>
      </c>
      <c r="E176" s="132">
        <f t="shared" si="22"/>
        <v>136.59</v>
      </c>
      <c r="F176" s="132">
        <f t="shared" si="23"/>
        <v>332376.31999999995</v>
      </c>
      <c r="G176" s="132">
        <f t="shared" si="17"/>
        <v>328285.90999999997</v>
      </c>
      <c r="H176" s="132">
        <f t="shared" si="24"/>
        <v>136.59300821917805</v>
      </c>
      <c r="I176" s="113">
        <f t="shared" si="18"/>
        <v>3.0082191780422818E-3</v>
      </c>
    </row>
    <row r="177" spans="1:9" x14ac:dyDescent="0.25">
      <c r="A177" s="45">
        <v>44063</v>
      </c>
      <c r="B177" s="134">
        <f t="shared" si="19"/>
        <v>1</v>
      </c>
      <c r="C177" s="132">
        <f t="shared" si="20"/>
        <v>4227</v>
      </c>
      <c r="D177" s="133">
        <f t="shared" si="21"/>
        <v>4092.09</v>
      </c>
      <c r="E177" s="132">
        <f t="shared" si="22"/>
        <v>134.91</v>
      </c>
      <c r="F177" s="132">
        <f t="shared" si="23"/>
        <v>328285.90999999997</v>
      </c>
      <c r="G177" s="132">
        <f t="shared" si="17"/>
        <v>324193.81999999995</v>
      </c>
      <c r="H177" s="132">
        <f t="shared" si="24"/>
        <v>134.91201780821916</v>
      </c>
      <c r="I177" s="113">
        <f t="shared" si="18"/>
        <v>2.0178082191648627E-3</v>
      </c>
    </row>
    <row r="178" spans="1:9" x14ac:dyDescent="0.25">
      <c r="A178" s="45">
        <v>44064</v>
      </c>
      <c r="B178" s="134">
        <f t="shared" si="19"/>
        <v>1</v>
      </c>
      <c r="C178" s="132">
        <f t="shared" si="20"/>
        <v>4227</v>
      </c>
      <c r="D178" s="133">
        <f t="shared" si="21"/>
        <v>4093.77</v>
      </c>
      <c r="E178" s="132">
        <f t="shared" si="22"/>
        <v>133.22999999999999</v>
      </c>
      <c r="F178" s="132">
        <f t="shared" si="23"/>
        <v>324193.81999999995</v>
      </c>
      <c r="G178" s="132">
        <f t="shared" si="17"/>
        <v>320100.04999999993</v>
      </c>
      <c r="H178" s="132">
        <f t="shared" si="24"/>
        <v>133.23033698630135</v>
      </c>
      <c r="I178" s="113">
        <f t="shared" si="18"/>
        <v>3.3698630136314023E-4</v>
      </c>
    </row>
    <row r="179" spans="1:9" x14ac:dyDescent="0.25">
      <c r="A179" s="45">
        <v>44065</v>
      </c>
      <c r="B179" s="134">
        <f t="shared" si="19"/>
        <v>1</v>
      </c>
      <c r="C179" s="132">
        <f t="shared" si="20"/>
        <v>4227</v>
      </c>
      <c r="D179" s="133">
        <f t="shared" si="21"/>
        <v>4095.45</v>
      </c>
      <c r="E179" s="132">
        <f t="shared" si="22"/>
        <v>131.55000000000001</v>
      </c>
      <c r="F179" s="132">
        <f t="shared" si="23"/>
        <v>320100.04999999993</v>
      </c>
      <c r="G179" s="132">
        <f t="shared" si="17"/>
        <v>316004.59999999992</v>
      </c>
      <c r="H179" s="132">
        <f t="shared" si="24"/>
        <v>131.54796575342462</v>
      </c>
      <c r="I179" s="113">
        <f t="shared" si="18"/>
        <v>-2.0342465753913075E-3</v>
      </c>
    </row>
    <row r="180" spans="1:9" x14ac:dyDescent="0.25">
      <c r="A180" s="45">
        <v>44066</v>
      </c>
      <c r="B180" s="134">
        <f t="shared" si="19"/>
        <v>1</v>
      </c>
      <c r="C180" s="132">
        <f t="shared" si="20"/>
        <v>4227</v>
      </c>
      <c r="D180" s="133">
        <f t="shared" si="21"/>
        <v>4097.1400000000003</v>
      </c>
      <c r="E180" s="132">
        <f t="shared" si="22"/>
        <v>129.86000000000001</v>
      </c>
      <c r="F180" s="132">
        <f t="shared" si="23"/>
        <v>316004.59999999992</v>
      </c>
      <c r="G180" s="132">
        <f t="shared" si="17"/>
        <v>311907.4599999999</v>
      </c>
      <c r="H180" s="132">
        <f t="shared" si="24"/>
        <v>129.86490410958902</v>
      </c>
      <c r="I180" s="113">
        <f t="shared" si="18"/>
        <v>4.9041095890061115E-3</v>
      </c>
    </row>
    <row r="181" spans="1:9" x14ac:dyDescent="0.25">
      <c r="A181" s="45">
        <v>44067</v>
      </c>
      <c r="B181" s="134">
        <f t="shared" si="19"/>
        <v>1</v>
      </c>
      <c r="C181" s="132">
        <f t="shared" si="20"/>
        <v>4227</v>
      </c>
      <c r="D181" s="133">
        <f t="shared" si="21"/>
        <v>4098.82</v>
      </c>
      <c r="E181" s="132">
        <f t="shared" si="22"/>
        <v>128.18</v>
      </c>
      <c r="F181" s="132">
        <f t="shared" si="23"/>
        <v>311907.4599999999</v>
      </c>
      <c r="G181" s="132">
        <f t="shared" si="17"/>
        <v>307808.6399999999</v>
      </c>
      <c r="H181" s="132">
        <f t="shared" si="24"/>
        <v>128.18114794520542</v>
      </c>
      <c r="I181" s="113">
        <f t="shared" si="18"/>
        <v>1.1479452054174999E-3</v>
      </c>
    </row>
    <row r="182" spans="1:9" x14ac:dyDescent="0.25">
      <c r="A182" s="45">
        <v>44068</v>
      </c>
      <c r="B182" s="134">
        <f t="shared" si="19"/>
        <v>1</v>
      </c>
      <c r="C182" s="132">
        <f t="shared" si="20"/>
        <v>4227</v>
      </c>
      <c r="D182" s="133">
        <f t="shared" si="21"/>
        <v>4100.5</v>
      </c>
      <c r="E182" s="132">
        <f t="shared" si="22"/>
        <v>126.5</v>
      </c>
      <c r="F182" s="132">
        <f t="shared" si="23"/>
        <v>307808.6399999999</v>
      </c>
      <c r="G182" s="132">
        <f t="shared" si="17"/>
        <v>303708.1399999999</v>
      </c>
      <c r="H182" s="132">
        <f t="shared" si="24"/>
        <v>126.49670136986296</v>
      </c>
      <c r="I182" s="113">
        <f t="shared" si="18"/>
        <v>-3.2986301370385718E-3</v>
      </c>
    </row>
    <row r="183" spans="1:9" x14ac:dyDescent="0.25">
      <c r="A183" s="45">
        <v>44069</v>
      </c>
      <c r="B183" s="134">
        <f t="shared" si="19"/>
        <v>1</v>
      </c>
      <c r="C183" s="132">
        <f t="shared" si="20"/>
        <v>4227</v>
      </c>
      <c r="D183" s="133">
        <f t="shared" si="21"/>
        <v>4102.1899999999996</v>
      </c>
      <c r="E183" s="132">
        <f t="shared" si="22"/>
        <v>124.81</v>
      </c>
      <c r="F183" s="132">
        <f t="shared" si="23"/>
        <v>303708.1399999999</v>
      </c>
      <c r="G183" s="132">
        <f t="shared" si="17"/>
        <v>299605.9499999999</v>
      </c>
      <c r="H183" s="132">
        <f t="shared" si="24"/>
        <v>124.8115643835616</v>
      </c>
      <c r="I183" s="113">
        <f t="shared" si="18"/>
        <v>1.5643835616003798E-3</v>
      </c>
    </row>
    <row r="184" spans="1:9" x14ac:dyDescent="0.25">
      <c r="A184" s="45">
        <v>44070</v>
      </c>
      <c r="B184" s="134">
        <f t="shared" si="19"/>
        <v>1</v>
      </c>
      <c r="C184" s="132">
        <f t="shared" si="20"/>
        <v>4227</v>
      </c>
      <c r="D184" s="133">
        <f t="shared" si="21"/>
        <v>4103.87</v>
      </c>
      <c r="E184" s="132">
        <f t="shared" si="22"/>
        <v>123.13</v>
      </c>
      <c r="F184" s="132">
        <f t="shared" si="23"/>
        <v>299605.9499999999</v>
      </c>
      <c r="G184" s="132">
        <f t="shared" si="17"/>
        <v>295502.0799999999</v>
      </c>
      <c r="H184" s="132">
        <f t="shared" si="24"/>
        <v>123.12573287671228</v>
      </c>
      <c r="I184" s="113">
        <f t="shared" si="18"/>
        <v>-4.2671232877182774E-3</v>
      </c>
    </row>
    <row r="185" spans="1:9" x14ac:dyDescent="0.25">
      <c r="A185" s="45">
        <v>44071</v>
      </c>
      <c r="B185" s="134">
        <f t="shared" si="19"/>
        <v>1</v>
      </c>
      <c r="C185" s="132">
        <f t="shared" si="20"/>
        <v>4227</v>
      </c>
      <c r="D185" s="133">
        <f t="shared" si="21"/>
        <v>4105.5600000000004</v>
      </c>
      <c r="E185" s="132">
        <f t="shared" si="22"/>
        <v>121.44</v>
      </c>
      <c r="F185" s="132">
        <f t="shared" si="23"/>
        <v>295502.0799999999</v>
      </c>
      <c r="G185" s="132">
        <f t="shared" si="17"/>
        <v>291396.5199999999</v>
      </c>
      <c r="H185" s="132">
        <f t="shared" si="24"/>
        <v>121.43921095890407</v>
      </c>
      <c r="I185" s="113">
        <f t="shared" si="18"/>
        <v>-7.8904109592770055E-4</v>
      </c>
    </row>
    <row r="186" spans="1:9" x14ac:dyDescent="0.25">
      <c r="A186" s="45">
        <v>44072</v>
      </c>
      <c r="B186" s="134">
        <f t="shared" si="19"/>
        <v>1</v>
      </c>
      <c r="C186" s="132">
        <f t="shared" si="20"/>
        <v>4227</v>
      </c>
      <c r="D186" s="133">
        <f t="shared" si="21"/>
        <v>4107.25</v>
      </c>
      <c r="E186" s="132">
        <f t="shared" si="22"/>
        <v>119.75</v>
      </c>
      <c r="F186" s="132">
        <f t="shared" si="23"/>
        <v>291396.5199999999</v>
      </c>
      <c r="G186" s="132">
        <f t="shared" si="17"/>
        <v>287289.2699999999</v>
      </c>
      <c r="H186" s="132">
        <f t="shared" si="24"/>
        <v>119.7519945205479</v>
      </c>
      <c r="I186" s="113">
        <f t="shared" si="18"/>
        <v>1.9945205478961725E-3</v>
      </c>
    </row>
    <row r="187" spans="1:9" x14ac:dyDescent="0.25">
      <c r="A187" s="45">
        <v>44073</v>
      </c>
      <c r="B187" s="134">
        <f t="shared" si="19"/>
        <v>1</v>
      </c>
      <c r="C187" s="132">
        <f t="shared" si="20"/>
        <v>4227</v>
      </c>
      <c r="D187" s="133">
        <f t="shared" si="21"/>
        <v>4108.9399999999996</v>
      </c>
      <c r="E187" s="132">
        <f t="shared" si="22"/>
        <v>118.06</v>
      </c>
      <c r="F187" s="132">
        <f t="shared" si="23"/>
        <v>287289.2699999999</v>
      </c>
      <c r="G187" s="132">
        <f t="shared" si="17"/>
        <v>283180.3299999999</v>
      </c>
      <c r="H187" s="132">
        <f t="shared" si="24"/>
        <v>118.0640835616438</v>
      </c>
      <c r="I187" s="113">
        <f t="shared" si="18"/>
        <v>4.0835616437959743E-3</v>
      </c>
    </row>
    <row r="188" spans="1:9" x14ac:dyDescent="0.25">
      <c r="A188" s="45">
        <v>44074</v>
      </c>
      <c r="B188" s="134">
        <f t="shared" si="19"/>
        <v>1</v>
      </c>
      <c r="C188" s="132">
        <f t="shared" si="20"/>
        <v>4227</v>
      </c>
      <c r="D188" s="133">
        <f t="shared" si="21"/>
        <v>4110.62</v>
      </c>
      <c r="E188" s="132">
        <f t="shared" si="22"/>
        <v>116.38</v>
      </c>
      <c r="F188" s="132">
        <f t="shared" si="23"/>
        <v>283180.3299999999</v>
      </c>
      <c r="G188" s="132">
        <f t="shared" si="17"/>
        <v>279069.7099999999</v>
      </c>
      <c r="H188" s="132">
        <f t="shared" si="24"/>
        <v>116.37547808219175</v>
      </c>
      <c r="I188" s="113">
        <f t="shared" si="18"/>
        <v>-4.5219178082476219E-3</v>
      </c>
    </row>
    <row r="189" spans="1:9" x14ac:dyDescent="0.25">
      <c r="A189" s="45">
        <v>44075</v>
      </c>
      <c r="B189" s="134">
        <f t="shared" si="19"/>
        <v>1</v>
      </c>
      <c r="C189" s="132">
        <f t="shared" si="20"/>
        <v>4227</v>
      </c>
      <c r="D189" s="133">
        <f t="shared" si="21"/>
        <v>4112.3100000000004</v>
      </c>
      <c r="E189" s="132">
        <f t="shared" si="22"/>
        <v>114.69</v>
      </c>
      <c r="F189" s="132">
        <f t="shared" si="23"/>
        <v>279069.7099999999</v>
      </c>
      <c r="G189" s="132">
        <f t="shared" si="17"/>
        <v>274957.39999999991</v>
      </c>
      <c r="H189" s="132">
        <f t="shared" si="24"/>
        <v>114.68618219178079</v>
      </c>
      <c r="I189" s="113">
        <f t="shared" si="18"/>
        <v>-3.8178082192104057E-3</v>
      </c>
    </row>
    <row r="190" spans="1:9" x14ac:dyDescent="0.25">
      <c r="A190" s="45">
        <v>44076</v>
      </c>
      <c r="B190" s="134">
        <f t="shared" si="19"/>
        <v>1</v>
      </c>
      <c r="C190" s="132">
        <f t="shared" si="20"/>
        <v>4227</v>
      </c>
      <c r="D190" s="133">
        <f t="shared" si="21"/>
        <v>4114</v>
      </c>
      <c r="E190" s="132">
        <f t="shared" si="22"/>
        <v>113</v>
      </c>
      <c r="F190" s="132">
        <f t="shared" si="23"/>
        <v>274957.39999999991</v>
      </c>
      <c r="G190" s="132">
        <f t="shared" si="17"/>
        <v>270843.39999999991</v>
      </c>
      <c r="H190" s="132">
        <f t="shared" si="24"/>
        <v>112.99619178082187</v>
      </c>
      <c r="I190" s="113">
        <f t="shared" si="18"/>
        <v>-3.8082191781256824E-3</v>
      </c>
    </row>
    <row r="191" spans="1:9" x14ac:dyDescent="0.25">
      <c r="A191" s="45">
        <v>44077</v>
      </c>
      <c r="B191" s="134">
        <f t="shared" si="19"/>
        <v>1</v>
      </c>
      <c r="C191" s="132">
        <f t="shared" si="20"/>
        <v>4227</v>
      </c>
      <c r="D191" s="133">
        <f t="shared" si="21"/>
        <v>4115.6899999999996</v>
      </c>
      <c r="E191" s="132">
        <f t="shared" si="22"/>
        <v>111.31</v>
      </c>
      <c r="F191" s="132">
        <f t="shared" si="23"/>
        <v>270843.39999999991</v>
      </c>
      <c r="G191" s="132">
        <f t="shared" si="17"/>
        <v>266727.7099999999</v>
      </c>
      <c r="H191" s="132">
        <f t="shared" si="24"/>
        <v>111.30550684931504</v>
      </c>
      <c r="I191" s="113">
        <f t="shared" si="18"/>
        <v>-4.4931506849650305E-3</v>
      </c>
    </row>
    <row r="192" spans="1:9" x14ac:dyDescent="0.25">
      <c r="A192" s="45">
        <v>44078</v>
      </c>
      <c r="B192" s="134">
        <f t="shared" si="19"/>
        <v>1</v>
      </c>
      <c r="C192" s="132">
        <f t="shared" si="20"/>
        <v>4227</v>
      </c>
      <c r="D192" s="133">
        <f t="shared" si="21"/>
        <v>4117.3900000000003</v>
      </c>
      <c r="E192" s="132">
        <f t="shared" si="22"/>
        <v>109.61</v>
      </c>
      <c r="F192" s="132">
        <f t="shared" si="23"/>
        <v>266727.7099999999</v>
      </c>
      <c r="G192" s="132">
        <f t="shared" si="17"/>
        <v>262610.31999999989</v>
      </c>
      <c r="H192" s="132">
        <f t="shared" si="24"/>
        <v>109.61412739726023</v>
      </c>
      <c r="I192" s="113">
        <f t="shared" si="18"/>
        <v>4.1273972602340336E-3</v>
      </c>
    </row>
    <row r="193" spans="1:9" x14ac:dyDescent="0.25">
      <c r="A193" s="45">
        <v>44079</v>
      </c>
      <c r="B193" s="134">
        <f t="shared" si="19"/>
        <v>1</v>
      </c>
      <c r="C193" s="132">
        <f t="shared" si="20"/>
        <v>4227</v>
      </c>
      <c r="D193" s="133">
        <f t="shared" si="21"/>
        <v>4119.08</v>
      </c>
      <c r="E193" s="132">
        <f t="shared" si="22"/>
        <v>107.92</v>
      </c>
      <c r="F193" s="132">
        <f t="shared" si="23"/>
        <v>262610.31999999989</v>
      </c>
      <c r="G193" s="132">
        <f t="shared" si="17"/>
        <v>258491.2399999999</v>
      </c>
      <c r="H193" s="132">
        <f t="shared" si="24"/>
        <v>107.92204931506843</v>
      </c>
      <c r="I193" s="113">
        <f t="shared" si="18"/>
        <v>2.0493150684330885E-3</v>
      </c>
    </row>
    <row r="194" spans="1:9" x14ac:dyDescent="0.25">
      <c r="A194" s="45">
        <v>44080</v>
      </c>
      <c r="B194" s="134">
        <f t="shared" si="19"/>
        <v>1</v>
      </c>
      <c r="C194" s="132">
        <f t="shared" si="20"/>
        <v>4227</v>
      </c>
      <c r="D194" s="133">
        <f t="shared" si="21"/>
        <v>4120.7700000000004</v>
      </c>
      <c r="E194" s="132">
        <f t="shared" si="22"/>
        <v>106.23</v>
      </c>
      <c r="F194" s="132">
        <f t="shared" si="23"/>
        <v>258491.2399999999</v>
      </c>
      <c r="G194" s="132">
        <f t="shared" si="17"/>
        <v>254370.46999999991</v>
      </c>
      <c r="H194" s="132">
        <f t="shared" si="24"/>
        <v>106.22927671232873</v>
      </c>
      <c r="I194" s="113">
        <f t="shared" si="18"/>
        <v>-7.2328767127771698E-4</v>
      </c>
    </row>
    <row r="195" spans="1:9" x14ac:dyDescent="0.25">
      <c r="A195" s="45">
        <v>44081</v>
      </c>
      <c r="B195" s="134">
        <f t="shared" si="19"/>
        <v>1</v>
      </c>
      <c r="C195" s="132">
        <f t="shared" si="20"/>
        <v>4227</v>
      </c>
      <c r="D195" s="133">
        <f t="shared" si="21"/>
        <v>4122.46</v>
      </c>
      <c r="E195" s="132">
        <f t="shared" si="22"/>
        <v>104.54</v>
      </c>
      <c r="F195" s="132">
        <f t="shared" si="23"/>
        <v>254370.46999999991</v>
      </c>
      <c r="G195" s="132">
        <f t="shared" si="17"/>
        <v>250248.00999999992</v>
      </c>
      <c r="H195" s="132">
        <f t="shared" si="24"/>
        <v>104.53580958904107</v>
      </c>
      <c r="I195" s="113">
        <f t="shared" si="18"/>
        <v>-4.1904109589410155E-3</v>
      </c>
    </row>
    <row r="196" spans="1:9" x14ac:dyDescent="0.25">
      <c r="A196" s="45">
        <v>44082</v>
      </c>
      <c r="B196" s="134">
        <f t="shared" si="19"/>
        <v>1</v>
      </c>
      <c r="C196" s="132">
        <f t="shared" si="20"/>
        <v>4227</v>
      </c>
      <c r="D196" s="133">
        <f t="shared" si="21"/>
        <v>4124.16</v>
      </c>
      <c r="E196" s="132">
        <f t="shared" si="22"/>
        <v>102.84</v>
      </c>
      <c r="F196" s="132">
        <f t="shared" si="23"/>
        <v>250248.00999999992</v>
      </c>
      <c r="G196" s="132">
        <f t="shared" ref="G196:G255" si="25">F196-D196</f>
        <v>246123.84999999992</v>
      </c>
      <c r="H196" s="132">
        <f t="shared" si="24"/>
        <v>102.84164794520545</v>
      </c>
      <c r="I196" s="113">
        <f t="shared" ref="I196:I255" si="26">H196-E196</f>
        <v>1.647945205448309E-3</v>
      </c>
    </row>
    <row r="197" spans="1:9" x14ac:dyDescent="0.25">
      <c r="A197" s="45">
        <v>44083</v>
      </c>
      <c r="B197" s="134">
        <f t="shared" ref="B197:B255" si="27">A197-A196</f>
        <v>1</v>
      </c>
      <c r="C197" s="132">
        <f t="shared" ref="C197:C255" si="28">$D$2</f>
        <v>4227</v>
      </c>
      <c r="D197" s="133">
        <f t="shared" ref="D197:D255" si="29">C197-E197</f>
        <v>4125.8500000000004</v>
      </c>
      <c r="E197" s="132">
        <f t="shared" ref="E197:E254" si="30">ROUND(F197*B197*$B$2/365,2)</f>
        <v>101.15</v>
      </c>
      <c r="F197" s="132">
        <f t="shared" ref="F197:F255" si="31">G196</f>
        <v>246123.84999999992</v>
      </c>
      <c r="G197" s="132">
        <f t="shared" si="25"/>
        <v>241997.99999999991</v>
      </c>
      <c r="H197" s="132">
        <f t="shared" ref="H197:H255" si="32">F197*$B$2*B197/365</f>
        <v>101.14678767123283</v>
      </c>
      <c r="I197" s="113">
        <f t="shared" si="26"/>
        <v>-3.2123287671765866E-3</v>
      </c>
    </row>
    <row r="198" spans="1:9" x14ac:dyDescent="0.25">
      <c r="A198" s="45">
        <v>44084</v>
      </c>
      <c r="B198" s="134">
        <f t="shared" si="27"/>
        <v>1</v>
      </c>
      <c r="C198" s="132">
        <f t="shared" si="28"/>
        <v>4227</v>
      </c>
      <c r="D198" s="133">
        <f t="shared" si="29"/>
        <v>4127.55</v>
      </c>
      <c r="E198" s="132">
        <f t="shared" si="30"/>
        <v>99.45</v>
      </c>
      <c r="F198" s="132">
        <f t="shared" si="31"/>
        <v>241997.99999999991</v>
      </c>
      <c r="G198" s="132">
        <f t="shared" si="25"/>
        <v>237870.44999999992</v>
      </c>
      <c r="H198" s="132">
        <f t="shared" si="32"/>
        <v>99.451232876712282</v>
      </c>
      <c r="I198" s="113">
        <f t="shared" si="26"/>
        <v>1.2328767122795625E-3</v>
      </c>
    </row>
    <row r="199" spans="1:9" x14ac:dyDescent="0.25">
      <c r="A199" s="45">
        <v>44085</v>
      </c>
      <c r="B199" s="134">
        <f t="shared" si="27"/>
        <v>1</v>
      </c>
      <c r="C199" s="132">
        <f t="shared" si="28"/>
        <v>4227</v>
      </c>
      <c r="D199" s="133">
        <f t="shared" si="29"/>
        <v>4129.25</v>
      </c>
      <c r="E199" s="132">
        <f t="shared" si="30"/>
        <v>97.75</v>
      </c>
      <c r="F199" s="132">
        <f t="shared" si="31"/>
        <v>237870.44999999992</v>
      </c>
      <c r="G199" s="132">
        <f t="shared" si="25"/>
        <v>233741.19999999992</v>
      </c>
      <c r="H199" s="132">
        <f t="shared" si="32"/>
        <v>97.754979452054769</v>
      </c>
      <c r="I199" s="113">
        <f t="shared" si="26"/>
        <v>4.97945205476924E-3</v>
      </c>
    </row>
    <row r="200" spans="1:9" x14ac:dyDescent="0.25">
      <c r="A200" s="45">
        <v>44086</v>
      </c>
      <c r="B200" s="134">
        <f t="shared" si="27"/>
        <v>1</v>
      </c>
      <c r="C200" s="132">
        <f t="shared" si="28"/>
        <v>4227</v>
      </c>
      <c r="D200" s="133">
        <f t="shared" si="29"/>
        <v>4130.9399999999996</v>
      </c>
      <c r="E200" s="132">
        <f t="shared" si="30"/>
        <v>96.06</v>
      </c>
      <c r="F200" s="132">
        <f t="shared" si="31"/>
        <v>233741.19999999992</v>
      </c>
      <c r="G200" s="132">
        <f t="shared" si="25"/>
        <v>229610.25999999992</v>
      </c>
      <c r="H200" s="132">
        <f t="shared" si="32"/>
        <v>96.058027397260233</v>
      </c>
      <c r="I200" s="113">
        <f t="shared" si="26"/>
        <v>-1.9726027397695134E-3</v>
      </c>
    </row>
    <row r="201" spans="1:9" x14ac:dyDescent="0.25">
      <c r="A201" s="45">
        <v>44087</v>
      </c>
      <c r="B201" s="134">
        <f t="shared" si="27"/>
        <v>1</v>
      </c>
      <c r="C201" s="132">
        <f t="shared" si="28"/>
        <v>4227</v>
      </c>
      <c r="D201" s="133">
        <f t="shared" si="29"/>
        <v>4132.6400000000003</v>
      </c>
      <c r="E201" s="132">
        <f t="shared" si="30"/>
        <v>94.36</v>
      </c>
      <c r="F201" s="132">
        <f t="shared" si="31"/>
        <v>229610.25999999992</v>
      </c>
      <c r="G201" s="132">
        <f t="shared" si="25"/>
        <v>225477.61999999991</v>
      </c>
      <c r="H201" s="132">
        <f t="shared" si="32"/>
        <v>94.360380821917786</v>
      </c>
      <c r="I201" s="113">
        <f t="shared" si="26"/>
        <v>3.8082191778698871E-4</v>
      </c>
    </row>
    <row r="202" spans="1:9" x14ac:dyDescent="0.25">
      <c r="A202" s="45">
        <v>44088</v>
      </c>
      <c r="B202" s="134">
        <f t="shared" si="27"/>
        <v>1</v>
      </c>
      <c r="C202" s="132">
        <f t="shared" si="28"/>
        <v>4227</v>
      </c>
      <c r="D202" s="133">
        <f t="shared" si="29"/>
        <v>4134.34</v>
      </c>
      <c r="E202" s="132">
        <f t="shared" si="30"/>
        <v>92.66</v>
      </c>
      <c r="F202" s="132">
        <f t="shared" si="31"/>
        <v>225477.61999999991</v>
      </c>
      <c r="G202" s="132">
        <f t="shared" si="25"/>
        <v>221343.27999999991</v>
      </c>
      <c r="H202" s="132">
        <f t="shared" si="32"/>
        <v>92.662035616438303</v>
      </c>
      <c r="I202" s="113">
        <f t="shared" si="26"/>
        <v>2.0356164383059649E-3</v>
      </c>
    </row>
    <row r="203" spans="1:9" x14ac:dyDescent="0.25">
      <c r="A203" s="45">
        <v>44089</v>
      </c>
      <c r="B203" s="134">
        <f t="shared" si="27"/>
        <v>1</v>
      </c>
      <c r="C203" s="132">
        <f t="shared" si="28"/>
        <v>4227</v>
      </c>
      <c r="D203" s="133">
        <f t="shared" si="29"/>
        <v>4136.04</v>
      </c>
      <c r="E203" s="132">
        <f t="shared" si="30"/>
        <v>90.96</v>
      </c>
      <c r="F203" s="132">
        <f t="shared" si="31"/>
        <v>221343.27999999991</v>
      </c>
      <c r="G203" s="132">
        <f t="shared" si="25"/>
        <v>217207.2399999999</v>
      </c>
      <c r="H203" s="132">
        <f t="shared" si="32"/>
        <v>90.962991780821866</v>
      </c>
      <c r="I203" s="113">
        <f t="shared" si="26"/>
        <v>2.9917808218726805E-3</v>
      </c>
    </row>
    <row r="204" spans="1:9" x14ac:dyDescent="0.25">
      <c r="A204" s="45">
        <v>44090</v>
      </c>
      <c r="B204" s="134">
        <f t="shared" si="27"/>
        <v>1</v>
      </c>
      <c r="C204" s="132">
        <f t="shared" si="28"/>
        <v>4227</v>
      </c>
      <c r="D204" s="133">
        <f t="shared" si="29"/>
        <v>4137.74</v>
      </c>
      <c r="E204" s="132">
        <f t="shared" si="30"/>
        <v>89.26</v>
      </c>
      <c r="F204" s="132">
        <f t="shared" si="31"/>
        <v>217207.2399999999</v>
      </c>
      <c r="G204" s="132">
        <f t="shared" si="25"/>
        <v>213069.49999999991</v>
      </c>
      <c r="H204" s="132">
        <f t="shared" si="32"/>
        <v>89.26324931506845</v>
      </c>
      <c r="I204" s="113">
        <f t="shared" si="26"/>
        <v>3.2493150684445027E-3</v>
      </c>
    </row>
    <row r="205" spans="1:9" x14ac:dyDescent="0.25">
      <c r="A205" s="45">
        <v>44091</v>
      </c>
      <c r="B205" s="134">
        <f t="shared" si="27"/>
        <v>1</v>
      </c>
      <c r="C205" s="132">
        <f t="shared" si="28"/>
        <v>4227</v>
      </c>
      <c r="D205" s="133">
        <f t="shared" si="29"/>
        <v>4139.4399999999996</v>
      </c>
      <c r="E205" s="132">
        <f t="shared" si="30"/>
        <v>87.56</v>
      </c>
      <c r="F205" s="132">
        <f t="shared" si="31"/>
        <v>213069.49999999991</v>
      </c>
      <c r="G205" s="132">
        <f t="shared" si="25"/>
        <v>208930.05999999991</v>
      </c>
      <c r="H205" s="132">
        <f t="shared" si="32"/>
        <v>87.562808219178038</v>
      </c>
      <c r="I205" s="113">
        <f t="shared" si="26"/>
        <v>2.8082191780356425E-3</v>
      </c>
    </row>
    <row r="206" spans="1:9" x14ac:dyDescent="0.25">
      <c r="A206" s="45">
        <v>44092</v>
      </c>
      <c r="B206" s="134">
        <f t="shared" si="27"/>
        <v>1</v>
      </c>
      <c r="C206" s="132">
        <f t="shared" si="28"/>
        <v>4227</v>
      </c>
      <c r="D206" s="133">
        <f t="shared" si="29"/>
        <v>4141.1400000000003</v>
      </c>
      <c r="E206" s="132">
        <f t="shared" si="30"/>
        <v>85.86</v>
      </c>
      <c r="F206" s="132">
        <f t="shared" si="31"/>
        <v>208930.05999999991</v>
      </c>
      <c r="G206" s="132">
        <f t="shared" si="25"/>
        <v>204788.9199999999</v>
      </c>
      <c r="H206" s="132">
        <f t="shared" si="32"/>
        <v>85.861668493150646</v>
      </c>
      <c r="I206" s="113">
        <f t="shared" si="26"/>
        <v>1.6684931506460998E-3</v>
      </c>
    </row>
    <row r="207" spans="1:9" x14ac:dyDescent="0.25">
      <c r="A207" s="45">
        <v>44093</v>
      </c>
      <c r="B207" s="134">
        <f t="shared" si="27"/>
        <v>1</v>
      </c>
      <c r="C207" s="132">
        <f t="shared" si="28"/>
        <v>4227</v>
      </c>
      <c r="D207" s="133">
        <f t="shared" si="29"/>
        <v>4142.84</v>
      </c>
      <c r="E207" s="132">
        <f t="shared" si="30"/>
        <v>84.16</v>
      </c>
      <c r="F207" s="132">
        <f t="shared" si="31"/>
        <v>204788.9199999999</v>
      </c>
      <c r="G207" s="132">
        <f t="shared" si="25"/>
        <v>200646.0799999999</v>
      </c>
      <c r="H207" s="132">
        <f t="shared" si="32"/>
        <v>84.159830136986244</v>
      </c>
      <c r="I207" s="113">
        <f t="shared" si="26"/>
        <v>-1.6986301375254698E-4</v>
      </c>
    </row>
    <row r="208" spans="1:9" x14ac:dyDescent="0.25">
      <c r="A208" s="45">
        <v>44094</v>
      </c>
      <c r="B208" s="134">
        <f t="shared" si="27"/>
        <v>1</v>
      </c>
      <c r="C208" s="132">
        <f t="shared" si="28"/>
        <v>4227</v>
      </c>
      <c r="D208" s="133">
        <f t="shared" si="29"/>
        <v>4144.54</v>
      </c>
      <c r="E208" s="132">
        <f t="shared" si="30"/>
        <v>82.46</v>
      </c>
      <c r="F208" s="132">
        <f t="shared" si="31"/>
        <v>200646.0799999999</v>
      </c>
      <c r="G208" s="132">
        <f t="shared" si="25"/>
        <v>196501.53999999989</v>
      </c>
      <c r="H208" s="132">
        <f t="shared" si="32"/>
        <v>82.457293150684876</v>
      </c>
      <c r="I208" s="113">
        <f t="shared" si="26"/>
        <v>-2.7068493151176654E-3</v>
      </c>
    </row>
    <row r="209" spans="1:9" x14ac:dyDescent="0.25">
      <c r="A209" s="45">
        <v>44095</v>
      </c>
      <c r="B209" s="134">
        <f t="shared" si="27"/>
        <v>1</v>
      </c>
      <c r="C209" s="132">
        <f t="shared" si="28"/>
        <v>4227</v>
      </c>
      <c r="D209" s="133">
        <f t="shared" si="29"/>
        <v>4146.25</v>
      </c>
      <c r="E209" s="132">
        <f t="shared" si="30"/>
        <v>80.75</v>
      </c>
      <c r="F209" s="132">
        <f t="shared" si="31"/>
        <v>196501.53999999989</v>
      </c>
      <c r="G209" s="132">
        <f t="shared" si="25"/>
        <v>192355.28999999989</v>
      </c>
      <c r="H209" s="132">
        <f t="shared" si="32"/>
        <v>80.754057534246527</v>
      </c>
      <c r="I209" s="113">
        <f t="shared" si="26"/>
        <v>4.0575342465274389E-3</v>
      </c>
    </row>
    <row r="210" spans="1:9" x14ac:dyDescent="0.25">
      <c r="A210" s="45">
        <v>44096</v>
      </c>
      <c r="B210" s="134">
        <f t="shared" si="27"/>
        <v>1</v>
      </c>
      <c r="C210" s="132">
        <f t="shared" si="28"/>
        <v>4227</v>
      </c>
      <c r="D210" s="133">
        <f t="shared" si="29"/>
        <v>4147.95</v>
      </c>
      <c r="E210" s="132">
        <f t="shared" si="30"/>
        <v>79.05</v>
      </c>
      <c r="F210" s="132">
        <f t="shared" si="31"/>
        <v>192355.28999999989</v>
      </c>
      <c r="G210" s="132">
        <f t="shared" si="25"/>
        <v>188207.33999999988</v>
      </c>
      <c r="H210" s="132">
        <f t="shared" si="32"/>
        <v>79.050119178082142</v>
      </c>
      <c r="I210" s="113">
        <f t="shared" si="26"/>
        <v>1.1917808214434444E-4</v>
      </c>
    </row>
    <row r="211" spans="1:9" x14ac:dyDescent="0.25">
      <c r="A211" s="45">
        <v>44097</v>
      </c>
      <c r="B211" s="134">
        <f t="shared" si="27"/>
        <v>1</v>
      </c>
      <c r="C211" s="132">
        <f t="shared" si="28"/>
        <v>4227</v>
      </c>
      <c r="D211" s="133">
        <f t="shared" si="29"/>
        <v>4149.6499999999996</v>
      </c>
      <c r="E211" s="132">
        <f t="shared" si="30"/>
        <v>77.349999999999994</v>
      </c>
      <c r="F211" s="132">
        <f t="shared" si="31"/>
        <v>188207.33999999988</v>
      </c>
      <c r="G211" s="132">
        <f t="shared" si="25"/>
        <v>184057.68999999989</v>
      </c>
      <c r="H211" s="132">
        <f t="shared" si="32"/>
        <v>77.345482191780775</v>
      </c>
      <c r="I211" s="113">
        <f t="shared" si="26"/>
        <v>-4.5178082192194324E-3</v>
      </c>
    </row>
    <row r="212" spans="1:9" x14ac:dyDescent="0.25">
      <c r="A212" s="45">
        <v>44098</v>
      </c>
      <c r="B212" s="134">
        <f t="shared" si="27"/>
        <v>1</v>
      </c>
      <c r="C212" s="132">
        <f t="shared" si="28"/>
        <v>4227</v>
      </c>
      <c r="D212" s="133">
        <f t="shared" si="29"/>
        <v>4151.3599999999997</v>
      </c>
      <c r="E212" s="132">
        <f t="shared" si="30"/>
        <v>75.64</v>
      </c>
      <c r="F212" s="132">
        <f t="shared" si="31"/>
        <v>184057.68999999989</v>
      </c>
      <c r="G212" s="132">
        <f t="shared" si="25"/>
        <v>179906.3299999999</v>
      </c>
      <c r="H212" s="132">
        <f t="shared" si="32"/>
        <v>75.640146575342413</v>
      </c>
      <c r="I212" s="113">
        <f t="shared" si="26"/>
        <v>1.4657534241280246E-4</v>
      </c>
    </row>
    <row r="213" spans="1:9" x14ac:dyDescent="0.25">
      <c r="A213" s="45">
        <v>44099</v>
      </c>
      <c r="B213" s="134">
        <f t="shared" si="27"/>
        <v>1</v>
      </c>
      <c r="C213" s="132">
        <f t="shared" si="28"/>
        <v>4227</v>
      </c>
      <c r="D213" s="133">
        <f t="shared" si="29"/>
        <v>4153.07</v>
      </c>
      <c r="E213" s="132">
        <f t="shared" si="30"/>
        <v>73.930000000000007</v>
      </c>
      <c r="F213" s="132">
        <f t="shared" si="31"/>
        <v>179906.3299999999</v>
      </c>
      <c r="G213" s="132">
        <f t="shared" si="25"/>
        <v>175753.25999999989</v>
      </c>
      <c r="H213" s="132">
        <f t="shared" si="32"/>
        <v>73.934108219178043</v>
      </c>
      <c r="I213" s="113">
        <f t="shared" si="26"/>
        <v>4.1082191780361654E-3</v>
      </c>
    </row>
    <row r="214" spans="1:9" x14ac:dyDescent="0.25">
      <c r="A214" s="45">
        <v>44100</v>
      </c>
      <c r="B214" s="134">
        <f t="shared" si="27"/>
        <v>1</v>
      </c>
      <c r="C214" s="132">
        <f t="shared" si="28"/>
        <v>4227</v>
      </c>
      <c r="D214" s="133">
        <f t="shared" si="29"/>
        <v>4154.7700000000004</v>
      </c>
      <c r="E214" s="132">
        <f t="shared" si="30"/>
        <v>72.23</v>
      </c>
      <c r="F214" s="132">
        <f t="shared" si="31"/>
        <v>175753.25999999989</v>
      </c>
      <c r="G214" s="132">
        <f t="shared" si="25"/>
        <v>171598.4899999999</v>
      </c>
      <c r="H214" s="132">
        <f t="shared" si="32"/>
        <v>72.227367123287621</v>
      </c>
      <c r="I214" s="113">
        <f t="shared" si="26"/>
        <v>-2.6328767123828811E-3</v>
      </c>
    </row>
    <row r="215" spans="1:9" x14ac:dyDescent="0.25">
      <c r="A215" s="45">
        <v>44101</v>
      </c>
      <c r="B215" s="134">
        <f t="shared" si="27"/>
        <v>1</v>
      </c>
      <c r="C215" s="132">
        <f t="shared" si="28"/>
        <v>4227</v>
      </c>
      <c r="D215" s="133">
        <f t="shared" si="29"/>
        <v>4156.4799999999996</v>
      </c>
      <c r="E215" s="132">
        <f t="shared" si="30"/>
        <v>70.52</v>
      </c>
      <c r="F215" s="132">
        <f t="shared" si="31"/>
        <v>171598.4899999999</v>
      </c>
      <c r="G215" s="132">
        <f t="shared" si="25"/>
        <v>167442.00999999989</v>
      </c>
      <c r="H215" s="132">
        <f t="shared" si="32"/>
        <v>70.519927397260233</v>
      </c>
      <c r="I215" s="113">
        <f t="shared" si="26"/>
        <v>-7.2602739763283353E-5</v>
      </c>
    </row>
    <row r="216" spans="1:9" x14ac:dyDescent="0.25">
      <c r="A216" s="45">
        <v>44102</v>
      </c>
      <c r="B216" s="134">
        <f t="shared" si="27"/>
        <v>1</v>
      </c>
      <c r="C216" s="132">
        <f t="shared" si="28"/>
        <v>4227</v>
      </c>
      <c r="D216" s="133">
        <f t="shared" si="29"/>
        <v>4158.1899999999996</v>
      </c>
      <c r="E216" s="132">
        <f t="shared" si="30"/>
        <v>68.81</v>
      </c>
      <c r="F216" s="132">
        <f t="shared" si="31"/>
        <v>167442.00999999989</v>
      </c>
      <c r="G216" s="132">
        <f t="shared" si="25"/>
        <v>163283.81999999989</v>
      </c>
      <c r="H216" s="132">
        <f t="shared" si="32"/>
        <v>68.811784931506807</v>
      </c>
      <c r="I216" s="113">
        <f t="shared" si="26"/>
        <v>1.7849315068048099E-3</v>
      </c>
    </row>
    <row r="217" spans="1:9" x14ac:dyDescent="0.25">
      <c r="A217" s="45">
        <v>44103</v>
      </c>
      <c r="B217" s="134">
        <f t="shared" si="27"/>
        <v>1</v>
      </c>
      <c r="C217" s="132">
        <f t="shared" si="28"/>
        <v>4227</v>
      </c>
      <c r="D217" s="133">
        <f t="shared" si="29"/>
        <v>4159.8999999999996</v>
      </c>
      <c r="E217" s="132">
        <f t="shared" si="30"/>
        <v>67.099999999999994</v>
      </c>
      <c r="F217" s="132">
        <f t="shared" si="31"/>
        <v>163283.81999999989</v>
      </c>
      <c r="G217" s="132">
        <f t="shared" si="25"/>
        <v>159123.9199999999</v>
      </c>
      <c r="H217" s="132">
        <f t="shared" si="32"/>
        <v>67.102939726027344</v>
      </c>
      <c r="I217" s="113">
        <f t="shared" si="26"/>
        <v>2.9397260273498205E-3</v>
      </c>
    </row>
    <row r="218" spans="1:9" x14ac:dyDescent="0.25">
      <c r="A218" s="45">
        <v>44104</v>
      </c>
      <c r="B218" s="134">
        <f t="shared" si="27"/>
        <v>1</v>
      </c>
      <c r="C218" s="132">
        <f t="shared" si="28"/>
        <v>4227</v>
      </c>
      <c r="D218" s="133">
        <f t="shared" si="29"/>
        <v>4161.6099999999997</v>
      </c>
      <c r="E218" s="132">
        <f t="shared" si="30"/>
        <v>65.39</v>
      </c>
      <c r="F218" s="132">
        <f t="shared" si="31"/>
        <v>159123.9199999999</v>
      </c>
      <c r="G218" s="132">
        <f t="shared" si="25"/>
        <v>154962.30999999991</v>
      </c>
      <c r="H218" s="132">
        <f t="shared" si="32"/>
        <v>65.393391780821872</v>
      </c>
      <c r="I218" s="113">
        <f t="shared" si="26"/>
        <v>3.3917808218717482E-3</v>
      </c>
    </row>
    <row r="219" spans="1:9" x14ac:dyDescent="0.25">
      <c r="A219" s="45">
        <v>44105</v>
      </c>
      <c r="B219" s="134">
        <f t="shared" si="27"/>
        <v>1</v>
      </c>
      <c r="C219" s="132">
        <f t="shared" si="28"/>
        <v>4227</v>
      </c>
      <c r="D219" s="133">
        <f t="shared" si="29"/>
        <v>4163.32</v>
      </c>
      <c r="E219" s="132">
        <f t="shared" si="30"/>
        <v>63.68</v>
      </c>
      <c r="F219" s="132">
        <f t="shared" si="31"/>
        <v>154962.30999999991</v>
      </c>
      <c r="G219" s="132">
        <f t="shared" si="25"/>
        <v>150798.9899999999</v>
      </c>
      <c r="H219" s="132">
        <f t="shared" si="32"/>
        <v>63.68314109589037</v>
      </c>
      <c r="I219" s="113">
        <f t="shared" si="26"/>
        <v>3.1410958903705932E-3</v>
      </c>
    </row>
    <row r="220" spans="1:9" x14ac:dyDescent="0.25">
      <c r="A220" s="45">
        <v>44106</v>
      </c>
      <c r="B220" s="134">
        <f t="shared" si="27"/>
        <v>1</v>
      </c>
      <c r="C220" s="132">
        <f t="shared" si="28"/>
        <v>4227</v>
      </c>
      <c r="D220" s="133">
        <f t="shared" si="29"/>
        <v>4165.03</v>
      </c>
      <c r="E220" s="132">
        <f t="shared" si="30"/>
        <v>61.97</v>
      </c>
      <c r="F220" s="132">
        <f t="shared" si="31"/>
        <v>150798.9899999999</v>
      </c>
      <c r="G220" s="132">
        <f t="shared" si="25"/>
        <v>146633.9599999999</v>
      </c>
      <c r="H220" s="132">
        <f t="shared" si="32"/>
        <v>61.972187671232838</v>
      </c>
      <c r="I220" s="113">
        <f t="shared" si="26"/>
        <v>2.18767123283925E-3</v>
      </c>
    </row>
    <row r="221" spans="1:9" x14ac:dyDescent="0.25">
      <c r="A221" s="45">
        <v>44107</v>
      </c>
      <c r="B221" s="134">
        <f t="shared" si="27"/>
        <v>1</v>
      </c>
      <c r="C221" s="132">
        <f t="shared" si="28"/>
        <v>4227</v>
      </c>
      <c r="D221" s="133">
        <f t="shared" si="29"/>
        <v>4166.74</v>
      </c>
      <c r="E221" s="132">
        <f t="shared" si="30"/>
        <v>60.26</v>
      </c>
      <c r="F221" s="132">
        <f t="shared" si="31"/>
        <v>146633.9599999999</v>
      </c>
      <c r="G221" s="132">
        <f t="shared" si="25"/>
        <v>142467.21999999991</v>
      </c>
      <c r="H221" s="132">
        <f t="shared" si="32"/>
        <v>60.260531506849276</v>
      </c>
      <c r="I221" s="113">
        <f t="shared" si="26"/>
        <v>5.3150684927771863E-4</v>
      </c>
    </row>
    <row r="222" spans="1:9" x14ac:dyDescent="0.25">
      <c r="A222" s="45">
        <v>44108</v>
      </c>
      <c r="B222" s="134">
        <f t="shared" si="27"/>
        <v>1</v>
      </c>
      <c r="C222" s="132">
        <f t="shared" si="28"/>
        <v>4227</v>
      </c>
      <c r="D222" s="133">
        <f t="shared" si="29"/>
        <v>4168.45</v>
      </c>
      <c r="E222" s="132">
        <f t="shared" si="30"/>
        <v>58.55</v>
      </c>
      <c r="F222" s="132">
        <f t="shared" si="31"/>
        <v>142467.21999999991</v>
      </c>
      <c r="G222" s="132">
        <f t="shared" si="25"/>
        <v>138298.7699999999</v>
      </c>
      <c r="H222" s="132">
        <f t="shared" si="32"/>
        <v>58.54817260273969</v>
      </c>
      <c r="I222" s="113">
        <f t="shared" si="26"/>
        <v>-1.8273972603068955E-3</v>
      </c>
    </row>
    <row r="223" spans="1:9" x14ac:dyDescent="0.25">
      <c r="A223" s="45">
        <v>44109</v>
      </c>
      <c r="B223" s="134">
        <f t="shared" si="27"/>
        <v>1</v>
      </c>
      <c r="C223" s="132">
        <f t="shared" si="28"/>
        <v>4227</v>
      </c>
      <c r="D223" s="133">
        <f t="shared" si="29"/>
        <v>4170.16</v>
      </c>
      <c r="E223" s="132">
        <f t="shared" si="30"/>
        <v>56.84</v>
      </c>
      <c r="F223" s="132">
        <f t="shared" si="31"/>
        <v>138298.7699999999</v>
      </c>
      <c r="G223" s="132">
        <f t="shared" si="25"/>
        <v>134128.6099999999</v>
      </c>
      <c r="H223" s="132">
        <f t="shared" si="32"/>
        <v>56.835110958904075</v>
      </c>
      <c r="I223" s="113">
        <f t="shared" si="26"/>
        <v>-4.8890410959288033E-3</v>
      </c>
    </row>
    <row r="224" spans="1:9" x14ac:dyDescent="0.25">
      <c r="A224" s="45">
        <v>44110</v>
      </c>
      <c r="B224" s="134">
        <f t="shared" si="27"/>
        <v>1</v>
      </c>
      <c r="C224" s="132">
        <f t="shared" si="28"/>
        <v>4227</v>
      </c>
      <c r="D224" s="133">
        <f t="shared" si="29"/>
        <v>4171.88</v>
      </c>
      <c r="E224" s="132">
        <f t="shared" si="30"/>
        <v>55.12</v>
      </c>
      <c r="F224" s="132">
        <f t="shared" si="31"/>
        <v>134128.6099999999</v>
      </c>
      <c r="G224" s="132">
        <f t="shared" si="25"/>
        <v>129956.72999999989</v>
      </c>
      <c r="H224" s="132">
        <f t="shared" si="32"/>
        <v>55.121346575342422</v>
      </c>
      <c r="I224" s="113">
        <f t="shared" si="26"/>
        <v>1.3465753424242166E-3</v>
      </c>
    </row>
    <row r="225" spans="1:9" x14ac:dyDescent="0.25">
      <c r="A225" s="45">
        <v>44111</v>
      </c>
      <c r="B225" s="134">
        <f t="shared" si="27"/>
        <v>1</v>
      </c>
      <c r="C225" s="132">
        <f t="shared" si="28"/>
        <v>4227</v>
      </c>
      <c r="D225" s="133">
        <f t="shared" si="29"/>
        <v>4173.59</v>
      </c>
      <c r="E225" s="132">
        <f t="shared" si="30"/>
        <v>53.41</v>
      </c>
      <c r="F225" s="132">
        <f t="shared" si="31"/>
        <v>129956.72999999989</v>
      </c>
      <c r="G225" s="132">
        <f t="shared" si="25"/>
        <v>125783.1399999999</v>
      </c>
      <c r="H225" s="132">
        <f t="shared" si="32"/>
        <v>53.406875342465703</v>
      </c>
      <c r="I225" s="113">
        <f t="shared" si="26"/>
        <v>-3.1246575342933625E-3</v>
      </c>
    </row>
    <row r="226" spans="1:9" x14ac:dyDescent="0.25">
      <c r="A226" s="45">
        <v>44112</v>
      </c>
      <c r="B226" s="134">
        <f t="shared" si="27"/>
        <v>1</v>
      </c>
      <c r="C226" s="132">
        <f t="shared" si="28"/>
        <v>4227</v>
      </c>
      <c r="D226" s="133">
        <f t="shared" si="29"/>
        <v>4175.3100000000004</v>
      </c>
      <c r="E226" s="132">
        <f t="shared" si="30"/>
        <v>51.69</v>
      </c>
      <c r="F226" s="132">
        <f t="shared" si="31"/>
        <v>125783.1399999999</v>
      </c>
      <c r="G226" s="132">
        <f t="shared" si="25"/>
        <v>121607.8299999999</v>
      </c>
      <c r="H226" s="132">
        <f t="shared" si="32"/>
        <v>51.691701369862969</v>
      </c>
      <c r="I226" s="113">
        <f t="shared" si="26"/>
        <v>1.7013698629710916E-3</v>
      </c>
    </row>
    <row r="227" spans="1:9" x14ac:dyDescent="0.25">
      <c r="A227" s="45">
        <v>44113</v>
      </c>
      <c r="B227" s="134">
        <f t="shared" si="27"/>
        <v>1</v>
      </c>
      <c r="C227" s="132">
        <f t="shared" si="28"/>
        <v>4227</v>
      </c>
      <c r="D227" s="133">
        <f t="shared" si="29"/>
        <v>4177.0200000000004</v>
      </c>
      <c r="E227" s="132">
        <f t="shared" si="30"/>
        <v>49.98</v>
      </c>
      <c r="F227" s="132">
        <f t="shared" si="31"/>
        <v>121607.8299999999</v>
      </c>
      <c r="G227" s="132">
        <f t="shared" si="25"/>
        <v>117430.8099999999</v>
      </c>
      <c r="H227" s="132">
        <f t="shared" si="32"/>
        <v>49.975820547945162</v>
      </c>
      <c r="I227" s="113">
        <f t="shared" si="26"/>
        <v>-4.1794520548350533E-3</v>
      </c>
    </row>
    <row r="228" spans="1:9" x14ac:dyDescent="0.25">
      <c r="A228" s="45">
        <v>44114</v>
      </c>
      <c r="B228" s="134">
        <f t="shared" si="27"/>
        <v>1</v>
      </c>
      <c r="C228" s="132">
        <f t="shared" si="28"/>
        <v>4227</v>
      </c>
      <c r="D228" s="133">
        <f t="shared" si="29"/>
        <v>4178.74</v>
      </c>
      <c r="E228" s="132">
        <f t="shared" si="30"/>
        <v>48.26</v>
      </c>
      <c r="F228" s="132">
        <f t="shared" si="31"/>
        <v>117430.8099999999</v>
      </c>
      <c r="G228" s="132">
        <f t="shared" si="25"/>
        <v>113252.06999999989</v>
      </c>
      <c r="H228" s="132">
        <f t="shared" si="32"/>
        <v>48.259236986301325</v>
      </c>
      <c r="I228" s="113">
        <f t="shared" si="26"/>
        <v>-7.6301369867337598E-4</v>
      </c>
    </row>
    <row r="229" spans="1:9" x14ac:dyDescent="0.25">
      <c r="A229" s="45">
        <v>44115</v>
      </c>
      <c r="B229" s="134">
        <f t="shared" si="27"/>
        <v>1</v>
      </c>
      <c r="C229" s="132">
        <f t="shared" si="28"/>
        <v>4227</v>
      </c>
      <c r="D229" s="133">
        <f t="shared" si="29"/>
        <v>4180.46</v>
      </c>
      <c r="E229" s="132">
        <f t="shared" si="30"/>
        <v>46.54</v>
      </c>
      <c r="F229" s="132">
        <f t="shared" si="31"/>
        <v>113252.06999999989</v>
      </c>
      <c r="G229" s="132">
        <f t="shared" si="25"/>
        <v>109071.60999999988</v>
      </c>
      <c r="H229" s="132">
        <f t="shared" si="32"/>
        <v>46.541946575342415</v>
      </c>
      <c r="I229" s="113">
        <f t="shared" si="26"/>
        <v>1.9465753424157128E-3</v>
      </c>
    </row>
    <row r="230" spans="1:9" x14ac:dyDescent="0.25">
      <c r="A230" s="45">
        <v>44116</v>
      </c>
      <c r="B230" s="134">
        <f t="shared" si="27"/>
        <v>1</v>
      </c>
      <c r="C230" s="132">
        <f t="shared" si="28"/>
        <v>4227</v>
      </c>
      <c r="D230" s="133">
        <f t="shared" si="29"/>
        <v>4182.18</v>
      </c>
      <c r="E230" s="132">
        <f t="shared" si="30"/>
        <v>44.82</v>
      </c>
      <c r="F230" s="132">
        <f t="shared" si="31"/>
        <v>109071.60999999988</v>
      </c>
      <c r="G230" s="132">
        <f t="shared" si="25"/>
        <v>104889.42999999988</v>
      </c>
      <c r="H230" s="132">
        <f t="shared" si="32"/>
        <v>44.823949315068447</v>
      </c>
      <c r="I230" s="113">
        <f t="shared" si="26"/>
        <v>3.949315068446424E-3</v>
      </c>
    </row>
    <row r="231" spans="1:9" x14ac:dyDescent="0.25">
      <c r="A231" s="45">
        <v>44117</v>
      </c>
      <c r="B231" s="134">
        <f t="shared" si="27"/>
        <v>1</v>
      </c>
      <c r="C231" s="132">
        <f t="shared" si="28"/>
        <v>4227</v>
      </c>
      <c r="D231" s="133">
        <f t="shared" si="29"/>
        <v>4183.8900000000003</v>
      </c>
      <c r="E231" s="132">
        <f t="shared" si="30"/>
        <v>43.11</v>
      </c>
      <c r="F231" s="132">
        <f t="shared" si="31"/>
        <v>104889.42999999988</v>
      </c>
      <c r="G231" s="132">
        <f t="shared" si="25"/>
        <v>100705.53999999988</v>
      </c>
      <c r="H231" s="132">
        <f t="shared" si="32"/>
        <v>43.105245205479399</v>
      </c>
      <c r="I231" s="113">
        <f t="shared" si="26"/>
        <v>-4.7547945206005693E-3</v>
      </c>
    </row>
    <row r="232" spans="1:9" x14ac:dyDescent="0.25">
      <c r="A232" s="45">
        <v>44118</v>
      </c>
      <c r="B232" s="134">
        <f t="shared" si="27"/>
        <v>1</v>
      </c>
      <c r="C232" s="132">
        <f t="shared" si="28"/>
        <v>4227</v>
      </c>
      <c r="D232" s="133">
        <f t="shared" si="29"/>
        <v>4185.6099999999997</v>
      </c>
      <c r="E232" s="132">
        <f t="shared" si="30"/>
        <v>41.39</v>
      </c>
      <c r="F232" s="132">
        <f t="shared" si="31"/>
        <v>100705.53999999988</v>
      </c>
      <c r="G232" s="132">
        <f t="shared" si="25"/>
        <v>96519.929999999877</v>
      </c>
      <c r="H232" s="132">
        <f t="shared" si="32"/>
        <v>41.385838356164328</v>
      </c>
      <c r="I232" s="113">
        <f t="shared" si="26"/>
        <v>-4.1616438356726349E-3</v>
      </c>
    </row>
    <row r="233" spans="1:9" x14ac:dyDescent="0.25">
      <c r="A233" s="45">
        <v>44119</v>
      </c>
      <c r="B233" s="134">
        <f t="shared" si="27"/>
        <v>1</v>
      </c>
      <c r="C233" s="132">
        <f t="shared" si="28"/>
        <v>4227</v>
      </c>
      <c r="D233" s="133">
        <f t="shared" si="29"/>
        <v>4187.33</v>
      </c>
      <c r="E233" s="132">
        <f t="shared" si="30"/>
        <v>39.67</v>
      </c>
      <c r="F233" s="132">
        <f t="shared" si="31"/>
        <v>96519.929999999877</v>
      </c>
      <c r="G233" s="132">
        <f t="shared" si="25"/>
        <v>92332.599999999875</v>
      </c>
      <c r="H233" s="132">
        <f t="shared" si="32"/>
        <v>39.665724657534199</v>
      </c>
      <c r="I233" s="113">
        <f t="shared" si="26"/>
        <v>-4.2753424658030781E-3</v>
      </c>
    </row>
    <row r="234" spans="1:9" x14ac:dyDescent="0.25">
      <c r="A234" s="45">
        <v>44120</v>
      </c>
      <c r="B234" s="134">
        <f t="shared" si="27"/>
        <v>1</v>
      </c>
      <c r="C234" s="132">
        <f t="shared" si="28"/>
        <v>4227</v>
      </c>
      <c r="D234" s="133">
        <f t="shared" si="29"/>
        <v>4189.0600000000004</v>
      </c>
      <c r="E234" s="132">
        <f t="shared" si="30"/>
        <v>37.94</v>
      </c>
      <c r="F234" s="132">
        <f t="shared" si="31"/>
        <v>92332.599999999875</v>
      </c>
      <c r="G234" s="132">
        <f t="shared" si="25"/>
        <v>88143.539999999877</v>
      </c>
      <c r="H234" s="132">
        <f t="shared" si="32"/>
        <v>37.94490410958899</v>
      </c>
      <c r="I234" s="113">
        <f t="shared" si="26"/>
        <v>4.9041095889919006E-3</v>
      </c>
    </row>
    <row r="235" spans="1:9" x14ac:dyDescent="0.25">
      <c r="A235" s="45">
        <v>44121</v>
      </c>
      <c r="B235" s="134">
        <f t="shared" si="27"/>
        <v>1</v>
      </c>
      <c r="C235" s="132">
        <f t="shared" si="28"/>
        <v>4227</v>
      </c>
      <c r="D235" s="133">
        <f t="shared" si="29"/>
        <v>4190.78</v>
      </c>
      <c r="E235" s="132">
        <f t="shared" si="30"/>
        <v>36.22</v>
      </c>
      <c r="F235" s="132">
        <f t="shared" si="31"/>
        <v>88143.539999999877</v>
      </c>
      <c r="G235" s="132">
        <f t="shared" si="25"/>
        <v>83952.759999999878</v>
      </c>
      <c r="H235" s="132">
        <f t="shared" si="32"/>
        <v>36.223372602739673</v>
      </c>
      <c r="I235" s="113">
        <f t="shared" si="26"/>
        <v>3.37260273967388E-3</v>
      </c>
    </row>
    <row r="236" spans="1:9" x14ac:dyDescent="0.25">
      <c r="A236" s="45">
        <v>44122</v>
      </c>
      <c r="B236" s="134">
        <f t="shared" si="27"/>
        <v>1</v>
      </c>
      <c r="C236" s="132">
        <f t="shared" si="28"/>
        <v>4227</v>
      </c>
      <c r="D236" s="133">
        <f t="shared" si="29"/>
        <v>4192.5</v>
      </c>
      <c r="E236" s="132">
        <f t="shared" si="30"/>
        <v>34.5</v>
      </c>
      <c r="F236" s="132">
        <f t="shared" si="31"/>
        <v>83952.759999999878</v>
      </c>
      <c r="G236" s="132">
        <f t="shared" si="25"/>
        <v>79760.259999999878</v>
      </c>
      <c r="H236" s="132">
        <f t="shared" si="32"/>
        <v>34.50113424657529</v>
      </c>
      <c r="I236" s="113">
        <f t="shared" si="26"/>
        <v>1.1342465752903763E-3</v>
      </c>
    </row>
    <row r="237" spans="1:9" x14ac:dyDescent="0.25">
      <c r="A237" s="45">
        <v>44123</v>
      </c>
      <c r="B237" s="134">
        <f t="shared" si="27"/>
        <v>1</v>
      </c>
      <c r="C237" s="132">
        <f t="shared" si="28"/>
        <v>4227</v>
      </c>
      <c r="D237" s="133">
        <f t="shared" si="29"/>
        <v>4194.22</v>
      </c>
      <c r="E237" s="132">
        <f t="shared" si="30"/>
        <v>32.78</v>
      </c>
      <c r="F237" s="132">
        <f t="shared" si="31"/>
        <v>79760.259999999878</v>
      </c>
      <c r="G237" s="132">
        <f t="shared" si="25"/>
        <v>75566.039999999877</v>
      </c>
      <c r="H237" s="132">
        <f t="shared" si="32"/>
        <v>32.778189041095835</v>
      </c>
      <c r="I237" s="113">
        <f t="shared" si="26"/>
        <v>-1.8109589041657159E-3</v>
      </c>
    </row>
    <row r="238" spans="1:9" x14ac:dyDescent="0.25">
      <c r="A238" s="45">
        <v>44124</v>
      </c>
      <c r="B238" s="134">
        <f t="shared" si="27"/>
        <v>1</v>
      </c>
      <c r="C238" s="132">
        <f t="shared" si="28"/>
        <v>4227</v>
      </c>
      <c r="D238" s="133">
        <f t="shared" si="29"/>
        <v>4195.95</v>
      </c>
      <c r="E238" s="132">
        <f t="shared" si="30"/>
        <v>31.05</v>
      </c>
      <c r="F238" s="132">
        <f t="shared" si="31"/>
        <v>75566.039999999877</v>
      </c>
      <c r="G238" s="132">
        <f t="shared" si="25"/>
        <v>71370.08999999988</v>
      </c>
      <c r="H238" s="132">
        <f t="shared" si="32"/>
        <v>31.054536986301319</v>
      </c>
      <c r="I238" s="113">
        <f t="shared" si="26"/>
        <v>4.5369863013178247E-3</v>
      </c>
    </row>
    <row r="239" spans="1:9" x14ac:dyDescent="0.25">
      <c r="A239" s="45">
        <v>44125</v>
      </c>
      <c r="B239" s="134">
        <f t="shared" si="27"/>
        <v>1</v>
      </c>
      <c r="C239" s="132">
        <f t="shared" si="28"/>
        <v>4227</v>
      </c>
      <c r="D239" s="133">
        <f t="shared" si="29"/>
        <v>4197.67</v>
      </c>
      <c r="E239" s="132">
        <f t="shared" si="30"/>
        <v>29.33</v>
      </c>
      <c r="F239" s="132">
        <f t="shared" si="31"/>
        <v>71370.08999999988</v>
      </c>
      <c r="G239" s="132">
        <f t="shared" si="25"/>
        <v>67172.419999999882</v>
      </c>
      <c r="H239" s="132">
        <f t="shared" si="32"/>
        <v>29.330173972602687</v>
      </c>
      <c r="I239" s="113">
        <f t="shared" si="26"/>
        <v>1.739726026883659E-4</v>
      </c>
    </row>
    <row r="240" spans="1:9" x14ac:dyDescent="0.25">
      <c r="A240" s="45">
        <v>44126</v>
      </c>
      <c r="B240" s="134">
        <f t="shared" si="27"/>
        <v>1</v>
      </c>
      <c r="C240" s="132">
        <f t="shared" si="28"/>
        <v>4227</v>
      </c>
      <c r="D240" s="133">
        <f t="shared" si="29"/>
        <v>4199.3900000000003</v>
      </c>
      <c r="E240" s="132">
        <f t="shared" si="30"/>
        <v>27.61</v>
      </c>
      <c r="F240" s="132">
        <f t="shared" si="31"/>
        <v>67172.419999999882</v>
      </c>
      <c r="G240" s="132">
        <f t="shared" si="25"/>
        <v>62973.029999999882</v>
      </c>
      <c r="H240" s="132">
        <f t="shared" si="32"/>
        <v>27.605104109588989</v>
      </c>
      <c r="I240" s="113">
        <f t="shared" si="26"/>
        <v>-4.8958904110101287E-3</v>
      </c>
    </row>
    <row r="241" spans="1:9" x14ac:dyDescent="0.25">
      <c r="A241" s="45">
        <v>44127</v>
      </c>
      <c r="B241" s="134">
        <f t="shared" si="27"/>
        <v>1</v>
      </c>
      <c r="C241" s="132">
        <f t="shared" si="28"/>
        <v>4227</v>
      </c>
      <c r="D241" s="133">
        <f t="shared" si="29"/>
        <v>4201.12</v>
      </c>
      <c r="E241" s="132">
        <f t="shared" si="30"/>
        <v>25.88</v>
      </c>
      <c r="F241" s="132">
        <f t="shared" si="31"/>
        <v>62973.029999999882</v>
      </c>
      <c r="G241" s="132">
        <f t="shared" si="25"/>
        <v>58771.90999999988</v>
      </c>
      <c r="H241" s="132">
        <f t="shared" si="32"/>
        <v>25.879327397260223</v>
      </c>
      <c r="I241" s="113">
        <f t="shared" si="26"/>
        <v>-6.7260273977609586E-4</v>
      </c>
    </row>
    <row r="242" spans="1:9" x14ac:dyDescent="0.25">
      <c r="A242" s="45">
        <v>44128</v>
      </c>
      <c r="B242" s="134">
        <f t="shared" si="27"/>
        <v>1</v>
      </c>
      <c r="C242" s="132">
        <f t="shared" si="28"/>
        <v>4227</v>
      </c>
      <c r="D242" s="133">
        <f t="shared" si="29"/>
        <v>4202.8500000000004</v>
      </c>
      <c r="E242" s="132">
        <f t="shared" si="30"/>
        <v>24.15</v>
      </c>
      <c r="F242" s="132">
        <f t="shared" si="31"/>
        <v>58771.90999999988</v>
      </c>
      <c r="G242" s="132">
        <f t="shared" si="25"/>
        <v>54569.059999999881</v>
      </c>
      <c r="H242" s="132">
        <f t="shared" si="32"/>
        <v>24.152839726027349</v>
      </c>
      <c r="I242" s="113">
        <f t="shared" si="26"/>
        <v>2.8397260273500535E-3</v>
      </c>
    </row>
    <row r="243" spans="1:9" x14ac:dyDescent="0.25">
      <c r="A243" s="45">
        <v>44129</v>
      </c>
      <c r="B243" s="134">
        <f t="shared" si="27"/>
        <v>1</v>
      </c>
      <c r="C243" s="132">
        <f t="shared" si="28"/>
        <v>4227</v>
      </c>
      <c r="D243" s="133">
        <f t="shared" si="29"/>
        <v>4204.57</v>
      </c>
      <c r="E243" s="132">
        <f t="shared" si="30"/>
        <v>22.43</v>
      </c>
      <c r="F243" s="132">
        <f t="shared" si="31"/>
        <v>54569.059999999881</v>
      </c>
      <c r="G243" s="132">
        <f t="shared" si="25"/>
        <v>50364.489999999882</v>
      </c>
      <c r="H243" s="132">
        <f t="shared" si="32"/>
        <v>22.425641095890363</v>
      </c>
      <c r="I243" s="113">
        <f t="shared" si="26"/>
        <v>-4.3589041096367964E-3</v>
      </c>
    </row>
    <row r="244" spans="1:9" x14ac:dyDescent="0.25">
      <c r="A244" s="45">
        <v>44130</v>
      </c>
      <c r="B244" s="134">
        <f t="shared" si="27"/>
        <v>1</v>
      </c>
      <c r="C244" s="132">
        <f t="shared" si="28"/>
        <v>4227</v>
      </c>
      <c r="D244" s="133">
        <f t="shared" si="29"/>
        <v>4206.3</v>
      </c>
      <c r="E244" s="132">
        <f t="shared" si="30"/>
        <v>20.7</v>
      </c>
      <c r="F244" s="132">
        <f t="shared" si="31"/>
        <v>50364.489999999882</v>
      </c>
      <c r="G244" s="132">
        <f t="shared" si="25"/>
        <v>46158.189999999879</v>
      </c>
      <c r="H244" s="132">
        <f t="shared" si="32"/>
        <v>20.697735616438305</v>
      </c>
      <c r="I244" s="113">
        <f t="shared" si="26"/>
        <v>-2.2643835616946717E-3</v>
      </c>
    </row>
    <row r="245" spans="1:9" x14ac:dyDescent="0.25">
      <c r="A245" s="45">
        <v>44131</v>
      </c>
      <c r="B245" s="134">
        <f t="shared" si="27"/>
        <v>1</v>
      </c>
      <c r="C245" s="132">
        <f t="shared" si="28"/>
        <v>4227</v>
      </c>
      <c r="D245" s="133">
        <f t="shared" si="29"/>
        <v>4208.03</v>
      </c>
      <c r="E245" s="132">
        <f t="shared" si="30"/>
        <v>18.97</v>
      </c>
      <c r="F245" s="132">
        <f t="shared" si="31"/>
        <v>46158.189999999879</v>
      </c>
      <c r="G245" s="132">
        <f t="shared" si="25"/>
        <v>41950.15999999988</v>
      </c>
      <c r="H245" s="132">
        <f t="shared" si="32"/>
        <v>18.969119178082142</v>
      </c>
      <c r="I245" s="113">
        <f t="shared" si="26"/>
        <v>-8.8082191785687769E-4</v>
      </c>
    </row>
    <row r="246" spans="1:9" x14ac:dyDescent="0.25">
      <c r="A246" s="45">
        <v>44132</v>
      </c>
      <c r="B246" s="134">
        <f t="shared" si="27"/>
        <v>1</v>
      </c>
      <c r="C246" s="132">
        <f t="shared" si="28"/>
        <v>4227</v>
      </c>
      <c r="D246" s="133">
        <f t="shared" si="29"/>
        <v>4209.76</v>
      </c>
      <c r="E246" s="132">
        <f t="shared" si="30"/>
        <v>17.239999999999998</v>
      </c>
      <c r="F246" s="132">
        <f t="shared" si="31"/>
        <v>41950.15999999988</v>
      </c>
      <c r="G246" s="132">
        <f t="shared" si="25"/>
        <v>37740.399999999878</v>
      </c>
      <c r="H246" s="132">
        <f t="shared" si="32"/>
        <v>17.239791780821868</v>
      </c>
      <c r="I246" s="113">
        <f t="shared" si="26"/>
        <v>-2.0821917813051982E-4</v>
      </c>
    </row>
    <row r="247" spans="1:9" x14ac:dyDescent="0.25">
      <c r="A247" s="45">
        <v>44133</v>
      </c>
      <c r="B247" s="134">
        <f t="shared" si="27"/>
        <v>1</v>
      </c>
      <c r="C247" s="132">
        <f t="shared" si="28"/>
        <v>4227</v>
      </c>
      <c r="D247" s="133">
        <f t="shared" si="29"/>
        <v>4211.49</v>
      </c>
      <c r="E247" s="132">
        <f t="shared" si="30"/>
        <v>15.51</v>
      </c>
      <c r="F247" s="132">
        <f t="shared" si="31"/>
        <v>37740.399999999878</v>
      </c>
      <c r="G247" s="132">
        <f t="shared" si="25"/>
        <v>33528.90999999988</v>
      </c>
      <c r="H247" s="132">
        <f t="shared" si="32"/>
        <v>15.509753424657482</v>
      </c>
      <c r="I247" s="113">
        <f t="shared" si="26"/>
        <v>-2.4657534251737445E-4</v>
      </c>
    </row>
    <row r="248" spans="1:9" x14ac:dyDescent="0.25">
      <c r="A248" s="45">
        <v>44134</v>
      </c>
      <c r="B248" s="134">
        <f t="shared" si="27"/>
        <v>1</v>
      </c>
      <c r="C248" s="132">
        <f t="shared" si="28"/>
        <v>4227</v>
      </c>
      <c r="D248" s="133">
        <f t="shared" si="29"/>
        <v>4213.22</v>
      </c>
      <c r="E248" s="132">
        <f t="shared" si="30"/>
        <v>13.78</v>
      </c>
      <c r="F248" s="132">
        <f t="shared" si="31"/>
        <v>33528.90999999988</v>
      </c>
      <c r="G248" s="132">
        <f t="shared" si="25"/>
        <v>29315.689999999879</v>
      </c>
      <c r="H248" s="132">
        <f t="shared" si="32"/>
        <v>13.779004109588993</v>
      </c>
      <c r="I248" s="113">
        <f t="shared" si="26"/>
        <v>-9.9589041100678344E-4</v>
      </c>
    </row>
    <row r="249" spans="1:9" x14ac:dyDescent="0.25">
      <c r="A249" s="45">
        <v>44135</v>
      </c>
      <c r="B249" s="134">
        <f t="shared" si="27"/>
        <v>1</v>
      </c>
      <c r="C249" s="132">
        <f t="shared" si="28"/>
        <v>4227</v>
      </c>
      <c r="D249" s="133">
        <f t="shared" si="29"/>
        <v>4214.95</v>
      </c>
      <c r="E249" s="132">
        <f t="shared" si="30"/>
        <v>12.05</v>
      </c>
      <c r="F249" s="132">
        <f t="shared" si="31"/>
        <v>29315.689999999879</v>
      </c>
      <c r="G249" s="132">
        <f t="shared" si="25"/>
        <v>25100.739999999878</v>
      </c>
      <c r="H249" s="132">
        <f t="shared" si="32"/>
        <v>12.04754383561639</v>
      </c>
      <c r="I249" s="113">
        <f t="shared" si="26"/>
        <v>-2.4561643836111813E-3</v>
      </c>
    </row>
    <row r="250" spans="1:9" x14ac:dyDescent="0.25">
      <c r="A250" s="45">
        <v>44136</v>
      </c>
      <c r="B250" s="134">
        <f t="shared" si="27"/>
        <v>1</v>
      </c>
      <c r="C250" s="132">
        <f t="shared" si="28"/>
        <v>4227</v>
      </c>
      <c r="D250" s="133">
        <f t="shared" si="29"/>
        <v>4216.68</v>
      </c>
      <c r="E250" s="132">
        <f t="shared" si="30"/>
        <v>10.32</v>
      </c>
      <c r="F250" s="132">
        <f t="shared" si="31"/>
        <v>25100.739999999878</v>
      </c>
      <c r="G250" s="132">
        <f t="shared" si="25"/>
        <v>20884.059999999878</v>
      </c>
      <c r="H250" s="132">
        <f t="shared" si="32"/>
        <v>10.315372602739675</v>
      </c>
      <c r="I250" s="113">
        <f t="shared" si="26"/>
        <v>-4.6273972603252389E-3</v>
      </c>
    </row>
    <row r="251" spans="1:9" x14ac:dyDescent="0.25">
      <c r="A251" s="45">
        <v>44137</v>
      </c>
      <c r="B251" s="134">
        <f t="shared" si="27"/>
        <v>1</v>
      </c>
      <c r="C251" s="132">
        <f t="shared" si="28"/>
        <v>4227</v>
      </c>
      <c r="D251" s="133">
        <f t="shared" si="29"/>
        <v>4218.42</v>
      </c>
      <c r="E251" s="132">
        <f t="shared" si="30"/>
        <v>8.58</v>
      </c>
      <c r="F251" s="132">
        <f t="shared" si="31"/>
        <v>20884.059999999878</v>
      </c>
      <c r="G251" s="132">
        <f t="shared" si="25"/>
        <v>16665.639999999876</v>
      </c>
      <c r="H251" s="132">
        <f t="shared" si="32"/>
        <v>8.5824904109588545</v>
      </c>
      <c r="I251" s="113">
        <f t="shared" si="26"/>
        <v>2.4904109588543832E-3</v>
      </c>
    </row>
    <row r="252" spans="1:9" x14ac:dyDescent="0.25">
      <c r="A252" s="45">
        <v>44138</v>
      </c>
      <c r="B252" s="134">
        <f t="shared" si="27"/>
        <v>1</v>
      </c>
      <c r="C252" s="132">
        <f t="shared" si="28"/>
        <v>4227</v>
      </c>
      <c r="D252" s="133">
        <f t="shared" si="29"/>
        <v>4220.1499999999996</v>
      </c>
      <c r="E252" s="132">
        <f t="shared" si="30"/>
        <v>6.85</v>
      </c>
      <c r="F252" s="132">
        <f t="shared" si="31"/>
        <v>16665.639999999876</v>
      </c>
      <c r="G252" s="132">
        <f t="shared" si="25"/>
        <v>12445.489999999876</v>
      </c>
      <c r="H252" s="132">
        <f t="shared" si="32"/>
        <v>6.84889315068488</v>
      </c>
      <c r="I252" s="113">
        <f t="shared" si="26"/>
        <v>-1.1068493151196179E-3</v>
      </c>
    </row>
    <row r="253" spans="1:9" x14ac:dyDescent="0.25">
      <c r="A253" s="45">
        <v>44139</v>
      </c>
      <c r="B253" s="134">
        <f t="shared" si="27"/>
        <v>1</v>
      </c>
      <c r="C253" s="132">
        <f t="shared" si="28"/>
        <v>4227</v>
      </c>
      <c r="D253" s="133">
        <f t="shared" si="29"/>
        <v>4221.8900000000003</v>
      </c>
      <c r="E253" s="132">
        <f t="shared" si="30"/>
        <v>5.1100000000000003</v>
      </c>
      <c r="F253" s="132">
        <f t="shared" si="31"/>
        <v>12445.489999999876</v>
      </c>
      <c r="G253" s="132">
        <f t="shared" si="25"/>
        <v>8223.5999999998749</v>
      </c>
      <c r="H253" s="132">
        <f t="shared" si="32"/>
        <v>5.1145849315067977</v>
      </c>
      <c r="I253" s="113">
        <f t="shared" si="26"/>
        <v>4.5849315067973961E-3</v>
      </c>
    </row>
    <row r="254" spans="1:9" x14ac:dyDescent="0.25">
      <c r="A254" s="45">
        <v>44140</v>
      </c>
      <c r="B254" s="134">
        <f t="shared" si="27"/>
        <v>1</v>
      </c>
      <c r="C254" s="132">
        <f t="shared" si="28"/>
        <v>4227</v>
      </c>
      <c r="D254" s="133">
        <f t="shared" si="29"/>
        <v>4223.62</v>
      </c>
      <c r="E254" s="132">
        <f t="shared" si="30"/>
        <v>3.38</v>
      </c>
      <c r="F254" s="132">
        <f t="shared" si="31"/>
        <v>8223.5999999998749</v>
      </c>
      <c r="G254" s="132">
        <f t="shared" si="25"/>
        <v>3999.979999999875</v>
      </c>
      <c r="H254" s="132">
        <f t="shared" si="32"/>
        <v>3.3795616438355647</v>
      </c>
      <c r="I254" s="113">
        <f t="shared" si="26"/>
        <v>-4.383561644352163E-4</v>
      </c>
    </row>
    <row r="255" spans="1:9" x14ac:dyDescent="0.25">
      <c r="A255" s="45">
        <v>44141</v>
      </c>
      <c r="B255" s="134">
        <f t="shared" si="27"/>
        <v>1</v>
      </c>
      <c r="C255" s="132">
        <f t="shared" si="28"/>
        <v>4227</v>
      </c>
      <c r="D255" s="133">
        <f t="shared" si="29"/>
        <v>3999.9799999998754</v>
      </c>
      <c r="E255" s="132">
        <v>227.0200000001247</v>
      </c>
      <c r="F255" s="132">
        <f t="shared" si="31"/>
        <v>3999.979999999875</v>
      </c>
      <c r="G255" s="132">
        <f t="shared" si="25"/>
        <v>0</v>
      </c>
      <c r="H255" s="132">
        <f t="shared" si="32"/>
        <v>1.6438273972602224</v>
      </c>
      <c r="I255" s="113">
        <f t="shared" si="26"/>
        <v>-225.37617260286447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E5778-69E0-4AEA-AB63-873138499A79}">
  <dimension ref="A1:O7"/>
  <sheetViews>
    <sheetView workbookViewId="0">
      <selection activeCell="N2" sqref="N2"/>
    </sheetView>
  </sheetViews>
  <sheetFormatPr defaultRowHeight="15" x14ac:dyDescent="0.25"/>
  <cols>
    <col min="1" max="1" width="9.710937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2.85546875" bestFit="1" customWidth="1"/>
    <col min="12" max="12" width="15.7109375" bestFit="1" customWidth="1"/>
    <col min="13" max="13" width="19.85546875" bestFit="1" customWidth="1"/>
    <col min="14" max="14" width="10" bestFit="1" customWidth="1"/>
    <col min="15" max="15" width="84" bestFit="1" customWidth="1"/>
  </cols>
  <sheetData>
    <row r="1" spans="1:15" x14ac:dyDescent="0.25">
      <c r="A1" s="277" t="s">
        <v>75</v>
      </c>
      <c r="B1" s="208" t="s">
        <v>1</v>
      </c>
      <c r="C1" s="208" t="s">
        <v>2</v>
      </c>
      <c r="D1" s="208" t="s">
        <v>11</v>
      </c>
      <c r="E1" s="208" t="s">
        <v>12</v>
      </c>
      <c r="F1" s="208" t="s">
        <v>13</v>
      </c>
      <c r="G1" s="208" t="s">
        <v>22</v>
      </c>
      <c r="H1" s="208" t="s">
        <v>3</v>
      </c>
      <c r="I1" s="208" t="s">
        <v>4</v>
      </c>
      <c r="J1" s="208" t="s">
        <v>5</v>
      </c>
      <c r="K1" s="208" t="s">
        <v>390</v>
      </c>
      <c r="L1" s="208" t="s">
        <v>6</v>
      </c>
      <c r="M1" s="278" t="s">
        <v>8</v>
      </c>
      <c r="N1" s="208" t="s">
        <v>7</v>
      </c>
      <c r="O1" s="279" t="s">
        <v>168</v>
      </c>
    </row>
    <row r="2" spans="1:15" x14ac:dyDescent="0.25">
      <c r="A2" s="176" t="s">
        <v>0</v>
      </c>
      <c r="B2" s="173" t="s">
        <v>9</v>
      </c>
      <c r="C2" s="173" t="s">
        <v>386</v>
      </c>
      <c r="D2" s="173" t="s">
        <v>65</v>
      </c>
      <c r="E2" s="173" t="s">
        <v>66</v>
      </c>
      <c r="F2" s="173" t="s">
        <v>187</v>
      </c>
      <c r="G2" s="173" t="s">
        <v>385</v>
      </c>
      <c r="H2" s="173" t="s">
        <v>739</v>
      </c>
      <c r="I2" s="175" t="s">
        <v>0</v>
      </c>
      <c r="J2" s="173" t="s">
        <v>16</v>
      </c>
      <c r="K2" s="173" t="s">
        <v>74</v>
      </c>
      <c r="L2" s="173" t="s">
        <v>69</v>
      </c>
      <c r="M2" s="173" t="s">
        <v>71</v>
      </c>
      <c r="N2" s="173" t="s">
        <v>740</v>
      </c>
      <c r="O2" s="280" t="s">
        <v>741</v>
      </c>
    </row>
    <row r="3" spans="1:15" x14ac:dyDescent="0.25">
      <c r="A3" s="176" t="s">
        <v>0</v>
      </c>
      <c r="B3" s="173" t="s">
        <v>9</v>
      </c>
      <c r="C3" s="173" t="s">
        <v>386</v>
      </c>
      <c r="D3" s="173" t="s">
        <v>65</v>
      </c>
      <c r="E3" s="173" t="s">
        <v>66</v>
      </c>
      <c r="F3" s="173" t="s">
        <v>187</v>
      </c>
      <c r="G3" s="173" t="s">
        <v>385</v>
      </c>
      <c r="H3" s="173" t="s">
        <v>739</v>
      </c>
      <c r="I3" s="175" t="s">
        <v>0</v>
      </c>
      <c r="J3" s="173" t="s">
        <v>16</v>
      </c>
      <c r="K3" s="173" t="s">
        <v>74</v>
      </c>
      <c r="L3" s="173" t="s">
        <v>76</v>
      </c>
      <c r="M3" s="173" t="s">
        <v>71</v>
      </c>
      <c r="N3" s="173" t="s">
        <v>740</v>
      </c>
      <c r="O3" s="280" t="s">
        <v>742</v>
      </c>
    </row>
    <row r="4" spans="1:15" x14ac:dyDescent="0.25">
      <c r="A4" s="281" t="s">
        <v>0</v>
      </c>
      <c r="B4" s="282" t="s">
        <v>9</v>
      </c>
      <c r="C4" s="282" t="s">
        <v>386</v>
      </c>
      <c r="D4" s="282" t="s">
        <v>65</v>
      </c>
      <c r="E4" s="282" t="s">
        <v>66</v>
      </c>
      <c r="F4" s="282" t="s">
        <v>187</v>
      </c>
      <c r="G4" s="282" t="s">
        <v>385</v>
      </c>
      <c r="H4" s="282" t="s">
        <v>739</v>
      </c>
      <c r="I4" s="283" t="s">
        <v>0</v>
      </c>
      <c r="J4" s="282" t="s">
        <v>16</v>
      </c>
      <c r="K4" s="282" t="s">
        <v>0</v>
      </c>
      <c r="L4" s="282" t="s">
        <v>69</v>
      </c>
      <c r="M4" s="282" t="s">
        <v>71</v>
      </c>
      <c r="N4" s="282" t="s">
        <v>740</v>
      </c>
      <c r="O4" s="284" t="s">
        <v>743</v>
      </c>
    </row>
    <row r="5" spans="1:15" x14ac:dyDescent="0.25">
      <c r="A5" s="281" t="s">
        <v>0</v>
      </c>
      <c r="B5" s="282" t="s">
        <v>9</v>
      </c>
      <c r="C5" s="282" t="s">
        <v>386</v>
      </c>
      <c r="D5" s="282" t="s">
        <v>65</v>
      </c>
      <c r="E5" s="282" t="s">
        <v>66</v>
      </c>
      <c r="F5" s="282" t="s">
        <v>187</v>
      </c>
      <c r="G5" s="282" t="s">
        <v>385</v>
      </c>
      <c r="H5" s="282" t="s">
        <v>739</v>
      </c>
      <c r="I5" s="283" t="s">
        <v>0</v>
      </c>
      <c r="J5" s="282" t="s">
        <v>16</v>
      </c>
      <c r="K5" s="282" t="s">
        <v>0</v>
      </c>
      <c r="L5" s="282" t="s">
        <v>76</v>
      </c>
      <c r="M5" s="282" t="s">
        <v>71</v>
      </c>
      <c r="N5" s="282" t="s">
        <v>740</v>
      </c>
      <c r="O5" s="284" t="s">
        <v>744</v>
      </c>
    </row>
    <row r="6" spans="1:15" x14ac:dyDescent="0.25">
      <c r="A6" s="176" t="s">
        <v>0</v>
      </c>
      <c r="B6" s="173" t="s">
        <v>9</v>
      </c>
      <c r="C6" s="173" t="s">
        <v>161</v>
      </c>
      <c r="D6" s="173" t="s">
        <v>119</v>
      </c>
      <c r="E6" s="173" t="s">
        <v>186</v>
      </c>
      <c r="F6" s="173" t="s">
        <v>187</v>
      </c>
      <c r="G6" s="173" t="s">
        <v>119</v>
      </c>
      <c r="H6" s="173" t="s">
        <v>16</v>
      </c>
      <c r="I6" s="175" t="s">
        <v>0</v>
      </c>
      <c r="J6" s="285" t="s">
        <v>9</v>
      </c>
      <c r="K6" s="286" t="s">
        <v>74</v>
      </c>
      <c r="L6" s="173" t="s">
        <v>69</v>
      </c>
      <c r="M6" s="173" t="s">
        <v>71</v>
      </c>
      <c r="N6" s="173" t="s">
        <v>740</v>
      </c>
      <c r="O6" s="280" t="s">
        <v>745</v>
      </c>
    </row>
    <row r="7" spans="1:15" x14ac:dyDescent="0.25">
      <c r="A7" s="176" t="s">
        <v>0</v>
      </c>
      <c r="B7" s="173" t="s">
        <v>9</v>
      </c>
      <c r="C7" s="173" t="s">
        <v>158</v>
      </c>
      <c r="D7" s="173" t="s">
        <v>119</v>
      </c>
      <c r="E7" s="173" t="s">
        <v>186</v>
      </c>
      <c r="F7" s="173" t="s">
        <v>187</v>
      </c>
      <c r="G7" s="173" t="s">
        <v>119</v>
      </c>
      <c r="H7" s="173" t="s">
        <v>746</v>
      </c>
      <c r="I7" s="175" t="s">
        <v>0</v>
      </c>
      <c r="J7" s="173" t="s">
        <v>9</v>
      </c>
      <c r="K7" s="173" t="s">
        <v>74</v>
      </c>
      <c r="L7" s="173" t="s">
        <v>69</v>
      </c>
      <c r="M7" s="173" t="s">
        <v>71</v>
      </c>
      <c r="N7" s="173" t="s">
        <v>740</v>
      </c>
      <c r="O7" s="280" t="s">
        <v>747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7BC78-175F-402B-972A-D36C2EE26CD8}">
  <dimension ref="A1:I28"/>
  <sheetViews>
    <sheetView workbookViewId="0">
      <pane ySplit="3" topLeftCell="A4" activePane="bottomLeft" state="frozen"/>
      <selection activeCell="N2" sqref="N2"/>
      <selection pane="bottomLeft" activeCell="D2" sqref="D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22.28515625" bestFit="1" customWidth="1"/>
    <col min="4" max="4" width="15" bestFit="1" customWidth="1"/>
    <col min="5" max="5" width="10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6.7109375" bestFit="1" customWidth="1"/>
  </cols>
  <sheetData>
    <row r="1" spans="1:9" x14ac:dyDescent="0.25">
      <c r="A1" s="41" t="s">
        <v>267</v>
      </c>
      <c r="B1" s="96">
        <v>44045</v>
      </c>
      <c r="C1" s="287" t="s">
        <v>748</v>
      </c>
      <c r="D1" s="86">
        <v>2000000</v>
      </c>
    </row>
    <row r="2" spans="1:9" x14ac:dyDescent="0.25">
      <c r="A2" s="41" t="s">
        <v>268</v>
      </c>
      <c r="B2" s="43">
        <v>0.15</v>
      </c>
      <c r="C2" s="41" t="s">
        <v>749</v>
      </c>
      <c r="D2" s="112">
        <f>ROUNDUP(127873.551928271,0)</f>
        <v>127874</v>
      </c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177">
        <v>44046</v>
      </c>
      <c r="B4" s="116">
        <f>_xlfn.DAYS(A4,B1)</f>
        <v>1</v>
      </c>
      <c r="C4" s="114">
        <v>0</v>
      </c>
      <c r="D4" s="115">
        <v>0</v>
      </c>
      <c r="E4" s="114">
        <f>ROUNDUP(F4*$B$2*B4/365,0)</f>
        <v>822</v>
      </c>
      <c r="F4" s="114">
        <f>D1</f>
        <v>2000000</v>
      </c>
      <c r="G4" s="114">
        <f t="shared" ref="G4:G28" si="0">F4-D4</f>
        <v>2000000</v>
      </c>
    </row>
    <row r="5" spans="1:9" x14ac:dyDescent="0.25">
      <c r="A5" s="177">
        <v>44138</v>
      </c>
      <c r="B5" s="116">
        <f>_xlfn.DAYS(A5,A4)</f>
        <v>92</v>
      </c>
      <c r="C5" s="114">
        <f>$D$2</f>
        <v>127874</v>
      </c>
      <c r="D5" s="115">
        <f t="shared" ref="D5:D28" si="1">C5-E5</f>
        <v>52257.56</v>
      </c>
      <c r="E5" s="114">
        <f>ROUND(F5*$B$2*B5/365,2)</f>
        <v>75616.44</v>
      </c>
      <c r="F5" s="114">
        <f t="shared" ref="F5:F28" si="2">G4</f>
        <v>2000000</v>
      </c>
      <c r="G5" s="114">
        <f t="shared" si="0"/>
        <v>1947742.44</v>
      </c>
    </row>
    <row r="6" spans="1:9" x14ac:dyDescent="0.25">
      <c r="A6" s="177">
        <v>44230</v>
      </c>
      <c r="B6" s="116">
        <f>_xlfn.DAYS(A6,A5)</f>
        <v>92</v>
      </c>
      <c r="C6" s="114">
        <f t="shared" ref="C6:C28" si="3">$D$2</f>
        <v>127874</v>
      </c>
      <c r="D6" s="115">
        <f t="shared" si="1"/>
        <v>54233.33</v>
      </c>
      <c r="E6" s="114">
        <f t="shared" ref="E6:E27" si="4">ROUND(F6*$B$2*B6/365,2)</f>
        <v>73640.67</v>
      </c>
      <c r="F6" s="114">
        <f t="shared" si="2"/>
        <v>1947742.44</v>
      </c>
      <c r="G6" s="114">
        <f t="shared" si="0"/>
        <v>1893509.1099999999</v>
      </c>
    </row>
    <row r="7" spans="1:9" x14ac:dyDescent="0.25">
      <c r="A7" s="177">
        <v>44319</v>
      </c>
      <c r="B7" s="116">
        <f t="shared" ref="B7:B28" si="5">_xlfn.DAYS(A7,A6)</f>
        <v>89</v>
      </c>
      <c r="C7" s="114">
        <f t="shared" si="3"/>
        <v>127874</v>
      </c>
      <c r="D7" s="115">
        <f t="shared" si="1"/>
        <v>58618.259999999995</v>
      </c>
      <c r="E7" s="114">
        <f t="shared" si="4"/>
        <v>69255.740000000005</v>
      </c>
      <c r="F7" s="114">
        <f t="shared" si="2"/>
        <v>1893509.1099999999</v>
      </c>
      <c r="G7" s="114">
        <f t="shared" si="0"/>
        <v>1834890.8499999999</v>
      </c>
    </row>
    <row r="8" spans="1:9" x14ac:dyDescent="0.25">
      <c r="A8" s="177">
        <v>44411</v>
      </c>
      <c r="B8" s="116">
        <f t="shared" si="5"/>
        <v>92</v>
      </c>
      <c r="C8" s="114">
        <f t="shared" si="3"/>
        <v>127874</v>
      </c>
      <c r="D8" s="115">
        <f t="shared" si="1"/>
        <v>58500.039999999994</v>
      </c>
      <c r="E8" s="114">
        <f t="shared" si="4"/>
        <v>69373.960000000006</v>
      </c>
      <c r="F8" s="114">
        <f t="shared" si="2"/>
        <v>1834890.8499999999</v>
      </c>
      <c r="G8" s="114">
        <f t="shared" si="0"/>
        <v>1776390.8099999998</v>
      </c>
    </row>
    <row r="9" spans="1:9" x14ac:dyDescent="0.25">
      <c r="A9" s="177">
        <v>44503</v>
      </c>
      <c r="B9" s="116">
        <f t="shared" si="5"/>
        <v>92</v>
      </c>
      <c r="C9" s="114">
        <f t="shared" si="3"/>
        <v>127874</v>
      </c>
      <c r="D9" s="115">
        <f t="shared" si="1"/>
        <v>60711.83</v>
      </c>
      <c r="E9" s="114">
        <f t="shared" si="4"/>
        <v>67162.17</v>
      </c>
      <c r="F9" s="114">
        <f t="shared" si="2"/>
        <v>1776390.8099999998</v>
      </c>
      <c r="G9" s="114">
        <f t="shared" si="0"/>
        <v>1715678.9799999997</v>
      </c>
    </row>
    <row r="10" spans="1:9" x14ac:dyDescent="0.25">
      <c r="A10" s="177">
        <v>44595</v>
      </c>
      <c r="B10" s="116">
        <f t="shared" si="5"/>
        <v>92</v>
      </c>
      <c r="C10" s="114">
        <f t="shared" si="3"/>
        <v>127874</v>
      </c>
      <c r="D10" s="115">
        <f t="shared" si="1"/>
        <v>63007.23</v>
      </c>
      <c r="E10" s="114">
        <f t="shared" si="4"/>
        <v>64866.77</v>
      </c>
      <c r="F10" s="114">
        <f t="shared" si="2"/>
        <v>1715678.9799999997</v>
      </c>
      <c r="G10" s="114">
        <f t="shared" si="0"/>
        <v>1652671.7499999998</v>
      </c>
    </row>
    <row r="11" spans="1:9" x14ac:dyDescent="0.25">
      <c r="A11" s="177">
        <v>44684</v>
      </c>
      <c r="B11" s="116">
        <f t="shared" si="5"/>
        <v>89</v>
      </c>
      <c r="C11" s="114">
        <f t="shared" si="3"/>
        <v>127874</v>
      </c>
      <c r="D11" s="115">
        <f t="shared" si="1"/>
        <v>67426.959999999992</v>
      </c>
      <c r="E11" s="114">
        <f t="shared" si="4"/>
        <v>60447.040000000001</v>
      </c>
      <c r="F11" s="114">
        <f t="shared" si="2"/>
        <v>1652671.7499999998</v>
      </c>
      <c r="G11" s="114">
        <f t="shared" si="0"/>
        <v>1585244.7899999998</v>
      </c>
    </row>
    <row r="12" spans="1:9" x14ac:dyDescent="0.25">
      <c r="A12" s="177">
        <v>44776</v>
      </c>
      <c r="B12" s="116">
        <f t="shared" si="5"/>
        <v>92</v>
      </c>
      <c r="C12" s="114">
        <f t="shared" si="3"/>
        <v>127874</v>
      </c>
      <c r="D12" s="115">
        <f t="shared" si="1"/>
        <v>67938.720000000001</v>
      </c>
      <c r="E12" s="114">
        <f t="shared" si="4"/>
        <v>59935.28</v>
      </c>
      <c r="F12" s="114">
        <f t="shared" si="2"/>
        <v>1585244.7899999998</v>
      </c>
      <c r="G12" s="114">
        <f t="shared" si="0"/>
        <v>1517306.0699999998</v>
      </c>
    </row>
    <row r="13" spans="1:9" x14ac:dyDescent="0.25">
      <c r="A13" s="177">
        <v>44868</v>
      </c>
      <c r="B13" s="116">
        <f t="shared" si="5"/>
        <v>92</v>
      </c>
      <c r="C13" s="114">
        <f t="shared" si="3"/>
        <v>127874</v>
      </c>
      <c r="D13" s="115">
        <f t="shared" si="1"/>
        <v>70507.360000000001</v>
      </c>
      <c r="E13" s="114">
        <f t="shared" si="4"/>
        <v>57366.64</v>
      </c>
      <c r="F13" s="114">
        <f t="shared" si="2"/>
        <v>1517306.0699999998</v>
      </c>
      <c r="G13" s="114">
        <f t="shared" si="0"/>
        <v>1446798.7099999997</v>
      </c>
    </row>
    <row r="14" spans="1:9" x14ac:dyDescent="0.25">
      <c r="A14" s="177">
        <v>44960</v>
      </c>
      <c r="B14" s="116">
        <f t="shared" si="5"/>
        <v>92</v>
      </c>
      <c r="C14" s="114">
        <f t="shared" si="3"/>
        <v>127874</v>
      </c>
      <c r="D14" s="115">
        <f t="shared" si="1"/>
        <v>73173.119999999995</v>
      </c>
      <c r="E14" s="114">
        <f t="shared" si="4"/>
        <v>54700.88</v>
      </c>
      <c r="F14" s="114">
        <f t="shared" si="2"/>
        <v>1446798.7099999997</v>
      </c>
      <c r="G14" s="114">
        <f t="shared" si="0"/>
        <v>1373625.5899999999</v>
      </c>
    </row>
    <row r="15" spans="1:9" x14ac:dyDescent="0.25">
      <c r="A15" s="177">
        <v>45049</v>
      </c>
      <c r="B15" s="116">
        <f t="shared" si="5"/>
        <v>89</v>
      </c>
      <c r="C15" s="114">
        <f t="shared" si="3"/>
        <v>127874</v>
      </c>
      <c r="D15" s="115">
        <f t="shared" si="1"/>
        <v>77633.17</v>
      </c>
      <c r="E15" s="114">
        <f t="shared" si="4"/>
        <v>50240.83</v>
      </c>
      <c r="F15" s="114">
        <f t="shared" si="2"/>
        <v>1373625.5899999999</v>
      </c>
      <c r="G15" s="114">
        <f t="shared" si="0"/>
        <v>1295992.42</v>
      </c>
    </row>
    <row r="16" spans="1:9" x14ac:dyDescent="0.25">
      <c r="A16" s="177">
        <v>45141</v>
      </c>
      <c r="B16" s="116">
        <f t="shared" si="5"/>
        <v>92</v>
      </c>
      <c r="C16" s="114">
        <f t="shared" si="3"/>
        <v>127874</v>
      </c>
      <c r="D16" s="115">
        <f t="shared" si="1"/>
        <v>78874.83</v>
      </c>
      <c r="E16" s="114">
        <f t="shared" si="4"/>
        <v>48999.17</v>
      </c>
      <c r="F16" s="114">
        <f t="shared" si="2"/>
        <v>1295992.42</v>
      </c>
      <c r="G16" s="114">
        <f t="shared" si="0"/>
        <v>1217117.5899999999</v>
      </c>
    </row>
    <row r="17" spans="1:7" x14ac:dyDescent="0.25">
      <c r="A17" s="177">
        <v>45233</v>
      </c>
      <c r="B17" s="116">
        <f t="shared" si="5"/>
        <v>92</v>
      </c>
      <c r="C17" s="114">
        <f t="shared" si="3"/>
        <v>127874</v>
      </c>
      <c r="D17" s="115">
        <f t="shared" si="1"/>
        <v>81856.95</v>
      </c>
      <c r="E17" s="114">
        <f t="shared" si="4"/>
        <v>46017.05</v>
      </c>
      <c r="F17" s="114">
        <f t="shared" si="2"/>
        <v>1217117.5899999999</v>
      </c>
      <c r="G17" s="114">
        <f t="shared" si="0"/>
        <v>1135260.6399999999</v>
      </c>
    </row>
    <row r="18" spans="1:7" x14ac:dyDescent="0.25">
      <c r="A18" s="177">
        <v>45325</v>
      </c>
      <c r="B18" s="116">
        <f t="shared" si="5"/>
        <v>92</v>
      </c>
      <c r="C18" s="114">
        <f t="shared" si="3"/>
        <v>127874</v>
      </c>
      <c r="D18" s="115">
        <f t="shared" si="1"/>
        <v>84951.82</v>
      </c>
      <c r="E18" s="114">
        <f t="shared" si="4"/>
        <v>42922.18</v>
      </c>
      <c r="F18" s="114">
        <f t="shared" si="2"/>
        <v>1135260.6399999999</v>
      </c>
      <c r="G18" s="114">
        <f t="shared" si="0"/>
        <v>1050308.8199999998</v>
      </c>
    </row>
    <row r="19" spans="1:7" x14ac:dyDescent="0.25">
      <c r="A19" s="177">
        <v>45415</v>
      </c>
      <c r="B19" s="116">
        <f t="shared" si="5"/>
        <v>90</v>
      </c>
      <c r="C19" s="114">
        <f t="shared" si="3"/>
        <v>127874</v>
      </c>
      <c r="D19" s="115">
        <f t="shared" si="1"/>
        <v>89026.959999999992</v>
      </c>
      <c r="E19" s="114">
        <f t="shared" si="4"/>
        <v>38847.040000000001</v>
      </c>
      <c r="F19" s="114">
        <f t="shared" si="2"/>
        <v>1050308.8199999998</v>
      </c>
      <c r="G19" s="114">
        <f t="shared" si="0"/>
        <v>961281.85999999987</v>
      </c>
    </row>
    <row r="20" spans="1:7" x14ac:dyDescent="0.25">
      <c r="A20" s="177">
        <v>45507</v>
      </c>
      <c r="B20" s="116">
        <f t="shared" si="5"/>
        <v>92</v>
      </c>
      <c r="C20" s="114">
        <f t="shared" si="3"/>
        <v>127874</v>
      </c>
      <c r="D20" s="115">
        <f t="shared" si="1"/>
        <v>91529.64</v>
      </c>
      <c r="E20" s="114">
        <f t="shared" si="4"/>
        <v>36344.36</v>
      </c>
      <c r="F20" s="114">
        <f t="shared" si="2"/>
        <v>961281.85999999987</v>
      </c>
      <c r="G20" s="114">
        <f t="shared" si="0"/>
        <v>869752.21999999986</v>
      </c>
    </row>
    <row r="21" spans="1:7" x14ac:dyDescent="0.25">
      <c r="A21" s="177">
        <v>45599</v>
      </c>
      <c r="B21" s="116">
        <f t="shared" si="5"/>
        <v>92</v>
      </c>
      <c r="C21" s="114">
        <f t="shared" si="3"/>
        <v>127874</v>
      </c>
      <c r="D21" s="115">
        <f t="shared" si="1"/>
        <v>94990.22</v>
      </c>
      <c r="E21" s="114">
        <f t="shared" si="4"/>
        <v>32883.78</v>
      </c>
      <c r="F21" s="114">
        <f t="shared" si="2"/>
        <v>869752.21999999986</v>
      </c>
      <c r="G21" s="114">
        <f t="shared" si="0"/>
        <v>774761.99999999988</v>
      </c>
    </row>
    <row r="22" spans="1:7" x14ac:dyDescent="0.25">
      <c r="A22" s="177">
        <v>45691</v>
      </c>
      <c r="B22" s="116">
        <f t="shared" si="5"/>
        <v>92</v>
      </c>
      <c r="C22" s="114">
        <f t="shared" si="3"/>
        <v>127874</v>
      </c>
      <c r="D22" s="115">
        <f t="shared" si="1"/>
        <v>98581.63</v>
      </c>
      <c r="E22" s="114">
        <f t="shared" si="4"/>
        <v>29292.37</v>
      </c>
      <c r="F22" s="114">
        <f t="shared" si="2"/>
        <v>774761.99999999988</v>
      </c>
      <c r="G22" s="114">
        <f t="shared" si="0"/>
        <v>676180.36999999988</v>
      </c>
    </row>
    <row r="23" spans="1:7" x14ac:dyDescent="0.25">
      <c r="A23" s="177">
        <v>45780</v>
      </c>
      <c r="B23" s="116">
        <f t="shared" si="5"/>
        <v>89</v>
      </c>
      <c r="C23" s="114">
        <f t="shared" si="3"/>
        <v>127874</v>
      </c>
      <c r="D23" s="115">
        <f t="shared" si="1"/>
        <v>103142.47</v>
      </c>
      <c r="E23" s="114">
        <f t="shared" si="4"/>
        <v>24731.53</v>
      </c>
      <c r="F23" s="114">
        <f t="shared" si="2"/>
        <v>676180.36999999988</v>
      </c>
      <c r="G23" s="114">
        <f t="shared" si="0"/>
        <v>573037.89999999991</v>
      </c>
    </row>
    <row r="24" spans="1:7" x14ac:dyDescent="0.25">
      <c r="A24" s="177">
        <v>45872</v>
      </c>
      <c r="B24" s="116">
        <f t="shared" si="5"/>
        <v>92</v>
      </c>
      <c r="C24" s="114">
        <f t="shared" si="3"/>
        <v>127874</v>
      </c>
      <c r="D24" s="115">
        <f t="shared" si="1"/>
        <v>106208.45999999999</v>
      </c>
      <c r="E24" s="114">
        <f t="shared" si="4"/>
        <v>21665.54</v>
      </c>
      <c r="F24" s="114">
        <f t="shared" si="2"/>
        <v>573037.89999999991</v>
      </c>
      <c r="G24" s="114">
        <f t="shared" si="0"/>
        <v>466829.43999999994</v>
      </c>
    </row>
    <row r="25" spans="1:7" x14ac:dyDescent="0.25">
      <c r="A25" s="177">
        <v>45964</v>
      </c>
      <c r="B25" s="116">
        <f t="shared" si="5"/>
        <v>92</v>
      </c>
      <c r="C25" s="114">
        <f t="shared" si="3"/>
        <v>127874</v>
      </c>
      <c r="D25" s="115">
        <f t="shared" si="1"/>
        <v>110224.01</v>
      </c>
      <c r="E25" s="114">
        <f t="shared" si="4"/>
        <v>17649.990000000002</v>
      </c>
      <c r="F25" s="114">
        <f t="shared" si="2"/>
        <v>466829.43999999994</v>
      </c>
      <c r="G25" s="114">
        <f t="shared" si="0"/>
        <v>356605.42999999993</v>
      </c>
    </row>
    <row r="26" spans="1:7" x14ac:dyDescent="0.25">
      <c r="A26" s="177">
        <v>46056</v>
      </c>
      <c r="B26" s="116">
        <f t="shared" si="5"/>
        <v>92</v>
      </c>
      <c r="C26" s="114">
        <f t="shared" si="3"/>
        <v>127874</v>
      </c>
      <c r="D26" s="115">
        <f t="shared" si="1"/>
        <v>114391.38</v>
      </c>
      <c r="E26" s="114">
        <f t="shared" si="4"/>
        <v>13482.62</v>
      </c>
      <c r="F26" s="114">
        <f t="shared" si="2"/>
        <v>356605.42999999993</v>
      </c>
      <c r="G26" s="114">
        <f t="shared" si="0"/>
        <v>242214.04999999993</v>
      </c>
    </row>
    <row r="27" spans="1:7" x14ac:dyDescent="0.25">
      <c r="A27" s="177">
        <v>46145</v>
      </c>
      <c r="B27" s="116">
        <f t="shared" si="5"/>
        <v>89</v>
      </c>
      <c r="C27" s="114">
        <f t="shared" si="3"/>
        <v>127874</v>
      </c>
      <c r="D27" s="115">
        <f t="shared" si="1"/>
        <v>119014.94</v>
      </c>
      <c r="E27" s="114">
        <f t="shared" si="4"/>
        <v>8859.06</v>
      </c>
      <c r="F27" s="114">
        <f t="shared" si="2"/>
        <v>242214.04999999993</v>
      </c>
      <c r="G27" s="114">
        <f t="shared" si="0"/>
        <v>123199.10999999993</v>
      </c>
    </row>
    <row r="28" spans="1:7" x14ac:dyDescent="0.25">
      <c r="A28" s="177">
        <v>46237</v>
      </c>
      <c r="B28" s="116">
        <f t="shared" si="5"/>
        <v>92</v>
      </c>
      <c r="C28" s="114">
        <f t="shared" si="3"/>
        <v>127874</v>
      </c>
      <c r="D28" s="115">
        <f t="shared" si="1"/>
        <v>123199.11</v>
      </c>
      <c r="E28" s="114">
        <f>4674.89</f>
        <v>4674.8900000000003</v>
      </c>
      <c r="F28" s="114">
        <f t="shared" si="2"/>
        <v>123199.10999999993</v>
      </c>
      <c r="G28" s="114">
        <f t="shared" si="0"/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1A0C6-E9A2-49EA-90E4-DCC76EA67E34}">
  <dimension ref="A1:I28"/>
  <sheetViews>
    <sheetView workbookViewId="0">
      <pane ySplit="3" topLeftCell="A12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24.5703125" bestFit="1" customWidth="1"/>
    <col min="2" max="2" width="15.140625" bestFit="1" customWidth="1"/>
    <col min="3" max="3" width="14.42578125" bestFit="1" customWidth="1"/>
    <col min="4" max="4" width="15.140625" bestFit="1" customWidth="1"/>
    <col min="5" max="5" width="10.42578125" bestFit="1" customWidth="1"/>
    <col min="6" max="6" width="12.28515625" bestFit="1" customWidth="1"/>
    <col min="7" max="7" width="14.7109375" bestFit="1" customWidth="1"/>
    <col min="8" max="8" width="13.7109375" bestFit="1" customWidth="1"/>
  </cols>
  <sheetData>
    <row r="1" spans="1:9" x14ac:dyDescent="0.25">
      <c r="A1" s="141" t="s">
        <v>267</v>
      </c>
      <c r="B1" s="197">
        <v>44045</v>
      </c>
      <c r="C1" s="142" t="s">
        <v>748</v>
      </c>
      <c r="D1" s="146">
        <v>2000000</v>
      </c>
      <c r="E1" s="137"/>
      <c r="F1" s="137"/>
      <c r="G1" s="137"/>
      <c r="H1" s="137"/>
      <c r="I1" s="137"/>
    </row>
    <row r="2" spans="1:9" x14ac:dyDescent="0.25">
      <c r="A2" s="141" t="s">
        <v>268</v>
      </c>
      <c r="B2" s="140">
        <v>0.15</v>
      </c>
      <c r="C2" s="141" t="s">
        <v>749</v>
      </c>
      <c r="D2" s="195">
        <f>ROUNDUP(127837.80668721,0)</f>
        <v>127838</v>
      </c>
      <c r="E2" s="137"/>
      <c r="F2" s="137"/>
      <c r="G2" s="137"/>
      <c r="H2" s="137"/>
      <c r="I2" s="137"/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288">
        <v>44046</v>
      </c>
      <c r="B4" s="192">
        <f>DAYS360(B1,A4,TRUE)</f>
        <v>1</v>
      </c>
      <c r="C4" s="189">
        <v>0</v>
      </c>
      <c r="D4" s="191">
        <v>0</v>
      </c>
      <c r="E4" s="189">
        <f>ROUNDUP(F4*$B$2*B4/360,0)</f>
        <v>834</v>
      </c>
      <c r="F4" s="189">
        <f>D1</f>
        <v>2000000</v>
      </c>
      <c r="G4" s="189">
        <f t="shared" ref="G4:G28" si="0">F4-D4</f>
        <v>2000000</v>
      </c>
      <c r="H4" s="137"/>
      <c r="I4" s="137"/>
    </row>
    <row r="5" spans="1:9" x14ac:dyDescent="0.25">
      <c r="A5" s="288">
        <v>44138</v>
      </c>
      <c r="B5" s="192">
        <f>DAYS360(A4,A5,TRUE)</f>
        <v>90</v>
      </c>
      <c r="C5" s="189">
        <f>$D$2</f>
        <v>127838</v>
      </c>
      <c r="D5" s="191">
        <f t="shared" ref="D5:D28" si="1">C5-E5</f>
        <v>52838</v>
      </c>
      <c r="E5" s="189">
        <f>ROUND(F5*$B$2*B5/360,2)</f>
        <v>75000</v>
      </c>
      <c r="F5" s="189">
        <f t="shared" ref="F5:F28" si="2">G4</f>
        <v>2000000</v>
      </c>
      <c r="G5" s="189">
        <f t="shared" si="0"/>
        <v>1947162</v>
      </c>
      <c r="H5" s="137"/>
      <c r="I5" s="137"/>
    </row>
    <row r="6" spans="1:9" x14ac:dyDescent="0.25">
      <c r="A6" s="288">
        <v>44230</v>
      </c>
      <c r="B6" s="192">
        <f t="shared" ref="B6:B28" si="3">DAYS360(A5,A6,TRUE)</f>
        <v>90</v>
      </c>
      <c r="C6" s="189">
        <f t="shared" ref="C6:C28" si="4">$D$2</f>
        <v>127838</v>
      </c>
      <c r="D6" s="191">
        <f t="shared" si="1"/>
        <v>54819.42</v>
      </c>
      <c r="E6" s="189">
        <f t="shared" ref="E6:E27" si="5">ROUND(F6*$B$2*B6/360,2)</f>
        <v>73018.58</v>
      </c>
      <c r="F6" s="189">
        <f t="shared" si="2"/>
        <v>1947162</v>
      </c>
      <c r="G6" s="189">
        <f t="shared" si="0"/>
        <v>1892342.58</v>
      </c>
      <c r="H6" s="137"/>
      <c r="I6" s="137"/>
    </row>
    <row r="7" spans="1:9" x14ac:dyDescent="0.25">
      <c r="A7" s="288">
        <v>44319</v>
      </c>
      <c r="B7" s="192">
        <f t="shared" si="3"/>
        <v>90</v>
      </c>
      <c r="C7" s="189">
        <f t="shared" si="4"/>
        <v>127838</v>
      </c>
      <c r="D7" s="191">
        <f t="shared" si="1"/>
        <v>56875.149999999994</v>
      </c>
      <c r="E7" s="189">
        <f t="shared" si="5"/>
        <v>70962.850000000006</v>
      </c>
      <c r="F7" s="189">
        <f t="shared" si="2"/>
        <v>1892342.58</v>
      </c>
      <c r="G7" s="189">
        <f t="shared" si="0"/>
        <v>1835467.4300000002</v>
      </c>
      <c r="H7" s="137"/>
      <c r="I7" s="137"/>
    </row>
    <row r="8" spans="1:9" x14ac:dyDescent="0.25">
      <c r="A8" s="288">
        <v>44411</v>
      </c>
      <c r="B8" s="192">
        <f t="shared" si="3"/>
        <v>90</v>
      </c>
      <c r="C8" s="189">
        <f t="shared" si="4"/>
        <v>127838</v>
      </c>
      <c r="D8" s="191">
        <f t="shared" si="1"/>
        <v>59007.97</v>
      </c>
      <c r="E8" s="189">
        <f t="shared" si="5"/>
        <v>68830.03</v>
      </c>
      <c r="F8" s="189">
        <f t="shared" si="2"/>
        <v>1835467.4300000002</v>
      </c>
      <c r="G8" s="189">
        <f t="shared" si="0"/>
        <v>1776459.4600000002</v>
      </c>
      <c r="H8" s="137"/>
      <c r="I8" s="137"/>
    </row>
    <row r="9" spans="1:9" x14ac:dyDescent="0.25">
      <c r="A9" s="288">
        <v>44503</v>
      </c>
      <c r="B9" s="192">
        <f t="shared" si="3"/>
        <v>90</v>
      </c>
      <c r="C9" s="189">
        <f t="shared" si="4"/>
        <v>127838</v>
      </c>
      <c r="D9" s="191">
        <f t="shared" si="1"/>
        <v>61220.770000000004</v>
      </c>
      <c r="E9" s="189">
        <f t="shared" si="5"/>
        <v>66617.23</v>
      </c>
      <c r="F9" s="189">
        <f t="shared" si="2"/>
        <v>1776459.4600000002</v>
      </c>
      <c r="G9" s="189">
        <f t="shared" si="0"/>
        <v>1715238.6900000002</v>
      </c>
      <c r="H9" s="137"/>
      <c r="I9" s="137"/>
    </row>
    <row r="10" spans="1:9" x14ac:dyDescent="0.25">
      <c r="A10" s="288">
        <v>44595</v>
      </c>
      <c r="B10" s="192">
        <f t="shared" si="3"/>
        <v>90</v>
      </c>
      <c r="C10" s="189">
        <f t="shared" si="4"/>
        <v>127838</v>
      </c>
      <c r="D10" s="191">
        <f t="shared" si="1"/>
        <v>63516.55</v>
      </c>
      <c r="E10" s="189">
        <f t="shared" si="5"/>
        <v>64321.45</v>
      </c>
      <c r="F10" s="189">
        <f t="shared" si="2"/>
        <v>1715238.6900000002</v>
      </c>
      <c r="G10" s="189">
        <f t="shared" si="0"/>
        <v>1651722.1400000001</v>
      </c>
      <c r="H10" s="137"/>
      <c r="I10" s="137"/>
    </row>
    <row r="11" spans="1:9" x14ac:dyDescent="0.25">
      <c r="A11" s="288">
        <v>44684</v>
      </c>
      <c r="B11" s="192">
        <f t="shared" si="3"/>
        <v>90</v>
      </c>
      <c r="C11" s="189">
        <f t="shared" si="4"/>
        <v>127838</v>
      </c>
      <c r="D11" s="191">
        <f t="shared" si="1"/>
        <v>65898.42</v>
      </c>
      <c r="E11" s="189">
        <f t="shared" si="5"/>
        <v>61939.58</v>
      </c>
      <c r="F11" s="189">
        <f t="shared" si="2"/>
        <v>1651722.1400000001</v>
      </c>
      <c r="G11" s="189">
        <f t="shared" si="0"/>
        <v>1585823.7200000002</v>
      </c>
      <c r="H11" s="137"/>
      <c r="I11" s="137"/>
    </row>
    <row r="12" spans="1:9" x14ac:dyDescent="0.25">
      <c r="A12" s="288">
        <v>44776</v>
      </c>
      <c r="B12" s="192">
        <f t="shared" si="3"/>
        <v>90</v>
      </c>
      <c r="C12" s="189">
        <f t="shared" si="4"/>
        <v>127838</v>
      </c>
      <c r="D12" s="191">
        <f t="shared" si="1"/>
        <v>68369.61</v>
      </c>
      <c r="E12" s="189">
        <f t="shared" si="5"/>
        <v>59468.39</v>
      </c>
      <c r="F12" s="189">
        <f t="shared" si="2"/>
        <v>1585823.7200000002</v>
      </c>
      <c r="G12" s="189">
        <f t="shared" si="0"/>
        <v>1517454.11</v>
      </c>
      <c r="H12" s="137"/>
      <c r="I12" s="137"/>
    </row>
    <row r="13" spans="1:9" x14ac:dyDescent="0.25">
      <c r="A13" s="288">
        <v>44868</v>
      </c>
      <c r="B13" s="192">
        <f t="shared" si="3"/>
        <v>90</v>
      </c>
      <c r="C13" s="189">
        <f t="shared" si="4"/>
        <v>127838</v>
      </c>
      <c r="D13" s="191">
        <f t="shared" si="1"/>
        <v>70933.47</v>
      </c>
      <c r="E13" s="189">
        <f t="shared" si="5"/>
        <v>56904.53</v>
      </c>
      <c r="F13" s="189">
        <f t="shared" si="2"/>
        <v>1517454.11</v>
      </c>
      <c r="G13" s="189">
        <f t="shared" si="0"/>
        <v>1446520.6400000001</v>
      </c>
      <c r="H13" s="137"/>
      <c r="I13" s="137"/>
    </row>
    <row r="14" spans="1:9" x14ac:dyDescent="0.25">
      <c r="A14" s="288">
        <v>44960</v>
      </c>
      <c r="B14" s="192">
        <f t="shared" si="3"/>
        <v>90</v>
      </c>
      <c r="C14" s="189">
        <f t="shared" si="4"/>
        <v>127838</v>
      </c>
      <c r="D14" s="191">
        <f t="shared" si="1"/>
        <v>73593.48000000001</v>
      </c>
      <c r="E14" s="189">
        <f t="shared" si="5"/>
        <v>54244.52</v>
      </c>
      <c r="F14" s="189">
        <f t="shared" si="2"/>
        <v>1446520.6400000001</v>
      </c>
      <c r="G14" s="189">
        <f t="shared" si="0"/>
        <v>1372927.1600000001</v>
      </c>
      <c r="H14" s="137"/>
      <c r="I14" s="137"/>
    </row>
    <row r="15" spans="1:9" x14ac:dyDescent="0.25">
      <c r="A15" s="288">
        <v>45049</v>
      </c>
      <c r="B15" s="192">
        <f t="shared" si="3"/>
        <v>90</v>
      </c>
      <c r="C15" s="189">
        <f t="shared" si="4"/>
        <v>127838</v>
      </c>
      <c r="D15" s="191">
        <f t="shared" si="1"/>
        <v>76353.23000000001</v>
      </c>
      <c r="E15" s="189">
        <f t="shared" si="5"/>
        <v>51484.77</v>
      </c>
      <c r="F15" s="189">
        <f t="shared" si="2"/>
        <v>1372927.1600000001</v>
      </c>
      <c r="G15" s="189">
        <f t="shared" si="0"/>
        <v>1296573.9300000002</v>
      </c>
      <c r="H15" s="137"/>
      <c r="I15" s="137"/>
    </row>
    <row r="16" spans="1:9" x14ac:dyDescent="0.25">
      <c r="A16" s="288">
        <v>45141</v>
      </c>
      <c r="B16" s="192">
        <f t="shared" si="3"/>
        <v>90</v>
      </c>
      <c r="C16" s="189">
        <f t="shared" si="4"/>
        <v>127838</v>
      </c>
      <c r="D16" s="191">
        <f t="shared" si="1"/>
        <v>79216.48000000001</v>
      </c>
      <c r="E16" s="189">
        <f t="shared" si="5"/>
        <v>48621.52</v>
      </c>
      <c r="F16" s="189">
        <f t="shared" si="2"/>
        <v>1296573.9300000002</v>
      </c>
      <c r="G16" s="189">
        <f t="shared" si="0"/>
        <v>1217357.4500000002</v>
      </c>
      <c r="H16" s="137"/>
      <c r="I16" s="137"/>
    </row>
    <row r="17" spans="1:9" x14ac:dyDescent="0.25">
      <c r="A17" s="288">
        <v>45233</v>
      </c>
      <c r="B17" s="192">
        <f t="shared" si="3"/>
        <v>90</v>
      </c>
      <c r="C17" s="189">
        <f t="shared" si="4"/>
        <v>127838</v>
      </c>
      <c r="D17" s="191">
        <f t="shared" si="1"/>
        <v>82187.100000000006</v>
      </c>
      <c r="E17" s="189">
        <f t="shared" si="5"/>
        <v>45650.9</v>
      </c>
      <c r="F17" s="189">
        <f t="shared" si="2"/>
        <v>1217357.4500000002</v>
      </c>
      <c r="G17" s="189">
        <f t="shared" si="0"/>
        <v>1135170.3500000001</v>
      </c>
      <c r="H17" s="137"/>
      <c r="I17" s="137"/>
    </row>
    <row r="18" spans="1:9" x14ac:dyDescent="0.25">
      <c r="A18" s="288">
        <v>45325</v>
      </c>
      <c r="B18" s="192">
        <f t="shared" si="3"/>
        <v>90</v>
      </c>
      <c r="C18" s="189">
        <f t="shared" si="4"/>
        <v>127838</v>
      </c>
      <c r="D18" s="191">
        <f t="shared" si="1"/>
        <v>85269.11</v>
      </c>
      <c r="E18" s="189">
        <f t="shared" si="5"/>
        <v>42568.89</v>
      </c>
      <c r="F18" s="189">
        <f t="shared" si="2"/>
        <v>1135170.3500000001</v>
      </c>
      <c r="G18" s="189">
        <f t="shared" si="0"/>
        <v>1049901.24</v>
      </c>
      <c r="H18" s="137"/>
      <c r="I18" s="137"/>
    </row>
    <row r="19" spans="1:9" x14ac:dyDescent="0.25">
      <c r="A19" s="288">
        <v>45415</v>
      </c>
      <c r="B19" s="192">
        <f t="shared" si="3"/>
        <v>90</v>
      </c>
      <c r="C19" s="189">
        <f t="shared" si="4"/>
        <v>127838</v>
      </c>
      <c r="D19" s="191">
        <f t="shared" si="1"/>
        <v>88466.7</v>
      </c>
      <c r="E19" s="189">
        <f t="shared" si="5"/>
        <v>39371.300000000003</v>
      </c>
      <c r="F19" s="189">
        <f t="shared" si="2"/>
        <v>1049901.24</v>
      </c>
      <c r="G19" s="189">
        <f t="shared" si="0"/>
        <v>961434.54</v>
      </c>
      <c r="H19" s="137"/>
      <c r="I19" s="137"/>
    </row>
    <row r="20" spans="1:9" x14ac:dyDescent="0.25">
      <c r="A20" s="288">
        <v>45507</v>
      </c>
      <c r="B20" s="192">
        <f t="shared" si="3"/>
        <v>90</v>
      </c>
      <c r="C20" s="189">
        <f t="shared" si="4"/>
        <v>127838</v>
      </c>
      <c r="D20" s="191">
        <f t="shared" si="1"/>
        <v>91784.2</v>
      </c>
      <c r="E20" s="189">
        <f t="shared" si="5"/>
        <v>36053.800000000003</v>
      </c>
      <c r="F20" s="189">
        <f t="shared" si="2"/>
        <v>961434.54</v>
      </c>
      <c r="G20" s="189">
        <f t="shared" si="0"/>
        <v>869650.34000000008</v>
      </c>
      <c r="H20" s="137"/>
      <c r="I20" s="137"/>
    </row>
    <row r="21" spans="1:9" x14ac:dyDescent="0.25">
      <c r="A21" s="288">
        <v>45599</v>
      </c>
      <c r="B21" s="192">
        <f t="shared" si="3"/>
        <v>90</v>
      </c>
      <c r="C21" s="189">
        <f t="shared" si="4"/>
        <v>127838</v>
      </c>
      <c r="D21" s="191">
        <f t="shared" si="1"/>
        <v>95226.11</v>
      </c>
      <c r="E21" s="189">
        <f t="shared" si="5"/>
        <v>32611.89</v>
      </c>
      <c r="F21" s="189">
        <f t="shared" si="2"/>
        <v>869650.34000000008</v>
      </c>
      <c r="G21" s="189">
        <f t="shared" si="0"/>
        <v>774424.2300000001</v>
      </c>
      <c r="H21" s="137"/>
      <c r="I21" s="137"/>
    </row>
    <row r="22" spans="1:9" x14ac:dyDescent="0.25">
      <c r="A22" s="288">
        <v>45691</v>
      </c>
      <c r="B22" s="192">
        <f t="shared" si="3"/>
        <v>90</v>
      </c>
      <c r="C22" s="189">
        <f t="shared" si="4"/>
        <v>127838</v>
      </c>
      <c r="D22" s="191">
        <f t="shared" si="1"/>
        <v>98797.09</v>
      </c>
      <c r="E22" s="189">
        <f t="shared" si="5"/>
        <v>29040.91</v>
      </c>
      <c r="F22" s="189">
        <f t="shared" si="2"/>
        <v>774424.2300000001</v>
      </c>
      <c r="G22" s="189">
        <f t="shared" si="0"/>
        <v>675627.14000000013</v>
      </c>
      <c r="H22" s="137"/>
      <c r="I22" s="137"/>
    </row>
    <row r="23" spans="1:9" x14ac:dyDescent="0.25">
      <c r="A23" s="288">
        <v>45780</v>
      </c>
      <c r="B23" s="192">
        <f t="shared" si="3"/>
        <v>90</v>
      </c>
      <c r="C23" s="189">
        <f t="shared" si="4"/>
        <v>127838</v>
      </c>
      <c r="D23" s="191">
        <f t="shared" si="1"/>
        <v>102501.98</v>
      </c>
      <c r="E23" s="189">
        <f t="shared" si="5"/>
        <v>25336.02</v>
      </c>
      <c r="F23" s="189">
        <f t="shared" si="2"/>
        <v>675627.14000000013</v>
      </c>
      <c r="G23" s="189">
        <f t="shared" si="0"/>
        <v>573125.16000000015</v>
      </c>
      <c r="H23" s="137"/>
      <c r="I23" s="137"/>
    </row>
    <row r="24" spans="1:9" x14ac:dyDescent="0.25">
      <c r="A24" s="288">
        <v>45872</v>
      </c>
      <c r="B24" s="192">
        <f t="shared" si="3"/>
        <v>90</v>
      </c>
      <c r="C24" s="189">
        <f t="shared" si="4"/>
        <v>127838</v>
      </c>
      <c r="D24" s="191">
        <f t="shared" si="1"/>
        <v>106345.81</v>
      </c>
      <c r="E24" s="189">
        <f t="shared" si="5"/>
        <v>21492.19</v>
      </c>
      <c r="F24" s="189">
        <f t="shared" si="2"/>
        <v>573125.16000000015</v>
      </c>
      <c r="G24" s="189">
        <f t="shared" si="0"/>
        <v>466779.35000000015</v>
      </c>
      <c r="H24" s="137"/>
      <c r="I24" s="137"/>
    </row>
    <row r="25" spans="1:9" x14ac:dyDescent="0.25">
      <c r="A25" s="288">
        <v>45964</v>
      </c>
      <c r="B25" s="192">
        <f t="shared" si="3"/>
        <v>90</v>
      </c>
      <c r="C25" s="189">
        <f t="shared" si="4"/>
        <v>127838</v>
      </c>
      <c r="D25" s="191">
        <f t="shared" si="1"/>
        <v>110333.77</v>
      </c>
      <c r="E25" s="189">
        <f t="shared" si="5"/>
        <v>17504.23</v>
      </c>
      <c r="F25" s="189">
        <f t="shared" si="2"/>
        <v>466779.35000000015</v>
      </c>
      <c r="G25" s="189">
        <f t="shared" si="0"/>
        <v>356445.58000000013</v>
      </c>
      <c r="H25" s="137"/>
      <c r="I25" s="137"/>
    </row>
    <row r="26" spans="1:9" x14ac:dyDescent="0.25">
      <c r="A26" s="288">
        <v>46056</v>
      </c>
      <c r="B26" s="192">
        <f t="shared" si="3"/>
        <v>90</v>
      </c>
      <c r="C26" s="189">
        <f t="shared" si="4"/>
        <v>127838</v>
      </c>
      <c r="D26" s="191">
        <f t="shared" si="1"/>
        <v>114471.29000000001</v>
      </c>
      <c r="E26" s="189">
        <f t="shared" si="5"/>
        <v>13366.71</v>
      </c>
      <c r="F26" s="189">
        <f t="shared" si="2"/>
        <v>356445.58000000013</v>
      </c>
      <c r="G26" s="189">
        <f t="shared" si="0"/>
        <v>241974.29000000012</v>
      </c>
      <c r="H26" s="137"/>
      <c r="I26" s="137"/>
    </row>
    <row r="27" spans="1:9" x14ac:dyDescent="0.25">
      <c r="A27" s="288">
        <v>46145</v>
      </c>
      <c r="B27" s="192">
        <f t="shared" si="3"/>
        <v>90</v>
      </c>
      <c r="C27" s="189">
        <f t="shared" si="4"/>
        <v>127838</v>
      </c>
      <c r="D27" s="191">
        <f t="shared" si="1"/>
        <v>118763.95999999999</v>
      </c>
      <c r="E27" s="189">
        <f t="shared" si="5"/>
        <v>9074.0400000000009</v>
      </c>
      <c r="F27" s="189">
        <f t="shared" si="2"/>
        <v>241974.29000000012</v>
      </c>
      <c r="G27" s="189">
        <f t="shared" si="0"/>
        <v>123210.33000000013</v>
      </c>
      <c r="H27" s="137"/>
      <c r="I27" s="137"/>
    </row>
    <row r="28" spans="1:9" x14ac:dyDescent="0.25">
      <c r="A28" s="288">
        <v>46237</v>
      </c>
      <c r="B28" s="192">
        <f t="shared" si="3"/>
        <v>90</v>
      </c>
      <c r="C28" s="189">
        <f t="shared" si="4"/>
        <v>127838</v>
      </c>
      <c r="D28" s="191">
        <f t="shared" si="1"/>
        <v>123210.33</v>
      </c>
      <c r="E28" s="189">
        <f>4627.67</f>
        <v>4627.67</v>
      </c>
      <c r="F28" s="189">
        <f t="shared" si="2"/>
        <v>123210.33000000013</v>
      </c>
      <c r="G28" s="189">
        <f t="shared" si="0"/>
        <v>1.3096723705530167E-10</v>
      </c>
      <c r="H28" s="137"/>
      <c r="I28" s="137"/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01CF2-86FA-45D0-BDF3-6F1A11A308C4}">
  <dimension ref="A1:I28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24.5703125" bestFit="1" customWidth="1"/>
    <col min="2" max="2" width="16.42578125" bestFit="1" customWidth="1"/>
    <col min="3" max="3" width="22.140625" customWidth="1"/>
    <col min="4" max="4" width="16.42578125" bestFit="1" customWidth="1"/>
    <col min="5" max="5" width="11.42578125" bestFit="1" customWidth="1"/>
    <col min="6" max="6" width="12.28515625" bestFit="1" customWidth="1"/>
    <col min="7" max="7" width="14.7109375" bestFit="1" customWidth="1"/>
    <col min="8" max="8" width="13.7109375" bestFit="1" customWidth="1"/>
  </cols>
  <sheetData>
    <row r="1" spans="1:9" x14ac:dyDescent="0.25">
      <c r="A1" s="37" t="s">
        <v>267</v>
      </c>
      <c r="B1" s="46">
        <v>44045</v>
      </c>
      <c r="C1" s="287" t="s">
        <v>748</v>
      </c>
      <c r="D1" s="146">
        <v>2000000</v>
      </c>
    </row>
    <row r="2" spans="1:9" x14ac:dyDescent="0.25">
      <c r="A2" s="37" t="s">
        <v>268</v>
      </c>
      <c r="B2" s="147">
        <v>0.15</v>
      </c>
      <c r="C2" s="289" t="s">
        <v>749</v>
      </c>
      <c r="D2" s="117">
        <v>2075617</v>
      </c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177">
        <v>44046</v>
      </c>
      <c r="B4" s="116">
        <f>_xlfn.DAYS(A4,B1)</f>
        <v>1</v>
      </c>
      <c r="C4" s="114">
        <f>E4</f>
        <v>822</v>
      </c>
      <c r="D4" s="115">
        <v>0</v>
      </c>
      <c r="E4" s="114">
        <f>ROUND(F4*$B$2*B4/365,0)</f>
        <v>822</v>
      </c>
      <c r="F4" s="114">
        <f>D1</f>
        <v>2000000</v>
      </c>
      <c r="G4" s="114">
        <f t="shared" ref="G4:G28" si="0">F4-D4</f>
        <v>2000000</v>
      </c>
    </row>
    <row r="5" spans="1:9" x14ac:dyDescent="0.25">
      <c r="A5" s="177">
        <v>44138</v>
      </c>
      <c r="B5" s="116">
        <f>_xlfn.DAYS(A5,A4)</f>
        <v>92</v>
      </c>
      <c r="C5" s="114">
        <f t="shared" ref="C5:C27" si="1">E5</f>
        <v>75617</v>
      </c>
      <c r="D5" s="115">
        <v>0</v>
      </c>
      <c r="E5" s="114">
        <f>ROUNDUP(F5*$B$2*B5/365,0)</f>
        <v>75617</v>
      </c>
      <c r="F5" s="114">
        <f t="shared" ref="F5:F28" si="2">G4</f>
        <v>2000000</v>
      </c>
      <c r="G5" s="114">
        <f t="shared" si="0"/>
        <v>2000000</v>
      </c>
    </row>
    <row r="6" spans="1:9" x14ac:dyDescent="0.25">
      <c r="A6" s="177">
        <v>44230</v>
      </c>
      <c r="B6" s="116">
        <f t="shared" ref="B6:B28" si="3">_xlfn.DAYS(A6,A5)</f>
        <v>92</v>
      </c>
      <c r="C6" s="114">
        <f t="shared" si="1"/>
        <v>75617</v>
      </c>
      <c r="D6" s="115">
        <v>0</v>
      </c>
      <c r="E6" s="114">
        <f t="shared" ref="E6:E28" si="4">ROUNDUP(F6*$B$2*B6/365,0)</f>
        <v>75617</v>
      </c>
      <c r="F6" s="114">
        <f t="shared" si="2"/>
        <v>2000000</v>
      </c>
      <c r="G6" s="114">
        <f t="shared" si="0"/>
        <v>2000000</v>
      </c>
    </row>
    <row r="7" spans="1:9" x14ac:dyDescent="0.25">
      <c r="A7" s="177">
        <v>44319</v>
      </c>
      <c r="B7" s="116">
        <f t="shared" si="3"/>
        <v>89</v>
      </c>
      <c r="C7" s="114">
        <f t="shared" si="1"/>
        <v>73151</v>
      </c>
      <c r="D7" s="115">
        <v>0</v>
      </c>
      <c r="E7" s="114">
        <f t="shared" si="4"/>
        <v>73151</v>
      </c>
      <c r="F7" s="114">
        <f t="shared" si="2"/>
        <v>2000000</v>
      </c>
      <c r="G7" s="114">
        <f t="shared" si="0"/>
        <v>2000000</v>
      </c>
    </row>
    <row r="8" spans="1:9" x14ac:dyDescent="0.25">
      <c r="A8" s="177">
        <v>44411</v>
      </c>
      <c r="B8" s="116">
        <f t="shared" si="3"/>
        <v>92</v>
      </c>
      <c r="C8" s="114">
        <f t="shared" si="1"/>
        <v>75617</v>
      </c>
      <c r="D8" s="115">
        <v>0</v>
      </c>
      <c r="E8" s="114">
        <f t="shared" si="4"/>
        <v>75617</v>
      </c>
      <c r="F8" s="114">
        <f t="shared" si="2"/>
        <v>2000000</v>
      </c>
      <c r="G8" s="114">
        <f t="shared" si="0"/>
        <v>2000000</v>
      </c>
    </row>
    <row r="9" spans="1:9" x14ac:dyDescent="0.25">
      <c r="A9" s="177">
        <v>44503</v>
      </c>
      <c r="B9" s="116">
        <f t="shared" si="3"/>
        <v>92</v>
      </c>
      <c r="C9" s="114">
        <f t="shared" si="1"/>
        <v>75617</v>
      </c>
      <c r="D9" s="115">
        <v>0</v>
      </c>
      <c r="E9" s="114">
        <f t="shared" si="4"/>
        <v>75617</v>
      </c>
      <c r="F9" s="114">
        <f t="shared" si="2"/>
        <v>2000000</v>
      </c>
      <c r="G9" s="114">
        <f t="shared" si="0"/>
        <v>2000000</v>
      </c>
    </row>
    <row r="10" spans="1:9" x14ac:dyDescent="0.25">
      <c r="A10" s="177">
        <v>44595</v>
      </c>
      <c r="B10" s="116">
        <f t="shared" si="3"/>
        <v>92</v>
      </c>
      <c r="C10" s="114">
        <f t="shared" si="1"/>
        <v>75617</v>
      </c>
      <c r="D10" s="115">
        <f>C10-E10</f>
        <v>0</v>
      </c>
      <c r="E10" s="114">
        <f t="shared" si="4"/>
        <v>75617</v>
      </c>
      <c r="F10" s="114">
        <f t="shared" si="2"/>
        <v>2000000</v>
      </c>
      <c r="G10" s="114">
        <f t="shared" si="0"/>
        <v>2000000</v>
      </c>
    </row>
    <row r="11" spans="1:9" x14ac:dyDescent="0.25">
      <c r="A11" s="177">
        <v>44684</v>
      </c>
      <c r="B11" s="116">
        <f t="shared" si="3"/>
        <v>89</v>
      </c>
      <c r="C11" s="114">
        <f t="shared" si="1"/>
        <v>73151</v>
      </c>
      <c r="D11" s="115">
        <v>0</v>
      </c>
      <c r="E11" s="114">
        <f t="shared" si="4"/>
        <v>73151</v>
      </c>
      <c r="F11" s="114">
        <f t="shared" si="2"/>
        <v>2000000</v>
      </c>
      <c r="G11" s="114">
        <f t="shared" si="0"/>
        <v>2000000</v>
      </c>
    </row>
    <row r="12" spans="1:9" x14ac:dyDescent="0.25">
      <c r="A12" s="177">
        <v>44776</v>
      </c>
      <c r="B12" s="116">
        <f t="shared" si="3"/>
        <v>92</v>
      </c>
      <c r="C12" s="114">
        <f t="shared" si="1"/>
        <v>75617</v>
      </c>
      <c r="D12" s="115">
        <v>0</v>
      </c>
      <c r="E12" s="114">
        <f t="shared" si="4"/>
        <v>75617</v>
      </c>
      <c r="F12" s="114">
        <f t="shared" si="2"/>
        <v>2000000</v>
      </c>
      <c r="G12" s="114">
        <f t="shared" si="0"/>
        <v>2000000</v>
      </c>
    </row>
    <row r="13" spans="1:9" x14ac:dyDescent="0.25">
      <c r="A13" s="177">
        <v>44868</v>
      </c>
      <c r="B13" s="116">
        <f t="shared" si="3"/>
        <v>92</v>
      </c>
      <c r="C13" s="114">
        <f t="shared" si="1"/>
        <v>75617</v>
      </c>
      <c r="D13" s="115">
        <v>0</v>
      </c>
      <c r="E13" s="114">
        <f t="shared" si="4"/>
        <v>75617</v>
      </c>
      <c r="F13" s="114">
        <f t="shared" si="2"/>
        <v>2000000</v>
      </c>
      <c r="G13" s="114">
        <f t="shared" si="0"/>
        <v>2000000</v>
      </c>
    </row>
    <row r="14" spans="1:9" x14ac:dyDescent="0.25">
      <c r="A14" s="177">
        <v>44960</v>
      </c>
      <c r="B14" s="116">
        <f t="shared" si="3"/>
        <v>92</v>
      </c>
      <c r="C14" s="114">
        <f t="shared" si="1"/>
        <v>75617</v>
      </c>
      <c r="D14" s="115">
        <f>C14-E14</f>
        <v>0</v>
      </c>
      <c r="E14" s="114">
        <f t="shared" si="4"/>
        <v>75617</v>
      </c>
      <c r="F14" s="114">
        <f t="shared" si="2"/>
        <v>2000000</v>
      </c>
      <c r="G14" s="114">
        <f t="shared" si="0"/>
        <v>2000000</v>
      </c>
    </row>
    <row r="15" spans="1:9" x14ac:dyDescent="0.25">
      <c r="A15" s="177">
        <v>45049</v>
      </c>
      <c r="B15" s="116">
        <f t="shared" si="3"/>
        <v>89</v>
      </c>
      <c r="C15" s="114">
        <f t="shared" si="1"/>
        <v>73151</v>
      </c>
      <c r="D15" s="115">
        <v>0</v>
      </c>
      <c r="E15" s="114">
        <f t="shared" si="4"/>
        <v>73151</v>
      </c>
      <c r="F15" s="114">
        <f t="shared" si="2"/>
        <v>2000000</v>
      </c>
      <c r="G15" s="114">
        <f t="shared" si="0"/>
        <v>2000000</v>
      </c>
    </row>
    <row r="16" spans="1:9" x14ac:dyDescent="0.25">
      <c r="A16" s="177">
        <v>45141</v>
      </c>
      <c r="B16" s="116">
        <f t="shared" si="3"/>
        <v>92</v>
      </c>
      <c r="C16" s="114">
        <f t="shared" si="1"/>
        <v>75617</v>
      </c>
      <c r="D16" s="115">
        <v>0</v>
      </c>
      <c r="E16" s="114">
        <f t="shared" si="4"/>
        <v>75617</v>
      </c>
      <c r="F16" s="114">
        <f t="shared" si="2"/>
        <v>2000000</v>
      </c>
      <c r="G16" s="114">
        <f t="shared" si="0"/>
        <v>2000000</v>
      </c>
    </row>
    <row r="17" spans="1:7" x14ac:dyDescent="0.25">
      <c r="A17" s="177">
        <v>45233</v>
      </c>
      <c r="B17" s="116">
        <f t="shared" si="3"/>
        <v>92</v>
      </c>
      <c r="C17" s="114">
        <f t="shared" si="1"/>
        <v>75617</v>
      </c>
      <c r="D17" s="115">
        <v>0</v>
      </c>
      <c r="E17" s="114">
        <f t="shared" si="4"/>
        <v>75617</v>
      </c>
      <c r="F17" s="114">
        <f t="shared" si="2"/>
        <v>2000000</v>
      </c>
      <c r="G17" s="114">
        <f t="shared" si="0"/>
        <v>2000000</v>
      </c>
    </row>
    <row r="18" spans="1:7" x14ac:dyDescent="0.25">
      <c r="A18" s="177">
        <v>45325</v>
      </c>
      <c r="B18" s="116">
        <f t="shared" si="3"/>
        <v>92</v>
      </c>
      <c r="C18" s="114">
        <f t="shared" si="1"/>
        <v>75617</v>
      </c>
      <c r="D18" s="115">
        <f>C18-E18</f>
        <v>0</v>
      </c>
      <c r="E18" s="114">
        <f t="shared" si="4"/>
        <v>75617</v>
      </c>
      <c r="F18" s="114">
        <f t="shared" si="2"/>
        <v>2000000</v>
      </c>
      <c r="G18" s="114">
        <f t="shared" si="0"/>
        <v>2000000</v>
      </c>
    </row>
    <row r="19" spans="1:7" x14ac:dyDescent="0.25">
      <c r="A19" s="177">
        <v>45415</v>
      </c>
      <c r="B19" s="116">
        <f t="shared" si="3"/>
        <v>90</v>
      </c>
      <c r="C19" s="114">
        <f t="shared" si="1"/>
        <v>73973</v>
      </c>
      <c r="D19" s="115">
        <v>0</v>
      </c>
      <c r="E19" s="114">
        <f t="shared" si="4"/>
        <v>73973</v>
      </c>
      <c r="F19" s="114">
        <f t="shared" si="2"/>
        <v>2000000</v>
      </c>
      <c r="G19" s="114">
        <f t="shared" si="0"/>
        <v>2000000</v>
      </c>
    </row>
    <row r="20" spans="1:7" x14ac:dyDescent="0.25">
      <c r="A20" s="177">
        <v>45507</v>
      </c>
      <c r="B20" s="116">
        <f t="shared" si="3"/>
        <v>92</v>
      </c>
      <c r="C20" s="114">
        <f t="shared" si="1"/>
        <v>75617</v>
      </c>
      <c r="D20" s="115">
        <v>0</v>
      </c>
      <c r="E20" s="114">
        <f t="shared" si="4"/>
        <v>75617</v>
      </c>
      <c r="F20" s="114">
        <f t="shared" si="2"/>
        <v>2000000</v>
      </c>
      <c r="G20" s="114">
        <f t="shared" si="0"/>
        <v>2000000</v>
      </c>
    </row>
    <row r="21" spans="1:7" x14ac:dyDescent="0.25">
      <c r="A21" s="177">
        <v>45599</v>
      </c>
      <c r="B21" s="116">
        <f t="shared" si="3"/>
        <v>92</v>
      </c>
      <c r="C21" s="114">
        <f t="shared" si="1"/>
        <v>75617</v>
      </c>
      <c r="D21" s="115">
        <v>0</v>
      </c>
      <c r="E21" s="114">
        <f t="shared" si="4"/>
        <v>75617</v>
      </c>
      <c r="F21" s="114">
        <f t="shared" si="2"/>
        <v>2000000</v>
      </c>
      <c r="G21" s="114">
        <f t="shared" si="0"/>
        <v>2000000</v>
      </c>
    </row>
    <row r="22" spans="1:7" x14ac:dyDescent="0.25">
      <c r="A22" s="177">
        <v>45691</v>
      </c>
      <c r="B22" s="116">
        <f t="shared" si="3"/>
        <v>92</v>
      </c>
      <c r="C22" s="114">
        <f t="shared" si="1"/>
        <v>75617</v>
      </c>
      <c r="D22" s="115">
        <f>C22-E22</f>
        <v>0</v>
      </c>
      <c r="E22" s="114">
        <f t="shared" si="4"/>
        <v>75617</v>
      </c>
      <c r="F22" s="114">
        <f t="shared" si="2"/>
        <v>2000000</v>
      </c>
      <c r="G22" s="114">
        <f t="shared" si="0"/>
        <v>2000000</v>
      </c>
    </row>
    <row r="23" spans="1:7" x14ac:dyDescent="0.25">
      <c r="A23" s="177">
        <v>45780</v>
      </c>
      <c r="B23" s="116">
        <f t="shared" si="3"/>
        <v>89</v>
      </c>
      <c r="C23" s="114">
        <f t="shared" si="1"/>
        <v>73151</v>
      </c>
      <c r="D23" s="115">
        <v>0</v>
      </c>
      <c r="E23" s="114">
        <f t="shared" si="4"/>
        <v>73151</v>
      </c>
      <c r="F23" s="114">
        <f t="shared" si="2"/>
        <v>2000000</v>
      </c>
      <c r="G23" s="114">
        <f t="shared" si="0"/>
        <v>2000000</v>
      </c>
    </row>
    <row r="24" spans="1:7" x14ac:dyDescent="0.25">
      <c r="A24" s="177">
        <v>45872</v>
      </c>
      <c r="B24" s="116">
        <f t="shared" si="3"/>
        <v>92</v>
      </c>
      <c r="C24" s="114">
        <f t="shared" si="1"/>
        <v>75617</v>
      </c>
      <c r="D24" s="115">
        <v>0</v>
      </c>
      <c r="E24" s="114">
        <f t="shared" si="4"/>
        <v>75617</v>
      </c>
      <c r="F24" s="114">
        <f t="shared" si="2"/>
        <v>2000000</v>
      </c>
      <c r="G24" s="114">
        <f t="shared" si="0"/>
        <v>2000000</v>
      </c>
    </row>
    <row r="25" spans="1:7" x14ac:dyDescent="0.25">
      <c r="A25" s="177">
        <v>45964</v>
      </c>
      <c r="B25" s="116">
        <f t="shared" si="3"/>
        <v>92</v>
      </c>
      <c r="C25" s="114">
        <f t="shared" si="1"/>
        <v>75617</v>
      </c>
      <c r="D25" s="115">
        <v>0</v>
      </c>
      <c r="E25" s="114">
        <f t="shared" si="4"/>
        <v>75617</v>
      </c>
      <c r="F25" s="114">
        <f t="shared" si="2"/>
        <v>2000000</v>
      </c>
      <c r="G25" s="114">
        <f t="shared" si="0"/>
        <v>2000000</v>
      </c>
    </row>
    <row r="26" spans="1:7" x14ac:dyDescent="0.25">
      <c r="A26" s="177">
        <v>46056</v>
      </c>
      <c r="B26" s="116">
        <f t="shared" si="3"/>
        <v>92</v>
      </c>
      <c r="C26" s="114">
        <f t="shared" si="1"/>
        <v>75617</v>
      </c>
      <c r="D26" s="115">
        <f>C26-E26</f>
        <v>0</v>
      </c>
      <c r="E26" s="114">
        <f t="shared" si="4"/>
        <v>75617</v>
      </c>
      <c r="F26" s="114">
        <f t="shared" si="2"/>
        <v>2000000</v>
      </c>
      <c r="G26" s="114">
        <f t="shared" si="0"/>
        <v>2000000</v>
      </c>
    </row>
    <row r="27" spans="1:7" x14ac:dyDescent="0.25">
      <c r="A27" s="177">
        <v>46145</v>
      </c>
      <c r="B27" s="116">
        <f t="shared" si="3"/>
        <v>89</v>
      </c>
      <c r="C27" s="114">
        <f t="shared" si="1"/>
        <v>73151</v>
      </c>
      <c r="D27" s="115">
        <v>0</v>
      </c>
      <c r="E27" s="114">
        <f t="shared" si="4"/>
        <v>73151</v>
      </c>
      <c r="F27" s="114">
        <f t="shared" si="2"/>
        <v>2000000</v>
      </c>
      <c r="G27" s="114">
        <f t="shared" si="0"/>
        <v>2000000</v>
      </c>
    </row>
    <row r="28" spans="1:7" x14ac:dyDescent="0.25">
      <c r="A28" s="177">
        <v>46237</v>
      </c>
      <c r="B28" s="116">
        <f t="shared" si="3"/>
        <v>92</v>
      </c>
      <c r="C28" s="114">
        <f>D2</f>
        <v>2075617</v>
      </c>
      <c r="D28" s="115">
        <f>C28-E28</f>
        <v>2000000</v>
      </c>
      <c r="E28" s="114">
        <f t="shared" si="4"/>
        <v>75617</v>
      </c>
      <c r="F28" s="114">
        <f t="shared" si="2"/>
        <v>2000000</v>
      </c>
      <c r="G28" s="114">
        <f t="shared" si="0"/>
        <v>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E8299-FC9A-4584-AFA9-BE2A856E71F0}">
  <dimension ref="A1:I28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24.5703125" bestFit="1" customWidth="1"/>
    <col min="2" max="2" width="15.140625" bestFit="1" customWidth="1"/>
    <col min="3" max="3" width="14.42578125" bestFit="1" customWidth="1"/>
    <col min="4" max="4" width="16.42578125" bestFit="1" customWidth="1"/>
    <col min="5" max="5" width="10.42578125" bestFit="1" customWidth="1"/>
    <col min="6" max="6" width="13.5703125" customWidth="1"/>
    <col min="7" max="7" width="14.7109375" bestFit="1" customWidth="1"/>
    <col min="8" max="8" width="13.7109375" bestFit="1" customWidth="1"/>
  </cols>
  <sheetData>
    <row r="1" spans="1:9" x14ac:dyDescent="0.25">
      <c r="A1" s="41" t="s">
        <v>267</v>
      </c>
      <c r="B1" s="96">
        <v>44045</v>
      </c>
      <c r="C1" s="287" t="s">
        <v>748</v>
      </c>
      <c r="D1" s="83">
        <v>2000000</v>
      </c>
    </row>
    <row r="2" spans="1:9" x14ac:dyDescent="0.25">
      <c r="A2" s="41" t="s">
        <v>268</v>
      </c>
      <c r="B2" s="43">
        <v>0.15</v>
      </c>
      <c r="C2" s="289" t="s">
        <v>749</v>
      </c>
      <c r="D2" s="117">
        <v>2075000</v>
      </c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177">
        <v>44046</v>
      </c>
      <c r="B4" s="116">
        <f>DAYS360(B1,A4,TRUE)</f>
        <v>1</v>
      </c>
      <c r="C4" s="114">
        <f>E4</f>
        <v>833</v>
      </c>
      <c r="D4" s="115">
        <v>0</v>
      </c>
      <c r="E4" s="114">
        <f>ROUND(F4*$B$2*B4/360,0)</f>
        <v>833</v>
      </c>
      <c r="F4" s="114">
        <f>D1</f>
        <v>2000000</v>
      </c>
      <c r="G4" s="114">
        <f t="shared" ref="G4:G28" si="0">F4-D4</f>
        <v>2000000</v>
      </c>
    </row>
    <row r="5" spans="1:9" x14ac:dyDescent="0.25">
      <c r="A5" s="177">
        <v>44138</v>
      </c>
      <c r="B5" s="116">
        <f>DAYS360(A4,A5,TRUE)</f>
        <v>90</v>
      </c>
      <c r="C5" s="114">
        <f t="shared" ref="C5:C27" si="1">E5</f>
        <v>75000</v>
      </c>
      <c r="D5" s="115">
        <v>0</v>
      </c>
      <c r="E5" s="114">
        <f>ROUNDUP(F5*$B$2*B5/360,0)</f>
        <v>75000</v>
      </c>
      <c r="F5" s="114">
        <f t="shared" ref="F5:F28" si="2">G4</f>
        <v>2000000</v>
      </c>
      <c r="G5" s="114">
        <f t="shared" si="0"/>
        <v>2000000</v>
      </c>
    </row>
    <row r="6" spans="1:9" x14ac:dyDescent="0.25">
      <c r="A6" s="177">
        <v>44230</v>
      </c>
      <c r="B6" s="116">
        <f>DAYS360(A5,A6,TRUE)</f>
        <v>90</v>
      </c>
      <c r="C6" s="114">
        <f t="shared" si="1"/>
        <v>75000</v>
      </c>
      <c r="D6" s="115">
        <v>0</v>
      </c>
      <c r="E6" s="114">
        <f t="shared" ref="E6:E28" si="3">ROUNDUP(F6*$B$2*B6/360,0)</f>
        <v>75000</v>
      </c>
      <c r="F6" s="114">
        <f t="shared" si="2"/>
        <v>2000000</v>
      </c>
      <c r="G6" s="114">
        <f t="shared" si="0"/>
        <v>2000000</v>
      </c>
    </row>
    <row r="7" spans="1:9" x14ac:dyDescent="0.25">
      <c r="A7" s="177">
        <v>44319</v>
      </c>
      <c r="B7" s="116">
        <f t="shared" ref="B7:B28" si="4">DAYS360(A6,A7,TRUE)</f>
        <v>90</v>
      </c>
      <c r="C7" s="114">
        <f t="shared" si="1"/>
        <v>75000</v>
      </c>
      <c r="D7" s="115">
        <v>0</v>
      </c>
      <c r="E7" s="114">
        <f t="shared" si="3"/>
        <v>75000</v>
      </c>
      <c r="F7" s="114">
        <f t="shared" si="2"/>
        <v>2000000</v>
      </c>
      <c r="G7" s="114">
        <f t="shared" si="0"/>
        <v>2000000</v>
      </c>
    </row>
    <row r="8" spans="1:9" x14ac:dyDescent="0.25">
      <c r="A8" s="177">
        <v>44411</v>
      </c>
      <c r="B8" s="116">
        <f t="shared" si="4"/>
        <v>90</v>
      </c>
      <c r="C8" s="114">
        <f t="shared" si="1"/>
        <v>75000</v>
      </c>
      <c r="D8" s="115">
        <v>0</v>
      </c>
      <c r="E8" s="114">
        <f t="shared" si="3"/>
        <v>75000</v>
      </c>
      <c r="F8" s="114">
        <f t="shared" si="2"/>
        <v>2000000</v>
      </c>
      <c r="G8" s="114">
        <f t="shared" si="0"/>
        <v>2000000</v>
      </c>
    </row>
    <row r="9" spans="1:9" x14ac:dyDescent="0.25">
      <c r="A9" s="177">
        <v>44503</v>
      </c>
      <c r="B9" s="116">
        <f t="shared" si="4"/>
        <v>90</v>
      </c>
      <c r="C9" s="114">
        <f t="shared" si="1"/>
        <v>75000</v>
      </c>
      <c r="D9" s="115">
        <v>0</v>
      </c>
      <c r="E9" s="114">
        <f t="shared" si="3"/>
        <v>75000</v>
      </c>
      <c r="F9" s="114">
        <f t="shared" si="2"/>
        <v>2000000</v>
      </c>
      <c r="G9" s="114">
        <f t="shared" si="0"/>
        <v>2000000</v>
      </c>
    </row>
    <row r="10" spans="1:9" x14ac:dyDescent="0.25">
      <c r="A10" s="177">
        <v>44595</v>
      </c>
      <c r="B10" s="116">
        <f t="shared" si="4"/>
        <v>90</v>
      </c>
      <c r="C10" s="114">
        <f t="shared" si="1"/>
        <v>75000</v>
      </c>
      <c r="D10" s="115">
        <v>0</v>
      </c>
      <c r="E10" s="114">
        <f t="shared" si="3"/>
        <v>75000</v>
      </c>
      <c r="F10" s="114">
        <f t="shared" si="2"/>
        <v>2000000</v>
      </c>
      <c r="G10" s="114">
        <f t="shared" si="0"/>
        <v>2000000</v>
      </c>
    </row>
    <row r="11" spans="1:9" x14ac:dyDescent="0.25">
      <c r="A11" s="177">
        <v>44684</v>
      </c>
      <c r="B11" s="116">
        <f t="shared" si="4"/>
        <v>90</v>
      </c>
      <c r="C11" s="114">
        <f t="shared" si="1"/>
        <v>75000</v>
      </c>
      <c r="D11" s="115">
        <v>0</v>
      </c>
      <c r="E11" s="114">
        <f t="shared" si="3"/>
        <v>75000</v>
      </c>
      <c r="F11" s="114">
        <f t="shared" si="2"/>
        <v>2000000</v>
      </c>
      <c r="G11" s="114">
        <f t="shared" si="0"/>
        <v>2000000</v>
      </c>
    </row>
    <row r="12" spans="1:9" x14ac:dyDescent="0.25">
      <c r="A12" s="177">
        <v>44776</v>
      </c>
      <c r="B12" s="116">
        <f t="shared" si="4"/>
        <v>90</v>
      </c>
      <c r="C12" s="114">
        <f t="shared" si="1"/>
        <v>75000</v>
      </c>
      <c r="D12" s="115">
        <v>0</v>
      </c>
      <c r="E12" s="114">
        <f t="shared" si="3"/>
        <v>75000</v>
      </c>
      <c r="F12" s="114">
        <f t="shared" si="2"/>
        <v>2000000</v>
      </c>
      <c r="G12" s="114">
        <f t="shared" si="0"/>
        <v>2000000</v>
      </c>
    </row>
    <row r="13" spans="1:9" x14ac:dyDescent="0.25">
      <c r="A13" s="177">
        <v>44868</v>
      </c>
      <c r="B13" s="116">
        <f t="shared" si="4"/>
        <v>90</v>
      </c>
      <c r="C13" s="114">
        <f t="shared" si="1"/>
        <v>75000</v>
      </c>
      <c r="D13" s="115">
        <v>0</v>
      </c>
      <c r="E13" s="114">
        <f t="shared" si="3"/>
        <v>75000</v>
      </c>
      <c r="F13" s="114">
        <f t="shared" si="2"/>
        <v>2000000</v>
      </c>
      <c r="G13" s="114">
        <f t="shared" si="0"/>
        <v>2000000</v>
      </c>
    </row>
    <row r="14" spans="1:9" x14ac:dyDescent="0.25">
      <c r="A14" s="177">
        <v>44960</v>
      </c>
      <c r="B14" s="116">
        <f t="shared" si="4"/>
        <v>90</v>
      </c>
      <c r="C14" s="114">
        <f t="shared" si="1"/>
        <v>75000</v>
      </c>
      <c r="D14" s="115">
        <v>0</v>
      </c>
      <c r="E14" s="114">
        <f t="shared" si="3"/>
        <v>75000</v>
      </c>
      <c r="F14" s="114">
        <f t="shared" si="2"/>
        <v>2000000</v>
      </c>
      <c r="G14" s="114">
        <f t="shared" si="0"/>
        <v>2000000</v>
      </c>
    </row>
    <row r="15" spans="1:9" x14ac:dyDescent="0.25">
      <c r="A15" s="177">
        <v>45049</v>
      </c>
      <c r="B15" s="116">
        <f t="shared" si="4"/>
        <v>90</v>
      </c>
      <c r="C15" s="114">
        <f t="shared" si="1"/>
        <v>75000</v>
      </c>
      <c r="D15" s="115">
        <v>0</v>
      </c>
      <c r="E15" s="114">
        <f t="shared" si="3"/>
        <v>75000</v>
      </c>
      <c r="F15" s="114">
        <f t="shared" si="2"/>
        <v>2000000</v>
      </c>
      <c r="G15" s="114">
        <f t="shared" si="0"/>
        <v>2000000</v>
      </c>
    </row>
    <row r="16" spans="1:9" x14ac:dyDescent="0.25">
      <c r="A16" s="177">
        <v>45141</v>
      </c>
      <c r="B16" s="116">
        <f t="shared" si="4"/>
        <v>90</v>
      </c>
      <c r="C16" s="114">
        <f t="shared" si="1"/>
        <v>75000</v>
      </c>
      <c r="D16" s="115">
        <v>0</v>
      </c>
      <c r="E16" s="114">
        <f t="shared" si="3"/>
        <v>75000</v>
      </c>
      <c r="F16" s="114">
        <f t="shared" si="2"/>
        <v>2000000</v>
      </c>
      <c r="G16" s="114">
        <f t="shared" si="0"/>
        <v>2000000</v>
      </c>
    </row>
    <row r="17" spans="1:7" x14ac:dyDescent="0.25">
      <c r="A17" s="177">
        <v>45233</v>
      </c>
      <c r="B17" s="116">
        <f t="shared" si="4"/>
        <v>90</v>
      </c>
      <c r="C17" s="114">
        <f t="shared" si="1"/>
        <v>75000</v>
      </c>
      <c r="D17" s="115">
        <f>C17-E17</f>
        <v>0</v>
      </c>
      <c r="E17" s="114">
        <f t="shared" si="3"/>
        <v>75000</v>
      </c>
      <c r="F17" s="114">
        <f t="shared" si="2"/>
        <v>2000000</v>
      </c>
      <c r="G17" s="114">
        <f t="shared" si="0"/>
        <v>2000000</v>
      </c>
    </row>
    <row r="18" spans="1:7" x14ac:dyDescent="0.25">
      <c r="A18" s="177">
        <v>45325</v>
      </c>
      <c r="B18" s="116">
        <f t="shared" si="4"/>
        <v>90</v>
      </c>
      <c r="C18" s="114">
        <f t="shared" si="1"/>
        <v>75000</v>
      </c>
      <c r="D18" s="115">
        <f t="shared" ref="D18:D28" si="5">C18-E18</f>
        <v>0</v>
      </c>
      <c r="E18" s="114">
        <f t="shared" si="3"/>
        <v>75000</v>
      </c>
      <c r="F18" s="114">
        <f t="shared" si="2"/>
        <v>2000000</v>
      </c>
      <c r="G18" s="114">
        <f t="shared" si="0"/>
        <v>2000000</v>
      </c>
    </row>
    <row r="19" spans="1:7" x14ac:dyDescent="0.25">
      <c r="A19" s="177">
        <v>45415</v>
      </c>
      <c r="B19" s="116">
        <f t="shared" si="4"/>
        <v>90</v>
      </c>
      <c r="C19" s="114">
        <f t="shared" si="1"/>
        <v>75000</v>
      </c>
      <c r="D19" s="115">
        <f t="shared" si="5"/>
        <v>0</v>
      </c>
      <c r="E19" s="114">
        <f t="shared" si="3"/>
        <v>75000</v>
      </c>
      <c r="F19" s="114">
        <f t="shared" si="2"/>
        <v>2000000</v>
      </c>
      <c r="G19" s="114">
        <f t="shared" si="0"/>
        <v>2000000</v>
      </c>
    </row>
    <row r="20" spans="1:7" x14ac:dyDescent="0.25">
      <c r="A20" s="177">
        <v>45507</v>
      </c>
      <c r="B20" s="116">
        <f t="shared" si="4"/>
        <v>90</v>
      </c>
      <c r="C20" s="114">
        <f t="shared" si="1"/>
        <v>75000</v>
      </c>
      <c r="D20" s="115">
        <f t="shared" si="5"/>
        <v>0</v>
      </c>
      <c r="E20" s="114">
        <f t="shared" si="3"/>
        <v>75000</v>
      </c>
      <c r="F20" s="114">
        <f t="shared" si="2"/>
        <v>2000000</v>
      </c>
      <c r="G20" s="114">
        <f t="shared" si="0"/>
        <v>2000000</v>
      </c>
    </row>
    <row r="21" spans="1:7" x14ac:dyDescent="0.25">
      <c r="A21" s="177">
        <v>45599</v>
      </c>
      <c r="B21" s="116">
        <f t="shared" si="4"/>
        <v>90</v>
      </c>
      <c r="C21" s="114">
        <f t="shared" si="1"/>
        <v>75000</v>
      </c>
      <c r="D21" s="115">
        <f t="shared" si="5"/>
        <v>0</v>
      </c>
      <c r="E21" s="114">
        <f t="shared" si="3"/>
        <v>75000</v>
      </c>
      <c r="F21" s="114">
        <f t="shared" si="2"/>
        <v>2000000</v>
      </c>
      <c r="G21" s="114">
        <f t="shared" si="0"/>
        <v>2000000</v>
      </c>
    </row>
    <row r="22" spans="1:7" x14ac:dyDescent="0.25">
      <c r="A22" s="177">
        <v>45691</v>
      </c>
      <c r="B22" s="116">
        <f t="shared" si="4"/>
        <v>90</v>
      </c>
      <c r="C22" s="114">
        <f t="shared" si="1"/>
        <v>75000</v>
      </c>
      <c r="D22" s="115">
        <f t="shared" si="5"/>
        <v>0</v>
      </c>
      <c r="E22" s="114">
        <f t="shared" si="3"/>
        <v>75000</v>
      </c>
      <c r="F22" s="114">
        <f t="shared" si="2"/>
        <v>2000000</v>
      </c>
      <c r="G22" s="114">
        <f t="shared" si="0"/>
        <v>2000000</v>
      </c>
    </row>
    <row r="23" spans="1:7" x14ac:dyDescent="0.25">
      <c r="A23" s="177">
        <v>45780</v>
      </c>
      <c r="B23" s="116">
        <f t="shared" si="4"/>
        <v>90</v>
      </c>
      <c r="C23" s="114">
        <f t="shared" si="1"/>
        <v>75000</v>
      </c>
      <c r="D23" s="115">
        <f t="shared" si="5"/>
        <v>0</v>
      </c>
      <c r="E23" s="114">
        <f t="shared" si="3"/>
        <v>75000</v>
      </c>
      <c r="F23" s="114">
        <f t="shared" si="2"/>
        <v>2000000</v>
      </c>
      <c r="G23" s="114">
        <f t="shared" si="0"/>
        <v>2000000</v>
      </c>
    </row>
    <row r="24" spans="1:7" x14ac:dyDescent="0.25">
      <c r="A24" s="177">
        <v>45872</v>
      </c>
      <c r="B24" s="116">
        <f t="shared" si="4"/>
        <v>90</v>
      </c>
      <c r="C24" s="114">
        <f t="shared" si="1"/>
        <v>75000</v>
      </c>
      <c r="D24" s="115">
        <f t="shared" si="5"/>
        <v>0</v>
      </c>
      <c r="E24" s="114">
        <f t="shared" si="3"/>
        <v>75000</v>
      </c>
      <c r="F24" s="114">
        <f t="shared" si="2"/>
        <v>2000000</v>
      </c>
      <c r="G24" s="114">
        <f t="shared" si="0"/>
        <v>2000000</v>
      </c>
    </row>
    <row r="25" spans="1:7" x14ac:dyDescent="0.25">
      <c r="A25" s="177">
        <v>45964</v>
      </c>
      <c r="B25" s="116">
        <f t="shared" si="4"/>
        <v>90</v>
      </c>
      <c r="C25" s="114">
        <f t="shared" si="1"/>
        <v>75000</v>
      </c>
      <c r="D25" s="115">
        <f t="shared" si="5"/>
        <v>0</v>
      </c>
      <c r="E25" s="114">
        <f t="shared" si="3"/>
        <v>75000</v>
      </c>
      <c r="F25" s="114">
        <f t="shared" si="2"/>
        <v>2000000</v>
      </c>
      <c r="G25" s="114">
        <f t="shared" si="0"/>
        <v>2000000</v>
      </c>
    </row>
    <row r="26" spans="1:7" x14ac:dyDescent="0.25">
      <c r="A26" s="177">
        <v>46056</v>
      </c>
      <c r="B26" s="116">
        <f t="shared" si="4"/>
        <v>90</v>
      </c>
      <c r="C26" s="114">
        <f t="shared" si="1"/>
        <v>75000</v>
      </c>
      <c r="D26" s="115">
        <f t="shared" si="5"/>
        <v>0</v>
      </c>
      <c r="E26" s="114">
        <f t="shared" si="3"/>
        <v>75000</v>
      </c>
      <c r="F26" s="114">
        <f t="shared" si="2"/>
        <v>2000000</v>
      </c>
      <c r="G26" s="114">
        <f t="shared" si="0"/>
        <v>2000000</v>
      </c>
    </row>
    <row r="27" spans="1:7" x14ac:dyDescent="0.25">
      <c r="A27" s="177">
        <v>46145</v>
      </c>
      <c r="B27" s="116">
        <f t="shared" si="4"/>
        <v>90</v>
      </c>
      <c r="C27" s="114">
        <f t="shared" si="1"/>
        <v>75000</v>
      </c>
      <c r="D27" s="115">
        <f t="shared" si="5"/>
        <v>0</v>
      </c>
      <c r="E27" s="114">
        <f t="shared" si="3"/>
        <v>75000</v>
      </c>
      <c r="F27" s="114">
        <f t="shared" si="2"/>
        <v>2000000</v>
      </c>
      <c r="G27" s="114">
        <f t="shared" si="0"/>
        <v>2000000</v>
      </c>
    </row>
    <row r="28" spans="1:7" x14ac:dyDescent="0.25">
      <c r="A28" s="177">
        <v>46237</v>
      </c>
      <c r="B28" s="116">
        <f t="shared" si="4"/>
        <v>90</v>
      </c>
      <c r="C28" s="114">
        <f>D2</f>
        <v>2075000</v>
      </c>
      <c r="D28" s="115">
        <f t="shared" si="5"/>
        <v>2000000</v>
      </c>
      <c r="E28" s="114">
        <f t="shared" si="3"/>
        <v>75000</v>
      </c>
      <c r="F28" s="114">
        <f t="shared" si="2"/>
        <v>2000000</v>
      </c>
      <c r="G28" s="114">
        <f t="shared" si="0"/>
        <v>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AA453-007F-4FDE-BB3C-3D2C270B0F12}">
  <dimension ref="A1:I6"/>
  <sheetViews>
    <sheetView workbookViewId="0">
      <selection activeCell="N2" sqref="N2"/>
    </sheetView>
  </sheetViews>
  <sheetFormatPr defaultRowHeight="15" x14ac:dyDescent="0.25"/>
  <cols>
    <col min="1" max="1" width="24.5703125" bestFit="1" customWidth="1"/>
    <col min="2" max="2" width="11.7109375" bestFit="1" customWidth="1"/>
    <col min="3" max="3" width="14.42578125" bestFit="1" customWidth="1"/>
    <col min="4" max="4" width="17.7109375" bestFit="1" customWidth="1"/>
    <col min="5" max="5" width="13.85546875" bestFit="1" customWidth="1"/>
    <col min="6" max="6" width="14.5703125" bestFit="1" customWidth="1"/>
    <col min="7" max="7" width="19.7109375" customWidth="1"/>
    <col min="8" max="8" width="14.7109375" bestFit="1" customWidth="1"/>
    <col min="9" max="9" width="13.7109375" bestFit="1" customWidth="1"/>
  </cols>
  <sheetData>
    <row r="1" spans="1:9" x14ac:dyDescent="0.25">
      <c r="A1" s="37" t="s">
        <v>267</v>
      </c>
      <c r="B1" s="46">
        <v>43835</v>
      </c>
      <c r="C1" s="287" t="s">
        <v>748</v>
      </c>
      <c r="D1" s="83">
        <v>10000</v>
      </c>
    </row>
    <row r="2" spans="1:9" x14ac:dyDescent="0.25">
      <c r="A2" s="37" t="s">
        <v>268</v>
      </c>
      <c r="B2" s="147">
        <v>0.15</v>
      </c>
      <c r="C2" s="289" t="s">
        <v>749</v>
      </c>
      <c r="D2" s="39">
        <f>ROUNDUP(3586.15500086301,0)</f>
        <v>3587</v>
      </c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45">
        <v>43926</v>
      </c>
      <c r="B4" s="40">
        <f>_xlfn.DAYS(A4,B1)</f>
        <v>91</v>
      </c>
      <c r="C4" s="26">
        <f>$D$2</f>
        <v>3587</v>
      </c>
      <c r="D4" s="27">
        <f>C4-E4</f>
        <v>3213.0299999999997</v>
      </c>
      <c r="E4" s="26">
        <f>ROUND(F4*$B$2*B4/365,2)</f>
        <v>373.97</v>
      </c>
      <c r="F4" s="26">
        <f>D1</f>
        <v>10000</v>
      </c>
      <c r="G4" s="26">
        <f>F4-D4</f>
        <v>6786.97</v>
      </c>
    </row>
    <row r="5" spans="1:9" x14ac:dyDescent="0.25">
      <c r="A5" s="45">
        <v>44017</v>
      </c>
      <c r="B5" s="40">
        <f>A5-A4</f>
        <v>91</v>
      </c>
      <c r="C5" s="26">
        <f t="shared" ref="C5:C6" si="0">$D$2</f>
        <v>3587</v>
      </c>
      <c r="D5" s="27">
        <f>C5-E5</f>
        <v>3333.19</v>
      </c>
      <c r="E5" s="26">
        <f t="shared" ref="E5" si="1">ROUND(F5*$B$2*B5/365,2)</f>
        <v>253.81</v>
      </c>
      <c r="F5" s="26">
        <f>G4</f>
        <v>6786.97</v>
      </c>
      <c r="G5" s="26">
        <f>F5-D5</f>
        <v>3453.78</v>
      </c>
    </row>
    <row r="6" spans="1:9" x14ac:dyDescent="0.25">
      <c r="A6" s="45">
        <v>44109</v>
      </c>
      <c r="B6" s="40">
        <f>_xlfn.DAYS(A6,A5)</f>
        <v>92</v>
      </c>
      <c r="C6" s="26">
        <f t="shared" si="0"/>
        <v>3587</v>
      </c>
      <c r="D6" s="27">
        <f>C6-E6</f>
        <v>3453.78</v>
      </c>
      <c r="E6" s="26">
        <f>133.22</f>
        <v>133.22</v>
      </c>
      <c r="F6" s="26">
        <f>G5</f>
        <v>3453.78</v>
      </c>
      <c r="G6" s="26">
        <f>F6-D6</f>
        <v>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254DC-9586-476E-88F0-44C0BE5283AA}">
  <dimension ref="A1:I191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2" bestFit="1" customWidth="1"/>
    <col min="3" max="3" width="22.28515625" bestFit="1" customWidth="1"/>
    <col min="4" max="4" width="15.5703125" bestFit="1" customWidth="1"/>
    <col min="5" max="5" width="14.28515625" bestFit="1" customWidth="1"/>
    <col min="6" max="7" width="16.85546875" bestFit="1" customWidth="1"/>
    <col min="8" max="8" width="15.140625" bestFit="1" customWidth="1"/>
    <col min="9" max="9" width="6.7109375" bestFit="1" customWidth="1"/>
  </cols>
  <sheetData>
    <row r="1" spans="1:9" x14ac:dyDescent="0.25">
      <c r="A1" s="37" t="s">
        <v>267</v>
      </c>
      <c r="B1" s="46">
        <v>43835</v>
      </c>
      <c r="C1" s="287" t="s">
        <v>748</v>
      </c>
      <c r="D1" s="83">
        <v>999999999</v>
      </c>
    </row>
    <row r="2" spans="1:9" x14ac:dyDescent="0.25">
      <c r="A2" s="37" t="s">
        <v>268</v>
      </c>
      <c r="B2" s="147">
        <v>0.15</v>
      </c>
      <c r="C2" s="289" t="s">
        <v>749</v>
      </c>
      <c r="D2" s="39">
        <f>ROUNDUP(37556907.6319024,0)</f>
        <v>37556908</v>
      </c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45">
        <v>43926</v>
      </c>
      <c r="B4" s="40">
        <f>_xlfn.DAYS(A4,B1)</f>
        <v>91</v>
      </c>
      <c r="C4" s="26">
        <f>$D$2</f>
        <v>37556908</v>
      </c>
      <c r="D4" s="27">
        <f>C4-E4</f>
        <v>159647.75999999791</v>
      </c>
      <c r="E4" s="26">
        <f>ROUND(F4*$B$2*B4/365,2)</f>
        <v>37397260.240000002</v>
      </c>
      <c r="F4" s="26">
        <f>D1</f>
        <v>999999999</v>
      </c>
      <c r="G4" s="26">
        <f t="shared" ref="G4:G67" si="0">F4-D4</f>
        <v>999840351.24000001</v>
      </c>
    </row>
    <row r="5" spans="1:9" x14ac:dyDescent="0.25">
      <c r="A5" s="45">
        <v>44017</v>
      </c>
      <c r="B5" s="40">
        <f>A5-A4</f>
        <v>91</v>
      </c>
      <c r="C5" s="26">
        <f t="shared" ref="C5:C68" si="1">$D$2</f>
        <v>37556908</v>
      </c>
      <c r="D5" s="27">
        <f t="shared" ref="D5:D68" si="2">C5-E5</f>
        <v>165618.14999999851</v>
      </c>
      <c r="E5" s="26">
        <f t="shared" ref="E5:E68" si="3">ROUND(F5*$B$2*B5/365,2)</f>
        <v>37391289.850000001</v>
      </c>
      <c r="F5" s="26">
        <f>G4</f>
        <v>999840351.24000001</v>
      </c>
      <c r="G5" s="26">
        <f t="shared" si="0"/>
        <v>999674733.09000003</v>
      </c>
    </row>
    <row r="6" spans="1:9" x14ac:dyDescent="0.25">
      <c r="A6" s="45">
        <v>44109</v>
      </c>
      <c r="B6" s="40">
        <f>A6-A5</f>
        <v>92</v>
      </c>
      <c r="C6" s="26">
        <f t="shared" si="1"/>
        <v>37556908</v>
      </c>
      <c r="D6" s="27">
        <f t="shared" si="2"/>
        <v>-239013.42000000179</v>
      </c>
      <c r="E6" s="26">
        <f t="shared" si="3"/>
        <v>37795921.420000002</v>
      </c>
      <c r="F6" s="26">
        <f t="shared" ref="F6:F69" si="4">G5</f>
        <v>999674733.09000003</v>
      </c>
      <c r="G6" s="26">
        <f t="shared" si="0"/>
        <v>999913746.50999999</v>
      </c>
    </row>
    <row r="7" spans="1:9" x14ac:dyDescent="0.25">
      <c r="A7" s="45">
        <v>44201</v>
      </c>
      <c r="B7" s="40">
        <f t="shared" ref="B7:B70" si="5">A7-A6</f>
        <v>92</v>
      </c>
      <c r="C7" s="26">
        <f t="shared" si="1"/>
        <v>37556908</v>
      </c>
      <c r="D7" s="27">
        <f t="shared" si="2"/>
        <v>-248050.09000000358</v>
      </c>
      <c r="E7" s="26">
        <f t="shared" si="3"/>
        <v>37804958.090000004</v>
      </c>
      <c r="F7" s="26">
        <f t="shared" si="4"/>
        <v>999913746.50999999</v>
      </c>
      <c r="G7" s="26">
        <f t="shared" si="0"/>
        <v>1000161796.6</v>
      </c>
    </row>
    <row r="8" spans="1:9" x14ac:dyDescent="0.25">
      <c r="A8" s="45">
        <v>44291</v>
      </c>
      <c r="B8" s="40">
        <f t="shared" si="5"/>
        <v>90</v>
      </c>
      <c r="C8" s="26">
        <f t="shared" si="1"/>
        <v>37556908</v>
      </c>
      <c r="D8" s="27">
        <f t="shared" si="2"/>
        <v>564622.36999999732</v>
      </c>
      <c r="E8" s="26">
        <f t="shared" si="3"/>
        <v>36992285.630000003</v>
      </c>
      <c r="F8" s="26">
        <f t="shared" si="4"/>
        <v>1000161796.6</v>
      </c>
      <c r="G8" s="26">
        <f t="shared" si="0"/>
        <v>999597174.23000002</v>
      </c>
    </row>
    <row r="9" spans="1:9" x14ac:dyDescent="0.25">
      <c r="A9" s="45">
        <v>44382</v>
      </c>
      <c r="B9" s="40">
        <f t="shared" si="5"/>
        <v>91</v>
      </c>
      <c r="C9" s="26">
        <f t="shared" si="1"/>
        <v>37556908</v>
      </c>
      <c r="D9" s="27">
        <f t="shared" si="2"/>
        <v>174712.31000000238</v>
      </c>
      <c r="E9" s="26">
        <f t="shared" si="3"/>
        <v>37382195.689999998</v>
      </c>
      <c r="F9" s="26">
        <f t="shared" si="4"/>
        <v>999597174.23000002</v>
      </c>
      <c r="G9" s="26">
        <f t="shared" si="0"/>
        <v>999422461.92000008</v>
      </c>
    </row>
    <row r="10" spans="1:9" x14ac:dyDescent="0.25">
      <c r="A10" s="45">
        <v>44474</v>
      </c>
      <c r="B10" s="40">
        <f t="shared" si="5"/>
        <v>92</v>
      </c>
      <c r="C10" s="26">
        <f t="shared" si="1"/>
        <v>37556908</v>
      </c>
      <c r="D10" s="27">
        <f t="shared" si="2"/>
        <v>-229475.49000000209</v>
      </c>
      <c r="E10" s="26">
        <f t="shared" si="3"/>
        <v>37786383.490000002</v>
      </c>
      <c r="F10" s="26">
        <f t="shared" si="4"/>
        <v>999422461.92000008</v>
      </c>
      <c r="G10" s="26">
        <f t="shared" si="0"/>
        <v>999651937.41000009</v>
      </c>
    </row>
    <row r="11" spans="1:9" x14ac:dyDescent="0.25">
      <c r="A11" s="45">
        <v>44566</v>
      </c>
      <c r="B11" s="40">
        <f t="shared" si="5"/>
        <v>92</v>
      </c>
      <c r="C11" s="26">
        <f t="shared" si="1"/>
        <v>37556908</v>
      </c>
      <c r="D11" s="27">
        <f t="shared" si="2"/>
        <v>-238151.54999999702</v>
      </c>
      <c r="E11" s="26">
        <f t="shared" si="3"/>
        <v>37795059.549999997</v>
      </c>
      <c r="F11" s="26">
        <f t="shared" si="4"/>
        <v>999651937.41000009</v>
      </c>
      <c r="G11" s="26">
        <f t="shared" si="0"/>
        <v>999890088.96000004</v>
      </c>
    </row>
    <row r="12" spans="1:9" x14ac:dyDescent="0.25">
      <c r="A12" s="45">
        <v>44656</v>
      </c>
      <c r="B12" s="40">
        <f t="shared" si="5"/>
        <v>90</v>
      </c>
      <c r="C12" s="26">
        <f t="shared" si="1"/>
        <v>37556908</v>
      </c>
      <c r="D12" s="27">
        <f t="shared" si="2"/>
        <v>574671.82999999821</v>
      </c>
      <c r="E12" s="26">
        <f t="shared" si="3"/>
        <v>36982236.170000002</v>
      </c>
      <c r="F12" s="26">
        <f t="shared" si="4"/>
        <v>999890088.96000004</v>
      </c>
      <c r="G12" s="26">
        <f t="shared" si="0"/>
        <v>999315417.13</v>
      </c>
    </row>
    <row r="13" spans="1:9" x14ac:dyDescent="0.25">
      <c r="A13" s="45">
        <v>44747</v>
      </c>
      <c r="B13" s="40">
        <f t="shared" si="5"/>
        <v>91</v>
      </c>
      <c r="C13" s="26">
        <f t="shared" si="1"/>
        <v>37556908</v>
      </c>
      <c r="D13" s="27">
        <f t="shared" si="2"/>
        <v>185249.25</v>
      </c>
      <c r="E13" s="26">
        <f t="shared" si="3"/>
        <v>37371658.75</v>
      </c>
      <c r="F13" s="26">
        <f t="shared" si="4"/>
        <v>999315417.13</v>
      </c>
      <c r="G13" s="26">
        <f t="shared" si="0"/>
        <v>999130167.88</v>
      </c>
    </row>
    <row r="14" spans="1:9" x14ac:dyDescent="0.25">
      <c r="A14" s="45">
        <v>44839</v>
      </c>
      <c r="B14" s="40">
        <f t="shared" si="5"/>
        <v>92</v>
      </c>
      <c r="C14" s="26">
        <f t="shared" si="1"/>
        <v>37556908</v>
      </c>
      <c r="D14" s="27">
        <f t="shared" si="2"/>
        <v>-218424.36999999732</v>
      </c>
      <c r="E14" s="26">
        <f t="shared" si="3"/>
        <v>37775332.369999997</v>
      </c>
      <c r="F14" s="26">
        <f t="shared" si="4"/>
        <v>999130167.88</v>
      </c>
      <c r="G14" s="26">
        <f t="shared" si="0"/>
        <v>999348592.25</v>
      </c>
    </row>
    <row r="15" spans="1:9" x14ac:dyDescent="0.25">
      <c r="A15" s="45">
        <v>44931</v>
      </c>
      <c r="B15" s="40">
        <f t="shared" si="5"/>
        <v>92</v>
      </c>
      <c r="C15" s="26">
        <f t="shared" si="1"/>
        <v>37556908</v>
      </c>
      <c r="D15" s="27">
        <f t="shared" si="2"/>
        <v>-226682.6099999994</v>
      </c>
      <c r="E15" s="26">
        <f t="shared" si="3"/>
        <v>37783590.609999999</v>
      </c>
      <c r="F15" s="26">
        <f t="shared" si="4"/>
        <v>999348592.25</v>
      </c>
      <c r="G15" s="26">
        <f t="shared" si="0"/>
        <v>999575274.86000001</v>
      </c>
    </row>
    <row r="16" spans="1:9" x14ac:dyDescent="0.25">
      <c r="A16" s="45">
        <v>45021</v>
      </c>
      <c r="B16" s="40">
        <f t="shared" si="5"/>
        <v>90</v>
      </c>
      <c r="C16" s="26">
        <f t="shared" si="1"/>
        <v>37556908</v>
      </c>
      <c r="D16" s="27">
        <f t="shared" si="2"/>
        <v>586315.6400000006</v>
      </c>
      <c r="E16" s="26">
        <f t="shared" si="3"/>
        <v>36970592.359999999</v>
      </c>
      <c r="F16" s="26">
        <f t="shared" si="4"/>
        <v>999575274.86000001</v>
      </c>
      <c r="G16" s="26">
        <f t="shared" si="0"/>
        <v>998988959.22000003</v>
      </c>
    </row>
    <row r="17" spans="1:7" x14ac:dyDescent="0.25">
      <c r="A17" s="45">
        <v>45112</v>
      </c>
      <c r="B17" s="40">
        <f t="shared" si="5"/>
        <v>91</v>
      </c>
      <c r="C17" s="26">
        <f t="shared" si="1"/>
        <v>37556908</v>
      </c>
      <c r="D17" s="27">
        <f t="shared" si="2"/>
        <v>197457.88000000268</v>
      </c>
      <c r="E17" s="26">
        <f t="shared" si="3"/>
        <v>37359450.119999997</v>
      </c>
      <c r="F17" s="26">
        <f t="shared" si="4"/>
        <v>998988959.22000003</v>
      </c>
      <c r="G17" s="26">
        <f t="shared" si="0"/>
        <v>998791501.34000003</v>
      </c>
    </row>
    <row r="18" spans="1:7" x14ac:dyDescent="0.25">
      <c r="A18" s="45">
        <v>45204</v>
      </c>
      <c r="B18" s="40">
        <f t="shared" si="5"/>
        <v>92</v>
      </c>
      <c r="C18" s="26">
        <f t="shared" si="1"/>
        <v>37556908</v>
      </c>
      <c r="D18" s="27">
        <f t="shared" si="2"/>
        <v>-205620</v>
      </c>
      <c r="E18" s="26">
        <f t="shared" si="3"/>
        <v>37762528</v>
      </c>
      <c r="F18" s="26">
        <f t="shared" si="4"/>
        <v>998791501.34000003</v>
      </c>
      <c r="G18" s="26">
        <f t="shared" si="0"/>
        <v>998997121.34000003</v>
      </c>
    </row>
    <row r="19" spans="1:7" x14ac:dyDescent="0.25">
      <c r="A19" s="45">
        <v>45296</v>
      </c>
      <c r="B19" s="40">
        <f t="shared" si="5"/>
        <v>92</v>
      </c>
      <c r="C19" s="26">
        <f t="shared" si="1"/>
        <v>37556908</v>
      </c>
      <c r="D19" s="27">
        <f t="shared" si="2"/>
        <v>-213394.11999999732</v>
      </c>
      <c r="E19" s="26">
        <f t="shared" si="3"/>
        <v>37770302.119999997</v>
      </c>
      <c r="F19" s="26">
        <f t="shared" si="4"/>
        <v>998997121.34000003</v>
      </c>
      <c r="G19" s="26">
        <f t="shared" si="0"/>
        <v>999210515.46000004</v>
      </c>
    </row>
    <row r="20" spans="1:7" x14ac:dyDescent="0.25">
      <c r="A20" s="45">
        <v>45387</v>
      </c>
      <c r="B20" s="40">
        <f t="shared" si="5"/>
        <v>91</v>
      </c>
      <c r="C20" s="26">
        <f t="shared" si="1"/>
        <v>37556908</v>
      </c>
      <c r="D20" s="27">
        <f t="shared" si="2"/>
        <v>189172.28000000119</v>
      </c>
      <c r="E20" s="26">
        <f t="shared" si="3"/>
        <v>37367735.719999999</v>
      </c>
      <c r="F20" s="26">
        <f t="shared" si="4"/>
        <v>999210515.46000004</v>
      </c>
      <c r="G20" s="26">
        <f t="shared" si="0"/>
        <v>999021343.18000007</v>
      </c>
    </row>
    <row r="21" spans="1:7" x14ac:dyDescent="0.25">
      <c r="A21" s="45">
        <v>45478</v>
      </c>
      <c r="B21" s="40">
        <f t="shared" si="5"/>
        <v>91</v>
      </c>
      <c r="C21" s="26">
        <f t="shared" si="1"/>
        <v>37556908</v>
      </c>
      <c r="D21" s="27">
        <f t="shared" si="2"/>
        <v>196246.81000000238</v>
      </c>
      <c r="E21" s="26">
        <f t="shared" si="3"/>
        <v>37360661.189999998</v>
      </c>
      <c r="F21" s="26">
        <f t="shared" si="4"/>
        <v>999021343.18000007</v>
      </c>
      <c r="G21" s="26">
        <f t="shared" si="0"/>
        <v>998825096.37000012</v>
      </c>
    </row>
    <row r="22" spans="1:7" x14ac:dyDescent="0.25">
      <c r="A22" s="45">
        <v>45570</v>
      </c>
      <c r="B22" s="40">
        <f t="shared" si="5"/>
        <v>92</v>
      </c>
      <c r="C22" s="26">
        <f t="shared" si="1"/>
        <v>37556908</v>
      </c>
      <c r="D22" s="27">
        <f t="shared" si="2"/>
        <v>-206890.15999999642</v>
      </c>
      <c r="E22" s="26">
        <f t="shared" si="3"/>
        <v>37763798.159999996</v>
      </c>
      <c r="F22" s="26">
        <f t="shared" si="4"/>
        <v>998825096.37000012</v>
      </c>
      <c r="G22" s="26">
        <f t="shared" si="0"/>
        <v>999031986.53000009</v>
      </c>
    </row>
    <row r="23" spans="1:7" x14ac:dyDescent="0.25">
      <c r="A23" s="45">
        <v>45662</v>
      </c>
      <c r="B23" s="40">
        <f t="shared" si="5"/>
        <v>92</v>
      </c>
      <c r="C23" s="26">
        <f t="shared" si="1"/>
        <v>37556908</v>
      </c>
      <c r="D23" s="27">
        <f t="shared" si="2"/>
        <v>-214712.31000000238</v>
      </c>
      <c r="E23" s="26">
        <f t="shared" si="3"/>
        <v>37771620.310000002</v>
      </c>
      <c r="F23" s="26">
        <f t="shared" si="4"/>
        <v>999031986.53000009</v>
      </c>
      <c r="G23" s="26">
        <f t="shared" si="0"/>
        <v>999246698.84000015</v>
      </c>
    </row>
    <row r="24" spans="1:7" x14ac:dyDescent="0.25">
      <c r="A24" s="45">
        <v>45752</v>
      </c>
      <c r="B24" s="40">
        <f t="shared" si="5"/>
        <v>90</v>
      </c>
      <c r="C24" s="26">
        <f t="shared" si="1"/>
        <v>37556908</v>
      </c>
      <c r="D24" s="27">
        <f t="shared" si="2"/>
        <v>598468.45000000298</v>
      </c>
      <c r="E24" s="26">
        <f t="shared" si="3"/>
        <v>36958439.549999997</v>
      </c>
      <c r="F24" s="26">
        <f t="shared" si="4"/>
        <v>999246698.84000015</v>
      </c>
      <c r="G24" s="26">
        <f t="shared" si="0"/>
        <v>998648230.3900001</v>
      </c>
    </row>
    <row r="25" spans="1:7" x14ac:dyDescent="0.25">
      <c r="A25" s="45">
        <v>45843</v>
      </c>
      <c r="B25" s="40">
        <f t="shared" si="5"/>
        <v>91</v>
      </c>
      <c r="C25" s="26">
        <f t="shared" si="1"/>
        <v>37556908</v>
      </c>
      <c r="D25" s="27">
        <f t="shared" si="2"/>
        <v>210200.21000000089</v>
      </c>
      <c r="E25" s="26">
        <f t="shared" si="3"/>
        <v>37346707.789999999</v>
      </c>
      <c r="F25" s="26">
        <f t="shared" si="4"/>
        <v>998648230.3900001</v>
      </c>
      <c r="G25" s="26">
        <f t="shared" si="0"/>
        <v>998438030.18000007</v>
      </c>
    </row>
    <row r="26" spans="1:7" x14ac:dyDescent="0.25">
      <c r="A26" s="45">
        <v>45935</v>
      </c>
      <c r="B26" s="40">
        <f t="shared" si="5"/>
        <v>92</v>
      </c>
      <c r="C26" s="26">
        <f t="shared" si="1"/>
        <v>37556908</v>
      </c>
      <c r="D26" s="27">
        <f t="shared" si="2"/>
        <v>-192255.88000000268</v>
      </c>
      <c r="E26" s="26">
        <f t="shared" si="3"/>
        <v>37749163.880000003</v>
      </c>
      <c r="F26" s="26">
        <f t="shared" si="4"/>
        <v>998438030.18000007</v>
      </c>
      <c r="G26" s="26">
        <f t="shared" si="0"/>
        <v>998630286.06000006</v>
      </c>
    </row>
    <row r="27" spans="1:7" x14ac:dyDescent="0.25">
      <c r="A27" s="45">
        <v>46027</v>
      </c>
      <c r="B27" s="40">
        <f t="shared" si="5"/>
        <v>92</v>
      </c>
      <c r="C27" s="26">
        <f t="shared" si="1"/>
        <v>37556908</v>
      </c>
      <c r="D27" s="27">
        <f t="shared" si="2"/>
        <v>-199524.72999999672</v>
      </c>
      <c r="E27" s="26">
        <f t="shared" si="3"/>
        <v>37756432.729999997</v>
      </c>
      <c r="F27" s="26">
        <f t="shared" si="4"/>
        <v>998630286.06000006</v>
      </c>
      <c r="G27" s="26">
        <f t="shared" si="0"/>
        <v>998829810.79000008</v>
      </c>
    </row>
    <row r="28" spans="1:7" x14ac:dyDescent="0.25">
      <c r="A28" s="45">
        <v>46117</v>
      </c>
      <c r="B28" s="40">
        <f t="shared" si="5"/>
        <v>90</v>
      </c>
      <c r="C28" s="26">
        <f t="shared" si="1"/>
        <v>37556908</v>
      </c>
      <c r="D28" s="27">
        <f t="shared" si="2"/>
        <v>613887.60000000149</v>
      </c>
      <c r="E28" s="26">
        <f t="shared" si="3"/>
        <v>36943020.399999999</v>
      </c>
      <c r="F28" s="26">
        <f t="shared" si="4"/>
        <v>998829810.79000008</v>
      </c>
      <c r="G28" s="26">
        <f t="shared" si="0"/>
        <v>998215923.19000006</v>
      </c>
    </row>
    <row r="29" spans="1:7" x14ac:dyDescent="0.25">
      <c r="A29" s="45">
        <v>46208</v>
      </c>
      <c r="B29" s="40">
        <f t="shared" si="5"/>
        <v>91</v>
      </c>
      <c r="C29" s="26">
        <f t="shared" si="1"/>
        <v>37556908</v>
      </c>
      <c r="D29" s="27">
        <f t="shared" si="2"/>
        <v>226367.31000000238</v>
      </c>
      <c r="E29" s="26">
        <f t="shared" si="3"/>
        <v>37330540.689999998</v>
      </c>
      <c r="F29" s="26">
        <f t="shared" si="4"/>
        <v>998215923.19000006</v>
      </c>
      <c r="G29" s="26">
        <f t="shared" si="0"/>
        <v>997989555.88000011</v>
      </c>
    </row>
    <row r="30" spans="1:7" x14ac:dyDescent="0.25">
      <c r="A30" s="45">
        <v>46300</v>
      </c>
      <c r="B30" s="40">
        <f t="shared" si="5"/>
        <v>92</v>
      </c>
      <c r="C30" s="26">
        <f t="shared" si="1"/>
        <v>37556908</v>
      </c>
      <c r="D30" s="27">
        <f t="shared" si="2"/>
        <v>-175299.86999999732</v>
      </c>
      <c r="E30" s="26">
        <f t="shared" si="3"/>
        <v>37732207.869999997</v>
      </c>
      <c r="F30" s="26">
        <f t="shared" si="4"/>
        <v>997989555.88000011</v>
      </c>
      <c r="G30" s="26">
        <f t="shared" si="0"/>
        <v>998164855.75000012</v>
      </c>
    </row>
    <row r="31" spans="1:7" x14ac:dyDescent="0.25">
      <c r="A31" s="45">
        <v>46392</v>
      </c>
      <c r="B31" s="40">
        <f t="shared" si="5"/>
        <v>92</v>
      </c>
      <c r="C31" s="26">
        <f t="shared" si="1"/>
        <v>37556908</v>
      </c>
      <c r="D31" s="27">
        <f t="shared" si="2"/>
        <v>-181927.6400000006</v>
      </c>
      <c r="E31" s="26">
        <f t="shared" si="3"/>
        <v>37738835.640000001</v>
      </c>
      <c r="F31" s="26">
        <f t="shared" si="4"/>
        <v>998164855.75000012</v>
      </c>
      <c r="G31" s="26">
        <f t="shared" si="0"/>
        <v>998346783.3900001</v>
      </c>
    </row>
    <row r="32" spans="1:7" x14ac:dyDescent="0.25">
      <c r="A32" s="45">
        <v>46482</v>
      </c>
      <c r="B32" s="40">
        <f t="shared" si="5"/>
        <v>90</v>
      </c>
      <c r="C32" s="26">
        <f t="shared" si="1"/>
        <v>37556908</v>
      </c>
      <c r="D32" s="27">
        <f t="shared" si="2"/>
        <v>631753</v>
      </c>
      <c r="E32" s="26">
        <f t="shared" si="3"/>
        <v>36925155</v>
      </c>
      <c r="F32" s="26">
        <f t="shared" si="4"/>
        <v>998346783.3900001</v>
      </c>
      <c r="G32" s="26">
        <f t="shared" si="0"/>
        <v>997715030.3900001</v>
      </c>
    </row>
    <row r="33" spans="1:7" x14ac:dyDescent="0.25">
      <c r="A33" s="45">
        <v>46573</v>
      </c>
      <c r="B33" s="40">
        <f t="shared" si="5"/>
        <v>91</v>
      </c>
      <c r="C33" s="26">
        <f t="shared" si="1"/>
        <v>37556908</v>
      </c>
      <c r="D33" s="27">
        <f t="shared" si="2"/>
        <v>245099.32999999821</v>
      </c>
      <c r="E33" s="26">
        <f t="shared" si="3"/>
        <v>37311808.670000002</v>
      </c>
      <c r="F33" s="26">
        <f t="shared" si="4"/>
        <v>997715030.3900001</v>
      </c>
      <c r="G33" s="26">
        <f t="shared" si="0"/>
        <v>997469931.06000006</v>
      </c>
    </row>
    <row r="34" spans="1:7" x14ac:dyDescent="0.25">
      <c r="A34" s="45">
        <v>46665</v>
      </c>
      <c r="B34" s="40">
        <f t="shared" si="5"/>
        <v>92</v>
      </c>
      <c r="C34" s="26">
        <f t="shared" si="1"/>
        <v>37556908</v>
      </c>
      <c r="D34" s="27">
        <f t="shared" si="2"/>
        <v>-155653.78000000119</v>
      </c>
      <c r="E34" s="26">
        <f t="shared" si="3"/>
        <v>37712561.780000001</v>
      </c>
      <c r="F34" s="26">
        <f t="shared" si="4"/>
        <v>997469931.06000006</v>
      </c>
      <c r="G34" s="26">
        <f t="shared" si="0"/>
        <v>997625584.84000003</v>
      </c>
    </row>
    <row r="35" spans="1:7" x14ac:dyDescent="0.25">
      <c r="A35" s="45">
        <v>46757</v>
      </c>
      <c r="B35" s="40">
        <f t="shared" si="5"/>
        <v>92</v>
      </c>
      <c r="C35" s="26">
        <f t="shared" si="1"/>
        <v>37556908</v>
      </c>
      <c r="D35" s="27">
        <f t="shared" si="2"/>
        <v>-161538.77000000328</v>
      </c>
      <c r="E35" s="26">
        <f t="shared" si="3"/>
        <v>37718446.770000003</v>
      </c>
      <c r="F35" s="26">
        <f t="shared" si="4"/>
        <v>997625584.84000003</v>
      </c>
      <c r="G35" s="26">
        <f t="shared" si="0"/>
        <v>997787123.61000001</v>
      </c>
    </row>
    <row r="36" spans="1:7" x14ac:dyDescent="0.25">
      <c r="A36" s="45">
        <v>46848</v>
      </c>
      <c r="B36" s="40">
        <f t="shared" si="5"/>
        <v>91</v>
      </c>
      <c r="C36" s="26">
        <f t="shared" si="1"/>
        <v>37556908</v>
      </c>
      <c r="D36" s="27">
        <f t="shared" si="2"/>
        <v>242403.24000000209</v>
      </c>
      <c r="E36" s="26">
        <f t="shared" si="3"/>
        <v>37314504.759999998</v>
      </c>
      <c r="F36" s="26">
        <f t="shared" si="4"/>
        <v>997787123.61000001</v>
      </c>
      <c r="G36" s="26">
        <f t="shared" si="0"/>
        <v>997544720.37</v>
      </c>
    </row>
    <row r="37" spans="1:7" x14ac:dyDescent="0.25">
      <c r="A37" s="45">
        <v>46939</v>
      </c>
      <c r="B37" s="40">
        <f t="shared" si="5"/>
        <v>91</v>
      </c>
      <c r="C37" s="26">
        <f t="shared" si="1"/>
        <v>37556908</v>
      </c>
      <c r="D37" s="27">
        <f t="shared" si="2"/>
        <v>251468.46000000089</v>
      </c>
      <c r="E37" s="26">
        <f t="shared" si="3"/>
        <v>37305439.539999999</v>
      </c>
      <c r="F37" s="26">
        <f t="shared" si="4"/>
        <v>997544720.37</v>
      </c>
      <c r="G37" s="26">
        <f t="shared" si="0"/>
        <v>997293251.90999997</v>
      </c>
    </row>
    <row r="38" spans="1:7" x14ac:dyDescent="0.25">
      <c r="A38" s="45">
        <v>47031</v>
      </c>
      <c r="B38" s="40">
        <f t="shared" si="5"/>
        <v>92</v>
      </c>
      <c r="C38" s="26">
        <f t="shared" si="1"/>
        <v>37556908</v>
      </c>
      <c r="D38" s="27">
        <f t="shared" si="2"/>
        <v>-148973.85000000149</v>
      </c>
      <c r="E38" s="26">
        <f t="shared" si="3"/>
        <v>37705881.850000001</v>
      </c>
      <c r="F38" s="26">
        <f t="shared" si="4"/>
        <v>997293251.90999997</v>
      </c>
      <c r="G38" s="26">
        <f t="shared" si="0"/>
        <v>997442225.75999999</v>
      </c>
    </row>
    <row r="39" spans="1:7" x14ac:dyDescent="0.25">
      <c r="A39" s="45">
        <v>47123</v>
      </c>
      <c r="B39" s="40">
        <f t="shared" si="5"/>
        <v>92</v>
      </c>
      <c r="C39" s="26">
        <f t="shared" si="1"/>
        <v>37556908</v>
      </c>
      <c r="D39" s="27">
        <f t="shared" si="2"/>
        <v>-154606.28999999911</v>
      </c>
      <c r="E39" s="26">
        <f t="shared" si="3"/>
        <v>37711514.289999999</v>
      </c>
      <c r="F39" s="26">
        <f t="shared" si="4"/>
        <v>997442225.75999999</v>
      </c>
      <c r="G39" s="26">
        <f t="shared" si="0"/>
        <v>997596832.04999995</v>
      </c>
    </row>
    <row r="40" spans="1:7" x14ac:dyDescent="0.25">
      <c r="A40" s="45">
        <v>47213</v>
      </c>
      <c r="B40" s="40">
        <f t="shared" si="5"/>
        <v>90</v>
      </c>
      <c r="C40" s="26">
        <f t="shared" si="1"/>
        <v>37556908</v>
      </c>
      <c r="D40" s="27">
        <f t="shared" si="2"/>
        <v>659490.92000000179</v>
      </c>
      <c r="E40" s="26">
        <f t="shared" si="3"/>
        <v>36897417.079999998</v>
      </c>
      <c r="F40" s="26">
        <f t="shared" si="4"/>
        <v>997596832.04999995</v>
      </c>
      <c r="G40" s="26">
        <f t="shared" si="0"/>
        <v>996937341.13</v>
      </c>
    </row>
    <row r="41" spans="1:7" x14ac:dyDescent="0.25">
      <c r="A41" s="45">
        <v>47304</v>
      </c>
      <c r="B41" s="40">
        <f t="shared" si="5"/>
        <v>91</v>
      </c>
      <c r="C41" s="26">
        <f t="shared" si="1"/>
        <v>37556908</v>
      </c>
      <c r="D41" s="27">
        <f t="shared" si="2"/>
        <v>274182.78000000119</v>
      </c>
      <c r="E41" s="26">
        <f t="shared" si="3"/>
        <v>37282725.219999999</v>
      </c>
      <c r="F41" s="26">
        <f t="shared" si="4"/>
        <v>996937341.13</v>
      </c>
      <c r="G41" s="26">
        <f t="shared" si="0"/>
        <v>996663158.35000002</v>
      </c>
    </row>
    <row r="42" spans="1:7" x14ac:dyDescent="0.25">
      <c r="A42" s="45">
        <v>47396</v>
      </c>
      <c r="B42" s="40">
        <f t="shared" si="5"/>
        <v>92</v>
      </c>
      <c r="C42" s="26">
        <f t="shared" si="1"/>
        <v>37556908</v>
      </c>
      <c r="D42" s="27">
        <f t="shared" si="2"/>
        <v>-125151.1400000006</v>
      </c>
      <c r="E42" s="26">
        <f t="shared" si="3"/>
        <v>37682059.140000001</v>
      </c>
      <c r="F42" s="26">
        <f t="shared" si="4"/>
        <v>996663158.35000002</v>
      </c>
      <c r="G42" s="26">
        <f t="shared" si="0"/>
        <v>996788309.49000001</v>
      </c>
    </row>
    <row r="43" spans="1:7" x14ac:dyDescent="0.25">
      <c r="A43" s="45">
        <v>47488</v>
      </c>
      <c r="B43" s="40">
        <f t="shared" si="5"/>
        <v>92</v>
      </c>
      <c r="C43" s="26">
        <f t="shared" si="1"/>
        <v>37556908</v>
      </c>
      <c r="D43" s="27">
        <f t="shared" si="2"/>
        <v>-129882.88000000268</v>
      </c>
      <c r="E43" s="26">
        <f t="shared" si="3"/>
        <v>37686790.880000003</v>
      </c>
      <c r="F43" s="26">
        <f t="shared" si="4"/>
        <v>996788309.49000001</v>
      </c>
      <c r="G43" s="26">
        <f t="shared" si="0"/>
        <v>996918192.37</v>
      </c>
    </row>
    <row r="44" spans="1:7" x14ac:dyDescent="0.25">
      <c r="A44" s="45">
        <v>47578</v>
      </c>
      <c r="B44" s="40">
        <f t="shared" si="5"/>
        <v>90</v>
      </c>
      <c r="C44" s="26">
        <f t="shared" si="1"/>
        <v>37556908</v>
      </c>
      <c r="D44" s="27">
        <f t="shared" si="2"/>
        <v>684591.29999999702</v>
      </c>
      <c r="E44" s="26">
        <f t="shared" si="3"/>
        <v>36872316.700000003</v>
      </c>
      <c r="F44" s="26">
        <f t="shared" si="4"/>
        <v>996918192.37</v>
      </c>
      <c r="G44" s="26">
        <f t="shared" si="0"/>
        <v>996233601.07000005</v>
      </c>
    </row>
    <row r="45" spans="1:7" x14ac:dyDescent="0.25">
      <c r="A45" s="45">
        <v>47669</v>
      </c>
      <c r="B45" s="40">
        <f t="shared" si="5"/>
        <v>91</v>
      </c>
      <c r="C45" s="26">
        <f t="shared" si="1"/>
        <v>37556908</v>
      </c>
      <c r="D45" s="27">
        <f t="shared" si="2"/>
        <v>300500.72999999672</v>
      </c>
      <c r="E45" s="26">
        <f t="shared" si="3"/>
        <v>37256407.270000003</v>
      </c>
      <c r="F45" s="26">
        <f t="shared" si="4"/>
        <v>996233601.07000005</v>
      </c>
      <c r="G45" s="26">
        <f t="shared" si="0"/>
        <v>995933100.34000003</v>
      </c>
    </row>
    <row r="46" spans="1:7" x14ac:dyDescent="0.25">
      <c r="A46" s="45">
        <v>47761</v>
      </c>
      <c r="B46" s="40">
        <f t="shared" si="5"/>
        <v>92</v>
      </c>
      <c r="C46" s="26">
        <f t="shared" si="1"/>
        <v>37556908</v>
      </c>
      <c r="D46" s="27">
        <f t="shared" si="2"/>
        <v>-97548.939999997616</v>
      </c>
      <c r="E46" s="26">
        <f t="shared" si="3"/>
        <v>37654456.939999998</v>
      </c>
      <c r="F46" s="26">
        <f t="shared" si="4"/>
        <v>995933100.34000003</v>
      </c>
      <c r="G46" s="26">
        <f t="shared" si="0"/>
        <v>996030649.27999997</v>
      </c>
    </row>
    <row r="47" spans="1:7" x14ac:dyDescent="0.25">
      <c r="A47" s="45">
        <v>47853</v>
      </c>
      <c r="B47" s="40">
        <f t="shared" si="5"/>
        <v>92</v>
      </c>
      <c r="C47" s="26">
        <f t="shared" si="1"/>
        <v>37556908</v>
      </c>
      <c r="D47" s="27">
        <f t="shared" si="2"/>
        <v>-101237.10000000149</v>
      </c>
      <c r="E47" s="26">
        <f t="shared" si="3"/>
        <v>37658145.100000001</v>
      </c>
      <c r="F47" s="26">
        <f t="shared" si="4"/>
        <v>996030649.27999997</v>
      </c>
      <c r="G47" s="26">
        <f t="shared" si="0"/>
        <v>996131886.38</v>
      </c>
    </row>
    <row r="48" spans="1:7" x14ac:dyDescent="0.25">
      <c r="A48" s="45">
        <v>47943</v>
      </c>
      <c r="B48" s="40">
        <f t="shared" si="5"/>
        <v>90</v>
      </c>
      <c r="C48" s="26">
        <f t="shared" si="1"/>
        <v>37556908</v>
      </c>
      <c r="D48" s="27">
        <f t="shared" si="2"/>
        <v>713673.85000000149</v>
      </c>
      <c r="E48" s="26">
        <f t="shared" si="3"/>
        <v>36843234.149999999</v>
      </c>
      <c r="F48" s="26">
        <f t="shared" si="4"/>
        <v>996131886.38</v>
      </c>
      <c r="G48" s="26">
        <f t="shared" si="0"/>
        <v>995418212.52999997</v>
      </c>
    </row>
    <row r="49" spans="1:7" x14ac:dyDescent="0.25">
      <c r="A49" s="45">
        <v>48034</v>
      </c>
      <c r="B49" s="40">
        <f t="shared" si="5"/>
        <v>91</v>
      </c>
      <c r="C49" s="26">
        <f t="shared" si="1"/>
        <v>37556908</v>
      </c>
      <c r="D49" s="27">
        <f t="shared" si="2"/>
        <v>330994.02000000328</v>
      </c>
      <c r="E49" s="26">
        <f t="shared" si="3"/>
        <v>37225913.979999997</v>
      </c>
      <c r="F49" s="26">
        <f t="shared" si="4"/>
        <v>995418212.52999997</v>
      </c>
      <c r="G49" s="26">
        <f t="shared" si="0"/>
        <v>995087218.50999999</v>
      </c>
    </row>
    <row r="50" spans="1:7" x14ac:dyDescent="0.25">
      <c r="A50" s="45">
        <v>48126</v>
      </c>
      <c r="B50" s="40">
        <f t="shared" si="5"/>
        <v>92</v>
      </c>
      <c r="C50" s="26">
        <f t="shared" si="1"/>
        <v>37556908</v>
      </c>
      <c r="D50" s="27">
        <f t="shared" si="2"/>
        <v>-65567.659999996424</v>
      </c>
      <c r="E50" s="26">
        <f t="shared" si="3"/>
        <v>37622475.659999996</v>
      </c>
      <c r="F50" s="26">
        <f t="shared" si="4"/>
        <v>995087218.50999999</v>
      </c>
      <c r="G50" s="26">
        <f t="shared" si="0"/>
        <v>995152786.16999996</v>
      </c>
    </row>
    <row r="51" spans="1:7" x14ac:dyDescent="0.25">
      <c r="A51" s="45">
        <v>48218</v>
      </c>
      <c r="B51" s="40">
        <f t="shared" si="5"/>
        <v>92</v>
      </c>
      <c r="C51" s="26">
        <f t="shared" si="1"/>
        <v>37556908</v>
      </c>
      <c r="D51" s="27">
        <f t="shared" si="2"/>
        <v>-68046.659999996424</v>
      </c>
      <c r="E51" s="26">
        <f t="shared" si="3"/>
        <v>37624954.659999996</v>
      </c>
      <c r="F51" s="26">
        <f t="shared" si="4"/>
        <v>995152786.16999996</v>
      </c>
      <c r="G51" s="26">
        <f t="shared" si="0"/>
        <v>995220832.82999992</v>
      </c>
    </row>
    <row r="52" spans="1:7" x14ac:dyDescent="0.25">
      <c r="A52" s="45">
        <v>48309</v>
      </c>
      <c r="B52" s="40">
        <f t="shared" si="5"/>
        <v>91</v>
      </c>
      <c r="C52" s="26">
        <f t="shared" si="1"/>
        <v>37556908</v>
      </c>
      <c r="D52" s="27">
        <f t="shared" si="2"/>
        <v>338375.47999999672</v>
      </c>
      <c r="E52" s="26">
        <f t="shared" si="3"/>
        <v>37218532.520000003</v>
      </c>
      <c r="F52" s="26">
        <f t="shared" si="4"/>
        <v>995220832.82999992</v>
      </c>
      <c r="G52" s="26">
        <f t="shared" si="0"/>
        <v>994882457.3499999</v>
      </c>
    </row>
    <row r="53" spans="1:7" x14ac:dyDescent="0.25">
      <c r="A53" s="45">
        <v>48400</v>
      </c>
      <c r="B53" s="40">
        <f t="shared" si="5"/>
        <v>91</v>
      </c>
      <c r="C53" s="26">
        <f t="shared" si="1"/>
        <v>37556908</v>
      </c>
      <c r="D53" s="27">
        <f t="shared" si="2"/>
        <v>351029.79999999702</v>
      </c>
      <c r="E53" s="26">
        <f t="shared" si="3"/>
        <v>37205878.200000003</v>
      </c>
      <c r="F53" s="26">
        <f t="shared" si="4"/>
        <v>994882457.3499999</v>
      </c>
      <c r="G53" s="26">
        <f t="shared" si="0"/>
        <v>994531427.54999995</v>
      </c>
    </row>
    <row r="54" spans="1:7" x14ac:dyDescent="0.25">
      <c r="A54" s="45">
        <v>48492</v>
      </c>
      <c r="B54" s="40">
        <f t="shared" si="5"/>
        <v>92</v>
      </c>
      <c r="C54" s="26">
        <f t="shared" si="1"/>
        <v>37556908</v>
      </c>
      <c r="D54" s="27">
        <f t="shared" si="2"/>
        <v>-44554.189999997616</v>
      </c>
      <c r="E54" s="26">
        <f t="shared" si="3"/>
        <v>37601462.189999998</v>
      </c>
      <c r="F54" s="26">
        <f t="shared" si="4"/>
        <v>994531427.54999995</v>
      </c>
      <c r="G54" s="26">
        <f t="shared" si="0"/>
        <v>994575981.74000001</v>
      </c>
    </row>
    <row r="55" spans="1:7" x14ac:dyDescent="0.25">
      <c r="A55" s="45">
        <v>48584</v>
      </c>
      <c r="B55" s="40">
        <f t="shared" si="5"/>
        <v>92</v>
      </c>
      <c r="C55" s="26">
        <f t="shared" si="1"/>
        <v>37556908</v>
      </c>
      <c r="D55" s="27">
        <f t="shared" si="2"/>
        <v>-46238.710000000894</v>
      </c>
      <c r="E55" s="26">
        <f t="shared" si="3"/>
        <v>37603146.710000001</v>
      </c>
      <c r="F55" s="26">
        <f t="shared" si="4"/>
        <v>994575981.74000001</v>
      </c>
      <c r="G55" s="26">
        <f t="shared" si="0"/>
        <v>994622220.45000005</v>
      </c>
    </row>
    <row r="56" spans="1:7" x14ac:dyDescent="0.25">
      <c r="A56" s="45">
        <v>48674</v>
      </c>
      <c r="B56" s="40">
        <f t="shared" si="5"/>
        <v>90</v>
      </c>
      <c r="C56" s="26">
        <f t="shared" si="1"/>
        <v>37556908</v>
      </c>
      <c r="D56" s="27">
        <f t="shared" si="2"/>
        <v>769510.81000000238</v>
      </c>
      <c r="E56" s="26">
        <f t="shared" si="3"/>
        <v>36787397.189999998</v>
      </c>
      <c r="F56" s="26">
        <f t="shared" si="4"/>
        <v>994622220.45000005</v>
      </c>
      <c r="G56" s="26">
        <f t="shared" si="0"/>
        <v>993852709.6400001</v>
      </c>
    </row>
    <row r="57" spans="1:7" x14ac:dyDescent="0.25">
      <c r="A57" s="45">
        <v>48765</v>
      </c>
      <c r="B57" s="40">
        <f t="shared" si="5"/>
        <v>91</v>
      </c>
      <c r="C57" s="26">
        <f t="shared" si="1"/>
        <v>37556908</v>
      </c>
      <c r="D57" s="27">
        <f t="shared" si="2"/>
        <v>389539.53999999911</v>
      </c>
      <c r="E57" s="26">
        <f t="shared" si="3"/>
        <v>37167368.460000001</v>
      </c>
      <c r="F57" s="26">
        <f t="shared" si="4"/>
        <v>993852709.6400001</v>
      </c>
      <c r="G57" s="26">
        <f t="shared" si="0"/>
        <v>993463170.10000014</v>
      </c>
    </row>
    <row r="58" spans="1:7" x14ac:dyDescent="0.25">
      <c r="A58" s="45">
        <v>48857</v>
      </c>
      <c r="B58" s="40">
        <f t="shared" si="5"/>
        <v>92</v>
      </c>
      <c r="C58" s="26">
        <f t="shared" si="1"/>
        <v>37556908</v>
      </c>
      <c r="D58" s="27">
        <f t="shared" si="2"/>
        <v>-4165.2800000011921</v>
      </c>
      <c r="E58" s="26">
        <f t="shared" si="3"/>
        <v>37561073.280000001</v>
      </c>
      <c r="F58" s="26">
        <f t="shared" si="4"/>
        <v>993463170.10000014</v>
      </c>
      <c r="G58" s="26">
        <f t="shared" si="0"/>
        <v>993467335.38000011</v>
      </c>
    </row>
    <row r="59" spans="1:7" x14ac:dyDescent="0.25">
      <c r="A59" s="45">
        <v>48949</v>
      </c>
      <c r="B59" s="40">
        <f t="shared" si="5"/>
        <v>92</v>
      </c>
      <c r="C59" s="26">
        <f t="shared" si="1"/>
        <v>37556908</v>
      </c>
      <c r="D59" s="27">
        <f t="shared" si="2"/>
        <v>-4322.7599999979138</v>
      </c>
      <c r="E59" s="26">
        <f t="shared" si="3"/>
        <v>37561230.759999998</v>
      </c>
      <c r="F59" s="26">
        <f t="shared" si="4"/>
        <v>993467335.38000011</v>
      </c>
      <c r="G59" s="26">
        <f t="shared" si="0"/>
        <v>993471658.1400001</v>
      </c>
    </row>
    <row r="60" spans="1:7" x14ac:dyDescent="0.25">
      <c r="A60" s="45">
        <v>49039</v>
      </c>
      <c r="B60" s="40">
        <f t="shared" si="5"/>
        <v>90</v>
      </c>
      <c r="C60" s="26">
        <f t="shared" si="1"/>
        <v>37556908</v>
      </c>
      <c r="D60" s="27">
        <f t="shared" si="2"/>
        <v>812065.85000000149</v>
      </c>
      <c r="E60" s="26">
        <f t="shared" si="3"/>
        <v>36744842.149999999</v>
      </c>
      <c r="F60" s="26">
        <f t="shared" si="4"/>
        <v>993471658.1400001</v>
      </c>
      <c r="G60" s="26">
        <f t="shared" si="0"/>
        <v>992659592.29000008</v>
      </c>
    </row>
    <row r="61" spans="1:7" x14ac:dyDescent="0.25">
      <c r="A61" s="45">
        <v>49130</v>
      </c>
      <c r="B61" s="40">
        <f t="shared" si="5"/>
        <v>91</v>
      </c>
      <c r="C61" s="26">
        <f t="shared" si="1"/>
        <v>37556908</v>
      </c>
      <c r="D61" s="27">
        <f t="shared" si="2"/>
        <v>434158.8599999994</v>
      </c>
      <c r="E61" s="26">
        <f t="shared" si="3"/>
        <v>37122749.140000001</v>
      </c>
      <c r="F61" s="26">
        <f t="shared" si="4"/>
        <v>992659592.29000008</v>
      </c>
      <c r="G61" s="26">
        <f t="shared" si="0"/>
        <v>992225433.43000007</v>
      </c>
    </row>
    <row r="62" spans="1:7" x14ac:dyDescent="0.25">
      <c r="A62" s="45">
        <v>49222</v>
      </c>
      <c r="B62" s="40">
        <f t="shared" si="5"/>
        <v>92</v>
      </c>
      <c r="C62" s="26">
        <f t="shared" si="1"/>
        <v>37556908</v>
      </c>
      <c r="D62" s="27">
        <f t="shared" si="2"/>
        <v>42631.340000003576</v>
      </c>
      <c r="E62" s="26">
        <f t="shared" si="3"/>
        <v>37514276.659999996</v>
      </c>
      <c r="F62" s="26">
        <f t="shared" si="4"/>
        <v>992225433.43000007</v>
      </c>
      <c r="G62" s="26">
        <f t="shared" si="0"/>
        <v>992182802.09000003</v>
      </c>
    </row>
    <row r="63" spans="1:7" x14ac:dyDescent="0.25">
      <c r="A63" s="45">
        <v>49314</v>
      </c>
      <c r="B63" s="40">
        <f t="shared" si="5"/>
        <v>92</v>
      </c>
      <c r="C63" s="26">
        <f t="shared" si="1"/>
        <v>37556908</v>
      </c>
      <c r="D63" s="27">
        <f t="shared" si="2"/>
        <v>44243.14999999851</v>
      </c>
      <c r="E63" s="26">
        <f t="shared" si="3"/>
        <v>37512664.850000001</v>
      </c>
      <c r="F63" s="26">
        <f t="shared" si="4"/>
        <v>992182802.09000003</v>
      </c>
      <c r="G63" s="26">
        <f t="shared" si="0"/>
        <v>992138558.94000006</v>
      </c>
    </row>
    <row r="64" spans="1:7" x14ac:dyDescent="0.25">
      <c r="A64" s="45">
        <v>49404</v>
      </c>
      <c r="B64" s="40">
        <f t="shared" si="5"/>
        <v>90</v>
      </c>
      <c r="C64" s="26">
        <f t="shared" si="1"/>
        <v>37556908</v>
      </c>
      <c r="D64" s="27">
        <f t="shared" si="2"/>
        <v>861372.25999999791</v>
      </c>
      <c r="E64" s="26">
        <f t="shared" si="3"/>
        <v>36695535.740000002</v>
      </c>
      <c r="F64" s="26">
        <f t="shared" si="4"/>
        <v>992138558.94000006</v>
      </c>
      <c r="G64" s="26">
        <f t="shared" si="0"/>
        <v>991277186.68000007</v>
      </c>
    </row>
    <row r="65" spans="1:7" x14ac:dyDescent="0.25">
      <c r="A65" s="45">
        <v>49495</v>
      </c>
      <c r="B65" s="40">
        <f t="shared" si="5"/>
        <v>91</v>
      </c>
      <c r="C65" s="26">
        <f t="shared" si="1"/>
        <v>37556908</v>
      </c>
      <c r="D65" s="27">
        <f t="shared" si="2"/>
        <v>485857.04999999702</v>
      </c>
      <c r="E65" s="26">
        <f t="shared" si="3"/>
        <v>37071050.950000003</v>
      </c>
      <c r="F65" s="26">
        <f t="shared" si="4"/>
        <v>991277186.68000007</v>
      </c>
      <c r="G65" s="26">
        <f t="shared" si="0"/>
        <v>990791329.63000011</v>
      </c>
    </row>
    <row r="66" spans="1:7" x14ac:dyDescent="0.25">
      <c r="A66" s="45">
        <v>49587</v>
      </c>
      <c r="B66" s="40">
        <f t="shared" si="5"/>
        <v>92</v>
      </c>
      <c r="C66" s="26">
        <f t="shared" si="1"/>
        <v>37556908</v>
      </c>
      <c r="D66" s="27">
        <f t="shared" si="2"/>
        <v>96852.25</v>
      </c>
      <c r="E66" s="26">
        <f t="shared" si="3"/>
        <v>37460055.75</v>
      </c>
      <c r="F66" s="26">
        <f t="shared" si="4"/>
        <v>990791329.63000011</v>
      </c>
      <c r="G66" s="26">
        <f t="shared" si="0"/>
        <v>990694477.38000011</v>
      </c>
    </row>
    <row r="67" spans="1:7" x14ac:dyDescent="0.25">
      <c r="A67" s="45">
        <v>49679</v>
      </c>
      <c r="B67" s="40">
        <f t="shared" si="5"/>
        <v>92</v>
      </c>
      <c r="C67" s="26">
        <f t="shared" si="1"/>
        <v>37556908</v>
      </c>
      <c r="D67" s="27">
        <f t="shared" si="2"/>
        <v>100514.06000000238</v>
      </c>
      <c r="E67" s="26">
        <f t="shared" si="3"/>
        <v>37456393.939999998</v>
      </c>
      <c r="F67" s="26">
        <f t="shared" si="4"/>
        <v>990694477.38000011</v>
      </c>
      <c r="G67" s="26">
        <f t="shared" si="0"/>
        <v>990593963.32000017</v>
      </c>
    </row>
    <row r="68" spans="1:7" x14ac:dyDescent="0.25">
      <c r="A68" s="45">
        <v>49770</v>
      </c>
      <c r="B68" s="40">
        <f t="shared" si="5"/>
        <v>91</v>
      </c>
      <c r="C68" s="26">
        <f t="shared" si="1"/>
        <v>37556908</v>
      </c>
      <c r="D68" s="27">
        <f t="shared" si="2"/>
        <v>511407.72999999672</v>
      </c>
      <c r="E68" s="26">
        <f t="shared" si="3"/>
        <v>37045500.270000003</v>
      </c>
      <c r="F68" s="26">
        <f t="shared" si="4"/>
        <v>990593963.32000017</v>
      </c>
      <c r="G68" s="26">
        <f t="shared" ref="G68:G131" si="6">F68-D68</f>
        <v>990082555.59000015</v>
      </c>
    </row>
    <row r="69" spans="1:7" x14ac:dyDescent="0.25">
      <c r="A69" s="45">
        <v>49861</v>
      </c>
      <c r="B69" s="40">
        <f t="shared" si="5"/>
        <v>91</v>
      </c>
      <c r="C69" s="26">
        <f t="shared" ref="C69:C132" si="7">$D$2</f>
        <v>37556908</v>
      </c>
      <c r="D69" s="27">
        <f t="shared" ref="D69:D132" si="8">C69-E69</f>
        <v>530532.97999999672</v>
      </c>
      <c r="E69" s="26">
        <f t="shared" ref="E69:E132" si="9">ROUND(F69*$B$2*B69/365,2)</f>
        <v>37026375.020000003</v>
      </c>
      <c r="F69" s="26">
        <f t="shared" si="4"/>
        <v>990082555.59000015</v>
      </c>
      <c r="G69" s="26">
        <f t="shared" si="6"/>
        <v>989552022.61000013</v>
      </c>
    </row>
    <row r="70" spans="1:7" x14ac:dyDescent="0.25">
      <c r="A70" s="45">
        <v>49953</v>
      </c>
      <c r="B70" s="40">
        <f t="shared" si="5"/>
        <v>92</v>
      </c>
      <c r="C70" s="26">
        <f t="shared" si="7"/>
        <v>37556908</v>
      </c>
      <c r="D70" s="27">
        <f t="shared" si="8"/>
        <v>143708.24000000209</v>
      </c>
      <c r="E70" s="26">
        <f t="shared" si="9"/>
        <v>37413199.759999998</v>
      </c>
      <c r="F70" s="26">
        <f t="shared" ref="F70:F133" si="10">G69</f>
        <v>989552022.61000013</v>
      </c>
      <c r="G70" s="26">
        <f t="shared" si="6"/>
        <v>989408314.37000012</v>
      </c>
    </row>
    <row r="71" spans="1:7" x14ac:dyDescent="0.25">
      <c r="A71" s="45">
        <v>50045</v>
      </c>
      <c r="B71" s="40">
        <f t="shared" ref="B71:B134" si="11">A71-A70</f>
        <v>92</v>
      </c>
      <c r="C71" s="26">
        <f t="shared" si="7"/>
        <v>37556908</v>
      </c>
      <c r="D71" s="27">
        <f t="shared" si="8"/>
        <v>149141.59000000358</v>
      </c>
      <c r="E71" s="26">
        <f t="shared" si="9"/>
        <v>37407766.409999996</v>
      </c>
      <c r="F71" s="26">
        <f t="shared" si="10"/>
        <v>989408314.37000012</v>
      </c>
      <c r="G71" s="26">
        <f t="shared" si="6"/>
        <v>989259172.78000009</v>
      </c>
    </row>
    <row r="72" spans="1:7" x14ac:dyDescent="0.25">
      <c r="A72" s="45">
        <v>50135</v>
      </c>
      <c r="B72" s="40">
        <f t="shared" si="11"/>
        <v>90</v>
      </c>
      <c r="C72" s="26">
        <f t="shared" si="7"/>
        <v>37556908</v>
      </c>
      <c r="D72" s="27">
        <f t="shared" si="8"/>
        <v>967870.10000000149</v>
      </c>
      <c r="E72" s="26">
        <f t="shared" si="9"/>
        <v>36589037.899999999</v>
      </c>
      <c r="F72" s="26">
        <f t="shared" si="10"/>
        <v>989259172.78000009</v>
      </c>
      <c r="G72" s="26">
        <f t="shared" si="6"/>
        <v>988291302.68000007</v>
      </c>
    </row>
    <row r="73" spans="1:7" x14ac:dyDescent="0.25">
      <c r="A73" s="45">
        <v>50226</v>
      </c>
      <c r="B73" s="40">
        <f t="shared" si="11"/>
        <v>91</v>
      </c>
      <c r="C73" s="26">
        <f t="shared" si="7"/>
        <v>37556908</v>
      </c>
      <c r="D73" s="27">
        <f t="shared" si="8"/>
        <v>597520.9299999997</v>
      </c>
      <c r="E73" s="26">
        <f t="shared" si="9"/>
        <v>36959387.07</v>
      </c>
      <c r="F73" s="26">
        <f t="shared" si="10"/>
        <v>988291302.68000007</v>
      </c>
      <c r="G73" s="26">
        <f t="shared" si="6"/>
        <v>987693781.75000012</v>
      </c>
    </row>
    <row r="74" spans="1:7" x14ac:dyDescent="0.25">
      <c r="A74" s="45">
        <v>50318</v>
      </c>
      <c r="B74" s="40">
        <f t="shared" si="11"/>
        <v>92</v>
      </c>
      <c r="C74" s="26">
        <f t="shared" si="7"/>
        <v>37556908</v>
      </c>
      <c r="D74" s="27">
        <f t="shared" si="8"/>
        <v>213965.02000000328</v>
      </c>
      <c r="E74" s="26">
        <f t="shared" si="9"/>
        <v>37342942.979999997</v>
      </c>
      <c r="F74" s="26">
        <f t="shared" si="10"/>
        <v>987693781.75000012</v>
      </c>
      <c r="G74" s="26">
        <f t="shared" si="6"/>
        <v>987479816.73000014</v>
      </c>
    </row>
    <row r="75" spans="1:7" x14ac:dyDescent="0.25">
      <c r="A75" s="45">
        <v>50410</v>
      </c>
      <c r="B75" s="40">
        <f t="shared" si="11"/>
        <v>92</v>
      </c>
      <c r="C75" s="26">
        <f t="shared" si="7"/>
        <v>37556908</v>
      </c>
      <c r="D75" s="27">
        <f t="shared" si="8"/>
        <v>222054.65999999642</v>
      </c>
      <c r="E75" s="26">
        <f t="shared" si="9"/>
        <v>37334853.340000004</v>
      </c>
      <c r="F75" s="26">
        <f t="shared" si="10"/>
        <v>987479816.73000014</v>
      </c>
      <c r="G75" s="26">
        <f t="shared" si="6"/>
        <v>987257762.07000017</v>
      </c>
    </row>
    <row r="76" spans="1:7" x14ac:dyDescent="0.25">
      <c r="A76" s="45">
        <v>50500</v>
      </c>
      <c r="B76" s="40">
        <f t="shared" si="11"/>
        <v>90</v>
      </c>
      <c r="C76" s="26">
        <f t="shared" si="7"/>
        <v>37556908</v>
      </c>
      <c r="D76" s="27">
        <f t="shared" si="8"/>
        <v>1041894.8800000027</v>
      </c>
      <c r="E76" s="26">
        <f t="shared" si="9"/>
        <v>36515013.119999997</v>
      </c>
      <c r="F76" s="26">
        <f t="shared" si="10"/>
        <v>987257762.07000017</v>
      </c>
      <c r="G76" s="26">
        <f t="shared" si="6"/>
        <v>986215867.19000018</v>
      </c>
    </row>
    <row r="77" spans="1:7" x14ac:dyDescent="0.25">
      <c r="A77" s="45">
        <v>50591</v>
      </c>
      <c r="B77" s="40">
        <f t="shared" si="11"/>
        <v>91</v>
      </c>
      <c r="C77" s="26">
        <f t="shared" si="7"/>
        <v>37556908</v>
      </c>
      <c r="D77" s="27">
        <f t="shared" si="8"/>
        <v>675136.53000000119</v>
      </c>
      <c r="E77" s="26">
        <f t="shared" si="9"/>
        <v>36881771.469999999</v>
      </c>
      <c r="F77" s="26">
        <f t="shared" si="10"/>
        <v>986215867.19000018</v>
      </c>
      <c r="G77" s="26">
        <f t="shared" si="6"/>
        <v>985540730.66000021</v>
      </c>
    </row>
    <row r="78" spans="1:7" x14ac:dyDescent="0.25">
      <c r="A78" s="45">
        <v>50683</v>
      </c>
      <c r="B78" s="40">
        <f t="shared" si="11"/>
        <v>92</v>
      </c>
      <c r="C78" s="26">
        <f t="shared" si="7"/>
        <v>37556908</v>
      </c>
      <c r="D78" s="27">
        <f t="shared" si="8"/>
        <v>295368.04999999702</v>
      </c>
      <c r="E78" s="26">
        <f t="shared" si="9"/>
        <v>37261539.950000003</v>
      </c>
      <c r="F78" s="26">
        <f t="shared" si="10"/>
        <v>985540730.66000021</v>
      </c>
      <c r="G78" s="26">
        <f t="shared" si="6"/>
        <v>985245362.61000025</v>
      </c>
    </row>
    <row r="79" spans="1:7" x14ac:dyDescent="0.25">
      <c r="A79" s="45">
        <v>50775</v>
      </c>
      <c r="B79" s="40">
        <f t="shared" si="11"/>
        <v>92</v>
      </c>
      <c r="C79" s="26">
        <f t="shared" si="7"/>
        <v>37556908</v>
      </c>
      <c r="D79" s="27">
        <f t="shared" si="8"/>
        <v>306535.3900000006</v>
      </c>
      <c r="E79" s="26">
        <f t="shared" si="9"/>
        <v>37250372.609999999</v>
      </c>
      <c r="F79" s="26">
        <f t="shared" si="10"/>
        <v>985245362.61000025</v>
      </c>
      <c r="G79" s="26">
        <f t="shared" si="6"/>
        <v>984938827.22000027</v>
      </c>
    </row>
    <row r="80" spans="1:7" x14ac:dyDescent="0.25">
      <c r="A80" s="45">
        <v>50865</v>
      </c>
      <c r="B80" s="40">
        <f t="shared" si="11"/>
        <v>90</v>
      </c>
      <c r="C80" s="26">
        <f t="shared" si="7"/>
        <v>37556908</v>
      </c>
      <c r="D80" s="27">
        <f t="shared" si="8"/>
        <v>1127663.7100000009</v>
      </c>
      <c r="E80" s="26">
        <f t="shared" si="9"/>
        <v>36429244.289999999</v>
      </c>
      <c r="F80" s="26">
        <f t="shared" si="10"/>
        <v>984938827.22000027</v>
      </c>
      <c r="G80" s="26">
        <f t="shared" si="6"/>
        <v>983811163.51000023</v>
      </c>
    </row>
    <row r="81" spans="1:7" x14ac:dyDescent="0.25">
      <c r="A81" s="45">
        <v>50956</v>
      </c>
      <c r="B81" s="40">
        <f t="shared" si="11"/>
        <v>91</v>
      </c>
      <c r="C81" s="26">
        <f t="shared" si="7"/>
        <v>37556908</v>
      </c>
      <c r="D81" s="27">
        <f t="shared" si="8"/>
        <v>765065.8599999994</v>
      </c>
      <c r="E81" s="26">
        <f t="shared" si="9"/>
        <v>36791842.140000001</v>
      </c>
      <c r="F81" s="26">
        <f t="shared" si="10"/>
        <v>983811163.51000023</v>
      </c>
      <c r="G81" s="26">
        <f t="shared" si="6"/>
        <v>983046097.65000021</v>
      </c>
    </row>
    <row r="82" spans="1:7" x14ac:dyDescent="0.25">
      <c r="A82" s="45">
        <v>51048</v>
      </c>
      <c r="B82" s="40">
        <f t="shared" si="11"/>
        <v>92</v>
      </c>
      <c r="C82" s="26">
        <f t="shared" si="7"/>
        <v>37556908</v>
      </c>
      <c r="D82" s="27">
        <f t="shared" si="8"/>
        <v>389685.6799999997</v>
      </c>
      <c r="E82" s="26">
        <f t="shared" si="9"/>
        <v>37167222.32</v>
      </c>
      <c r="F82" s="26">
        <f t="shared" si="10"/>
        <v>983046097.65000021</v>
      </c>
      <c r="G82" s="26">
        <f t="shared" si="6"/>
        <v>982656411.97000027</v>
      </c>
    </row>
    <row r="83" spans="1:7" x14ac:dyDescent="0.25">
      <c r="A83" s="45">
        <v>51140</v>
      </c>
      <c r="B83" s="40">
        <f t="shared" si="11"/>
        <v>92</v>
      </c>
      <c r="C83" s="26">
        <f t="shared" si="7"/>
        <v>37556908</v>
      </c>
      <c r="D83" s="27">
        <f t="shared" si="8"/>
        <v>404419</v>
      </c>
      <c r="E83" s="26">
        <f t="shared" si="9"/>
        <v>37152489</v>
      </c>
      <c r="F83" s="26">
        <f t="shared" si="10"/>
        <v>982656411.97000027</v>
      </c>
      <c r="G83" s="26">
        <f t="shared" si="6"/>
        <v>982251992.97000027</v>
      </c>
    </row>
    <row r="84" spans="1:7" x14ac:dyDescent="0.25">
      <c r="A84" s="45">
        <v>51231</v>
      </c>
      <c r="B84" s="40">
        <f t="shared" si="11"/>
        <v>91</v>
      </c>
      <c r="C84" s="26">
        <f t="shared" si="7"/>
        <v>37556908</v>
      </c>
      <c r="D84" s="27">
        <f t="shared" si="8"/>
        <v>823374.56000000238</v>
      </c>
      <c r="E84" s="26">
        <f t="shared" si="9"/>
        <v>36733533.439999998</v>
      </c>
      <c r="F84" s="26">
        <f t="shared" si="10"/>
        <v>982251992.97000027</v>
      </c>
      <c r="G84" s="26">
        <f t="shared" si="6"/>
        <v>981428618.41000032</v>
      </c>
    </row>
    <row r="85" spans="1:7" x14ac:dyDescent="0.25">
      <c r="A85" s="45">
        <v>51322</v>
      </c>
      <c r="B85" s="40">
        <f t="shared" si="11"/>
        <v>91</v>
      </c>
      <c r="C85" s="26">
        <f t="shared" si="7"/>
        <v>37556908</v>
      </c>
      <c r="D85" s="27">
        <f t="shared" si="8"/>
        <v>854166.52000000328</v>
      </c>
      <c r="E85" s="26">
        <f t="shared" si="9"/>
        <v>36702741.479999997</v>
      </c>
      <c r="F85" s="26">
        <f t="shared" si="10"/>
        <v>981428618.41000032</v>
      </c>
      <c r="G85" s="26">
        <f t="shared" si="6"/>
        <v>980574451.89000034</v>
      </c>
    </row>
    <row r="86" spans="1:7" x14ac:dyDescent="0.25">
      <c r="A86" s="45">
        <v>51414</v>
      </c>
      <c r="B86" s="40">
        <f t="shared" si="11"/>
        <v>92</v>
      </c>
      <c r="C86" s="26">
        <f t="shared" si="7"/>
        <v>37556908</v>
      </c>
      <c r="D86" s="27">
        <f t="shared" si="8"/>
        <v>483134.20000000298</v>
      </c>
      <c r="E86" s="26">
        <f t="shared" si="9"/>
        <v>37073773.799999997</v>
      </c>
      <c r="F86" s="26">
        <f t="shared" si="10"/>
        <v>980574451.89000034</v>
      </c>
      <c r="G86" s="26">
        <f t="shared" si="6"/>
        <v>980091317.6900003</v>
      </c>
    </row>
    <row r="87" spans="1:7" x14ac:dyDescent="0.25">
      <c r="A87" s="45">
        <v>51506</v>
      </c>
      <c r="B87" s="40">
        <f t="shared" si="11"/>
        <v>92</v>
      </c>
      <c r="C87" s="26">
        <f t="shared" si="7"/>
        <v>37556908</v>
      </c>
      <c r="D87" s="27">
        <f t="shared" si="8"/>
        <v>501400.64999999851</v>
      </c>
      <c r="E87" s="26">
        <f t="shared" si="9"/>
        <v>37055507.350000001</v>
      </c>
      <c r="F87" s="26">
        <f t="shared" si="10"/>
        <v>980091317.6900003</v>
      </c>
      <c r="G87" s="26">
        <f t="shared" si="6"/>
        <v>979589917.04000032</v>
      </c>
    </row>
    <row r="88" spans="1:7" x14ac:dyDescent="0.25">
      <c r="A88" s="45">
        <v>51596</v>
      </c>
      <c r="B88" s="40">
        <f t="shared" si="11"/>
        <v>90</v>
      </c>
      <c r="C88" s="26">
        <f t="shared" si="7"/>
        <v>37556908</v>
      </c>
      <c r="D88" s="27">
        <f t="shared" si="8"/>
        <v>1325500.1099999994</v>
      </c>
      <c r="E88" s="26">
        <f t="shared" si="9"/>
        <v>36231407.890000001</v>
      </c>
      <c r="F88" s="26">
        <f t="shared" si="10"/>
        <v>979589917.04000032</v>
      </c>
      <c r="G88" s="26">
        <f t="shared" si="6"/>
        <v>978264416.93000031</v>
      </c>
    </row>
    <row r="89" spans="1:7" x14ac:dyDescent="0.25">
      <c r="A89" s="45">
        <v>51687</v>
      </c>
      <c r="B89" s="40">
        <f t="shared" si="11"/>
        <v>91</v>
      </c>
      <c r="C89" s="26">
        <f t="shared" si="7"/>
        <v>37556908</v>
      </c>
      <c r="D89" s="27">
        <f t="shared" si="8"/>
        <v>972498.97999999672</v>
      </c>
      <c r="E89" s="26">
        <f t="shared" si="9"/>
        <v>36584409.020000003</v>
      </c>
      <c r="F89" s="26">
        <f t="shared" si="10"/>
        <v>978264416.93000031</v>
      </c>
      <c r="G89" s="26">
        <f t="shared" si="6"/>
        <v>977291917.95000029</v>
      </c>
    </row>
    <row r="90" spans="1:7" x14ac:dyDescent="0.25">
      <c r="A90" s="45">
        <v>51779</v>
      </c>
      <c r="B90" s="40">
        <f t="shared" si="11"/>
        <v>92</v>
      </c>
      <c r="C90" s="26">
        <f t="shared" si="7"/>
        <v>37556908</v>
      </c>
      <c r="D90" s="27">
        <f t="shared" si="8"/>
        <v>607240.96999999881</v>
      </c>
      <c r="E90" s="26">
        <f t="shared" si="9"/>
        <v>36949667.030000001</v>
      </c>
      <c r="F90" s="26">
        <f t="shared" si="10"/>
        <v>977291917.95000029</v>
      </c>
      <c r="G90" s="26">
        <f t="shared" si="6"/>
        <v>976684676.98000026</v>
      </c>
    </row>
    <row r="91" spans="1:7" x14ac:dyDescent="0.25">
      <c r="A91" s="45">
        <v>51871</v>
      </c>
      <c r="B91" s="40">
        <f t="shared" si="11"/>
        <v>92</v>
      </c>
      <c r="C91" s="26">
        <f t="shared" si="7"/>
        <v>37556908</v>
      </c>
      <c r="D91" s="27">
        <f t="shared" si="8"/>
        <v>630199.65999999642</v>
      </c>
      <c r="E91" s="26">
        <f t="shared" si="9"/>
        <v>36926708.340000004</v>
      </c>
      <c r="F91" s="26">
        <f t="shared" si="10"/>
        <v>976684676.98000026</v>
      </c>
      <c r="G91" s="26">
        <f t="shared" si="6"/>
        <v>976054477.32000029</v>
      </c>
    </row>
    <row r="92" spans="1:7" x14ac:dyDescent="0.25">
      <c r="A92" s="45">
        <v>51961</v>
      </c>
      <c r="B92" s="40">
        <f t="shared" si="11"/>
        <v>90</v>
      </c>
      <c r="C92" s="26">
        <f t="shared" si="7"/>
        <v>37556908</v>
      </c>
      <c r="D92" s="27">
        <f t="shared" si="8"/>
        <v>1456262.950000003</v>
      </c>
      <c r="E92" s="26">
        <f t="shared" si="9"/>
        <v>36100645.049999997</v>
      </c>
      <c r="F92" s="26">
        <f t="shared" si="10"/>
        <v>976054477.32000029</v>
      </c>
      <c r="G92" s="26">
        <f t="shared" si="6"/>
        <v>974598214.37000024</v>
      </c>
    </row>
    <row r="93" spans="1:7" x14ac:dyDescent="0.25">
      <c r="A93" s="45">
        <v>52052</v>
      </c>
      <c r="B93" s="40">
        <f t="shared" si="11"/>
        <v>91</v>
      </c>
      <c r="C93" s="26">
        <f t="shared" si="7"/>
        <v>37556908</v>
      </c>
      <c r="D93" s="27">
        <f t="shared" si="8"/>
        <v>1109604.9099999964</v>
      </c>
      <c r="E93" s="26">
        <f t="shared" si="9"/>
        <v>36447303.090000004</v>
      </c>
      <c r="F93" s="26">
        <f t="shared" si="10"/>
        <v>974598214.37000024</v>
      </c>
      <c r="G93" s="26">
        <f t="shared" si="6"/>
        <v>973488609.46000028</v>
      </c>
    </row>
    <row r="94" spans="1:7" x14ac:dyDescent="0.25">
      <c r="A94" s="45">
        <v>52144</v>
      </c>
      <c r="B94" s="40">
        <f t="shared" si="11"/>
        <v>92</v>
      </c>
      <c r="C94" s="26">
        <f t="shared" si="7"/>
        <v>37556908</v>
      </c>
      <c r="D94" s="27">
        <f t="shared" si="8"/>
        <v>751037.28999999911</v>
      </c>
      <c r="E94" s="26">
        <f t="shared" si="9"/>
        <v>36805870.710000001</v>
      </c>
      <c r="F94" s="26">
        <f t="shared" si="10"/>
        <v>973488609.46000028</v>
      </c>
      <c r="G94" s="26">
        <f t="shared" si="6"/>
        <v>972737572.17000031</v>
      </c>
    </row>
    <row r="95" spans="1:7" x14ac:dyDescent="0.25">
      <c r="A95" s="45">
        <v>52236</v>
      </c>
      <c r="B95" s="40">
        <f t="shared" si="11"/>
        <v>92</v>
      </c>
      <c r="C95" s="26">
        <f t="shared" si="7"/>
        <v>37556908</v>
      </c>
      <c r="D95" s="27">
        <f t="shared" si="8"/>
        <v>779432.67000000179</v>
      </c>
      <c r="E95" s="26">
        <f t="shared" si="9"/>
        <v>36777475.329999998</v>
      </c>
      <c r="F95" s="26">
        <f t="shared" si="10"/>
        <v>972737572.17000031</v>
      </c>
      <c r="G95" s="26">
        <f t="shared" si="6"/>
        <v>971958139.50000036</v>
      </c>
    </row>
    <row r="96" spans="1:7" x14ac:dyDescent="0.25">
      <c r="A96" s="45">
        <v>52326</v>
      </c>
      <c r="B96" s="40">
        <f t="shared" si="11"/>
        <v>90</v>
      </c>
      <c r="C96" s="26">
        <f t="shared" si="7"/>
        <v>37556908</v>
      </c>
      <c r="D96" s="27">
        <f t="shared" si="8"/>
        <v>1607771.3299999982</v>
      </c>
      <c r="E96" s="26">
        <f t="shared" si="9"/>
        <v>35949136.670000002</v>
      </c>
      <c r="F96" s="26">
        <f t="shared" si="10"/>
        <v>971958139.50000036</v>
      </c>
      <c r="G96" s="26">
        <f t="shared" si="6"/>
        <v>970350368.17000031</v>
      </c>
    </row>
    <row r="97" spans="1:7" x14ac:dyDescent="0.25">
      <c r="A97" s="45">
        <v>52417</v>
      </c>
      <c r="B97" s="40">
        <f t="shared" si="11"/>
        <v>91</v>
      </c>
      <c r="C97" s="26">
        <f t="shared" si="7"/>
        <v>37556908</v>
      </c>
      <c r="D97" s="27">
        <f t="shared" si="8"/>
        <v>1268462.7199999988</v>
      </c>
      <c r="E97" s="26">
        <f t="shared" si="9"/>
        <v>36288445.280000001</v>
      </c>
      <c r="F97" s="26">
        <f t="shared" si="10"/>
        <v>970350368.17000031</v>
      </c>
      <c r="G97" s="26">
        <f t="shared" si="6"/>
        <v>969081905.45000029</v>
      </c>
    </row>
    <row r="98" spans="1:7" x14ac:dyDescent="0.25">
      <c r="A98" s="45">
        <v>52509</v>
      </c>
      <c r="B98" s="40">
        <f t="shared" si="11"/>
        <v>92</v>
      </c>
      <c r="C98" s="26">
        <f t="shared" si="7"/>
        <v>37556908</v>
      </c>
      <c r="D98" s="27">
        <f t="shared" si="8"/>
        <v>917646.92000000179</v>
      </c>
      <c r="E98" s="26">
        <f t="shared" si="9"/>
        <v>36639261.079999998</v>
      </c>
      <c r="F98" s="26">
        <f t="shared" si="10"/>
        <v>969081905.45000029</v>
      </c>
      <c r="G98" s="26">
        <f t="shared" si="6"/>
        <v>968164258.53000033</v>
      </c>
    </row>
    <row r="99" spans="1:7" x14ac:dyDescent="0.25">
      <c r="A99" s="45">
        <v>52601</v>
      </c>
      <c r="B99" s="40">
        <f t="shared" si="11"/>
        <v>92</v>
      </c>
      <c r="C99" s="26">
        <f t="shared" si="7"/>
        <v>37556908</v>
      </c>
      <c r="D99" s="27">
        <f t="shared" si="8"/>
        <v>952341.50999999791</v>
      </c>
      <c r="E99" s="26">
        <f t="shared" si="9"/>
        <v>36604566.490000002</v>
      </c>
      <c r="F99" s="26">
        <f t="shared" si="10"/>
        <v>968164258.53000033</v>
      </c>
      <c r="G99" s="26">
        <f t="shared" si="6"/>
        <v>967211917.02000034</v>
      </c>
    </row>
    <row r="100" spans="1:7" x14ac:dyDescent="0.25">
      <c r="A100" s="45">
        <v>52692</v>
      </c>
      <c r="B100" s="40">
        <f t="shared" si="11"/>
        <v>91</v>
      </c>
      <c r="C100" s="26">
        <f t="shared" si="7"/>
        <v>37556908</v>
      </c>
      <c r="D100" s="27">
        <f t="shared" si="8"/>
        <v>1385832.200000003</v>
      </c>
      <c r="E100" s="26">
        <f t="shared" si="9"/>
        <v>36171075.799999997</v>
      </c>
      <c r="F100" s="26">
        <f t="shared" si="10"/>
        <v>967211917.02000034</v>
      </c>
      <c r="G100" s="26">
        <f t="shared" si="6"/>
        <v>965826084.82000029</v>
      </c>
    </row>
    <row r="101" spans="1:7" x14ac:dyDescent="0.25">
      <c r="A101" s="45">
        <v>52783</v>
      </c>
      <c r="B101" s="40">
        <f t="shared" si="11"/>
        <v>91</v>
      </c>
      <c r="C101" s="26">
        <f t="shared" si="7"/>
        <v>37556908</v>
      </c>
      <c r="D101" s="27">
        <f t="shared" si="8"/>
        <v>1437658.5300000012</v>
      </c>
      <c r="E101" s="26">
        <f t="shared" si="9"/>
        <v>36119249.469999999</v>
      </c>
      <c r="F101" s="26">
        <f t="shared" si="10"/>
        <v>965826084.82000029</v>
      </c>
      <c r="G101" s="26">
        <f t="shared" si="6"/>
        <v>964388426.29000032</v>
      </c>
    </row>
    <row r="102" spans="1:7" x14ac:dyDescent="0.25">
      <c r="A102" s="45">
        <v>52875</v>
      </c>
      <c r="B102" s="40">
        <f t="shared" si="11"/>
        <v>92</v>
      </c>
      <c r="C102" s="26">
        <f t="shared" si="7"/>
        <v>37556908</v>
      </c>
      <c r="D102" s="27">
        <f t="shared" si="8"/>
        <v>1095099.0099999979</v>
      </c>
      <c r="E102" s="26">
        <f t="shared" si="9"/>
        <v>36461808.990000002</v>
      </c>
      <c r="F102" s="26">
        <f t="shared" si="10"/>
        <v>964388426.29000032</v>
      </c>
      <c r="G102" s="26">
        <f t="shared" si="6"/>
        <v>963293327.28000033</v>
      </c>
    </row>
    <row r="103" spans="1:7" x14ac:dyDescent="0.25">
      <c r="A103" s="45">
        <v>52967</v>
      </c>
      <c r="B103" s="40">
        <f t="shared" si="11"/>
        <v>92</v>
      </c>
      <c r="C103" s="26">
        <f t="shared" si="7"/>
        <v>37556908</v>
      </c>
      <c r="D103" s="27">
        <f t="shared" si="8"/>
        <v>1136502.75</v>
      </c>
      <c r="E103" s="26">
        <f t="shared" si="9"/>
        <v>36420405.25</v>
      </c>
      <c r="F103" s="26">
        <f t="shared" si="10"/>
        <v>963293327.28000033</v>
      </c>
      <c r="G103" s="26">
        <f t="shared" si="6"/>
        <v>962156824.53000033</v>
      </c>
    </row>
    <row r="104" spans="1:7" x14ac:dyDescent="0.25">
      <c r="A104" s="45">
        <v>53057</v>
      </c>
      <c r="B104" s="40">
        <f t="shared" si="11"/>
        <v>90</v>
      </c>
      <c r="C104" s="26">
        <f t="shared" si="7"/>
        <v>37556908</v>
      </c>
      <c r="D104" s="27">
        <f t="shared" si="8"/>
        <v>1970285.7199999988</v>
      </c>
      <c r="E104" s="26">
        <f t="shared" si="9"/>
        <v>35586622.280000001</v>
      </c>
      <c r="F104" s="26">
        <f t="shared" si="10"/>
        <v>962156824.53000033</v>
      </c>
      <c r="G104" s="26">
        <f t="shared" si="6"/>
        <v>960186538.8100003</v>
      </c>
    </row>
    <row r="105" spans="1:7" x14ac:dyDescent="0.25">
      <c r="A105" s="45">
        <v>53148</v>
      </c>
      <c r="B105" s="40">
        <f t="shared" si="11"/>
        <v>91</v>
      </c>
      <c r="C105" s="26">
        <f t="shared" si="7"/>
        <v>37556908</v>
      </c>
      <c r="D105" s="27">
        <f t="shared" si="8"/>
        <v>1648562.1000000015</v>
      </c>
      <c r="E105" s="26">
        <f t="shared" si="9"/>
        <v>35908345.899999999</v>
      </c>
      <c r="F105" s="26">
        <f t="shared" si="10"/>
        <v>960186538.8100003</v>
      </c>
      <c r="G105" s="26">
        <f t="shared" si="6"/>
        <v>958537976.71000028</v>
      </c>
    </row>
    <row r="106" spans="1:7" x14ac:dyDescent="0.25">
      <c r="A106" s="45">
        <v>53240</v>
      </c>
      <c r="B106" s="40">
        <f t="shared" si="11"/>
        <v>92</v>
      </c>
      <c r="C106" s="26">
        <f t="shared" si="7"/>
        <v>37556908</v>
      </c>
      <c r="D106" s="27">
        <f t="shared" si="8"/>
        <v>1316294.0900000036</v>
      </c>
      <c r="E106" s="26">
        <f t="shared" si="9"/>
        <v>36240613.909999996</v>
      </c>
      <c r="F106" s="26">
        <f t="shared" si="10"/>
        <v>958537976.71000028</v>
      </c>
      <c r="G106" s="26">
        <f t="shared" si="6"/>
        <v>957221682.62000024</v>
      </c>
    </row>
    <row r="107" spans="1:7" x14ac:dyDescent="0.25">
      <c r="A107" s="45">
        <v>53332</v>
      </c>
      <c r="B107" s="40">
        <f t="shared" si="11"/>
        <v>92</v>
      </c>
      <c r="C107" s="26">
        <f t="shared" si="7"/>
        <v>37556908</v>
      </c>
      <c r="D107" s="27">
        <f t="shared" si="8"/>
        <v>1366060.8200000003</v>
      </c>
      <c r="E107" s="26">
        <f t="shared" si="9"/>
        <v>36190847.18</v>
      </c>
      <c r="F107" s="26">
        <f t="shared" si="10"/>
        <v>957221682.62000024</v>
      </c>
      <c r="G107" s="26">
        <f t="shared" si="6"/>
        <v>955855621.80000019</v>
      </c>
    </row>
    <row r="108" spans="1:7" x14ac:dyDescent="0.25">
      <c r="A108" s="45">
        <v>53422</v>
      </c>
      <c r="B108" s="40">
        <f t="shared" si="11"/>
        <v>90</v>
      </c>
      <c r="C108" s="26">
        <f t="shared" si="7"/>
        <v>37556908</v>
      </c>
      <c r="D108" s="27">
        <f t="shared" si="8"/>
        <v>2203343.9099999964</v>
      </c>
      <c r="E108" s="26">
        <f t="shared" si="9"/>
        <v>35353564.090000004</v>
      </c>
      <c r="F108" s="26">
        <f t="shared" si="10"/>
        <v>955855621.80000019</v>
      </c>
      <c r="G108" s="26">
        <f t="shared" si="6"/>
        <v>953652277.89000022</v>
      </c>
    </row>
    <row r="109" spans="1:7" x14ac:dyDescent="0.25">
      <c r="A109" s="45">
        <v>53513</v>
      </c>
      <c r="B109" s="40">
        <f t="shared" si="11"/>
        <v>91</v>
      </c>
      <c r="C109" s="26">
        <f t="shared" si="7"/>
        <v>37556908</v>
      </c>
      <c r="D109" s="27">
        <f t="shared" si="8"/>
        <v>1892925.549999997</v>
      </c>
      <c r="E109" s="26">
        <f t="shared" si="9"/>
        <v>35663982.450000003</v>
      </c>
      <c r="F109" s="26">
        <f t="shared" si="10"/>
        <v>953652277.89000022</v>
      </c>
      <c r="G109" s="26">
        <f t="shared" si="6"/>
        <v>951759352.34000027</v>
      </c>
    </row>
    <row r="110" spans="1:7" x14ac:dyDescent="0.25">
      <c r="A110" s="45">
        <v>53605</v>
      </c>
      <c r="B110" s="40">
        <f t="shared" si="11"/>
        <v>92</v>
      </c>
      <c r="C110" s="26">
        <f t="shared" si="7"/>
        <v>37556908</v>
      </c>
      <c r="D110" s="27">
        <f t="shared" si="8"/>
        <v>1572581.799999997</v>
      </c>
      <c r="E110" s="26">
        <f t="shared" si="9"/>
        <v>35984326.200000003</v>
      </c>
      <c r="F110" s="26">
        <f t="shared" si="10"/>
        <v>951759352.34000027</v>
      </c>
      <c r="G110" s="26">
        <f t="shared" si="6"/>
        <v>950186770.54000032</v>
      </c>
    </row>
    <row r="111" spans="1:7" x14ac:dyDescent="0.25">
      <c r="A111" s="45">
        <v>53697</v>
      </c>
      <c r="B111" s="40">
        <f t="shared" si="11"/>
        <v>92</v>
      </c>
      <c r="C111" s="26">
        <f t="shared" si="7"/>
        <v>37556908</v>
      </c>
      <c r="D111" s="27">
        <f t="shared" si="8"/>
        <v>1632038.3200000003</v>
      </c>
      <c r="E111" s="26">
        <f t="shared" si="9"/>
        <v>35924869.68</v>
      </c>
      <c r="F111" s="26">
        <f t="shared" si="10"/>
        <v>950186770.54000032</v>
      </c>
      <c r="G111" s="26">
        <f t="shared" si="6"/>
        <v>948554732.22000027</v>
      </c>
    </row>
    <row r="112" spans="1:7" x14ac:dyDescent="0.25">
      <c r="A112" s="45">
        <v>53787</v>
      </c>
      <c r="B112" s="40">
        <f t="shared" si="11"/>
        <v>90</v>
      </c>
      <c r="C112" s="26">
        <f t="shared" si="7"/>
        <v>37556908</v>
      </c>
      <c r="D112" s="27">
        <f t="shared" si="8"/>
        <v>2473376.8100000024</v>
      </c>
      <c r="E112" s="26">
        <f t="shared" si="9"/>
        <v>35083531.189999998</v>
      </c>
      <c r="F112" s="26">
        <f t="shared" si="10"/>
        <v>948554732.22000027</v>
      </c>
      <c r="G112" s="26">
        <f t="shared" si="6"/>
        <v>946081355.41000032</v>
      </c>
    </row>
    <row r="113" spans="1:7" x14ac:dyDescent="0.25">
      <c r="A113" s="45">
        <v>53878</v>
      </c>
      <c r="B113" s="40">
        <f t="shared" si="11"/>
        <v>91</v>
      </c>
      <c r="C113" s="26">
        <f t="shared" si="7"/>
        <v>37556908</v>
      </c>
      <c r="D113" s="27">
        <f t="shared" si="8"/>
        <v>2176057.3100000024</v>
      </c>
      <c r="E113" s="26">
        <f t="shared" si="9"/>
        <v>35380850.689999998</v>
      </c>
      <c r="F113" s="26">
        <f t="shared" si="10"/>
        <v>946081355.41000032</v>
      </c>
      <c r="G113" s="26">
        <f t="shared" si="6"/>
        <v>943905298.10000038</v>
      </c>
    </row>
    <row r="114" spans="1:7" x14ac:dyDescent="0.25">
      <c r="A114" s="45">
        <v>53970</v>
      </c>
      <c r="B114" s="40">
        <f t="shared" si="11"/>
        <v>92</v>
      </c>
      <c r="C114" s="26">
        <f t="shared" si="7"/>
        <v>37556908</v>
      </c>
      <c r="D114" s="27">
        <f t="shared" si="8"/>
        <v>1869529.6099999994</v>
      </c>
      <c r="E114" s="26">
        <f t="shared" si="9"/>
        <v>35687378.390000001</v>
      </c>
      <c r="F114" s="26">
        <f t="shared" si="10"/>
        <v>943905298.10000038</v>
      </c>
      <c r="G114" s="26">
        <f t="shared" si="6"/>
        <v>942035768.49000037</v>
      </c>
    </row>
    <row r="115" spans="1:7" x14ac:dyDescent="0.25">
      <c r="A115" s="45">
        <v>54062</v>
      </c>
      <c r="B115" s="40">
        <f t="shared" si="11"/>
        <v>92</v>
      </c>
      <c r="C115" s="26">
        <f t="shared" si="7"/>
        <v>37556908</v>
      </c>
      <c r="D115" s="27">
        <f t="shared" si="8"/>
        <v>1940213.1899999976</v>
      </c>
      <c r="E115" s="26">
        <f t="shared" si="9"/>
        <v>35616694.810000002</v>
      </c>
      <c r="F115" s="26">
        <f t="shared" si="10"/>
        <v>942035768.49000037</v>
      </c>
      <c r="G115" s="26">
        <f t="shared" si="6"/>
        <v>940095555.30000043</v>
      </c>
    </row>
    <row r="116" spans="1:7" x14ac:dyDescent="0.25">
      <c r="A116" s="45">
        <v>54153</v>
      </c>
      <c r="B116" s="40">
        <f t="shared" si="11"/>
        <v>91</v>
      </c>
      <c r="C116" s="26">
        <f t="shared" si="7"/>
        <v>37556908</v>
      </c>
      <c r="D116" s="27">
        <f t="shared" si="8"/>
        <v>2399909.8400000036</v>
      </c>
      <c r="E116" s="26">
        <f t="shared" si="9"/>
        <v>35156998.159999996</v>
      </c>
      <c r="F116" s="26">
        <f t="shared" si="10"/>
        <v>940095555.30000043</v>
      </c>
      <c r="G116" s="26">
        <f t="shared" si="6"/>
        <v>937695645.4600004</v>
      </c>
    </row>
    <row r="117" spans="1:7" x14ac:dyDescent="0.25">
      <c r="A117" s="45">
        <v>54244</v>
      </c>
      <c r="B117" s="40">
        <f t="shared" si="11"/>
        <v>91</v>
      </c>
      <c r="C117" s="26">
        <f t="shared" si="7"/>
        <v>37556908</v>
      </c>
      <c r="D117" s="27">
        <f t="shared" si="8"/>
        <v>2489659.8900000006</v>
      </c>
      <c r="E117" s="26">
        <f t="shared" si="9"/>
        <v>35067248.109999999</v>
      </c>
      <c r="F117" s="26">
        <f t="shared" si="10"/>
        <v>937695645.4600004</v>
      </c>
      <c r="G117" s="26">
        <f t="shared" si="6"/>
        <v>935205985.57000041</v>
      </c>
    </row>
    <row r="118" spans="1:7" x14ac:dyDescent="0.25">
      <c r="A118" s="45">
        <v>54336</v>
      </c>
      <c r="B118" s="40">
        <f t="shared" si="11"/>
        <v>92</v>
      </c>
      <c r="C118" s="26">
        <f t="shared" si="7"/>
        <v>37556908</v>
      </c>
      <c r="D118" s="27">
        <f t="shared" si="8"/>
        <v>2198435.1199999973</v>
      </c>
      <c r="E118" s="26">
        <f t="shared" si="9"/>
        <v>35358472.880000003</v>
      </c>
      <c r="F118" s="26">
        <f t="shared" si="10"/>
        <v>935205985.57000041</v>
      </c>
      <c r="G118" s="26">
        <f t="shared" si="6"/>
        <v>933007550.45000041</v>
      </c>
    </row>
    <row r="119" spans="1:7" x14ac:dyDescent="0.25">
      <c r="A119" s="45">
        <v>54428</v>
      </c>
      <c r="B119" s="40">
        <f t="shared" si="11"/>
        <v>92</v>
      </c>
      <c r="C119" s="26">
        <f t="shared" si="7"/>
        <v>37556908</v>
      </c>
      <c r="D119" s="27">
        <f t="shared" si="8"/>
        <v>2281554.0399999991</v>
      </c>
      <c r="E119" s="26">
        <f t="shared" si="9"/>
        <v>35275353.960000001</v>
      </c>
      <c r="F119" s="26">
        <f t="shared" si="10"/>
        <v>933007550.45000041</v>
      </c>
      <c r="G119" s="26">
        <f t="shared" si="6"/>
        <v>930725996.41000044</v>
      </c>
    </row>
    <row r="120" spans="1:7" x14ac:dyDescent="0.25">
      <c r="A120" s="45">
        <v>54518</v>
      </c>
      <c r="B120" s="40">
        <f t="shared" si="11"/>
        <v>90</v>
      </c>
      <c r="C120" s="26">
        <f t="shared" si="7"/>
        <v>37556908</v>
      </c>
      <c r="D120" s="27">
        <f t="shared" si="8"/>
        <v>3132795.799999997</v>
      </c>
      <c r="E120" s="26">
        <f t="shared" si="9"/>
        <v>34424112.200000003</v>
      </c>
      <c r="F120" s="26">
        <f t="shared" si="10"/>
        <v>930725996.41000044</v>
      </c>
      <c r="G120" s="26">
        <f t="shared" si="6"/>
        <v>927593200.61000049</v>
      </c>
    </row>
    <row r="121" spans="1:7" x14ac:dyDescent="0.25">
      <c r="A121" s="45">
        <v>54609</v>
      </c>
      <c r="B121" s="40">
        <f t="shared" si="11"/>
        <v>91</v>
      </c>
      <c r="C121" s="26">
        <f t="shared" si="7"/>
        <v>37556908</v>
      </c>
      <c r="D121" s="27">
        <f t="shared" si="8"/>
        <v>2867463.6499999985</v>
      </c>
      <c r="E121" s="26">
        <f t="shared" si="9"/>
        <v>34689444.350000001</v>
      </c>
      <c r="F121" s="26">
        <f t="shared" si="10"/>
        <v>927593200.61000049</v>
      </c>
      <c r="G121" s="26">
        <f t="shared" si="6"/>
        <v>924725736.96000051</v>
      </c>
    </row>
    <row r="122" spans="1:7" x14ac:dyDescent="0.25">
      <c r="A122" s="45">
        <v>54701</v>
      </c>
      <c r="B122" s="40">
        <f t="shared" si="11"/>
        <v>92</v>
      </c>
      <c r="C122" s="26">
        <f t="shared" si="7"/>
        <v>37556908</v>
      </c>
      <c r="D122" s="27">
        <f t="shared" si="8"/>
        <v>2594674.6599999964</v>
      </c>
      <c r="E122" s="26">
        <f t="shared" si="9"/>
        <v>34962233.340000004</v>
      </c>
      <c r="F122" s="26">
        <f t="shared" si="10"/>
        <v>924725736.96000051</v>
      </c>
      <c r="G122" s="26">
        <f t="shared" si="6"/>
        <v>922131062.30000055</v>
      </c>
    </row>
    <row r="123" spans="1:7" x14ac:dyDescent="0.25">
      <c r="A123" s="45">
        <v>54793</v>
      </c>
      <c r="B123" s="40">
        <f t="shared" si="11"/>
        <v>92</v>
      </c>
      <c r="C123" s="26">
        <f t="shared" si="7"/>
        <v>37556908</v>
      </c>
      <c r="D123" s="27">
        <f t="shared" si="8"/>
        <v>2692774.6899999976</v>
      </c>
      <c r="E123" s="26">
        <f t="shared" si="9"/>
        <v>34864133.310000002</v>
      </c>
      <c r="F123" s="26">
        <f t="shared" si="10"/>
        <v>922131062.30000055</v>
      </c>
      <c r="G123" s="26">
        <f t="shared" si="6"/>
        <v>919438287.61000061</v>
      </c>
    </row>
    <row r="124" spans="1:7" x14ac:dyDescent="0.25">
      <c r="A124" s="45">
        <v>54883</v>
      </c>
      <c r="B124" s="40">
        <f t="shared" si="11"/>
        <v>90</v>
      </c>
      <c r="C124" s="26">
        <f t="shared" si="7"/>
        <v>37556908</v>
      </c>
      <c r="D124" s="27">
        <f t="shared" si="8"/>
        <v>3550286.3999999985</v>
      </c>
      <c r="E124" s="26">
        <f t="shared" si="9"/>
        <v>34006621.600000001</v>
      </c>
      <c r="F124" s="26">
        <f t="shared" si="10"/>
        <v>919438287.61000061</v>
      </c>
      <c r="G124" s="26">
        <f t="shared" si="6"/>
        <v>915888001.21000063</v>
      </c>
    </row>
    <row r="125" spans="1:7" x14ac:dyDescent="0.25">
      <c r="A125" s="45">
        <v>54974</v>
      </c>
      <c r="B125" s="40">
        <f t="shared" si="11"/>
        <v>91</v>
      </c>
      <c r="C125" s="26">
        <f t="shared" si="7"/>
        <v>37556908</v>
      </c>
      <c r="D125" s="27">
        <f t="shared" si="8"/>
        <v>3305206.0399999991</v>
      </c>
      <c r="E125" s="26">
        <f t="shared" si="9"/>
        <v>34251701.960000001</v>
      </c>
      <c r="F125" s="26">
        <f t="shared" si="10"/>
        <v>915888001.21000063</v>
      </c>
      <c r="G125" s="26">
        <f t="shared" si="6"/>
        <v>912582795.17000067</v>
      </c>
    </row>
    <row r="126" spans="1:7" x14ac:dyDescent="0.25">
      <c r="A126" s="45">
        <v>55066</v>
      </c>
      <c r="B126" s="40">
        <f t="shared" si="11"/>
        <v>92</v>
      </c>
      <c r="C126" s="26">
        <f t="shared" si="7"/>
        <v>37556908</v>
      </c>
      <c r="D126" s="27">
        <f t="shared" si="8"/>
        <v>3053777.6599999964</v>
      </c>
      <c r="E126" s="26">
        <f t="shared" si="9"/>
        <v>34503130.340000004</v>
      </c>
      <c r="F126" s="26">
        <f t="shared" si="10"/>
        <v>912582795.17000067</v>
      </c>
      <c r="G126" s="26">
        <f t="shared" si="6"/>
        <v>909529017.51000071</v>
      </c>
    </row>
    <row r="127" spans="1:7" x14ac:dyDescent="0.25">
      <c r="A127" s="45">
        <v>55158</v>
      </c>
      <c r="B127" s="40">
        <f t="shared" si="11"/>
        <v>92</v>
      </c>
      <c r="C127" s="26">
        <f t="shared" si="7"/>
        <v>37556908</v>
      </c>
      <c r="D127" s="27">
        <f t="shared" si="8"/>
        <v>3169235.5600000024</v>
      </c>
      <c r="E127" s="26">
        <f t="shared" si="9"/>
        <v>34387672.439999998</v>
      </c>
      <c r="F127" s="26">
        <f t="shared" si="10"/>
        <v>909529017.51000071</v>
      </c>
      <c r="G127" s="26">
        <f t="shared" si="6"/>
        <v>906359781.95000076</v>
      </c>
    </row>
    <row r="128" spans="1:7" x14ac:dyDescent="0.25">
      <c r="A128" s="45">
        <v>55248</v>
      </c>
      <c r="B128" s="40">
        <f t="shared" si="11"/>
        <v>90</v>
      </c>
      <c r="C128" s="26">
        <f t="shared" si="7"/>
        <v>37556908</v>
      </c>
      <c r="D128" s="27">
        <f t="shared" si="8"/>
        <v>4034011.9600000009</v>
      </c>
      <c r="E128" s="26">
        <f t="shared" si="9"/>
        <v>33522896.039999999</v>
      </c>
      <c r="F128" s="26">
        <f t="shared" si="10"/>
        <v>906359781.95000076</v>
      </c>
      <c r="G128" s="26">
        <f t="shared" si="6"/>
        <v>902325769.99000072</v>
      </c>
    </row>
    <row r="129" spans="1:7" x14ac:dyDescent="0.25">
      <c r="A129" s="45">
        <v>55339</v>
      </c>
      <c r="B129" s="40">
        <f t="shared" si="11"/>
        <v>91</v>
      </c>
      <c r="C129" s="26">
        <f t="shared" si="7"/>
        <v>37556908</v>
      </c>
      <c r="D129" s="27">
        <f t="shared" si="8"/>
        <v>3812396.3299999982</v>
      </c>
      <c r="E129" s="26">
        <f t="shared" si="9"/>
        <v>33744511.670000002</v>
      </c>
      <c r="F129" s="26">
        <f t="shared" si="10"/>
        <v>902325769.99000072</v>
      </c>
      <c r="G129" s="26">
        <f t="shared" si="6"/>
        <v>898513373.66000068</v>
      </c>
    </row>
    <row r="130" spans="1:7" x14ac:dyDescent="0.25">
      <c r="A130" s="45">
        <v>55431</v>
      </c>
      <c r="B130" s="40">
        <f t="shared" si="11"/>
        <v>92</v>
      </c>
      <c r="C130" s="26">
        <f t="shared" si="7"/>
        <v>37556908</v>
      </c>
      <c r="D130" s="27">
        <f t="shared" si="8"/>
        <v>3585717.4299999997</v>
      </c>
      <c r="E130" s="26">
        <f t="shared" si="9"/>
        <v>33971190.57</v>
      </c>
      <c r="F130" s="26">
        <f t="shared" si="10"/>
        <v>898513373.66000068</v>
      </c>
      <c r="G130" s="26">
        <f t="shared" si="6"/>
        <v>894927656.23000073</v>
      </c>
    </row>
    <row r="131" spans="1:7" x14ac:dyDescent="0.25">
      <c r="A131" s="45">
        <v>55523</v>
      </c>
      <c r="B131" s="40">
        <f t="shared" si="11"/>
        <v>92</v>
      </c>
      <c r="C131" s="26">
        <f t="shared" si="7"/>
        <v>37556908</v>
      </c>
      <c r="D131" s="27">
        <f t="shared" si="8"/>
        <v>3721287.0200000033</v>
      </c>
      <c r="E131" s="26">
        <f t="shared" si="9"/>
        <v>33835620.979999997</v>
      </c>
      <c r="F131" s="26">
        <f t="shared" si="10"/>
        <v>894927656.23000073</v>
      </c>
      <c r="G131" s="26">
        <f t="shared" si="6"/>
        <v>891206369.21000075</v>
      </c>
    </row>
    <row r="132" spans="1:7" x14ac:dyDescent="0.25">
      <c r="A132" s="45">
        <v>55614</v>
      </c>
      <c r="B132" s="40">
        <f t="shared" si="11"/>
        <v>91</v>
      </c>
      <c r="C132" s="26">
        <f t="shared" si="7"/>
        <v>37556908</v>
      </c>
      <c r="D132" s="27">
        <f t="shared" si="8"/>
        <v>4228231.4499999993</v>
      </c>
      <c r="E132" s="26">
        <f t="shared" si="9"/>
        <v>33328676.550000001</v>
      </c>
      <c r="F132" s="26">
        <f t="shared" si="10"/>
        <v>891206369.21000075</v>
      </c>
      <c r="G132" s="26">
        <f t="shared" ref="G132:G191" si="12">F132-D132</f>
        <v>886978137.76000071</v>
      </c>
    </row>
    <row r="133" spans="1:7" x14ac:dyDescent="0.25">
      <c r="A133" s="45">
        <v>55705</v>
      </c>
      <c r="B133" s="40">
        <f t="shared" si="11"/>
        <v>91</v>
      </c>
      <c r="C133" s="26">
        <f t="shared" ref="C133:C191" si="13">$D$2</f>
        <v>37556908</v>
      </c>
      <c r="D133" s="27">
        <f t="shared" ref="D133:D191" si="14">C133-E133</f>
        <v>4386355.7199999988</v>
      </c>
      <c r="E133" s="26">
        <f t="shared" ref="E133:E190" si="15">ROUND(F133*$B$2*B133/365,2)</f>
        <v>33170552.280000001</v>
      </c>
      <c r="F133" s="26">
        <f t="shared" si="10"/>
        <v>886978137.76000071</v>
      </c>
      <c r="G133" s="26">
        <f t="shared" si="12"/>
        <v>882591782.04000068</v>
      </c>
    </row>
    <row r="134" spans="1:7" x14ac:dyDescent="0.25">
      <c r="A134" s="45">
        <v>55797</v>
      </c>
      <c r="B134" s="40">
        <f t="shared" si="11"/>
        <v>92</v>
      </c>
      <c r="C134" s="26">
        <f t="shared" si="13"/>
        <v>37556908</v>
      </c>
      <c r="D134" s="27">
        <f t="shared" si="14"/>
        <v>4187684.4600000009</v>
      </c>
      <c r="E134" s="26">
        <f t="shared" si="15"/>
        <v>33369223.539999999</v>
      </c>
      <c r="F134" s="26">
        <f t="shared" ref="F134:F191" si="16">G133</f>
        <v>882591782.04000068</v>
      </c>
      <c r="G134" s="26">
        <f t="shared" si="12"/>
        <v>878404097.58000064</v>
      </c>
    </row>
    <row r="135" spans="1:7" x14ac:dyDescent="0.25">
      <c r="A135" s="45">
        <v>55889</v>
      </c>
      <c r="B135" s="40">
        <f t="shared" ref="B135:B191" si="17">A135-A134</f>
        <v>92</v>
      </c>
      <c r="C135" s="26">
        <f t="shared" si="13"/>
        <v>37556908</v>
      </c>
      <c r="D135" s="27">
        <f t="shared" si="14"/>
        <v>4346013.3500000015</v>
      </c>
      <c r="E135" s="26">
        <f t="shared" si="15"/>
        <v>33210894.649999999</v>
      </c>
      <c r="F135" s="26">
        <f t="shared" si="16"/>
        <v>878404097.58000064</v>
      </c>
      <c r="G135" s="26">
        <f t="shared" si="12"/>
        <v>874058084.23000062</v>
      </c>
    </row>
    <row r="136" spans="1:7" x14ac:dyDescent="0.25">
      <c r="A136" s="45">
        <v>55979</v>
      </c>
      <c r="B136" s="40">
        <f t="shared" si="17"/>
        <v>90</v>
      </c>
      <c r="C136" s="26">
        <f t="shared" si="13"/>
        <v>37556908</v>
      </c>
      <c r="D136" s="27">
        <f t="shared" si="14"/>
        <v>5228732.2800000012</v>
      </c>
      <c r="E136" s="26">
        <f t="shared" si="15"/>
        <v>32328175.719999999</v>
      </c>
      <c r="F136" s="26">
        <f t="shared" si="16"/>
        <v>874058084.23000062</v>
      </c>
      <c r="G136" s="26">
        <f t="shared" si="12"/>
        <v>868829351.95000064</v>
      </c>
    </row>
    <row r="137" spans="1:7" x14ac:dyDescent="0.25">
      <c r="A137" s="45">
        <v>56070</v>
      </c>
      <c r="B137" s="40">
        <f t="shared" si="17"/>
        <v>91</v>
      </c>
      <c r="C137" s="26">
        <f t="shared" si="13"/>
        <v>37556908</v>
      </c>
      <c r="D137" s="27">
        <f t="shared" si="14"/>
        <v>5065070.59</v>
      </c>
      <c r="E137" s="26">
        <f t="shared" si="15"/>
        <v>32491837.41</v>
      </c>
      <c r="F137" s="26">
        <f t="shared" si="16"/>
        <v>868829351.95000064</v>
      </c>
      <c r="G137" s="26">
        <f t="shared" si="12"/>
        <v>863764281.36000061</v>
      </c>
    </row>
    <row r="138" spans="1:7" x14ac:dyDescent="0.25">
      <c r="A138" s="45">
        <v>56162</v>
      </c>
      <c r="B138" s="40">
        <f t="shared" si="17"/>
        <v>92</v>
      </c>
      <c r="C138" s="26">
        <f t="shared" si="13"/>
        <v>37556908</v>
      </c>
      <c r="D138" s="27">
        <f t="shared" si="14"/>
        <v>4899518.7300000004</v>
      </c>
      <c r="E138" s="26">
        <f t="shared" si="15"/>
        <v>32657389.27</v>
      </c>
      <c r="F138" s="26">
        <f t="shared" si="16"/>
        <v>863764281.36000061</v>
      </c>
      <c r="G138" s="26">
        <f t="shared" si="12"/>
        <v>858864762.63000059</v>
      </c>
    </row>
    <row r="139" spans="1:7" x14ac:dyDescent="0.25">
      <c r="A139" s="45">
        <v>56254</v>
      </c>
      <c r="B139" s="40">
        <f t="shared" si="17"/>
        <v>92</v>
      </c>
      <c r="C139" s="26">
        <f t="shared" si="13"/>
        <v>37556908</v>
      </c>
      <c r="D139" s="27">
        <f t="shared" si="14"/>
        <v>5084760.8099999987</v>
      </c>
      <c r="E139" s="26">
        <f t="shared" si="15"/>
        <v>32472147.190000001</v>
      </c>
      <c r="F139" s="26">
        <f t="shared" si="16"/>
        <v>858864762.63000059</v>
      </c>
      <c r="G139" s="26">
        <f t="shared" si="12"/>
        <v>853780001.82000065</v>
      </c>
    </row>
    <row r="140" spans="1:7" x14ac:dyDescent="0.25">
      <c r="A140" s="45">
        <v>56344</v>
      </c>
      <c r="B140" s="40">
        <f t="shared" si="17"/>
        <v>90</v>
      </c>
      <c r="C140" s="26">
        <f t="shared" si="13"/>
        <v>37556908</v>
      </c>
      <c r="D140" s="27">
        <f t="shared" si="14"/>
        <v>5978743.5500000007</v>
      </c>
      <c r="E140" s="26">
        <f t="shared" si="15"/>
        <v>31578164.449999999</v>
      </c>
      <c r="F140" s="26">
        <f t="shared" si="16"/>
        <v>853780001.82000065</v>
      </c>
      <c r="G140" s="26">
        <f t="shared" si="12"/>
        <v>847801258.2700007</v>
      </c>
    </row>
    <row r="141" spans="1:7" x14ac:dyDescent="0.25">
      <c r="A141" s="45">
        <v>56435</v>
      </c>
      <c r="B141" s="40">
        <f t="shared" si="17"/>
        <v>91</v>
      </c>
      <c r="C141" s="26">
        <f t="shared" si="13"/>
        <v>37556908</v>
      </c>
      <c r="D141" s="27">
        <f t="shared" si="14"/>
        <v>5851463.6799999997</v>
      </c>
      <c r="E141" s="26">
        <f t="shared" si="15"/>
        <v>31705444.32</v>
      </c>
      <c r="F141" s="26">
        <f t="shared" si="16"/>
        <v>847801258.2700007</v>
      </c>
      <c r="G141" s="26">
        <f t="shared" si="12"/>
        <v>841949794.59000075</v>
      </c>
    </row>
    <row r="142" spans="1:7" x14ac:dyDescent="0.25">
      <c r="A142" s="45">
        <v>56527</v>
      </c>
      <c r="B142" s="40">
        <f t="shared" si="17"/>
        <v>92</v>
      </c>
      <c r="C142" s="26">
        <f t="shared" si="13"/>
        <v>37556908</v>
      </c>
      <c r="D142" s="27">
        <f t="shared" si="14"/>
        <v>5724285.629999999</v>
      </c>
      <c r="E142" s="26">
        <f t="shared" si="15"/>
        <v>31832622.370000001</v>
      </c>
      <c r="F142" s="26">
        <f t="shared" si="16"/>
        <v>841949794.59000075</v>
      </c>
      <c r="G142" s="26">
        <f t="shared" si="12"/>
        <v>836225508.96000075</v>
      </c>
    </row>
    <row r="143" spans="1:7" x14ac:dyDescent="0.25">
      <c r="A143" s="45">
        <v>56619</v>
      </c>
      <c r="B143" s="40">
        <f t="shared" si="17"/>
        <v>92</v>
      </c>
      <c r="C143" s="26">
        <f t="shared" si="13"/>
        <v>37556908</v>
      </c>
      <c r="D143" s="27">
        <f t="shared" si="14"/>
        <v>5940710.6700000018</v>
      </c>
      <c r="E143" s="26">
        <f t="shared" si="15"/>
        <v>31616197.329999998</v>
      </c>
      <c r="F143" s="26">
        <f t="shared" si="16"/>
        <v>836225508.96000075</v>
      </c>
      <c r="G143" s="26">
        <f t="shared" si="12"/>
        <v>830284798.2900008</v>
      </c>
    </row>
    <row r="144" spans="1:7" x14ac:dyDescent="0.25">
      <c r="A144" s="45">
        <v>56709</v>
      </c>
      <c r="B144" s="40">
        <f t="shared" si="17"/>
        <v>90</v>
      </c>
      <c r="C144" s="26">
        <f t="shared" si="13"/>
        <v>37556908</v>
      </c>
      <c r="D144" s="27">
        <f t="shared" si="14"/>
        <v>6847744.2300000004</v>
      </c>
      <c r="E144" s="26">
        <f t="shared" si="15"/>
        <v>30709163.77</v>
      </c>
      <c r="F144" s="26">
        <f t="shared" si="16"/>
        <v>830284798.2900008</v>
      </c>
      <c r="G144" s="26">
        <f t="shared" si="12"/>
        <v>823437054.06000078</v>
      </c>
    </row>
    <row r="145" spans="1:7" x14ac:dyDescent="0.25">
      <c r="A145" s="45">
        <v>56800</v>
      </c>
      <c r="B145" s="40">
        <f t="shared" si="17"/>
        <v>91</v>
      </c>
      <c r="C145" s="26">
        <f t="shared" si="13"/>
        <v>37556908</v>
      </c>
      <c r="D145" s="27">
        <f t="shared" si="14"/>
        <v>6762618.1700000018</v>
      </c>
      <c r="E145" s="26">
        <f t="shared" si="15"/>
        <v>30794289.829999998</v>
      </c>
      <c r="F145" s="26">
        <f t="shared" si="16"/>
        <v>823437054.06000078</v>
      </c>
      <c r="G145" s="26">
        <f t="shared" si="12"/>
        <v>816674435.89000082</v>
      </c>
    </row>
    <row r="146" spans="1:7" x14ac:dyDescent="0.25">
      <c r="A146" s="45">
        <v>56892</v>
      </c>
      <c r="B146" s="40">
        <f t="shared" si="17"/>
        <v>92</v>
      </c>
      <c r="C146" s="26">
        <f t="shared" si="13"/>
        <v>37556908</v>
      </c>
      <c r="D146" s="27">
        <f t="shared" si="14"/>
        <v>6679901.9299999997</v>
      </c>
      <c r="E146" s="26">
        <f t="shared" si="15"/>
        <v>30877006.07</v>
      </c>
      <c r="F146" s="26">
        <f t="shared" si="16"/>
        <v>816674435.89000082</v>
      </c>
      <c r="G146" s="26">
        <f t="shared" si="12"/>
        <v>809994533.96000087</v>
      </c>
    </row>
    <row r="147" spans="1:7" x14ac:dyDescent="0.25">
      <c r="A147" s="45">
        <v>56984</v>
      </c>
      <c r="B147" s="40">
        <f t="shared" si="17"/>
        <v>92</v>
      </c>
      <c r="C147" s="26">
        <f t="shared" si="13"/>
        <v>37556908</v>
      </c>
      <c r="D147" s="27">
        <f t="shared" si="14"/>
        <v>6932457.129999999</v>
      </c>
      <c r="E147" s="26">
        <f t="shared" si="15"/>
        <v>30624450.870000001</v>
      </c>
      <c r="F147" s="26">
        <f t="shared" si="16"/>
        <v>809994533.96000087</v>
      </c>
      <c r="G147" s="26">
        <f t="shared" si="12"/>
        <v>803062076.83000088</v>
      </c>
    </row>
    <row r="148" spans="1:7" x14ac:dyDescent="0.25">
      <c r="A148" s="45">
        <v>57075</v>
      </c>
      <c r="B148" s="40">
        <f t="shared" si="17"/>
        <v>91</v>
      </c>
      <c r="C148" s="26">
        <f t="shared" si="13"/>
        <v>37556908</v>
      </c>
      <c r="D148" s="27">
        <f t="shared" si="14"/>
        <v>7524586.5</v>
      </c>
      <c r="E148" s="26">
        <f t="shared" si="15"/>
        <v>30032321.5</v>
      </c>
      <c r="F148" s="26">
        <f t="shared" si="16"/>
        <v>803062076.83000088</v>
      </c>
      <c r="G148" s="26">
        <f t="shared" si="12"/>
        <v>795537490.33000088</v>
      </c>
    </row>
    <row r="149" spans="1:7" x14ac:dyDescent="0.25">
      <c r="A149" s="45">
        <v>57166</v>
      </c>
      <c r="B149" s="40">
        <f t="shared" si="17"/>
        <v>91</v>
      </c>
      <c r="C149" s="26">
        <f t="shared" si="13"/>
        <v>37556908</v>
      </c>
      <c r="D149" s="27">
        <f t="shared" si="14"/>
        <v>7805985.4200000018</v>
      </c>
      <c r="E149" s="26">
        <f t="shared" si="15"/>
        <v>29750922.579999998</v>
      </c>
      <c r="F149" s="26">
        <f t="shared" si="16"/>
        <v>795537490.33000088</v>
      </c>
      <c r="G149" s="26">
        <f t="shared" si="12"/>
        <v>787731504.91000092</v>
      </c>
    </row>
    <row r="150" spans="1:7" x14ac:dyDescent="0.25">
      <c r="A150" s="45">
        <v>57258</v>
      </c>
      <c r="B150" s="40">
        <f t="shared" si="17"/>
        <v>92</v>
      </c>
      <c r="C150" s="26">
        <f t="shared" si="13"/>
        <v>37556908</v>
      </c>
      <c r="D150" s="27">
        <f t="shared" si="14"/>
        <v>7774182.6099999994</v>
      </c>
      <c r="E150" s="26">
        <f t="shared" si="15"/>
        <v>29782725.390000001</v>
      </c>
      <c r="F150" s="26">
        <f t="shared" si="16"/>
        <v>787731504.91000092</v>
      </c>
      <c r="G150" s="26">
        <f t="shared" si="12"/>
        <v>779957322.30000091</v>
      </c>
    </row>
    <row r="151" spans="1:7" x14ac:dyDescent="0.25">
      <c r="A151" s="45">
        <v>57350</v>
      </c>
      <c r="B151" s="40">
        <f t="shared" si="17"/>
        <v>92</v>
      </c>
      <c r="C151" s="26">
        <f t="shared" si="13"/>
        <v>37556908</v>
      </c>
      <c r="D151" s="27">
        <f t="shared" si="14"/>
        <v>8068110.6099999994</v>
      </c>
      <c r="E151" s="26">
        <f t="shared" si="15"/>
        <v>29488797.390000001</v>
      </c>
      <c r="F151" s="26">
        <f t="shared" si="16"/>
        <v>779957322.30000091</v>
      </c>
      <c r="G151" s="26">
        <f t="shared" si="12"/>
        <v>771889211.69000089</v>
      </c>
    </row>
    <row r="152" spans="1:7" x14ac:dyDescent="0.25">
      <c r="A152" s="45">
        <v>57440</v>
      </c>
      <c r="B152" s="40">
        <f t="shared" si="17"/>
        <v>90</v>
      </c>
      <c r="C152" s="26">
        <f t="shared" si="13"/>
        <v>37556908</v>
      </c>
      <c r="D152" s="27">
        <f t="shared" si="14"/>
        <v>9007580.9899999984</v>
      </c>
      <c r="E152" s="26">
        <f t="shared" si="15"/>
        <v>28549327.010000002</v>
      </c>
      <c r="F152" s="26">
        <f t="shared" si="16"/>
        <v>771889211.69000089</v>
      </c>
      <c r="G152" s="26">
        <f t="shared" si="12"/>
        <v>762881630.70000088</v>
      </c>
    </row>
    <row r="153" spans="1:7" x14ac:dyDescent="0.25">
      <c r="A153" s="45">
        <v>57531</v>
      </c>
      <c r="B153" s="40">
        <f t="shared" si="17"/>
        <v>91</v>
      </c>
      <c r="C153" s="26">
        <f t="shared" si="13"/>
        <v>37556908</v>
      </c>
      <c r="D153" s="27">
        <f t="shared" si="14"/>
        <v>9027225.1000000015</v>
      </c>
      <c r="E153" s="26">
        <f t="shared" si="15"/>
        <v>28529682.899999999</v>
      </c>
      <c r="F153" s="26">
        <f t="shared" si="16"/>
        <v>762881630.70000088</v>
      </c>
      <c r="G153" s="26">
        <f t="shared" si="12"/>
        <v>753854405.60000086</v>
      </c>
    </row>
    <row r="154" spans="1:7" x14ac:dyDescent="0.25">
      <c r="A154" s="45">
        <v>57623</v>
      </c>
      <c r="B154" s="40">
        <f t="shared" si="17"/>
        <v>92</v>
      </c>
      <c r="C154" s="26">
        <f t="shared" si="13"/>
        <v>37556908</v>
      </c>
      <c r="D154" s="27">
        <f t="shared" si="14"/>
        <v>9055015.3999999985</v>
      </c>
      <c r="E154" s="26">
        <f t="shared" si="15"/>
        <v>28501892.600000001</v>
      </c>
      <c r="F154" s="26">
        <f t="shared" si="16"/>
        <v>753854405.60000086</v>
      </c>
      <c r="G154" s="26">
        <f t="shared" si="12"/>
        <v>744799390.20000088</v>
      </c>
    </row>
    <row r="155" spans="1:7" x14ac:dyDescent="0.25">
      <c r="A155" s="45">
        <v>57715</v>
      </c>
      <c r="B155" s="40">
        <f t="shared" si="17"/>
        <v>92</v>
      </c>
      <c r="C155" s="26">
        <f t="shared" si="13"/>
        <v>37556908</v>
      </c>
      <c r="D155" s="27">
        <f t="shared" si="14"/>
        <v>9397369.4100000001</v>
      </c>
      <c r="E155" s="26">
        <f t="shared" si="15"/>
        <v>28159538.59</v>
      </c>
      <c r="F155" s="26">
        <f t="shared" si="16"/>
        <v>744799390.20000088</v>
      </c>
      <c r="G155" s="26">
        <f t="shared" si="12"/>
        <v>735402020.79000092</v>
      </c>
    </row>
    <row r="156" spans="1:7" x14ac:dyDescent="0.25">
      <c r="A156" s="45">
        <v>57805</v>
      </c>
      <c r="B156" s="40">
        <f t="shared" si="17"/>
        <v>90</v>
      </c>
      <c r="C156" s="26">
        <f t="shared" si="13"/>
        <v>37556908</v>
      </c>
      <c r="D156" s="27">
        <f t="shared" si="14"/>
        <v>10357107.23</v>
      </c>
      <c r="E156" s="26">
        <f t="shared" si="15"/>
        <v>27199800.77</v>
      </c>
      <c r="F156" s="26">
        <f t="shared" si="16"/>
        <v>735402020.79000092</v>
      </c>
      <c r="G156" s="26">
        <f t="shared" si="12"/>
        <v>725044913.5600009</v>
      </c>
    </row>
    <row r="157" spans="1:7" x14ac:dyDescent="0.25">
      <c r="A157" s="45">
        <v>57896</v>
      </c>
      <c r="B157" s="40">
        <f t="shared" si="17"/>
        <v>91</v>
      </c>
      <c r="C157" s="26">
        <f t="shared" si="13"/>
        <v>37556908</v>
      </c>
      <c r="D157" s="27">
        <f t="shared" si="14"/>
        <v>10442214.66</v>
      </c>
      <c r="E157" s="26">
        <f t="shared" si="15"/>
        <v>27114693.34</v>
      </c>
      <c r="F157" s="26">
        <f t="shared" si="16"/>
        <v>725044913.5600009</v>
      </c>
      <c r="G157" s="26">
        <f t="shared" si="12"/>
        <v>714602698.90000093</v>
      </c>
    </row>
    <row r="158" spans="1:7" x14ac:dyDescent="0.25">
      <c r="A158" s="45">
        <v>57988</v>
      </c>
      <c r="B158" s="40">
        <f t="shared" si="17"/>
        <v>92</v>
      </c>
      <c r="C158" s="26">
        <f t="shared" si="13"/>
        <v>37556908</v>
      </c>
      <c r="D158" s="27">
        <f t="shared" si="14"/>
        <v>10539052.530000001</v>
      </c>
      <c r="E158" s="26">
        <f t="shared" si="15"/>
        <v>27017855.469999999</v>
      </c>
      <c r="F158" s="26">
        <f t="shared" si="16"/>
        <v>714602698.90000093</v>
      </c>
      <c r="G158" s="26">
        <f t="shared" si="12"/>
        <v>704063646.37000096</v>
      </c>
    </row>
    <row r="159" spans="1:7" x14ac:dyDescent="0.25">
      <c r="A159" s="45">
        <v>58080</v>
      </c>
      <c r="B159" s="40">
        <f t="shared" si="17"/>
        <v>92</v>
      </c>
      <c r="C159" s="26">
        <f t="shared" si="13"/>
        <v>37556908</v>
      </c>
      <c r="D159" s="27">
        <f t="shared" si="14"/>
        <v>10937515.34</v>
      </c>
      <c r="E159" s="26">
        <f t="shared" si="15"/>
        <v>26619392.66</v>
      </c>
      <c r="F159" s="26">
        <f t="shared" si="16"/>
        <v>704063646.37000096</v>
      </c>
      <c r="G159" s="26">
        <f t="shared" si="12"/>
        <v>693126131.03000093</v>
      </c>
    </row>
    <row r="160" spans="1:7" x14ac:dyDescent="0.25">
      <c r="A160" s="45">
        <v>58170</v>
      </c>
      <c r="B160" s="40">
        <f t="shared" si="17"/>
        <v>90</v>
      </c>
      <c r="C160" s="26">
        <f t="shared" si="13"/>
        <v>37556908</v>
      </c>
      <c r="D160" s="27">
        <f t="shared" si="14"/>
        <v>11920736.030000001</v>
      </c>
      <c r="E160" s="26">
        <f t="shared" si="15"/>
        <v>25636171.969999999</v>
      </c>
      <c r="F160" s="26">
        <f t="shared" si="16"/>
        <v>693126131.03000093</v>
      </c>
      <c r="G160" s="26">
        <f t="shared" si="12"/>
        <v>681205395.00000095</v>
      </c>
    </row>
    <row r="161" spans="1:7" x14ac:dyDescent="0.25">
      <c r="A161" s="45">
        <v>58261</v>
      </c>
      <c r="B161" s="40">
        <f t="shared" si="17"/>
        <v>91</v>
      </c>
      <c r="C161" s="26">
        <f t="shared" si="13"/>
        <v>37556908</v>
      </c>
      <c r="D161" s="27">
        <f t="shared" si="14"/>
        <v>12081692.539999999</v>
      </c>
      <c r="E161" s="26">
        <f t="shared" si="15"/>
        <v>25475215.460000001</v>
      </c>
      <c r="F161" s="26">
        <f t="shared" si="16"/>
        <v>681205395.00000095</v>
      </c>
      <c r="G161" s="26">
        <f t="shared" si="12"/>
        <v>669123702.46000099</v>
      </c>
    </row>
    <row r="162" spans="1:7" x14ac:dyDescent="0.25">
      <c r="A162" s="45">
        <v>58353</v>
      </c>
      <c r="B162" s="40">
        <f t="shared" si="17"/>
        <v>92</v>
      </c>
      <c r="C162" s="26">
        <f t="shared" si="13"/>
        <v>37556908</v>
      </c>
      <c r="D162" s="27">
        <f t="shared" si="14"/>
        <v>12258532.399999999</v>
      </c>
      <c r="E162" s="26">
        <f t="shared" si="15"/>
        <v>25298375.600000001</v>
      </c>
      <c r="F162" s="26">
        <f t="shared" si="16"/>
        <v>669123702.46000099</v>
      </c>
      <c r="G162" s="26">
        <f t="shared" si="12"/>
        <v>656865170.06000102</v>
      </c>
    </row>
    <row r="163" spans="1:7" x14ac:dyDescent="0.25">
      <c r="A163" s="45">
        <v>58445</v>
      </c>
      <c r="B163" s="40">
        <f t="shared" si="17"/>
        <v>92</v>
      </c>
      <c r="C163" s="26">
        <f t="shared" si="13"/>
        <v>37556908</v>
      </c>
      <c r="D163" s="27">
        <f t="shared" si="14"/>
        <v>12722005.68</v>
      </c>
      <c r="E163" s="26">
        <f t="shared" si="15"/>
        <v>24834902.32</v>
      </c>
      <c r="F163" s="26">
        <f t="shared" si="16"/>
        <v>656865170.06000102</v>
      </c>
      <c r="G163" s="26">
        <f t="shared" si="12"/>
        <v>644143164.38000107</v>
      </c>
    </row>
    <row r="164" spans="1:7" x14ac:dyDescent="0.25">
      <c r="A164" s="45">
        <v>58536</v>
      </c>
      <c r="B164" s="40">
        <f t="shared" si="17"/>
        <v>91</v>
      </c>
      <c r="C164" s="26">
        <f t="shared" si="13"/>
        <v>37556908</v>
      </c>
      <c r="D164" s="27">
        <f t="shared" si="14"/>
        <v>13467718.43</v>
      </c>
      <c r="E164" s="26">
        <f t="shared" si="15"/>
        <v>24089189.57</v>
      </c>
      <c r="F164" s="26">
        <f t="shared" si="16"/>
        <v>644143164.38000107</v>
      </c>
      <c r="G164" s="26">
        <f t="shared" si="12"/>
        <v>630675445.95000112</v>
      </c>
    </row>
    <row r="165" spans="1:7" x14ac:dyDescent="0.25">
      <c r="A165" s="45">
        <v>58627</v>
      </c>
      <c r="B165" s="40">
        <f t="shared" si="17"/>
        <v>91</v>
      </c>
      <c r="C165" s="26">
        <f t="shared" si="13"/>
        <v>37556908</v>
      </c>
      <c r="D165" s="27">
        <f t="shared" si="14"/>
        <v>13971374.199999999</v>
      </c>
      <c r="E165" s="26">
        <f t="shared" si="15"/>
        <v>23585533.800000001</v>
      </c>
      <c r="F165" s="26">
        <f t="shared" si="16"/>
        <v>630675445.95000112</v>
      </c>
      <c r="G165" s="26">
        <f t="shared" si="12"/>
        <v>616704071.75000107</v>
      </c>
    </row>
    <row r="166" spans="1:7" x14ac:dyDescent="0.25">
      <c r="A166" s="45">
        <v>58719</v>
      </c>
      <c r="B166" s="40">
        <f t="shared" si="17"/>
        <v>92</v>
      </c>
      <c r="C166" s="26">
        <f t="shared" si="13"/>
        <v>37556908</v>
      </c>
      <c r="D166" s="27">
        <f t="shared" si="14"/>
        <v>14240425.289999999</v>
      </c>
      <c r="E166" s="26">
        <f t="shared" si="15"/>
        <v>23316482.710000001</v>
      </c>
      <c r="F166" s="26">
        <f t="shared" si="16"/>
        <v>616704071.75000107</v>
      </c>
      <c r="G166" s="26">
        <f t="shared" si="12"/>
        <v>602463646.46000111</v>
      </c>
    </row>
    <row r="167" spans="1:7" x14ac:dyDescent="0.25">
      <c r="A167" s="45">
        <v>58811</v>
      </c>
      <c r="B167" s="40">
        <f t="shared" si="17"/>
        <v>92</v>
      </c>
      <c r="C167" s="26">
        <f t="shared" si="13"/>
        <v>37556908</v>
      </c>
      <c r="D167" s="27">
        <f t="shared" si="14"/>
        <v>14778830.41</v>
      </c>
      <c r="E167" s="26">
        <f t="shared" si="15"/>
        <v>22778077.59</v>
      </c>
      <c r="F167" s="26">
        <f t="shared" si="16"/>
        <v>602463646.46000111</v>
      </c>
      <c r="G167" s="26">
        <f t="shared" si="12"/>
        <v>587684816.05000114</v>
      </c>
    </row>
    <row r="168" spans="1:7" x14ac:dyDescent="0.25">
      <c r="A168" s="45">
        <v>58901</v>
      </c>
      <c r="B168" s="40">
        <f t="shared" si="17"/>
        <v>90</v>
      </c>
      <c r="C168" s="26">
        <f t="shared" si="13"/>
        <v>37556908</v>
      </c>
      <c r="D168" s="27">
        <f t="shared" si="14"/>
        <v>15820620.280000001</v>
      </c>
      <c r="E168" s="26">
        <f t="shared" si="15"/>
        <v>21736287.719999999</v>
      </c>
      <c r="F168" s="26">
        <f t="shared" si="16"/>
        <v>587684816.05000114</v>
      </c>
      <c r="G168" s="26">
        <f t="shared" si="12"/>
        <v>571864195.77000117</v>
      </c>
    </row>
    <row r="169" spans="1:7" x14ac:dyDescent="0.25">
      <c r="A169" s="45">
        <v>58992</v>
      </c>
      <c r="B169" s="40">
        <f t="shared" si="17"/>
        <v>91</v>
      </c>
      <c r="C169" s="26">
        <f t="shared" si="13"/>
        <v>37556908</v>
      </c>
      <c r="D169" s="27">
        <f t="shared" si="14"/>
        <v>16170753.829999998</v>
      </c>
      <c r="E169" s="26">
        <f t="shared" si="15"/>
        <v>21386154.170000002</v>
      </c>
      <c r="F169" s="26">
        <f t="shared" si="16"/>
        <v>571864195.77000117</v>
      </c>
      <c r="G169" s="26">
        <f t="shared" si="12"/>
        <v>555693441.94000113</v>
      </c>
    </row>
    <row r="170" spans="1:7" x14ac:dyDescent="0.25">
      <c r="A170" s="45">
        <v>59084</v>
      </c>
      <c r="B170" s="40">
        <f t="shared" si="17"/>
        <v>92</v>
      </c>
      <c r="C170" s="26">
        <f t="shared" si="13"/>
        <v>37556908</v>
      </c>
      <c r="D170" s="27">
        <f t="shared" si="14"/>
        <v>16547128.550000001</v>
      </c>
      <c r="E170" s="26">
        <f t="shared" si="15"/>
        <v>21009779.449999999</v>
      </c>
      <c r="F170" s="26">
        <f t="shared" si="16"/>
        <v>555693441.94000113</v>
      </c>
      <c r="G170" s="26">
        <f t="shared" si="12"/>
        <v>539146313.39000118</v>
      </c>
    </row>
    <row r="171" spans="1:7" x14ac:dyDescent="0.25">
      <c r="A171" s="45">
        <v>59176</v>
      </c>
      <c r="B171" s="40">
        <f t="shared" si="17"/>
        <v>92</v>
      </c>
      <c r="C171" s="26">
        <f t="shared" si="13"/>
        <v>37556908</v>
      </c>
      <c r="D171" s="27">
        <f t="shared" si="14"/>
        <v>17172746.010000002</v>
      </c>
      <c r="E171" s="26">
        <f t="shared" si="15"/>
        <v>20384161.989999998</v>
      </c>
      <c r="F171" s="26">
        <f t="shared" si="16"/>
        <v>539146313.39000118</v>
      </c>
      <c r="G171" s="26">
        <f t="shared" si="12"/>
        <v>521973567.38000119</v>
      </c>
    </row>
    <row r="172" spans="1:7" x14ac:dyDescent="0.25">
      <c r="A172" s="45">
        <v>59266</v>
      </c>
      <c r="B172" s="40">
        <f t="shared" si="17"/>
        <v>90</v>
      </c>
      <c r="C172" s="26">
        <f t="shared" si="13"/>
        <v>37556908</v>
      </c>
      <c r="D172" s="27">
        <f t="shared" si="14"/>
        <v>18251036.329999998</v>
      </c>
      <c r="E172" s="26">
        <f t="shared" si="15"/>
        <v>19305871.670000002</v>
      </c>
      <c r="F172" s="26">
        <f t="shared" si="16"/>
        <v>521973567.38000119</v>
      </c>
      <c r="G172" s="26">
        <f t="shared" si="12"/>
        <v>503722531.0500012</v>
      </c>
    </row>
    <row r="173" spans="1:7" x14ac:dyDescent="0.25">
      <c r="A173" s="45">
        <v>59357</v>
      </c>
      <c r="B173" s="40">
        <f t="shared" si="17"/>
        <v>91</v>
      </c>
      <c r="C173" s="26">
        <f t="shared" si="13"/>
        <v>37556908</v>
      </c>
      <c r="D173" s="27">
        <f t="shared" si="14"/>
        <v>18719065.399999999</v>
      </c>
      <c r="E173" s="26">
        <f t="shared" si="15"/>
        <v>18837842.600000001</v>
      </c>
      <c r="F173" s="26">
        <f t="shared" si="16"/>
        <v>503722531.0500012</v>
      </c>
      <c r="G173" s="26">
        <f t="shared" si="12"/>
        <v>485003465.65000123</v>
      </c>
    </row>
    <row r="174" spans="1:7" x14ac:dyDescent="0.25">
      <c r="A174" s="45">
        <v>59449</v>
      </c>
      <c r="B174" s="40">
        <f t="shared" si="17"/>
        <v>92</v>
      </c>
      <c r="C174" s="26">
        <f t="shared" si="13"/>
        <v>37556908</v>
      </c>
      <c r="D174" s="27">
        <f t="shared" si="14"/>
        <v>19219790.670000002</v>
      </c>
      <c r="E174" s="26">
        <f t="shared" si="15"/>
        <v>18337117.329999998</v>
      </c>
      <c r="F174" s="26">
        <f t="shared" si="16"/>
        <v>485003465.65000123</v>
      </c>
      <c r="G174" s="26">
        <f t="shared" si="12"/>
        <v>465783674.98000121</v>
      </c>
    </row>
    <row r="175" spans="1:7" x14ac:dyDescent="0.25">
      <c r="A175" s="45">
        <v>59541</v>
      </c>
      <c r="B175" s="40">
        <f t="shared" si="17"/>
        <v>92</v>
      </c>
      <c r="C175" s="26">
        <f t="shared" si="13"/>
        <v>37556908</v>
      </c>
      <c r="D175" s="27">
        <f t="shared" si="14"/>
        <v>19946456.73</v>
      </c>
      <c r="E175" s="26">
        <f t="shared" si="15"/>
        <v>17610451.27</v>
      </c>
      <c r="F175" s="26">
        <f t="shared" si="16"/>
        <v>465783674.98000121</v>
      </c>
      <c r="G175" s="26">
        <f t="shared" si="12"/>
        <v>445837218.25000119</v>
      </c>
    </row>
    <row r="176" spans="1:7" x14ac:dyDescent="0.25">
      <c r="A176" s="45">
        <v>59631</v>
      </c>
      <c r="B176" s="40">
        <f t="shared" si="17"/>
        <v>90</v>
      </c>
      <c r="C176" s="26">
        <f t="shared" si="13"/>
        <v>37556908</v>
      </c>
      <c r="D176" s="27">
        <f t="shared" si="14"/>
        <v>21067038.280000001</v>
      </c>
      <c r="E176" s="26">
        <f t="shared" si="15"/>
        <v>16489869.720000001</v>
      </c>
      <c r="F176" s="26">
        <f t="shared" si="16"/>
        <v>445837218.25000119</v>
      </c>
      <c r="G176" s="26">
        <f t="shared" si="12"/>
        <v>424770179.97000122</v>
      </c>
    </row>
    <row r="177" spans="1:7" x14ac:dyDescent="0.25">
      <c r="A177" s="45">
        <v>59722</v>
      </c>
      <c r="B177" s="40">
        <f t="shared" si="17"/>
        <v>91</v>
      </c>
      <c r="C177" s="26">
        <f t="shared" si="13"/>
        <v>37556908</v>
      </c>
      <c r="D177" s="27">
        <f t="shared" si="14"/>
        <v>21671667.02</v>
      </c>
      <c r="E177" s="26">
        <f t="shared" si="15"/>
        <v>15885240.98</v>
      </c>
      <c r="F177" s="26">
        <f t="shared" si="16"/>
        <v>424770179.97000122</v>
      </c>
      <c r="G177" s="26">
        <f t="shared" si="12"/>
        <v>403098512.95000124</v>
      </c>
    </row>
    <row r="178" spans="1:7" x14ac:dyDescent="0.25">
      <c r="A178" s="45">
        <v>59814</v>
      </c>
      <c r="B178" s="40">
        <f t="shared" si="17"/>
        <v>92</v>
      </c>
      <c r="C178" s="26">
        <f t="shared" si="13"/>
        <v>37556908</v>
      </c>
      <c r="D178" s="27">
        <f t="shared" si="14"/>
        <v>22316471.07</v>
      </c>
      <c r="E178" s="26">
        <f t="shared" si="15"/>
        <v>15240436.93</v>
      </c>
      <c r="F178" s="26">
        <f t="shared" si="16"/>
        <v>403098512.95000124</v>
      </c>
      <c r="G178" s="26">
        <f t="shared" si="12"/>
        <v>380782041.88000125</v>
      </c>
    </row>
    <row r="179" spans="1:7" x14ac:dyDescent="0.25">
      <c r="A179" s="45">
        <v>59906</v>
      </c>
      <c r="B179" s="40">
        <f t="shared" si="17"/>
        <v>92</v>
      </c>
      <c r="C179" s="26">
        <f t="shared" si="13"/>
        <v>37556908</v>
      </c>
      <c r="D179" s="27">
        <f t="shared" si="14"/>
        <v>23160217.100000001</v>
      </c>
      <c r="E179" s="26">
        <f t="shared" si="15"/>
        <v>14396690.9</v>
      </c>
      <c r="F179" s="26">
        <f t="shared" si="16"/>
        <v>380782041.88000125</v>
      </c>
      <c r="G179" s="26">
        <f t="shared" si="12"/>
        <v>357621824.78000122</v>
      </c>
    </row>
    <row r="180" spans="1:7" x14ac:dyDescent="0.25">
      <c r="A180" s="45">
        <v>59997</v>
      </c>
      <c r="B180" s="40">
        <f t="shared" si="17"/>
        <v>91</v>
      </c>
      <c r="C180" s="26">
        <f t="shared" si="13"/>
        <v>37556908</v>
      </c>
      <c r="D180" s="27">
        <f t="shared" si="14"/>
        <v>24182831.539999999</v>
      </c>
      <c r="E180" s="26">
        <f t="shared" si="15"/>
        <v>13374076.460000001</v>
      </c>
      <c r="F180" s="26">
        <f t="shared" si="16"/>
        <v>357621824.78000122</v>
      </c>
      <c r="G180" s="26">
        <f t="shared" si="12"/>
        <v>333438993.2400012</v>
      </c>
    </row>
    <row r="181" spans="1:7" x14ac:dyDescent="0.25">
      <c r="A181" s="45">
        <v>60088</v>
      </c>
      <c r="B181" s="40">
        <f t="shared" si="17"/>
        <v>91</v>
      </c>
      <c r="C181" s="26">
        <f t="shared" si="13"/>
        <v>37556908</v>
      </c>
      <c r="D181" s="27">
        <f t="shared" si="14"/>
        <v>25087203.18</v>
      </c>
      <c r="E181" s="26">
        <f t="shared" si="15"/>
        <v>12469704.82</v>
      </c>
      <c r="F181" s="26">
        <f t="shared" si="16"/>
        <v>333438993.2400012</v>
      </c>
      <c r="G181" s="26">
        <f t="shared" si="12"/>
        <v>308351790.06000119</v>
      </c>
    </row>
    <row r="182" spans="1:7" x14ac:dyDescent="0.25">
      <c r="A182" s="45">
        <v>60180</v>
      </c>
      <c r="B182" s="40">
        <f t="shared" si="17"/>
        <v>92</v>
      </c>
      <c r="C182" s="26">
        <f t="shared" si="13"/>
        <v>37556908</v>
      </c>
      <c r="D182" s="27">
        <f t="shared" si="14"/>
        <v>25898675.939999998</v>
      </c>
      <c r="E182" s="26">
        <f t="shared" si="15"/>
        <v>11658232.060000001</v>
      </c>
      <c r="F182" s="26">
        <f t="shared" si="16"/>
        <v>308351790.06000119</v>
      </c>
      <c r="G182" s="26">
        <f t="shared" si="12"/>
        <v>282453114.1200012</v>
      </c>
    </row>
    <row r="183" spans="1:7" x14ac:dyDescent="0.25">
      <c r="A183" s="45">
        <v>60272</v>
      </c>
      <c r="B183" s="40">
        <f t="shared" si="17"/>
        <v>92</v>
      </c>
      <c r="C183" s="26">
        <f t="shared" si="13"/>
        <v>37556908</v>
      </c>
      <c r="D183" s="27">
        <f t="shared" si="14"/>
        <v>26877858.75</v>
      </c>
      <c r="E183" s="26">
        <f t="shared" si="15"/>
        <v>10679049.25</v>
      </c>
      <c r="F183" s="26">
        <f t="shared" si="16"/>
        <v>282453114.1200012</v>
      </c>
      <c r="G183" s="26">
        <f t="shared" si="12"/>
        <v>255575255.3700012</v>
      </c>
    </row>
    <row r="184" spans="1:7" x14ac:dyDescent="0.25">
      <c r="A184" s="45">
        <v>60362</v>
      </c>
      <c r="B184" s="40">
        <f t="shared" si="17"/>
        <v>90</v>
      </c>
      <c r="C184" s="26">
        <f t="shared" si="13"/>
        <v>37556908</v>
      </c>
      <c r="D184" s="27">
        <f t="shared" si="14"/>
        <v>28104124.579999998</v>
      </c>
      <c r="E184" s="26">
        <f t="shared" si="15"/>
        <v>9452783.4199999999</v>
      </c>
      <c r="F184" s="26">
        <f t="shared" si="16"/>
        <v>255575255.3700012</v>
      </c>
      <c r="G184" s="26">
        <f t="shared" si="12"/>
        <v>227471130.79000121</v>
      </c>
    </row>
    <row r="185" spans="1:7" x14ac:dyDescent="0.25">
      <c r="A185" s="45">
        <v>60453</v>
      </c>
      <c r="B185" s="40">
        <f t="shared" si="17"/>
        <v>91</v>
      </c>
      <c r="C185" s="26">
        <f t="shared" si="13"/>
        <v>37556908</v>
      </c>
      <c r="D185" s="27">
        <f t="shared" si="14"/>
        <v>29050110.920000002</v>
      </c>
      <c r="E185" s="26">
        <f t="shared" si="15"/>
        <v>8506797.0800000001</v>
      </c>
      <c r="F185" s="26">
        <f t="shared" si="16"/>
        <v>227471130.79000121</v>
      </c>
      <c r="G185" s="26">
        <f t="shared" si="12"/>
        <v>198421019.8700012</v>
      </c>
    </row>
    <row r="186" spans="1:7" x14ac:dyDescent="0.25">
      <c r="A186" s="45">
        <v>60545</v>
      </c>
      <c r="B186" s="40">
        <f t="shared" si="17"/>
        <v>92</v>
      </c>
      <c r="C186" s="26">
        <f t="shared" si="13"/>
        <v>37556908</v>
      </c>
      <c r="D186" s="27">
        <f t="shared" si="14"/>
        <v>30054962.59</v>
      </c>
      <c r="E186" s="26">
        <f t="shared" si="15"/>
        <v>7501945.4100000001</v>
      </c>
      <c r="F186" s="26">
        <f t="shared" si="16"/>
        <v>198421019.8700012</v>
      </c>
      <c r="G186" s="26">
        <f t="shared" si="12"/>
        <v>168366057.28000119</v>
      </c>
    </row>
    <row r="187" spans="1:7" x14ac:dyDescent="0.25">
      <c r="A187" s="45">
        <v>60637</v>
      </c>
      <c r="B187" s="40">
        <f t="shared" si="17"/>
        <v>92</v>
      </c>
      <c r="C187" s="26">
        <f t="shared" si="13"/>
        <v>37556908</v>
      </c>
      <c r="D187" s="27">
        <f t="shared" si="14"/>
        <v>31191287.199999999</v>
      </c>
      <c r="E187" s="26">
        <f t="shared" si="15"/>
        <v>6365620.7999999998</v>
      </c>
      <c r="F187" s="26">
        <f t="shared" si="16"/>
        <v>168366057.28000119</v>
      </c>
      <c r="G187" s="26">
        <f t="shared" si="12"/>
        <v>137174770.08000121</v>
      </c>
    </row>
    <row r="188" spans="1:7" x14ac:dyDescent="0.25">
      <c r="A188" s="45">
        <v>60727</v>
      </c>
      <c r="B188" s="40">
        <f t="shared" si="17"/>
        <v>90</v>
      </c>
      <c r="C188" s="26">
        <f t="shared" si="13"/>
        <v>37556908</v>
      </c>
      <c r="D188" s="27">
        <f t="shared" si="14"/>
        <v>32483320.609999999</v>
      </c>
      <c r="E188" s="26">
        <f t="shared" si="15"/>
        <v>5073587.3899999997</v>
      </c>
      <c r="F188" s="26">
        <f t="shared" si="16"/>
        <v>137174770.08000121</v>
      </c>
      <c r="G188" s="26">
        <f t="shared" si="12"/>
        <v>104691449.47000121</v>
      </c>
    </row>
    <row r="189" spans="1:7" x14ac:dyDescent="0.25">
      <c r="A189" s="45">
        <v>60818</v>
      </c>
      <c r="B189" s="40">
        <f t="shared" si="17"/>
        <v>91</v>
      </c>
      <c r="C189" s="26">
        <f t="shared" si="13"/>
        <v>37556908</v>
      </c>
      <c r="D189" s="27">
        <f t="shared" si="14"/>
        <v>33641734.619999997</v>
      </c>
      <c r="E189" s="26">
        <f t="shared" si="15"/>
        <v>3915173.38</v>
      </c>
      <c r="F189" s="26">
        <f t="shared" si="16"/>
        <v>104691449.47000121</v>
      </c>
      <c r="G189" s="26">
        <f t="shared" si="12"/>
        <v>71049714.850001216</v>
      </c>
    </row>
    <row r="190" spans="1:7" x14ac:dyDescent="0.25">
      <c r="A190" s="45">
        <v>60910</v>
      </c>
      <c r="B190" s="40">
        <f t="shared" si="17"/>
        <v>92</v>
      </c>
      <c r="C190" s="26">
        <f t="shared" si="13"/>
        <v>37556908</v>
      </c>
      <c r="D190" s="27">
        <f t="shared" si="14"/>
        <v>34870644.810000002</v>
      </c>
      <c r="E190" s="26">
        <f t="shared" si="15"/>
        <v>2686263.19</v>
      </c>
      <c r="F190" s="26">
        <f t="shared" si="16"/>
        <v>71049714.850001216</v>
      </c>
      <c r="G190" s="26">
        <f t="shared" si="12"/>
        <v>36179070.040001214</v>
      </c>
    </row>
    <row r="191" spans="1:7" x14ac:dyDescent="0.25">
      <c r="A191" s="45">
        <v>61002</v>
      </c>
      <c r="B191" s="40">
        <f t="shared" si="17"/>
        <v>92</v>
      </c>
      <c r="C191" s="26">
        <f t="shared" si="13"/>
        <v>37556908</v>
      </c>
      <c r="D191" s="27">
        <f t="shared" si="14"/>
        <v>36179070.039999999</v>
      </c>
      <c r="E191" s="26">
        <f>1377837.96</f>
        <v>1377837.96</v>
      </c>
      <c r="F191" s="26">
        <f t="shared" si="16"/>
        <v>36179070.040001214</v>
      </c>
      <c r="G191" s="26">
        <f t="shared" si="12"/>
        <v>1.214444637298584E-6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36E69-78FC-41F6-93A3-2414AF10A174}">
  <dimension ref="A1:P3"/>
  <sheetViews>
    <sheetView workbookViewId="0">
      <selection activeCell="N2" sqref="N2"/>
    </sheetView>
  </sheetViews>
  <sheetFormatPr defaultRowHeight="15" x14ac:dyDescent="0.25"/>
  <cols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16.7109375" bestFit="1" customWidth="1"/>
    <col min="9" max="9" width="20.42578125" bestFit="1" customWidth="1"/>
    <col min="12" max="12" width="24" bestFit="1" customWidth="1"/>
    <col min="13" max="13" width="15.7109375" bestFit="1" customWidth="1"/>
    <col min="14" max="14" width="14" bestFit="1" customWidth="1"/>
    <col min="15" max="15" width="19.85546875" bestFit="1" customWidth="1"/>
    <col min="16" max="16" width="86" bestFit="1" customWidth="1"/>
  </cols>
  <sheetData>
    <row r="1" spans="1:16" x14ac:dyDescent="0.25">
      <c r="A1" s="119" t="s">
        <v>75</v>
      </c>
      <c r="B1" s="98" t="s">
        <v>1</v>
      </c>
      <c r="C1" s="98" t="s">
        <v>2</v>
      </c>
      <c r="D1" s="98" t="s">
        <v>11</v>
      </c>
      <c r="E1" s="98" t="s">
        <v>12</v>
      </c>
      <c r="F1" s="98" t="s">
        <v>13</v>
      </c>
      <c r="G1" s="98" t="s">
        <v>22</v>
      </c>
      <c r="H1" s="98" t="s">
        <v>332</v>
      </c>
      <c r="I1" s="98" t="s">
        <v>333</v>
      </c>
      <c r="J1" s="98" t="s">
        <v>3</v>
      </c>
      <c r="K1" s="98" t="s">
        <v>4</v>
      </c>
      <c r="L1" s="98" t="s">
        <v>5</v>
      </c>
      <c r="M1" s="98" t="s">
        <v>6</v>
      </c>
      <c r="N1" s="98" t="s">
        <v>7</v>
      </c>
      <c r="O1" s="98" t="s">
        <v>8</v>
      </c>
      <c r="P1" s="98" t="s">
        <v>168</v>
      </c>
    </row>
    <row r="2" spans="1:16" x14ac:dyDescent="0.25">
      <c r="A2" s="118" t="s">
        <v>0</v>
      </c>
      <c r="B2" s="97" t="s">
        <v>9</v>
      </c>
      <c r="C2" s="97" t="s">
        <v>386</v>
      </c>
      <c r="D2" s="97" t="s">
        <v>65</v>
      </c>
      <c r="E2" s="97" t="s">
        <v>66</v>
      </c>
      <c r="F2" s="97" t="s">
        <v>187</v>
      </c>
      <c r="G2" s="97" t="s">
        <v>385</v>
      </c>
      <c r="H2" s="97" t="s">
        <v>326</v>
      </c>
      <c r="I2" s="97" t="s">
        <v>331</v>
      </c>
      <c r="J2" s="97" t="s">
        <v>739</v>
      </c>
      <c r="K2" s="97" t="s">
        <v>0</v>
      </c>
      <c r="L2" s="97" t="s">
        <v>16</v>
      </c>
      <c r="M2" s="97" t="s">
        <v>76</v>
      </c>
      <c r="N2" s="97" t="s">
        <v>740</v>
      </c>
      <c r="O2" s="97" t="s">
        <v>71</v>
      </c>
      <c r="P2" s="97" t="s">
        <v>759</v>
      </c>
    </row>
    <row r="3" spans="1:16" x14ac:dyDescent="0.25">
      <c r="A3" s="118" t="s">
        <v>0</v>
      </c>
      <c r="B3" s="97" t="s">
        <v>9</v>
      </c>
      <c r="C3" s="97" t="s">
        <v>386</v>
      </c>
      <c r="D3" s="97" t="s">
        <v>65</v>
      </c>
      <c r="E3" s="97" t="s">
        <v>66</v>
      </c>
      <c r="F3" s="97" t="s">
        <v>187</v>
      </c>
      <c r="G3" s="97" t="s">
        <v>385</v>
      </c>
      <c r="H3" s="97" t="s">
        <v>326</v>
      </c>
      <c r="I3" s="97" t="s">
        <v>331</v>
      </c>
      <c r="J3" s="97" t="s">
        <v>739</v>
      </c>
      <c r="K3" s="97" t="s">
        <v>0</v>
      </c>
      <c r="L3" s="97" t="s">
        <v>16</v>
      </c>
      <c r="M3" s="97" t="s">
        <v>69</v>
      </c>
      <c r="N3" s="97" t="s">
        <v>740</v>
      </c>
      <c r="O3" s="97" t="s">
        <v>71</v>
      </c>
      <c r="P3" s="97" t="s">
        <v>760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02BD3-9CA0-4D66-B1E0-FC6FA078F19C}">
  <dimension ref="A1:I29"/>
  <sheetViews>
    <sheetView topLeftCell="A8" workbookViewId="0">
      <selection activeCell="N2" sqref="N2"/>
    </sheetView>
  </sheetViews>
  <sheetFormatPr defaultRowHeight="15" x14ac:dyDescent="0.25"/>
  <cols>
    <col min="1" max="1" width="15.140625" bestFit="1" customWidth="1"/>
    <col min="2" max="2" width="11.140625" bestFit="1" customWidth="1"/>
    <col min="3" max="3" width="18.42578125" bestFit="1" customWidth="1"/>
    <col min="4" max="4" width="14.28515625" bestFit="1" customWidth="1"/>
    <col min="5" max="5" width="11" bestFit="1" customWidth="1"/>
    <col min="6" max="6" width="15.28515625" bestFit="1" customWidth="1"/>
    <col min="7" max="7" width="14.28515625" bestFit="1" customWidth="1"/>
  </cols>
  <sheetData>
    <row r="1" spans="1:9" x14ac:dyDescent="0.25">
      <c r="A1" s="128" t="s">
        <v>267</v>
      </c>
      <c r="B1" s="46">
        <v>44045</v>
      </c>
      <c r="C1" s="129" t="s">
        <v>377</v>
      </c>
      <c r="D1" s="129">
        <v>2000000</v>
      </c>
      <c r="E1" s="12"/>
      <c r="F1" s="12"/>
      <c r="G1" s="12"/>
      <c r="H1" s="12"/>
      <c r="I1" s="12"/>
    </row>
    <row r="2" spans="1:9" x14ac:dyDescent="0.25">
      <c r="A2" s="128" t="s">
        <v>268</v>
      </c>
      <c r="B2" s="127">
        <v>0.15</v>
      </c>
      <c r="C2" s="126" t="s">
        <v>381</v>
      </c>
      <c r="D2" s="117">
        <f>ROUNDUP(210024.601959053,0)</f>
        <v>210025</v>
      </c>
      <c r="E2" s="12"/>
      <c r="F2" s="12"/>
      <c r="G2" s="12"/>
      <c r="H2" s="12"/>
      <c r="I2" s="12"/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177">
        <v>44046</v>
      </c>
      <c r="B4" s="116">
        <f>DAYS360(B1,A4,TRUE)</f>
        <v>1</v>
      </c>
      <c r="C4" s="292">
        <f>E4</f>
        <v>834</v>
      </c>
      <c r="D4" s="293">
        <v>0</v>
      </c>
      <c r="E4" s="292">
        <f>ROUNDUP(F4*$B$2*B4/360,0)</f>
        <v>834</v>
      </c>
      <c r="F4" s="292">
        <f>D1</f>
        <v>2000000</v>
      </c>
      <c r="G4" s="292">
        <f t="shared" ref="G4:G28" si="0">F4-D4</f>
        <v>2000000</v>
      </c>
    </row>
    <row r="5" spans="1:9" x14ac:dyDescent="0.25">
      <c r="A5" s="177">
        <v>44138</v>
      </c>
      <c r="B5" s="116">
        <f>DAYS360(A4,A5,TRUE)</f>
        <v>90</v>
      </c>
      <c r="C5" s="292">
        <f t="shared" ref="C5:C16" si="1">E5</f>
        <v>75000</v>
      </c>
      <c r="D5" s="293">
        <v>0</v>
      </c>
      <c r="E5" s="292">
        <f t="shared" ref="E5:E16" si="2">ROUNDUP(F5*$B$2*B5/360,0)</f>
        <v>75000</v>
      </c>
      <c r="F5" s="292">
        <f t="shared" ref="F5:F28" si="3">G4</f>
        <v>2000000</v>
      </c>
      <c r="G5" s="292">
        <f t="shared" si="0"/>
        <v>2000000</v>
      </c>
    </row>
    <row r="6" spans="1:9" x14ac:dyDescent="0.25">
      <c r="A6" s="177">
        <v>44230</v>
      </c>
      <c r="B6" s="116">
        <f>DAYS360(A5,A6,TRUE)</f>
        <v>90</v>
      </c>
      <c r="C6" s="292">
        <f t="shared" si="1"/>
        <v>75000</v>
      </c>
      <c r="D6" s="293">
        <v>0</v>
      </c>
      <c r="E6" s="292">
        <f t="shared" si="2"/>
        <v>75000</v>
      </c>
      <c r="F6" s="292">
        <f t="shared" si="3"/>
        <v>2000000</v>
      </c>
      <c r="G6" s="292">
        <f t="shared" si="0"/>
        <v>2000000</v>
      </c>
    </row>
    <row r="7" spans="1:9" x14ac:dyDescent="0.25">
      <c r="A7" s="177">
        <v>44319</v>
      </c>
      <c r="B7" s="116">
        <f t="shared" ref="B7:B28" si="4">DAYS360(A6,A7,TRUE)</f>
        <v>90</v>
      </c>
      <c r="C7" s="292">
        <f t="shared" si="1"/>
        <v>75000</v>
      </c>
      <c r="D7" s="293">
        <v>0</v>
      </c>
      <c r="E7" s="292">
        <f t="shared" si="2"/>
        <v>75000</v>
      </c>
      <c r="F7" s="292">
        <f t="shared" si="3"/>
        <v>2000000</v>
      </c>
      <c r="G7" s="292">
        <f t="shared" si="0"/>
        <v>2000000</v>
      </c>
    </row>
    <row r="8" spans="1:9" x14ac:dyDescent="0.25">
      <c r="A8" s="177">
        <v>44411</v>
      </c>
      <c r="B8" s="116">
        <f t="shared" si="4"/>
        <v>90</v>
      </c>
      <c r="C8" s="292">
        <f t="shared" si="1"/>
        <v>75000</v>
      </c>
      <c r="D8" s="293">
        <v>0</v>
      </c>
      <c r="E8" s="292">
        <f t="shared" si="2"/>
        <v>75000</v>
      </c>
      <c r="F8" s="292">
        <f t="shared" si="3"/>
        <v>2000000</v>
      </c>
      <c r="G8" s="292">
        <f t="shared" si="0"/>
        <v>2000000</v>
      </c>
    </row>
    <row r="9" spans="1:9" x14ac:dyDescent="0.25">
      <c r="A9" s="177">
        <v>44503</v>
      </c>
      <c r="B9" s="116">
        <f t="shared" si="4"/>
        <v>90</v>
      </c>
      <c r="C9" s="292">
        <f t="shared" si="1"/>
        <v>75000</v>
      </c>
      <c r="D9" s="293">
        <v>0</v>
      </c>
      <c r="E9" s="292">
        <f t="shared" si="2"/>
        <v>75000</v>
      </c>
      <c r="F9" s="292">
        <f t="shared" si="3"/>
        <v>2000000</v>
      </c>
      <c r="G9" s="292">
        <f t="shared" si="0"/>
        <v>2000000</v>
      </c>
    </row>
    <row r="10" spans="1:9" x14ac:dyDescent="0.25">
      <c r="A10" s="177">
        <v>44595</v>
      </c>
      <c r="B10" s="116">
        <f t="shared" si="4"/>
        <v>90</v>
      </c>
      <c r="C10" s="292">
        <f t="shared" si="1"/>
        <v>75000</v>
      </c>
      <c r="D10" s="293">
        <v>0</v>
      </c>
      <c r="E10" s="292">
        <f t="shared" si="2"/>
        <v>75000</v>
      </c>
      <c r="F10" s="292">
        <f t="shared" si="3"/>
        <v>2000000</v>
      </c>
      <c r="G10" s="292">
        <f t="shared" si="0"/>
        <v>2000000</v>
      </c>
    </row>
    <row r="11" spans="1:9" x14ac:dyDescent="0.25">
      <c r="A11" s="177">
        <v>44684</v>
      </c>
      <c r="B11" s="116">
        <f t="shared" si="4"/>
        <v>90</v>
      </c>
      <c r="C11" s="292">
        <f t="shared" si="1"/>
        <v>75000</v>
      </c>
      <c r="D11" s="293">
        <v>0</v>
      </c>
      <c r="E11" s="292">
        <f t="shared" si="2"/>
        <v>75000</v>
      </c>
      <c r="F11" s="292">
        <f t="shared" si="3"/>
        <v>2000000</v>
      </c>
      <c r="G11" s="292">
        <f t="shared" si="0"/>
        <v>2000000</v>
      </c>
    </row>
    <row r="12" spans="1:9" x14ac:dyDescent="0.25">
      <c r="A12" s="177">
        <v>44776</v>
      </c>
      <c r="B12" s="116">
        <f t="shared" si="4"/>
        <v>90</v>
      </c>
      <c r="C12" s="292">
        <f t="shared" si="1"/>
        <v>75000</v>
      </c>
      <c r="D12" s="293">
        <v>0</v>
      </c>
      <c r="E12" s="292">
        <f t="shared" si="2"/>
        <v>75000</v>
      </c>
      <c r="F12" s="292">
        <f t="shared" si="3"/>
        <v>2000000</v>
      </c>
      <c r="G12" s="292">
        <f t="shared" si="0"/>
        <v>2000000</v>
      </c>
    </row>
    <row r="13" spans="1:9" x14ac:dyDescent="0.25">
      <c r="A13" s="177">
        <v>44868</v>
      </c>
      <c r="B13" s="116">
        <f t="shared" si="4"/>
        <v>90</v>
      </c>
      <c r="C13" s="292">
        <f t="shared" si="1"/>
        <v>75000</v>
      </c>
      <c r="D13" s="293">
        <v>0</v>
      </c>
      <c r="E13" s="292">
        <f t="shared" si="2"/>
        <v>75000</v>
      </c>
      <c r="F13" s="292">
        <f t="shared" si="3"/>
        <v>2000000</v>
      </c>
      <c r="G13" s="292">
        <f t="shared" si="0"/>
        <v>2000000</v>
      </c>
    </row>
    <row r="14" spans="1:9" x14ac:dyDescent="0.25">
      <c r="A14" s="177">
        <v>44960</v>
      </c>
      <c r="B14" s="116">
        <f t="shared" si="4"/>
        <v>90</v>
      </c>
      <c r="C14" s="292">
        <f t="shared" si="1"/>
        <v>75000</v>
      </c>
      <c r="D14" s="293">
        <v>0</v>
      </c>
      <c r="E14" s="292">
        <f t="shared" si="2"/>
        <v>75000</v>
      </c>
      <c r="F14" s="292">
        <f t="shared" si="3"/>
        <v>2000000</v>
      </c>
      <c r="G14" s="292">
        <f t="shared" si="0"/>
        <v>2000000</v>
      </c>
    </row>
    <row r="15" spans="1:9" x14ac:dyDescent="0.25">
      <c r="A15" s="177">
        <v>45049</v>
      </c>
      <c r="B15" s="116">
        <f t="shared" si="4"/>
        <v>90</v>
      </c>
      <c r="C15" s="292">
        <f t="shared" si="1"/>
        <v>75000</v>
      </c>
      <c r="D15" s="293">
        <v>0</v>
      </c>
      <c r="E15" s="292">
        <f t="shared" si="2"/>
        <v>75000</v>
      </c>
      <c r="F15" s="292">
        <f t="shared" si="3"/>
        <v>2000000</v>
      </c>
      <c r="G15" s="292">
        <f t="shared" si="0"/>
        <v>2000000</v>
      </c>
    </row>
    <row r="16" spans="1:9" x14ac:dyDescent="0.25">
      <c r="A16" s="177">
        <v>45141</v>
      </c>
      <c r="B16" s="116">
        <f t="shared" si="4"/>
        <v>90</v>
      </c>
      <c r="C16" s="292">
        <f t="shared" si="1"/>
        <v>75000</v>
      </c>
      <c r="D16" s="293">
        <v>0</v>
      </c>
      <c r="E16" s="292">
        <f t="shared" si="2"/>
        <v>75000</v>
      </c>
      <c r="F16" s="292">
        <f t="shared" si="3"/>
        <v>2000000</v>
      </c>
      <c r="G16" s="292">
        <f t="shared" si="0"/>
        <v>2000000</v>
      </c>
    </row>
    <row r="17" spans="1:7" x14ac:dyDescent="0.25">
      <c r="A17" s="177">
        <v>45233</v>
      </c>
      <c r="B17" s="116">
        <f t="shared" si="4"/>
        <v>90</v>
      </c>
      <c r="C17" s="292">
        <f>$D$2</f>
        <v>210025</v>
      </c>
      <c r="D17" s="293">
        <f>C17-E17</f>
        <v>135025</v>
      </c>
      <c r="E17" s="292">
        <f>ROUND(F17*$B$2*B17/360,2)</f>
        <v>75000</v>
      </c>
      <c r="F17" s="292">
        <f t="shared" si="3"/>
        <v>2000000</v>
      </c>
      <c r="G17" s="292">
        <f t="shared" si="0"/>
        <v>1864975</v>
      </c>
    </row>
    <row r="18" spans="1:7" x14ac:dyDescent="0.25">
      <c r="A18" s="177">
        <v>45325</v>
      </c>
      <c r="B18" s="116">
        <f t="shared" si="4"/>
        <v>90</v>
      </c>
      <c r="C18" s="292">
        <f t="shared" ref="C18:C28" si="5">$D$2</f>
        <v>210025</v>
      </c>
      <c r="D18" s="293">
        <f t="shared" ref="D18:D28" si="6">C18-E18</f>
        <v>140088.44</v>
      </c>
      <c r="E18" s="292">
        <f t="shared" ref="E18:E27" si="7">ROUND(F18*$B$2*B18/360,2)</f>
        <v>69936.56</v>
      </c>
      <c r="F18" s="292">
        <f t="shared" si="3"/>
        <v>1864975</v>
      </c>
      <c r="G18" s="292">
        <f t="shared" si="0"/>
        <v>1724886.56</v>
      </c>
    </row>
    <row r="19" spans="1:7" x14ac:dyDescent="0.25">
      <c r="A19" s="177">
        <v>45415</v>
      </c>
      <c r="B19" s="116">
        <f t="shared" si="4"/>
        <v>90</v>
      </c>
      <c r="C19" s="292">
        <f t="shared" si="5"/>
        <v>210025</v>
      </c>
      <c r="D19" s="293">
        <f t="shared" si="6"/>
        <v>145341.75</v>
      </c>
      <c r="E19" s="292">
        <f t="shared" si="7"/>
        <v>64683.25</v>
      </c>
      <c r="F19" s="292">
        <f t="shared" si="3"/>
        <v>1724886.56</v>
      </c>
      <c r="G19" s="292">
        <f t="shared" si="0"/>
        <v>1579544.81</v>
      </c>
    </row>
    <row r="20" spans="1:7" x14ac:dyDescent="0.25">
      <c r="A20" s="177">
        <v>45507</v>
      </c>
      <c r="B20" s="116">
        <f t="shared" si="4"/>
        <v>90</v>
      </c>
      <c r="C20" s="292">
        <f t="shared" si="5"/>
        <v>210025</v>
      </c>
      <c r="D20" s="293">
        <f t="shared" si="6"/>
        <v>150792.07</v>
      </c>
      <c r="E20" s="292">
        <f t="shared" si="7"/>
        <v>59232.93</v>
      </c>
      <c r="F20" s="292">
        <f t="shared" si="3"/>
        <v>1579544.81</v>
      </c>
      <c r="G20" s="292">
        <f t="shared" si="0"/>
        <v>1428752.74</v>
      </c>
    </row>
    <row r="21" spans="1:7" x14ac:dyDescent="0.25">
      <c r="A21" s="177">
        <v>45599</v>
      </c>
      <c r="B21" s="116">
        <f t="shared" si="4"/>
        <v>90</v>
      </c>
      <c r="C21" s="292">
        <f t="shared" si="5"/>
        <v>210025</v>
      </c>
      <c r="D21" s="293">
        <f t="shared" si="6"/>
        <v>156446.76999999999</v>
      </c>
      <c r="E21" s="292">
        <f t="shared" si="7"/>
        <v>53578.23</v>
      </c>
      <c r="F21" s="292">
        <f t="shared" si="3"/>
        <v>1428752.74</v>
      </c>
      <c r="G21" s="292">
        <f t="shared" si="0"/>
        <v>1272305.97</v>
      </c>
    </row>
    <row r="22" spans="1:7" x14ac:dyDescent="0.25">
      <c r="A22" s="177">
        <v>45691</v>
      </c>
      <c r="B22" s="116">
        <f t="shared" si="4"/>
        <v>90</v>
      </c>
      <c r="C22" s="292">
        <f t="shared" si="5"/>
        <v>210025</v>
      </c>
      <c r="D22" s="293">
        <f t="shared" si="6"/>
        <v>162313.53</v>
      </c>
      <c r="E22" s="292">
        <f t="shared" si="7"/>
        <v>47711.47</v>
      </c>
      <c r="F22" s="292">
        <f t="shared" si="3"/>
        <v>1272305.97</v>
      </c>
      <c r="G22" s="292">
        <f t="shared" si="0"/>
        <v>1109992.44</v>
      </c>
    </row>
    <row r="23" spans="1:7" x14ac:dyDescent="0.25">
      <c r="A23" s="177">
        <v>45780</v>
      </c>
      <c r="B23" s="116">
        <f t="shared" si="4"/>
        <v>90</v>
      </c>
      <c r="C23" s="292">
        <f t="shared" si="5"/>
        <v>210025</v>
      </c>
      <c r="D23" s="293">
        <f t="shared" si="6"/>
        <v>168400.28</v>
      </c>
      <c r="E23" s="292">
        <f t="shared" si="7"/>
        <v>41624.720000000001</v>
      </c>
      <c r="F23" s="292">
        <f t="shared" si="3"/>
        <v>1109992.44</v>
      </c>
      <c r="G23" s="292">
        <f t="shared" si="0"/>
        <v>941592.15999999992</v>
      </c>
    </row>
    <row r="24" spans="1:7" x14ac:dyDescent="0.25">
      <c r="A24" s="177">
        <v>45872</v>
      </c>
      <c r="B24" s="116">
        <f t="shared" si="4"/>
        <v>90</v>
      </c>
      <c r="C24" s="292">
        <f t="shared" si="5"/>
        <v>210025</v>
      </c>
      <c r="D24" s="293">
        <f t="shared" si="6"/>
        <v>174715.29</v>
      </c>
      <c r="E24" s="292">
        <f t="shared" si="7"/>
        <v>35309.71</v>
      </c>
      <c r="F24" s="292">
        <f t="shared" si="3"/>
        <v>941592.15999999992</v>
      </c>
      <c r="G24" s="292">
        <f t="shared" si="0"/>
        <v>766876.86999999988</v>
      </c>
    </row>
    <row r="25" spans="1:7" x14ac:dyDescent="0.25">
      <c r="A25" s="177">
        <v>45964</v>
      </c>
      <c r="B25" s="116">
        <f t="shared" si="4"/>
        <v>90</v>
      </c>
      <c r="C25" s="292">
        <f t="shared" si="5"/>
        <v>210025</v>
      </c>
      <c r="D25" s="293">
        <f t="shared" si="6"/>
        <v>181267.12</v>
      </c>
      <c r="E25" s="292">
        <f t="shared" si="7"/>
        <v>28757.88</v>
      </c>
      <c r="F25" s="292">
        <f t="shared" si="3"/>
        <v>766876.86999999988</v>
      </c>
      <c r="G25" s="292">
        <f t="shared" si="0"/>
        <v>585609.74999999988</v>
      </c>
    </row>
    <row r="26" spans="1:7" x14ac:dyDescent="0.25">
      <c r="A26" s="177">
        <v>46056</v>
      </c>
      <c r="B26" s="116">
        <f t="shared" si="4"/>
        <v>90</v>
      </c>
      <c r="C26" s="292">
        <f t="shared" si="5"/>
        <v>210025</v>
      </c>
      <c r="D26" s="293">
        <f t="shared" si="6"/>
        <v>188064.63</v>
      </c>
      <c r="E26" s="292">
        <f t="shared" si="7"/>
        <v>21960.37</v>
      </c>
      <c r="F26" s="292">
        <f t="shared" si="3"/>
        <v>585609.74999999988</v>
      </c>
      <c r="G26" s="292">
        <f t="shared" si="0"/>
        <v>397545.11999999988</v>
      </c>
    </row>
    <row r="27" spans="1:7" x14ac:dyDescent="0.25">
      <c r="A27" s="177">
        <v>46145</v>
      </c>
      <c r="B27" s="116">
        <f t="shared" si="4"/>
        <v>90</v>
      </c>
      <c r="C27" s="292">
        <f t="shared" si="5"/>
        <v>210025</v>
      </c>
      <c r="D27" s="293">
        <f t="shared" si="6"/>
        <v>195117.06</v>
      </c>
      <c r="E27" s="292">
        <f t="shared" si="7"/>
        <v>14907.94</v>
      </c>
      <c r="F27" s="292">
        <f t="shared" si="3"/>
        <v>397545.11999999988</v>
      </c>
      <c r="G27" s="292">
        <f t="shared" si="0"/>
        <v>202428.05999999988</v>
      </c>
    </row>
    <row r="28" spans="1:7" x14ac:dyDescent="0.25">
      <c r="A28" s="177">
        <v>46237</v>
      </c>
      <c r="B28" s="116">
        <f t="shared" si="4"/>
        <v>90</v>
      </c>
      <c r="C28" s="292">
        <f t="shared" si="5"/>
        <v>210025</v>
      </c>
      <c r="D28" s="293">
        <f t="shared" si="6"/>
        <v>202428.06</v>
      </c>
      <c r="E28" s="292">
        <v>7596.94</v>
      </c>
      <c r="F28" s="292">
        <f t="shared" si="3"/>
        <v>202428.05999999988</v>
      </c>
      <c r="G28" s="292">
        <f t="shared" si="0"/>
        <v>0</v>
      </c>
    </row>
    <row r="29" spans="1:7" x14ac:dyDescent="0.25">
      <c r="E29" s="113"/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B227C-0023-434E-BFB1-DB5993C1F12C}">
  <dimension ref="A1:I29"/>
  <sheetViews>
    <sheetView topLeftCell="A17" workbookViewId="0">
      <selection activeCell="N2" sqref="N2"/>
    </sheetView>
  </sheetViews>
  <sheetFormatPr defaultRowHeight="15" x14ac:dyDescent="0.25"/>
  <cols>
    <col min="1" max="1" width="15.140625" bestFit="1" customWidth="1"/>
    <col min="2" max="2" width="11.140625" bestFit="1" customWidth="1"/>
    <col min="3" max="3" width="18.42578125" bestFit="1" customWidth="1"/>
    <col min="4" max="4" width="14.28515625" bestFit="1" customWidth="1"/>
    <col min="5" max="5" width="11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6.7109375" bestFit="1" customWidth="1"/>
  </cols>
  <sheetData>
    <row r="1" spans="1:9" x14ac:dyDescent="0.25">
      <c r="A1" s="128" t="s">
        <v>267</v>
      </c>
      <c r="B1" s="46">
        <v>44045</v>
      </c>
      <c r="C1" s="129" t="s">
        <v>377</v>
      </c>
      <c r="D1" s="129">
        <v>2000000</v>
      </c>
      <c r="E1" s="12"/>
      <c r="F1" s="12"/>
      <c r="G1" s="12"/>
      <c r="H1" s="12"/>
      <c r="I1" s="12"/>
    </row>
    <row r="2" spans="1:9" x14ac:dyDescent="0.25">
      <c r="A2" s="128" t="s">
        <v>268</v>
      </c>
      <c r="B2" s="127">
        <v>0.15</v>
      </c>
      <c r="C2" s="126" t="s">
        <v>381</v>
      </c>
      <c r="D2" s="117">
        <f>ROUNDUP(210124.077452999,0)</f>
        <v>210125</v>
      </c>
      <c r="E2" s="12"/>
      <c r="F2" s="12"/>
      <c r="G2" s="12"/>
      <c r="H2" s="12"/>
      <c r="I2" s="12"/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177">
        <v>44046</v>
      </c>
      <c r="B4" s="116">
        <f>_xlfn.DAYS(A4,B1)</f>
        <v>1</v>
      </c>
      <c r="C4" s="292">
        <f>E4</f>
        <v>822</v>
      </c>
      <c r="D4" s="293">
        <v>0</v>
      </c>
      <c r="E4" s="292">
        <f>ROUNDUP(F4*$B$2*B4/365,0)</f>
        <v>822</v>
      </c>
      <c r="F4" s="292">
        <f>D1</f>
        <v>2000000</v>
      </c>
      <c r="G4" s="292">
        <f t="shared" ref="G4:G28" si="0">F4-D4</f>
        <v>2000000</v>
      </c>
    </row>
    <row r="5" spans="1:9" x14ac:dyDescent="0.25">
      <c r="A5" s="177">
        <v>44138</v>
      </c>
      <c r="B5" s="116">
        <f>_xlfn.DAYS(A5,A4)</f>
        <v>92</v>
      </c>
      <c r="C5" s="292">
        <f t="shared" ref="C5:C16" si="1">E5</f>
        <v>75617</v>
      </c>
      <c r="D5" s="293">
        <v>0</v>
      </c>
      <c r="E5" s="292">
        <f>ROUNDUP(F5*$B$2*B5/365,0)</f>
        <v>75617</v>
      </c>
      <c r="F5" s="292">
        <f t="shared" ref="F5:F28" si="2">G4</f>
        <v>2000000</v>
      </c>
      <c r="G5" s="292">
        <f t="shared" si="0"/>
        <v>2000000</v>
      </c>
    </row>
    <row r="6" spans="1:9" x14ac:dyDescent="0.25">
      <c r="A6" s="177">
        <v>44230</v>
      </c>
      <c r="B6" s="116">
        <f t="shared" ref="B6:B28" si="3">_xlfn.DAYS(A6,A5)</f>
        <v>92</v>
      </c>
      <c r="C6" s="292">
        <f t="shared" si="1"/>
        <v>75617</v>
      </c>
      <c r="D6" s="293">
        <v>0</v>
      </c>
      <c r="E6" s="292">
        <f t="shared" ref="E6:E16" si="4">ROUNDUP(F6*$B$2*B6/365,0)</f>
        <v>75617</v>
      </c>
      <c r="F6" s="292">
        <f t="shared" si="2"/>
        <v>2000000</v>
      </c>
      <c r="G6" s="292">
        <f t="shared" si="0"/>
        <v>2000000</v>
      </c>
    </row>
    <row r="7" spans="1:9" x14ac:dyDescent="0.25">
      <c r="A7" s="177">
        <v>44319</v>
      </c>
      <c r="B7" s="116">
        <f t="shared" si="3"/>
        <v>89</v>
      </c>
      <c r="C7" s="292">
        <f t="shared" si="1"/>
        <v>73151</v>
      </c>
      <c r="D7" s="293">
        <v>0</v>
      </c>
      <c r="E7" s="292">
        <f t="shared" si="4"/>
        <v>73151</v>
      </c>
      <c r="F7" s="292">
        <f t="shared" si="2"/>
        <v>2000000</v>
      </c>
      <c r="G7" s="292">
        <f t="shared" si="0"/>
        <v>2000000</v>
      </c>
    </row>
    <row r="8" spans="1:9" x14ac:dyDescent="0.25">
      <c r="A8" s="177">
        <v>44411</v>
      </c>
      <c r="B8" s="116">
        <f t="shared" si="3"/>
        <v>92</v>
      </c>
      <c r="C8" s="292">
        <f t="shared" si="1"/>
        <v>75617</v>
      </c>
      <c r="D8" s="293">
        <v>0</v>
      </c>
      <c r="E8" s="292">
        <f t="shared" si="4"/>
        <v>75617</v>
      </c>
      <c r="F8" s="292">
        <f t="shared" si="2"/>
        <v>2000000</v>
      </c>
      <c r="G8" s="292">
        <f t="shared" si="0"/>
        <v>2000000</v>
      </c>
    </row>
    <row r="9" spans="1:9" x14ac:dyDescent="0.25">
      <c r="A9" s="177">
        <v>44503</v>
      </c>
      <c r="B9" s="116">
        <f t="shared" si="3"/>
        <v>92</v>
      </c>
      <c r="C9" s="292">
        <f t="shared" si="1"/>
        <v>75617</v>
      </c>
      <c r="D9" s="293">
        <v>0</v>
      </c>
      <c r="E9" s="292">
        <f t="shared" si="4"/>
        <v>75617</v>
      </c>
      <c r="F9" s="292">
        <f t="shared" si="2"/>
        <v>2000000</v>
      </c>
      <c r="G9" s="292">
        <f t="shared" si="0"/>
        <v>2000000</v>
      </c>
    </row>
    <row r="10" spans="1:9" x14ac:dyDescent="0.25">
      <c r="A10" s="177">
        <v>44595</v>
      </c>
      <c r="B10" s="116">
        <f t="shared" si="3"/>
        <v>92</v>
      </c>
      <c r="C10" s="292">
        <f t="shared" si="1"/>
        <v>75617</v>
      </c>
      <c r="D10" s="293">
        <v>0</v>
      </c>
      <c r="E10" s="292">
        <f t="shared" si="4"/>
        <v>75617</v>
      </c>
      <c r="F10" s="292">
        <f t="shared" si="2"/>
        <v>2000000</v>
      </c>
      <c r="G10" s="292">
        <f t="shared" si="0"/>
        <v>2000000</v>
      </c>
    </row>
    <row r="11" spans="1:9" x14ac:dyDescent="0.25">
      <c r="A11" s="177">
        <v>44684</v>
      </c>
      <c r="B11" s="116">
        <f t="shared" si="3"/>
        <v>89</v>
      </c>
      <c r="C11" s="292">
        <f t="shared" si="1"/>
        <v>73151</v>
      </c>
      <c r="D11" s="293">
        <v>0</v>
      </c>
      <c r="E11" s="292">
        <f t="shared" si="4"/>
        <v>73151</v>
      </c>
      <c r="F11" s="292">
        <f t="shared" si="2"/>
        <v>2000000</v>
      </c>
      <c r="G11" s="292">
        <f t="shared" si="0"/>
        <v>2000000</v>
      </c>
    </row>
    <row r="12" spans="1:9" x14ac:dyDescent="0.25">
      <c r="A12" s="177">
        <v>44776</v>
      </c>
      <c r="B12" s="116">
        <f t="shared" si="3"/>
        <v>92</v>
      </c>
      <c r="C12" s="292">
        <f t="shared" si="1"/>
        <v>75617</v>
      </c>
      <c r="D12" s="293">
        <v>0</v>
      </c>
      <c r="E12" s="292">
        <f t="shared" si="4"/>
        <v>75617</v>
      </c>
      <c r="F12" s="292">
        <f t="shared" si="2"/>
        <v>2000000</v>
      </c>
      <c r="G12" s="292">
        <f t="shared" si="0"/>
        <v>2000000</v>
      </c>
    </row>
    <row r="13" spans="1:9" x14ac:dyDescent="0.25">
      <c r="A13" s="177">
        <v>44868</v>
      </c>
      <c r="B13" s="116">
        <f t="shared" si="3"/>
        <v>92</v>
      </c>
      <c r="C13" s="292">
        <f t="shared" si="1"/>
        <v>75617</v>
      </c>
      <c r="D13" s="293">
        <v>0</v>
      </c>
      <c r="E13" s="292">
        <f t="shared" si="4"/>
        <v>75617</v>
      </c>
      <c r="F13" s="292">
        <f t="shared" si="2"/>
        <v>2000000</v>
      </c>
      <c r="G13" s="292">
        <f t="shared" si="0"/>
        <v>2000000</v>
      </c>
    </row>
    <row r="14" spans="1:9" x14ac:dyDescent="0.25">
      <c r="A14" s="177">
        <v>44960</v>
      </c>
      <c r="B14" s="116">
        <f t="shared" si="3"/>
        <v>92</v>
      </c>
      <c r="C14" s="292">
        <f t="shared" si="1"/>
        <v>75617</v>
      </c>
      <c r="D14" s="293">
        <v>0</v>
      </c>
      <c r="E14" s="292">
        <f t="shared" si="4"/>
        <v>75617</v>
      </c>
      <c r="F14" s="292">
        <f t="shared" si="2"/>
        <v>2000000</v>
      </c>
      <c r="G14" s="292">
        <f t="shared" si="0"/>
        <v>2000000</v>
      </c>
    </row>
    <row r="15" spans="1:9" x14ac:dyDescent="0.25">
      <c r="A15" s="177">
        <v>45049</v>
      </c>
      <c r="B15" s="116">
        <f t="shared" si="3"/>
        <v>89</v>
      </c>
      <c r="C15" s="292">
        <f t="shared" si="1"/>
        <v>73151</v>
      </c>
      <c r="D15" s="293">
        <v>0</v>
      </c>
      <c r="E15" s="292">
        <f t="shared" si="4"/>
        <v>73151</v>
      </c>
      <c r="F15" s="292">
        <f t="shared" si="2"/>
        <v>2000000</v>
      </c>
      <c r="G15" s="292">
        <f t="shared" si="0"/>
        <v>2000000</v>
      </c>
    </row>
    <row r="16" spans="1:9" x14ac:dyDescent="0.25">
      <c r="A16" s="177">
        <v>45141</v>
      </c>
      <c r="B16" s="116">
        <f t="shared" si="3"/>
        <v>92</v>
      </c>
      <c r="C16" s="292">
        <f t="shared" si="1"/>
        <v>75617</v>
      </c>
      <c r="D16" s="293">
        <v>0</v>
      </c>
      <c r="E16" s="292">
        <f t="shared" si="4"/>
        <v>75617</v>
      </c>
      <c r="F16" s="292">
        <f t="shared" si="2"/>
        <v>2000000</v>
      </c>
      <c r="G16" s="292">
        <f t="shared" si="0"/>
        <v>2000000</v>
      </c>
    </row>
    <row r="17" spans="1:7" x14ac:dyDescent="0.25">
      <c r="A17" s="177">
        <v>45233</v>
      </c>
      <c r="B17" s="116">
        <f t="shared" si="3"/>
        <v>92</v>
      </c>
      <c r="C17" s="292">
        <f>$D$2</f>
        <v>210125</v>
      </c>
      <c r="D17" s="293">
        <f t="shared" ref="D17:D28" si="5">C17-E17</f>
        <v>134508.56</v>
      </c>
      <c r="E17" s="292">
        <f>ROUND(F17*$B$2*B17/365,2)</f>
        <v>75616.44</v>
      </c>
      <c r="F17" s="292">
        <f t="shared" si="2"/>
        <v>2000000</v>
      </c>
      <c r="G17" s="292">
        <f t="shared" si="0"/>
        <v>1865491.44</v>
      </c>
    </row>
    <row r="18" spans="1:7" x14ac:dyDescent="0.25">
      <c r="A18" s="177">
        <v>45325</v>
      </c>
      <c r="B18" s="116">
        <f t="shared" si="3"/>
        <v>92</v>
      </c>
      <c r="C18" s="292">
        <f t="shared" ref="C18:C28" si="6">$D$2</f>
        <v>210125</v>
      </c>
      <c r="D18" s="293">
        <f t="shared" si="5"/>
        <v>139594.09</v>
      </c>
      <c r="E18" s="292">
        <f t="shared" ref="E18:E27" si="7">ROUND(F18*$B$2*B18/365,2)</f>
        <v>70530.91</v>
      </c>
      <c r="F18" s="292">
        <f t="shared" si="2"/>
        <v>1865491.44</v>
      </c>
      <c r="G18" s="292">
        <f t="shared" si="0"/>
        <v>1725897.3499999999</v>
      </c>
    </row>
    <row r="19" spans="1:7" x14ac:dyDescent="0.25">
      <c r="A19" s="177">
        <v>45415</v>
      </c>
      <c r="B19" s="116">
        <f t="shared" si="3"/>
        <v>90</v>
      </c>
      <c r="C19" s="292">
        <f t="shared" si="6"/>
        <v>210125</v>
      </c>
      <c r="D19" s="293">
        <f t="shared" si="5"/>
        <v>146290.44</v>
      </c>
      <c r="E19" s="292">
        <f t="shared" si="7"/>
        <v>63834.559999999998</v>
      </c>
      <c r="F19" s="292">
        <f t="shared" si="2"/>
        <v>1725897.3499999999</v>
      </c>
      <c r="G19" s="292">
        <f t="shared" si="0"/>
        <v>1579606.91</v>
      </c>
    </row>
    <row r="20" spans="1:7" x14ac:dyDescent="0.25">
      <c r="A20" s="177">
        <v>45507</v>
      </c>
      <c r="B20" s="116">
        <f t="shared" si="3"/>
        <v>92</v>
      </c>
      <c r="C20" s="292">
        <f t="shared" si="6"/>
        <v>210125</v>
      </c>
      <c r="D20" s="293">
        <f t="shared" si="5"/>
        <v>150402.88</v>
      </c>
      <c r="E20" s="292">
        <f t="shared" si="7"/>
        <v>59722.12</v>
      </c>
      <c r="F20" s="292">
        <f t="shared" si="2"/>
        <v>1579606.91</v>
      </c>
      <c r="G20" s="292">
        <f t="shared" si="0"/>
        <v>1429204.0299999998</v>
      </c>
    </row>
    <row r="21" spans="1:7" x14ac:dyDescent="0.25">
      <c r="A21" s="177">
        <v>45599</v>
      </c>
      <c r="B21" s="116">
        <f t="shared" si="3"/>
        <v>92</v>
      </c>
      <c r="C21" s="292">
        <f t="shared" si="6"/>
        <v>210125</v>
      </c>
      <c r="D21" s="293">
        <f t="shared" si="5"/>
        <v>156089.34</v>
      </c>
      <c r="E21" s="292">
        <f t="shared" si="7"/>
        <v>54035.66</v>
      </c>
      <c r="F21" s="292">
        <f t="shared" si="2"/>
        <v>1429204.0299999998</v>
      </c>
      <c r="G21" s="292">
        <f t="shared" si="0"/>
        <v>1273114.6899999997</v>
      </c>
    </row>
    <row r="22" spans="1:7" x14ac:dyDescent="0.25">
      <c r="A22" s="177">
        <v>45691</v>
      </c>
      <c r="B22" s="116">
        <f t="shared" si="3"/>
        <v>92</v>
      </c>
      <c r="C22" s="292">
        <f t="shared" si="6"/>
        <v>210125</v>
      </c>
      <c r="D22" s="293">
        <f t="shared" si="5"/>
        <v>161990.79999999999</v>
      </c>
      <c r="E22" s="292">
        <f t="shared" si="7"/>
        <v>48134.2</v>
      </c>
      <c r="F22" s="292">
        <f t="shared" si="2"/>
        <v>1273114.6899999997</v>
      </c>
      <c r="G22" s="292">
        <f t="shared" si="0"/>
        <v>1111123.8899999997</v>
      </c>
    </row>
    <row r="23" spans="1:7" x14ac:dyDescent="0.25">
      <c r="A23" s="177">
        <v>45780</v>
      </c>
      <c r="B23" s="116">
        <f t="shared" si="3"/>
        <v>89</v>
      </c>
      <c r="C23" s="292">
        <f t="shared" si="6"/>
        <v>210125</v>
      </c>
      <c r="D23" s="293">
        <f t="shared" si="5"/>
        <v>169485.26</v>
      </c>
      <c r="E23" s="292">
        <f t="shared" si="7"/>
        <v>40639.74</v>
      </c>
      <c r="F23" s="292">
        <f t="shared" si="2"/>
        <v>1111123.8899999997</v>
      </c>
      <c r="G23" s="292">
        <f t="shared" si="0"/>
        <v>941638.62999999966</v>
      </c>
    </row>
    <row r="24" spans="1:7" x14ac:dyDescent="0.25">
      <c r="A24" s="177">
        <v>45872</v>
      </c>
      <c r="B24" s="116">
        <f t="shared" si="3"/>
        <v>92</v>
      </c>
      <c r="C24" s="292">
        <f t="shared" si="6"/>
        <v>210125</v>
      </c>
      <c r="D24" s="293">
        <f t="shared" si="5"/>
        <v>174523.32</v>
      </c>
      <c r="E24" s="292">
        <f t="shared" si="7"/>
        <v>35601.68</v>
      </c>
      <c r="F24" s="292">
        <f t="shared" si="2"/>
        <v>941638.62999999966</v>
      </c>
      <c r="G24" s="292">
        <f t="shared" si="0"/>
        <v>767115.30999999959</v>
      </c>
    </row>
    <row r="25" spans="1:7" x14ac:dyDescent="0.25">
      <c r="A25" s="177">
        <v>45964</v>
      </c>
      <c r="B25" s="116">
        <f t="shared" si="3"/>
        <v>92</v>
      </c>
      <c r="C25" s="292">
        <f t="shared" si="6"/>
        <v>210125</v>
      </c>
      <c r="D25" s="293">
        <f t="shared" si="5"/>
        <v>181121.74</v>
      </c>
      <c r="E25" s="292">
        <f t="shared" si="7"/>
        <v>29003.26</v>
      </c>
      <c r="F25" s="292">
        <f t="shared" si="2"/>
        <v>767115.30999999959</v>
      </c>
      <c r="G25" s="292">
        <f t="shared" si="0"/>
        <v>585993.5699999996</v>
      </c>
    </row>
    <row r="26" spans="1:7" x14ac:dyDescent="0.25">
      <c r="A26" s="177">
        <v>46056</v>
      </c>
      <c r="B26" s="116">
        <f t="shared" si="3"/>
        <v>92</v>
      </c>
      <c r="C26" s="292">
        <f t="shared" si="6"/>
        <v>210125</v>
      </c>
      <c r="D26" s="293">
        <f t="shared" si="5"/>
        <v>187969.63</v>
      </c>
      <c r="E26" s="292">
        <f t="shared" si="7"/>
        <v>22155.37</v>
      </c>
      <c r="F26" s="292">
        <f t="shared" si="2"/>
        <v>585993.5699999996</v>
      </c>
      <c r="G26" s="292">
        <f t="shared" si="0"/>
        <v>398023.93999999959</v>
      </c>
    </row>
    <row r="27" spans="1:7" x14ac:dyDescent="0.25">
      <c r="A27" s="177">
        <v>46145</v>
      </c>
      <c r="B27" s="116">
        <f t="shared" si="3"/>
        <v>89</v>
      </c>
      <c r="C27" s="292">
        <f t="shared" si="6"/>
        <v>210125</v>
      </c>
      <c r="D27" s="293">
        <f t="shared" si="5"/>
        <v>195567.14</v>
      </c>
      <c r="E27" s="292">
        <f t="shared" si="7"/>
        <v>14557.86</v>
      </c>
      <c r="F27" s="292">
        <f t="shared" si="2"/>
        <v>398023.93999999959</v>
      </c>
      <c r="G27" s="292">
        <f t="shared" si="0"/>
        <v>202456.79999999958</v>
      </c>
    </row>
    <row r="28" spans="1:7" x14ac:dyDescent="0.25">
      <c r="A28" s="177">
        <v>46237</v>
      </c>
      <c r="B28" s="116">
        <f t="shared" si="3"/>
        <v>92</v>
      </c>
      <c r="C28" s="292">
        <f t="shared" si="6"/>
        <v>210125</v>
      </c>
      <c r="D28" s="293">
        <f t="shared" si="5"/>
        <v>202456.8</v>
      </c>
      <c r="E28" s="292">
        <v>7668.2</v>
      </c>
      <c r="F28" s="292">
        <f t="shared" si="2"/>
        <v>202456.79999999958</v>
      </c>
      <c r="G28" s="292">
        <f t="shared" si="0"/>
        <v>-4.0745362639427185E-10</v>
      </c>
    </row>
    <row r="29" spans="1:7" x14ac:dyDescent="0.25">
      <c r="E29" s="113"/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2D060-1A66-4EAD-B2C9-F072B7595DB2}">
  <dimension ref="A1:O7"/>
  <sheetViews>
    <sheetView workbookViewId="0">
      <selection activeCell="H2" sqref="H2"/>
    </sheetView>
  </sheetViews>
  <sheetFormatPr defaultRowHeight="15" x14ac:dyDescent="0.25"/>
  <cols>
    <col min="1" max="1" width="9.710937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2.85546875" bestFit="1" customWidth="1"/>
    <col min="12" max="12" width="15.7109375" bestFit="1" customWidth="1"/>
    <col min="13" max="13" width="19.85546875" bestFit="1" customWidth="1"/>
    <col min="14" max="14" width="10" bestFit="1" customWidth="1"/>
    <col min="15" max="15" width="82.85546875" bestFit="1" customWidth="1"/>
  </cols>
  <sheetData>
    <row r="1" spans="1:15" x14ac:dyDescent="0.25">
      <c r="A1" s="277" t="s">
        <v>75</v>
      </c>
      <c r="B1" s="208" t="s">
        <v>1</v>
      </c>
      <c r="C1" s="208" t="s">
        <v>2</v>
      </c>
      <c r="D1" s="208" t="s">
        <v>11</v>
      </c>
      <c r="E1" s="208" t="s">
        <v>12</v>
      </c>
      <c r="F1" s="208" t="s">
        <v>13</v>
      </c>
      <c r="G1" s="208" t="s">
        <v>22</v>
      </c>
      <c r="H1" s="208" t="s">
        <v>3</v>
      </c>
      <c r="I1" s="208" t="s">
        <v>4</v>
      </c>
      <c r="J1" s="208" t="s">
        <v>5</v>
      </c>
      <c r="K1" s="208" t="s">
        <v>390</v>
      </c>
      <c r="L1" s="208" t="s">
        <v>6</v>
      </c>
      <c r="M1" s="278" t="s">
        <v>8</v>
      </c>
      <c r="N1" s="208" t="s">
        <v>7</v>
      </c>
      <c r="O1" s="279" t="s">
        <v>168</v>
      </c>
    </row>
    <row r="2" spans="1:15" x14ac:dyDescent="0.25">
      <c r="A2" s="176" t="s">
        <v>0</v>
      </c>
      <c r="B2" s="173" t="s">
        <v>9</v>
      </c>
      <c r="C2" s="173" t="s">
        <v>386</v>
      </c>
      <c r="D2" s="173" t="s">
        <v>65</v>
      </c>
      <c r="E2" s="173" t="s">
        <v>66</v>
      </c>
      <c r="F2" s="173" t="s">
        <v>187</v>
      </c>
      <c r="G2" s="173" t="s">
        <v>385</v>
      </c>
      <c r="H2" s="173" t="s">
        <v>750</v>
      </c>
      <c r="I2" s="175" t="s">
        <v>0</v>
      </c>
      <c r="J2" s="173" t="s">
        <v>16</v>
      </c>
      <c r="K2" s="173" t="s">
        <v>74</v>
      </c>
      <c r="L2" s="173" t="s">
        <v>69</v>
      </c>
      <c r="M2" s="173" t="s">
        <v>71</v>
      </c>
      <c r="N2" s="173" t="s">
        <v>751</v>
      </c>
      <c r="O2" s="280" t="s">
        <v>752</v>
      </c>
    </row>
    <row r="3" spans="1:15" x14ac:dyDescent="0.25">
      <c r="A3" s="176" t="s">
        <v>0</v>
      </c>
      <c r="B3" s="173" t="s">
        <v>9</v>
      </c>
      <c r="C3" s="173" t="s">
        <v>386</v>
      </c>
      <c r="D3" s="173" t="s">
        <v>65</v>
      </c>
      <c r="E3" s="173" t="s">
        <v>66</v>
      </c>
      <c r="F3" s="173" t="s">
        <v>187</v>
      </c>
      <c r="G3" s="173" t="s">
        <v>385</v>
      </c>
      <c r="H3" s="173" t="s">
        <v>750</v>
      </c>
      <c r="I3" s="175" t="s">
        <v>0</v>
      </c>
      <c r="J3" s="173" t="s">
        <v>16</v>
      </c>
      <c r="K3" s="173" t="s">
        <v>74</v>
      </c>
      <c r="L3" s="173" t="s">
        <v>76</v>
      </c>
      <c r="M3" s="173" t="s">
        <v>71</v>
      </c>
      <c r="N3" s="173" t="s">
        <v>751</v>
      </c>
      <c r="O3" s="280" t="s">
        <v>753</v>
      </c>
    </row>
    <row r="4" spans="1:15" x14ac:dyDescent="0.25">
      <c r="A4" s="281" t="s">
        <v>0</v>
      </c>
      <c r="B4" s="282" t="s">
        <v>9</v>
      </c>
      <c r="C4" s="282" t="s">
        <v>386</v>
      </c>
      <c r="D4" s="282" t="s">
        <v>65</v>
      </c>
      <c r="E4" s="282" t="s">
        <v>66</v>
      </c>
      <c r="F4" s="282" t="s">
        <v>187</v>
      </c>
      <c r="G4" s="282" t="s">
        <v>385</v>
      </c>
      <c r="H4" s="282" t="s">
        <v>750</v>
      </c>
      <c r="I4" s="283" t="s">
        <v>0</v>
      </c>
      <c r="J4" s="282" t="s">
        <v>16</v>
      </c>
      <c r="K4" s="282" t="s">
        <v>0</v>
      </c>
      <c r="L4" s="282" t="s">
        <v>69</v>
      </c>
      <c r="M4" s="282" t="s">
        <v>71</v>
      </c>
      <c r="N4" s="282" t="s">
        <v>751</v>
      </c>
      <c r="O4" s="284" t="s">
        <v>754</v>
      </c>
    </row>
    <row r="5" spans="1:15" x14ac:dyDescent="0.25">
      <c r="A5" s="281" t="s">
        <v>0</v>
      </c>
      <c r="B5" s="282" t="s">
        <v>9</v>
      </c>
      <c r="C5" s="282" t="s">
        <v>386</v>
      </c>
      <c r="D5" s="282" t="s">
        <v>65</v>
      </c>
      <c r="E5" s="282" t="s">
        <v>66</v>
      </c>
      <c r="F5" s="282" t="s">
        <v>187</v>
      </c>
      <c r="G5" s="282" t="s">
        <v>385</v>
      </c>
      <c r="H5" s="282" t="s">
        <v>750</v>
      </c>
      <c r="I5" s="283" t="s">
        <v>0</v>
      </c>
      <c r="J5" s="282" t="s">
        <v>16</v>
      </c>
      <c r="K5" s="282" t="s">
        <v>0</v>
      </c>
      <c r="L5" s="282" t="s">
        <v>76</v>
      </c>
      <c r="M5" s="282" t="s">
        <v>71</v>
      </c>
      <c r="N5" s="282" t="s">
        <v>751</v>
      </c>
      <c r="O5" s="284" t="s">
        <v>755</v>
      </c>
    </row>
    <row r="6" spans="1:15" x14ac:dyDescent="0.25">
      <c r="A6" s="176" t="s">
        <v>0</v>
      </c>
      <c r="B6" s="173" t="s">
        <v>9</v>
      </c>
      <c r="C6" s="173" t="s">
        <v>158</v>
      </c>
      <c r="D6" s="173" t="s">
        <v>119</v>
      </c>
      <c r="E6" s="173" t="s">
        <v>186</v>
      </c>
      <c r="F6" s="173" t="s">
        <v>187</v>
      </c>
      <c r="G6" s="173" t="s">
        <v>119</v>
      </c>
      <c r="H6" s="173" t="s">
        <v>756</v>
      </c>
      <c r="I6" s="175" t="s">
        <v>0</v>
      </c>
      <c r="J6" s="173" t="s">
        <v>9</v>
      </c>
      <c r="K6" s="173" t="s">
        <v>74</v>
      </c>
      <c r="L6" s="173" t="s">
        <v>69</v>
      </c>
      <c r="M6" s="173" t="s">
        <v>71</v>
      </c>
      <c r="N6" s="173" t="s">
        <v>751</v>
      </c>
      <c r="O6" s="280" t="s">
        <v>757</v>
      </c>
    </row>
    <row r="7" spans="1:15" x14ac:dyDescent="0.25">
      <c r="A7" s="176" t="s">
        <v>0</v>
      </c>
      <c r="B7" s="173" t="s">
        <v>9</v>
      </c>
      <c r="C7" s="173" t="s">
        <v>161</v>
      </c>
      <c r="D7" s="173" t="s">
        <v>119</v>
      </c>
      <c r="E7" s="173" t="s">
        <v>186</v>
      </c>
      <c r="F7" s="173" t="s">
        <v>187</v>
      </c>
      <c r="G7" s="173" t="s">
        <v>119</v>
      </c>
      <c r="H7" s="173" t="s">
        <v>322</v>
      </c>
      <c r="I7" s="175" t="s">
        <v>0</v>
      </c>
      <c r="J7" s="285" t="s">
        <v>9</v>
      </c>
      <c r="K7" s="286" t="s">
        <v>74</v>
      </c>
      <c r="L7" s="173" t="s">
        <v>69</v>
      </c>
      <c r="M7" s="173" t="s">
        <v>71</v>
      </c>
      <c r="N7" s="173" t="s">
        <v>751</v>
      </c>
      <c r="O7" s="280" t="s">
        <v>758</v>
      </c>
    </row>
  </sheetData>
  <pageMargins left="0.7" right="0.7" top="0.75" bottom="0.75" header="0.3" footer="0.3"/>
  <pageSetup orientation="portrait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904A3-A6F2-4016-AAB5-7DB7972A9B7E}">
  <dimension ref="A1:I10"/>
  <sheetViews>
    <sheetView workbookViewId="0">
      <selection activeCell="N2" sqref="N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22.28515625" bestFit="1" customWidth="1"/>
    <col min="4" max="4" width="15" bestFit="1" customWidth="1"/>
    <col min="5" max="5" width="11.5703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6.7109375" bestFit="1" customWidth="1"/>
  </cols>
  <sheetData>
    <row r="1" spans="1:9" x14ac:dyDescent="0.25">
      <c r="A1" s="41" t="s">
        <v>267</v>
      </c>
      <c r="B1" s="96">
        <v>44045</v>
      </c>
      <c r="C1" s="287" t="s">
        <v>748</v>
      </c>
      <c r="D1" s="83">
        <v>2000000</v>
      </c>
    </row>
    <row r="2" spans="1:9" x14ac:dyDescent="0.25">
      <c r="A2" s="41" t="s">
        <v>268</v>
      </c>
      <c r="B2" s="43">
        <v>0.15</v>
      </c>
      <c r="C2" s="41" t="s">
        <v>749</v>
      </c>
      <c r="D2" s="117">
        <f>ROUNDUP(528548.712664772,0)</f>
        <v>528549</v>
      </c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177">
        <v>44046</v>
      </c>
      <c r="B4" s="116">
        <f>_xlfn.DAYS(A4,B1)</f>
        <v>1</v>
      </c>
      <c r="C4" s="114">
        <v>0</v>
      </c>
      <c r="D4" s="115">
        <v>0</v>
      </c>
      <c r="E4" s="114">
        <f>ROUNDUP(F4*$B$2*B4/365,0)</f>
        <v>822</v>
      </c>
      <c r="F4" s="114">
        <f>D1</f>
        <v>2000000</v>
      </c>
      <c r="G4" s="114">
        <f t="shared" ref="G4:G10" si="0">F4-D4</f>
        <v>2000000</v>
      </c>
    </row>
    <row r="5" spans="1:9" x14ac:dyDescent="0.25">
      <c r="A5" s="177">
        <v>44411</v>
      </c>
      <c r="B5" s="116">
        <f t="shared" ref="B5:B10" si="1">_xlfn.DAYS(A5,A4)</f>
        <v>365</v>
      </c>
      <c r="C5" s="114">
        <f>$D$2</f>
        <v>528549</v>
      </c>
      <c r="D5" s="115">
        <f t="shared" ref="D5:D10" si="2">C5-E5</f>
        <v>228549</v>
      </c>
      <c r="E5" s="114">
        <f>ROUND(F5*$B$2*B5/365,2)</f>
        <v>300000</v>
      </c>
      <c r="F5" s="114">
        <f t="shared" ref="F5:F10" si="3">G4</f>
        <v>2000000</v>
      </c>
      <c r="G5" s="114">
        <f t="shared" si="0"/>
        <v>1771451</v>
      </c>
    </row>
    <row r="6" spans="1:9" x14ac:dyDescent="0.25">
      <c r="A6" s="177">
        <v>44776</v>
      </c>
      <c r="B6" s="116">
        <f t="shared" si="1"/>
        <v>365</v>
      </c>
      <c r="C6" s="114">
        <f t="shared" ref="C6:C10" si="4">$D$2</f>
        <v>528549</v>
      </c>
      <c r="D6" s="115">
        <f t="shared" si="2"/>
        <v>262831.34999999998</v>
      </c>
      <c r="E6" s="114">
        <f t="shared" ref="E6:E9" si="5">ROUND(F6*$B$2*B6/365,2)</f>
        <v>265717.65000000002</v>
      </c>
      <c r="F6" s="114">
        <f t="shared" si="3"/>
        <v>1771451</v>
      </c>
      <c r="G6" s="114">
        <f t="shared" si="0"/>
        <v>1508619.65</v>
      </c>
    </row>
    <row r="7" spans="1:9" x14ac:dyDescent="0.25">
      <c r="A7" s="177">
        <v>45141</v>
      </c>
      <c r="B7" s="116">
        <f t="shared" si="1"/>
        <v>365</v>
      </c>
      <c r="C7" s="114">
        <f t="shared" si="4"/>
        <v>528549</v>
      </c>
      <c r="D7" s="115">
        <f t="shared" si="2"/>
        <v>302256.05</v>
      </c>
      <c r="E7" s="114">
        <f t="shared" si="5"/>
        <v>226292.95</v>
      </c>
      <c r="F7" s="114">
        <f t="shared" si="3"/>
        <v>1508619.65</v>
      </c>
      <c r="G7" s="114">
        <f t="shared" si="0"/>
        <v>1206363.5999999999</v>
      </c>
    </row>
    <row r="8" spans="1:9" x14ac:dyDescent="0.25">
      <c r="A8" s="177">
        <v>45507</v>
      </c>
      <c r="B8" s="116">
        <f t="shared" si="1"/>
        <v>366</v>
      </c>
      <c r="C8" s="114">
        <f t="shared" si="4"/>
        <v>528549</v>
      </c>
      <c r="D8" s="115">
        <f t="shared" si="2"/>
        <v>347098.69</v>
      </c>
      <c r="E8" s="114">
        <f t="shared" si="5"/>
        <v>181450.31</v>
      </c>
      <c r="F8" s="114">
        <f t="shared" si="3"/>
        <v>1206363.5999999999</v>
      </c>
      <c r="G8" s="114">
        <f t="shared" si="0"/>
        <v>859264.90999999992</v>
      </c>
    </row>
    <row r="9" spans="1:9" x14ac:dyDescent="0.25">
      <c r="A9" s="177">
        <v>45872</v>
      </c>
      <c r="B9" s="116">
        <f t="shared" si="1"/>
        <v>365</v>
      </c>
      <c r="C9" s="114">
        <f t="shared" si="4"/>
        <v>528549</v>
      </c>
      <c r="D9" s="115">
        <f t="shared" si="2"/>
        <v>399659.26</v>
      </c>
      <c r="E9" s="114">
        <f t="shared" si="5"/>
        <v>128889.74</v>
      </c>
      <c r="F9" s="114">
        <f t="shared" si="3"/>
        <v>859264.90999999992</v>
      </c>
      <c r="G9" s="114">
        <f t="shared" si="0"/>
        <v>459605.64999999991</v>
      </c>
    </row>
    <row r="10" spans="1:9" x14ac:dyDescent="0.25">
      <c r="A10" s="177">
        <v>46237</v>
      </c>
      <c r="B10" s="116">
        <f t="shared" si="1"/>
        <v>365</v>
      </c>
      <c r="C10" s="114">
        <f t="shared" si="4"/>
        <v>528549</v>
      </c>
      <c r="D10" s="115">
        <f t="shared" si="2"/>
        <v>459605.65</v>
      </c>
      <c r="E10" s="114">
        <f>68943.35</f>
        <v>68943.350000000006</v>
      </c>
      <c r="F10" s="114">
        <f t="shared" si="3"/>
        <v>459605.64999999991</v>
      </c>
      <c r="G10" s="114">
        <f t="shared" si="0"/>
        <v>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467B3-2411-495C-8528-E9344EAAD81F}">
  <dimension ref="A1:I10"/>
  <sheetViews>
    <sheetView workbookViewId="0">
      <selection activeCell="N2" sqref="N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22.28515625" bestFit="1" customWidth="1"/>
    <col min="4" max="4" width="15" bestFit="1" customWidth="1"/>
    <col min="5" max="5" width="11.5703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6.7109375" bestFit="1" customWidth="1"/>
  </cols>
  <sheetData>
    <row r="1" spans="1:9" x14ac:dyDescent="0.25">
      <c r="A1" s="37" t="s">
        <v>267</v>
      </c>
      <c r="B1" s="46">
        <v>44045</v>
      </c>
      <c r="C1" s="287" t="s">
        <v>748</v>
      </c>
      <c r="D1" s="83">
        <v>2000000</v>
      </c>
    </row>
    <row r="2" spans="1:9" x14ac:dyDescent="0.25">
      <c r="A2" s="37" t="s">
        <v>268</v>
      </c>
      <c r="B2" s="147">
        <v>0.15</v>
      </c>
      <c r="C2" s="41" t="s">
        <v>749</v>
      </c>
      <c r="D2" s="117">
        <f>ROUNDUP(528473.813134767,0)</f>
        <v>528474</v>
      </c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177">
        <v>44046</v>
      </c>
      <c r="B4" s="116">
        <f>DAYS360(B1,A4,TRUE)</f>
        <v>1</v>
      </c>
      <c r="C4" s="114">
        <v>0</v>
      </c>
      <c r="D4" s="115">
        <v>0</v>
      </c>
      <c r="E4" s="114">
        <f>ROUNDUP(F4*$B$2*B4/360,0)</f>
        <v>834</v>
      </c>
      <c r="F4" s="114">
        <f>D1</f>
        <v>2000000</v>
      </c>
      <c r="G4" s="114">
        <f t="shared" ref="G4:G10" si="0">F4-D4</f>
        <v>2000000</v>
      </c>
    </row>
    <row r="5" spans="1:9" x14ac:dyDescent="0.25">
      <c r="A5" s="177">
        <v>44411</v>
      </c>
      <c r="B5" s="116">
        <f t="shared" ref="B5:B10" si="1">DAYS360(A4,A5,TRUE)</f>
        <v>360</v>
      </c>
      <c r="C5" s="114">
        <f>$D$2</f>
        <v>528474</v>
      </c>
      <c r="D5" s="115">
        <f t="shared" ref="D5:D10" si="2">C5-E5</f>
        <v>228474</v>
      </c>
      <c r="E5" s="114">
        <f>ROUND(F5*$B$2*B5/360,2)</f>
        <v>300000</v>
      </c>
      <c r="F5" s="114">
        <f t="shared" ref="F5:F10" si="3">G4</f>
        <v>2000000</v>
      </c>
      <c r="G5" s="114">
        <f t="shared" si="0"/>
        <v>1771526</v>
      </c>
    </row>
    <row r="6" spans="1:9" x14ac:dyDescent="0.25">
      <c r="A6" s="177">
        <v>44776</v>
      </c>
      <c r="B6" s="116">
        <f t="shared" si="1"/>
        <v>360</v>
      </c>
      <c r="C6" s="114">
        <f t="shared" ref="C6:C10" si="4">$D$2</f>
        <v>528474</v>
      </c>
      <c r="D6" s="115">
        <f t="shared" si="2"/>
        <v>262745.09999999998</v>
      </c>
      <c r="E6" s="114">
        <f t="shared" ref="E6:E9" si="5">ROUND(F6*$B$2*B6/360,2)</f>
        <v>265728.90000000002</v>
      </c>
      <c r="F6" s="114">
        <f t="shared" si="3"/>
        <v>1771526</v>
      </c>
      <c r="G6" s="114">
        <f t="shared" si="0"/>
        <v>1508780.9</v>
      </c>
    </row>
    <row r="7" spans="1:9" x14ac:dyDescent="0.25">
      <c r="A7" s="177">
        <v>45141</v>
      </c>
      <c r="B7" s="116">
        <f t="shared" si="1"/>
        <v>360</v>
      </c>
      <c r="C7" s="114">
        <f t="shared" si="4"/>
        <v>528474</v>
      </c>
      <c r="D7" s="115">
        <f t="shared" si="2"/>
        <v>302156.86</v>
      </c>
      <c r="E7" s="114">
        <f t="shared" si="5"/>
        <v>226317.14</v>
      </c>
      <c r="F7" s="114">
        <f t="shared" si="3"/>
        <v>1508780.9</v>
      </c>
      <c r="G7" s="114">
        <f t="shared" si="0"/>
        <v>1206624.04</v>
      </c>
    </row>
    <row r="8" spans="1:9" x14ac:dyDescent="0.25">
      <c r="A8" s="177">
        <v>45507</v>
      </c>
      <c r="B8" s="116">
        <f t="shared" si="1"/>
        <v>360</v>
      </c>
      <c r="C8" s="114">
        <f t="shared" si="4"/>
        <v>528474</v>
      </c>
      <c r="D8" s="115">
        <f t="shared" si="2"/>
        <v>347480.39</v>
      </c>
      <c r="E8" s="114">
        <f t="shared" si="5"/>
        <v>180993.61</v>
      </c>
      <c r="F8" s="114">
        <f t="shared" si="3"/>
        <v>1206624.04</v>
      </c>
      <c r="G8" s="114">
        <f t="shared" si="0"/>
        <v>859143.65</v>
      </c>
    </row>
    <row r="9" spans="1:9" x14ac:dyDescent="0.25">
      <c r="A9" s="177">
        <v>45872</v>
      </c>
      <c r="B9" s="116">
        <f t="shared" si="1"/>
        <v>360</v>
      </c>
      <c r="C9" s="114">
        <f t="shared" si="4"/>
        <v>528474</v>
      </c>
      <c r="D9" s="115">
        <f t="shared" si="2"/>
        <v>399602.45</v>
      </c>
      <c r="E9" s="114">
        <f t="shared" si="5"/>
        <v>128871.55</v>
      </c>
      <c r="F9" s="114">
        <f t="shared" si="3"/>
        <v>859143.65</v>
      </c>
      <c r="G9" s="114">
        <f t="shared" si="0"/>
        <v>459541.2</v>
      </c>
    </row>
    <row r="10" spans="1:9" x14ac:dyDescent="0.25">
      <c r="A10" s="177">
        <v>46237</v>
      </c>
      <c r="B10" s="116">
        <f t="shared" si="1"/>
        <v>360</v>
      </c>
      <c r="C10" s="114">
        <f t="shared" si="4"/>
        <v>528474</v>
      </c>
      <c r="D10" s="115">
        <f t="shared" si="2"/>
        <v>459541.2</v>
      </c>
      <c r="E10" s="114">
        <f>68932.8</f>
        <v>68932.800000000003</v>
      </c>
      <c r="F10" s="114">
        <f t="shared" si="3"/>
        <v>459541.2</v>
      </c>
      <c r="G10" s="114">
        <f t="shared" si="0"/>
        <v>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A1EF3-107F-4E8C-8142-0BE9B57598DF}">
  <dimension ref="A1:I10"/>
  <sheetViews>
    <sheetView workbookViewId="0">
      <selection activeCell="N2" sqref="N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22.28515625" bestFit="1" customWidth="1"/>
    <col min="4" max="4" width="16.28515625" bestFit="1" customWidth="1"/>
    <col min="5" max="5" width="9.5703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6.7109375" bestFit="1" customWidth="1"/>
  </cols>
  <sheetData>
    <row r="1" spans="1:9" x14ac:dyDescent="0.25">
      <c r="A1" s="41" t="s">
        <v>267</v>
      </c>
      <c r="B1" s="96">
        <v>44045</v>
      </c>
      <c r="C1" s="287" t="s">
        <v>748</v>
      </c>
      <c r="D1" s="83">
        <v>2000000</v>
      </c>
    </row>
    <row r="2" spans="1:9" x14ac:dyDescent="0.25">
      <c r="A2" s="41" t="s">
        <v>268</v>
      </c>
      <c r="B2" s="43">
        <v>0.15</v>
      </c>
      <c r="C2" s="41" t="s">
        <v>749</v>
      </c>
      <c r="D2" s="117">
        <v>2300000</v>
      </c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177">
        <v>44046</v>
      </c>
      <c r="B4" s="116">
        <f>_xlfn.DAYS(A4,B1)</f>
        <v>1</v>
      </c>
      <c r="C4" s="114">
        <f t="shared" ref="C4:C9" si="0">E4</f>
        <v>822</v>
      </c>
      <c r="D4" s="115">
        <v>0</v>
      </c>
      <c r="E4" s="290">
        <f>ROUNDUP(F4*$B$2*B4/365,0)</f>
        <v>822</v>
      </c>
      <c r="F4" s="114">
        <f>D1</f>
        <v>2000000</v>
      </c>
      <c r="G4" s="114">
        <f t="shared" ref="G4:G10" si="1">F4-D4</f>
        <v>2000000</v>
      </c>
    </row>
    <row r="5" spans="1:9" x14ac:dyDescent="0.25">
      <c r="A5" s="177">
        <v>44411</v>
      </c>
      <c r="B5" s="116">
        <f t="shared" ref="B5:B10" si="2">_xlfn.DAYS(A5,A4)</f>
        <v>365</v>
      </c>
      <c r="C5" s="114">
        <f t="shared" si="0"/>
        <v>300000</v>
      </c>
      <c r="D5" s="115">
        <v>0</v>
      </c>
      <c r="E5" s="290">
        <f t="shared" ref="E5:E10" si="3">ROUNDUP(F5*$B$2*B5/365,0)</f>
        <v>300000</v>
      </c>
      <c r="F5" s="114">
        <f t="shared" ref="F5:F10" si="4">G4</f>
        <v>2000000</v>
      </c>
      <c r="G5" s="114">
        <f t="shared" si="1"/>
        <v>2000000</v>
      </c>
    </row>
    <row r="6" spans="1:9" x14ac:dyDescent="0.25">
      <c r="A6" s="177">
        <v>44776</v>
      </c>
      <c r="B6" s="116">
        <f t="shared" si="2"/>
        <v>365</v>
      </c>
      <c r="C6" s="114">
        <f t="shared" si="0"/>
        <v>300000</v>
      </c>
      <c r="D6" s="115">
        <v>0</v>
      </c>
      <c r="E6" s="290">
        <f t="shared" si="3"/>
        <v>300000</v>
      </c>
      <c r="F6" s="114">
        <f t="shared" si="4"/>
        <v>2000000</v>
      </c>
      <c r="G6" s="114">
        <f t="shared" si="1"/>
        <v>2000000</v>
      </c>
    </row>
    <row r="7" spans="1:9" x14ac:dyDescent="0.25">
      <c r="A7" s="177">
        <v>45141</v>
      </c>
      <c r="B7" s="116">
        <f t="shared" si="2"/>
        <v>365</v>
      </c>
      <c r="C7" s="114">
        <f t="shared" si="0"/>
        <v>300000</v>
      </c>
      <c r="D7" s="115">
        <v>0</v>
      </c>
      <c r="E7" s="290">
        <f t="shared" si="3"/>
        <v>300000</v>
      </c>
      <c r="F7" s="114">
        <f t="shared" si="4"/>
        <v>2000000</v>
      </c>
      <c r="G7" s="114">
        <f t="shared" si="1"/>
        <v>2000000</v>
      </c>
    </row>
    <row r="8" spans="1:9" x14ac:dyDescent="0.25">
      <c r="A8" s="177">
        <v>45507</v>
      </c>
      <c r="B8" s="116">
        <f t="shared" si="2"/>
        <v>366</v>
      </c>
      <c r="C8" s="114">
        <f t="shared" si="0"/>
        <v>300822</v>
      </c>
      <c r="D8" s="115">
        <v>0</v>
      </c>
      <c r="E8" s="290">
        <f t="shared" si="3"/>
        <v>300822</v>
      </c>
      <c r="F8" s="114">
        <f t="shared" si="4"/>
        <v>2000000</v>
      </c>
      <c r="G8" s="114">
        <f t="shared" si="1"/>
        <v>2000000</v>
      </c>
    </row>
    <row r="9" spans="1:9" x14ac:dyDescent="0.25">
      <c r="A9" s="177">
        <v>45872</v>
      </c>
      <c r="B9" s="116">
        <f t="shared" si="2"/>
        <v>365</v>
      </c>
      <c r="C9" s="114">
        <f t="shared" si="0"/>
        <v>300000</v>
      </c>
      <c r="D9" s="115">
        <v>0</v>
      </c>
      <c r="E9" s="290">
        <f t="shared" si="3"/>
        <v>300000</v>
      </c>
      <c r="F9" s="114">
        <f t="shared" si="4"/>
        <v>2000000</v>
      </c>
      <c r="G9" s="114">
        <f t="shared" si="1"/>
        <v>2000000</v>
      </c>
    </row>
    <row r="10" spans="1:9" x14ac:dyDescent="0.25">
      <c r="A10" s="177">
        <v>46237</v>
      </c>
      <c r="B10" s="116">
        <f t="shared" si="2"/>
        <v>365</v>
      </c>
      <c r="C10" s="114">
        <f>D2</f>
        <v>2300000</v>
      </c>
      <c r="D10" s="115">
        <f>C10-E10</f>
        <v>2000000</v>
      </c>
      <c r="E10" s="290">
        <f t="shared" si="3"/>
        <v>300000</v>
      </c>
      <c r="F10" s="114">
        <f t="shared" si="4"/>
        <v>2000000</v>
      </c>
      <c r="G10" s="114">
        <f t="shared" si="1"/>
        <v>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28A31-8F56-4E16-B470-A2A34E15E76B}">
  <dimension ref="A1:I10"/>
  <sheetViews>
    <sheetView workbookViewId="0">
      <selection activeCell="N2" sqref="N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22.28515625" bestFit="1" customWidth="1"/>
    <col min="4" max="4" width="16.28515625" bestFit="1" customWidth="1"/>
    <col min="5" max="5" width="11.5703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6.7109375" bestFit="1" customWidth="1"/>
  </cols>
  <sheetData>
    <row r="1" spans="1:9" x14ac:dyDescent="0.25">
      <c r="A1" s="37" t="s">
        <v>267</v>
      </c>
      <c r="B1" s="46">
        <v>44045</v>
      </c>
      <c r="C1" s="287" t="s">
        <v>748</v>
      </c>
      <c r="D1" s="83">
        <v>2000000</v>
      </c>
    </row>
    <row r="2" spans="1:9" x14ac:dyDescent="0.25">
      <c r="A2" s="37" t="s">
        <v>268</v>
      </c>
      <c r="B2" s="147">
        <v>0.15</v>
      </c>
      <c r="C2" s="41" t="s">
        <v>749</v>
      </c>
      <c r="D2" s="117">
        <v>2300000</v>
      </c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177">
        <v>44046</v>
      </c>
      <c r="B4" s="116">
        <f>DAYS360(B1,A4,TRUE)</f>
        <v>1</v>
      </c>
      <c r="C4" s="114">
        <f>E4</f>
        <v>834</v>
      </c>
      <c r="D4" s="115">
        <v>0</v>
      </c>
      <c r="E4" s="114">
        <f>ROUNDUP(F4*$B$2*B4/360,0)</f>
        <v>834</v>
      </c>
      <c r="F4" s="114">
        <f>D1</f>
        <v>2000000</v>
      </c>
      <c r="G4" s="114">
        <f t="shared" ref="G4:G10" si="0">F4-D4</f>
        <v>2000000</v>
      </c>
    </row>
    <row r="5" spans="1:9" x14ac:dyDescent="0.25">
      <c r="A5" s="177">
        <v>44411</v>
      </c>
      <c r="B5" s="116">
        <f t="shared" ref="B5:B10" si="1">DAYS360(A4,A5,TRUE)</f>
        <v>360</v>
      </c>
      <c r="C5" s="114">
        <f>E5</f>
        <v>300000</v>
      </c>
      <c r="D5" s="115">
        <v>0</v>
      </c>
      <c r="E5" s="114">
        <f t="shared" ref="E5:E10" si="2">ROUNDUP(F5*$B$2*B5/360,0)</f>
        <v>300000</v>
      </c>
      <c r="F5" s="114">
        <f t="shared" ref="F5:F10" si="3">G4</f>
        <v>2000000</v>
      </c>
      <c r="G5" s="114">
        <f t="shared" si="0"/>
        <v>2000000</v>
      </c>
    </row>
    <row r="6" spans="1:9" x14ac:dyDescent="0.25">
      <c r="A6" s="177">
        <v>44776</v>
      </c>
      <c r="B6" s="116">
        <f t="shared" si="1"/>
        <v>360</v>
      </c>
      <c r="C6" s="114">
        <f t="shared" ref="C6:C9" si="4">E6</f>
        <v>300000</v>
      </c>
      <c r="D6" s="115">
        <v>0</v>
      </c>
      <c r="E6" s="114">
        <f t="shared" si="2"/>
        <v>300000</v>
      </c>
      <c r="F6" s="114">
        <f t="shared" si="3"/>
        <v>2000000</v>
      </c>
      <c r="G6" s="114">
        <f t="shared" si="0"/>
        <v>2000000</v>
      </c>
    </row>
    <row r="7" spans="1:9" x14ac:dyDescent="0.25">
      <c r="A7" s="177">
        <v>45141</v>
      </c>
      <c r="B7" s="116">
        <f t="shared" si="1"/>
        <v>360</v>
      </c>
      <c r="C7" s="114">
        <f t="shared" si="4"/>
        <v>300000</v>
      </c>
      <c r="D7" s="115">
        <f>C7-E7</f>
        <v>0</v>
      </c>
      <c r="E7" s="114">
        <f t="shared" si="2"/>
        <v>300000</v>
      </c>
      <c r="F7" s="114">
        <f t="shared" si="3"/>
        <v>2000000</v>
      </c>
      <c r="G7" s="114">
        <f t="shared" si="0"/>
        <v>2000000</v>
      </c>
    </row>
    <row r="8" spans="1:9" x14ac:dyDescent="0.25">
      <c r="A8" s="177">
        <v>45507</v>
      </c>
      <c r="B8" s="116">
        <f t="shared" si="1"/>
        <v>360</v>
      </c>
      <c r="C8" s="114">
        <f t="shared" si="4"/>
        <v>300000</v>
      </c>
      <c r="D8" s="115">
        <f>C8-E8</f>
        <v>0</v>
      </c>
      <c r="E8" s="114">
        <f t="shared" si="2"/>
        <v>300000</v>
      </c>
      <c r="F8" s="114">
        <f t="shared" si="3"/>
        <v>2000000</v>
      </c>
      <c r="G8" s="114">
        <f t="shared" si="0"/>
        <v>2000000</v>
      </c>
    </row>
    <row r="9" spans="1:9" x14ac:dyDescent="0.25">
      <c r="A9" s="177">
        <v>45872</v>
      </c>
      <c r="B9" s="116">
        <f t="shared" si="1"/>
        <v>360</v>
      </c>
      <c r="C9" s="114">
        <f t="shared" si="4"/>
        <v>300000</v>
      </c>
      <c r="D9" s="115">
        <f>C9-E9</f>
        <v>0</v>
      </c>
      <c r="E9" s="114">
        <f t="shared" si="2"/>
        <v>300000</v>
      </c>
      <c r="F9" s="114">
        <f t="shared" si="3"/>
        <v>2000000</v>
      </c>
      <c r="G9" s="114">
        <f t="shared" si="0"/>
        <v>2000000</v>
      </c>
    </row>
    <row r="10" spans="1:9" x14ac:dyDescent="0.25">
      <c r="A10" s="177">
        <v>46237</v>
      </c>
      <c r="B10" s="116">
        <f t="shared" si="1"/>
        <v>360</v>
      </c>
      <c r="C10" s="114">
        <f>D2</f>
        <v>2300000</v>
      </c>
      <c r="D10" s="115">
        <f>C10-E10</f>
        <v>2000000</v>
      </c>
      <c r="E10" s="114">
        <f t="shared" si="2"/>
        <v>300000</v>
      </c>
      <c r="F10" s="114">
        <f t="shared" si="3"/>
        <v>2000000</v>
      </c>
      <c r="G10" s="114">
        <f t="shared" si="0"/>
        <v>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5F69B-C8D7-41E6-82DF-844877B0801C}">
  <dimension ref="A1:I30"/>
  <sheetViews>
    <sheetView workbookViewId="0">
      <pane ySplit="3" topLeftCell="A10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2" bestFit="1" customWidth="1"/>
    <col min="3" max="3" width="22.28515625" bestFit="1" customWidth="1"/>
    <col min="4" max="4" width="15.5703125" bestFit="1" customWidth="1"/>
    <col min="5" max="7" width="15.28515625" bestFit="1" customWidth="1"/>
    <col min="8" max="8" width="15.140625" bestFit="1" customWidth="1"/>
    <col min="9" max="9" width="6.7109375" bestFit="1" customWidth="1"/>
  </cols>
  <sheetData>
    <row r="1" spans="1:9" x14ac:dyDescent="0.25">
      <c r="A1" s="41" t="s">
        <v>267</v>
      </c>
      <c r="B1" s="96">
        <v>43835</v>
      </c>
      <c r="C1" s="287" t="s">
        <v>748</v>
      </c>
      <c r="D1" s="86">
        <v>999999999</v>
      </c>
      <c r="E1" s="36"/>
      <c r="F1" s="36"/>
      <c r="G1" s="36"/>
      <c r="H1" s="36"/>
      <c r="I1" s="36"/>
    </row>
    <row r="2" spans="1:9" x14ac:dyDescent="0.25">
      <c r="A2" s="41" t="s">
        <v>268</v>
      </c>
      <c r="B2" s="43">
        <v>0.15</v>
      </c>
      <c r="C2" s="41" t="s">
        <v>749</v>
      </c>
      <c r="D2" s="84">
        <f>ROUNDUP(153645962.523319,0)</f>
        <v>153645963</v>
      </c>
      <c r="E2" s="36"/>
      <c r="F2" s="36"/>
      <c r="G2" s="36"/>
      <c r="H2" s="36"/>
      <c r="I2" s="36"/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291">
        <v>44201</v>
      </c>
      <c r="B4" s="36">
        <f>_xlfn.DAYS(A4,B1)</f>
        <v>366</v>
      </c>
      <c r="C4" s="33">
        <f>$D$2</f>
        <v>153645963</v>
      </c>
      <c r="D4" s="35">
        <f>C4-E4</f>
        <v>3235004.25</v>
      </c>
      <c r="E4" s="33">
        <f>ROUND(F4*$B$2*B4/365,2)</f>
        <v>150410958.75</v>
      </c>
      <c r="F4" s="33">
        <f>D1</f>
        <v>999999999</v>
      </c>
      <c r="G4" s="33">
        <f>F4-D4</f>
        <v>996764994.75</v>
      </c>
      <c r="H4" s="36"/>
      <c r="I4" s="36"/>
    </row>
    <row r="5" spans="1:9" x14ac:dyDescent="0.25">
      <c r="A5" s="291">
        <v>44566</v>
      </c>
      <c r="B5" s="36">
        <f>_xlfn.DAYS(A5,A4)</f>
        <v>365</v>
      </c>
      <c r="C5" s="33">
        <f t="shared" ref="C5:C30" si="0">$D$2</f>
        <v>153645963</v>
      </c>
      <c r="D5" s="35">
        <f t="shared" ref="D5:D30" si="1">C5-E5</f>
        <v>4131213.7899999917</v>
      </c>
      <c r="E5" s="33">
        <f t="shared" ref="E5:E29" si="2">ROUND(F5*$B$2*B5/365,2)</f>
        <v>149514749.21000001</v>
      </c>
      <c r="F5" s="33">
        <f>G4</f>
        <v>996764994.75</v>
      </c>
      <c r="G5" s="33">
        <f t="shared" ref="G5:G30" si="3">F5-D5</f>
        <v>992633780.96000004</v>
      </c>
      <c r="H5" s="36"/>
      <c r="I5" s="36"/>
    </row>
    <row r="6" spans="1:9" x14ac:dyDescent="0.25">
      <c r="A6" s="291">
        <v>44931</v>
      </c>
      <c r="B6" s="36">
        <f>_xlfn.DAYS(A6,A5)</f>
        <v>365</v>
      </c>
      <c r="C6" s="33">
        <f t="shared" si="0"/>
        <v>153645963</v>
      </c>
      <c r="D6" s="35">
        <f t="shared" si="1"/>
        <v>4750895.8600000143</v>
      </c>
      <c r="E6" s="33">
        <f t="shared" si="2"/>
        <v>148895067.13999999</v>
      </c>
      <c r="F6" s="33">
        <f t="shared" ref="F6:F30" si="4">G5</f>
        <v>992633780.96000004</v>
      </c>
      <c r="G6" s="33">
        <f t="shared" si="3"/>
        <v>987882885.10000002</v>
      </c>
      <c r="H6" s="36"/>
      <c r="I6" s="36"/>
    </row>
    <row r="7" spans="1:9" x14ac:dyDescent="0.25">
      <c r="A7" s="291">
        <v>45296</v>
      </c>
      <c r="B7" s="36">
        <f t="shared" ref="B7:B30" si="5">_xlfn.DAYS(A7,A6)</f>
        <v>365</v>
      </c>
      <c r="C7" s="33">
        <f t="shared" si="0"/>
        <v>153645963</v>
      </c>
      <c r="D7" s="35">
        <f t="shared" si="1"/>
        <v>5463530.2299999893</v>
      </c>
      <c r="E7" s="33">
        <f t="shared" si="2"/>
        <v>148182432.77000001</v>
      </c>
      <c r="F7" s="33">
        <f t="shared" si="4"/>
        <v>987882885.10000002</v>
      </c>
      <c r="G7" s="33">
        <f t="shared" si="3"/>
        <v>982419354.87</v>
      </c>
      <c r="H7" s="36"/>
      <c r="I7" s="36"/>
    </row>
    <row r="8" spans="1:9" x14ac:dyDescent="0.25">
      <c r="A8" s="291">
        <v>45662</v>
      </c>
      <c r="B8" s="36">
        <f t="shared" si="5"/>
        <v>366</v>
      </c>
      <c r="C8" s="33">
        <f t="shared" si="0"/>
        <v>153645963</v>
      </c>
      <c r="D8" s="35">
        <f t="shared" si="1"/>
        <v>5879325.7899999917</v>
      </c>
      <c r="E8" s="33">
        <f t="shared" si="2"/>
        <v>147766637.21000001</v>
      </c>
      <c r="F8" s="33">
        <f t="shared" si="4"/>
        <v>982419354.87</v>
      </c>
      <c r="G8" s="33">
        <f t="shared" si="3"/>
        <v>976540029.08000004</v>
      </c>
      <c r="H8" s="36"/>
      <c r="I8" s="36"/>
    </row>
    <row r="9" spans="1:9" x14ac:dyDescent="0.25">
      <c r="A9" s="291">
        <v>46027</v>
      </c>
      <c r="B9" s="36">
        <f t="shared" si="5"/>
        <v>365</v>
      </c>
      <c r="C9" s="33">
        <f t="shared" si="0"/>
        <v>153645963</v>
      </c>
      <c r="D9" s="35">
        <f t="shared" si="1"/>
        <v>7164958.6399999857</v>
      </c>
      <c r="E9" s="33">
        <f t="shared" si="2"/>
        <v>146481004.36000001</v>
      </c>
      <c r="F9" s="33">
        <f t="shared" si="4"/>
        <v>976540029.08000004</v>
      </c>
      <c r="G9" s="33">
        <f t="shared" si="3"/>
        <v>969375070.44000006</v>
      </c>
      <c r="H9" s="36"/>
      <c r="I9" s="36"/>
    </row>
    <row r="10" spans="1:9" x14ac:dyDescent="0.25">
      <c r="A10" s="291">
        <v>46392</v>
      </c>
      <c r="B10" s="36">
        <f t="shared" si="5"/>
        <v>365</v>
      </c>
      <c r="C10" s="33">
        <f t="shared" si="0"/>
        <v>153645963</v>
      </c>
      <c r="D10" s="35">
        <f t="shared" si="1"/>
        <v>8239702.4300000072</v>
      </c>
      <c r="E10" s="33">
        <f t="shared" si="2"/>
        <v>145406260.56999999</v>
      </c>
      <c r="F10" s="33">
        <f t="shared" si="4"/>
        <v>969375070.44000006</v>
      </c>
      <c r="G10" s="33">
        <f t="shared" si="3"/>
        <v>961135368.00999999</v>
      </c>
      <c r="H10" s="36"/>
      <c r="I10" s="36"/>
    </row>
    <row r="11" spans="1:9" x14ac:dyDescent="0.25">
      <c r="A11" s="291">
        <v>46757</v>
      </c>
      <c r="B11" s="36">
        <f t="shared" si="5"/>
        <v>365</v>
      </c>
      <c r="C11" s="33">
        <f t="shared" si="0"/>
        <v>153645963</v>
      </c>
      <c r="D11" s="35">
        <f t="shared" si="1"/>
        <v>9475657.8000000119</v>
      </c>
      <c r="E11" s="33">
        <f t="shared" si="2"/>
        <v>144170305.19999999</v>
      </c>
      <c r="F11" s="33">
        <f t="shared" si="4"/>
        <v>961135368.00999999</v>
      </c>
      <c r="G11" s="33">
        <f t="shared" si="3"/>
        <v>951659710.21000004</v>
      </c>
      <c r="H11" s="36"/>
      <c r="I11" s="36"/>
    </row>
    <row r="12" spans="1:9" x14ac:dyDescent="0.25">
      <c r="A12" s="291">
        <v>47123</v>
      </c>
      <c r="B12" s="36">
        <f t="shared" si="5"/>
        <v>366</v>
      </c>
      <c r="C12" s="33">
        <f t="shared" si="0"/>
        <v>153645963</v>
      </c>
      <c r="D12" s="35">
        <f t="shared" si="1"/>
        <v>10505913.439999998</v>
      </c>
      <c r="E12" s="33">
        <f t="shared" si="2"/>
        <v>143140049.56</v>
      </c>
      <c r="F12" s="33">
        <f t="shared" si="4"/>
        <v>951659710.21000004</v>
      </c>
      <c r="G12" s="33">
        <f t="shared" si="3"/>
        <v>941153796.76999998</v>
      </c>
      <c r="H12" s="36"/>
      <c r="I12" s="36"/>
    </row>
    <row r="13" spans="1:9" x14ac:dyDescent="0.25">
      <c r="A13" s="291">
        <v>47488</v>
      </c>
      <c r="B13" s="36">
        <f t="shared" si="5"/>
        <v>365</v>
      </c>
      <c r="C13" s="33">
        <f t="shared" si="0"/>
        <v>153645963</v>
      </c>
      <c r="D13" s="35">
        <f t="shared" si="1"/>
        <v>12472893.479999989</v>
      </c>
      <c r="E13" s="33">
        <f t="shared" si="2"/>
        <v>141173069.52000001</v>
      </c>
      <c r="F13" s="33">
        <f t="shared" si="4"/>
        <v>941153796.76999998</v>
      </c>
      <c r="G13" s="33">
        <f t="shared" si="3"/>
        <v>928680903.28999996</v>
      </c>
      <c r="H13" s="36"/>
      <c r="I13" s="36"/>
    </row>
    <row r="14" spans="1:9" x14ac:dyDescent="0.25">
      <c r="A14" s="291">
        <v>47853</v>
      </c>
      <c r="B14" s="36">
        <f t="shared" si="5"/>
        <v>365</v>
      </c>
      <c r="C14" s="33">
        <f t="shared" si="0"/>
        <v>153645963</v>
      </c>
      <c r="D14" s="35">
        <f t="shared" si="1"/>
        <v>14343827.50999999</v>
      </c>
      <c r="E14" s="33">
        <f t="shared" si="2"/>
        <v>139302135.49000001</v>
      </c>
      <c r="F14" s="33">
        <f t="shared" si="4"/>
        <v>928680903.28999996</v>
      </c>
      <c r="G14" s="33">
        <f t="shared" si="3"/>
        <v>914337075.77999997</v>
      </c>
      <c r="H14" s="36"/>
      <c r="I14" s="36"/>
    </row>
    <row r="15" spans="1:9" x14ac:dyDescent="0.25">
      <c r="A15" s="291">
        <v>48218</v>
      </c>
      <c r="B15" s="36">
        <f t="shared" si="5"/>
        <v>365</v>
      </c>
      <c r="C15" s="33">
        <f t="shared" si="0"/>
        <v>153645963</v>
      </c>
      <c r="D15" s="35">
        <f t="shared" si="1"/>
        <v>16495401.629999995</v>
      </c>
      <c r="E15" s="33">
        <f t="shared" si="2"/>
        <v>137150561.37</v>
      </c>
      <c r="F15" s="33">
        <f t="shared" si="4"/>
        <v>914337075.77999997</v>
      </c>
      <c r="G15" s="33">
        <f t="shared" si="3"/>
        <v>897841674.14999998</v>
      </c>
      <c r="H15" s="36"/>
      <c r="I15" s="36"/>
    </row>
    <row r="16" spans="1:9" x14ac:dyDescent="0.25">
      <c r="A16" s="291">
        <v>48584</v>
      </c>
      <c r="B16" s="36">
        <f t="shared" si="5"/>
        <v>366</v>
      </c>
      <c r="C16" s="33">
        <f t="shared" si="0"/>
        <v>153645963</v>
      </c>
      <c r="D16" s="35">
        <f t="shared" si="1"/>
        <v>18600735.849999994</v>
      </c>
      <c r="E16" s="33">
        <f t="shared" si="2"/>
        <v>135045227.15000001</v>
      </c>
      <c r="F16" s="33">
        <f t="shared" si="4"/>
        <v>897841674.14999998</v>
      </c>
      <c r="G16" s="33">
        <f t="shared" si="3"/>
        <v>879240938.29999995</v>
      </c>
      <c r="H16" s="36"/>
      <c r="I16" s="36"/>
    </row>
    <row r="17" spans="1:9" x14ac:dyDescent="0.25">
      <c r="A17" s="291">
        <v>48949</v>
      </c>
      <c r="B17" s="36">
        <f t="shared" si="5"/>
        <v>365</v>
      </c>
      <c r="C17" s="33">
        <f t="shared" si="0"/>
        <v>153645963</v>
      </c>
      <c r="D17" s="35">
        <f t="shared" si="1"/>
        <v>21759822.25</v>
      </c>
      <c r="E17" s="33">
        <f t="shared" si="2"/>
        <v>131886140.75</v>
      </c>
      <c r="F17" s="33">
        <f t="shared" si="4"/>
        <v>879240938.29999995</v>
      </c>
      <c r="G17" s="33">
        <f t="shared" si="3"/>
        <v>857481116.04999995</v>
      </c>
      <c r="H17" s="36"/>
      <c r="I17" s="36"/>
    </row>
    <row r="18" spans="1:9" x14ac:dyDescent="0.25">
      <c r="A18" s="291">
        <v>49314</v>
      </c>
      <c r="B18" s="36">
        <f t="shared" si="5"/>
        <v>365</v>
      </c>
      <c r="C18" s="33">
        <f t="shared" si="0"/>
        <v>153645963</v>
      </c>
      <c r="D18" s="35">
        <f t="shared" si="1"/>
        <v>25023795.590000004</v>
      </c>
      <c r="E18" s="33">
        <f t="shared" si="2"/>
        <v>128622167.41</v>
      </c>
      <c r="F18" s="33">
        <f t="shared" si="4"/>
        <v>857481116.04999995</v>
      </c>
      <c r="G18" s="33">
        <f t="shared" si="3"/>
        <v>832457320.45999992</v>
      </c>
      <c r="H18" s="36"/>
      <c r="I18" s="36"/>
    </row>
    <row r="19" spans="1:9" x14ac:dyDescent="0.25">
      <c r="A19" s="291">
        <v>49679</v>
      </c>
      <c r="B19" s="36">
        <f t="shared" si="5"/>
        <v>365</v>
      </c>
      <c r="C19" s="33">
        <f t="shared" si="0"/>
        <v>153645963</v>
      </c>
      <c r="D19" s="35">
        <f t="shared" si="1"/>
        <v>28777364.930000007</v>
      </c>
      <c r="E19" s="33">
        <f t="shared" si="2"/>
        <v>124868598.06999999</v>
      </c>
      <c r="F19" s="33">
        <f t="shared" si="4"/>
        <v>832457320.45999992</v>
      </c>
      <c r="G19" s="33">
        <f t="shared" si="3"/>
        <v>803679955.52999997</v>
      </c>
      <c r="H19" s="36"/>
      <c r="I19" s="36"/>
    </row>
    <row r="20" spans="1:9" x14ac:dyDescent="0.25">
      <c r="A20" s="291">
        <v>50045</v>
      </c>
      <c r="B20" s="36">
        <f t="shared" si="5"/>
        <v>366</v>
      </c>
      <c r="C20" s="33">
        <f t="shared" si="0"/>
        <v>153645963</v>
      </c>
      <c r="D20" s="35">
        <f t="shared" si="1"/>
        <v>32763690.239999995</v>
      </c>
      <c r="E20" s="33">
        <f t="shared" si="2"/>
        <v>120882272.76000001</v>
      </c>
      <c r="F20" s="33">
        <f t="shared" si="4"/>
        <v>803679955.52999997</v>
      </c>
      <c r="G20" s="33">
        <f t="shared" si="3"/>
        <v>770916265.28999996</v>
      </c>
      <c r="H20" s="36"/>
      <c r="I20" s="36"/>
    </row>
    <row r="21" spans="1:9" x14ac:dyDescent="0.25">
      <c r="A21" s="291">
        <v>50410</v>
      </c>
      <c r="B21" s="36">
        <f t="shared" si="5"/>
        <v>365</v>
      </c>
      <c r="C21" s="33">
        <f t="shared" si="0"/>
        <v>153645963</v>
      </c>
      <c r="D21" s="35">
        <f t="shared" si="1"/>
        <v>38008523.209999993</v>
      </c>
      <c r="E21" s="33">
        <f t="shared" si="2"/>
        <v>115637439.79000001</v>
      </c>
      <c r="F21" s="33">
        <f t="shared" si="4"/>
        <v>770916265.28999996</v>
      </c>
      <c r="G21" s="33">
        <f t="shared" si="3"/>
        <v>732907742.07999992</v>
      </c>
      <c r="H21" s="36"/>
      <c r="I21" s="36"/>
    </row>
    <row r="22" spans="1:9" x14ac:dyDescent="0.25">
      <c r="A22" s="291">
        <v>50775</v>
      </c>
      <c r="B22" s="36">
        <f t="shared" si="5"/>
        <v>365</v>
      </c>
      <c r="C22" s="33">
        <f t="shared" si="0"/>
        <v>153645963</v>
      </c>
      <c r="D22" s="35">
        <f t="shared" si="1"/>
        <v>43709801.689999998</v>
      </c>
      <c r="E22" s="33">
        <f t="shared" si="2"/>
        <v>109936161.31</v>
      </c>
      <c r="F22" s="33">
        <f t="shared" si="4"/>
        <v>732907742.07999992</v>
      </c>
      <c r="G22" s="33">
        <f t="shared" si="3"/>
        <v>689197940.38999987</v>
      </c>
      <c r="H22" s="36"/>
      <c r="I22" s="36"/>
    </row>
    <row r="23" spans="1:9" x14ac:dyDescent="0.25">
      <c r="A23" s="291">
        <v>51140</v>
      </c>
      <c r="B23" s="36">
        <f t="shared" si="5"/>
        <v>365</v>
      </c>
      <c r="C23" s="33">
        <f t="shared" si="0"/>
        <v>153645963</v>
      </c>
      <c r="D23" s="35">
        <f t="shared" si="1"/>
        <v>50266271.939999998</v>
      </c>
      <c r="E23" s="33">
        <f t="shared" si="2"/>
        <v>103379691.06</v>
      </c>
      <c r="F23" s="33">
        <f t="shared" si="4"/>
        <v>689197940.38999987</v>
      </c>
      <c r="G23" s="33">
        <f t="shared" si="3"/>
        <v>638931668.44999981</v>
      </c>
      <c r="H23" s="36"/>
      <c r="I23" s="36"/>
    </row>
    <row r="24" spans="1:9" x14ac:dyDescent="0.25">
      <c r="A24" s="291">
        <v>51506</v>
      </c>
      <c r="B24" s="36">
        <f t="shared" si="5"/>
        <v>366</v>
      </c>
      <c r="C24" s="33">
        <f t="shared" si="0"/>
        <v>153645963</v>
      </c>
      <c r="D24" s="35">
        <f t="shared" si="1"/>
        <v>57543638.069999993</v>
      </c>
      <c r="E24" s="33">
        <f t="shared" si="2"/>
        <v>96102324.930000007</v>
      </c>
      <c r="F24" s="33">
        <f t="shared" si="4"/>
        <v>638931668.44999981</v>
      </c>
      <c r="G24" s="33">
        <f t="shared" si="3"/>
        <v>581388030.37999988</v>
      </c>
      <c r="H24" s="36"/>
      <c r="I24" s="36"/>
    </row>
    <row r="25" spans="1:9" x14ac:dyDescent="0.25">
      <c r="A25" s="291">
        <v>51871</v>
      </c>
      <c r="B25" s="36">
        <f t="shared" si="5"/>
        <v>365</v>
      </c>
      <c r="C25" s="33">
        <f t="shared" si="0"/>
        <v>153645963</v>
      </c>
      <c r="D25" s="35">
        <f t="shared" si="1"/>
        <v>66437758.439999998</v>
      </c>
      <c r="E25" s="33">
        <f t="shared" si="2"/>
        <v>87208204.560000002</v>
      </c>
      <c r="F25" s="33">
        <f t="shared" si="4"/>
        <v>581388030.37999988</v>
      </c>
      <c r="G25" s="33">
        <f t="shared" si="3"/>
        <v>514950271.93999988</v>
      </c>
      <c r="H25" s="36"/>
      <c r="I25" s="36"/>
    </row>
    <row r="26" spans="1:9" x14ac:dyDescent="0.25">
      <c r="A26" s="291">
        <v>52236</v>
      </c>
      <c r="B26" s="36">
        <f t="shared" si="5"/>
        <v>365</v>
      </c>
      <c r="C26" s="33">
        <f t="shared" si="0"/>
        <v>153645963</v>
      </c>
      <c r="D26" s="35">
        <f t="shared" si="1"/>
        <v>76403422.209999993</v>
      </c>
      <c r="E26" s="33">
        <f t="shared" si="2"/>
        <v>77242540.790000007</v>
      </c>
      <c r="F26" s="33">
        <f t="shared" si="4"/>
        <v>514950271.93999988</v>
      </c>
      <c r="G26" s="33">
        <f t="shared" si="3"/>
        <v>438546849.7299999</v>
      </c>
      <c r="H26" s="36"/>
      <c r="I26" s="36"/>
    </row>
    <row r="27" spans="1:9" x14ac:dyDescent="0.25">
      <c r="A27" s="291">
        <v>52601</v>
      </c>
      <c r="B27" s="36">
        <f t="shared" si="5"/>
        <v>365</v>
      </c>
      <c r="C27" s="33">
        <f t="shared" si="0"/>
        <v>153645963</v>
      </c>
      <c r="D27" s="35">
        <f t="shared" si="1"/>
        <v>87863935.539999992</v>
      </c>
      <c r="E27" s="33">
        <f t="shared" si="2"/>
        <v>65782027.460000001</v>
      </c>
      <c r="F27" s="33">
        <f t="shared" si="4"/>
        <v>438546849.7299999</v>
      </c>
      <c r="G27" s="33">
        <f t="shared" si="3"/>
        <v>350682914.18999994</v>
      </c>
      <c r="H27" s="36"/>
      <c r="I27" s="36"/>
    </row>
    <row r="28" spans="1:9" x14ac:dyDescent="0.25">
      <c r="A28" s="291">
        <v>52967</v>
      </c>
      <c r="B28" s="36">
        <f t="shared" si="5"/>
        <v>366</v>
      </c>
      <c r="C28" s="33">
        <f t="shared" si="0"/>
        <v>153645963</v>
      </c>
      <c r="D28" s="35">
        <f t="shared" si="1"/>
        <v>100899409.61</v>
      </c>
      <c r="E28" s="33">
        <f t="shared" si="2"/>
        <v>52746553.390000001</v>
      </c>
      <c r="F28" s="33">
        <f t="shared" si="4"/>
        <v>350682914.18999994</v>
      </c>
      <c r="G28" s="33">
        <f t="shared" si="3"/>
        <v>249783504.57999992</v>
      </c>
      <c r="H28" s="36"/>
      <c r="I28" s="36"/>
    </row>
    <row r="29" spans="1:9" x14ac:dyDescent="0.25">
      <c r="A29" s="291">
        <v>53332</v>
      </c>
      <c r="B29" s="36">
        <f t="shared" si="5"/>
        <v>365</v>
      </c>
      <c r="C29" s="33">
        <f t="shared" si="0"/>
        <v>153645963</v>
      </c>
      <c r="D29" s="35">
        <f t="shared" si="1"/>
        <v>116178437.31</v>
      </c>
      <c r="E29" s="33">
        <f t="shared" si="2"/>
        <v>37467525.689999998</v>
      </c>
      <c r="F29" s="33">
        <f t="shared" si="4"/>
        <v>249783504.57999992</v>
      </c>
      <c r="G29" s="33">
        <f t="shared" si="3"/>
        <v>133605067.26999992</v>
      </c>
      <c r="H29" s="36"/>
      <c r="I29" s="36"/>
    </row>
    <row r="30" spans="1:9" x14ac:dyDescent="0.25">
      <c r="A30" s="291">
        <v>53697</v>
      </c>
      <c r="B30" s="36">
        <f t="shared" si="5"/>
        <v>365</v>
      </c>
      <c r="C30" s="33">
        <f t="shared" si="0"/>
        <v>153645963</v>
      </c>
      <c r="D30" s="35">
        <f t="shared" si="1"/>
        <v>133605067.27</v>
      </c>
      <c r="E30" s="33">
        <f>20040895.73</f>
        <v>20040895.73</v>
      </c>
      <c r="F30" s="33">
        <f t="shared" si="4"/>
        <v>133605067.26999992</v>
      </c>
      <c r="G30" s="33">
        <f t="shared" si="3"/>
        <v>0</v>
      </c>
      <c r="H30" s="36"/>
      <c r="I30" s="36"/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D06D9-8798-47EC-A4E5-70EBFA27C3B7}">
  <dimension ref="A1:I5"/>
  <sheetViews>
    <sheetView workbookViewId="0">
      <selection activeCell="N2" sqref="N2"/>
    </sheetView>
  </sheetViews>
  <sheetFormatPr defaultRowHeight="15" x14ac:dyDescent="0.25"/>
  <cols>
    <col min="1" max="1" width="15.140625" bestFit="1" customWidth="1"/>
    <col min="2" max="2" width="12" bestFit="1" customWidth="1"/>
    <col min="3" max="3" width="22.28515625" bestFit="1" customWidth="1"/>
    <col min="4" max="4" width="10.28515625" bestFit="1" customWidth="1"/>
    <col min="5" max="5" width="9.42578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6.7109375" bestFit="1" customWidth="1"/>
  </cols>
  <sheetData>
    <row r="1" spans="1:9" x14ac:dyDescent="0.25">
      <c r="A1" s="41" t="s">
        <v>267</v>
      </c>
      <c r="B1" s="96">
        <v>43835</v>
      </c>
      <c r="C1" s="287" t="s">
        <v>748</v>
      </c>
      <c r="D1" s="86">
        <v>10000</v>
      </c>
    </row>
    <row r="2" spans="1:9" x14ac:dyDescent="0.25">
      <c r="A2" s="41" t="s">
        <v>268</v>
      </c>
      <c r="B2" s="43">
        <v>0.15</v>
      </c>
      <c r="C2" s="41" t="s">
        <v>749</v>
      </c>
      <c r="D2" s="84">
        <f>ROUNDUP(6153.36094297547,0)</f>
        <v>6154</v>
      </c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45">
        <v>44201</v>
      </c>
      <c r="B4" s="40">
        <f>_xlfn.DAYS(A4,B1)</f>
        <v>366</v>
      </c>
      <c r="C4" s="26">
        <f>$D$2</f>
        <v>6154</v>
      </c>
      <c r="D4" s="27">
        <f>C4-E4</f>
        <v>4649.8900000000003</v>
      </c>
      <c r="E4" s="26">
        <f>ROUND(F4*$B$2*B4/365,2)</f>
        <v>1504.11</v>
      </c>
      <c r="F4" s="26">
        <f>D1</f>
        <v>10000</v>
      </c>
      <c r="G4" s="26">
        <f>F4-D4</f>
        <v>5350.11</v>
      </c>
    </row>
    <row r="5" spans="1:9" x14ac:dyDescent="0.25">
      <c r="A5" s="45">
        <v>44566</v>
      </c>
      <c r="B5" s="40">
        <f>_xlfn.DAYS(A5,A4)</f>
        <v>365</v>
      </c>
      <c r="C5" s="26">
        <f>$D$2</f>
        <v>6154</v>
      </c>
      <c r="D5" s="27">
        <f>C5-E5</f>
        <v>5350.11</v>
      </c>
      <c r="E5" s="26">
        <f>803.89</f>
        <v>803.89</v>
      </c>
      <c r="F5" s="26">
        <f>G4</f>
        <v>5350.11</v>
      </c>
      <c r="G5" s="26">
        <f>F5-D5</f>
        <v>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08526-85DE-48C0-89F6-2E5C64AD8519}">
  <dimension ref="A1:P3"/>
  <sheetViews>
    <sheetView workbookViewId="0">
      <selection activeCell="N2" sqref="N2"/>
    </sheetView>
  </sheetViews>
  <sheetFormatPr defaultRowHeight="15" x14ac:dyDescent="0.25"/>
  <cols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16.7109375" bestFit="1" customWidth="1"/>
    <col min="9" max="9" width="20.42578125" bestFit="1" customWidth="1"/>
    <col min="12" max="12" width="24" bestFit="1" customWidth="1"/>
    <col min="13" max="13" width="15.7109375" bestFit="1" customWidth="1"/>
    <col min="14" max="14" width="14" bestFit="1" customWidth="1"/>
    <col min="15" max="15" width="19.85546875" bestFit="1" customWidth="1"/>
    <col min="16" max="16" width="86" bestFit="1" customWidth="1"/>
  </cols>
  <sheetData>
    <row r="1" spans="1:16" x14ac:dyDescent="0.25">
      <c r="A1" s="119" t="s">
        <v>75</v>
      </c>
      <c r="B1" s="98" t="s">
        <v>1</v>
      </c>
      <c r="C1" s="98" t="s">
        <v>2</v>
      </c>
      <c r="D1" s="98" t="s">
        <v>11</v>
      </c>
      <c r="E1" s="98" t="s">
        <v>12</v>
      </c>
      <c r="F1" s="98" t="s">
        <v>13</v>
      </c>
      <c r="G1" s="98" t="s">
        <v>22</v>
      </c>
      <c r="H1" s="98" t="s">
        <v>332</v>
      </c>
      <c r="I1" s="98" t="s">
        <v>333</v>
      </c>
      <c r="J1" s="98" t="s">
        <v>3</v>
      </c>
      <c r="K1" s="98" t="s">
        <v>4</v>
      </c>
      <c r="L1" s="98" t="s">
        <v>5</v>
      </c>
      <c r="M1" s="98" t="s">
        <v>6</v>
      </c>
      <c r="N1" s="98" t="s">
        <v>7</v>
      </c>
      <c r="O1" s="98" t="s">
        <v>8</v>
      </c>
      <c r="P1" s="98" t="s">
        <v>168</v>
      </c>
    </row>
    <row r="2" spans="1:16" x14ac:dyDescent="0.25">
      <c r="A2" s="118" t="s">
        <v>0</v>
      </c>
      <c r="B2" s="97" t="s">
        <v>9</v>
      </c>
      <c r="C2" s="97" t="s">
        <v>386</v>
      </c>
      <c r="D2" s="97" t="s">
        <v>65</v>
      </c>
      <c r="E2" s="97" t="s">
        <v>66</v>
      </c>
      <c r="F2" s="97" t="s">
        <v>187</v>
      </c>
      <c r="G2" s="97" t="s">
        <v>385</v>
      </c>
      <c r="H2" s="97" t="s">
        <v>326</v>
      </c>
      <c r="I2" s="97" t="s">
        <v>322</v>
      </c>
      <c r="J2" s="97" t="s">
        <v>750</v>
      </c>
      <c r="K2" s="97" t="s">
        <v>0</v>
      </c>
      <c r="L2" s="97" t="s">
        <v>16</v>
      </c>
      <c r="M2" s="97" t="s">
        <v>76</v>
      </c>
      <c r="N2" s="97" t="s">
        <v>751</v>
      </c>
      <c r="O2" s="97" t="s">
        <v>71</v>
      </c>
      <c r="P2" s="97" t="s">
        <v>759</v>
      </c>
    </row>
    <row r="3" spans="1:16" x14ac:dyDescent="0.25">
      <c r="A3" s="118" t="s">
        <v>0</v>
      </c>
      <c r="B3" s="97" t="s">
        <v>9</v>
      </c>
      <c r="C3" s="97" t="s">
        <v>386</v>
      </c>
      <c r="D3" s="97" t="s">
        <v>65</v>
      </c>
      <c r="E3" s="97" t="s">
        <v>66</v>
      </c>
      <c r="F3" s="97" t="s">
        <v>187</v>
      </c>
      <c r="G3" s="97" t="s">
        <v>385</v>
      </c>
      <c r="H3" s="97" t="s">
        <v>326</v>
      </c>
      <c r="I3" s="97" t="s">
        <v>322</v>
      </c>
      <c r="J3" s="97" t="s">
        <v>750</v>
      </c>
      <c r="K3" s="97" t="s">
        <v>0</v>
      </c>
      <c r="L3" s="97" t="s">
        <v>16</v>
      </c>
      <c r="M3" s="97" t="s">
        <v>69</v>
      </c>
      <c r="N3" s="97" t="s">
        <v>751</v>
      </c>
      <c r="O3" s="97" t="s">
        <v>71</v>
      </c>
      <c r="P3" s="97" t="s">
        <v>760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33CAA-39E9-4BAF-BF77-18A072CCE1CF}">
  <dimension ref="A1:I11"/>
  <sheetViews>
    <sheetView workbookViewId="0">
      <selection activeCell="N2" sqref="N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8.42578125" bestFit="1" customWidth="1"/>
    <col min="4" max="4" width="15" bestFit="1" customWidth="1"/>
    <col min="5" max="5" width="11.5703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6.7109375" bestFit="1" customWidth="1"/>
  </cols>
  <sheetData>
    <row r="1" spans="1:9" x14ac:dyDescent="0.25">
      <c r="A1" s="128" t="s">
        <v>267</v>
      </c>
      <c r="B1" s="46">
        <v>44045</v>
      </c>
      <c r="C1" s="129" t="s">
        <v>377</v>
      </c>
      <c r="D1" s="129">
        <v>2000000</v>
      </c>
      <c r="E1" s="12"/>
      <c r="F1" s="12"/>
      <c r="G1" s="12"/>
      <c r="H1" s="12"/>
      <c r="I1" s="12"/>
    </row>
    <row r="2" spans="1:9" x14ac:dyDescent="0.25">
      <c r="A2" s="128" t="s">
        <v>268</v>
      </c>
      <c r="B2" s="127">
        <v>0.15</v>
      </c>
      <c r="C2" s="126" t="s">
        <v>381</v>
      </c>
      <c r="D2" s="117">
        <f>ROUNDUP(700530.870177268,0)</f>
        <v>700531</v>
      </c>
      <c r="E2" s="12"/>
      <c r="F2" s="12"/>
      <c r="G2" s="12"/>
      <c r="H2" s="12"/>
      <c r="I2" s="12"/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177">
        <v>44046</v>
      </c>
      <c r="B4" s="116">
        <f>DAYS360(B1,A4,TRUE)</f>
        <v>1</v>
      </c>
      <c r="C4" s="292">
        <f>E4</f>
        <v>833</v>
      </c>
      <c r="D4" s="293">
        <v>0</v>
      </c>
      <c r="E4" s="292">
        <f>ROUND(F4*$B$2*B4/360,0)</f>
        <v>833</v>
      </c>
      <c r="F4" s="292">
        <f>D1</f>
        <v>2000000</v>
      </c>
      <c r="G4" s="292">
        <f t="shared" ref="G4:G10" si="0">F4-D4</f>
        <v>2000000</v>
      </c>
    </row>
    <row r="5" spans="1:9" x14ac:dyDescent="0.25">
      <c r="A5" s="177">
        <v>44411</v>
      </c>
      <c r="B5" s="116">
        <f t="shared" ref="B5:B10" si="1">DAYS360(A4,A5,TRUE)</f>
        <v>360</v>
      </c>
      <c r="C5" s="292">
        <f>E5</f>
        <v>300000</v>
      </c>
      <c r="D5" s="293">
        <v>0</v>
      </c>
      <c r="E5" s="292">
        <f t="shared" ref="E5:E6" si="2">ROUND(F5*$B$2*B5/360,0)</f>
        <v>300000</v>
      </c>
      <c r="F5" s="292">
        <f t="shared" ref="F5:F10" si="3">G4</f>
        <v>2000000</v>
      </c>
      <c r="G5" s="292">
        <f t="shared" si="0"/>
        <v>2000000</v>
      </c>
    </row>
    <row r="6" spans="1:9" x14ac:dyDescent="0.25">
      <c r="A6" s="177">
        <v>44776</v>
      </c>
      <c r="B6" s="116">
        <f t="shared" si="1"/>
        <v>360</v>
      </c>
      <c r="C6" s="292">
        <f>E6</f>
        <v>300000</v>
      </c>
      <c r="D6" s="293">
        <v>0</v>
      </c>
      <c r="E6" s="292">
        <f t="shared" si="2"/>
        <v>300000</v>
      </c>
      <c r="F6" s="292">
        <f t="shared" si="3"/>
        <v>2000000</v>
      </c>
      <c r="G6" s="292">
        <f t="shared" si="0"/>
        <v>2000000</v>
      </c>
    </row>
    <row r="7" spans="1:9" x14ac:dyDescent="0.25">
      <c r="A7" s="177">
        <v>45141</v>
      </c>
      <c r="B7" s="116">
        <f t="shared" si="1"/>
        <v>360</v>
      </c>
      <c r="C7" s="292">
        <f>$D$2</f>
        <v>700531</v>
      </c>
      <c r="D7" s="293">
        <f>C7-E7</f>
        <v>400531</v>
      </c>
      <c r="E7" s="292">
        <f>ROUND(F7*$B$2*B7/360,2)</f>
        <v>300000</v>
      </c>
      <c r="F7" s="292">
        <f t="shared" si="3"/>
        <v>2000000</v>
      </c>
      <c r="G7" s="292">
        <f t="shared" si="0"/>
        <v>1599469</v>
      </c>
    </row>
    <row r="8" spans="1:9" x14ac:dyDescent="0.25">
      <c r="A8" s="177">
        <v>45507</v>
      </c>
      <c r="B8" s="116">
        <f t="shared" si="1"/>
        <v>360</v>
      </c>
      <c r="C8" s="292">
        <f t="shared" ref="C8:C10" si="4">$D$2</f>
        <v>700531</v>
      </c>
      <c r="D8" s="293">
        <f>C8-E8</f>
        <v>460610.65</v>
      </c>
      <c r="E8" s="292">
        <f>ROUND(F8*$B$2*B8/360,2)</f>
        <v>239920.35</v>
      </c>
      <c r="F8" s="292">
        <f t="shared" si="3"/>
        <v>1599469</v>
      </c>
      <c r="G8" s="292">
        <f t="shared" si="0"/>
        <v>1138858.3500000001</v>
      </c>
    </row>
    <row r="9" spans="1:9" x14ac:dyDescent="0.25">
      <c r="A9" s="177">
        <v>45872</v>
      </c>
      <c r="B9" s="116">
        <f t="shared" si="1"/>
        <v>360</v>
      </c>
      <c r="C9" s="292">
        <f t="shared" si="4"/>
        <v>700531</v>
      </c>
      <c r="D9" s="293">
        <f>C9-E9</f>
        <v>529702.25</v>
      </c>
      <c r="E9" s="292">
        <f t="shared" ref="E9" si="5">ROUND(F9*$B$2*B9/360,2)</f>
        <v>170828.75</v>
      </c>
      <c r="F9" s="292">
        <f t="shared" si="3"/>
        <v>1138858.3500000001</v>
      </c>
      <c r="G9" s="292">
        <f t="shared" si="0"/>
        <v>609156.10000000009</v>
      </c>
    </row>
    <row r="10" spans="1:9" x14ac:dyDescent="0.25">
      <c r="A10" s="177">
        <v>46237</v>
      </c>
      <c r="B10" s="116">
        <f t="shared" si="1"/>
        <v>360</v>
      </c>
      <c r="C10" s="292">
        <f t="shared" si="4"/>
        <v>700531</v>
      </c>
      <c r="D10" s="293">
        <f>C10-E10</f>
        <v>609156.1</v>
      </c>
      <c r="E10" s="292">
        <v>91374.9</v>
      </c>
      <c r="F10" s="292">
        <f t="shared" si="3"/>
        <v>609156.10000000009</v>
      </c>
      <c r="G10" s="292">
        <f t="shared" si="0"/>
        <v>0</v>
      </c>
    </row>
    <row r="11" spans="1:9" x14ac:dyDescent="0.25">
      <c r="E11" s="113"/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D53F3-DC94-45E4-82B0-2E4A8328662E}">
  <dimension ref="A1:I11"/>
  <sheetViews>
    <sheetView workbookViewId="0">
      <selection activeCell="N2" sqref="N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8.42578125" bestFit="1" customWidth="1"/>
    <col min="4" max="4" width="15" bestFit="1" customWidth="1"/>
    <col min="5" max="5" width="11.5703125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6.7109375" bestFit="1" customWidth="1"/>
  </cols>
  <sheetData>
    <row r="1" spans="1:9" x14ac:dyDescent="0.25">
      <c r="A1" s="128" t="s">
        <v>267</v>
      </c>
      <c r="B1" s="46">
        <v>44045</v>
      </c>
      <c r="C1" s="129" t="s">
        <v>377</v>
      </c>
      <c r="D1" s="129">
        <v>2000000</v>
      </c>
      <c r="E1" s="12"/>
      <c r="F1" s="12"/>
      <c r="G1" s="12"/>
      <c r="H1" s="12"/>
      <c r="I1" s="12"/>
    </row>
    <row r="2" spans="1:9" x14ac:dyDescent="0.25">
      <c r="A2" s="128" t="s">
        <v>268</v>
      </c>
      <c r="B2" s="127">
        <v>0.15</v>
      </c>
      <c r="C2" s="126" t="s">
        <v>381</v>
      </c>
      <c r="D2" s="117">
        <f>ROUNDUP(700704.77502705,0)</f>
        <v>700705</v>
      </c>
      <c r="E2" s="12"/>
      <c r="F2" s="12"/>
      <c r="G2" s="12"/>
      <c r="H2" s="12"/>
      <c r="I2" s="12"/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177">
        <v>44046</v>
      </c>
      <c r="B4" s="116">
        <f>_xlfn.DAYS(A4,B1)</f>
        <v>1</v>
      </c>
      <c r="C4" s="292">
        <f>E4</f>
        <v>822</v>
      </c>
      <c r="D4" s="293">
        <v>0</v>
      </c>
      <c r="E4" s="292">
        <f>ROUND(F4*$B$2*B4/365,0)</f>
        <v>822</v>
      </c>
      <c r="F4" s="292">
        <f>D1</f>
        <v>2000000</v>
      </c>
      <c r="G4" s="292">
        <f t="shared" ref="G4:G10" si="0">F4-D4</f>
        <v>2000000</v>
      </c>
    </row>
    <row r="5" spans="1:9" x14ac:dyDescent="0.25">
      <c r="A5" s="177">
        <v>44411</v>
      </c>
      <c r="B5" s="116">
        <f>_xlfn.DAYS(A5,A4)</f>
        <v>365</v>
      </c>
      <c r="C5" s="292">
        <f>E5</f>
        <v>300000</v>
      </c>
      <c r="D5" s="293">
        <v>0</v>
      </c>
      <c r="E5" s="292">
        <f>ROUND(F5*$B$2*B5/365,0)</f>
        <v>300000</v>
      </c>
      <c r="F5" s="292">
        <f t="shared" ref="F5:F10" si="1">G4</f>
        <v>2000000</v>
      </c>
      <c r="G5" s="292">
        <f t="shared" si="0"/>
        <v>2000000</v>
      </c>
    </row>
    <row r="6" spans="1:9" x14ac:dyDescent="0.25">
      <c r="A6" s="177">
        <v>44776</v>
      </c>
      <c r="B6" s="116">
        <f t="shared" ref="B6:B10" si="2">_xlfn.DAYS(A6,A5)</f>
        <v>365</v>
      </c>
      <c r="C6" s="292">
        <f>E6</f>
        <v>300000</v>
      </c>
      <c r="D6" s="293">
        <v>0</v>
      </c>
      <c r="E6" s="292">
        <f>ROUND(F6*$B$2*B6/365,0)</f>
        <v>300000</v>
      </c>
      <c r="F6" s="292">
        <f t="shared" si="1"/>
        <v>2000000</v>
      </c>
      <c r="G6" s="292">
        <f t="shared" si="0"/>
        <v>2000000</v>
      </c>
    </row>
    <row r="7" spans="1:9" x14ac:dyDescent="0.25">
      <c r="A7" s="177">
        <v>45141</v>
      </c>
      <c r="B7" s="116">
        <f t="shared" si="2"/>
        <v>365</v>
      </c>
      <c r="C7" s="292">
        <f>$D$2</f>
        <v>700705</v>
      </c>
      <c r="D7" s="293">
        <f>C7-E7</f>
        <v>400705</v>
      </c>
      <c r="E7" s="292">
        <f>ROUND(F7*$B$2*B7/365,2)</f>
        <v>300000</v>
      </c>
      <c r="F7" s="292">
        <f t="shared" si="1"/>
        <v>2000000</v>
      </c>
      <c r="G7" s="292">
        <f t="shared" si="0"/>
        <v>1599295</v>
      </c>
    </row>
    <row r="8" spans="1:9" x14ac:dyDescent="0.25">
      <c r="A8" s="177">
        <v>45507</v>
      </c>
      <c r="B8" s="116">
        <f t="shared" si="2"/>
        <v>366</v>
      </c>
      <c r="C8" s="292">
        <f t="shared" ref="C8:C10" si="3">$D$2</f>
        <v>700705</v>
      </c>
      <c r="D8" s="293">
        <f>C8-E8</f>
        <v>460153.51</v>
      </c>
      <c r="E8" s="292">
        <f>ROUND(F8*$B$2*B8/365,2)</f>
        <v>240551.49</v>
      </c>
      <c r="F8" s="292">
        <f t="shared" si="1"/>
        <v>1599295</v>
      </c>
      <c r="G8" s="292">
        <f t="shared" si="0"/>
        <v>1139141.49</v>
      </c>
    </row>
    <row r="9" spans="1:9" x14ac:dyDescent="0.25">
      <c r="A9" s="177">
        <v>45872</v>
      </c>
      <c r="B9" s="116">
        <f t="shared" si="2"/>
        <v>365</v>
      </c>
      <c r="C9" s="292">
        <f t="shared" si="3"/>
        <v>700705</v>
      </c>
      <c r="D9" s="293">
        <f>C9-E9</f>
        <v>529833.78</v>
      </c>
      <c r="E9" s="292">
        <f>ROUND(F9*$B$2*B9/365,2)</f>
        <v>170871.22</v>
      </c>
      <c r="F9" s="292">
        <f t="shared" si="1"/>
        <v>1139141.49</v>
      </c>
      <c r="G9" s="292">
        <f t="shared" si="0"/>
        <v>609307.71</v>
      </c>
    </row>
    <row r="10" spans="1:9" x14ac:dyDescent="0.25">
      <c r="A10" s="177">
        <v>46237</v>
      </c>
      <c r="B10" s="116">
        <f t="shared" si="2"/>
        <v>365</v>
      </c>
      <c r="C10" s="292">
        <f t="shared" si="3"/>
        <v>700705</v>
      </c>
      <c r="D10" s="293">
        <f>C10-E10</f>
        <v>609307.71</v>
      </c>
      <c r="E10" s="292">
        <v>91397.29</v>
      </c>
      <c r="F10" s="292">
        <f t="shared" si="1"/>
        <v>609307.71</v>
      </c>
      <c r="G10" s="292">
        <f t="shared" si="0"/>
        <v>0</v>
      </c>
    </row>
    <row r="11" spans="1:9" x14ac:dyDescent="0.25">
      <c r="E11" s="113"/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C9332-0A2E-4891-A41E-11C0D709C8F2}">
  <dimension ref="A1:O7"/>
  <sheetViews>
    <sheetView zoomScaleNormal="100" workbookViewId="0">
      <selection activeCell="H2" sqref="H2"/>
    </sheetView>
  </sheetViews>
  <sheetFormatPr defaultRowHeight="15" x14ac:dyDescent="0.25"/>
  <cols>
    <col min="1" max="1" width="4" style="153" customWidth="1"/>
    <col min="2" max="2" width="7.7109375" style="153" customWidth="1"/>
    <col min="3" max="3" width="12.28515625" style="153" bestFit="1" customWidth="1"/>
    <col min="4" max="4" width="12.5703125" style="153" bestFit="1" customWidth="1"/>
    <col min="5" max="5" width="15.28515625" style="153" bestFit="1" customWidth="1"/>
    <col min="6" max="6" width="13.28515625" style="153" bestFit="1" customWidth="1"/>
    <col min="7" max="7" width="8.28515625" style="153" bestFit="1" customWidth="1"/>
    <col min="8" max="8" width="6.5703125" style="153" bestFit="1" customWidth="1"/>
    <col min="9" max="9" width="7.85546875" style="153" bestFit="1" customWidth="1"/>
    <col min="10" max="10" width="8.7109375" style="153" customWidth="1"/>
    <col min="11" max="11" width="11.7109375" bestFit="1" customWidth="1"/>
    <col min="12" max="12" width="15.140625" style="153" bestFit="1" customWidth="1"/>
    <col min="13" max="13" width="19.28515625" style="153" customWidth="1"/>
    <col min="14" max="14" width="14.140625" style="153" customWidth="1"/>
    <col min="15" max="15" width="80" bestFit="1" customWidth="1"/>
  </cols>
  <sheetData>
    <row r="1" spans="1:15" x14ac:dyDescent="0.25">
      <c r="A1" s="277" t="s">
        <v>75</v>
      </c>
      <c r="B1" s="208" t="s">
        <v>1</v>
      </c>
      <c r="C1" s="208" t="s">
        <v>2</v>
      </c>
      <c r="D1" s="208" t="s">
        <v>11</v>
      </c>
      <c r="E1" s="208" t="s">
        <v>12</v>
      </c>
      <c r="F1" s="208" t="s">
        <v>13</v>
      </c>
      <c r="G1" s="208" t="s">
        <v>22</v>
      </c>
      <c r="H1" s="208" t="s">
        <v>3</v>
      </c>
      <c r="I1" s="208" t="s">
        <v>4</v>
      </c>
      <c r="J1" s="208" t="s">
        <v>5</v>
      </c>
      <c r="K1" s="208" t="s">
        <v>390</v>
      </c>
      <c r="L1" s="208" t="s">
        <v>6</v>
      </c>
      <c r="M1" s="278" t="s">
        <v>8</v>
      </c>
      <c r="N1" s="208" t="s">
        <v>7</v>
      </c>
      <c r="O1" s="279" t="s">
        <v>168</v>
      </c>
    </row>
    <row r="2" spans="1:15" x14ac:dyDescent="0.25">
      <c r="A2" s="176" t="s">
        <v>0</v>
      </c>
      <c r="B2" s="173" t="s">
        <v>9</v>
      </c>
      <c r="C2" s="173" t="s">
        <v>386</v>
      </c>
      <c r="D2" s="173" t="s">
        <v>65</v>
      </c>
      <c r="E2" s="173" t="s">
        <v>66</v>
      </c>
      <c r="F2" s="173" t="s">
        <v>187</v>
      </c>
      <c r="G2" s="173" t="s">
        <v>385</v>
      </c>
      <c r="H2" s="173" t="s">
        <v>750</v>
      </c>
      <c r="I2" s="175" t="s">
        <v>0</v>
      </c>
      <c r="J2" s="173" t="s">
        <v>16</v>
      </c>
      <c r="K2" s="173" t="s">
        <v>74</v>
      </c>
      <c r="L2" s="173" t="s">
        <v>69</v>
      </c>
      <c r="M2" s="173" t="s">
        <v>71</v>
      </c>
      <c r="N2" s="173" t="s">
        <v>761</v>
      </c>
      <c r="O2" s="280" t="s">
        <v>762</v>
      </c>
    </row>
    <row r="3" spans="1:15" x14ac:dyDescent="0.25">
      <c r="A3" s="176" t="s">
        <v>0</v>
      </c>
      <c r="B3" s="173" t="s">
        <v>9</v>
      </c>
      <c r="C3" s="173" t="s">
        <v>386</v>
      </c>
      <c r="D3" s="173" t="s">
        <v>65</v>
      </c>
      <c r="E3" s="173" t="s">
        <v>66</v>
      </c>
      <c r="F3" s="173" t="s">
        <v>187</v>
      </c>
      <c r="G3" s="173" t="s">
        <v>385</v>
      </c>
      <c r="H3" s="173" t="s">
        <v>750</v>
      </c>
      <c r="I3" s="175" t="s">
        <v>0</v>
      </c>
      <c r="J3" s="173" t="s">
        <v>16</v>
      </c>
      <c r="K3" s="173" t="s">
        <v>74</v>
      </c>
      <c r="L3" s="173" t="s">
        <v>76</v>
      </c>
      <c r="M3" s="173" t="s">
        <v>71</v>
      </c>
      <c r="N3" s="173" t="s">
        <v>761</v>
      </c>
      <c r="O3" s="280" t="s">
        <v>763</v>
      </c>
    </row>
    <row r="4" spans="1:15" x14ac:dyDescent="0.25">
      <c r="A4" s="281" t="s">
        <v>0</v>
      </c>
      <c r="B4" s="282" t="s">
        <v>9</v>
      </c>
      <c r="C4" s="282" t="s">
        <v>386</v>
      </c>
      <c r="D4" s="282" t="s">
        <v>65</v>
      </c>
      <c r="E4" s="282" t="s">
        <v>66</v>
      </c>
      <c r="F4" s="282" t="s">
        <v>187</v>
      </c>
      <c r="G4" s="282" t="s">
        <v>385</v>
      </c>
      <c r="H4" s="282" t="s">
        <v>750</v>
      </c>
      <c r="I4" s="283" t="s">
        <v>0</v>
      </c>
      <c r="J4" s="282" t="s">
        <v>16</v>
      </c>
      <c r="K4" s="282" t="s">
        <v>0</v>
      </c>
      <c r="L4" s="282" t="s">
        <v>69</v>
      </c>
      <c r="M4" s="282" t="s">
        <v>71</v>
      </c>
      <c r="N4" s="282" t="s">
        <v>761</v>
      </c>
      <c r="O4" s="294" t="s">
        <v>764</v>
      </c>
    </row>
    <row r="5" spans="1:15" x14ac:dyDescent="0.25">
      <c r="A5" s="281" t="s">
        <v>0</v>
      </c>
      <c r="B5" s="282" t="s">
        <v>9</v>
      </c>
      <c r="C5" s="282" t="s">
        <v>386</v>
      </c>
      <c r="D5" s="282" t="s">
        <v>65</v>
      </c>
      <c r="E5" s="282" t="s">
        <v>66</v>
      </c>
      <c r="F5" s="282" t="s">
        <v>187</v>
      </c>
      <c r="G5" s="282" t="s">
        <v>385</v>
      </c>
      <c r="H5" s="282" t="s">
        <v>750</v>
      </c>
      <c r="I5" s="283" t="s">
        <v>0</v>
      </c>
      <c r="J5" s="282" t="s">
        <v>16</v>
      </c>
      <c r="K5" s="282" t="s">
        <v>0</v>
      </c>
      <c r="L5" s="282" t="s">
        <v>76</v>
      </c>
      <c r="M5" s="282" t="s">
        <v>71</v>
      </c>
      <c r="N5" s="282" t="s">
        <v>761</v>
      </c>
      <c r="O5" s="294" t="s">
        <v>765</v>
      </c>
    </row>
    <row r="6" spans="1:15" x14ac:dyDescent="0.25">
      <c r="A6" s="176" t="s">
        <v>0</v>
      </c>
      <c r="B6" s="173" t="s">
        <v>9</v>
      </c>
      <c r="C6" s="173" t="s">
        <v>158</v>
      </c>
      <c r="D6" s="173" t="s">
        <v>119</v>
      </c>
      <c r="E6" s="173" t="s">
        <v>186</v>
      </c>
      <c r="F6" s="173" t="s">
        <v>187</v>
      </c>
      <c r="G6" s="173" t="s">
        <v>119</v>
      </c>
      <c r="H6" s="173" t="s">
        <v>163</v>
      </c>
      <c r="I6" s="175" t="s">
        <v>0</v>
      </c>
      <c r="J6" s="173" t="s">
        <v>9</v>
      </c>
      <c r="K6" s="173" t="s">
        <v>74</v>
      </c>
      <c r="L6" s="173" t="s">
        <v>69</v>
      </c>
      <c r="M6" s="173" t="s">
        <v>71</v>
      </c>
      <c r="N6" s="173" t="s">
        <v>761</v>
      </c>
      <c r="O6" s="280" t="s">
        <v>766</v>
      </c>
    </row>
    <row r="7" spans="1:15" x14ac:dyDescent="0.25">
      <c r="A7" s="176" t="s">
        <v>0</v>
      </c>
      <c r="B7" s="173" t="s">
        <v>9</v>
      </c>
      <c r="C7" s="173" t="s">
        <v>161</v>
      </c>
      <c r="D7" s="173" t="s">
        <v>119</v>
      </c>
      <c r="E7" s="173" t="s">
        <v>186</v>
      </c>
      <c r="F7" s="173" t="s">
        <v>187</v>
      </c>
      <c r="G7" s="173" t="s">
        <v>119</v>
      </c>
      <c r="H7" s="173" t="s">
        <v>322</v>
      </c>
      <c r="I7" s="175" t="s">
        <v>0</v>
      </c>
      <c r="J7" s="285" t="s">
        <v>9</v>
      </c>
      <c r="K7" s="286" t="s">
        <v>74</v>
      </c>
      <c r="L7" s="173" t="s">
        <v>69</v>
      </c>
      <c r="M7" s="173" t="s">
        <v>71</v>
      </c>
      <c r="N7" s="173" t="s">
        <v>761</v>
      </c>
      <c r="O7" s="280" t="s">
        <v>767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9E0F1-9288-4279-888F-67BEC3DEA898}">
  <dimension ref="A1:I10"/>
  <sheetViews>
    <sheetView workbookViewId="0">
      <selection activeCell="A5" sqref="A5:A10"/>
    </sheetView>
  </sheetViews>
  <sheetFormatPr defaultRowHeight="15" x14ac:dyDescent="0.25"/>
  <cols>
    <col min="1" max="1" width="24.5703125" bestFit="1" customWidth="1"/>
    <col min="2" max="2" width="16.42578125" bestFit="1" customWidth="1"/>
    <col min="3" max="3" width="24" customWidth="1"/>
    <col min="4" max="4" width="16.42578125" bestFit="1" customWidth="1"/>
    <col min="5" max="5" width="11.42578125" bestFit="1" customWidth="1"/>
    <col min="6" max="6" width="14.140625" customWidth="1"/>
    <col min="7" max="7" width="14.7109375" bestFit="1" customWidth="1"/>
    <col min="8" max="8" width="13.7109375" bestFit="1" customWidth="1"/>
    <col min="9" max="9" width="7.85546875" bestFit="1" customWidth="1"/>
    <col min="10" max="10" width="22.7109375" bestFit="1" customWidth="1"/>
    <col min="11" max="11" width="15.140625" bestFit="1" customWidth="1"/>
    <col min="12" max="12" width="17.85546875" bestFit="1" customWidth="1"/>
    <col min="13" max="13" width="9.5703125" bestFit="1" customWidth="1"/>
    <col min="14" max="14" width="82.28515625" customWidth="1"/>
  </cols>
  <sheetData>
    <row r="1" spans="1:9" x14ac:dyDescent="0.25">
      <c r="A1" s="41" t="s">
        <v>267</v>
      </c>
      <c r="B1" s="295">
        <v>44045</v>
      </c>
      <c r="C1" s="287" t="s">
        <v>748</v>
      </c>
      <c r="D1" s="150">
        <v>2000000</v>
      </c>
    </row>
    <row r="2" spans="1:9" x14ac:dyDescent="0.25">
      <c r="A2" s="41" t="s">
        <v>268</v>
      </c>
      <c r="B2" s="149">
        <v>0.15</v>
      </c>
      <c r="C2" s="41" t="s">
        <v>336</v>
      </c>
      <c r="D2" s="117">
        <f>ROUNDUP(426216.135411742,0)</f>
        <v>426217</v>
      </c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177">
        <v>44046</v>
      </c>
      <c r="B4" s="116">
        <f>_xlfn.DAYS(A4,B1)</f>
        <v>1</v>
      </c>
      <c r="C4" s="114">
        <f>$D$2</f>
        <v>426217</v>
      </c>
      <c r="D4" s="115">
        <v>0</v>
      </c>
      <c r="E4" s="114">
        <f>ROUNDUP(F4*$B$2*B4/365,0)</f>
        <v>822</v>
      </c>
      <c r="F4" s="114">
        <f>D1</f>
        <v>2000000</v>
      </c>
      <c r="G4" s="114">
        <f t="shared" ref="G4:G10" si="0">F4-D4</f>
        <v>2000000</v>
      </c>
    </row>
    <row r="5" spans="1:9" x14ac:dyDescent="0.25">
      <c r="A5" s="177">
        <v>44230</v>
      </c>
      <c r="B5" s="116">
        <f t="shared" ref="B5:B10" si="1">_xlfn.DAYS(A5,A4)</f>
        <v>184</v>
      </c>
      <c r="C5" s="114">
        <f t="shared" ref="C5:C10" si="2">$D$2</f>
        <v>426217</v>
      </c>
      <c r="D5" s="115">
        <f t="shared" ref="D5:D10" si="3">C5-E5</f>
        <v>274984.12</v>
      </c>
      <c r="E5" s="114">
        <f>ROUND(F5*$B$2*B5/365,2)</f>
        <v>151232.88</v>
      </c>
      <c r="F5" s="114">
        <f t="shared" ref="F5:F10" si="4">G4</f>
        <v>2000000</v>
      </c>
      <c r="G5" s="114">
        <f t="shared" si="0"/>
        <v>1725015.88</v>
      </c>
    </row>
    <row r="6" spans="1:9" x14ac:dyDescent="0.25">
      <c r="A6" s="177">
        <v>44411</v>
      </c>
      <c r="B6" s="116">
        <f t="shared" si="1"/>
        <v>181</v>
      </c>
      <c r="C6" s="114">
        <f t="shared" si="2"/>
        <v>426217</v>
      </c>
      <c r="D6" s="115">
        <f t="shared" si="3"/>
        <v>297904.17</v>
      </c>
      <c r="E6" s="114">
        <f t="shared" ref="E6:E9" si="5">ROUND(F6*$B$2*B6/365,2)</f>
        <v>128312.83</v>
      </c>
      <c r="F6" s="114">
        <f t="shared" si="4"/>
        <v>1725015.88</v>
      </c>
      <c r="G6" s="114">
        <f t="shared" si="0"/>
        <v>1427111.71</v>
      </c>
    </row>
    <row r="7" spans="1:9" x14ac:dyDescent="0.25">
      <c r="A7" s="177">
        <v>44595</v>
      </c>
      <c r="B7" s="116">
        <f t="shared" si="1"/>
        <v>184</v>
      </c>
      <c r="C7" s="114">
        <f t="shared" si="2"/>
        <v>426217</v>
      </c>
      <c r="D7" s="115">
        <f t="shared" si="3"/>
        <v>318303.90000000002</v>
      </c>
      <c r="E7" s="114">
        <f t="shared" si="5"/>
        <v>107913.1</v>
      </c>
      <c r="F7" s="114">
        <f t="shared" si="4"/>
        <v>1427111.71</v>
      </c>
      <c r="G7" s="114">
        <f t="shared" si="0"/>
        <v>1108807.81</v>
      </c>
    </row>
    <row r="8" spans="1:9" x14ac:dyDescent="0.25">
      <c r="A8" s="177">
        <v>44776</v>
      </c>
      <c r="B8" s="116">
        <f t="shared" si="1"/>
        <v>181</v>
      </c>
      <c r="C8" s="114">
        <f t="shared" si="2"/>
        <v>426217</v>
      </c>
      <c r="D8" s="115">
        <f t="shared" si="3"/>
        <v>343739.93</v>
      </c>
      <c r="E8" s="114">
        <f t="shared" si="5"/>
        <v>82477.070000000007</v>
      </c>
      <c r="F8" s="114">
        <f t="shared" si="4"/>
        <v>1108807.81</v>
      </c>
      <c r="G8" s="114">
        <f t="shared" si="0"/>
        <v>765067.88000000012</v>
      </c>
    </row>
    <row r="9" spans="1:9" x14ac:dyDescent="0.25">
      <c r="A9" s="177">
        <v>44960</v>
      </c>
      <c r="B9" s="116">
        <f t="shared" si="1"/>
        <v>184</v>
      </c>
      <c r="C9" s="114">
        <f t="shared" si="2"/>
        <v>426217</v>
      </c>
      <c r="D9" s="115">
        <f t="shared" si="3"/>
        <v>368365.29</v>
      </c>
      <c r="E9" s="114">
        <f t="shared" si="5"/>
        <v>57851.71</v>
      </c>
      <c r="F9" s="114">
        <f t="shared" si="4"/>
        <v>765067.88000000012</v>
      </c>
      <c r="G9" s="114">
        <f t="shared" si="0"/>
        <v>396702.59000000014</v>
      </c>
    </row>
    <row r="10" spans="1:9" x14ac:dyDescent="0.25">
      <c r="A10" s="177">
        <v>45141</v>
      </c>
      <c r="B10" s="116">
        <f t="shared" si="1"/>
        <v>181</v>
      </c>
      <c r="C10" s="114">
        <f t="shared" si="2"/>
        <v>426217</v>
      </c>
      <c r="D10" s="115">
        <f t="shared" si="3"/>
        <v>396702.59</v>
      </c>
      <c r="E10" s="114">
        <f>29514.41</f>
        <v>29514.41</v>
      </c>
      <c r="F10" s="114">
        <f t="shared" si="4"/>
        <v>396702.59000000014</v>
      </c>
      <c r="G10" s="114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5F47-561B-49E2-8172-22C3C58BB72B}">
  <dimension ref="A1:I10"/>
  <sheetViews>
    <sheetView zoomScale="70" zoomScaleNormal="70"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24.5703125" bestFit="1" customWidth="1"/>
    <col min="2" max="2" width="15.140625" bestFit="1" customWidth="1"/>
    <col min="3" max="3" width="22.28515625" bestFit="1" customWidth="1"/>
    <col min="4" max="4" width="15.140625" bestFit="1" customWidth="1"/>
    <col min="5" max="5" width="11.28515625" bestFit="1" customWidth="1"/>
    <col min="6" max="6" width="12.28515625" bestFit="1" customWidth="1"/>
    <col min="7" max="7" width="18.28515625" customWidth="1"/>
    <col min="8" max="8" width="13.7109375" bestFit="1" customWidth="1"/>
  </cols>
  <sheetData>
    <row r="1" spans="1:9" x14ac:dyDescent="0.25">
      <c r="A1" s="37" t="s">
        <v>267</v>
      </c>
      <c r="B1" s="46">
        <v>44045</v>
      </c>
      <c r="C1" s="287" t="s">
        <v>748</v>
      </c>
      <c r="D1" s="83">
        <v>2000000</v>
      </c>
    </row>
    <row r="2" spans="1:9" x14ac:dyDescent="0.25">
      <c r="A2" s="37" t="s">
        <v>268</v>
      </c>
      <c r="B2" s="147">
        <v>0.15</v>
      </c>
      <c r="C2" s="41" t="s">
        <v>749</v>
      </c>
      <c r="D2" s="117">
        <f>ROUNDUP(426089.782418239,0)</f>
        <v>426090</v>
      </c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177">
        <v>44046</v>
      </c>
      <c r="B4" s="116">
        <f>DAYS360(B1,A4,TRUE)</f>
        <v>1</v>
      </c>
      <c r="C4" s="114">
        <v>0</v>
      </c>
      <c r="D4" s="115">
        <v>0</v>
      </c>
      <c r="E4" s="114">
        <f>ROUNDUP(F4*$B$2*B4/360,0)</f>
        <v>834</v>
      </c>
      <c r="F4" s="114">
        <f>D1</f>
        <v>2000000</v>
      </c>
      <c r="G4" s="114">
        <f t="shared" ref="G4:G10" si="0">F4-D4</f>
        <v>2000000</v>
      </c>
    </row>
    <row r="5" spans="1:9" x14ac:dyDescent="0.25">
      <c r="A5" s="177">
        <v>44230</v>
      </c>
      <c r="B5" s="116">
        <f>DAYS360(A4,A5)</f>
        <v>180</v>
      </c>
      <c r="C5" s="114">
        <f>$D$2</f>
        <v>426090</v>
      </c>
      <c r="D5" s="115">
        <f t="shared" ref="D5:D10" si="1">C5-E5</f>
        <v>276090</v>
      </c>
      <c r="E5" s="114">
        <f>ROUND(F5*$B$2*B5/360,2)</f>
        <v>150000</v>
      </c>
      <c r="F5" s="114">
        <f t="shared" ref="F5:F10" si="2">G4</f>
        <v>2000000</v>
      </c>
      <c r="G5" s="114">
        <f t="shared" si="0"/>
        <v>1723910</v>
      </c>
    </row>
    <row r="6" spans="1:9" x14ac:dyDescent="0.25">
      <c r="A6" s="177">
        <v>44411</v>
      </c>
      <c r="B6" s="116">
        <f>DAYS360(A5,A6,TRUE)</f>
        <v>180</v>
      </c>
      <c r="C6" s="114">
        <f t="shared" ref="C6:C10" si="3">$D$2</f>
        <v>426090</v>
      </c>
      <c r="D6" s="115">
        <f t="shared" si="1"/>
        <v>296796.75</v>
      </c>
      <c r="E6" s="114">
        <f t="shared" ref="E6:E9" si="4">ROUND(F6*$B$2*B6/360,2)</f>
        <v>129293.25</v>
      </c>
      <c r="F6" s="114">
        <f t="shared" si="2"/>
        <v>1723910</v>
      </c>
      <c r="G6" s="114">
        <f t="shared" si="0"/>
        <v>1427113.25</v>
      </c>
    </row>
    <row r="7" spans="1:9" x14ac:dyDescent="0.25">
      <c r="A7" s="177">
        <v>44595</v>
      </c>
      <c r="B7" s="116">
        <f>DAYS360(A6,A7,TRUE)</f>
        <v>180</v>
      </c>
      <c r="C7" s="114">
        <f t="shared" si="3"/>
        <v>426090</v>
      </c>
      <c r="D7" s="115">
        <f t="shared" si="1"/>
        <v>319056.51</v>
      </c>
      <c r="E7" s="114">
        <f t="shared" si="4"/>
        <v>107033.49</v>
      </c>
      <c r="F7" s="114">
        <f t="shared" si="2"/>
        <v>1427113.25</v>
      </c>
      <c r="G7" s="114">
        <f t="shared" si="0"/>
        <v>1108056.74</v>
      </c>
    </row>
    <row r="8" spans="1:9" x14ac:dyDescent="0.25">
      <c r="A8" s="177">
        <v>44776</v>
      </c>
      <c r="B8" s="116">
        <f>DAYS360(A7,A8,TRUE)</f>
        <v>180</v>
      </c>
      <c r="C8" s="114">
        <f t="shared" si="3"/>
        <v>426090</v>
      </c>
      <c r="D8" s="115">
        <f t="shared" si="1"/>
        <v>342985.74</v>
      </c>
      <c r="E8" s="114">
        <f t="shared" si="4"/>
        <v>83104.259999999995</v>
      </c>
      <c r="F8" s="114">
        <f t="shared" si="2"/>
        <v>1108056.74</v>
      </c>
      <c r="G8" s="114">
        <f t="shared" si="0"/>
        <v>765071</v>
      </c>
    </row>
    <row r="9" spans="1:9" x14ac:dyDescent="0.25">
      <c r="A9" s="177">
        <v>44960</v>
      </c>
      <c r="B9" s="116">
        <f>DAYS360(A8,A9,TRUE)</f>
        <v>180</v>
      </c>
      <c r="C9" s="114">
        <f t="shared" si="3"/>
        <v>426090</v>
      </c>
      <c r="D9" s="115">
        <f t="shared" si="1"/>
        <v>368709.67</v>
      </c>
      <c r="E9" s="114">
        <f t="shared" si="4"/>
        <v>57380.33</v>
      </c>
      <c r="F9" s="114">
        <f t="shared" si="2"/>
        <v>765071</v>
      </c>
      <c r="G9" s="114">
        <f t="shared" si="0"/>
        <v>396361.33</v>
      </c>
    </row>
    <row r="10" spans="1:9" x14ac:dyDescent="0.25">
      <c r="A10" s="177">
        <v>45141</v>
      </c>
      <c r="B10" s="116">
        <f>DAYS360(A9,A10,TRUE)</f>
        <v>180</v>
      </c>
      <c r="C10" s="114">
        <f t="shared" si="3"/>
        <v>426090</v>
      </c>
      <c r="D10" s="115">
        <f t="shared" si="1"/>
        <v>396361.33</v>
      </c>
      <c r="E10" s="114">
        <f>29728.67</f>
        <v>29728.67</v>
      </c>
      <c r="F10" s="114">
        <f t="shared" si="2"/>
        <v>396361.33</v>
      </c>
      <c r="G10" s="114">
        <f t="shared" si="0"/>
        <v>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22FBF-6AF5-44A3-9B98-E9318A94D614}">
  <dimension ref="A1:I10"/>
  <sheetViews>
    <sheetView workbookViewId="0">
      <selection activeCell="N2" sqref="N2"/>
    </sheetView>
  </sheetViews>
  <sheetFormatPr defaultRowHeight="15" x14ac:dyDescent="0.25"/>
  <cols>
    <col min="1" max="1" width="24.5703125" bestFit="1" customWidth="1"/>
    <col min="2" max="2" width="16.42578125" bestFit="1" customWidth="1"/>
    <col min="3" max="3" width="14.42578125" bestFit="1" customWidth="1"/>
    <col min="4" max="4" width="16.42578125" bestFit="1" customWidth="1"/>
    <col min="5" max="5" width="11.42578125" bestFit="1" customWidth="1"/>
    <col min="6" max="6" width="12.28515625" bestFit="1" customWidth="1"/>
    <col min="7" max="7" width="14.7109375" bestFit="1" customWidth="1"/>
    <col min="8" max="8" width="13.7109375" bestFit="1" customWidth="1"/>
  </cols>
  <sheetData>
    <row r="1" spans="1:9" x14ac:dyDescent="0.25">
      <c r="A1" s="41" t="s">
        <v>267</v>
      </c>
      <c r="B1" s="96">
        <v>44045</v>
      </c>
      <c r="C1" s="287" t="s">
        <v>748</v>
      </c>
      <c r="D1" s="83">
        <v>2000000</v>
      </c>
    </row>
    <row r="2" spans="1:9" x14ac:dyDescent="0.25">
      <c r="A2" s="41" t="s">
        <v>268</v>
      </c>
      <c r="B2" s="43">
        <v>0.15</v>
      </c>
      <c r="C2" s="41" t="s">
        <v>749</v>
      </c>
      <c r="D2" s="117">
        <v>2148768</v>
      </c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177">
        <v>44046</v>
      </c>
      <c r="B4" s="116">
        <f>_xlfn.DAYS(A4,B1)</f>
        <v>1</v>
      </c>
      <c r="C4" s="114">
        <f>E4</f>
        <v>822</v>
      </c>
      <c r="D4" s="115">
        <v>0</v>
      </c>
      <c r="E4" s="114">
        <f>ROUND(F4*$B$2*B4/365,0)</f>
        <v>822</v>
      </c>
      <c r="F4" s="114">
        <f>D1</f>
        <v>2000000</v>
      </c>
      <c r="G4" s="114">
        <f t="shared" ref="G4:G10" si="0">F4-D4</f>
        <v>2000000</v>
      </c>
    </row>
    <row r="5" spans="1:9" x14ac:dyDescent="0.25">
      <c r="A5" s="177">
        <v>44230</v>
      </c>
      <c r="B5" s="116">
        <f t="shared" ref="B5:B10" si="1">_xlfn.DAYS(A5,A4)</f>
        <v>184</v>
      </c>
      <c r="C5" s="114">
        <f t="shared" ref="C5:C9" si="2">E5</f>
        <v>151233</v>
      </c>
      <c r="D5" s="115">
        <v>0</v>
      </c>
      <c r="E5" s="114">
        <f>ROUNDUP(F5*$B$2*B5/365,0)</f>
        <v>151233</v>
      </c>
      <c r="F5" s="114">
        <f t="shared" ref="F5:F10" si="3">G4</f>
        <v>2000000</v>
      </c>
      <c r="G5" s="114">
        <f t="shared" si="0"/>
        <v>2000000</v>
      </c>
    </row>
    <row r="6" spans="1:9" x14ac:dyDescent="0.25">
      <c r="A6" s="177">
        <v>44411</v>
      </c>
      <c r="B6" s="116">
        <f t="shared" si="1"/>
        <v>181</v>
      </c>
      <c r="C6" s="114">
        <f t="shared" si="2"/>
        <v>148768</v>
      </c>
      <c r="D6" s="115">
        <v>0</v>
      </c>
      <c r="E6" s="114">
        <f t="shared" ref="E6:E10" si="4">ROUNDUP(F6*$B$2*B6/365,0)</f>
        <v>148768</v>
      </c>
      <c r="F6" s="114">
        <f t="shared" si="3"/>
        <v>2000000</v>
      </c>
      <c r="G6" s="114">
        <f t="shared" si="0"/>
        <v>2000000</v>
      </c>
    </row>
    <row r="7" spans="1:9" x14ac:dyDescent="0.25">
      <c r="A7" s="177">
        <v>44595</v>
      </c>
      <c r="B7" s="116">
        <f t="shared" si="1"/>
        <v>184</v>
      </c>
      <c r="C7" s="114">
        <f t="shared" si="2"/>
        <v>151233</v>
      </c>
      <c r="D7" s="115">
        <v>0</v>
      </c>
      <c r="E7" s="114">
        <f t="shared" si="4"/>
        <v>151233</v>
      </c>
      <c r="F7" s="114">
        <f t="shared" si="3"/>
        <v>2000000</v>
      </c>
      <c r="G7" s="114">
        <f t="shared" si="0"/>
        <v>2000000</v>
      </c>
    </row>
    <row r="8" spans="1:9" x14ac:dyDescent="0.25">
      <c r="A8" s="177">
        <v>44776</v>
      </c>
      <c r="B8" s="116">
        <f t="shared" si="1"/>
        <v>181</v>
      </c>
      <c r="C8" s="114">
        <f t="shared" si="2"/>
        <v>148768</v>
      </c>
      <c r="D8" s="115">
        <v>0</v>
      </c>
      <c r="E8" s="114">
        <f t="shared" si="4"/>
        <v>148768</v>
      </c>
      <c r="F8" s="114">
        <f t="shared" si="3"/>
        <v>2000000</v>
      </c>
      <c r="G8" s="114">
        <f t="shared" si="0"/>
        <v>2000000</v>
      </c>
    </row>
    <row r="9" spans="1:9" x14ac:dyDescent="0.25">
      <c r="A9" s="177">
        <v>44960</v>
      </c>
      <c r="B9" s="116">
        <f t="shared" si="1"/>
        <v>184</v>
      </c>
      <c r="C9" s="114">
        <f t="shared" si="2"/>
        <v>151233</v>
      </c>
      <c r="D9" s="115">
        <v>0</v>
      </c>
      <c r="E9" s="114">
        <f t="shared" si="4"/>
        <v>151233</v>
      </c>
      <c r="F9" s="114">
        <f t="shared" si="3"/>
        <v>2000000</v>
      </c>
      <c r="G9" s="114">
        <f t="shared" si="0"/>
        <v>2000000</v>
      </c>
    </row>
    <row r="10" spans="1:9" x14ac:dyDescent="0.25">
      <c r="A10" s="177">
        <v>45141</v>
      </c>
      <c r="B10" s="116">
        <f t="shared" si="1"/>
        <v>181</v>
      </c>
      <c r="C10" s="114">
        <f>D2</f>
        <v>2148768</v>
      </c>
      <c r="D10" s="115">
        <f>C10-E10</f>
        <v>2000000</v>
      </c>
      <c r="E10" s="114">
        <f t="shared" si="4"/>
        <v>148768</v>
      </c>
      <c r="F10" s="114">
        <f t="shared" si="3"/>
        <v>2000000</v>
      </c>
      <c r="G10" s="114">
        <f t="shared" si="0"/>
        <v>0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D09C9-816C-47D8-8C59-0602E069F061}">
  <dimension ref="A1:I10"/>
  <sheetViews>
    <sheetView workbookViewId="0">
      <selection activeCell="N2" sqref="N2"/>
    </sheetView>
  </sheetViews>
  <sheetFormatPr defaultRowHeight="15" x14ac:dyDescent="0.25"/>
  <cols>
    <col min="1" max="1" width="24.5703125" bestFit="1" customWidth="1"/>
    <col min="2" max="2" width="16.42578125" bestFit="1" customWidth="1"/>
    <col min="3" max="3" width="14.42578125" bestFit="1" customWidth="1"/>
    <col min="4" max="4" width="16.42578125" bestFit="1" customWidth="1"/>
    <col min="5" max="5" width="11.42578125" bestFit="1" customWidth="1"/>
    <col min="6" max="6" width="12.28515625" bestFit="1" customWidth="1"/>
    <col min="7" max="7" width="14.7109375" bestFit="1" customWidth="1"/>
    <col min="8" max="8" width="13.7109375" bestFit="1" customWidth="1"/>
  </cols>
  <sheetData>
    <row r="1" spans="1:9" x14ac:dyDescent="0.25">
      <c r="A1" s="41" t="s">
        <v>267</v>
      </c>
      <c r="B1" s="96">
        <v>44045</v>
      </c>
      <c r="C1" s="287" t="s">
        <v>748</v>
      </c>
      <c r="D1" s="83">
        <v>2000000</v>
      </c>
    </row>
    <row r="2" spans="1:9" x14ac:dyDescent="0.25">
      <c r="A2" s="41" t="s">
        <v>268</v>
      </c>
      <c r="B2" s="43">
        <v>0.15</v>
      </c>
      <c r="C2" s="41" t="s">
        <v>749</v>
      </c>
      <c r="D2" s="117">
        <v>2150000</v>
      </c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177">
        <v>44046</v>
      </c>
      <c r="B4" s="116">
        <f>DAYS360(B1,A4,TRUE)</f>
        <v>1</v>
      </c>
      <c r="C4" s="114">
        <f t="shared" ref="C4:C9" si="0">E4</f>
        <v>833</v>
      </c>
      <c r="D4" s="115">
        <v>0</v>
      </c>
      <c r="E4" s="114">
        <f>ROUND(F4*$B$2*B4/360,0)</f>
        <v>833</v>
      </c>
      <c r="F4" s="114">
        <f>D1</f>
        <v>2000000</v>
      </c>
      <c r="G4" s="114">
        <f t="shared" ref="G4:G10" si="1">F4-D4</f>
        <v>2000000</v>
      </c>
    </row>
    <row r="5" spans="1:9" x14ac:dyDescent="0.25">
      <c r="A5" s="177">
        <v>44230</v>
      </c>
      <c r="B5" s="116">
        <f t="shared" ref="B5:B10" si="2">DAYS360(A4,A5,TRUE)</f>
        <v>180</v>
      </c>
      <c r="C5" s="114">
        <f t="shared" si="0"/>
        <v>150000</v>
      </c>
      <c r="D5" s="115">
        <v>0</v>
      </c>
      <c r="E5" s="114">
        <f>ROUNDUP(F5*$B$2*B5/360,0)</f>
        <v>150000</v>
      </c>
      <c r="F5" s="114">
        <f t="shared" ref="F5:F10" si="3">G4</f>
        <v>2000000</v>
      </c>
      <c r="G5" s="114">
        <f t="shared" si="1"/>
        <v>2000000</v>
      </c>
    </row>
    <row r="6" spans="1:9" x14ac:dyDescent="0.25">
      <c r="A6" s="177">
        <v>44411</v>
      </c>
      <c r="B6" s="116">
        <f t="shared" si="2"/>
        <v>180</v>
      </c>
      <c r="C6" s="114">
        <f t="shared" si="0"/>
        <v>150000</v>
      </c>
      <c r="D6" s="115">
        <v>0</v>
      </c>
      <c r="E6" s="114">
        <f t="shared" ref="E6:E10" si="4">ROUNDUP(F6*$B$2*B6/360,0)</f>
        <v>150000</v>
      </c>
      <c r="F6" s="114">
        <f t="shared" si="3"/>
        <v>2000000</v>
      </c>
      <c r="G6" s="114">
        <f t="shared" si="1"/>
        <v>2000000</v>
      </c>
    </row>
    <row r="7" spans="1:9" x14ac:dyDescent="0.25">
      <c r="A7" s="177">
        <v>44595</v>
      </c>
      <c r="B7" s="116">
        <f t="shared" si="2"/>
        <v>180</v>
      </c>
      <c r="C7" s="114">
        <f t="shared" si="0"/>
        <v>150000</v>
      </c>
      <c r="D7" s="115">
        <v>0</v>
      </c>
      <c r="E7" s="114">
        <f t="shared" si="4"/>
        <v>150000</v>
      </c>
      <c r="F7" s="114">
        <f t="shared" si="3"/>
        <v>2000000</v>
      </c>
      <c r="G7" s="114">
        <f t="shared" si="1"/>
        <v>2000000</v>
      </c>
    </row>
    <row r="8" spans="1:9" x14ac:dyDescent="0.25">
      <c r="A8" s="177">
        <v>44776</v>
      </c>
      <c r="B8" s="116">
        <f t="shared" si="2"/>
        <v>180</v>
      </c>
      <c r="C8" s="114">
        <f t="shared" si="0"/>
        <v>150000</v>
      </c>
      <c r="D8" s="115">
        <v>0</v>
      </c>
      <c r="E8" s="114">
        <f t="shared" si="4"/>
        <v>150000</v>
      </c>
      <c r="F8" s="114">
        <f t="shared" si="3"/>
        <v>2000000</v>
      </c>
      <c r="G8" s="114">
        <f t="shared" si="1"/>
        <v>2000000</v>
      </c>
    </row>
    <row r="9" spans="1:9" x14ac:dyDescent="0.25">
      <c r="A9" s="177">
        <v>44960</v>
      </c>
      <c r="B9" s="116">
        <f t="shared" si="2"/>
        <v>180</v>
      </c>
      <c r="C9" s="114">
        <f t="shared" si="0"/>
        <v>150000</v>
      </c>
      <c r="D9" s="115">
        <v>0</v>
      </c>
      <c r="E9" s="114">
        <f t="shared" si="4"/>
        <v>150000</v>
      </c>
      <c r="F9" s="114">
        <f t="shared" si="3"/>
        <v>2000000</v>
      </c>
      <c r="G9" s="114">
        <f t="shared" si="1"/>
        <v>2000000</v>
      </c>
    </row>
    <row r="10" spans="1:9" x14ac:dyDescent="0.25">
      <c r="A10" s="177">
        <v>45141</v>
      </c>
      <c r="B10" s="116">
        <f t="shared" si="2"/>
        <v>180</v>
      </c>
      <c r="C10" s="114">
        <f>D2</f>
        <v>2150000</v>
      </c>
      <c r="D10" s="115">
        <f>C10-E10</f>
        <v>2000000</v>
      </c>
      <c r="E10" s="114">
        <f t="shared" si="4"/>
        <v>150000</v>
      </c>
      <c r="F10" s="114">
        <f t="shared" si="3"/>
        <v>2000000</v>
      </c>
      <c r="G10" s="114">
        <f t="shared" si="1"/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A13DA-452F-4E1A-94E9-D37794BF24AA}">
  <dimension ref="A1:I23"/>
  <sheetViews>
    <sheetView workbookViewId="0">
      <selection activeCell="N2" sqref="N2"/>
    </sheetView>
  </sheetViews>
  <sheetFormatPr defaultRowHeight="15" x14ac:dyDescent="0.25"/>
  <cols>
    <col min="1" max="1" width="15.140625" bestFit="1" customWidth="1"/>
    <col min="2" max="2" width="11.7109375" bestFit="1" customWidth="1"/>
    <col min="3" max="3" width="22.28515625" bestFit="1" customWidth="1"/>
    <col min="4" max="4" width="15.42578125" bestFit="1" customWidth="1"/>
    <col min="5" max="5" width="14.7109375" bestFit="1" customWidth="1"/>
    <col min="6" max="6" width="15.42578125" bestFit="1" customWidth="1"/>
    <col min="7" max="8" width="16.28515625" bestFit="1" customWidth="1"/>
    <col min="9" max="9" width="6.5703125" bestFit="1" customWidth="1"/>
  </cols>
  <sheetData>
    <row r="1" spans="1:9" x14ac:dyDescent="0.25">
      <c r="A1" s="41" t="s">
        <v>267</v>
      </c>
      <c r="B1" s="96">
        <v>43835</v>
      </c>
      <c r="C1" s="287" t="s">
        <v>748</v>
      </c>
      <c r="D1" s="83">
        <v>999999999</v>
      </c>
    </row>
    <row r="2" spans="1:9" x14ac:dyDescent="0.25">
      <c r="A2" s="41" t="s">
        <v>268</v>
      </c>
      <c r="B2" s="43">
        <v>0.15</v>
      </c>
      <c r="C2" s="41" t="s">
        <v>749</v>
      </c>
      <c r="D2" s="39">
        <f>ROUNDUP(98120263.8545463,0)</f>
        <v>98120264</v>
      </c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45">
        <v>44017</v>
      </c>
      <c r="B4" s="40">
        <f>_xlfn.DAYS(A4,B1)</f>
        <v>182</v>
      </c>
      <c r="C4" s="26">
        <f>$D$2</f>
        <v>98120264</v>
      </c>
      <c r="D4" s="27">
        <f>C4-E4</f>
        <v>23325743.530000001</v>
      </c>
      <c r="E4" s="26">
        <f>ROUND(F4*$B$2*B4/365,2)</f>
        <v>74794520.469999999</v>
      </c>
      <c r="F4" s="26">
        <f>D1</f>
        <v>999999999</v>
      </c>
      <c r="G4" s="26">
        <f>F4-D4</f>
        <v>976674255.47000003</v>
      </c>
    </row>
    <row r="5" spans="1:9" x14ac:dyDescent="0.25">
      <c r="A5" s="45">
        <v>44201</v>
      </c>
      <c r="B5" s="40">
        <f>A5-A4</f>
        <v>184</v>
      </c>
      <c r="C5" s="26">
        <f t="shared" ref="C5:C23" si="0">$D$2</f>
        <v>98120264</v>
      </c>
      <c r="D5" s="27">
        <f>C5-E5</f>
        <v>24267635.370000005</v>
      </c>
      <c r="E5" s="26">
        <f t="shared" ref="E5:E22" si="1">ROUND(F5*$B$2*B5/365,2)</f>
        <v>73852628.629999995</v>
      </c>
      <c r="F5" s="26">
        <f>G4</f>
        <v>976674255.47000003</v>
      </c>
      <c r="G5" s="26">
        <f>F5-D5</f>
        <v>952406620.10000002</v>
      </c>
    </row>
    <row r="6" spans="1:9" x14ac:dyDescent="0.25">
      <c r="A6" s="45">
        <v>44382</v>
      </c>
      <c r="B6" s="40">
        <f>A6-A5</f>
        <v>181</v>
      </c>
      <c r="C6" s="26">
        <f t="shared" si="0"/>
        <v>98120264</v>
      </c>
      <c r="D6" s="27">
        <f>C6-E6</f>
        <v>27276867.459999993</v>
      </c>
      <c r="E6" s="26">
        <f t="shared" si="1"/>
        <v>70843396.540000007</v>
      </c>
      <c r="F6" s="26">
        <f>G5</f>
        <v>952406620.10000002</v>
      </c>
      <c r="G6" s="26">
        <f>F6-D6</f>
        <v>925129752.63999999</v>
      </c>
    </row>
    <row r="7" spans="1:9" x14ac:dyDescent="0.25">
      <c r="A7" s="45">
        <v>44566</v>
      </c>
      <c r="B7" s="40">
        <f>A7-A6</f>
        <v>184</v>
      </c>
      <c r="C7" s="26">
        <f t="shared" si="0"/>
        <v>98120264</v>
      </c>
      <c r="D7" s="27">
        <f t="shared" ref="D7:D23" si="2">C7-E7</f>
        <v>28165247.090000004</v>
      </c>
      <c r="E7" s="26">
        <f t="shared" si="1"/>
        <v>69955016.909999996</v>
      </c>
      <c r="F7" s="26">
        <f>G6</f>
        <v>925129752.63999999</v>
      </c>
      <c r="G7" s="26">
        <f t="shared" ref="G7:G23" si="3">F7-D7</f>
        <v>896964505.54999995</v>
      </c>
    </row>
    <row r="8" spans="1:9" x14ac:dyDescent="0.25">
      <c r="A8" s="45">
        <v>44747</v>
      </c>
      <c r="B8" s="40">
        <f t="shared" ref="B8:B23" si="4">A8-A7</f>
        <v>181</v>
      </c>
      <c r="C8" s="26">
        <f t="shared" si="0"/>
        <v>98120264</v>
      </c>
      <c r="D8" s="27">
        <f t="shared" si="2"/>
        <v>31400849.409999996</v>
      </c>
      <c r="E8" s="26">
        <f t="shared" si="1"/>
        <v>66719414.590000004</v>
      </c>
      <c r="F8" s="26">
        <f t="shared" ref="F8:F23" si="5">G7</f>
        <v>896964505.54999995</v>
      </c>
      <c r="G8" s="26">
        <f t="shared" si="3"/>
        <v>865563656.13999999</v>
      </c>
    </row>
    <row r="9" spans="1:9" x14ac:dyDescent="0.25">
      <c r="A9" s="45">
        <v>44931</v>
      </c>
      <c r="B9" s="40">
        <f t="shared" si="4"/>
        <v>184</v>
      </c>
      <c r="C9" s="26">
        <f t="shared" si="0"/>
        <v>98120264</v>
      </c>
      <c r="D9" s="27">
        <f t="shared" si="2"/>
        <v>32669423.149999999</v>
      </c>
      <c r="E9" s="26">
        <f t="shared" si="1"/>
        <v>65450840.850000001</v>
      </c>
      <c r="F9" s="26">
        <f t="shared" si="5"/>
        <v>865563656.13999999</v>
      </c>
      <c r="G9" s="26">
        <f t="shared" si="3"/>
        <v>832894232.99000001</v>
      </c>
    </row>
    <row r="10" spans="1:9" x14ac:dyDescent="0.25">
      <c r="A10" s="45">
        <v>45112</v>
      </c>
      <c r="B10" s="40">
        <f t="shared" si="4"/>
        <v>181</v>
      </c>
      <c r="C10" s="26">
        <f t="shared" si="0"/>
        <v>98120264</v>
      </c>
      <c r="D10" s="27">
        <f t="shared" si="2"/>
        <v>36166624.479999997</v>
      </c>
      <c r="E10" s="26">
        <f t="shared" si="1"/>
        <v>61953639.520000003</v>
      </c>
      <c r="F10" s="26">
        <f t="shared" si="5"/>
        <v>832894232.99000001</v>
      </c>
      <c r="G10" s="26">
        <f t="shared" si="3"/>
        <v>796727608.50999999</v>
      </c>
    </row>
    <row r="11" spans="1:9" x14ac:dyDescent="0.25">
      <c r="A11" s="45">
        <v>45296</v>
      </c>
      <c r="B11" s="40">
        <f t="shared" si="4"/>
        <v>184</v>
      </c>
      <c r="C11" s="26">
        <f t="shared" si="0"/>
        <v>98120264</v>
      </c>
      <c r="D11" s="27">
        <f t="shared" si="2"/>
        <v>37874559.899999999</v>
      </c>
      <c r="E11" s="26">
        <f t="shared" si="1"/>
        <v>60245704.100000001</v>
      </c>
      <c r="F11" s="26">
        <f t="shared" si="5"/>
        <v>796727608.50999999</v>
      </c>
      <c r="G11" s="26">
        <f t="shared" si="3"/>
        <v>758853048.61000001</v>
      </c>
    </row>
    <row r="12" spans="1:9" x14ac:dyDescent="0.25">
      <c r="A12" s="45">
        <v>45478</v>
      </c>
      <c r="B12" s="40">
        <f t="shared" si="4"/>
        <v>182</v>
      </c>
      <c r="C12" s="26">
        <f t="shared" si="0"/>
        <v>98120264</v>
      </c>
      <c r="D12" s="27">
        <f t="shared" si="2"/>
        <v>41362214.060000002</v>
      </c>
      <c r="E12" s="26">
        <f t="shared" si="1"/>
        <v>56758049.939999998</v>
      </c>
      <c r="F12" s="26">
        <f t="shared" si="5"/>
        <v>758853048.61000001</v>
      </c>
      <c r="G12" s="26">
        <f t="shared" si="3"/>
        <v>717490834.54999995</v>
      </c>
    </row>
    <row r="13" spans="1:9" x14ac:dyDescent="0.25">
      <c r="A13" s="45">
        <v>45662</v>
      </c>
      <c r="B13" s="40">
        <f t="shared" si="4"/>
        <v>184</v>
      </c>
      <c r="C13" s="26">
        <f t="shared" si="0"/>
        <v>98120264</v>
      </c>
      <c r="D13" s="27">
        <f t="shared" si="2"/>
        <v>43866162.539999999</v>
      </c>
      <c r="E13" s="26">
        <f t="shared" si="1"/>
        <v>54254101.460000001</v>
      </c>
      <c r="F13" s="26">
        <f t="shared" si="5"/>
        <v>717490834.54999995</v>
      </c>
      <c r="G13" s="26">
        <f t="shared" si="3"/>
        <v>673624672.00999999</v>
      </c>
    </row>
    <row r="14" spans="1:9" x14ac:dyDescent="0.25">
      <c r="A14" s="45">
        <v>45843</v>
      </c>
      <c r="B14" s="40">
        <f t="shared" si="4"/>
        <v>181</v>
      </c>
      <c r="C14" s="26">
        <f t="shared" si="0"/>
        <v>98120264</v>
      </c>
      <c r="D14" s="27">
        <f t="shared" si="2"/>
        <v>48013661.68</v>
      </c>
      <c r="E14" s="26">
        <f t="shared" si="1"/>
        <v>50106602.32</v>
      </c>
      <c r="F14" s="26">
        <f t="shared" si="5"/>
        <v>673624672.00999999</v>
      </c>
      <c r="G14" s="26">
        <f t="shared" si="3"/>
        <v>625611010.33000004</v>
      </c>
    </row>
    <row r="15" spans="1:9" x14ac:dyDescent="0.25">
      <c r="A15" s="45">
        <v>46027</v>
      </c>
      <c r="B15" s="40">
        <f t="shared" si="4"/>
        <v>184</v>
      </c>
      <c r="C15" s="26">
        <f t="shared" si="0"/>
        <v>98120264</v>
      </c>
      <c r="D15" s="27">
        <f t="shared" si="2"/>
        <v>50813787.600000001</v>
      </c>
      <c r="E15" s="26">
        <f t="shared" si="1"/>
        <v>47306476.399999999</v>
      </c>
      <c r="F15" s="26">
        <f t="shared" si="5"/>
        <v>625611010.33000004</v>
      </c>
      <c r="G15" s="26">
        <f t="shared" si="3"/>
        <v>574797222.73000002</v>
      </c>
    </row>
    <row r="16" spans="1:9" x14ac:dyDescent="0.25">
      <c r="A16" s="45">
        <v>46208</v>
      </c>
      <c r="B16" s="40">
        <f t="shared" si="4"/>
        <v>181</v>
      </c>
      <c r="C16" s="26">
        <f t="shared" si="0"/>
        <v>98120264</v>
      </c>
      <c r="D16" s="27">
        <f t="shared" si="2"/>
        <v>55364799.350000001</v>
      </c>
      <c r="E16" s="26">
        <f t="shared" si="1"/>
        <v>42755464.649999999</v>
      </c>
      <c r="F16" s="26">
        <f t="shared" si="5"/>
        <v>574797222.73000002</v>
      </c>
      <c r="G16" s="26">
        <f t="shared" si="3"/>
        <v>519432423.38</v>
      </c>
    </row>
    <row r="17" spans="1:7" x14ac:dyDescent="0.25">
      <c r="A17" s="45">
        <v>46392</v>
      </c>
      <c r="B17" s="40">
        <f t="shared" si="4"/>
        <v>184</v>
      </c>
      <c r="C17" s="26">
        <f t="shared" si="0"/>
        <v>98120264</v>
      </c>
      <c r="D17" s="27">
        <f t="shared" si="2"/>
        <v>58842634.18</v>
      </c>
      <c r="E17" s="26">
        <f t="shared" si="1"/>
        <v>39277629.82</v>
      </c>
      <c r="F17" s="26">
        <f t="shared" si="5"/>
        <v>519432423.38</v>
      </c>
      <c r="G17" s="26">
        <f t="shared" si="3"/>
        <v>460589789.19999999</v>
      </c>
    </row>
    <row r="18" spans="1:7" x14ac:dyDescent="0.25">
      <c r="A18" s="45">
        <v>46573</v>
      </c>
      <c r="B18" s="40">
        <f t="shared" si="4"/>
        <v>181</v>
      </c>
      <c r="C18" s="26">
        <f t="shared" si="0"/>
        <v>98120264</v>
      </c>
      <c r="D18" s="27">
        <f t="shared" si="2"/>
        <v>63859955.020000003</v>
      </c>
      <c r="E18" s="26">
        <f t="shared" si="1"/>
        <v>34260308.979999997</v>
      </c>
      <c r="F18" s="26">
        <f t="shared" si="5"/>
        <v>460589789.19999999</v>
      </c>
      <c r="G18" s="26">
        <f t="shared" si="3"/>
        <v>396729834.18000001</v>
      </c>
    </row>
    <row r="19" spans="1:7" x14ac:dyDescent="0.25">
      <c r="A19" s="45">
        <v>46757</v>
      </c>
      <c r="B19" s="40">
        <f t="shared" si="4"/>
        <v>184</v>
      </c>
      <c r="C19" s="26">
        <f t="shared" si="0"/>
        <v>98120264</v>
      </c>
      <c r="D19" s="27">
        <f t="shared" si="2"/>
        <v>68120966.950000003</v>
      </c>
      <c r="E19" s="26">
        <f t="shared" si="1"/>
        <v>29999297.050000001</v>
      </c>
      <c r="F19" s="26">
        <f t="shared" si="5"/>
        <v>396729834.18000001</v>
      </c>
      <c r="G19" s="26">
        <f t="shared" si="3"/>
        <v>328608867.23000002</v>
      </c>
    </row>
    <row r="20" spans="1:7" x14ac:dyDescent="0.25">
      <c r="A20" s="45">
        <v>46939</v>
      </c>
      <c r="B20" s="40">
        <f t="shared" si="4"/>
        <v>182</v>
      </c>
      <c r="C20" s="26">
        <f t="shared" si="0"/>
        <v>98120264</v>
      </c>
      <c r="D20" s="27">
        <f t="shared" si="2"/>
        <v>73542121.329999998</v>
      </c>
      <c r="E20" s="26">
        <f t="shared" si="1"/>
        <v>24578142.670000002</v>
      </c>
      <c r="F20" s="26">
        <f t="shared" si="5"/>
        <v>328608867.23000002</v>
      </c>
      <c r="G20" s="26">
        <f t="shared" si="3"/>
        <v>255066745.90000004</v>
      </c>
    </row>
    <row r="21" spans="1:7" x14ac:dyDescent="0.25">
      <c r="A21" s="45">
        <v>47123</v>
      </c>
      <c r="B21" s="40">
        <f t="shared" si="4"/>
        <v>184</v>
      </c>
      <c r="C21" s="26">
        <f t="shared" si="0"/>
        <v>98120264</v>
      </c>
      <c r="D21" s="27">
        <f t="shared" si="2"/>
        <v>78833025.129999995</v>
      </c>
      <c r="E21" s="26">
        <f t="shared" si="1"/>
        <v>19287238.870000001</v>
      </c>
      <c r="F21" s="26">
        <f t="shared" si="5"/>
        <v>255066745.90000004</v>
      </c>
      <c r="G21" s="26">
        <f t="shared" si="3"/>
        <v>176233720.77000004</v>
      </c>
    </row>
    <row r="22" spans="1:7" x14ac:dyDescent="0.25">
      <c r="A22" s="45">
        <v>47304</v>
      </c>
      <c r="B22" s="40">
        <f t="shared" si="4"/>
        <v>181</v>
      </c>
      <c r="C22" s="26">
        <f t="shared" si="0"/>
        <v>98120264</v>
      </c>
      <c r="D22" s="27">
        <f t="shared" si="2"/>
        <v>85011372.170000002</v>
      </c>
      <c r="E22" s="26">
        <f t="shared" si="1"/>
        <v>13108891.83</v>
      </c>
      <c r="F22" s="26">
        <f t="shared" si="5"/>
        <v>176233720.77000004</v>
      </c>
      <c r="G22" s="26">
        <f t="shared" si="3"/>
        <v>91222348.600000039</v>
      </c>
    </row>
    <row r="23" spans="1:7" x14ac:dyDescent="0.25">
      <c r="A23" s="45">
        <v>47488</v>
      </c>
      <c r="B23" s="40">
        <f t="shared" si="4"/>
        <v>184</v>
      </c>
      <c r="C23" s="26">
        <f t="shared" si="0"/>
        <v>98120264</v>
      </c>
      <c r="D23" s="27">
        <f t="shared" si="2"/>
        <v>91222348.599999994</v>
      </c>
      <c r="E23" s="26">
        <f>6897915.4</f>
        <v>6897915.4000000004</v>
      </c>
      <c r="F23" s="26">
        <f t="shared" si="5"/>
        <v>91222348.600000039</v>
      </c>
      <c r="G23" s="26">
        <f t="shared" si="3"/>
        <v>0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554D7-CDE3-42D2-BF6F-701AEBB29688}">
  <dimension ref="A1:I5"/>
  <sheetViews>
    <sheetView workbookViewId="0">
      <selection activeCell="N2" sqref="N2"/>
    </sheetView>
  </sheetViews>
  <sheetFormatPr defaultRowHeight="15" x14ac:dyDescent="0.25"/>
  <cols>
    <col min="1" max="1" width="24.5703125" bestFit="1" customWidth="1"/>
    <col min="2" max="2" width="11.7109375" bestFit="1" customWidth="1"/>
    <col min="3" max="3" width="14.42578125" bestFit="1" customWidth="1"/>
    <col min="4" max="4" width="22.28515625" bestFit="1" customWidth="1"/>
    <col min="5" max="5" width="13.85546875" bestFit="1" customWidth="1"/>
    <col min="6" max="6" width="14.5703125" bestFit="1" customWidth="1"/>
    <col min="7" max="7" width="12.7109375" customWidth="1"/>
    <col min="8" max="8" width="14.7109375" bestFit="1" customWidth="1"/>
    <col min="9" max="9" width="13.7109375" bestFit="1" customWidth="1"/>
  </cols>
  <sheetData>
    <row r="1" spans="1:9" x14ac:dyDescent="0.25">
      <c r="A1" s="296" t="s">
        <v>267</v>
      </c>
      <c r="B1" s="297">
        <v>43835</v>
      </c>
      <c r="C1" s="298" t="s">
        <v>748</v>
      </c>
      <c r="D1" s="298">
        <v>10000</v>
      </c>
      <c r="E1" s="299"/>
      <c r="F1" s="299"/>
      <c r="G1" s="299"/>
      <c r="H1" s="299"/>
      <c r="I1" s="299"/>
    </row>
    <row r="2" spans="1:9" x14ac:dyDescent="0.25">
      <c r="A2" s="296" t="s">
        <v>268</v>
      </c>
      <c r="B2" s="300">
        <v>0.15</v>
      </c>
      <c r="C2" s="296" t="s">
        <v>749</v>
      </c>
      <c r="D2" s="301">
        <f>ROUNDUP(5569.75090769698,0)</f>
        <v>5570</v>
      </c>
      <c r="E2" s="299"/>
      <c r="F2" s="299"/>
      <c r="G2" s="299"/>
      <c r="H2" s="299"/>
      <c r="I2" s="299"/>
    </row>
    <row r="3" spans="1:9" x14ac:dyDescent="0.25">
      <c r="A3" s="302" t="s">
        <v>23</v>
      </c>
      <c r="B3" s="302" t="s">
        <v>24</v>
      </c>
      <c r="C3" s="302" t="s">
        <v>15</v>
      </c>
      <c r="D3" s="302" t="s">
        <v>28</v>
      </c>
      <c r="E3" s="302" t="s">
        <v>27</v>
      </c>
      <c r="F3" s="302" t="s">
        <v>25</v>
      </c>
      <c r="G3" s="302" t="s">
        <v>26</v>
      </c>
      <c r="H3" s="302" t="s">
        <v>271</v>
      </c>
      <c r="I3" s="302" t="s">
        <v>272</v>
      </c>
    </row>
    <row r="4" spans="1:9" x14ac:dyDescent="0.25">
      <c r="A4" s="303">
        <v>44017</v>
      </c>
      <c r="B4" s="304">
        <f>_xlfn.DAYS(A4,B1)</f>
        <v>182</v>
      </c>
      <c r="C4" s="305">
        <f>$D$2</f>
        <v>5570</v>
      </c>
      <c r="D4" s="306">
        <f>C4-E4</f>
        <v>4822.05</v>
      </c>
      <c r="E4" s="305">
        <f>ROUND(F4*$B$2*B4/365,2)</f>
        <v>747.95</v>
      </c>
      <c r="F4" s="305">
        <f>D1</f>
        <v>10000</v>
      </c>
      <c r="G4" s="305">
        <f>F4-D4</f>
        <v>5177.95</v>
      </c>
      <c r="H4" s="299"/>
      <c r="I4" s="299"/>
    </row>
    <row r="5" spans="1:9" x14ac:dyDescent="0.25">
      <c r="A5" s="303">
        <v>44201</v>
      </c>
      <c r="B5" s="304">
        <f>A5-A4</f>
        <v>184</v>
      </c>
      <c r="C5" s="305">
        <f>$D$2</f>
        <v>5570</v>
      </c>
      <c r="D5" s="306">
        <f>C5-E5</f>
        <v>5177.95</v>
      </c>
      <c r="E5" s="305">
        <f>392.05</f>
        <v>392.05</v>
      </c>
      <c r="F5" s="305">
        <f>G4</f>
        <v>5177.95</v>
      </c>
      <c r="G5" s="305">
        <f>F5-D5</f>
        <v>0</v>
      </c>
      <c r="H5" s="299"/>
      <c r="I5" s="299"/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67FAE-E4DD-40C1-8BF7-D4A4559F9037}">
  <dimension ref="A1:P3"/>
  <sheetViews>
    <sheetView workbookViewId="0">
      <selection activeCell="N2" sqref="N2"/>
    </sheetView>
  </sheetViews>
  <sheetFormatPr defaultRowHeight="15" x14ac:dyDescent="0.25"/>
  <cols>
    <col min="2" max="2" width="11.5703125" bestFit="1" customWidth="1"/>
    <col min="3" max="3" width="11.85546875" bestFit="1" customWidth="1"/>
    <col min="4" max="4" width="12" bestFit="1" customWidth="1"/>
    <col min="5" max="5" width="14.5703125" bestFit="1" customWidth="1"/>
    <col min="6" max="6" width="12.7109375" bestFit="1" customWidth="1"/>
    <col min="7" max="7" width="7.85546875" bestFit="1" customWidth="1"/>
    <col min="8" max="8" width="15.42578125" bestFit="1" customWidth="1"/>
    <col min="9" max="9" width="18.85546875" bestFit="1" customWidth="1"/>
    <col min="10" max="10" width="6.28515625" bestFit="1" customWidth="1"/>
    <col min="11" max="11" width="7.7109375" bestFit="1" customWidth="1"/>
    <col min="12" max="12" width="21.85546875" bestFit="1" customWidth="1"/>
    <col min="13" max="13" width="14.7109375" bestFit="1" customWidth="1"/>
    <col min="14" max="14" width="14" bestFit="1" customWidth="1"/>
    <col min="15" max="15" width="19.85546875" bestFit="1" customWidth="1"/>
    <col min="16" max="16" width="86" bestFit="1" customWidth="1"/>
  </cols>
  <sheetData>
    <row r="1" spans="1:16" x14ac:dyDescent="0.25">
      <c r="A1" s="119" t="s">
        <v>75</v>
      </c>
      <c r="B1" s="98" t="s">
        <v>1</v>
      </c>
      <c r="C1" s="98" t="s">
        <v>2</v>
      </c>
      <c r="D1" s="98" t="s">
        <v>11</v>
      </c>
      <c r="E1" s="98" t="s">
        <v>12</v>
      </c>
      <c r="F1" s="98" t="s">
        <v>13</v>
      </c>
      <c r="G1" s="98" t="s">
        <v>22</v>
      </c>
      <c r="H1" s="98" t="s">
        <v>332</v>
      </c>
      <c r="I1" s="98" t="s">
        <v>333</v>
      </c>
      <c r="J1" s="98" t="s">
        <v>3</v>
      </c>
      <c r="K1" s="98" t="s">
        <v>4</v>
      </c>
      <c r="L1" s="98" t="s">
        <v>5</v>
      </c>
      <c r="M1" s="98" t="s">
        <v>6</v>
      </c>
      <c r="N1" s="98" t="s">
        <v>7</v>
      </c>
      <c r="O1" s="98" t="s">
        <v>8</v>
      </c>
      <c r="P1" s="98" t="s">
        <v>168</v>
      </c>
    </row>
    <row r="2" spans="1:16" x14ac:dyDescent="0.25">
      <c r="A2" s="118" t="s">
        <v>0</v>
      </c>
      <c r="B2" s="97" t="s">
        <v>9</v>
      </c>
      <c r="C2" s="97" t="s">
        <v>386</v>
      </c>
      <c r="D2" s="97" t="s">
        <v>65</v>
      </c>
      <c r="E2" s="97" t="s">
        <v>66</v>
      </c>
      <c r="F2" s="97" t="s">
        <v>187</v>
      </c>
      <c r="G2" s="97" t="s">
        <v>385</v>
      </c>
      <c r="H2" s="97" t="s">
        <v>326</v>
      </c>
      <c r="I2" s="97" t="s">
        <v>322</v>
      </c>
      <c r="J2" s="97" t="s">
        <v>750</v>
      </c>
      <c r="K2" s="97" t="s">
        <v>0</v>
      </c>
      <c r="L2" s="97" t="s">
        <v>16</v>
      </c>
      <c r="M2" s="97" t="s">
        <v>76</v>
      </c>
      <c r="N2" s="97" t="s">
        <v>761</v>
      </c>
      <c r="O2" s="97" t="s">
        <v>71</v>
      </c>
      <c r="P2" s="97" t="s">
        <v>768</v>
      </c>
    </row>
    <row r="3" spans="1:16" x14ac:dyDescent="0.25">
      <c r="A3" s="118" t="s">
        <v>0</v>
      </c>
      <c r="B3" s="97" t="s">
        <v>9</v>
      </c>
      <c r="C3" s="97" t="s">
        <v>386</v>
      </c>
      <c r="D3" s="97" t="s">
        <v>65</v>
      </c>
      <c r="E3" s="97" t="s">
        <v>66</v>
      </c>
      <c r="F3" s="97" t="s">
        <v>187</v>
      </c>
      <c r="G3" s="97" t="s">
        <v>385</v>
      </c>
      <c r="H3" s="97" t="s">
        <v>326</v>
      </c>
      <c r="I3" s="97" t="s">
        <v>322</v>
      </c>
      <c r="J3" s="97" t="s">
        <v>750</v>
      </c>
      <c r="K3" s="97" t="s">
        <v>0</v>
      </c>
      <c r="L3" s="97" t="s">
        <v>16</v>
      </c>
      <c r="M3" s="97" t="s">
        <v>69</v>
      </c>
      <c r="N3" s="97" t="s">
        <v>761</v>
      </c>
      <c r="O3" s="97" t="s">
        <v>71</v>
      </c>
      <c r="P3" s="97" t="s">
        <v>769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9E226-F8DE-48BB-BA5A-7652374F44A0}">
  <dimension ref="A1:I10"/>
  <sheetViews>
    <sheetView workbookViewId="0">
      <selection activeCell="N2" sqref="N2"/>
    </sheetView>
  </sheetViews>
  <sheetFormatPr defaultRowHeight="15" x14ac:dyDescent="0.25"/>
  <cols>
    <col min="1" max="1" width="15.140625" bestFit="1" customWidth="1"/>
    <col min="2" max="2" width="13.5703125" bestFit="1" customWidth="1"/>
    <col min="3" max="3" width="17.85546875" bestFit="1" customWidth="1"/>
    <col min="4" max="4" width="14.28515625" bestFit="1" customWidth="1"/>
    <col min="5" max="5" width="13.28515625" customWidth="1"/>
    <col min="6" max="6" width="16.42578125" bestFit="1" customWidth="1"/>
    <col min="7" max="7" width="17.5703125" customWidth="1"/>
    <col min="8" max="8" width="24.5703125" customWidth="1"/>
    <col min="9" max="9" width="12.140625" customWidth="1"/>
  </cols>
  <sheetData>
    <row r="1" spans="1:9" x14ac:dyDescent="0.25">
      <c r="A1" s="128" t="s">
        <v>267</v>
      </c>
      <c r="B1" s="46">
        <v>44045</v>
      </c>
      <c r="C1" s="129" t="s">
        <v>377</v>
      </c>
      <c r="D1" s="129">
        <v>2000000</v>
      </c>
      <c r="E1" s="12"/>
      <c r="F1" s="12"/>
      <c r="G1" s="12"/>
      <c r="H1" s="12"/>
      <c r="I1" s="12"/>
    </row>
    <row r="2" spans="1:9" x14ac:dyDescent="0.25">
      <c r="A2" s="128" t="s">
        <v>268</v>
      </c>
      <c r="B2" s="127">
        <v>0.15</v>
      </c>
      <c r="C2" s="126" t="s">
        <v>381</v>
      </c>
      <c r="D2" s="117">
        <f>ROUNDUP(597135.050584212,0)</f>
        <v>597136</v>
      </c>
      <c r="E2" s="12"/>
      <c r="F2" s="12"/>
      <c r="G2" s="12"/>
      <c r="H2" s="12"/>
      <c r="I2" s="12"/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177">
        <v>44046</v>
      </c>
      <c r="B4" s="116">
        <f>DAYS360(B1,A4,TRUE)</f>
        <v>1</v>
      </c>
      <c r="C4" s="292">
        <f>E4</f>
        <v>833</v>
      </c>
      <c r="D4" s="293">
        <v>0</v>
      </c>
      <c r="E4" s="292">
        <f>ROUND(F4*$B$2*B4/360,0)</f>
        <v>833</v>
      </c>
      <c r="F4" s="292">
        <f>D1</f>
        <v>2000000</v>
      </c>
      <c r="G4" s="292">
        <f t="shared" ref="G4:G10" si="0">F4-D4</f>
        <v>2000000</v>
      </c>
    </row>
    <row r="5" spans="1:9" x14ac:dyDescent="0.25">
      <c r="A5" s="177">
        <v>44230</v>
      </c>
      <c r="B5" s="116">
        <f t="shared" ref="B5:B10" si="1">DAYS360(A4,A5,TRUE)</f>
        <v>180</v>
      </c>
      <c r="C5" s="292">
        <f>E5</f>
        <v>150000</v>
      </c>
      <c r="D5" s="293">
        <v>0</v>
      </c>
      <c r="E5" s="292">
        <f t="shared" ref="E5:E6" si="2">ROUND(F5*$B$2*B5/360,0)</f>
        <v>150000</v>
      </c>
      <c r="F5" s="292">
        <f t="shared" ref="F5:F10" si="3">G4</f>
        <v>2000000</v>
      </c>
      <c r="G5" s="292">
        <f t="shared" si="0"/>
        <v>2000000</v>
      </c>
    </row>
    <row r="6" spans="1:9" x14ac:dyDescent="0.25">
      <c r="A6" s="177">
        <v>44411</v>
      </c>
      <c r="B6" s="116">
        <f t="shared" si="1"/>
        <v>180</v>
      </c>
      <c r="C6" s="292">
        <f>E6</f>
        <v>150000</v>
      </c>
      <c r="D6" s="293">
        <v>0</v>
      </c>
      <c r="E6" s="292">
        <f t="shared" si="2"/>
        <v>150000</v>
      </c>
      <c r="F6" s="292">
        <f t="shared" si="3"/>
        <v>2000000</v>
      </c>
      <c r="G6" s="292">
        <f t="shared" si="0"/>
        <v>2000000</v>
      </c>
    </row>
    <row r="7" spans="1:9" x14ac:dyDescent="0.25">
      <c r="A7" s="177">
        <v>44595</v>
      </c>
      <c r="B7" s="116">
        <f t="shared" si="1"/>
        <v>180</v>
      </c>
      <c r="C7" s="292">
        <f>$D$2</f>
        <v>597136</v>
      </c>
      <c r="D7" s="293">
        <f>C7-E7</f>
        <v>447136</v>
      </c>
      <c r="E7" s="292">
        <f>ROUND(F7*$B$2*B7/360,2)</f>
        <v>150000</v>
      </c>
      <c r="F7" s="292">
        <f t="shared" si="3"/>
        <v>2000000</v>
      </c>
      <c r="G7" s="292">
        <f t="shared" si="0"/>
        <v>1552864</v>
      </c>
    </row>
    <row r="8" spans="1:9" x14ac:dyDescent="0.25">
      <c r="A8" s="177">
        <v>44776</v>
      </c>
      <c r="B8" s="116">
        <f t="shared" si="1"/>
        <v>180</v>
      </c>
      <c r="C8" s="292">
        <f t="shared" ref="C8:C10" si="4">$D$2</f>
        <v>597136</v>
      </c>
      <c r="D8" s="293">
        <f>C8-E8</f>
        <v>480671.2</v>
      </c>
      <c r="E8" s="292">
        <f>ROUND(F8*$B$2*B8/360,2)</f>
        <v>116464.8</v>
      </c>
      <c r="F8" s="292">
        <f t="shared" si="3"/>
        <v>1552864</v>
      </c>
      <c r="G8" s="292">
        <f t="shared" si="0"/>
        <v>1072192.8</v>
      </c>
    </row>
    <row r="9" spans="1:9" x14ac:dyDescent="0.25">
      <c r="A9" s="177">
        <v>44960</v>
      </c>
      <c r="B9" s="116">
        <f t="shared" si="1"/>
        <v>180</v>
      </c>
      <c r="C9" s="292">
        <f t="shared" si="4"/>
        <v>597136</v>
      </c>
      <c r="D9" s="293">
        <f>C9-E9</f>
        <v>516721.54</v>
      </c>
      <c r="E9" s="292">
        <f t="shared" ref="E9" si="5">ROUND(F9*$B$2*B9/360,2)</f>
        <v>80414.460000000006</v>
      </c>
      <c r="F9" s="292">
        <f t="shared" si="3"/>
        <v>1072192.8</v>
      </c>
      <c r="G9" s="292">
        <f t="shared" si="0"/>
        <v>555471.26</v>
      </c>
    </row>
    <row r="10" spans="1:9" x14ac:dyDescent="0.25">
      <c r="A10" s="177">
        <v>45141</v>
      </c>
      <c r="B10" s="116">
        <f t="shared" si="1"/>
        <v>180</v>
      </c>
      <c r="C10" s="292">
        <f t="shared" si="4"/>
        <v>597136</v>
      </c>
      <c r="D10" s="293">
        <f>C10-E10</f>
        <v>555471.26</v>
      </c>
      <c r="E10" s="292">
        <v>41664.74</v>
      </c>
      <c r="F10" s="292">
        <f t="shared" si="3"/>
        <v>555471.26</v>
      </c>
      <c r="G10" s="292">
        <f t="shared" si="0"/>
        <v>0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FE0E6-F2F8-455E-898A-40F1CCB79ECB}">
  <dimension ref="A1:I10"/>
  <sheetViews>
    <sheetView zoomScale="107" workbookViewId="0">
      <selection activeCell="N2" sqref="N2"/>
    </sheetView>
  </sheetViews>
  <sheetFormatPr defaultRowHeight="15" x14ac:dyDescent="0.25"/>
  <cols>
    <col min="1" max="1" width="15.140625" bestFit="1" customWidth="1"/>
    <col min="2" max="2" width="13.5703125" bestFit="1" customWidth="1"/>
    <col min="3" max="3" width="17.85546875" bestFit="1" customWidth="1"/>
    <col min="4" max="4" width="14.28515625" bestFit="1" customWidth="1"/>
    <col min="5" max="5" width="13.28515625" customWidth="1"/>
    <col min="6" max="6" width="16.42578125" bestFit="1" customWidth="1"/>
    <col min="7" max="7" width="17.5703125" customWidth="1"/>
    <col min="8" max="8" width="24.5703125" customWidth="1"/>
    <col min="9" max="9" width="12.140625" customWidth="1"/>
  </cols>
  <sheetData>
    <row r="1" spans="1:9" x14ac:dyDescent="0.25">
      <c r="A1" s="128" t="s">
        <v>267</v>
      </c>
      <c r="B1" s="46">
        <v>44045</v>
      </c>
      <c r="C1" s="129" t="s">
        <v>377</v>
      </c>
      <c r="D1" s="129">
        <v>2000000</v>
      </c>
      <c r="E1" s="12"/>
      <c r="F1" s="12"/>
      <c r="G1" s="12"/>
      <c r="H1" s="12"/>
      <c r="I1" s="12"/>
    </row>
    <row r="2" spans="1:9" x14ac:dyDescent="0.25">
      <c r="A2" s="128" t="s">
        <v>268</v>
      </c>
      <c r="B2" s="127">
        <v>0.15</v>
      </c>
      <c r="C2" s="126" t="s">
        <v>381</v>
      </c>
      <c r="D2" s="117">
        <f>ROUNDUP(597312.433482926,0)</f>
        <v>597313</v>
      </c>
      <c r="E2" s="12"/>
      <c r="F2" s="12"/>
      <c r="G2" s="12"/>
      <c r="H2" s="12"/>
      <c r="I2" s="12"/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177">
        <v>44046</v>
      </c>
      <c r="B4" s="116">
        <f>DAYS360(B1,A4,TRUE)</f>
        <v>1</v>
      </c>
      <c r="C4" s="292">
        <f>E4</f>
        <v>822</v>
      </c>
      <c r="D4" s="293">
        <v>0</v>
      </c>
      <c r="E4" s="292">
        <f>ROUND(F4*$B$2*B4/365,0)</f>
        <v>822</v>
      </c>
      <c r="F4" s="292">
        <f>D1</f>
        <v>2000000</v>
      </c>
      <c r="G4" s="292">
        <f t="shared" ref="G4:G10" si="0">F4-D4</f>
        <v>2000000</v>
      </c>
    </row>
    <row r="5" spans="1:9" x14ac:dyDescent="0.25">
      <c r="A5" s="177">
        <v>44230</v>
      </c>
      <c r="B5" s="116">
        <f>_xlfn.DAYS(A5,A4)</f>
        <v>184</v>
      </c>
      <c r="C5" s="292">
        <f>E5</f>
        <v>151233</v>
      </c>
      <c r="D5" s="293">
        <v>0</v>
      </c>
      <c r="E5" s="292">
        <f t="shared" ref="E5" si="1">ROUND(F5*$B$2*B5/365,0)</f>
        <v>151233</v>
      </c>
      <c r="F5" s="292">
        <f t="shared" ref="F5:F10" si="2">G4</f>
        <v>2000000</v>
      </c>
      <c r="G5" s="292">
        <f t="shared" si="0"/>
        <v>2000000</v>
      </c>
    </row>
    <row r="6" spans="1:9" x14ac:dyDescent="0.25">
      <c r="A6" s="177">
        <v>44411</v>
      </c>
      <c r="B6" s="116">
        <f t="shared" ref="B6:B10" si="3">_xlfn.DAYS(A6,A5)</f>
        <v>181</v>
      </c>
      <c r="C6" s="292">
        <f>E6</f>
        <v>148768</v>
      </c>
      <c r="D6" s="293">
        <v>0</v>
      </c>
      <c r="E6" s="292">
        <f>ROUNDUP(F6*$B$2*B6/365,0)</f>
        <v>148768</v>
      </c>
      <c r="F6" s="292">
        <f t="shared" si="2"/>
        <v>2000000</v>
      </c>
      <c r="G6" s="292">
        <f t="shared" si="0"/>
        <v>2000000</v>
      </c>
    </row>
    <row r="7" spans="1:9" x14ac:dyDescent="0.25">
      <c r="A7" s="177">
        <v>44595</v>
      </c>
      <c r="B7" s="116">
        <f t="shared" si="3"/>
        <v>184</v>
      </c>
      <c r="C7" s="292">
        <f>$D$2</f>
        <v>597313</v>
      </c>
      <c r="D7" s="293">
        <f>C7-E7</f>
        <v>446080.12</v>
      </c>
      <c r="E7" s="292">
        <f>ROUND(F7*$B$2*B7/365,2)</f>
        <v>151232.88</v>
      </c>
      <c r="F7" s="292">
        <f t="shared" si="2"/>
        <v>2000000</v>
      </c>
      <c r="G7" s="292">
        <f t="shared" si="0"/>
        <v>1553919.88</v>
      </c>
    </row>
    <row r="8" spans="1:9" x14ac:dyDescent="0.25">
      <c r="A8" s="177">
        <v>44776</v>
      </c>
      <c r="B8" s="116">
        <f t="shared" si="3"/>
        <v>181</v>
      </c>
      <c r="C8" s="292">
        <f t="shared" ref="C8:C10" si="4">$D$2</f>
        <v>597313</v>
      </c>
      <c r="D8" s="293">
        <f t="shared" ref="D8:D10" si="5">C8-E8</f>
        <v>481726.9</v>
      </c>
      <c r="E8" s="292">
        <f t="shared" ref="E8:E9" si="6">ROUND(F8*$B$2*B8/365,2)</f>
        <v>115586.1</v>
      </c>
      <c r="F8" s="292">
        <f t="shared" si="2"/>
        <v>1553919.88</v>
      </c>
      <c r="G8" s="292">
        <f t="shared" si="0"/>
        <v>1072192.98</v>
      </c>
    </row>
    <row r="9" spans="1:9" x14ac:dyDescent="0.25">
      <c r="A9" s="177">
        <v>44960</v>
      </c>
      <c r="B9" s="116">
        <f t="shared" si="3"/>
        <v>184</v>
      </c>
      <c r="C9" s="292">
        <f t="shared" si="4"/>
        <v>597313</v>
      </c>
      <c r="D9" s="293">
        <f t="shared" si="5"/>
        <v>516237.58999999997</v>
      </c>
      <c r="E9" s="292">
        <f t="shared" si="6"/>
        <v>81075.41</v>
      </c>
      <c r="F9" s="292">
        <f t="shared" si="2"/>
        <v>1072192.98</v>
      </c>
      <c r="G9" s="292">
        <f t="shared" si="0"/>
        <v>555955.39</v>
      </c>
    </row>
    <row r="10" spans="1:9" x14ac:dyDescent="0.25">
      <c r="A10" s="177">
        <v>45141</v>
      </c>
      <c r="B10" s="116">
        <f t="shared" si="3"/>
        <v>181</v>
      </c>
      <c r="C10" s="292">
        <f t="shared" si="4"/>
        <v>597313</v>
      </c>
      <c r="D10" s="293">
        <f t="shared" si="5"/>
        <v>555955.39</v>
      </c>
      <c r="E10" s="292">
        <v>41357.61</v>
      </c>
      <c r="F10" s="292">
        <f t="shared" si="2"/>
        <v>555955.39</v>
      </c>
      <c r="G10" s="292">
        <f t="shared" si="0"/>
        <v>0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03F88-F738-4688-8A52-0C7919E00C3E}">
  <dimension ref="A1:O7"/>
  <sheetViews>
    <sheetView workbookViewId="0">
      <selection activeCell="A7" sqref="A7"/>
    </sheetView>
  </sheetViews>
  <sheetFormatPr defaultRowHeight="15" x14ac:dyDescent="0.25"/>
  <cols>
    <col min="10" max="10" width="24" bestFit="1" customWidth="1"/>
    <col min="11" max="11" width="12.85546875" bestFit="1" customWidth="1"/>
    <col min="13" max="13" width="19.85546875" bestFit="1" customWidth="1"/>
    <col min="14" max="14" width="10.42578125" bestFit="1" customWidth="1"/>
    <col min="15" max="15" width="87.42578125" bestFit="1" customWidth="1"/>
  </cols>
  <sheetData>
    <row r="1" spans="1:15" x14ac:dyDescent="0.25">
      <c r="A1" s="277" t="s">
        <v>75</v>
      </c>
      <c r="B1" s="208" t="s">
        <v>1</v>
      </c>
      <c r="C1" s="208" t="s">
        <v>2</v>
      </c>
      <c r="D1" s="208" t="s">
        <v>11</v>
      </c>
      <c r="E1" s="208" t="s">
        <v>12</v>
      </c>
      <c r="F1" s="208" t="s">
        <v>13</v>
      </c>
      <c r="G1" s="208" t="s">
        <v>22</v>
      </c>
      <c r="H1" s="208" t="s">
        <v>3</v>
      </c>
      <c r="I1" s="208" t="s">
        <v>4</v>
      </c>
      <c r="J1" s="208" t="s">
        <v>5</v>
      </c>
      <c r="K1" s="208" t="s">
        <v>390</v>
      </c>
      <c r="L1" s="208" t="s">
        <v>6</v>
      </c>
      <c r="M1" s="278" t="s">
        <v>8</v>
      </c>
      <c r="N1" s="208" t="s">
        <v>7</v>
      </c>
      <c r="O1" s="279" t="s">
        <v>168</v>
      </c>
    </row>
    <row r="2" spans="1:15" x14ac:dyDescent="0.25">
      <c r="A2" s="176" t="s">
        <v>0</v>
      </c>
      <c r="B2" s="173" t="s">
        <v>9</v>
      </c>
      <c r="C2" s="173" t="s">
        <v>386</v>
      </c>
      <c r="D2" s="173" t="s">
        <v>65</v>
      </c>
      <c r="E2" s="173" t="s">
        <v>66</v>
      </c>
      <c r="F2" s="173" t="s">
        <v>187</v>
      </c>
      <c r="G2" s="173" t="s">
        <v>385</v>
      </c>
      <c r="H2" s="173" t="s">
        <v>739</v>
      </c>
      <c r="I2" s="175" t="s">
        <v>0</v>
      </c>
      <c r="J2" s="173" t="s">
        <v>16</v>
      </c>
      <c r="K2" s="173" t="s">
        <v>74</v>
      </c>
      <c r="L2" s="173" t="s">
        <v>69</v>
      </c>
      <c r="M2" s="173" t="s">
        <v>71</v>
      </c>
      <c r="N2" s="173" t="s">
        <v>770</v>
      </c>
      <c r="O2" s="280" t="s">
        <v>771</v>
      </c>
    </row>
    <row r="3" spans="1:15" x14ac:dyDescent="0.25">
      <c r="A3" s="176" t="s">
        <v>0</v>
      </c>
      <c r="B3" s="173" t="s">
        <v>9</v>
      </c>
      <c r="C3" s="173" t="s">
        <v>386</v>
      </c>
      <c r="D3" s="173" t="s">
        <v>65</v>
      </c>
      <c r="E3" s="173" t="s">
        <v>66</v>
      </c>
      <c r="F3" s="173" t="s">
        <v>187</v>
      </c>
      <c r="G3" s="173" t="s">
        <v>385</v>
      </c>
      <c r="H3" s="173" t="s">
        <v>739</v>
      </c>
      <c r="I3" s="175" t="s">
        <v>0</v>
      </c>
      <c r="J3" s="173" t="s">
        <v>16</v>
      </c>
      <c r="K3" s="173" t="s">
        <v>74</v>
      </c>
      <c r="L3" s="173" t="s">
        <v>76</v>
      </c>
      <c r="M3" s="173" t="s">
        <v>71</v>
      </c>
      <c r="N3" s="173" t="s">
        <v>770</v>
      </c>
      <c r="O3" s="280" t="s">
        <v>772</v>
      </c>
    </row>
    <row r="4" spans="1:15" x14ac:dyDescent="0.25">
      <c r="A4" s="281" t="s">
        <v>0</v>
      </c>
      <c r="B4" s="282" t="s">
        <v>9</v>
      </c>
      <c r="C4" s="282" t="s">
        <v>386</v>
      </c>
      <c r="D4" s="282" t="s">
        <v>65</v>
      </c>
      <c r="E4" s="282" t="s">
        <v>66</v>
      </c>
      <c r="F4" s="282" t="s">
        <v>187</v>
      </c>
      <c r="G4" s="282" t="s">
        <v>385</v>
      </c>
      <c r="H4" s="282" t="s">
        <v>739</v>
      </c>
      <c r="I4" s="283" t="s">
        <v>0</v>
      </c>
      <c r="J4" s="282" t="s">
        <v>16</v>
      </c>
      <c r="K4" s="282" t="s">
        <v>0</v>
      </c>
      <c r="L4" s="282" t="s">
        <v>76</v>
      </c>
      <c r="M4" s="282" t="s">
        <v>71</v>
      </c>
      <c r="N4" s="173" t="s">
        <v>770</v>
      </c>
      <c r="O4" s="294" t="s">
        <v>773</v>
      </c>
    </row>
    <row r="5" spans="1:15" x14ac:dyDescent="0.25">
      <c r="A5" s="281" t="s">
        <v>0</v>
      </c>
      <c r="B5" s="282" t="s">
        <v>9</v>
      </c>
      <c r="C5" s="282" t="s">
        <v>386</v>
      </c>
      <c r="D5" s="282" t="s">
        <v>65</v>
      </c>
      <c r="E5" s="282" t="s">
        <v>66</v>
      </c>
      <c r="F5" s="282" t="s">
        <v>187</v>
      </c>
      <c r="G5" s="282" t="s">
        <v>385</v>
      </c>
      <c r="H5" s="282" t="s">
        <v>739</v>
      </c>
      <c r="I5" s="283" t="s">
        <v>0</v>
      </c>
      <c r="J5" s="282" t="s">
        <v>16</v>
      </c>
      <c r="K5" s="282" t="s">
        <v>0</v>
      </c>
      <c r="L5" s="282" t="s">
        <v>69</v>
      </c>
      <c r="M5" s="282" t="s">
        <v>71</v>
      </c>
      <c r="N5" s="173" t="s">
        <v>770</v>
      </c>
      <c r="O5" s="294" t="s">
        <v>774</v>
      </c>
    </row>
    <row r="6" spans="1:15" x14ac:dyDescent="0.25">
      <c r="A6" s="281" t="s">
        <v>0</v>
      </c>
      <c r="B6" s="173" t="s">
        <v>9</v>
      </c>
      <c r="C6" s="173" t="s">
        <v>158</v>
      </c>
      <c r="D6" s="173" t="s">
        <v>119</v>
      </c>
      <c r="E6" s="173" t="s">
        <v>186</v>
      </c>
      <c r="F6" s="173" t="s">
        <v>187</v>
      </c>
      <c r="G6" s="173" t="s">
        <v>119</v>
      </c>
      <c r="H6" s="173" t="s">
        <v>746</v>
      </c>
      <c r="I6" s="175" t="s">
        <v>0</v>
      </c>
      <c r="J6" s="173" t="s">
        <v>9</v>
      </c>
      <c r="K6" s="173" t="s">
        <v>74</v>
      </c>
      <c r="L6" s="173" t="s">
        <v>69</v>
      </c>
      <c r="M6" s="173" t="s">
        <v>71</v>
      </c>
      <c r="N6" s="173" t="s">
        <v>770</v>
      </c>
      <c r="O6" s="280" t="s">
        <v>775</v>
      </c>
    </row>
    <row r="7" spans="1:15" x14ac:dyDescent="0.25">
      <c r="A7" s="281" t="s">
        <v>0</v>
      </c>
      <c r="B7" s="173" t="s">
        <v>9</v>
      </c>
      <c r="C7" s="173" t="s">
        <v>161</v>
      </c>
      <c r="D7" s="173" t="s">
        <v>119</v>
      </c>
      <c r="E7" s="173" t="s">
        <v>186</v>
      </c>
      <c r="F7" s="173" t="s">
        <v>187</v>
      </c>
      <c r="G7" s="173" t="s">
        <v>119</v>
      </c>
      <c r="H7" s="173" t="s">
        <v>16</v>
      </c>
      <c r="I7" s="175" t="s">
        <v>0</v>
      </c>
      <c r="J7" s="285" t="s">
        <v>9</v>
      </c>
      <c r="K7" s="286" t="s">
        <v>74</v>
      </c>
      <c r="L7" s="173" t="s">
        <v>69</v>
      </c>
      <c r="M7" s="173" t="s">
        <v>71</v>
      </c>
      <c r="N7" s="173" t="s">
        <v>770</v>
      </c>
      <c r="O7" s="280" t="s">
        <v>776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C4152-56EA-4320-A218-14308F538E43}">
  <dimension ref="A1:I29"/>
  <sheetViews>
    <sheetView topLeftCell="A2" workbookViewId="0">
      <selection activeCell="N2" sqref="N2"/>
    </sheetView>
  </sheetViews>
  <sheetFormatPr defaultRowHeight="15" x14ac:dyDescent="0.25"/>
  <cols>
    <col min="1" max="1" width="15.140625" bestFit="1" customWidth="1"/>
    <col min="2" max="2" width="11.140625" bestFit="1" customWidth="1"/>
    <col min="3" max="3" width="23" bestFit="1" customWidth="1"/>
    <col min="4" max="4" width="14.28515625" bestFit="1" customWidth="1"/>
    <col min="5" max="5" width="14" bestFit="1" customWidth="1"/>
    <col min="6" max="6" width="15.28515625" bestFit="1" customWidth="1"/>
    <col min="7" max="7" width="14.28515625" bestFit="1" customWidth="1"/>
    <col min="8" max="8" width="15.140625" bestFit="1" customWidth="1"/>
  </cols>
  <sheetData>
    <row r="1" spans="1:9" x14ac:dyDescent="0.25">
      <c r="A1" s="41" t="s">
        <v>267</v>
      </c>
      <c r="B1" s="295">
        <v>44045</v>
      </c>
      <c r="C1" s="287" t="s">
        <v>748</v>
      </c>
      <c r="D1" s="150">
        <v>2000000</v>
      </c>
    </row>
    <row r="2" spans="1:9" x14ac:dyDescent="0.25">
      <c r="A2" s="41" t="s">
        <v>268</v>
      </c>
      <c r="B2" s="149">
        <v>0.15</v>
      </c>
      <c r="C2" s="41" t="s">
        <v>336</v>
      </c>
      <c r="D2" s="117">
        <f>ROUNDUP(89458.2412434977,0)</f>
        <v>89459</v>
      </c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177">
        <v>44046</v>
      </c>
      <c r="B4" s="116">
        <f>_xlfn.DAYS(A4,B1)</f>
        <v>1</v>
      </c>
      <c r="C4" s="114">
        <f>$D$2</f>
        <v>89459</v>
      </c>
      <c r="D4" s="115">
        <v>0</v>
      </c>
      <c r="E4" s="114">
        <f>ROUNDUP(F4*$B$2*B4/365,0)</f>
        <v>822</v>
      </c>
      <c r="F4" s="114">
        <f>D1</f>
        <v>2000000</v>
      </c>
      <c r="G4" s="114">
        <f t="shared" ref="G4:G28" si="0">F4-D4</f>
        <v>2000000</v>
      </c>
    </row>
    <row r="5" spans="1:9" x14ac:dyDescent="0.25">
      <c r="A5" s="177">
        <v>44060</v>
      </c>
      <c r="B5" s="116">
        <f t="shared" ref="B5:B28" si="1">_xlfn.DAYS(A5,A4)</f>
        <v>14</v>
      </c>
      <c r="C5" s="292">
        <f>$D$2</f>
        <v>89459</v>
      </c>
      <c r="D5" s="293">
        <f t="shared" ref="D5:D28" si="2">C5-E5</f>
        <v>77952.149999999994</v>
      </c>
      <c r="E5" s="292">
        <f>ROUND(F5*$B$2*B5/365,2)</f>
        <v>11506.85</v>
      </c>
      <c r="F5" s="292">
        <f t="shared" ref="F5:F28" si="3">G4</f>
        <v>2000000</v>
      </c>
      <c r="G5" s="292">
        <f t="shared" si="0"/>
        <v>1922047.85</v>
      </c>
    </row>
    <row r="6" spans="1:9" x14ac:dyDescent="0.25">
      <c r="A6" s="177">
        <v>44074</v>
      </c>
      <c r="B6" s="116">
        <f t="shared" si="1"/>
        <v>14</v>
      </c>
      <c r="C6" s="292">
        <f t="shared" ref="C6:C28" si="4">$D$2</f>
        <v>89459</v>
      </c>
      <c r="D6" s="293">
        <f t="shared" si="2"/>
        <v>78400.639999999999</v>
      </c>
      <c r="E6" s="292">
        <f t="shared" ref="E6:E27" si="5">ROUND(F6*$B$2*B6/365,2)</f>
        <v>11058.36</v>
      </c>
      <c r="F6" s="292">
        <f t="shared" si="3"/>
        <v>1922047.85</v>
      </c>
      <c r="G6" s="292">
        <f t="shared" si="0"/>
        <v>1843647.2100000002</v>
      </c>
    </row>
    <row r="7" spans="1:9" x14ac:dyDescent="0.25">
      <c r="A7" s="177">
        <v>44088</v>
      </c>
      <c r="B7" s="116">
        <f t="shared" si="1"/>
        <v>14</v>
      </c>
      <c r="C7" s="292">
        <f t="shared" si="4"/>
        <v>89459</v>
      </c>
      <c r="D7" s="293">
        <f t="shared" si="2"/>
        <v>78851.709999999992</v>
      </c>
      <c r="E7" s="292">
        <f t="shared" si="5"/>
        <v>10607.29</v>
      </c>
      <c r="F7" s="292">
        <f t="shared" si="3"/>
        <v>1843647.2100000002</v>
      </c>
      <c r="G7" s="292">
        <f t="shared" si="0"/>
        <v>1764795.5000000002</v>
      </c>
    </row>
    <row r="8" spans="1:9" x14ac:dyDescent="0.25">
      <c r="A8" s="177">
        <v>44102</v>
      </c>
      <c r="B8" s="116">
        <f t="shared" si="1"/>
        <v>14</v>
      </c>
      <c r="C8" s="292">
        <f t="shared" si="4"/>
        <v>89459</v>
      </c>
      <c r="D8" s="293">
        <f t="shared" si="2"/>
        <v>79305.38</v>
      </c>
      <c r="E8" s="292">
        <f t="shared" si="5"/>
        <v>10153.620000000001</v>
      </c>
      <c r="F8" s="292">
        <f t="shared" si="3"/>
        <v>1764795.5000000002</v>
      </c>
      <c r="G8" s="292">
        <f t="shared" si="0"/>
        <v>1685490.12</v>
      </c>
    </row>
    <row r="9" spans="1:9" x14ac:dyDescent="0.25">
      <c r="A9" s="177">
        <v>44116</v>
      </c>
      <c r="B9" s="116">
        <f t="shared" si="1"/>
        <v>14</v>
      </c>
      <c r="C9" s="292">
        <f t="shared" si="4"/>
        <v>89459</v>
      </c>
      <c r="D9" s="293">
        <f t="shared" si="2"/>
        <v>79761.66</v>
      </c>
      <c r="E9" s="292">
        <f t="shared" si="5"/>
        <v>9697.34</v>
      </c>
      <c r="F9" s="292">
        <f t="shared" si="3"/>
        <v>1685490.12</v>
      </c>
      <c r="G9" s="292">
        <f t="shared" si="0"/>
        <v>1605728.4600000002</v>
      </c>
    </row>
    <row r="10" spans="1:9" x14ac:dyDescent="0.25">
      <c r="A10" s="177">
        <v>44130</v>
      </c>
      <c r="B10" s="116">
        <f t="shared" si="1"/>
        <v>14</v>
      </c>
      <c r="C10" s="292">
        <f t="shared" si="4"/>
        <v>89459</v>
      </c>
      <c r="D10" s="293">
        <f t="shared" si="2"/>
        <v>80220.56</v>
      </c>
      <c r="E10" s="292">
        <f t="shared" si="5"/>
        <v>9238.44</v>
      </c>
      <c r="F10" s="292">
        <f t="shared" si="3"/>
        <v>1605728.4600000002</v>
      </c>
      <c r="G10" s="292">
        <f t="shared" si="0"/>
        <v>1525507.9000000001</v>
      </c>
    </row>
    <row r="11" spans="1:9" x14ac:dyDescent="0.25">
      <c r="A11" s="177">
        <v>44144</v>
      </c>
      <c r="B11" s="116">
        <f t="shared" si="1"/>
        <v>14</v>
      </c>
      <c r="C11" s="292">
        <f t="shared" si="4"/>
        <v>89459</v>
      </c>
      <c r="D11" s="293">
        <f t="shared" si="2"/>
        <v>80682.11</v>
      </c>
      <c r="E11" s="292">
        <f t="shared" si="5"/>
        <v>8776.89</v>
      </c>
      <c r="F11" s="292">
        <f t="shared" si="3"/>
        <v>1525507.9000000001</v>
      </c>
      <c r="G11" s="292">
        <f t="shared" si="0"/>
        <v>1444825.79</v>
      </c>
    </row>
    <row r="12" spans="1:9" x14ac:dyDescent="0.25">
      <c r="A12" s="177">
        <v>44158</v>
      </c>
      <c r="B12" s="116">
        <f t="shared" si="1"/>
        <v>14</v>
      </c>
      <c r="C12" s="292">
        <f t="shared" si="4"/>
        <v>89459</v>
      </c>
      <c r="D12" s="293">
        <f t="shared" si="2"/>
        <v>81146.3</v>
      </c>
      <c r="E12" s="292">
        <f t="shared" si="5"/>
        <v>8312.7000000000007</v>
      </c>
      <c r="F12" s="292">
        <f t="shared" si="3"/>
        <v>1444825.79</v>
      </c>
      <c r="G12" s="292">
        <f t="shared" si="0"/>
        <v>1363679.49</v>
      </c>
    </row>
    <row r="13" spans="1:9" x14ac:dyDescent="0.25">
      <c r="A13" s="177">
        <v>44172</v>
      </c>
      <c r="B13" s="116">
        <f t="shared" si="1"/>
        <v>14</v>
      </c>
      <c r="C13" s="292">
        <f t="shared" si="4"/>
        <v>89459</v>
      </c>
      <c r="D13" s="293">
        <f t="shared" si="2"/>
        <v>81613.17</v>
      </c>
      <c r="E13" s="292">
        <f t="shared" si="5"/>
        <v>7845.83</v>
      </c>
      <c r="F13" s="292">
        <f t="shared" si="3"/>
        <v>1363679.49</v>
      </c>
      <c r="G13" s="292">
        <f t="shared" si="0"/>
        <v>1282066.32</v>
      </c>
    </row>
    <row r="14" spans="1:9" x14ac:dyDescent="0.25">
      <c r="A14" s="177">
        <v>44186</v>
      </c>
      <c r="B14" s="116">
        <f t="shared" si="1"/>
        <v>14</v>
      </c>
      <c r="C14" s="292">
        <f t="shared" si="4"/>
        <v>89459</v>
      </c>
      <c r="D14" s="293">
        <f t="shared" si="2"/>
        <v>82082.73</v>
      </c>
      <c r="E14" s="292">
        <f t="shared" si="5"/>
        <v>7376.27</v>
      </c>
      <c r="F14" s="292">
        <f t="shared" si="3"/>
        <v>1282066.32</v>
      </c>
      <c r="G14" s="292">
        <f t="shared" si="0"/>
        <v>1199983.5900000001</v>
      </c>
    </row>
    <row r="15" spans="1:9" x14ac:dyDescent="0.25">
      <c r="A15" s="177">
        <v>44200</v>
      </c>
      <c r="B15" s="116">
        <f t="shared" si="1"/>
        <v>14</v>
      </c>
      <c r="C15" s="292">
        <f t="shared" si="4"/>
        <v>89459</v>
      </c>
      <c r="D15" s="293">
        <f t="shared" si="2"/>
        <v>82554.98</v>
      </c>
      <c r="E15" s="292">
        <f t="shared" si="5"/>
        <v>6904.02</v>
      </c>
      <c r="F15" s="292">
        <f t="shared" si="3"/>
        <v>1199983.5900000001</v>
      </c>
      <c r="G15" s="292">
        <f t="shared" si="0"/>
        <v>1117428.6100000001</v>
      </c>
    </row>
    <row r="16" spans="1:9" x14ac:dyDescent="0.25">
      <c r="A16" s="177">
        <v>44214</v>
      </c>
      <c r="B16" s="116">
        <f t="shared" si="1"/>
        <v>14</v>
      </c>
      <c r="C16" s="292">
        <f t="shared" si="4"/>
        <v>89459</v>
      </c>
      <c r="D16" s="293">
        <f t="shared" si="2"/>
        <v>83029.960000000006</v>
      </c>
      <c r="E16" s="292">
        <f t="shared" si="5"/>
        <v>6429.04</v>
      </c>
      <c r="F16" s="292">
        <f t="shared" si="3"/>
        <v>1117428.6100000001</v>
      </c>
      <c r="G16" s="292">
        <f t="shared" si="0"/>
        <v>1034398.6500000001</v>
      </c>
    </row>
    <row r="17" spans="1:7" x14ac:dyDescent="0.25">
      <c r="A17" s="177">
        <v>44228</v>
      </c>
      <c r="B17" s="116">
        <f t="shared" si="1"/>
        <v>14</v>
      </c>
      <c r="C17" s="292">
        <f t="shared" si="4"/>
        <v>89459</v>
      </c>
      <c r="D17" s="293">
        <f t="shared" si="2"/>
        <v>83507.67</v>
      </c>
      <c r="E17" s="292">
        <f t="shared" si="5"/>
        <v>5951.33</v>
      </c>
      <c r="F17" s="292">
        <f t="shared" si="3"/>
        <v>1034398.6500000001</v>
      </c>
      <c r="G17" s="292">
        <f t="shared" si="0"/>
        <v>950890.9800000001</v>
      </c>
    </row>
    <row r="18" spans="1:7" x14ac:dyDescent="0.25">
      <c r="A18" s="177">
        <v>44242</v>
      </c>
      <c r="B18" s="116">
        <f t="shared" si="1"/>
        <v>14</v>
      </c>
      <c r="C18" s="292">
        <f t="shared" si="4"/>
        <v>89459</v>
      </c>
      <c r="D18" s="293">
        <f t="shared" si="2"/>
        <v>83988.12</v>
      </c>
      <c r="E18" s="292">
        <f t="shared" si="5"/>
        <v>5470.88</v>
      </c>
      <c r="F18" s="292">
        <f t="shared" si="3"/>
        <v>950890.9800000001</v>
      </c>
      <c r="G18" s="292">
        <f t="shared" si="0"/>
        <v>866902.8600000001</v>
      </c>
    </row>
    <row r="19" spans="1:7" x14ac:dyDescent="0.25">
      <c r="A19" s="177">
        <v>44256</v>
      </c>
      <c r="B19" s="116">
        <f t="shared" si="1"/>
        <v>14</v>
      </c>
      <c r="C19" s="292">
        <f t="shared" si="4"/>
        <v>89459</v>
      </c>
      <c r="D19" s="293">
        <f t="shared" si="2"/>
        <v>84471.34</v>
      </c>
      <c r="E19" s="292">
        <f t="shared" si="5"/>
        <v>4987.66</v>
      </c>
      <c r="F19" s="292">
        <f t="shared" si="3"/>
        <v>866902.8600000001</v>
      </c>
      <c r="G19" s="292">
        <f t="shared" si="0"/>
        <v>782431.52000000014</v>
      </c>
    </row>
    <row r="20" spans="1:7" x14ac:dyDescent="0.25">
      <c r="A20" s="177">
        <v>44270</v>
      </c>
      <c r="B20" s="116">
        <f t="shared" si="1"/>
        <v>14</v>
      </c>
      <c r="C20" s="292">
        <f t="shared" si="4"/>
        <v>89459</v>
      </c>
      <c r="D20" s="293">
        <f t="shared" si="2"/>
        <v>84957.34</v>
      </c>
      <c r="E20" s="292">
        <f t="shared" si="5"/>
        <v>4501.66</v>
      </c>
      <c r="F20" s="292">
        <f t="shared" si="3"/>
        <v>782431.52000000014</v>
      </c>
      <c r="G20" s="292">
        <f t="shared" si="0"/>
        <v>697474.18000000017</v>
      </c>
    </row>
    <row r="21" spans="1:7" x14ac:dyDescent="0.25">
      <c r="A21" s="177">
        <v>44284</v>
      </c>
      <c r="B21" s="116">
        <f t="shared" si="1"/>
        <v>14</v>
      </c>
      <c r="C21" s="292">
        <f t="shared" si="4"/>
        <v>89459</v>
      </c>
      <c r="D21" s="293">
        <f t="shared" si="2"/>
        <v>85446.13</v>
      </c>
      <c r="E21" s="292">
        <f t="shared" si="5"/>
        <v>4012.87</v>
      </c>
      <c r="F21" s="292">
        <f t="shared" si="3"/>
        <v>697474.18000000017</v>
      </c>
      <c r="G21" s="292">
        <f t="shared" si="0"/>
        <v>612028.05000000016</v>
      </c>
    </row>
    <row r="22" spans="1:7" x14ac:dyDescent="0.25">
      <c r="A22" s="177">
        <v>44298</v>
      </c>
      <c r="B22" s="116">
        <f t="shared" si="1"/>
        <v>14</v>
      </c>
      <c r="C22" s="292">
        <f t="shared" si="4"/>
        <v>89459</v>
      </c>
      <c r="D22" s="293">
        <f t="shared" si="2"/>
        <v>85937.74</v>
      </c>
      <c r="E22" s="292">
        <f t="shared" si="5"/>
        <v>3521.26</v>
      </c>
      <c r="F22" s="292">
        <f t="shared" si="3"/>
        <v>612028.05000000016</v>
      </c>
      <c r="G22" s="292">
        <f t="shared" si="0"/>
        <v>526090.31000000017</v>
      </c>
    </row>
    <row r="23" spans="1:7" x14ac:dyDescent="0.25">
      <c r="A23" s="177">
        <v>44312</v>
      </c>
      <c r="B23" s="116">
        <f t="shared" si="1"/>
        <v>14</v>
      </c>
      <c r="C23" s="292">
        <f t="shared" si="4"/>
        <v>89459</v>
      </c>
      <c r="D23" s="293">
        <f t="shared" si="2"/>
        <v>86432.18</v>
      </c>
      <c r="E23" s="292">
        <f t="shared" si="5"/>
        <v>3026.82</v>
      </c>
      <c r="F23" s="292">
        <f t="shared" si="3"/>
        <v>526090.31000000017</v>
      </c>
      <c r="G23" s="292">
        <f t="shared" si="0"/>
        <v>439658.13000000018</v>
      </c>
    </row>
    <row r="24" spans="1:7" x14ac:dyDescent="0.25">
      <c r="A24" s="177">
        <v>44326</v>
      </c>
      <c r="B24" s="116">
        <f t="shared" si="1"/>
        <v>14</v>
      </c>
      <c r="C24" s="292">
        <f t="shared" si="4"/>
        <v>89459</v>
      </c>
      <c r="D24" s="293">
        <f t="shared" si="2"/>
        <v>86929.46</v>
      </c>
      <c r="E24" s="292">
        <f t="shared" si="5"/>
        <v>2529.54</v>
      </c>
      <c r="F24" s="292">
        <f t="shared" si="3"/>
        <v>439658.13000000018</v>
      </c>
      <c r="G24" s="292">
        <f t="shared" si="0"/>
        <v>352728.67000000016</v>
      </c>
    </row>
    <row r="25" spans="1:7" x14ac:dyDescent="0.25">
      <c r="A25" s="177">
        <v>44340</v>
      </c>
      <c r="B25" s="116">
        <f t="shared" si="1"/>
        <v>14</v>
      </c>
      <c r="C25" s="292">
        <f t="shared" si="4"/>
        <v>89459</v>
      </c>
      <c r="D25" s="293">
        <f t="shared" si="2"/>
        <v>87429.6</v>
      </c>
      <c r="E25" s="292">
        <f t="shared" si="5"/>
        <v>2029.4</v>
      </c>
      <c r="F25" s="292">
        <f t="shared" si="3"/>
        <v>352728.67000000016</v>
      </c>
      <c r="G25" s="292">
        <f t="shared" si="0"/>
        <v>265299.07000000018</v>
      </c>
    </row>
    <row r="26" spans="1:7" x14ac:dyDescent="0.25">
      <c r="A26" s="177">
        <v>44354</v>
      </c>
      <c r="B26" s="116">
        <f t="shared" si="1"/>
        <v>14</v>
      </c>
      <c r="C26" s="292">
        <f t="shared" si="4"/>
        <v>89459</v>
      </c>
      <c r="D26" s="293">
        <f t="shared" si="2"/>
        <v>87932.62</v>
      </c>
      <c r="E26" s="292">
        <f t="shared" si="5"/>
        <v>1526.38</v>
      </c>
      <c r="F26" s="292">
        <f t="shared" si="3"/>
        <v>265299.07000000018</v>
      </c>
      <c r="G26" s="292">
        <f t="shared" si="0"/>
        <v>177366.45000000019</v>
      </c>
    </row>
    <row r="27" spans="1:7" x14ac:dyDescent="0.25">
      <c r="A27" s="177">
        <v>44368</v>
      </c>
      <c r="B27" s="116">
        <f t="shared" si="1"/>
        <v>14</v>
      </c>
      <c r="C27" s="292">
        <f t="shared" si="4"/>
        <v>89459</v>
      </c>
      <c r="D27" s="293">
        <f t="shared" si="2"/>
        <v>88438.54</v>
      </c>
      <c r="E27" s="292">
        <f t="shared" si="5"/>
        <v>1020.46</v>
      </c>
      <c r="F27" s="292">
        <f t="shared" si="3"/>
        <v>177366.45000000019</v>
      </c>
      <c r="G27" s="292">
        <f t="shared" si="0"/>
        <v>88927.910000000193</v>
      </c>
    </row>
    <row r="28" spans="1:7" x14ac:dyDescent="0.25">
      <c r="A28" s="177">
        <v>44382</v>
      </c>
      <c r="B28" s="116">
        <f t="shared" si="1"/>
        <v>14</v>
      </c>
      <c r="C28" s="292">
        <f t="shared" si="4"/>
        <v>89459</v>
      </c>
      <c r="D28" s="293">
        <f t="shared" si="2"/>
        <v>88927.91</v>
      </c>
      <c r="E28" s="292">
        <v>531.09</v>
      </c>
      <c r="F28" s="292">
        <f t="shared" si="3"/>
        <v>88927.910000000193</v>
      </c>
      <c r="G28" s="292">
        <f t="shared" si="0"/>
        <v>1.8917489796876907E-10</v>
      </c>
    </row>
    <row r="29" spans="1:7" x14ac:dyDescent="0.25">
      <c r="E29" s="113"/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111AB-F041-4C47-9B28-EA57365B22B9}">
  <dimension ref="A1:I28"/>
  <sheetViews>
    <sheetView topLeftCell="A18" workbookViewId="0">
      <selection activeCell="N2" sqref="N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22.28515625" bestFit="1" customWidth="1"/>
    <col min="4" max="4" width="12.85546875" bestFit="1" customWidth="1"/>
    <col min="5" max="5" width="10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6.7109375" bestFit="1" customWidth="1"/>
  </cols>
  <sheetData>
    <row r="1" spans="1:9" x14ac:dyDescent="0.25">
      <c r="A1" s="37" t="s">
        <v>267</v>
      </c>
      <c r="B1" s="46">
        <v>44045</v>
      </c>
      <c r="C1" s="287" t="s">
        <v>748</v>
      </c>
      <c r="D1" s="83">
        <v>2000000</v>
      </c>
    </row>
    <row r="2" spans="1:9" x14ac:dyDescent="0.25">
      <c r="A2" s="37" t="s">
        <v>268</v>
      </c>
      <c r="B2" s="147">
        <v>0.15</v>
      </c>
      <c r="C2" s="41" t="s">
        <v>749</v>
      </c>
      <c r="D2" s="117">
        <f>ROUNDUP(89458.4846139179,0)</f>
        <v>89459</v>
      </c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177">
        <v>44046</v>
      </c>
      <c r="B4" s="116">
        <f>DAYS360(B1,A4,TRUE)</f>
        <v>1</v>
      </c>
      <c r="C4" s="114">
        <v>0</v>
      </c>
      <c r="D4" s="115">
        <v>0</v>
      </c>
      <c r="E4" s="114">
        <f>ROUNDUP(F4*$B$2*B4/360,0)</f>
        <v>834</v>
      </c>
      <c r="F4" s="114">
        <f>D1</f>
        <v>2000000</v>
      </c>
      <c r="G4" s="114">
        <f t="shared" ref="G4:G28" si="0">F4-D4</f>
        <v>2000000</v>
      </c>
    </row>
    <row r="5" spans="1:9" x14ac:dyDescent="0.25">
      <c r="A5" s="177">
        <v>44060</v>
      </c>
      <c r="B5" s="116">
        <f>DAYS360(A4,A5)</f>
        <v>14</v>
      </c>
      <c r="C5" s="292">
        <f>$D$2</f>
        <v>89459</v>
      </c>
      <c r="D5" s="293">
        <f>C5-E5</f>
        <v>77792.33</v>
      </c>
      <c r="E5" s="292">
        <f>ROUND(F5*$B$2*B5/360,2)</f>
        <v>11666.67</v>
      </c>
      <c r="F5" s="292">
        <f t="shared" ref="F5:F28" si="1">G4</f>
        <v>2000000</v>
      </c>
      <c r="G5" s="292">
        <f t="shared" si="0"/>
        <v>1922207.67</v>
      </c>
    </row>
    <row r="6" spans="1:9" x14ac:dyDescent="0.25">
      <c r="A6" s="177">
        <v>44074</v>
      </c>
      <c r="B6" s="116">
        <f>DAYS360(A5,A6,TRUE)</f>
        <v>13</v>
      </c>
      <c r="C6" s="292">
        <f t="shared" ref="C6:C28" si="2">$D$2</f>
        <v>89459</v>
      </c>
      <c r="D6" s="293">
        <f>C6-E6</f>
        <v>79047.040000000008</v>
      </c>
      <c r="E6" s="292">
        <f t="shared" ref="E6:E27" si="3">ROUND(F6*$B$2*B6/360,2)</f>
        <v>10411.959999999999</v>
      </c>
      <c r="F6" s="292">
        <f t="shared" si="1"/>
        <v>1922207.67</v>
      </c>
      <c r="G6" s="292">
        <f t="shared" si="0"/>
        <v>1843160.63</v>
      </c>
    </row>
    <row r="7" spans="1:9" x14ac:dyDescent="0.25">
      <c r="A7" s="177">
        <v>44088</v>
      </c>
      <c r="B7" s="116">
        <f>DAYS360(A6,A7,TRUE)</f>
        <v>14</v>
      </c>
      <c r="C7" s="292">
        <f t="shared" si="2"/>
        <v>89459</v>
      </c>
      <c r="D7" s="293">
        <f>C7-E7</f>
        <v>78707.23</v>
      </c>
      <c r="E7" s="292">
        <f t="shared" si="3"/>
        <v>10751.77</v>
      </c>
      <c r="F7" s="292">
        <f t="shared" si="1"/>
        <v>1843160.63</v>
      </c>
      <c r="G7" s="292">
        <f t="shared" si="0"/>
        <v>1764453.4</v>
      </c>
    </row>
    <row r="8" spans="1:9" x14ac:dyDescent="0.25">
      <c r="A8" s="177">
        <v>44102</v>
      </c>
      <c r="B8" s="116">
        <f t="shared" ref="B8:B23" si="4">DAYS360(A7,A8,TRUE)</f>
        <v>14</v>
      </c>
      <c r="C8" s="292">
        <f t="shared" si="2"/>
        <v>89459</v>
      </c>
      <c r="D8" s="293">
        <f t="shared" ref="D8:D23" si="5">C8-E8</f>
        <v>79166.36</v>
      </c>
      <c r="E8" s="292">
        <f t="shared" si="3"/>
        <v>10292.64</v>
      </c>
      <c r="F8" s="292">
        <f t="shared" si="1"/>
        <v>1764453.4</v>
      </c>
      <c r="G8" s="292">
        <f t="shared" si="0"/>
        <v>1685287.0399999998</v>
      </c>
    </row>
    <row r="9" spans="1:9" x14ac:dyDescent="0.25">
      <c r="A9" s="177">
        <v>44116</v>
      </c>
      <c r="B9" s="116">
        <f t="shared" si="4"/>
        <v>14</v>
      </c>
      <c r="C9" s="292">
        <f t="shared" si="2"/>
        <v>89459</v>
      </c>
      <c r="D9" s="293">
        <f t="shared" si="5"/>
        <v>79628.160000000003</v>
      </c>
      <c r="E9" s="292">
        <f t="shared" si="3"/>
        <v>9830.84</v>
      </c>
      <c r="F9" s="292">
        <f t="shared" si="1"/>
        <v>1685287.0399999998</v>
      </c>
      <c r="G9" s="292">
        <f t="shared" si="0"/>
        <v>1605658.88</v>
      </c>
    </row>
    <row r="10" spans="1:9" x14ac:dyDescent="0.25">
      <c r="A10" s="177">
        <v>44130</v>
      </c>
      <c r="B10" s="116">
        <f t="shared" si="4"/>
        <v>14</v>
      </c>
      <c r="C10" s="292">
        <f t="shared" si="2"/>
        <v>89459</v>
      </c>
      <c r="D10" s="293">
        <f t="shared" si="5"/>
        <v>80092.66</v>
      </c>
      <c r="E10" s="292">
        <f t="shared" si="3"/>
        <v>9366.34</v>
      </c>
      <c r="F10" s="292">
        <f t="shared" si="1"/>
        <v>1605658.88</v>
      </c>
      <c r="G10" s="292">
        <f t="shared" si="0"/>
        <v>1525566.22</v>
      </c>
    </row>
    <row r="11" spans="1:9" x14ac:dyDescent="0.25">
      <c r="A11" s="177">
        <v>44144</v>
      </c>
      <c r="B11" s="116">
        <f t="shared" si="4"/>
        <v>13</v>
      </c>
      <c r="C11" s="292">
        <f t="shared" si="2"/>
        <v>89459</v>
      </c>
      <c r="D11" s="293">
        <f t="shared" si="5"/>
        <v>81195.520000000004</v>
      </c>
      <c r="E11" s="292">
        <f t="shared" si="3"/>
        <v>8263.48</v>
      </c>
      <c r="F11" s="292">
        <f t="shared" si="1"/>
        <v>1525566.22</v>
      </c>
      <c r="G11" s="292">
        <f t="shared" si="0"/>
        <v>1444370.7</v>
      </c>
    </row>
    <row r="12" spans="1:9" x14ac:dyDescent="0.25">
      <c r="A12" s="177">
        <v>44158</v>
      </c>
      <c r="B12" s="116">
        <f t="shared" si="4"/>
        <v>14</v>
      </c>
      <c r="C12" s="292">
        <f t="shared" si="2"/>
        <v>89459</v>
      </c>
      <c r="D12" s="293">
        <f t="shared" si="5"/>
        <v>81033.5</v>
      </c>
      <c r="E12" s="292">
        <f t="shared" si="3"/>
        <v>8425.5</v>
      </c>
      <c r="F12" s="292">
        <f t="shared" si="1"/>
        <v>1444370.7</v>
      </c>
      <c r="G12" s="292">
        <f t="shared" si="0"/>
        <v>1363337.2</v>
      </c>
    </row>
    <row r="13" spans="1:9" x14ac:dyDescent="0.25">
      <c r="A13" s="177">
        <v>44172</v>
      </c>
      <c r="B13" s="116">
        <f t="shared" si="4"/>
        <v>14</v>
      </c>
      <c r="C13" s="292">
        <f t="shared" si="2"/>
        <v>89459</v>
      </c>
      <c r="D13" s="293">
        <f t="shared" si="5"/>
        <v>81506.2</v>
      </c>
      <c r="E13" s="292">
        <f t="shared" si="3"/>
        <v>7952.8</v>
      </c>
      <c r="F13" s="292">
        <f t="shared" si="1"/>
        <v>1363337.2</v>
      </c>
      <c r="G13" s="292">
        <f t="shared" si="0"/>
        <v>1281831</v>
      </c>
    </row>
    <row r="14" spans="1:9" x14ac:dyDescent="0.25">
      <c r="A14" s="177">
        <v>44186</v>
      </c>
      <c r="B14" s="116">
        <f t="shared" si="4"/>
        <v>14</v>
      </c>
      <c r="C14" s="292">
        <f t="shared" si="2"/>
        <v>89459</v>
      </c>
      <c r="D14" s="293">
        <f t="shared" si="5"/>
        <v>81981.649999999994</v>
      </c>
      <c r="E14" s="292">
        <f t="shared" si="3"/>
        <v>7477.35</v>
      </c>
      <c r="F14" s="292">
        <f t="shared" si="1"/>
        <v>1281831</v>
      </c>
      <c r="G14" s="292">
        <f t="shared" si="0"/>
        <v>1199849.3500000001</v>
      </c>
    </row>
    <row r="15" spans="1:9" x14ac:dyDescent="0.25">
      <c r="A15" s="177">
        <v>44200</v>
      </c>
      <c r="B15" s="116">
        <f t="shared" si="4"/>
        <v>13</v>
      </c>
      <c r="C15" s="292">
        <f t="shared" si="2"/>
        <v>89459</v>
      </c>
      <c r="D15" s="293">
        <f t="shared" si="5"/>
        <v>82959.820000000007</v>
      </c>
      <c r="E15" s="292">
        <f t="shared" si="3"/>
        <v>6499.18</v>
      </c>
      <c r="F15" s="292">
        <f t="shared" si="1"/>
        <v>1199849.3500000001</v>
      </c>
      <c r="G15" s="292">
        <f t="shared" si="0"/>
        <v>1116889.53</v>
      </c>
    </row>
    <row r="16" spans="1:9" x14ac:dyDescent="0.25">
      <c r="A16" s="177">
        <v>44214</v>
      </c>
      <c r="B16" s="116">
        <f t="shared" si="4"/>
        <v>14</v>
      </c>
      <c r="C16" s="292">
        <f t="shared" si="2"/>
        <v>89459</v>
      </c>
      <c r="D16" s="293">
        <f t="shared" si="5"/>
        <v>82943.81</v>
      </c>
      <c r="E16" s="292">
        <f t="shared" si="3"/>
        <v>6515.19</v>
      </c>
      <c r="F16" s="292">
        <f t="shared" si="1"/>
        <v>1116889.53</v>
      </c>
      <c r="G16" s="292">
        <f t="shared" si="0"/>
        <v>1033945.72</v>
      </c>
    </row>
    <row r="17" spans="1:7" x14ac:dyDescent="0.25">
      <c r="A17" s="177">
        <v>44228</v>
      </c>
      <c r="B17" s="116">
        <f t="shared" si="4"/>
        <v>13</v>
      </c>
      <c r="C17" s="292">
        <f t="shared" si="2"/>
        <v>89459</v>
      </c>
      <c r="D17" s="293">
        <f t="shared" si="5"/>
        <v>83858.460000000006</v>
      </c>
      <c r="E17" s="292">
        <f t="shared" si="3"/>
        <v>5600.54</v>
      </c>
      <c r="F17" s="292">
        <f t="shared" si="1"/>
        <v>1033945.72</v>
      </c>
      <c r="G17" s="292">
        <f t="shared" si="0"/>
        <v>950087.26</v>
      </c>
    </row>
    <row r="18" spans="1:7" x14ac:dyDescent="0.25">
      <c r="A18" s="177">
        <v>44242</v>
      </c>
      <c r="B18" s="116">
        <f t="shared" si="4"/>
        <v>14</v>
      </c>
      <c r="C18" s="292">
        <f t="shared" si="2"/>
        <v>89459</v>
      </c>
      <c r="D18" s="293">
        <f t="shared" si="5"/>
        <v>83916.82</v>
      </c>
      <c r="E18" s="292">
        <f t="shared" si="3"/>
        <v>5542.18</v>
      </c>
      <c r="F18" s="292">
        <f t="shared" si="1"/>
        <v>950087.26</v>
      </c>
      <c r="G18" s="292">
        <f t="shared" si="0"/>
        <v>866170.44</v>
      </c>
    </row>
    <row r="19" spans="1:7" x14ac:dyDescent="0.25">
      <c r="A19" s="177">
        <v>44256</v>
      </c>
      <c r="B19" s="116">
        <f t="shared" si="4"/>
        <v>16</v>
      </c>
      <c r="C19" s="292">
        <f t="shared" si="2"/>
        <v>89459</v>
      </c>
      <c r="D19" s="293">
        <f t="shared" si="5"/>
        <v>83684.53</v>
      </c>
      <c r="E19" s="292">
        <f t="shared" si="3"/>
        <v>5774.47</v>
      </c>
      <c r="F19" s="292">
        <f t="shared" si="1"/>
        <v>866170.44</v>
      </c>
      <c r="G19" s="292">
        <f t="shared" si="0"/>
        <v>782485.90999999992</v>
      </c>
    </row>
    <row r="20" spans="1:7" x14ac:dyDescent="0.25">
      <c r="A20" s="177">
        <v>44270</v>
      </c>
      <c r="B20" s="116">
        <f t="shared" si="4"/>
        <v>14</v>
      </c>
      <c r="C20" s="292">
        <f t="shared" si="2"/>
        <v>89459</v>
      </c>
      <c r="D20" s="293">
        <f t="shared" si="5"/>
        <v>84894.5</v>
      </c>
      <c r="E20" s="292">
        <f t="shared" si="3"/>
        <v>4564.5</v>
      </c>
      <c r="F20" s="292">
        <f t="shared" si="1"/>
        <v>782485.90999999992</v>
      </c>
      <c r="G20" s="292">
        <f t="shared" si="0"/>
        <v>697591.40999999992</v>
      </c>
    </row>
    <row r="21" spans="1:7" x14ac:dyDescent="0.25">
      <c r="A21" s="177">
        <v>44284</v>
      </c>
      <c r="B21" s="116">
        <f t="shared" si="4"/>
        <v>14</v>
      </c>
      <c r="C21" s="292">
        <f t="shared" si="2"/>
        <v>89459</v>
      </c>
      <c r="D21" s="293">
        <f t="shared" si="5"/>
        <v>85389.72</v>
      </c>
      <c r="E21" s="292">
        <f t="shared" si="3"/>
        <v>4069.28</v>
      </c>
      <c r="F21" s="292">
        <f t="shared" si="1"/>
        <v>697591.40999999992</v>
      </c>
      <c r="G21" s="292">
        <f t="shared" si="0"/>
        <v>612201.68999999994</v>
      </c>
    </row>
    <row r="22" spans="1:7" x14ac:dyDescent="0.25">
      <c r="A22" s="177">
        <v>44298</v>
      </c>
      <c r="B22" s="116">
        <f t="shared" si="4"/>
        <v>13</v>
      </c>
      <c r="C22" s="292">
        <f t="shared" si="2"/>
        <v>89459</v>
      </c>
      <c r="D22" s="293">
        <f t="shared" si="5"/>
        <v>86142.91</v>
      </c>
      <c r="E22" s="292">
        <f t="shared" si="3"/>
        <v>3316.09</v>
      </c>
      <c r="F22" s="292">
        <f t="shared" si="1"/>
        <v>612201.68999999994</v>
      </c>
      <c r="G22" s="292">
        <f t="shared" si="0"/>
        <v>526058.77999999991</v>
      </c>
    </row>
    <row r="23" spans="1:7" x14ac:dyDescent="0.25">
      <c r="A23" s="177">
        <v>44312</v>
      </c>
      <c r="B23" s="116">
        <f t="shared" si="4"/>
        <v>14</v>
      </c>
      <c r="C23" s="292">
        <f t="shared" si="2"/>
        <v>89459</v>
      </c>
      <c r="D23" s="293">
        <f t="shared" si="5"/>
        <v>86390.32</v>
      </c>
      <c r="E23" s="292">
        <f t="shared" si="3"/>
        <v>3068.68</v>
      </c>
      <c r="F23" s="292">
        <f t="shared" si="1"/>
        <v>526058.77999999991</v>
      </c>
      <c r="G23" s="292">
        <f t="shared" si="0"/>
        <v>439668.4599999999</v>
      </c>
    </row>
    <row r="24" spans="1:7" x14ac:dyDescent="0.25">
      <c r="A24" s="177">
        <v>44326</v>
      </c>
      <c r="B24" s="116">
        <f>DAYS360(A23,A24,TRUE)</f>
        <v>14</v>
      </c>
      <c r="C24" s="292">
        <f t="shared" si="2"/>
        <v>89459</v>
      </c>
      <c r="D24" s="293">
        <f>C24-E24</f>
        <v>86894.27</v>
      </c>
      <c r="E24" s="292">
        <f t="shared" si="3"/>
        <v>2564.73</v>
      </c>
      <c r="F24" s="292">
        <f t="shared" si="1"/>
        <v>439668.4599999999</v>
      </c>
      <c r="G24" s="292">
        <f t="shared" si="0"/>
        <v>352774.18999999989</v>
      </c>
    </row>
    <row r="25" spans="1:7" x14ac:dyDescent="0.25">
      <c r="A25" s="177">
        <v>44340</v>
      </c>
      <c r="B25" s="116">
        <f>DAYS360(A24,A25,TRUE)</f>
        <v>14</v>
      </c>
      <c r="C25" s="292">
        <f t="shared" si="2"/>
        <v>89459</v>
      </c>
      <c r="D25" s="293">
        <f>C25-E25</f>
        <v>87401.15</v>
      </c>
      <c r="E25" s="292">
        <f t="shared" si="3"/>
        <v>2057.85</v>
      </c>
      <c r="F25" s="292">
        <f t="shared" si="1"/>
        <v>352774.18999999989</v>
      </c>
      <c r="G25" s="292">
        <f t="shared" si="0"/>
        <v>265373.03999999992</v>
      </c>
    </row>
    <row r="26" spans="1:7" x14ac:dyDescent="0.25">
      <c r="A26" s="177">
        <v>44354</v>
      </c>
      <c r="B26" s="116">
        <f>DAYS360(A25,A26,TRUE)</f>
        <v>13</v>
      </c>
      <c r="C26" s="292">
        <f t="shared" si="2"/>
        <v>89459</v>
      </c>
      <c r="D26" s="293">
        <f>C26-E26</f>
        <v>88021.56</v>
      </c>
      <c r="E26" s="292">
        <f t="shared" si="3"/>
        <v>1437.44</v>
      </c>
      <c r="F26" s="292">
        <f t="shared" si="1"/>
        <v>265373.03999999992</v>
      </c>
      <c r="G26" s="292">
        <f t="shared" si="0"/>
        <v>177351.47999999992</v>
      </c>
    </row>
    <row r="27" spans="1:7" x14ac:dyDescent="0.25">
      <c r="A27" s="177">
        <v>44368</v>
      </c>
      <c r="B27" s="116">
        <f>DAYS360(A26,A27,TRUE)</f>
        <v>14</v>
      </c>
      <c r="C27" s="292">
        <f t="shared" si="2"/>
        <v>89459</v>
      </c>
      <c r="D27" s="293">
        <f>C27-E27</f>
        <v>88424.45</v>
      </c>
      <c r="E27" s="292">
        <f t="shared" si="3"/>
        <v>1034.55</v>
      </c>
      <c r="F27" s="292">
        <f t="shared" si="1"/>
        <v>177351.47999999992</v>
      </c>
      <c r="G27" s="292">
        <f t="shared" si="0"/>
        <v>88927.029999999926</v>
      </c>
    </row>
    <row r="28" spans="1:7" x14ac:dyDescent="0.25">
      <c r="A28" s="177">
        <v>44382</v>
      </c>
      <c r="B28" s="116">
        <f>DAYS360(A27,A28,TRUE)</f>
        <v>14</v>
      </c>
      <c r="C28" s="292">
        <f t="shared" si="2"/>
        <v>89459</v>
      </c>
      <c r="D28" s="293">
        <f>C28-E28</f>
        <v>88927.03</v>
      </c>
      <c r="E28" s="292">
        <v>531.97</v>
      </c>
      <c r="F28" s="292">
        <f t="shared" si="1"/>
        <v>88927.029999999926</v>
      </c>
      <c r="G28" s="292">
        <f t="shared" si="0"/>
        <v>0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08D46-D3BE-4E90-A0AC-154F1D46F84A}">
  <dimension ref="A1:I30"/>
  <sheetViews>
    <sheetView workbookViewId="0">
      <selection activeCell="N2" sqref="N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22.28515625" bestFit="1" customWidth="1"/>
    <col min="4" max="4" width="16.28515625" bestFit="1" customWidth="1"/>
    <col min="5" max="5" width="10" bestFit="1" customWidth="1"/>
    <col min="6" max="6" width="15.28515625" bestFit="1" customWidth="1"/>
    <col min="7" max="7" width="14.28515625" bestFit="1" customWidth="1"/>
    <col min="8" max="8" width="15.140625" bestFit="1" customWidth="1"/>
    <col min="9" max="9" width="6.7109375" bestFit="1" customWidth="1"/>
  </cols>
  <sheetData>
    <row r="1" spans="1:9" x14ac:dyDescent="0.25">
      <c r="A1" s="37" t="s">
        <v>267</v>
      </c>
      <c r="B1" s="46">
        <v>44045</v>
      </c>
      <c r="C1" s="287" t="s">
        <v>748</v>
      </c>
      <c r="D1" s="83">
        <v>2000000</v>
      </c>
    </row>
    <row r="2" spans="1:9" x14ac:dyDescent="0.25">
      <c r="A2" s="37" t="s">
        <v>268</v>
      </c>
      <c r="B2" s="147">
        <v>0.15</v>
      </c>
      <c r="C2" s="41" t="s">
        <v>749</v>
      </c>
      <c r="D2" s="117">
        <f>ROUNDUP(2011666.66666667,0)</f>
        <v>2011667</v>
      </c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177">
        <v>44046</v>
      </c>
      <c r="B4" s="116">
        <f>DAYS360(B1,A4,TRUE)</f>
        <v>1</v>
      </c>
      <c r="C4" s="114">
        <v>0</v>
      </c>
      <c r="D4" s="115">
        <v>0</v>
      </c>
      <c r="E4" s="114">
        <f>ROUND(F4*$B$2*B4/360,0)</f>
        <v>833</v>
      </c>
      <c r="F4" s="114">
        <f>D1</f>
        <v>2000000</v>
      </c>
      <c r="G4" s="114">
        <f t="shared" ref="G4" si="0">F4-D4</f>
        <v>2000000</v>
      </c>
    </row>
    <row r="5" spans="1:9" x14ac:dyDescent="0.25">
      <c r="A5" s="177">
        <v>44060</v>
      </c>
      <c r="B5" s="116">
        <f>DAYS360(A4,A5)</f>
        <v>14</v>
      </c>
      <c r="C5" s="292">
        <f>E5</f>
        <v>11667</v>
      </c>
      <c r="D5" s="293">
        <v>0</v>
      </c>
      <c r="E5" s="292">
        <f>ROUNDUP(F5*$B$2*B5/360,0)</f>
        <v>11667</v>
      </c>
      <c r="F5" s="292">
        <f>G4</f>
        <v>2000000</v>
      </c>
      <c r="G5" s="292">
        <f>F5-D5</f>
        <v>2000000</v>
      </c>
    </row>
    <row r="6" spans="1:9" x14ac:dyDescent="0.25">
      <c r="A6" s="177">
        <v>44074</v>
      </c>
      <c r="B6" s="116">
        <f>DAYS360(A5,A6,TRUE)</f>
        <v>13</v>
      </c>
      <c r="C6" s="292">
        <f t="shared" ref="C6:C27" si="1">E6</f>
        <v>10834</v>
      </c>
      <c r="D6" s="293">
        <v>0</v>
      </c>
      <c r="E6" s="292">
        <f t="shared" ref="E6:E28" si="2">ROUNDUP(F6*$B$2*B6/360,0)</f>
        <v>10834</v>
      </c>
      <c r="F6" s="292">
        <f t="shared" ref="F6:F27" si="3">G5</f>
        <v>2000000</v>
      </c>
      <c r="G6" s="292">
        <f t="shared" ref="G6:G28" si="4">F6-D6</f>
        <v>2000000</v>
      </c>
    </row>
    <row r="7" spans="1:9" x14ac:dyDescent="0.25">
      <c r="A7" s="177">
        <v>44088</v>
      </c>
      <c r="B7" s="116">
        <f>DAYS360(A6,A7,TRUE)</f>
        <v>14</v>
      </c>
      <c r="C7" s="292">
        <f t="shared" si="1"/>
        <v>11667</v>
      </c>
      <c r="D7" s="293">
        <v>0</v>
      </c>
      <c r="E7" s="292">
        <f t="shared" si="2"/>
        <v>11667</v>
      </c>
      <c r="F7" s="292">
        <f t="shared" si="3"/>
        <v>2000000</v>
      </c>
      <c r="G7" s="292">
        <f t="shared" si="4"/>
        <v>2000000</v>
      </c>
    </row>
    <row r="8" spans="1:9" x14ac:dyDescent="0.25">
      <c r="A8" s="177">
        <v>44102</v>
      </c>
      <c r="B8" s="116">
        <f t="shared" ref="B8:B23" si="5">DAYS360(A7,A8,TRUE)</f>
        <v>14</v>
      </c>
      <c r="C8" s="292">
        <f t="shared" si="1"/>
        <v>11667</v>
      </c>
      <c r="D8" s="293">
        <v>0</v>
      </c>
      <c r="E8" s="292">
        <f t="shared" si="2"/>
        <v>11667</v>
      </c>
      <c r="F8" s="292">
        <f t="shared" si="3"/>
        <v>2000000</v>
      </c>
      <c r="G8" s="292">
        <f t="shared" si="4"/>
        <v>2000000</v>
      </c>
    </row>
    <row r="9" spans="1:9" x14ac:dyDescent="0.25">
      <c r="A9" s="177">
        <v>44116</v>
      </c>
      <c r="B9" s="116">
        <f t="shared" si="5"/>
        <v>14</v>
      </c>
      <c r="C9" s="292">
        <f t="shared" si="1"/>
        <v>11667</v>
      </c>
      <c r="D9" s="293">
        <v>0</v>
      </c>
      <c r="E9" s="292">
        <f t="shared" si="2"/>
        <v>11667</v>
      </c>
      <c r="F9" s="292">
        <f t="shared" si="3"/>
        <v>2000000</v>
      </c>
      <c r="G9" s="292">
        <f t="shared" si="4"/>
        <v>2000000</v>
      </c>
    </row>
    <row r="10" spans="1:9" x14ac:dyDescent="0.25">
      <c r="A10" s="177">
        <v>44130</v>
      </c>
      <c r="B10" s="116">
        <f t="shared" si="5"/>
        <v>14</v>
      </c>
      <c r="C10" s="292">
        <f t="shared" si="1"/>
        <v>11667</v>
      </c>
      <c r="D10" s="293">
        <v>0</v>
      </c>
      <c r="E10" s="292">
        <f t="shared" si="2"/>
        <v>11667</v>
      </c>
      <c r="F10" s="292">
        <f t="shared" si="3"/>
        <v>2000000</v>
      </c>
      <c r="G10" s="292">
        <f t="shared" si="4"/>
        <v>2000000</v>
      </c>
    </row>
    <row r="11" spans="1:9" x14ac:dyDescent="0.25">
      <c r="A11" s="177">
        <v>44144</v>
      </c>
      <c r="B11" s="116">
        <f t="shared" si="5"/>
        <v>13</v>
      </c>
      <c r="C11" s="292">
        <f t="shared" si="1"/>
        <v>10834</v>
      </c>
      <c r="D11" s="293">
        <v>0</v>
      </c>
      <c r="E11" s="292">
        <f t="shared" si="2"/>
        <v>10834</v>
      </c>
      <c r="F11" s="292">
        <f t="shared" si="3"/>
        <v>2000000</v>
      </c>
      <c r="G11" s="292">
        <f t="shared" si="4"/>
        <v>2000000</v>
      </c>
    </row>
    <row r="12" spans="1:9" x14ac:dyDescent="0.25">
      <c r="A12" s="177">
        <v>44158</v>
      </c>
      <c r="B12" s="116">
        <f t="shared" si="5"/>
        <v>14</v>
      </c>
      <c r="C12" s="292">
        <f t="shared" si="1"/>
        <v>11667</v>
      </c>
      <c r="D12" s="293">
        <v>0</v>
      </c>
      <c r="E12" s="292">
        <f t="shared" si="2"/>
        <v>11667</v>
      </c>
      <c r="F12" s="292">
        <f t="shared" si="3"/>
        <v>2000000</v>
      </c>
      <c r="G12" s="292">
        <f t="shared" si="4"/>
        <v>2000000</v>
      </c>
    </row>
    <row r="13" spans="1:9" x14ac:dyDescent="0.25">
      <c r="A13" s="177">
        <v>44172</v>
      </c>
      <c r="B13" s="116">
        <f t="shared" si="5"/>
        <v>14</v>
      </c>
      <c r="C13" s="292">
        <f t="shared" si="1"/>
        <v>11667</v>
      </c>
      <c r="D13" s="293">
        <v>0</v>
      </c>
      <c r="E13" s="292">
        <f t="shared" si="2"/>
        <v>11667</v>
      </c>
      <c r="F13" s="292">
        <f t="shared" si="3"/>
        <v>2000000</v>
      </c>
      <c r="G13" s="292">
        <f t="shared" si="4"/>
        <v>2000000</v>
      </c>
    </row>
    <row r="14" spans="1:9" x14ac:dyDescent="0.25">
      <c r="A14" s="177">
        <v>44186</v>
      </c>
      <c r="B14" s="116">
        <f t="shared" si="5"/>
        <v>14</v>
      </c>
      <c r="C14" s="292">
        <f t="shared" si="1"/>
        <v>11667</v>
      </c>
      <c r="D14" s="293">
        <v>0</v>
      </c>
      <c r="E14" s="292">
        <f t="shared" si="2"/>
        <v>11667</v>
      </c>
      <c r="F14" s="292">
        <f t="shared" si="3"/>
        <v>2000000</v>
      </c>
      <c r="G14" s="292">
        <f t="shared" si="4"/>
        <v>2000000</v>
      </c>
    </row>
    <row r="15" spans="1:9" x14ac:dyDescent="0.25">
      <c r="A15" s="177">
        <v>44200</v>
      </c>
      <c r="B15" s="116">
        <f t="shared" si="5"/>
        <v>13</v>
      </c>
      <c r="C15" s="292">
        <f t="shared" si="1"/>
        <v>10834</v>
      </c>
      <c r="D15" s="293">
        <v>0</v>
      </c>
      <c r="E15" s="292">
        <f t="shared" si="2"/>
        <v>10834</v>
      </c>
      <c r="F15" s="292">
        <f t="shared" si="3"/>
        <v>2000000</v>
      </c>
      <c r="G15" s="292">
        <f t="shared" si="4"/>
        <v>2000000</v>
      </c>
    </row>
    <row r="16" spans="1:9" x14ac:dyDescent="0.25">
      <c r="A16" s="177">
        <v>44214</v>
      </c>
      <c r="B16" s="116">
        <f t="shared" si="5"/>
        <v>14</v>
      </c>
      <c r="C16" s="292">
        <f t="shared" si="1"/>
        <v>11667</v>
      </c>
      <c r="D16" s="293">
        <v>0</v>
      </c>
      <c r="E16" s="292">
        <f t="shared" si="2"/>
        <v>11667</v>
      </c>
      <c r="F16" s="292">
        <f t="shared" si="3"/>
        <v>2000000</v>
      </c>
      <c r="G16" s="292">
        <f t="shared" si="4"/>
        <v>2000000</v>
      </c>
    </row>
    <row r="17" spans="1:7" x14ac:dyDescent="0.25">
      <c r="A17" s="177">
        <v>44228</v>
      </c>
      <c r="B17" s="116">
        <f t="shared" si="5"/>
        <v>13</v>
      </c>
      <c r="C17" s="292">
        <f t="shared" si="1"/>
        <v>10834</v>
      </c>
      <c r="D17" s="293">
        <v>0</v>
      </c>
      <c r="E17" s="292">
        <f t="shared" si="2"/>
        <v>10834</v>
      </c>
      <c r="F17" s="292">
        <f t="shared" si="3"/>
        <v>2000000</v>
      </c>
      <c r="G17" s="292">
        <f t="shared" si="4"/>
        <v>2000000</v>
      </c>
    </row>
    <row r="18" spans="1:7" x14ac:dyDescent="0.25">
      <c r="A18" s="177">
        <v>44242</v>
      </c>
      <c r="B18" s="116">
        <f t="shared" si="5"/>
        <v>14</v>
      </c>
      <c r="C18" s="292">
        <f t="shared" si="1"/>
        <v>11667</v>
      </c>
      <c r="D18" s="293">
        <v>0</v>
      </c>
      <c r="E18" s="292">
        <f t="shared" si="2"/>
        <v>11667</v>
      </c>
      <c r="F18" s="292">
        <f t="shared" si="3"/>
        <v>2000000</v>
      </c>
      <c r="G18" s="292">
        <f t="shared" si="4"/>
        <v>2000000</v>
      </c>
    </row>
    <row r="19" spans="1:7" x14ac:dyDescent="0.25">
      <c r="A19" s="177">
        <v>44256</v>
      </c>
      <c r="B19" s="116">
        <f t="shared" si="5"/>
        <v>16</v>
      </c>
      <c r="C19" s="292">
        <f t="shared" si="1"/>
        <v>13334</v>
      </c>
      <c r="D19" s="293">
        <v>0</v>
      </c>
      <c r="E19" s="292">
        <f t="shared" si="2"/>
        <v>13334</v>
      </c>
      <c r="F19" s="292">
        <f t="shared" si="3"/>
        <v>2000000</v>
      </c>
      <c r="G19" s="292">
        <f t="shared" si="4"/>
        <v>2000000</v>
      </c>
    </row>
    <row r="20" spans="1:7" x14ac:dyDescent="0.25">
      <c r="A20" s="177">
        <v>44270</v>
      </c>
      <c r="B20" s="116">
        <f t="shared" si="5"/>
        <v>14</v>
      </c>
      <c r="C20" s="292">
        <f t="shared" si="1"/>
        <v>11667</v>
      </c>
      <c r="D20" s="293">
        <v>0</v>
      </c>
      <c r="E20" s="292">
        <f t="shared" si="2"/>
        <v>11667</v>
      </c>
      <c r="F20" s="292">
        <f t="shared" si="3"/>
        <v>2000000</v>
      </c>
      <c r="G20" s="292">
        <f t="shared" si="4"/>
        <v>2000000</v>
      </c>
    </row>
    <row r="21" spans="1:7" x14ac:dyDescent="0.25">
      <c r="A21" s="177">
        <v>44284</v>
      </c>
      <c r="B21" s="116">
        <f t="shared" si="5"/>
        <v>14</v>
      </c>
      <c r="C21" s="292">
        <f t="shared" si="1"/>
        <v>11667</v>
      </c>
      <c r="D21" s="293">
        <v>0</v>
      </c>
      <c r="E21" s="292">
        <f t="shared" si="2"/>
        <v>11667</v>
      </c>
      <c r="F21" s="292">
        <f t="shared" si="3"/>
        <v>2000000</v>
      </c>
      <c r="G21" s="292">
        <f t="shared" si="4"/>
        <v>2000000</v>
      </c>
    </row>
    <row r="22" spans="1:7" x14ac:dyDescent="0.25">
      <c r="A22" s="177">
        <v>44298</v>
      </c>
      <c r="B22" s="116">
        <f t="shared" si="5"/>
        <v>13</v>
      </c>
      <c r="C22" s="292">
        <f t="shared" si="1"/>
        <v>10834</v>
      </c>
      <c r="D22" s="293">
        <v>0</v>
      </c>
      <c r="E22" s="292">
        <f t="shared" si="2"/>
        <v>10834</v>
      </c>
      <c r="F22" s="292">
        <f t="shared" si="3"/>
        <v>2000000</v>
      </c>
      <c r="G22" s="292">
        <f t="shared" si="4"/>
        <v>2000000</v>
      </c>
    </row>
    <row r="23" spans="1:7" x14ac:dyDescent="0.25">
      <c r="A23" s="177">
        <v>44312</v>
      </c>
      <c r="B23" s="116">
        <f t="shared" si="5"/>
        <v>14</v>
      </c>
      <c r="C23" s="292">
        <f t="shared" si="1"/>
        <v>11667</v>
      </c>
      <c r="D23" s="293">
        <v>0</v>
      </c>
      <c r="E23" s="292">
        <f t="shared" si="2"/>
        <v>11667</v>
      </c>
      <c r="F23" s="292">
        <f t="shared" si="3"/>
        <v>2000000</v>
      </c>
      <c r="G23" s="292">
        <f t="shared" si="4"/>
        <v>2000000</v>
      </c>
    </row>
    <row r="24" spans="1:7" x14ac:dyDescent="0.25">
      <c r="A24" s="177">
        <v>44326</v>
      </c>
      <c r="B24" s="116">
        <f>DAYS360(A23,A24,TRUE)</f>
        <v>14</v>
      </c>
      <c r="C24" s="292">
        <f t="shared" si="1"/>
        <v>11667</v>
      </c>
      <c r="D24" s="293">
        <v>0</v>
      </c>
      <c r="E24" s="292">
        <f t="shared" si="2"/>
        <v>11667</v>
      </c>
      <c r="F24" s="292">
        <f t="shared" si="3"/>
        <v>2000000</v>
      </c>
      <c r="G24" s="292">
        <f t="shared" si="4"/>
        <v>2000000</v>
      </c>
    </row>
    <row r="25" spans="1:7" x14ac:dyDescent="0.25">
      <c r="A25" s="177">
        <v>44340</v>
      </c>
      <c r="B25" s="116">
        <f>DAYS360(A24,A25,TRUE)</f>
        <v>14</v>
      </c>
      <c r="C25" s="292">
        <f t="shared" si="1"/>
        <v>11667</v>
      </c>
      <c r="D25" s="293">
        <v>0</v>
      </c>
      <c r="E25" s="292">
        <f t="shared" si="2"/>
        <v>11667</v>
      </c>
      <c r="F25" s="292">
        <f t="shared" si="3"/>
        <v>2000000</v>
      </c>
      <c r="G25" s="292">
        <f t="shared" si="4"/>
        <v>2000000</v>
      </c>
    </row>
    <row r="26" spans="1:7" x14ac:dyDescent="0.25">
      <c r="A26" s="177">
        <v>44354</v>
      </c>
      <c r="B26" s="116">
        <f>DAYS360(A25,A26,TRUE)</f>
        <v>13</v>
      </c>
      <c r="C26" s="292">
        <f t="shared" si="1"/>
        <v>10834</v>
      </c>
      <c r="D26" s="293">
        <v>0</v>
      </c>
      <c r="E26" s="292">
        <f t="shared" si="2"/>
        <v>10834</v>
      </c>
      <c r="F26" s="292">
        <f t="shared" si="3"/>
        <v>2000000</v>
      </c>
      <c r="G26" s="292">
        <f t="shared" si="4"/>
        <v>2000000</v>
      </c>
    </row>
    <row r="27" spans="1:7" x14ac:dyDescent="0.25">
      <c r="A27" s="177">
        <v>44368</v>
      </c>
      <c r="B27" s="116">
        <f>DAYS360(A26,A27,TRUE)</f>
        <v>14</v>
      </c>
      <c r="C27" s="292">
        <f t="shared" si="1"/>
        <v>11667</v>
      </c>
      <c r="D27" s="293">
        <v>0</v>
      </c>
      <c r="E27" s="292">
        <f t="shared" si="2"/>
        <v>11667</v>
      </c>
      <c r="F27" s="292">
        <f t="shared" si="3"/>
        <v>2000000</v>
      </c>
      <c r="G27" s="292">
        <f t="shared" si="4"/>
        <v>2000000</v>
      </c>
    </row>
    <row r="28" spans="1:7" x14ac:dyDescent="0.25">
      <c r="A28" s="177">
        <v>44382</v>
      </c>
      <c r="B28" s="116">
        <f>DAYS360(A27,A28,TRUE)</f>
        <v>14</v>
      </c>
      <c r="C28" s="292">
        <f>D2</f>
        <v>2011667</v>
      </c>
      <c r="D28" s="293">
        <f>C28-E28</f>
        <v>2000000</v>
      </c>
      <c r="E28" s="292">
        <f t="shared" si="2"/>
        <v>11667</v>
      </c>
      <c r="F28" s="292">
        <f>G27</f>
        <v>2000000</v>
      </c>
      <c r="G28" s="292">
        <f t="shared" si="4"/>
        <v>0</v>
      </c>
    </row>
    <row r="29" spans="1:7" x14ac:dyDescent="0.25">
      <c r="E29" s="113"/>
    </row>
    <row r="30" spans="1:7" x14ac:dyDescent="0.25">
      <c r="F30" s="113"/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19494-D9AB-45E6-BF77-D517394748EC}">
  <dimension ref="A1:I28"/>
  <sheetViews>
    <sheetView workbookViewId="0">
      <selection activeCell="N2" sqref="N2"/>
    </sheetView>
  </sheetViews>
  <sheetFormatPr defaultRowHeight="15" x14ac:dyDescent="0.25"/>
  <cols>
    <col min="1" max="1" width="24.5703125" bestFit="1" customWidth="1"/>
    <col min="2" max="2" width="16.42578125" bestFit="1" customWidth="1"/>
    <col min="3" max="3" width="22.28515625" bestFit="1" customWidth="1"/>
    <col min="4" max="4" width="16.28515625" bestFit="1" customWidth="1"/>
    <col min="5" max="5" width="11.42578125" bestFit="1" customWidth="1"/>
    <col min="6" max="6" width="12.28515625" bestFit="1" customWidth="1"/>
    <col min="7" max="7" width="14.7109375" bestFit="1" customWidth="1"/>
    <col min="8" max="8" width="13.7109375" bestFit="1" customWidth="1"/>
  </cols>
  <sheetData>
    <row r="1" spans="1:9" x14ac:dyDescent="0.25">
      <c r="A1" s="41" t="s">
        <v>267</v>
      </c>
      <c r="B1" s="96">
        <v>44045</v>
      </c>
      <c r="C1" s="287" t="s">
        <v>748</v>
      </c>
      <c r="D1" s="83">
        <v>2000000</v>
      </c>
    </row>
    <row r="2" spans="1:9" x14ac:dyDescent="0.25">
      <c r="A2" s="41" t="s">
        <v>268</v>
      </c>
      <c r="B2" s="43">
        <v>0.15</v>
      </c>
      <c r="C2" s="41" t="s">
        <v>749</v>
      </c>
      <c r="D2" s="117">
        <f>ROUNDUP(2011506.84931507,0)</f>
        <v>2011507</v>
      </c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177">
        <v>44046</v>
      </c>
      <c r="B4" s="116">
        <f>_xlfn.DAYS(A4,B1)</f>
        <v>1</v>
      </c>
      <c r="C4" s="114">
        <f>E4</f>
        <v>822</v>
      </c>
      <c r="D4" s="115">
        <v>0</v>
      </c>
      <c r="E4" s="114">
        <f>ROUND(F4*$B$2*B4/365,0)</f>
        <v>822</v>
      </c>
      <c r="F4" s="114">
        <f>D1</f>
        <v>2000000</v>
      </c>
      <c r="G4" s="114">
        <f t="shared" ref="G4:G28" si="0">F4-D4</f>
        <v>2000000</v>
      </c>
      <c r="H4" s="114">
        <f>ROUND(I4*$B$2*E4/365,0)</f>
        <v>0</v>
      </c>
    </row>
    <row r="5" spans="1:9" x14ac:dyDescent="0.25">
      <c r="A5" s="177">
        <v>44060</v>
      </c>
      <c r="B5" s="116">
        <f t="shared" ref="B5:B28" si="1">_xlfn.DAYS(A5,A4)</f>
        <v>14</v>
      </c>
      <c r="C5" s="292">
        <f t="shared" ref="C5:C27" si="2">E5</f>
        <v>11507</v>
      </c>
      <c r="D5" s="293">
        <v>0</v>
      </c>
      <c r="E5" s="292">
        <f>ROUNDUP(F5*$B$2*B5/365,0)</f>
        <v>11507</v>
      </c>
      <c r="F5" s="292">
        <f t="shared" ref="F5:F28" si="3">G4</f>
        <v>2000000</v>
      </c>
      <c r="G5" s="292">
        <f t="shared" si="0"/>
        <v>2000000</v>
      </c>
      <c r="H5" s="114">
        <f>ROUNDUP(I5*$B$2*E5/365,0)</f>
        <v>0</v>
      </c>
    </row>
    <row r="6" spans="1:9" x14ac:dyDescent="0.25">
      <c r="A6" s="177">
        <v>44074</v>
      </c>
      <c r="B6" s="116">
        <f t="shared" si="1"/>
        <v>14</v>
      </c>
      <c r="C6" s="292">
        <f t="shared" si="2"/>
        <v>11507</v>
      </c>
      <c r="D6" s="293">
        <v>0</v>
      </c>
      <c r="E6" s="292">
        <f t="shared" ref="E6:E28" si="4">ROUNDUP(F6*$B$2*B6/365,0)</f>
        <v>11507</v>
      </c>
      <c r="F6" s="292">
        <f t="shared" si="3"/>
        <v>2000000</v>
      </c>
      <c r="G6" s="292">
        <f t="shared" si="0"/>
        <v>2000000</v>
      </c>
      <c r="H6" s="114">
        <f t="shared" ref="H6:H10" si="5">ROUNDUP(I6*$B$2*E6/365,0)</f>
        <v>0</v>
      </c>
    </row>
    <row r="7" spans="1:9" x14ac:dyDescent="0.25">
      <c r="A7" s="177">
        <v>44088</v>
      </c>
      <c r="B7" s="116">
        <f t="shared" si="1"/>
        <v>14</v>
      </c>
      <c r="C7" s="292">
        <f t="shared" si="2"/>
        <v>11507</v>
      </c>
      <c r="D7" s="293">
        <v>0</v>
      </c>
      <c r="E7" s="292">
        <f t="shared" si="4"/>
        <v>11507</v>
      </c>
      <c r="F7" s="292">
        <f t="shared" si="3"/>
        <v>2000000</v>
      </c>
      <c r="G7" s="292">
        <f t="shared" si="0"/>
        <v>2000000</v>
      </c>
      <c r="H7" s="114">
        <f t="shared" si="5"/>
        <v>0</v>
      </c>
    </row>
    <row r="8" spans="1:9" x14ac:dyDescent="0.25">
      <c r="A8" s="177">
        <v>44102</v>
      </c>
      <c r="B8" s="116">
        <f t="shared" si="1"/>
        <v>14</v>
      </c>
      <c r="C8" s="292">
        <f t="shared" si="2"/>
        <v>11507</v>
      </c>
      <c r="D8" s="293">
        <v>0</v>
      </c>
      <c r="E8" s="292">
        <f t="shared" si="4"/>
        <v>11507</v>
      </c>
      <c r="F8" s="292">
        <f t="shared" si="3"/>
        <v>2000000</v>
      </c>
      <c r="G8" s="292">
        <f t="shared" si="0"/>
        <v>2000000</v>
      </c>
      <c r="H8" s="114">
        <f t="shared" si="5"/>
        <v>0</v>
      </c>
    </row>
    <row r="9" spans="1:9" x14ac:dyDescent="0.25">
      <c r="A9" s="177">
        <v>44116</v>
      </c>
      <c r="B9" s="116">
        <f t="shared" si="1"/>
        <v>14</v>
      </c>
      <c r="C9" s="292">
        <f t="shared" si="2"/>
        <v>11507</v>
      </c>
      <c r="D9" s="293">
        <v>0</v>
      </c>
      <c r="E9" s="292">
        <f t="shared" si="4"/>
        <v>11507</v>
      </c>
      <c r="F9" s="292">
        <f t="shared" si="3"/>
        <v>2000000</v>
      </c>
      <c r="G9" s="292">
        <f t="shared" si="0"/>
        <v>2000000</v>
      </c>
      <c r="H9" s="114">
        <f t="shared" si="5"/>
        <v>0</v>
      </c>
    </row>
    <row r="10" spans="1:9" x14ac:dyDescent="0.25">
      <c r="A10" s="177">
        <v>44130</v>
      </c>
      <c r="B10" s="116">
        <f t="shared" si="1"/>
        <v>14</v>
      </c>
      <c r="C10" s="292">
        <f t="shared" si="2"/>
        <v>11507</v>
      </c>
      <c r="D10" s="293">
        <f>C10-E10</f>
        <v>0</v>
      </c>
      <c r="E10" s="292">
        <f t="shared" si="4"/>
        <v>11507</v>
      </c>
      <c r="F10" s="292">
        <f t="shared" si="3"/>
        <v>2000000</v>
      </c>
      <c r="G10" s="292">
        <f t="shared" si="0"/>
        <v>2000000</v>
      </c>
      <c r="H10" s="114">
        <f t="shared" si="5"/>
        <v>0</v>
      </c>
    </row>
    <row r="11" spans="1:9" x14ac:dyDescent="0.25">
      <c r="A11" s="177">
        <v>44144</v>
      </c>
      <c r="B11" s="116">
        <f t="shared" si="1"/>
        <v>14</v>
      </c>
      <c r="C11" s="292">
        <f t="shared" si="2"/>
        <v>11507</v>
      </c>
      <c r="D11" s="293">
        <v>0</v>
      </c>
      <c r="E11" s="292">
        <f t="shared" si="4"/>
        <v>11507</v>
      </c>
      <c r="F11" s="292">
        <f t="shared" si="3"/>
        <v>2000000</v>
      </c>
      <c r="G11" s="292">
        <f t="shared" si="0"/>
        <v>2000000</v>
      </c>
    </row>
    <row r="12" spans="1:9" x14ac:dyDescent="0.25">
      <c r="A12" s="177">
        <v>44158</v>
      </c>
      <c r="B12" s="116">
        <f t="shared" si="1"/>
        <v>14</v>
      </c>
      <c r="C12" s="292">
        <f t="shared" si="2"/>
        <v>11507</v>
      </c>
      <c r="D12" s="293">
        <v>0</v>
      </c>
      <c r="E12" s="292">
        <f t="shared" si="4"/>
        <v>11507</v>
      </c>
      <c r="F12" s="292">
        <f t="shared" si="3"/>
        <v>2000000</v>
      </c>
      <c r="G12" s="292">
        <f t="shared" si="0"/>
        <v>2000000</v>
      </c>
    </row>
    <row r="13" spans="1:9" x14ac:dyDescent="0.25">
      <c r="A13" s="177">
        <v>44172</v>
      </c>
      <c r="B13" s="116">
        <f t="shared" si="1"/>
        <v>14</v>
      </c>
      <c r="C13" s="292">
        <f t="shared" si="2"/>
        <v>11507</v>
      </c>
      <c r="D13" s="293">
        <v>0</v>
      </c>
      <c r="E13" s="292">
        <f t="shared" si="4"/>
        <v>11507</v>
      </c>
      <c r="F13" s="292">
        <f t="shared" si="3"/>
        <v>2000000</v>
      </c>
      <c r="G13" s="292">
        <f t="shared" si="0"/>
        <v>2000000</v>
      </c>
    </row>
    <row r="14" spans="1:9" x14ac:dyDescent="0.25">
      <c r="A14" s="177">
        <v>44186</v>
      </c>
      <c r="B14" s="116">
        <f t="shared" si="1"/>
        <v>14</v>
      </c>
      <c r="C14" s="292">
        <f t="shared" si="2"/>
        <v>11507</v>
      </c>
      <c r="D14" s="293">
        <f>C14-E14</f>
        <v>0</v>
      </c>
      <c r="E14" s="292">
        <f t="shared" si="4"/>
        <v>11507</v>
      </c>
      <c r="F14" s="292">
        <f t="shared" si="3"/>
        <v>2000000</v>
      </c>
      <c r="G14" s="292">
        <f t="shared" si="0"/>
        <v>2000000</v>
      </c>
    </row>
    <row r="15" spans="1:9" x14ac:dyDescent="0.25">
      <c r="A15" s="177">
        <v>44200</v>
      </c>
      <c r="B15" s="116">
        <f t="shared" si="1"/>
        <v>14</v>
      </c>
      <c r="C15" s="292">
        <f t="shared" si="2"/>
        <v>11507</v>
      </c>
      <c r="D15" s="293">
        <v>0</v>
      </c>
      <c r="E15" s="292">
        <f t="shared" si="4"/>
        <v>11507</v>
      </c>
      <c r="F15" s="292">
        <f t="shared" si="3"/>
        <v>2000000</v>
      </c>
      <c r="G15" s="292">
        <f t="shared" si="0"/>
        <v>2000000</v>
      </c>
    </row>
    <row r="16" spans="1:9" x14ac:dyDescent="0.25">
      <c r="A16" s="177">
        <v>44214</v>
      </c>
      <c r="B16" s="116">
        <f t="shared" si="1"/>
        <v>14</v>
      </c>
      <c r="C16" s="292">
        <f t="shared" si="2"/>
        <v>11507</v>
      </c>
      <c r="D16" s="293">
        <v>0</v>
      </c>
      <c r="E16" s="292">
        <f t="shared" si="4"/>
        <v>11507</v>
      </c>
      <c r="F16" s="292">
        <f t="shared" si="3"/>
        <v>2000000</v>
      </c>
      <c r="G16" s="292">
        <f t="shared" si="0"/>
        <v>2000000</v>
      </c>
    </row>
    <row r="17" spans="1:7" x14ac:dyDescent="0.25">
      <c r="A17" s="177">
        <v>44228</v>
      </c>
      <c r="B17" s="116">
        <f t="shared" si="1"/>
        <v>14</v>
      </c>
      <c r="C17" s="292">
        <f t="shared" si="2"/>
        <v>11507</v>
      </c>
      <c r="D17" s="293">
        <v>0</v>
      </c>
      <c r="E17" s="292">
        <f t="shared" si="4"/>
        <v>11507</v>
      </c>
      <c r="F17" s="292">
        <f t="shared" si="3"/>
        <v>2000000</v>
      </c>
      <c r="G17" s="292">
        <f t="shared" si="0"/>
        <v>2000000</v>
      </c>
    </row>
    <row r="18" spans="1:7" x14ac:dyDescent="0.25">
      <c r="A18" s="177">
        <v>44242</v>
      </c>
      <c r="B18" s="116">
        <f t="shared" si="1"/>
        <v>14</v>
      </c>
      <c r="C18" s="292">
        <f t="shared" si="2"/>
        <v>11507</v>
      </c>
      <c r="D18" s="293">
        <f>C18-E18</f>
        <v>0</v>
      </c>
      <c r="E18" s="292">
        <f t="shared" si="4"/>
        <v>11507</v>
      </c>
      <c r="F18" s="292">
        <f t="shared" si="3"/>
        <v>2000000</v>
      </c>
      <c r="G18" s="292">
        <f t="shared" si="0"/>
        <v>2000000</v>
      </c>
    </row>
    <row r="19" spans="1:7" x14ac:dyDescent="0.25">
      <c r="A19" s="177">
        <v>44256</v>
      </c>
      <c r="B19" s="116">
        <f t="shared" si="1"/>
        <v>14</v>
      </c>
      <c r="C19" s="292">
        <f t="shared" si="2"/>
        <v>11507</v>
      </c>
      <c r="D19" s="293">
        <v>0</v>
      </c>
      <c r="E19" s="292">
        <f t="shared" si="4"/>
        <v>11507</v>
      </c>
      <c r="F19" s="292">
        <f t="shared" si="3"/>
        <v>2000000</v>
      </c>
      <c r="G19" s="292">
        <f t="shared" si="0"/>
        <v>2000000</v>
      </c>
    </row>
    <row r="20" spans="1:7" x14ac:dyDescent="0.25">
      <c r="A20" s="177">
        <v>44270</v>
      </c>
      <c r="B20" s="116">
        <f t="shared" si="1"/>
        <v>14</v>
      </c>
      <c r="C20" s="292">
        <f t="shared" si="2"/>
        <v>11507</v>
      </c>
      <c r="D20" s="293">
        <v>0</v>
      </c>
      <c r="E20" s="292">
        <f t="shared" si="4"/>
        <v>11507</v>
      </c>
      <c r="F20" s="292">
        <f t="shared" si="3"/>
        <v>2000000</v>
      </c>
      <c r="G20" s="292">
        <f t="shared" si="0"/>
        <v>2000000</v>
      </c>
    </row>
    <row r="21" spans="1:7" x14ac:dyDescent="0.25">
      <c r="A21" s="177">
        <v>44284</v>
      </c>
      <c r="B21" s="116">
        <f t="shared" si="1"/>
        <v>14</v>
      </c>
      <c r="C21" s="292">
        <f t="shared" si="2"/>
        <v>11507</v>
      </c>
      <c r="D21" s="293">
        <v>0</v>
      </c>
      <c r="E21" s="292">
        <f t="shared" si="4"/>
        <v>11507</v>
      </c>
      <c r="F21" s="292">
        <f t="shared" si="3"/>
        <v>2000000</v>
      </c>
      <c r="G21" s="292">
        <f t="shared" si="0"/>
        <v>2000000</v>
      </c>
    </row>
    <row r="22" spans="1:7" x14ac:dyDescent="0.25">
      <c r="A22" s="177">
        <v>44298</v>
      </c>
      <c r="B22" s="116">
        <f t="shared" si="1"/>
        <v>14</v>
      </c>
      <c r="C22" s="292">
        <f t="shared" si="2"/>
        <v>11507</v>
      </c>
      <c r="D22" s="293">
        <f>C22-E22</f>
        <v>0</v>
      </c>
      <c r="E22" s="292">
        <f t="shared" si="4"/>
        <v>11507</v>
      </c>
      <c r="F22" s="292">
        <f t="shared" si="3"/>
        <v>2000000</v>
      </c>
      <c r="G22" s="292">
        <f t="shared" si="0"/>
        <v>2000000</v>
      </c>
    </row>
    <row r="23" spans="1:7" x14ac:dyDescent="0.25">
      <c r="A23" s="177">
        <v>44312</v>
      </c>
      <c r="B23" s="116">
        <f t="shared" si="1"/>
        <v>14</v>
      </c>
      <c r="C23" s="292">
        <f t="shared" si="2"/>
        <v>11507</v>
      </c>
      <c r="D23" s="293">
        <v>0</v>
      </c>
      <c r="E23" s="292">
        <f t="shared" si="4"/>
        <v>11507</v>
      </c>
      <c r="F23" s="292">
        <f t="shared" si="3"/>
        <v>2000000</v>
      </c>
      <c r="G23" s="292">
        <f t="shared" si="0"/>
        <v>2000000</v>
      </c>
    </row>
    <row r="24" spans="1:7" x14ac:dyDescent="0.25">
      <c r="A24" s="177">
        <v>44326</v>
      </c>
      <c r="B24" s="116">
        <f t="shared" si="1"/>
        <v>14</v>
      </c>
      <c r="C24" s="292">
        <f t="shared" si="2"/>
        <v>11507</v>
      </c>
      <c r="D24" s="293">
        <v>0</v>
      </c>
      <c r="E24" s="292">
        <f t="shared" si="4"/>
        <v>11507</v>
      </c>
      <c r="F24" s="292">
        <f t="shared" si="3"/>
        <v>2000000</v>
      </c>
      <c r="G24" s="292">
        <f t="shared" si="0"/>
        <v>2000000</v>
      </c>
    </row>
    <row r="25" spans="1:7" x14ac:dyDescent="0.25">
      <c r="A25" s="177">
        <v>44340</v>
      </c>
      <c r="B25" s="116">
        <f t="shared" si="1"/>
        <v>14</v>
      </c>
      <c r="C25" s="292">
        <f t="shared" si="2"/>
        <v>11507</v>
      </c>
      <c r="D25" s="293">
        <v>0</v>
      </c>
      <c r="E25" s="292">
        <f t="shared" si="4"/>
        <v>11507</v>
      </c>
      <c r="F25" s="292">
        <f t="shared" si="3"/>
        <v>2000000</v>
      </c>
      <c r="G25" s="292">
        <f t="shared" si="0"/>
        <v>2000000</v>
      </c>
    </row>
    <row r="26" spans="1:7" x14ac:dyDescent="0.25">
      <c r="A26" s="177">
        <v>44354</v>
      </c>
      <c r="B26" s="116">
        <f t="shared" si="1"/>
        <v>14</v>
      </c>
      <c r="C26" s="292">
        <f t="shared" si="2"/>
        <v>11507</v>
      </c>
      <c r="D26" s="293">
        <f>C26-E26</f>
        <v>0</v>
      </c>
      <c r="E26" s="292">
        <f t="shared" si="4"/>
        <v>11507</v>
      </c>
      <c r="F26" s="292">
        <f t="shared" si="3"/>
        <v>2000000</v>
      </c>
      <c r="G26" s="292">
        <f t="shared" si="0"/>
        <v>2000000</v>
      </c>
    </row>
    <row r="27" spans="1:7" x14ac:dyDescent="0.25">
      <c r="A27" s="177">
        <v>44368</v>
      </c>
      <c r="B27" s="116">
        <f t="shared" si="1"/>
        <v>14</v>
      </c>
      <c r="C27" s="292">
        <f t="shared" si="2"/>
        <v>11507</v>
      </c>
      <c r="D27" s="293">
        <v>0</v>
      </c>
      <c r="E27" s="292">
        <f t="shared" si="4"/>
        <v>11507</v>
      </c>
      <c r="F27" s="292">
        <f t="shared" si="3"/>
        <v>2000000</v>
      </c>
      <c r="G27" s="292">
        <f t="shared" si="0"/>
        <v>2000000</v>
      </c>
    </row>
    <row r="28" spans="1:7" x14ac:dyDescent="0.25">
      <c r="A28" s="177">
        <v>44382</v>
      </c>
      <c r="B28" s="116">
        <f t="shared" si="1"/>
        <v>14</v>
      </c>
      <c r="C28" s="292">
        <f>D2</f>
        <v>2011507</v>
      </c>
      <c r="D28" s="293">
        <f>C28-E28</f>
        <v>2000000</v>
      </c>
      <c r="E28" s="292">
        <f t="shared" si="4"/>
        <v>11507</v>
      </c>
      <c r="F28" s="292">
        <f t="shared" si="3"/>
        <v>2000000</v>
      </c>
      <c r="G28" s="292">
        <f t="shared" si="0"/>
        <v>0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01501-3CA6-4053-9AD6-BC5E244F8862}">
  <dimension ref="A1:I192"/>
  <sheetViews>
    <sheetView workbookViewId="0">
      <pane ySplit="3" topLeftCell="A4" activePane="bottomLeft" state="frozen"/>
      <selection activeCell="N2" sqref="N2"/>
      <selection pane="bottomLeft" activeCell="N2" sqref="N2"/>
    </sheetView>
  </sheetViews>
  <sheetFormatPr defaultRowHeight="15" x14ac:dyDescent="0.25"/>
  <cols>
    <col min="1" max="1" width="15.140625" bestFit="1" customWidth="1"/>
    <col min="2" max="2" width="11.42578125" bestFit="1" customWidth="1"/>
    <col min="3" max="3" width="23" bestFit="1" customWidth="1"/>
    <col min="4" max="4" width="16.28515625" bestFit="1" customWidth="1"/>
    <col min="5" max="5" width="14" bestFit="1" customWidth="1"/>
    <col min="6" max="7" width="16.28515625" bestFit="1" customWidth="1"/>
    <col min="8" max="8" width="15.140625" bestFit="1" customWidth="1"/>
  </cols>
  <sheetData>
    <row r="1" spans="1:9" x14ac:dyDescent="0.25">
      <c r="A1" s="41" t="s">
        <v>267</v>
      </c>
      <c r="B1" s="295">
        <v>43835</v>
      </c>
      <c r="C1" s="287" t="s">
        <v>748</v>
      </c>
      <c r="D1" s="150">
        <v>999999999</v>
      </c>
    </row>
    <row r="2" spans="1:9" x14ac:dyDescent="0.25">
      <c r="A2" s="41" t="s">
        <v>268</v>
      </c>
      <c r="B2" s="149">
        <v>0.15</v>
      </c>
      <c r="C2" s="41" t="s">
        <v>336</v>
      </c>
      <c r="D2" s="117">
        <f>ROUNDUP(8779064.43265176,0)</f>
        <v>8779065</v>
      </c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177">
        <v>43866</v>
      </c>
      <c r="B4" s="116">
        <f>_xlfn.DAYS(A4,B1)</f>
        <v>31</v>
      </c>
      <c r="C4" s="114">
        <f>$D$2</f>
        <v>8779065</v>
      </c>
      <c r="D4" s="115">
        <f>C4-E4</f>
        <v>-3960661.01</v>
      </c>
      <c r="E4" s="114">
        <f>ROUND(F4*$B$2*B4/365,2)</f>
        <v>12739726.01</v>
      </c>
      <c r="F4" s="114">
        <f>D1</f>
        <v>999999999</v>
      </c>
      <c r="G4" s="114">
        <f t="shared" ref="G4:G67" si="0">F4-D4</f>
        <v>1003960660.01</v>
      </c>
    </row>
    <row r="5" spans="1:9" x14ac:dyDescent="0.25">
      <c r="A5" s="177">
        <v>43880</v>
      </c>
      <c r="B5" s="116">
        <f t="shared" ref="B5:B68" si="1">_xlfn.DAYS(A5,A4)</f>
        <v>14</v>
      </c>
      <c r="C5" s="292">
        <f>$D$2</f>
        <v>8779065</v>
      </c>
      <c r="D5" s="115">
        <f t="shared" ref="D5:D68" si="2">C5-E5</f>
        <v>3002852.9800000004</v>
      </c>
      <c r="E5" s="114">
        <f t="shared" ref="E5:E68" si="3">ROUND(F5*$B$2*B5/365,2)</f>
        <v>5776212.0199999996</v>
      </c>
      <c r="F5" s="292">
        <f t="shared" ref="F5:F68" si="4">G4</f>
        <v>1003960660.01</v>
      </c>
      <c r="G5" s="114">
        <f t="shared" si="0"/>
        <v>1000957807.03</v>
      </c>
    </row>
    <row r="6" spans="1:9" x14ac:dyDescent="0.25">
      <c r="A6" s="177">
        <v>43894</v>
      </c>
      <c r="B6" s="116">
        <f t="shared" si="1"/>
        <v>14</v>
      </c>
      <c r="C6" s="292">
        <f t="shared" ref="C6:C69" si="5">$D$2</f>
        <v>8779065</v>
      </c>
      <c r="D6" s="115">
        <f t="shared" si="2"/>
        <v>3020129.67</v>
      </c>
      <c r="E6" s="114">
        <f t="shared" si="3"/>
        <v>5758935.3300000001</v>
      </c>
      <c r="F6" s="292">
        <f t="shared" si="4"/>
        <v>1000957807.03</v>
      </c>
      <c r="G6" s="114">
        <f t="shared" si="0"/>
        <v>997937677.36000001</v>
      </c>
    </row>
    <row r="7" spans="1:9" x14ac:dyDescent="0.25">
      <c r="A7" s="177">
        <v>43908</v>
      </c>
      <c r="B7" s="116">
        <f t="shared" si="1"/>
        <v>14</v>
      </c>
      <c r="C7" s="292">
        <f t="shared" si="5"/>
        <v>8779065</v>
      </c>
      <c r="D7" s="115">
        <f t="shared" si="2"/>
        <v>3037505.76</v>
      </c>
      <c r="E7" s="114">
        <f t="shared" si="3"/>
        <v>5741559.2400000002</v>
      </c>
      <c r="F7" s="292">
        <f t="shared" si="4"/>
        <v>997937677.36000001</v>
      </c>
      <c r="G7" s="114">
        <f t="shared" si="0"/>
        <v>994900171.60000002</v>
      </c>
    </row>
    <row r="8" spans="1:9" x14ac:dyDescent="0.25">
      <c r="A8" s="177">
        <v>43922</v>
      </c>
      <c r="B8" s="116">
        <f t="shared" si="1"/>
        <v>14</v>
      </c>
      <c r="C8" s="292">
        <f t="shared" si="5"/>
        <v>8779065</v>
      </c>
      <c r="D8" s="115">
        <f t="shared" si="2"/>
        <v>3054981.8200000003</v>
      </c>
      <c r="E8" s="114">
        <f t="shared" si="3"/>
        <v>5724083.1799999997</v>
      </c>
      <c r="F8" s="292">
        <f t="shared" si="4"/>
        <v>994900171.60000002</v>
      </c>
      <c r="G8" s="114">
        <f t="shared" si="0"/>
        <v>991845189.77999997</v>
      </c>
    </row>
    <row r="9" spans="1:9" x14ac:dyDescent="0.25">
      <c r="A9" s="177">
        <v>43936</v>
      </c>
      <c r="B9" s="116">
        <f t="shared" si="1"/>
        <v>14</v>
      </c>
      <c r="C9" s="292">
        <f t="shared" si="5"/>
        <v>8779065</v>
      </c>
      <c r="D9" s="115">
        <f t="shared" si="2"/>
        <v>3072558.4299999997</v>
      </c>
      <c r="E9" s="114">
        <f t="shared" si="3"/>
        <v>5706506.5700000003</v>
      </c>
      <c r="F9" s="292">
        <f t="shared" si="4"/>
        <v>991845189.77999997</v>
      </c>
      <c r="G9" s="114">
        <f t="shared" si="0"/>
        <v>988772631.35000002</v>
      </c>
    </row>
    <row r="10" spans="1:9" x14ac:dyDescent="0.25">
      <c r="A10" s="177">
        <v>43950</v>
      </c>
      <c r="B10" s="116">
        <f t="shared" si="1"/>
        <v>14</v>
      </c>
      <c r="C10" s="292">
        <f t="shared" si="5"/>
        <v>8779065</v>
      </c>
      <c r="D10" s="115">
        <f t="shared" si="2"/>
        <v>3090236.16</v>
      </c>
      <c r="E10" s="114">
        <f t="shared" si="3"/>
        <v>5688828.8399999999</v>
      </c>
      <c r="F10" s="292">
        <f t="shared" si="4"/>
        <v>988772631.35000002</v>
      </c>
      <c r="G10" s="114">
        <f t="shared" si="0"/>
        <v>985682395.19000006</v>
      </c>
    </row>
    <row r="11" spans="1:9" x14ac:dyDescent="0.25">
      <c r="A11" s="177">
        <v>43964</v>
      </c>
      <c r="B11" s="116">
        <f t="shared" si="1"/>
        <v>14</v>
      </c>
      <c r="C11" s="292">
        <f t="shared" si="5"/>
        <v>8779065</v>
      </c>
      <c r="D11" s="115">
        <f t="shared" si="2"/>
        <v>3108015.5999999996</v>
      </c>
      <c r="E11" s="114">
        <f t="shared" si="3"/>
        <v>5671049.4000000004</v>
      </c>
      <c r="F11" s="292">
        <f t="shared" si="4"/>
        <v>985682395.19000006</v>
      </c>
      <c r="G11" s="114">
        <f t="shared" si="0"/>
        <v>982574379.59000003</v>
      </c>
    </row>
    <row r="12" spans="1:9" x14ac:dyDescent="0.25">
      <c r="A12" s="177">
        <v>43978</v>
      </c>
      <c r="B12" s="116">
        <f t="shared" si="1"/>
        <v>14</v>
      </c>
      <c r="C12" s="292">
        <f t="shared" si="5"/>
        <v>8779065</v>
      </c>
      <c r="D12" s="115">
        <f t="shared" si="2"/>
        <v>3125897.34</v>
      </c>
      <c r="E12" s="114">
        <f t="shared" si="3"/>
        <v>5653167.6600000001</v>
      </c>
      <c r="F12" s="292">
        <f t="shared" si="4"/>
        <v>982574379.59000003</v>
      </c>
      <c r="G12" s="114">
        <f t="shared" si="0"/>
        <v>979448482.25</v>
      </c>
    </row>
    <row r="13" spans="1:9" x14ac:dyDescent="0.25">
      <c r="A13" s="177">
        <v>43992</v>
      </c>
      <c r="B13" s="116">
        <f t="shared" si="1"/>
        <v>14</v>
      </c>
      <c r="C13" s="292">
        <f t="shared" si="5"/>
        <v>8779065</v>
      </c>
      <c r="D13" s="115">
        <f t="shared" si="2"/>
        <v>3143881.95</v>
      </c>
      <c r="E13" s="114">
        <f t="shared" si="3"/>
        <v>5635183.0499999998</v>
      </c>
      <c r="F13" s="292">
        <f t="shared" si="4"/>
        <v>979448482.25</v>
      </c>
      <c r="G13" s="114">
        <f t="shared" si="0"/>
        <v>976304600.29999995</v>
      </c>
    </row>
    <row r="14" spans="1:9" x14ac:dyDescent="0.25">
      <c r="A14" s="177">
        <v>44006</v>
      </c>
      <c r="B14" s="116">
        <f t="shared" si="1"/>
        <v>14</v>
      </c>
      <c r="C14" s="292">
        <f t="shared" si="5"/>
        <v>8779065</v>
      </c>
      <c r="D14" s="115">
        <f t="shared" si="2"/>
        <v>3161970.04</v>
      </c>
      <c r="E14" s="114">
        <f t="shared" si="3"/>
        <v>5617094.96</v>
      </c>
      <c r="F14" s="292">
        <f t="shared" si="4"/>
        <v>976304600.29999995</v>
      </c>
      <c r="G14" s="114">
        <f t="shared" si="0"/>
        <v>973142630.25999999</v>
      </c>
    </row>
    <row r="15" spans="1:9" x14ac:dyDescent="0.25">
      <c r="A15" s="177">
        <v>44020</v>
      </c>
      <c r="B15" s="116">
        <f t="shared" si="1"/>
        <v>14</v>
      </c>
      <c r="C15" s="292">
        <f t="shared" si="5"/>
        <v>8779065</v>
      </c>
      <c r="D15" s="115">
        <f t="shared" si="2"/>
        <v>3180162.2</v>
      </c>
      <c r="E15" s="114">
        <f t="shared" si="3"/>
        <v>5598902.7999999998</v>
      </c>
      <c r="F15" s="292">
        <f t="shared" si="4"/>
        <v>973142630.25999999</v>
      </c>
      <c r="G15" s="114">
        <f t="shared" si="0"/>
        <v>969962468.05999994</v>
      </c>
    </row>
    <row r="16" spans="1:9" x14ac:dyDescent="0.25">
      <c r="A16" s="177">
        <v>44034</v>
      </c>
      <c r="B16" s="116">
        <f t="shared" si="1"/>
        <v>14</v>
      </c>
      <c r="C16" s="292">
        <f t="shared" si="5"/>
        <v>8779065</v>
      </c>
      <c r="D16" s="115">
        <f t="shared" si="2"/>
        <v>3198459.0199999996</v>
      </c>
      <c r="E16" s="114">
        <f t="shared" si="3"/>
        <v>5580605.9800000004</v>
      </c>
      <c r="F16" s="292">
        <f t="shared" si="4"/>
        <v>969962468.05999994</v>
      </c>
      <c r="G16" s="114">
        <f t="shared" si="0"/>
        <v>966764009.03999996</v>
      </c>
    </row>
    <row r="17" spans="1:7" x14ac:dyDescent="0.25">
      <c r="A17" s="177">
        <v>44048</v>
      </c>
      <c r="B17" s="116">
        <f t="shared" si="1"/>
        <v>14</v>
      </c>
      <c r="C17" s="292">
        <f t="shared" si="5"/>
        <v>8779065</v>
      </c>
      <c r="D17" s="115">
        <f t="shared" si="2"/>
        <v>3216861.1100000003</v>
      </c>
      <c r="E17" s="114">
        <f t="shared" si="3"/>
        <v>5562203.8899999997</v>
      </c>
      <c r="F17" s="292">
        <f t="shared" si="4"/>
        <v>966764009.03999996</v>
      </c>
      <c r="G17" s="114">
        <f t="shared" si="0"/>
        <v>963547147.92999995</v>
      </c>
    </row>
    <row r="18" spans="1:7" x14ac:dyDescent="0.25">
      <c r="A18" s="177">
        <v>44062</v>
      </c>
      <c r="B18" s="116">
        <f t="shared" si="1"/>
        <v>14</v>
      </c>
      <c r="C18" s="292">
        <f t="shared" si="5"/>
        <v>8779065</v>
      </c>
      <c r="D18" s="115">
        <f t="shared" si="2"/>
        <v>3235369.08</v>
      </c>
      <c r="E18" s="114">
        <f t="shared" si="3"/>
        <v>5543695.9199999999</v>
      </c>
      <c r="F18" s="292">
        <f t="shared" si="4"/>
        <v>963547147.92999995</v>
      </c>
      <c r="G18" s="114">
        <f t="shared" si="0"/>
        <v>960311778.8499999</v>
      </c>
    </row>
    <row r="19" spans="1:7" x14ac:dyDescent="0.25">
      <c r="A19" s="177">
        <v>44076</v>
      </c>
      <c r="B19" s="116">
        <f t="shared" si="1"/>
        <v>14</v>
      </c>
      <c r="C19" s="292">
        <f t="shared" si="5"/>
        <v>8779065</v>
      </c>
      <c r="D19" s="115">
        <f t="shared" si="2"/>
        <v>3253983.5300000003</v>
      </c>
      <c r="E19" s="114">
        <f t="shared" si="3"/>
        <v>5525081.4699999997</v>
      </c>
      <c r="F19" s="292">
        <f t="shared" si="4"/>
        <v>960311778.8499999</v>
      </c>
      <c r="G19" s="114">
        <f t="shared" si="0"/>
        <v>957057795.31999993</v>
      </c>
    </row>
    <row r="20" spans="1:7" x14ac:dyDescent="0.25">
      <c r="A20" s="177">
        <v>44090</v>
      </c>
      <c r="B20" s="116">
        <f t="shared" si="1"/>
        <v>14</v>
      </c>
      <c r="C20" s="292">
        <f t="shared" si="5"/>
        <v>8779065</v>
      </c>
      <c r="D20" s="115">
        <f t="shared" si="2"/>
        <v>3272705.08</v>
      </c>
      <c r="E20" s="114">
        <f t="shared" si="3"/>
        <v>5506359.9199999999</v>
      </c>
      <c r="F20" s="292">
        <f t="shared" si="4"/>
        <v>957057795.31999993</v>
      </c>
      <c r="G20" s="114">
        <f t="shared" si="0"/>
        <v>953785090.23999989</v>
      </c>
    </row>
    <row r="21" spans="1:7" x14ac:dyDescent="0.25">
      <c r="A21" s="177">
        <v>44104</v>
      </c>
      <c r="B21" s="116">
        <f t="shared" si="1"/>
        <v>14</v>
      </c>
      <c r="C21" s="292">
        <f t="shared" si="5"/>
        <v>8779065</v>
      </c>
      <c r="D21" s="115">
        <f t="shared" si="2"/>
        <v>3291534.34</v>
      </c>
      <c r="E21" s="114">
        <f t="shared" si="3"/>
        <v>5487530.6600000001</v>
      </c>
      <c r="F21" s="292">
        <f t="shared" si="4"/>
        <v>953785090.23999989</v>
      </c>
      <c r="G21" s="114">
        <f t="shared" si="0"/>
        <v>950493555.89999986</v>
      </c>
    </row>
    <row r="22" spans="1:7" x14ac:dyDescent="0.25">
      <c r="A22" s="177">
        <v>44118</v>
      </c>
      <c r="B22" s="116">
        <f t="shared" si="1"/>
        <v>14</v>
      </c>
      <c r="C22" s="292">
        <f t="shared" si="5"/>
        <v>8779065</v>
      </c>
      <c r="D22" s="115">
        <f t="shared" si="2"/>
        <v>3310471.9400000004</v>
      </c>
      <c r="E22" s="114">
        <f t="shared" si="3"/>
        <v>5468593.0599999996</v>
      </c>
      <c r="F22" s="292">
        <f t="shared" si="4"/>
        <v>950493555.89999986</v>
      </c>
      <c r="G22" s="114">
        <f t="shared" si="0"/>
        <v>947183083.9599998</v>
      </c>
    </row>
    <row r="23" spans="1:7" x14ac:dyDescent="0.25">
      <c r="A23" s="177">
        <v>44132</v>
      </c>
      <c r="B23" s="116">
        <f t="shared" si="1"/>
        <v>14</v>
      </c>
      <c r="C23" s="292">
        <f t="shared" si="5"/>
        <v>8779065</v>
      </c>
      <c r="D23" s="115">
        <f t="shared" si="2"/>
        <v>3329518.49</v>
      </c>
      <c r="E23" s="114">
        <f t="shared" si="3"/>
        <v>5449546.5099999998</v>
      </c>
      <c r="F23" s="292">
        <f t="shared" si="4"/>
        <v>947183083.9599998</v>
      </c>
      <c r="G23" s="114">
        <f t="shared" si="0"/>
        <v>943853565.46999979</v>
      </c>
    </row>
    <row r="24" spans="1:7" x14ac:dyDescent="0.25">
      <c r="A24" s="177">
        <v>44146</v>
      </c>
      <c r="B24" s="116">
        <f t="shared" si="1"/>
        <v>14</v>
      </c>
      <c r="C24" s="292">
        <f t="shared" si="5"/>
        <v>8779065</v>
      </c>
      <c r="D24" s="115">
        <f t="shared" si="2"/>
        <v>3348674.62</v>
      </c>
      <c r="E24" s="114">
        <f t="shared" si="3"/>
        <v>5430390.3799999999</v>
      </c>
      <c r="F24" s="292">
        <f t="shared" si="4"/>
        <v>943853565.46999979</v>
      </c>
      <c r="G24" s="114">
        <f t="shared" si="0"/>
        <v>940504890.84999979</v>
      </c>
    </row>
    <row r="25" spans="1:7" x14ac:dyDescent="0.25">
      <c r="A25" s="177">
        <v>44160</v>
      </c>
      <c r="B25" s="116">
        <f t="shared" si="1"/>
        <v>14</v>
      </c>
      <c r="C25" s="292">
        <f t="shared" si="5"/>
        <v>8779065</v>
      </c>
      <c r="D25" s="115">
        <f t="shared" si="2"/>
        <v>3367940.9699999997</v>
      </c>
      <c r="E25" s="114">
        <f t="shared" si="3"/>
        <v>5411124.0300000003</v>
      </c>
      <c r="F25" s="292">
        <f t="shared" si="4"/>
        <v>940504890.84999979</v>
      </c>
      <c r="G25" s="114">
        <f t="shared" si="0"/>
        <v>937136949.87999976</v>
      </c>
    </row>
    <row r="26" spans="1:7" x14ac:dyDescent="0.25">
      <c r="A26" s="177">
        <v>44174</v>
      </c>
      <c r="B26" s="116">
        <f t="shared" si="1"/>
        <v>14</v>
      </c>
      <c r="C26" s="292">
        <f t="shared" si="5"/>
        <v>8779065</v>
      </c>
      <c r="D26" s="115">
        <f t="shared" si="2"/>
        <v>3387318.17</v>
      </c>
      <c r="E26" s="114">
        <f t="shared" si="3"/>
        <v>5391746.8300000001</v>
      </c>
      <c r="F26" s="292">
        <f t="shared" si="4"/>
        <v>937136949.87999976</v>
      </c>
      <c r="G26" s="114">
        <f t="shared" si="0"/>
        <v>933749631.7099998</v>
      </c>
    </row>
    <row r="27" spans="1:7" x14ac:dyDescent="0.25">
      <c r="A27" s="177">
        <v>44188</v>
      </c>
      <c r="B27" s="116">
        <f t="shared" si="1"/>
        <v>14</v>
      </c>
      <c r="C27" s="292">
        <f t="shared" si="5"/>
        <v>8779065</v>
      </c>
      <c r="D27" s="115">
        <f t="shared" si="2"/>
        <v>3406806.84</v>
      </c>
      <c r="E27" s="114">
        <f t="shared" si="3"/>
        <v>5372258.1600000001</v>
      </c>
      <c r="F27" s="292">
        <f t="shared" si="4"/>
        <v>933749631.7099998</v>
      </c>
      <c r="G27" s="114">
        <f t="shared" si="0"/>
        <v>930342824.86999977</v>
      </c>
    </row>
    <row r="28" spans="1:7" x14ac:dyDescent="0.25">
      <c r="A28" s="177">
        <v>44202</v>
      </c>
      <c r="B28" s="116">
        <f t="shared" si="1"/>
        <v>14</v>
      </c>
      <c r="C28" s="292">
        <f t="shared" si="5"/>
        <v>8779065</v>
      </c>
      <c r="D28" s="115">
        <f t="shared" si="2"/>
        <v>3426407.6500000004</v>
      </c>
      <c r="E28" s="114">
        <f t="shared" si="3"/>
        <v>5352657.3499999996</v>
      </c>
      <c r="F28" s="292">
        <f t="shared" si="4"/>
        <v>930342824.86999977</v>
      </c>
      <c r="G28" s="114">
        <f t="shared" si="0"/>
        <v>926916417.21999979</v>
      </c>
    </row>
    <row r="29" spans="1:7" x14ac:dyDescent="0.25">
      <c r="A29" s="177">
        <v>44216</v>
      </c>
      <c r="B29" s="116">
        <f t="shared" si="1"/>
        <v>14</v>
      </c>
      <c r="C29" s="292">
        <f t="shared" si="5"/>
        <v>8779065</v>
      </c>
      <c r="D29" s="115">
        <f t="shared" si="2"/>
        <v>3446121.2300000004</v>
      </c>
      <c r="E29" s="114">
        <f t="shared" si="3"/>
        <v>5332943.7699999996</v>
      </c>
      <c r="F29" s="292">
        <f t="shared" si="4"/>
        <v>926916417.21999979</v>
      </c>
      <c r="G29" s="114">
        <f t="shared" si="0"/>
        <v>923470295.98999977</v>
      </c>
    </row>
    <row r="30" spans="1:7" x14ac:dyDescent="0.25">
      <c r="A30" s="177">
        <v>44230</v>
      </c>
      <c r="B30" s="116">
        <f t="shared" si="1"/>
        <v>14</v>
      </c>
      <c r="C30" s="292">
        <f t="shared" si="5"/>
        <v>8779065</v>
      </c>
      <c r="D30" s="115">
        <f t="shared" si="2"/>
        <v>3465948.2300000004</v>
      </c>
      <c r="E30" s="114">
        <f t="shared" si="3"/>
        <v>5313116.7699999996</v>
      </c>
      <c r="F30" s="292">
        <f t="shared" si="4"/>
        <v>923470295.98999977</v>
      </c>
      <c r="G30" s="114">
        <f t="shared" si="0"/>
        <v>920004347.75999975</v>
      </c>
    </row>
    <row r="31" spans="1:7" x14ac:dyDescent="0.25">
      <c r="A31" s="177">
        <v>44244</v>
      </c>
      <c r="B31" s="116">
        <f t="shared" si="1"/>
        <v>14</v>
      </c>
      <c r="C31" s="292">
        <f t="shared" si="5"/>
        <v>8779065</v>
      </c>
      <c r="D31" s="115">
        <f t="shared" si="2"/>
        <v>3485889.3</v>
      </c>
      <c r="E31" s="114">
        <f t="shared" si="3"/>
        <v>5293175.7</v>
      </c>
      <c r="F31" s="292">
        <f t="shared" si="4"/>
        <v>920004347.75999975</v>
      </c>
      <c r="G31" s="114">
        <f t="shared" si="0"/>
        <v>916518458.4599998</v>
      </c>
    </row>
    <row r="32" spans="1:7" x14ac:dyDescent="0.25">
      <c r="A32" s="177">
        <v>44258</v>
      </c>
      <c r="B32" s="116">
        <f t="shared" si="1"/>
        <v>14</v>
      </c>
      <c r="C32" s="292">
        <f t="shared" si="5"/>
        <v>8779065</v>
      </c>
      <c r="D32" s="115">
        <f t="shared" si="2"/>
        <v>3505945.0999999996</v>
      </c>
      <c r="E32" s="114">
        <f t="shared" si="3"/>
        <v>5273119.9000000004</v>
      </c>
      <c r="F32" s="292">
        <f t="shared" si="4"/>
        <v>916518458.4599998</v>
      </c>
      <c r="G32" s="114">
        <f t="shared" si="0"/>
        <v>913012513.35999978</v>
      </c>
    </row>
    <row r="33" spans="1:7" x14ac:dyDescent="0.25">
      <c r="A33" s="177">
        <v>44272</v>
      </c>
      <c r="B33" s="116">
        <f t="shared" si="1"/>
        <v>14</v>
      </c>
      <c r="C33" s="292">
        <f t="shared" si="5"/>
        <v>8779065</v>
      </c>
      <c r="D33" s="115">
        <f t="shared" si="2"/>
        <v>3526116.29</v>
      </c>
      <c r="E33" s="114">
        <f t="shared" si="3"/>
        <v>5252948.71</v>
      </c>
      <c r="F33" s="292">
        <f t="shared" si="4"/>
        <v>913012513.35999978</v>
      </c>
      <c r="G33" s="114">
        <f t="shared" si="0"/>
        <v>909486397.06999981</v>
      </c>
    </row>
    <row r="34" spans="1:7" x14ac:dyDescent="0.25">
      <c r="A34" s="177">
        <v>44286</v>
      </c>
      <c r="B34" s="116">
        <f t="shared" si="1"/>
        <v>14</v>
      </c>
      <c r="C34" s="292">
        <f t="shared" si="5"/>
        <v>8779065</v>
      </c>
      <c r="D34" s="115">
        <f t="shared" si="2"/>
        <v>3546403.54</v>
      </c>
      <c r="E34" s="114">
        <f t="shared" si="3"/>
        <v>5232661.46</v>
      </c>
      <c r="F34" s="292">
        <f t="shared" si="4"/>
        <v>909486397.06999981</v>
      </c>
      <c r="G34" s="114">
        <f t="shared" si="0"/>
        <v>905939993.52999985</v>
      </c>
    </row>
    <row r="35" spans="1:7" x14ac:dyDescent="0.25">
      <c r="A35" s="177">
        <v>44300</v>
      </c>
      <c r="B35" s="116">
        <f t="shared" si="1"/>
        <v>14</v>
      </c>
      <c r="C35" s="292">
        <f t="shared" si="5"/>
        <v>8779065</v>
      </c>
      <c r="D35" s="115">
        <f t="shared" si="2"/>
        <v>3566807.5</v>
      </c>
      <c r="E35" s="114">
        <f t="shared" si="3"/>
        <v>5212257.5</v>
      </c>
      <c r="F35" s="292">
        <f t="shared" si="4"/>
        <v>905939993.52999985</v>
      </c>
      <c r="G35" s="114">
        <f t="shared" si="0"/>
        <v>902373186.02999985</v>
      </c>
    </row>
    <row r="36" spans="1:7" x14ac:dyDescent="0.25">
      <c r="A36" s="177">
        <v>44314</v>
      </c>
      <c r="B36" s="116">
        <f t="shared" si="1"/>
        <v>14</v>
      </c>
      <c r="C36" s="292">
        <f t="shared" si="5"/>
        <v>8779065</v>
      </c>
      <c r="D36" s="115">
        <f t="shared" si="2"/>
        <v>3587328.8600000003</v>
      </c>
      <c r="E36" s="114">
        <f t="shared" si="3"/>
        <v>5191736.1399999997</v>
      </c>
      <c r="F36" s="292">
        <f t="shared" si="4"/>
        <v>902373186.02999985</v>
      </c>
      <c r="G36" s="114">
        <f t="shared" si="0"/>
        <v>898785857.16999984</v>
      </c>
    </row>
    <row r="37" spans="1:7" x14ac:dyDescent="0.25">
      <c r="A37" s="177">
        <v>44328</v>
      </c>
      <c r="B37" s="116">
        <f t="shared" si="1"/>
        <v>14</v>
      </c>
      <c r="C37" s="292">
        <f t="shared" si="5"/>
        <v>8779065</v>
      </c>
      <c r="D37" s="115">
        <f t="shared" si="2"/>
        <v>3607968.29</v>
      </c>
      <c r="E37" s="114">
        <f t="shared" si="3"/>
        <v>5171096.71</v>
      </c>
      <c r="F37" s="292">
        <f t="shared" si="4"/>
        <v>898785857.16999984</v>
      </c>
      <c r="G37" s="114">
        <f t="shared" si="0"/>
        <v>895177888.87999988</v>
      </c>
    </row>
    <row r="38" spans="1:7" x14ac:dyDescent="0.25">
      <c r="A38" s="177">
        <v>44342</v>
      </c>
      <c r="B38" s="116">
        <f t="shared" si="1"/>
        <v>14</v>
      </c>
      <c r="C38" s="292">
        <f t="shared" si="5"/>
        <v>8779065</v>
      </c>
      <c r="D38" s="115">
        <f t="shared" si="2"/>
        <v>3628726.46</v>
      </c>
      <c r="E38" s="114">
        <f t="shared" si="3"/>
        <v>5150338.54</v>
      </c>
      <c r="F38" s="292">
        <f t="shared" si="4"/>
        <v>895177888.87999988</v>
      </c>
      <c r="G38" s="114">
        <f t="shared" si="0"/>
        <v>891549162.41999984</v>
      </c>
    </row>
    <row r="39" spans="1:7" x14ac:dyDescent="0.25">
      <c r="A39" s="177">
        <v>44356</v>
      </c>
      <c r="B39" s="116">
        <f t="shared" si="1"/>
        <v>14</v>
      </c>
      <c r="C39" s="292">
        <f t="shared" si="5"/>
        <v>8779065</v>
      </c>
      <c r="D39" s="115">
        <f t="shared" si="2"/>
        <v>3649604.0700000003</v>
      </c>
      <c r="E39" s="114">
        <f t="shared" si="3"/>
        <v>5129460.93</v>
      </c>
      <c r="F39" s="292">
        <f t="shared" si="4"/>
        <v>891549162.41999984</v>
      </c>
      <c r="G39" s="114">
        <f t="shared" si="0"/>
        <v>887899558.34999979</v>
      </c>
    </row>
    <row r="40" spans="1:7" x14ac:dyDescent="0.25">
      <c r="A40" s="177">
        <v>44370</v>
      </c>
      <c r="B40" s="116">
        <f t="shared" si="1"/>
        <v>14</v>
      </c>
      <c r="C40" s="292">
        <f t="shared" si="5"/>
        <v>8779065</v>
      </c>
      <c r="D40" s="115">
        <f t="shared" si="2"/>
        <v>3670601.79</v>
      </c>
      <c r="E40" s="114">
        <f t="shared" si="3"/>
        <v>5108463.21</v>
      </c>
      <c r="F40" s="292">
        <f t="shared" si="4"/>
        <v>887899558.34999979</v>
      </c>
      <c r="G40" s="114">
        <f t="shared" si="0"/>
        <v>884228956.55999982</v>
      </c>
    </row>
    <row r="41" spans="1:7" x14ac:dyDescent="0.25">
      <c r="A41" s="177">
        <v>44384</v>
      </c>
      <c r="B41" s="116">
        <f t="shared" si="1"/>
        <v>14</v>
      </c>
      <c r="C41" s="292">
        <f t="shared" si="5"/>
        <v>8779065</v>
      </c>
      <c r="D41" s="115">
        <f t="shared" si="2"/>
        <v>3691720.3200000003</v>
      </c>
      <c r="E41" s="114">
        <f t="shared" si="3"/>
        <v>5087344.68</v>
      </c>
      <c r="F41" s="292">
        <f t="shared" si="4"/>
        <v>884228956.55999982</v>
      </c>
      <c r="G41" s="114">
        <f t="shared" si="0"/>
        <v>880537236.23999977</v>
      </c>
    </row>
    <row r="42" spans="1:7" x14ac:dyDescent="0.25">
      <c r="A42" s="177">
        <v>44398</v>
      </c>
      <c r="B42" s="116">
        <f t="shared" si="1"/>
        <v>14</v>
      </c>
      <c r="C42" s="292">
        <f t="shared" si="5"/>
        <v>8779065</v>
      </c>
      <c r="D42" s="115">
        <f t="shared" si="2"/>
        <v>3712960.3499999996</v>
      </c>
      <c r="E42" s="114">
        <f t="shared" si="3"/>
        <v>5066104.6500000004</v>
      </c>
      <c r="F42" s="292">
        <f t="shared" si="4"/>
        <v>880537236.23999977</v>
      </c>
      <c r="G42" s="114">
        <f t="shared" si="0"/>
        <v>876824275.88999975</v>
      </c>
    </row>
    <row r="43" spans="1:7" x14ac:dyDescent="0.25">
      <c r="A43" s="177">
        <v>44412</v>
      </c>
      <c r="B43" s="116">
        <f t="shared" si="1"/>
        <v>14</v>
      </c>
      <c r="C43" s="292">
        <f t="shared" si="5"/>
        <v>8779065</v>
      </c>
      <c r="D43" s="115">
        <f t="shared" si="2"/>
        <v>3734322.59</v>
      </c>
      <c r="E43" s="114">
        <f t="shared" si="3"/>
        <v>5044742.41</v>
      </c>
      <c r="F43" s="292">
        <f t="shared" si="4"/>
        <v>876824275.88999975</v>
      </c>
      <c r="G43" s="114">
        <f t="shared" si="0"/>
        <v>873089953.29999971</v>
      </c>
    </row>
    <row r="44" spans="1:7" x14ac:dyDescent="0.25">
      <c r="A44" s="177">
        <v>44426</v>
      </c>
      <c r="B44" s="116">
        <f t="shared" si="1"/>
        <v>14</v>
      </c>
      <c r="C44" s="292">
        <f t="shared" si="5"/>
        <v>8779065</v>
      </c>
      <c r="D44" s="115">
        <f t="shared" si="2"/>
        <v>3755807.7300000004</v>
      </c>
      <c r="E44" s="114">
        <f t="shared" si="3"/>
        <v>5023257.2699999996</v>
      </c>
      <c r="F44" s="292">
        <f t="shared" si="4"/>
        <v>873089953.29999971</v>
      </c>
      <c r="G44" s="114">
        <f t="shared" si="0"/>
        <v>869334145.56999969</v>
      </c>
    </row>
    <row r="45" spans="1:7" x14ac:dyDescent="0.25">
      <c r="A45" s="177">
        <v>44440</v>
      </c>
      <c r="B45" s="116">
        <f t="shared" si="1"/>
        <v>14</v>
      </c>
      <c r="C45" s="292">
        <f t="shared" si="5"/>
        <v>8779065</v>
      </c>
      <c r="D45" s="115">
        <f t="shared" si="2"/>
        <v>3777416.49</v>
      </c>
      <c r="E45" s="114">
        <f t="shared" si="3"/>
        <v>5001648.51</v>
      </c>
      <c r="F45" s="292">
        <f t="shared" si="4"/>
        <v>869334145.56999969</v>
      </c>
      <c r="G45" s="114">
        <f t="shared" si="0"/>
        <v>865556729.07999969</v>
      </c>
    </row>
    <row r="46" spans="1:7" x14ac:dyDescent="0.25">
      <c r="A46" s="177">
        <v>44454</v>
      </c>
      <c r="B46" s="116">
        <f t="shared" si="1"/>
        <v>14</v>
      </c>
      <c r="C46" s="292">
        <f t="shared" si="5"/>
        <v>8779065</v>
      </c>
      <c r="D46" s="115">
        <f t="shared" si="2"/>
        <v>3799149.5700000003</v>
      </c>
      <c r="E46" s="114">
        <f t="shared" si="3"/>
        <v>4979915.43</v>
      </c>
      <c r="F46" s="292">
        <f t="shared" si="4"/>
        <v>865556729.07999969</v>
      </c>
      <c r="G46" s="114">
        <f t="shared" si="0"/>
        <v>861757579.50999963</v>
      </c>
    </row>
    <row r="47" spans="1:7" x14ac:dyDescent="0.25">
      <c r="A47" s="177">
        <v>44468</v>
      </c>
      <c r="B47" s="116">
        <f t="shared" si="1"/>
        <v>14</v>
      </c>
      <c r="C47" s="292">
        <f t="shared" si="5"/>
        <v>8779065</v>
      </c>
      <c r="D47" s="115">
        <f t="shared" si="2"/>
        <v>3821007.6900000004</v>
      </c>
      <c r="E47" s="114">
        <f t="shared" si="3"/>
        <v>4958057.3099999996</v>
      </c>
      <c r="F47" s="292">
        <f t="shared" si="4"/>
        <v>861757579.50999963</v>
      </c>
      <c r="G47" s="114">
        <f t="shared" si="0"/>
        <v>857936571.81999958</v>
      </c>
    </row>
    <row r="48" spans="1:7" x14ac:dyDescent="0.25">
      <c r="A48" s="177">
        <v>44482</v>
      </c>
      <c r="B48" s="116">
        <f t="shared" si="1"/>
        <v>14</v>
      </c>
      <c r="C48" s="292">
        <f t="shared" si="5"/>
        <v>8779065</v>
      </c>
      <c r="D48" s="115">
        <f t="shared" si="2"/>
        <v>3842991.5700000003</v>
      </c>
      <c r="E48" s="114">
        <f t="shared" si="3"/>
        <v>4936073.43</v>
      </c>
      <c r="F48" s="292">
        <f t="shared" si="4"/>
        <v>857936571.81999958</v>
      </c>
      <c r="G48" s="114">
        <f t="shared" si="0"/>
        <v>854093580.24999952</v>
      </c>
    </row>
    <row r="49" spans="1:7" x14ac:dyDescent="0.25">
      <c r="A49" s="177">
        <v>44496</v>
      </c>
      <c r="B49" s="116">
        <f t="shared" si="1"/>
        <v>14</v>
      </c>
      <c r="C49" s="292">
        <f t="shared" si="5"/>
        <v>8779065</v>
      </c>
      <c r="D49" s="115">
        <f t="shared" si="2"/>
        <v>3865101.9400000004</v>
      </c>
      <c r="E49" s="114">
        <f t="shared" si="3"/>
        <v>4913963.0599999996</v>
      </c>
      <c r="F49" s="292">
        <f t="shared" si="4"/>
        <v>854093580.24999952</v>
      </c>
      <c r="G49" s="114">
        <f t="shared" si="0"/>
        <v>850228478.30999947</v>
      </c>
    </row>
    <row r="50" spans="1:7" x14ac:dyDescent="0.25">
      <c r="A50" s="177">
        <v>44510</v>
      </c>
      <c r="B50" s="116">
        <f t="shared" si="1"/>
        <v>14</v>
      </c>
      <c r="C50" s="292">
        <f t="shared" si="5"/>
        <v>8779065</v>
      </c>
      <c r="D50" s="115">
        <f t="shared" si="2"/>
        <v>3887339.51</v>
      </c>
      <c r="E50" s="114">
        <f t="shared" si="3"/>
        <v>4891725.49</v>
      </c>
      <c r="F50" s="292">
        <f t="shared" si="4"/>
        <v>850228478.30999947</v>
      </c>
      <c r="G50" s="114">
        <f t="shared" si="0"/>
        <v>846341138.79999948</v>
      </c>
    </row>
    <row r="51" spans="1:7" x14ac:dyDescent="0.25">
      <c r="A51" s="177">
        <v>44524</v>
      </c>
      <c r="B51" s="116">
        <f t="shared" si="1"/>
        <v>14</v>
      </c>
      <c r="C51" s="292">
        <f t="shared" si="5"/>
        <v>8779065</v>
      </c>
      <c r="D51" s="115">
        <f t="shared" si="2"/>
        <v>3909705.0199999996</v>
      </c>
      <c r="E51" s="114">
        <f t="shared" si="3"/>
        <v>4869359.9800000004</v>
      </c>
      <c r="F51" s="292">
        <f t="shared" si="4"/>
        <v>846341138.79999948</v>
      </c>
      <c r="G51" s="114">
        <f t="shared" si="0"/>
        <v>842431433.77999949</v>
      </c>
    </row>
    <row r="52" spans="1:7" x14ac:dyDescent="0.25">
      <c r="A52" s="177">
        <v>44538</v>
      </c>
      <c r="B52" s="116">
        <f t="shared" si="1"/>
        <v>14</v>
      </c>
      <c r="C52" s="292">
        <f t="shared" si="5"/>
        <v>8779065</v>
      </c>
      <c r="D52" s="115">
        <f t="shared" si="2"/>
        <v>3932199.2199999997</v>
      </c>
      <c r="E52" s="114">
        <f t="shared" si="3"/>
        <v>4846865.78</v>
      </c>
      <c r="F52" s="292">
        <f t="shared" si="4"/>
        <v>842431433.77999949</v>
      </c>
      <c r="G52" s="114">
        <f t="shared" si="0"/>
        <v>838499234.55999947</v>
      </c>
    </row>
    <row r="53" spans="1:7" x14ac:dyDescent="0.25">
      <c r="A53" s="177">
        <v>44552</v>
      </c>
      <c r="B53" s="116">
        <f t="shared" si="1"/>
        <v>14</v>
      </c>
      <c r="C53" s="292">
        <f t="shared" si="5"/>
        <v>8779065</v>
      </c>
      <c r="D53" s="115">
        <f t="shared" si="2"/>
        <v>3954822.83</v>
      </c>
      <c r="E53" s="114">
        <f t="shared" si="3"/>
        <v>4824242.17</v>
      </c>
      <c r="F53" s="292">
        <f t="shared" si="4"/>
        <v>838499234.55999947</v>
      </c>
      <c r="G53" s="114">
        <f t="shared" si="0"/>
        <v>834544411.72999942</v>
      </c>
    </row>
    <row r="54" spans="1:7" x14ac:dyDescent="0.25">
      <c r="A54" s="177">
        <v>44566</v>
      </c>
      <c r="B54" s="116">
        <f t="shared" si="1"/>
        <v>14</v>
      </c>
      <c r="C54" s="292">
        <f t="shared" si="5"/>
        <v>8779065</v>
      </c>
      <c r="D54" s="115">
        <f t="shared" si="2"/>
        <v>3977576.5999999996</v>
      </c>
      <c r="E54" s="114">
        <f t="shared" si="3"/>
        <v>4801488.4000000004</v>
      </c>
      <c r="F54" s="292">
        <f t="shared" si="4"/>
        <v>834544411.72999942</v>
      </c>
      <c r="G54" s="114">
        <f t="shared" si="0"/>
        <v>830566835.1299994</v>
      </c>
    </row>
    <row r="55" spans="1:7" x14ac:dyDescent="0.25">
      <c r="A55" s="177">
        <v>44580</v>
      </c>
      <c r="B55" s="116">
        <f t="shared" si="1"/>
        <v>14</v>
      </c>
      <c r="C55" s="292">
        <f t="shared" si="5"/>
        <v>8779065</v>
      </c>
      <c r="D55" s="115">
        <f t="shared" si="2"/>
        <v>4000461.29</v>
      </c>
      <c r="E55" s="114">
        <f t="shared" si="3"/>
        <v>4778603.71</v>
      </c>
      <c r="F55" s="292">
        <f t="shared" si="4"/>
        <v>830566835.1299994</v>
      </c>
      <c r="G55" s="114">
        <f t="shared" si="0"/>
        <v>826566373.83999944</v>
      </c>
    </row>
    <row r="56" spans="1:7" x14ac:dyDescent="0.25">
      <c r="A56" s="177">
        <v>44594</v>
      </c>
      <c r="B56" s="116">
        <f t="shared" si="1"/>
        <v>14</v>
      </c>
      <c r="C56" s="292">
        <f t="shared" si="5"/>
        <v>8779065</v>
      </c>
      <c r="D56" s="115">
        <f t="shared" si="2"/>
        <v>4023477.6399999997</v>
      </c>
      <c r="E56" s="114">
        <f t="shared" si="3"/>
        <v>4755587.3600000003</v>
      </c>
      <c r="F56" s="292">
        <f t="shared" si="4"/>
        <v>826566373.83999944</v>
      </c>
      <c r="G56" s="114">
        <f t="shared" si="0"/>
        <v>822542896.19999945</v>
      </c>
    </row>
    <row r="57" spans="1:7" x14ac:dyDescent="0.25">
      <c r="A57" s="177">
        <v>44608</v>
      </c>
      <c r="B57" s="116">
        <f t="shared" si="1"/>
        <v>14</v>
      </c>
      <c r="C57" s="292">
        <f t="shared" si="5"/>
        <v>8779065</v>
      </c>
      <c r="D57" s="115">
        <f t="shared" si="2"/>
        <v>4046626.42</v>
      </c>
      <c r="E57" s="114">
        <f t="shared" si="3"/>
        <v>4732438.58</v>
      </c>
      <c r="F57" s="292">
        <f t="shared" si="4"/>
        <v>822542896.19999945</v>
      </c>
      <c r="G57" s="114">
        <f t="shared" si="0"/>
        <v>818496269.77999949</v>
      </c>
    </row>
    <row r="58" spans="1:7" x14ac:dyDescent="0.25">
      <c r="A58" s="177">
        <v>44622</v>
      </c>
      <c r="B58" s="116">
        <f t="shared" si="1"/>
        <v>14</v>
      </c>
      <c r="C58" s="292">
        <f t="shared" si="5"/>
        <v>8779065</v>
      </c>
      <c r="D58" s="115">
        <f t="shared" si="2"/>
        <v>4069908.38</v>
      </c>
      <c r="E58" s="114">
        <f t="shared" si="3"/>
        <v>4709156.62</v>
      </c>
      <c r="F58" s="292">
        <f t="shared" si="4"/>
        <v>818496269.77999949</v>
      </c>
      <c r="G58" s="114">
        <f t="shared" si="0"/>
        <v>814426361.3999995</v>
      </c>
    </row>
    <row r="59" spans="1:7" x14ac:dyDescent="0.25">
      <c r="A59" s="177">
        <v>44636</v>
      </c>
      <c r="B59" s="116">
        <f t="shared" si="1"/>
        <v>14</v>
      </c>
      <c r="C59" s="292">
        <f t="shared" si="5"/>
        <v>8779065</v>
      </c>
      <c r="D59" s="115">
        <f t="shared" si="2"/>
        <v>4093324.29</v>
      </c>
      <c r="E59" s="114">
        <f t="shared" si="3"/>
        <v>4685740.71</v>
      </c>
      <c r="F59" s="292">
        <f t="shared" si="4"/>
        <v>814426361.3999995</v>
      </c>
      <c r="G59" s="114">
        <f t="shared" si="0"/>
        <v>810333037.10999954</v>
      </c>
    </row>
    <row r="60" spans="1:7" x14ac:dyDescent="0.25">
      <c r="A60" s="177">
        <v>44650</v>
      </c>
      <c r="B60" s="116">
        <f t="shared" si="1"/>
        <v>14</v>
      </c>
      <c r="C60" s="292">
        <f t="shared" si="5"/>
        <v>8779065</v>
      </c>
      <c r="D60" s="115">
        <f t="shared" si="2"/>
        <v>4116874.92</v>
      </c>
      <c r="E60" s="114">
        <f t="shared" si="3"/>
        <v>4662190.0800000001</v>
      </c>
      <c r="F60" s="292">
        <f t="shared" si="4"/>
        <v>810333037.10999954</v>
      </c>
      <c r="G60" s="114">
        <f t="shared" si="0"/>
        <v>806216162.18999958</v>
      </c>
    </row>
    <row r="61" spans="1:7" x14ac:dyDescent="0.25">
      <c r="A61" s="177">
        <v>44664</v>
      </c>
      <c r="B61" s="116">
        <f t="shared" si="1"/>
        <v>14</v>
      </c>
      <c r="C61" s="292">
        <f t="shared" si="5"/>
        <v>8779065</v>
      </c>
      <c r="D61" s="115">
        <f t="shared" si="2"/>
        <v>4140561.05</v>
      </c>
      <c r="E61" s="114">
        <f t="shared" si="3"/>
        <v>4638503.95</v>
      </c>
      <c r="F61" s="292">
        <f t="shared" si="4"/>
        <v>806216162.18999958</v>
      </c>
      <c r="G61" s="114">
        <f t="shared" si="0"/>
        <v>802075601.13999963</v>
      </c>
    </row>
    <row r="62" spans="1:7" x14ac:dyDescent="0.25">
      <c r="A62" s="177">
        <v>44678</v>
      </c>
      <c r="B62" s="116">
        <f t="shared" si="1"/>
        <v>14</v>
      </c>
      <c r="C62" s="292">
        <f t="shared" si="5"/>
        <v>8779065</v>
      </c>
      <c r="D62" s="115">
        <f t="shared" si="2"/>
        <v>4164383.46</v>
      </c>
      <c r="E62" s="114">
        <f t="shared" si="3"/>
        <v>4614681.54</v>
      </c>
      <c r="F62" s="292">
        <f t="shared" si="4"/>
        <v>802075601.13999963</v>
      </c>
      <c r="G62" s="114">
        <f t="shared" si="0"/>
        <v>797911217.67999959</v>
      </c>
    </row>
    <row r="63" spans="1:7" x14ac:dyDescent="0.25">
      <c r="A63" s="177">
        <v>44692</v>
      </c>
      <c r="B63" s="116">
        <f t="shared" si="1"/>
        <v>14</v>
      </c>
      <c r="C63" s="292">
        <f t="shared" si="5"/>
        <v>8779065</v>
      </c>
      <c r="D63" s="115">
        <f t="shared" si="2"/>
        <v>4188342.9299999997</v>
      </c>
      <c r="E63" s="114">
        <f t="shared" si="3"/>
        <v>4590722.07</v>
      </c>
      <c r="F63" s="292">
        <f t="shared" si="4"/>
        <v>797911217.67999959</v>
      </c>
      <c r="G63" s="114">
        <f t="shared" si="0"/>
        <v>793722874.74999964</v>
      </c>
    </row>
    <row r="64" spans="1:7" x14ac:dyDescent="0.25">
      <c r="A64" s="177">
        <v>44706</v>
      </c>
      <c r="B64" s="116">
        <f t="shared" si="1"/>
        <v>14</v>
      </c>
      <c r="C64" s="292">
        <f t="shared" si="5"/>
        <v>8779065</v>
      </c>
      <c r="D64" s="115">
        <f t="shared" si="2"/>
        <v>4212440.24</v>
      </c>
      <c r="E64" s="114">
        <f t="shared" si="3"/>
        <v>4566624.76</v>
      </c>
      <c r="F64" s="292">
        <f t="shared" si="4"/>
        <v>793722874.74999964</v>
      </c>
      <c r="G64" s="114">
        <f t="shared" si="0"/>
        <v>789510434.50999963</v>
      </c>
    </row>
    <row r="65" spans="1:7" x14ac:dyDescent="0.25">
      <c r="A65" s="177">
        <v>44720</v>
      </c>
      <c r="B65" s="116">
        <f t="shared" si="1"/>
        <v>14</v>
      </c>
      <c r="C65" s="292">
        <f t="shared" si="5"/>
        <v>8779065</v>
      </c>
      <c r="D65" s="115">
        <f t="shared" si="2"/>
        <v>4236676.2</v>
      </c>
      <c r="E65" s="114">
        <f t="shared" si="3"/>
        <v>4542388.8</v>
      </c>
      <c r="F65" s="292">
        <f t="shared" si="4"/>
        <v>789510434.50999963</v>
      </c>
      <c r="G65" s="114">
        <f t="shared" si="0"/>
        <v>785273758.30999959</v>
      </c>
    </row>
    <row r="66" spans="1:7" x14ac:dyDescent="0.25">
      <c r="A66" s="177">
        <v>44734</v>
      </c>
      <c r="B66" s="116">
        <f t="shared" si="1"/>
        <v>14</v>
      </c>
      <c r="C66" s="292">
        <f t="shared" si="5"/>
        <v>8779065</v>
      </c>
      <c r="D66" s="115">
        <f t="shared" si="2"/>
        <v>4261051.5999999996</v>
      </c>
      <c r="E66" s="114">
        <f t="shared" si="3"/>
        <v>4518013.4000000004</v>
      </c>
      <c r="F66" s="292">
        <f t="shared" si="4"/>
        <v>785273758.30999959</v>
      </c>
      <c r="G66" s="114">
        <f t="shared" si="0"/>
        <v>781012706.70999956</v>
      </c>
    </row>
    <row r="67" spans="1:7" x14ac:dyDescent="0.25">
      <c r="A67" s="177">
        <v>44748</v>
      </c>
      <c r="B67" s="116">
        <f t="shared" si="1"/>
        <v>14</v>
      </c>
      <c r="C67" s="292">
        <f t="shared" si="5"/>
        <v>8779065</v>
      </c>
      <c r="D67" s="115">
        <f t="shared" si="2"/>
        <v>4285567.24</v>
      </c>
      <c r="E67" s="114">
        <f t="shared" si="3"/>
        <v>4493497.76</v>
      </c>
      <c r="F67" s="292">
        <f t="shared" si="4"/>
        <v>781012706.70999956</v>
      </c>
      <c r="G67" s="114">
        <f t="shared" si="0"/>
        <v>776727139.46999955</v>
      </c>
    </row>
    <row r="68" spans="1:7" x14ac:dyDescent="0.25">
      <c r="A68" s="177">
        <v>44762</v>
      </c>
      <c r="B68" s="116">
        <f t="shared" si="1"/>
        <v>14</v>
      </c>
      <c r="C68" s="292">
        <f t="shared" si="5"/>
        <v>8779065</v>
      </c>
      <c r="D68" s="115">
        <f t="shared" si="2"/>
        <v>4310223.92</v>
      </c>
      <c r="E68" s="114">
        <f t="shared" si="3"/>
        <v>4468841.08</v>
      </c>
      <c r="F68" s="292">
        <f t="shared" si="4"/>
        <v>776727139.46999955</v>
      </c>
      <c r="G68" s="114">
        <f t="shared" ref="G68:G131" si="6">F68-D68</f>
        <v>772416915.54999959</v>
      </c>
    </row>
    <row r="69" spans="1:7" x14ac:dyDescent="0.25">
      <c r="A69" s="177">
        <v>44776</v>
      </c>
      <c r="B69" s="116">
        <f t="shared" ref="B69:B132" si="7">_xlfn.DAYS(A69,A68)</f>
        <v>14</v>
      </c>
      <c r="C69" s="292">
        <f t="shared" si="5"/>
        <v>8779065</v>
      </c>
      <c r="D69" s="115">
        <f t="shared" ref="D69:D132" si="8">C69-E69</f>
        <v>4335022.47</v>
      </c>
      <c r="E69" s="114">
        <f t="shared" ref="E69:E132" si="9">ROUND(F69*$B$2*B69/365,2)</f>
        <v>4444042.53</v>
      </c>
      <c r="F69" s="292">
        <f t="shared" ref="F69:F132" si="10">G68</f>
        <v>772416915.54999959</v>
      </c>
      <c r="G69" s="114">
        <f t="shared" si="6"/>
        <v>768081893.07999957</v>
      </c>
    </row>
    <row r="70" spans="1:7" x14ac:dyDescent="0.25">
      <c r="A70" s="177">
        <v>44790</v>
      </c>
      <c r="B70" s="116">
        <f t="shared" si="7"/>
        <v>14</v>
      </c>
      <c r="C70" s="292">
        <f t="shared" ref="C70:C133" si="11">$D$2</f>
        <v>8779065</v>
      </c>
      <c r="D70" s="115">
        <f t="shared" si="8"/>
        <v>4359963.7</v>
      </c>
      <c r="E70" s="114">
        <f t="shared" si="9"/>
        <v>4419101.3</v>
      </c>
      <c r="F70" s="292">
        <f t="shared" si="10"/>
        <v>768081893.07999957</v>
      </c>
      <c r="G70" s="114">
        <f t="shared" si="6"/>
        <v>763721929.37999952</v>
      </c>
    </row>
    <row r="71" spans="1:7" x14ac:dyDescent="0.25">
      <c r="A71" s="177">
        <v>44804</v>
      </c>
      <c r="B71" s="116">
        <f t="shared" si="7"/>
        <v>14</v>
      </c>
      <c r="C71" s="292">
        <f t="shared" si="11"/>
        <v>8779065</v>
      </c>
      <c r="D71" s="115">
        <f t="shared" si="8"/>
        <v>4385048.42</v>
      </c>
      <c r="E71" s="114">
        <f t="shared" si="9"/>
        <v>4394016.58</v>
      </c>
      <c r="F71" s="292">
        <f t="shared" si="10"/>
        <v>763721929.37999952</v>
      </c>
      <c r="G71" s="114">
        <f t="shared" si="6"/>
        <v>759336880.95999956</v>
      </c>
    </row>
    <row r="72" spans="1:7" x14ac:dyDescent="0.25">
      <c r="A72" s="177">
        <v>44818</v>
      </c>
      <c r="B72" s="116">
        <f t="shared" si="7"/>
        <v>14</v>
      </c>
      <c r="C72" s="292">
        <f t="shared" si="11"/>
        <v>8779065</v>
      </c>
      <c r="D72" s="115">
        <f t="shared" si="8"/>
        <v>4410277.47</v>
      </c>
      <c r="E72" s="114">
        <f t="shared" si="9"/>
        <v>4368787.53</v>
      </c>
      <c r="F72" s="292">
        <f t="shared" si="10"/>
        <v>759336880.95999956</v>
      </c>
      <c r="G72" s="114">
        <f t="shared" si="6"/>
        <v>754926603.48999953</v>
      </c>
    </row>
    <row r="73" spans="1:7" x14ac:dyDescent="0.25">
      <c r="A73" s="177">
        <v>44832</v>
      </c>
      <c r="B73" s="116">
        <f t="shared" si="7"/>
        <v>14</v>
      </c>
      <c r="C73" s="292">
        <f t="shared" si="11"/>
        <v>8779065</v>
      </c>
      <c r="D73" s="115">
        <f t="shared" si="8"/>
        <v>4435651.66</v>
      </c>
      <c r="E73" s="114">
        <f t="shared" si="9"/>
        <v>4343413.34</v>
      </c>
      <c r="F73" s="292">
        <f t="shared" si="10"/>
        <v>754926603.48999953</v>
      </c>
      <c r="G73" s="114">
        <f t="shared" si="6"/>
        <v>750490951.82999957</v>
      </c>
    </row>
    <row r="74" spans="1:7" x14ac:dyDescent="0.25">
      <c r="A74" s="177">
        <v>44846</v>
      </c>
      <c r="B74" s="116">
        <f t="shared" si="7"/>
        <v>14</v>
      </c>
      <c r="C74" s="292">
        <f t="shared" si="11"/>
        <v>8779065</v>
      </c>
      <c r="D74" s="115">
        <f t="shared" si="8"/>
        <v>4461171.8499999996</v>
      </c>
      <c r="E74" s="114">
        <f t="shared" si="9"/>
        <v>4317893.1500000004</v>
      </c>
      <c r="F74" s="292">
        <f t="shared" si="10"/>
        <v>750490951.82999957</v>
      </c>
      <c r="G74" s="114">
        <f t="shared" si="6"/>
        <v>746029779.97999954</v>
      </c>
    </row>
    <row r="75" spans="1:7" x14ac:dyDescent="0.25">
      <c r="A75" s="177">
        <v>44860</v>
      </c>
      <c r="B75" s="116">
        <f t="shared" si="7"/>
        <v>14</v>
      </c>
      <c r="C75" s="292">
        <f t="shared" si="11"/>
        <v>8779065</v>
      </c>
      <c r="D75" s="115">
        <f t="shared" si="8"/>
        <v>4486838.87</v>
      </c>
      <c r="E75" s="114">
        <f t="shared" si="9"/>
        <v>4292226.13</v>
      </c>
      <c r="F75" s="292">
        <f t="shared" si="10"/>
        <v>746029779.97999954</v>
      </c>
      <c r="G75" s="114">
        <f t="shared" si="6"/>
        <v>741542941.10999954</v>
      </c>
    </row>
    <row r="76" spans="1:7" x14ac:dyDescent="0.25">
      <c r="A76" s="177">
        <v>44874</v>
      </c>
      <c r="B76" s="116">
        <f t="shared" si="7"/>
        <v>14</v>
      </c>
      <c r="C76" s="292">
        <f t="shared" si="11"/>
        <v>8779065</v>
      </c>
      <c r="D76" s="115">
        <f t="shared" si="8"/>
        <v>4512653.5599999996</v>
      </c>
      <c r="E76" s="114">
        <f t="shared" si="9"/>
        <v>4266411.4400000004</v>
      </c>
      <c r="F76" s="292">
        <f t="shared" si="10"/>
        <v>741542941.10999954</v>
      </c>
      <c r="G76" s="114">
        <f t="shared" si="6"/>
        <v>737030287.54999959</v>
      </c>
    </row>
    <row r="77" spans="1:7" x14ac:dyDescent="0.25">
      <c r="A77" s="177">
        <v>44888</v>
      </c>
      <c r="B77" s="116">
        <f t="shared" si="7"/>
        <v>14</v>
      </c>
      <c r="C77" s="292">
        <f t="shared" si="11"/>
        <v>8779065</v>
      </c>
      <c r="D77" s="115">
        <f t="shared" si="8"/>
        <v>4538616.7699999996</v>
      </c>
      <c r="E77" s="114">
        <f t="shared" si="9"/>
        <v>4240448.2300000004</v>
      </c>
      <c r="F77" s="292">
        <f t="shared" si="10"/>
        <v>737030287.54999959</v>
      </c>
      <c r="G77" s="114">
        <f t="shared" si="6"/>
        <v>732491670.77999961</v>
      </c>
    </row>
    <row r="78" spans="1:7" x14ac:dyDescent="0.25">
      <c r="A78" s="177">
        <v>44902</v>
      </c>
      <c r="B78" s="116">
        <f t="shared" si="7"/>
        <v>14</v>
      </c>
      <c r="C78" s="292">
        <f t="shared" si="11"/>
        <v>8779065</v>
      </c>
      <c r="D78" s="115">
        <f t="shared" si="8"/>
        <v>4564729.3600000003</v>
      </c>
      <c r="E78" s="114">
        <f t="shared" si="9"/>
        <v>4214335.6399999997</v>
      </c>
      <c r="F78" s="292">
        <f t="shared" si="10"/>
        <v>732491670.77999961</v>
      </c>
      <c r="G78" s="114">
        <f t="shared" si="6"/>
        <v>727926941.4199996</v>
      </c>
    </row>
    <row r="79" spans="1:7" x14ac:dyDescent="0.25">
      <c r="A79" s="177">
        <v>44916</v>
      </c>
      <c r="B79" s="116">
        <f t="shared" si="7"/>
        <v>14</v>
      </c>
      <c r="C79" s="292">
        <f t="shared" si="11"/>
        <v>8779065</v>
      </c>
      <c r="D79" s="115">
        <f t="shared" si="8"/>
        <v>4590992.1899999995</v>
      </c>
      <c r="E79" s="114">
        <f t="shared" si="9"/>
        <v>4188072.81</v>
      </c>
      <c r="F79" s="292">
        <f t="shared" si="10"/>
        <v>727926941.4199996</v>
      </c>
      <c r="G79" s="114">
        <f t="shared" si="6"/>
        <v>723335949.22999954</v>
      </c>
    </row>
    <row r="80" spans="1:7" x14ac:dyDescent="0.25">
      <c r="A80" s="177">
        <v>44930</v>
      </c>
      <c r="B80" s="116">
        <f t="shared" si="7"/>
        <v>14</v>
      </c>
      <c r="C80" s="292">
        <f t="shared" si="11"/>
        <v>8779065</v>
      </c>
      <c r="D80" s="115">
        <f t="shared" si="8"/>
        <v>4617406.1099999994</v>
      </c>
      <c r="E80" s="114">
        <f t="shared" si="9"/>
        <v>4161658.89</v>
      </c>
      <c r="F80" s="292">
        <f t="shared" si="10"/>
        <v>723335949.22999954</v>
      </c>
      <c r="G80" s="114">
        <f t="shared" si="6"/>
        <v>718718543.11999953</v>
      </c>
    </row>
    <row r="81" spans="1:7" x14ac:dyDescent="0.25">
      <c r="A81" s="177">
        <v>44944</v>
      </c>
      <c r="B81" s="116">
        <f t="shared" si="7"/>
        <v>14</v>
      </c>
      <c r="C81" s="292">
        <f t="shared" si="11"/>
        <v>8779065</v>
      </c>
      <c r="D81" s="115">
        <f t="shared" si="8"/>
        <v>4643972.01</v>
      </c>
      <c r="E81" s="114">
        <f t="shared" si="9"/>
        <v>4135092.99</v>
      </c>
      <c r="F81" s="292">
        <f t="shared" si="10"/>
        <v>718718543.11999953</v>
      </c>
      <c r="G81" s="114">
        <f t="shared" si="6"/>
        <v>714074571.10999954</v>
      </c>
    </row>
    <row r="82" spans="1:7" x14ac:dyDescent="0.25">
      <c r="A82" s="177">
        <v>44958</v>
      </c>
      <c r="B82" s="116">
        <f t="shared" si="7"/>
        <v>14</v>
      </c>
      <c r="C82" s="292">
        <f t="shared" si="11"/>
        <v>8779065</v>
      </c>
      <c r="D82" s="115">
        <f t="shared" si="8"/>
        <v>4670690.76</v>
      </c>
      <c r="E82" s="114">
        <f t="shared" si="9"/>
        <v>4108374.24</v>
      </c>
      <c r="F82" s="292">
        <f t="shared" si="10"/>
        <v>714074571.10999954</v>
      </c>
      <c r="G82" s="114">
        <f t="shared" si="6"/>
        <v>709403880.34999955</v>
      </c>
    </row>
    <row r="83" spans="1:7" x14ac:dyDescent="0.25">
      <c r="A83" s="177">
        <v>44972</v>
      </c>
      <c r="B83" s="116">
        <f t="shared" si="7"/>
        <v>14</v>
      </c>
      <c r="C83" s="292">
        <f t="shared" si="11"/>
        <v>8779065</v>
      </c>
      <c r="D83" s="115">
        <f t="shared" si="8"/>
        <v>4697563.2200000007</v>
      </c>
      <c r="E83" s="114">
        <f t="shared" si="9"/>
        <v>4081501.78</v>
      </c>
      <c r="F83" s="292">
        <f t="shared" si="10"/>
        <v>709403880.34999955</v>
      </c>
      <c r="G83" s="114">
        <f t="shared" si="6"/>
        <v>704706317.12999952</v>
      </c>
    </row>
    <row r="84" spans="1:7" x14ac:dyDescent="0.25">
      <c r="A84" s="177">
        <v>44986</v>
      </c>
      <c r="B84" s="116">
        <f t="shared" si="7"/>
        <v>14</v>
      </c>
      <c r="C84" s="292">
        <f t="shared" si="11"/>
        <v>8779065</v>
      </c>
      <c r="D84" s="115">
        <f t="shared" si="8"/>
        <v>4724590.3</v>
      </c>
      <c r="E84" s="114">
        <f t="shared" si="9"/>
        <v>4054474.7</v>
      </c>
      <c r="F84" s="292">
        <f t="shared" si="10"/>
        <v>704706317.12999952</v>
      </c>
      <c r="G84" s="114">
        <f t="shared" si="6"/>
        <v>699981726.82999957</v>
      </c>
    </row>
    <row r="85" spans="1:7" x14ac:dyDescent="0.25">
      <c r="A85" s="177">
        <v>45000</v>
      </c>
      <c r="B85" s="116">
        <f t="shared" si="7"/>
        <v>14</v>
      </c>
      <c r="C85" s="292">
        <f t="shared" si="11"/>
        <v>8779065</v>
      </c>
      <c r="D85" s="115">
        <f t="shared" si="8"/>
        <v>4751772.87</v>
      </c>
      <c r="E85" s="114">
        <f t="shared" si="9"/>
        <v>4027292.13</v>
      </c>
      <c r="F85" s="292">
        <f t="shared" si="10"/>
        <v>699981726.82999957</v>
      </c>
      <c r="G85" s="114">
        <f t="shared" si="6"/>
        <v>695229953.95999956</v>
      </c>
    </row>
    <row r="86" spans="1:7" x14ac:dyDescent="0.25">
      <c r="A86" s="177">
        <v>45014</v>
      </c>
      <c r="B86" s="116">
        <f t="shared" si="7"/>
        <v>14</v>
      </c>
      <c r="C86" s="292">
        <f t="shared" si="11"/>
        <v>8779065</v>
      </c>
      <c r="D86" s="115">
        <f t="shared" si="8"/>
        <v>4779111.84</v>
      </c>
      <c r="E86" s="114">
        <f t="shared" si="9"/>
        <v>3999953.16</v>
      </c>
      <c r="F86" s="292">
        <f t="shared" si="10"/>
        <v>695229953.95999956</v>
      </c>
      <c r="G86" s="114">
        <f t="shared" si="6"/>
        <v>690450842.11999953</v>
      </c>
    </row>
    <row r="87" spans="1:7" x14ac:dyDescent="0.25">
      <c r="A87" s="177">
        <v>45028</v>
      </c>
      <c r="B87" s="116">
        <f t="shared" si="7"/>
        <v>14</v>
      </c>
      <c r="C87" s="292">
        <f t="shared" si="11"/>
        <v>8779065</v>
      </c>
      <c r="D87" s="115">
        <f t="shared" si="8"/>
        <v>4806608.0999999996</v>
      </c>
      <c r="E87" s="114">
        <f t="shared" si="9"/>
        <v>3972456.9</v>
      </c>
      <c r="F87" s="292">
        <f t="shared" si="10"/>
        <v>690450842.11999953</v>
      </c>
      <c r="G87" s="114">
        <f t="shared" si="6"/>
        <v>685644234.0199995</v>
      </c>
    </row>
    <row r="88" spans="1:7" x14ac:dyDescent="0.25">
      <c r="A88" s="177">
        <v>45042</v>
      </c>
      <c r="B88" s="116">
        <f t="shared" si="7"/>
        <v>14</v>
      </c>
      <c r="C88" s="292">
        <f t="shared" si="11"/>
        <v>8779065</v>
      </c>
      <c r="D88" s="115">
        <f t="shared" si="8"/>
        <v>4834262.5600000005</v>
      </c>
      <c r="E88" s="114">
        <f t="shared" si="9"/>
        <v>3944802.44</v>
      </c>
      <c r="F88" s="292">
        <f t="shared" si="10"/>
        <v>685644234.0199995</v>
      </c>
      <c r="G88" s="114">
        <f t="shared" si="6"/>
        <v>680809971.45999956</v>
      </c>
    </row>
    <row r="89" spans="1:7" x14ac:dyDescent="0.25">
      <c r="A89" s="177">
        <v>45056</v>
      </c>
      <c r="B89" s="116">
        <f t="shared" si="7"/>
        <v>14</v>
      </c>
      <c r="C89" s="292">
        <f t="shared" si="11"/>
        <v>8779065</v>
      </c>
      <c r="D89" s="115">
        <f t="shared" si="8"/>
        <v>4862076.12</v>
      </c>
      <c r="E89" s="114">
        <f t="shared" si="9"/>
        <v>3916988.88</v>
      </c>
      <c r="F89" s="292">
        <f t="shared" si="10"/>
        <v>680809971.45999956</v>
      </c>
      <c r="G89" s="114">
        <f t="shared" si="6"/>
        <v>675947895.33999956</v>
      </c>
    </row>
    <row r="90" spans="1:7" x14ac:dyDescent="0.25">
      <c r="A90" s="177">
        <v>45070</v>
      </c>
      <c r="B90" s="116">
        <f t="shared" si="7"/>
        <v>14</v>
      </c>
      <c r="C90" s="292">
        <f t="shared" si="11"/>
        <v>8779065</v>
      </c>
      <c r="D90" s="115">
        <f t="shared" si="8"/>
        <v>4890049.71</v>
      </c>
      <c r="E90" s="114">
        <f t="shared" si="9"/>
        <v>3889015.29</v>
      </c>
      <c r="F90" s="292">
        <f t="shared" si="10"/>
        <v>675947895.33999956</v>
      </c>
      <c r="G90" s="114">
        <f t="shared" si="6"/>
        <v>671057845.62999952</v>
      </c>
    </row>
    <row r="91" spans="1:7" x14ac:dyDescent="0.25">
      <c r="A91" s="177">
        <v>45084</v>
      </c>
      <c r="B91" s="116">
        <f t="shared" si="7"/>
        <v>14</v>
      </c>
      <c r="C91" s="292">
        <f t="shared" si="11"/>
        <v>8779065</v>
      </c>
      <c r="D91" s="115">
        <f t="shared" si="8"/>
        <v>4918184.24</v>
      </c>
      <c r="E91" s="114">
        <f t="shared" si="9"/>
        <v>3860880.76</v>
      </c>
      <c r="F91" s="292">
        <f t="shared" si="10"/>
        <v>671057845.62999952</v>
      </c>
      <c r="G91" s="114">
        <f t="shared" si="6"/>
        <v>666139661.38999951</v>
      </c>
    </row>
    <row r="92" spans="1:7" x14ac:dyDescent="0.25">
      <c r="A92" s="177">
        <v>45098</v>
      </c>
      <c r="B92" s="116">
        <f t="shared" si="7"/>
        <v>14</v>
      </c>
      <c r="C92" s="292">
        <f t="shared" si="11"/>
        <v>8779065</v>
      </c>
      <c r="D92" s="115">
        <f t="shared" si="8"/>
        <v>4946480.6500000004</v>
      </c>
      <c r="E92" s="114">
        <f t="shared" si="9"/>
        <v>3832584.35</v>
      </c>
      <c r="F92" s="292">
        <f t="shared" si="10"/>
        <v>666139661.38999951</v>
      </c>
      <c r="G92" s="114">
        <f t="shared" si="6"/>
        <v>661193180.73999953</v>
      </c>
    </row>
    <row r="93" spans="1:7" x14ac:dyDescent="0.25">
      <c r="A93" s="177">
        <v>45112</v>
      </c>
      <c r="B93" s="116">
        <f t="shared" si="7"/>
        <v>14</v>
      </c>
      <c r="C93" s="292">
        <f t="shared" si="11"/>
        <v>8779065</v>
      </c>
      <c r="D93" s="115">
        <f t="shared" si="8"/>
        <v>4974939.8499999996</v>
      </c>
      <c r="E93" s="114">
        <f t="shared" si="9"/>
        <v>3804125.15</v>
      </c>
      <c r="F93" s="292">
        <f t="shared" si="10"/>
        <v>661193180.73999953</v>
      </c>
      <c r="G93" s="114">
        <f t="shared" si="6"/>
        <v>656218240.88999951</v>
      </c>
    </row>
    <row r="94" spans="1:7" x14ac:dyDescent="0.25">
      <c r="A94" s="177">
        <v>45126</v>
      </c>
      <c r="B94" s="116">
        <f t="shared" si="7"/>
        <v>14</v>
      </c>
      <c r="C94" s="292">
        <f t="shared" si="11"/>
        <v>8779065</v>
      </c>
      <c r="D94" s="115">
        <f t="shared" si="8"/>
        <v>5003562.79</v>
      </c>
      <c r="E94" s="114">
        <f t="shared" si="9"/>
        <v>3775502.21</v>
      </c>
      <c r="F94" s="292">
        <f t="shared" si="10"/>
        <v>656218240.88999951</v>
      </c>
      <c r="G94" s="114">
        <f t="shared" si="6"/>
        <v>651214678.09999955</v>
      </c>
    </row>
    <row r="95" spans="1:7" x14ac:dyDescent="0.25">
      <c r="A95" s="177">
        <v>45140</v>
      </c>
      <c r="B95" s="116">
        <f t="shared" si="7"/>
        <v>14</v>
      </c>
      <c r="C95" s="292">
        <f t="shared" si="11"/>
        <v>8779065</v>
      </c>
      <c r="D95" s="115">
        <f t="shared" si="8"/>
        <v>5032350.41</v>
      </c>
      <c r="E95" s="114">
        <f t="shared" si="9"/>
        <v>3746714.59</v>
      </c>
      <c r="F95" s="292">
        <f t="shared" si="10"/>
        <v>651214678.09999955</v>
      </c>
      <c r="G95" s="114">
        <f t="shared" si="6"/>
        <v>646182327.68999958</v>
      </c>
    </row>
    <row r="96" spans="1:7" x14ac:dyDescent="0.25">
      <c r="A96" s="177">
        <v>45154</v>
      </c>
      <c r="B96" s="116">
        <f t="shared" si="7"/>
        <v>14</v>
      </c>
      <c r="C96" s="292">
        <f t="shared" si="11"/>
        <v>8779065</v>
      </c>
      <c r="D96" s="115">
        <f t="shared" si="8"/>
        <v>5061303.66</v>
      </c>
      <c r="E96" s="114">
        <f t="shared" si="9"/>
        <v>3717761.34</v>
      </c>
      <c r="F96" s="292">
        <f t="shared" si="10"/>
        <v>646182327.68999958</v>
      </c>
      <c r="G96" s="114">
        <f t="shared" si="6"/>
        <v>641121024.02999961</v>
      </c>
    </row>
    <row r="97" spans="1:7" x14ac:dyDescent="0.25">
      <c r="A97" s="177">
        <v>45168</v>
      </c>
      <c r="B97" s="116">
        <f t="shared" si="7"/>
        <v>14</v>
      </c>
      <c r="C97" s="292">
        <f t="shared" si="11"/>
        <v>8779065</v>
      </c>
      <c r="D97" s="115">
        <f t="shared" si="8"/>
        <v>5090423.49</v>
      </c>
      <c r="E97" s="114">
        <f t="shared" si="9"/>
        <v>3688641.51</v>
      </c>
      <c r="F97" s="292">
        <f t="shared" si="10"/>
        <v>641121024.02999961</v>
      </c>
      <c r="G97" s="114">
        <f t="shared" si="6"/>
        <v>636030600.5399996</v>
      </c>
    </row>
    <row r="98" spans="1:7" x14ac:dyDescent="0.25">
      <c r="A98" s="177">
        <v>45182</v>
      </c>
      <c r="B98" s="116">
        <f t="shared" si="7"/>
        <v>14</v>
      </c>
      <c r="C98" s="292">
        <f t="shared" si="11"/>
        <v>8779065</v>
      </c>
      <c r="D98" s="115">
        <f t="shared" si="8"/>
        <v>5119710.8599999994</v>
      </c>
      <c r="E98" s="114">
        <f t="shared" si="9"/>
        <v>3659354.14</v>
      </c>
      <c r="F98" s="292">
        <f t="shared" si="10"/>
        <v>636030600.5399996</v>
      </c>
      <c r="G98" s="114">
        <f t="shared" si="6"/>
        <v>630910889.67999959</v>
      </c>
    </row>
    <row r="99" spans="1:7" x14ac:dyDescent="0.25">
      <c r="A99" s="177">
        <v>45196</v>
      </c>
      <c r="B99" s="116">
        <f t="shared" si="7"/>
        <v>14</v>
      </c>
      <c r="C99" s="292">
        <f t="shared" si="11"/>
        <v>8779065</v>
      </c>
      <c r="D99" s="115">
        <f t="shared" si="8"/>
        <v>5149166.7300000004</v>
      </c>
      <c r="E99" s="114">
        <f t="shared" si="9"/>
        <v>3629898.27</v>
      </c>
      <c r="F99" s="292">
        <f t="shared" si="10"/>
        <v>630910889.67999959</v>
      </c>
      <c r="G99" s="114">
        <f t="shared" si="6"/>
        <v>625761722.94999957</v>
      </c>
    </row>
    <row r="100" spans="1:7" x14ac:dyDescent="0.25">
      <c r="A100" s="177">
        <v>45210</v>
      </c>
      <c r="B100" s="116">
        <f t="shared" si="7"/>
        <v>14</v>
      </c>
      <c r="C100" s="292">
        <f t="shared" si="11"/>
        <v>8779065</v>
      </c>
      <c r="D100" s="115">
        <f t="shared" si="8"/>
        <v>5178792.07</v>
      </c>
      <c r="E100" s="114">
        <f t="shared" si="9"/>
        <v>3600272.93</v>
      </c>
      <c r="F100" s="292">
        <f t="shared" si="10"/>
        <v>625761722.94999957</v>
      </c>
      <c r="G100" s="114">
        <f t="shared" si="6"/>
        <v>620582930.87999952</v>
      </c>
    </row>
    <row r="101" spans="1:7" x14ac:dyDescent="0.25">
      <c r="A101" s="177">
        <v>45224</v>
      </c>
      <c r="B101" s="116">
        <f t="shared" si="7"/>
        <v>14</v>
      </c>
      <c r="C101" s="292">
        <f t="shared" si="11"/>
        <v>8779065</v>
      </c>
      <c r="D101" s="115">
        <f t="shared" si="8"/>
        <v>5208587.8599999994</v>
      </c>
      <c r="E101" s="114">
        <f t="shared" si="9"/>
        <v>3570477.14</v>
      </c>
      <c r="F101" s="292">
        <f t="shared" si="10"/>
        <v>620582930.87999952</v>
      </c>
      <c r="G101" s="114">
        <f t="shared" si="6"/>
        <v>615374343.0199995</v>
      </c>
    </row>
    <row r="102" spans="1:7" x14ac:dyDescent="0.25">
      <c r="A102" s="177">
        <v>45238</v>
      </c>
      <c r="B102" s="116">
        <f t="shared" si="7"/>
        <v>14</v>
      </c>
      <c r="C102" s="292">
        <f t="shared" si="11"/>
        <v>8779065</v>
      </c>
      <c r="D102" s="115">
        <f t="shared" si="8"/>
        <v>5238555.08</v>
      </c>
      <c r="E102" s="114">
        <f t="shared" si="9"/>
        <v>3540509.92</v>
      </c>
      <c r="F102" s="292">
        <f t="shared" si="10"/>
        <v>615374343.0199995</v>
      </c>
      <c r="G102" s="114">
        <f t="shared" si="6"/>
        <v>610135787.93999946</v>
      </c>
    </row>
    <row r="103" spans="1:7" x14ac:dyDescent="0.25">
      <c r="A103" s="177">
        <v>45252</v>
      </c>
      <c r="B103" s="116">
        <f t="shared" si="7"/>
        <v>14</v>
      </c>
      <c r="C103" s="292">
        <f t="shared" si="11"/>
        <v>8779065</v>
      </c>
      <c r="D103" s="115">
        <f t="shared" si="8"/>
        <v>5268694.71</v>
      </c>
      <c r="E103" s="114">
        <f t="shared" si="9"/>
        <v>3510370.29</v>
      </c>
      <c r="F103" s="292">
        <f t="shared" si="10"/>
        <v>610135787.93999946</v>
      </c>
      <c r="G103" s="114">
        <f t="shared" si="6"/>
        <v>604867093.22999942</v>
      </c>
    </row>
    <row r="104" spans="1:7" x14ac:dyDescent="0.25">
      <c r="A104" s="177">
        <v>45266</v>
      </c>
      <c r="B104" s="116">
        <f t="shared" si="7"/>
        <v>14</v>
      </c>
      <c r="C104" s="292">
        <f t="shared" si="11"/>
        <v>8779065</v>
      </c>
      <c r="D104" s="115">
        <f t="shared" si="8"/>
        <v>5299007.75</v>
      </c>
      <c r="E104" s="114">
        <f t="shared" si="9"/>
        <v>3480057.25</v>
      </c>
      <c r="F104" s="292">
        <f t="shared" si="10"/>
        <v>604867093.22999942</v>
      </c>
      <c r="G104" s="114">
        <f t="shared" si="6"/>
        <v>599568085.47999942</v>
      </c>
    </row>
    <row r="105" spans="1:7" x14ac:dyDescent="0.25">
      <c r="A105" s="177">
        <v>45280</v>
      </c>
      <c r="B105" s="116">
        <f t="shared" si="7"/>
        <v>14</v>
      </c>
      <c r="C105" s="292">
        <f t="shared" si="11"/>
        <v>8779065</v>
      </c>
      <c r="D105" s="115">
        <f t="shared" si="8"/>
        <v>5329495.1899999995</v>
      </c>
      <c r="E105" s="114">
        <f t="shared" si="9"/>
        <v>3449569.81</v>
      </c>
      <c r="F105" s="292">
        <f t="shared" si="10"/>
        <v>599568085.47999942</v>
      </c>
      <c r="G105" s="114">
        <f t="shared" si="6"/>
        <v>594238590.28999937</v>
      </c>
    </row>
    <row r="106" spans="1:7" x14ac:dyDescent="0.25">
      <c r="A106" s="177">
        <v>45294</v>
      </c>
      <c r="B106" s="116">
        <f t="shared" si="7"/>
        <v>14</v>
      </c>
      <c r="C106" s="292">
        <f t="shared" si="11"/>
        <v>8779065</v>
      </c>
      <c r="D106" s="115">
        <f t="shared" si="8"/>
        <v>5360158.04</v>
      </c>
      <c r="E106" s="114">
        <f t="shared" si="9"/>
        <v>3418906.96</v>
      </c>
      <c r="F106" s="292">
        <f t="shared" si="10"/>
        <v>594238590.28999937</v>
      </c>
      <c r="G106" s="114">
        <f t="shared" si="6"/>
        <v>588878432.2499994</v>
      </c>
    </row>
    <row r="107" spans="1:7" x14ac:dyDescent="0.25">
      <c r="A107" s="177">
        <v>45308</v>
      </c>
      <c r="B107" s="116">
        <f t="shared" si="7"/>
        <v>14</v>
      </c>
      <c r="C107" s="292">
        <f t="shared" si="11"/>
        <v>8779065</v>
      </c>
      <c r="D107" s="115">
        <f t="shared" si="8"/>
        <v>5390997.3100000005</v>
      </c>
      <c r="E107" s="114">
        <f t="shared" si="9"/>
        <v>3388067.69</v>
      </c>
      <c r="F107" s="292">
        <f t="shared" si="10"/>
        <v>588878432.2499994</v>
      </c>
      <c r="G107" s="114">
        <f t="shared" si="6"/>
        <v>583487434.93999946</v>
      </c>
    </row>
    <row r="108" spans="1:7" x14ac:dyDescent="0.25">
      <c r="A108" s="177">
        <v>45322</v>
      </c>
      <c r="B108" s="116">
        <f t="shared" si="7"/>
        <v>14</v>
      </c>
      <c r="C108" s="292">
        <f t="shared" si="11"/>
        <v>8779065</v>
      </c>
      <c r="D108" s="115">
        <f t="shared" si="8"/>
        <v>5422014</v>
      </c>
      <c r="E108" s="114">
        <f t="shared" si="9"/>
        <v>3357051</v>
      </c>
      <c r="F108" s="292">
        <f t="shared" si="10"/>
        <v>583487434.93999946</v>
      </c>
      <c r="G108" s="114">
        <f t="shared" si="6"/>
        <v>578065420.93999946</v>
      </c>
    </row>
    <row r="109" spans="1:7" x14ac:dyDescent="0.25">
      <c r="A109" s="177">
        <v>45336</v>
      </c>
      <c r="B109" s="116">
        <f t="shared" si="7"/>
        <v>14</v>
      </c>
      <c r="C109" s="292">
        <f t="shared" si="11"/>
        <v>8779065</v>
      </c>
      <c r="D109" s="115">
        <f t="shared" si="8"/>
        <v>5453209.1500000004</v>
      </c>
      <c r="E109" s="114">
        <f t="shared" si="9"/>
        <v>3325855.85</v>
      </c>
      <c r="F109" s="292">
        <f t="shared" si="10"/>
        <v>578065420.93999946</v>
      </c>
      <c r="G109" s="114">
        <f t="shared" si="6"/>
        <v>572612211.78999949</v>
      </c>
    </row>
    <row r="110" spans="1:7" x14ac:dyDescent="0.25">
      <c r="A110" s="177">
        <v>45350</v>
      </c>
      <c r="B110" s="116">
        <f t="shared" si="7"/>
        <v>14</v>
      </c>
      <c r="C110" s="292">
        <f t="shared" si="11"/>
        <v>8779065</v>
      </c>
      <c r="D110" s="115">
        <f t="shared" si="8"/>
        <v>5484583.7799999993</v>
      </c>
      <c r="E110" s="114">
        <f t="shared" si="9"/>
        <v>3294481.22</v>
      </c>
      <c r="F110" s="292">
        <f t="shared" si="10"/>
        <v>572612211.78999949</v>
      </c>
      <c r="G110" s="114">
        <f t="shared" si="6"/>
        <v>567127628.00999951</v>
      </c>
    </row>
    <row r="111" spans="1:7" x14ac:dyDescent="0.25">
      <c r="A111" s="177">
        <v>45364</v>
      </c>
      <c r="B111" s="116">
        <f t="shared" si="7"/>
        <v>14</v>
      </c>
      <c r="C111" s="292">
        <f t="shared" si="11"/>
        <v>8779065</v>
      </c>
      <c r="D111" s="115">
        <f t="shared" si="8"/>
        <v>5516138.9199999999</v>
      </c>
      <c r="E111" s="114">
        <f t="shared" si="9"/>
        <v>3262926.08</v>
      </c>
      <c r="F111" s="292">
        <f t="shared" si="10"/>
        <v>567127628.00999951</v>
      </c>
      <c r="G111" s="114">
        <f t="shared" si="6"/>
        <v>561611489.08999956</v>
      </c>
    </row>
    <row r="112" spans="1:7" x14ac:dyDescent="0.25">
      <c r="A112" s="177">
        <v>45378</v>
      </c>
      <c r="B112" s="116">
        <f t="shared" si="7"/>
        <v>14</v>
      </c>
      <c r="C112" s="292">
        <f t="shared" si="11"/>
        <v>8779065</v>
      </c>
      <c r="D112" s="115">
        <f t="shared" si="8"/>
        <v>5547875.6099999994</v>
      </c>
      <c r="E112" s="114">
        <f t="shared" si="9"/>
        <v>3231189.39</v>
      </c>
      <c r="F112" s="292">
        <f t="shared" si="10"/>
        <v>561611489.08999956</v>
      </c>
      <c r="G112" s="114">
        <f t="shared" si="6"/>
        <v>556063613.47999954</v>
      </c>
    </row>
    <row r="113" spans="1:7" x14ac:dyDescent="0.25">
      <c r="A113" s="177">
        <v>45392</v>
      </c>
      <c r="B113" s="116">
        <f t="shared" si="7"/>
        <v>14</v>
      </c>
      <c r="C113" s="292">
        <f t="shared" si="11"/>
        <v>8779065</v>
      </c>
      <c r="D113" s="115">
        <f t="shared" si="8"/>
        <v>5579794.9000000004</v>
      </c>
      <c r="E113" s="114">
        <f t="shared" si="9"/>
        <v>3199270.1</v>
      </c>
      <c r="F113" s="292">
        <f t="shared" si="10"/>
        <v>556063613.47999954</v>
      </c>
      <c r="G113" s="114">
        <f t="shared" si="6"/>
        <v>550483818.57999957</v>
      </c>
    </row>
    <row r="114" spans="1:7" x14ac:dyDescent="0.25">
      <c r="A114" s="177">
        <v>45406</v>
      </c>
      <c r="B114" s="116">
        <f t="shared" si="7"/>
        <v>14</v>
      </c>
      <c r="C114" s="292">
        <f t="shared" si="11"/>
        <v>8779065</v>
      </c>
      <c r="D114" s="115">
        <f t="shared" si="8"/>
        <v>5611897.8200000003</v>
      </c>
      <c r="E114" s="114">
        <f t="shared" si="9"/>
        <v>3167167.18</v>
      </c>
      <c r="F114" s="292">
        <f t="shared" si="10"/>
        <v>550483818.57999957</v>
      </c>
      <c r="G114" s="114">
        <f t="shared" si="6"/>
        <v>544871920.75999951</v>
      </c>
    </row>
    <row r="115" spans="1:7" x14ac:dyDescent="0.25">
      <c r="A115" s="177">
        <v>45420</v>
      </c>
      <c r="B115" s="116">
        <f t="shared" si="7"/>
        <v>14</v>
      </c>
      <c r="C115" s="292">
        <f t="shared" si="11"/>
        <v>8779065</v>
      </c>
      <c r="D115" s="115">
        <f t="shared" si="8"/>
        <v>5644185.46</v>
      </c>
      <c r="E115" s="114">
        <f t="shared" si="9"/>
        <v>3134879.54</v>
      </c>
      <c r="F115" s="292">
        <f t="shared" si="10"/>
        <v>544871920.75999951</v>
      </c>
      <c r="G115" s="114">
        <f t="shared" si="6"/>
        <v>539227735.29999948</v>
      </c>
    </row>
    <row r="116" spans="1:7" x14ac:dyDescent="0.25">
      <c r="A116" s="177">
        <v>45434</v>
      </c>
      <c r="B116" s="116">
        <f t="shared" si="7"/>
        <v>14</v>
      </c>
      <c r="C116" s="292">
        <f t="shared" si="11"/>
        <v>8779065</v>
      </c>
      <c r="D116" s="115">
        <f t="shared" si="8"/>
        <v>5676658.8499999996</v>
      </c>
      <c r="E116" s="114">
        <f t="shared" si="9"/>
        <v>3102406.15</v>
      </c>
      <c r="F116" s="292">
        <f t="shared" si="10"/>
        <v>539227735.29999948</v>
      </c>
      <c r="G116" s="114">
        <f t="shared" si="6"/>
        <v>533551076.44999945</v>
      </c>
    </row>
    <row r="117" spans="1:7" x14ac:dyDescent="0.25">
      <c r="A117" s="177">
        <v>45448</v>
      </c>
      <c r="B117" s="116">
        <f t="shared" si="7"/>
        <v>14</v>
      </c>
      <c r="C117" s="292">
        <f t="shared" si="11"/>
        <v>8779065</v>
      </c>
      <c r="D117" s="115">
        <f t="shared" si="8"/>
        <v>5709319.0800000001</v>
      </c>
      <c r="E117" s="114">
        <f t="shared" si="9"/>
        <v>3069745.92</v>
      </c>
      <c r="F117" s="292">
        <f t="shared" si="10"/>
        <v>533551076.44999945</v>
      </c>
      <c r="G117" s="114">
        <f t="shared" si="6"/>
        <v>527841757.36999947</v>
      </c>
    </row>
    <row r="118" spans="1:7" x14ac:dyDescent="0.25">
      <c r="A118" s="177">
        <v>45462</v>
      </c>
      <c r="B118" s="116">
        <f t="shared" si="7"/>
        <v>14</v>
      </c>
      <c r="C118" s="292">
        <f t="shared" si="11"/>
        <v>8779065</v>
      </c>
      <c r="D118" s="115">
        <f t="shared" si="8"/>
        <v>5742167.2200000007</v>
      </c>
      <c r="E118" s="114">
        <f t="shared" si="9"/>
        <v>3036897.78</v>
      </c>
      <c r="F118" s="292">
        <f t="shared" si="10"/>
        <v>527841757.36999947</v>
      </c>
      <c r="G118" s="114">
        <f t="shared" si="6"/>
        <v>522099590.14999944</v>
      </c>
    </row>
    <row r="119" spans="1:7" x14ac:dyDescent="0.25">
      <c r="A119" s="177">
        <v>45476</v>
      </c>
      <c r="B119" s="116">
        <f t="shared" si="7"/>
        <v>14</v>
      </c>
      <c r="C119" s="292">
        <f t="shared" si="11"/>
        <v>8779065</v>
      </c>
      <c r="D119" s="115">
        <f t="shared" si="8"/>
        <v>5775204.3399999999</v>
      </c>
      <c r="E119" s="114">
        <f t="shared" si="9"/>
        <v>3003860.66</v>
      </c>
      <c r="F119" s="292">
        <f t="shared" si="10"/>
        <v>522099590.14999944</v>
      </c>
      <c r="G119" s="114">
        <f t="shared" si="6"/>
        <v>516324385.80999947</v>
      </c>
    </row>
    <row r="120" spans="1:7" x14ac:dyDescent="0.25">
      <c r="A120" s="177">
        <v>45490</v>
      </c>
      <c r="B120" s="116">
        <f t="shared" si="7"/>
        <v>14</v>
      </c>
      <c r="C120" s="292">
        <f t="shared" si="11"/>
        <v>8779065</v>
      </c>
      <c r="D120" s="115">
        <f t="shared" si="8"/>
        <v>5808431.5499999998</v>
      </c>
      <c r="E120" s="114">
        <f t="shared" si="9"/>
        <v>2970633.45</v>
      </c>
      <c r="F120" s="292">
        <f t="shared" si="10"/>
        <v>516324385.80999947</v>
      </c>
      <c r="G120" s="114">
        <f t="shared" si="6"/>
        <v>510515954.25999945</v>
      </c>
    </row>
    <row r="121" spans="1:7" x14ac:dyDescent="0.25">
      <c r="A121" s="177">
        <v>45504</v>
      </c>
      <c r="B121" s="116">
        <f t="shared" si="7"/>
        <v>14</v>
      </c>
      <c r="C121" s="292">
        <f t="shared" si="11"/>
        <v>8779065</v>
      </c>
      <c r="D121" s="115">
        <f t="shared" si="8"/>
        <v>5841849.9199999999</v>
      </c>
      <c r="E121" s="114">
        <f t="shared" si="9"/>
        <v>2937215.08</v>
      </c>
      <c r="F121" s="292">
        <f t="shared" si="10"/>
        <v>510515954.25999945</v>
      </c>
      <c r="G121" s="114">
        <f t="shared" si="6"/>
        <v>504674104.33999944</v>
      </c>
    </row>
    <row r="122" spans="1:7" x14ac:dyDescent="0.25">
      <c r="A122" s="177">
        <v>45518</v>
      </c>
      <c r="B122" s="116">
        <f t="shared" si="7"/>
        <v>14</v>
      </c>
      <c r="C122" s="292">
        <f t="shared" si="11"/>
        <v>8779065</v>
      </c>
      <c r="D122" s="115">
        <f t="shared" si="8"/>
        <v>5875460.5600000005</v>
      </c>
      <c r="E122" s="114">
        <f t="shared" si="9"/>
        <v>2903604.44</v>
      </c>
      <c r="F122" s="292">
        <f t="shared" si="10"/>
        <v>504674104.33999944</v>
      </c>
      <c r="G122" s="114">
        <f t="shared" si="6"/>
        <v>498798643.77999943</v>
      </c>
    </row>
    <row r="123" spans="1:7" x14ac:dyDescent="0.25">
      <c r="A123" s="177">
        <v>45532</v>
      </c>
      <c r="B123" s="116">
        <f t="shared" si="7"/>
        <v>14</v>
      </c>
      <c r="C123" s="292">
        <f t="shared" si="11"/>
        <v>8779065</v>
      </c>
      <c r="D123" s="115">
        <f t="shared" si="8"/>
        <v>5909264.5800000001</v>
      </c>
      <c r="E123" s="114">
        <f t="shared" si="9"/>
        <v>2869800.42</v>
      </c>
      <c r="F123" s="292">
        <f t="shared" si="10"/>
        <v>498798643.77999943</v>
      </c>
      <c r="G123" s="114">
        <f t="shared" si="6"/>
        <v>492889379.19999945</v>
      </c>
    </row>
    <row r="124" spans="1:7" x14ac:dyDescent="0.25">
      <c r="A124" s="177">
        <v>45546</v>
      </c>
      <c r="B124" s="116">
        <f t="shared" si="7"/>
        <v>14</v>
      </c>
      <c r="C124" s="292">
        <f t="shared" si="11"/>
        <v>8779065</v>
      </c>
      <c r="D124" s="115">
        <f t="shared" si="8"/>
        <v>5943263.0899999999</v>
      </c>
      <c r="E124" s="114">
        <f t="shared" si="9"/>
        <v>2835801.91</v>
      </c>
      <c r="F124" s="292">
        <f t="shared" si="10"/>
        <v>492889379.19999945</v>
      </c>
      <c r="G124" s="114">
        <f t="shared" si="6"/>
        <v>486946116.10999948</v>
      </c>
    </row>
    <row r="125" spans="1:7" x14ac:dyDescent="0.25">
      <c r="A125" s="177">
        <v>45560</v>
      </c>
      <c r="B125" s="116">
        <f t="shared" si="7"/>
        <v>14</v>
      </c>
      <c r="C125" s="292">
        <f t="shared" si="11"/>
        <v>8779065</v>
      </c>
      <c r="D125" s="115">
        <f t="shared" si="8"/>
        <v>5977457.21</v>
      </c>
      <c r="E125" s="114">
        <f t="shared" si="9"/>
        <v>2801607.79</v>
      </c>
      <c r="F125" s="292">
        <f t="shared" si="10"/>
        <v>486946116.10999948</v>
      </c>
      <c r="G125" s="114">
        <f t="shared" si="6"/>
        <v>480968658.8999995</v>
      </c>
    </row>
    <row r="126" spans="1:7" x14ac:dyDescent="0.25">
      <c r="A126" s="177">
        <v>45574</v>
      </c>
      <c r="B126" s="116">
        <f t="shared" si="7"/>
        <v>14</v>
      </c>
      <c r="C126" s="292">
        <f t="shared" si="11"/>
        <v>8779065</v>
      </c>
      <c r="D126" s="115">
        <f t="shared" si="8"/>
        <v>6011848.0600000005</v>
      </c>
      <c r="E126" s="114">
        <f t="shared" si="9"/>
        <v>2767216.94</v>
      </c>
      <c r="F126" s="292">
        <f t="shared" si="10"/>
        <v>480968658.8999995</v>
      </c>
      <c r="G126" s="114">
        <f t="shared" si="6"/>
        <v>474956810.8399995</v>
      </c>
    </row>
    <row r="127" spans="1:7" x14ac:dyDescent="0.25">
      <c r="A127" s="177">
        <v>45588</v>
      </c>
      <c r="B127" s="116">
        <f t="shared" si="7"/>
        <v>14</v>
      </c>
      <c r="C127" s="292">
        <f t="shared" si="11"/>
        <v>8779065</v>
      </c>
      <c r="D127" s="115">
        <f t="shared" si="8"/>
        <v>6046436.7699999996</v>
      </c>
      <c r="E127" s="114">
        <f t="shared" si="9"/>
        <v>2732628.23</v>
      </c>
      <c r="F127" s="292">
        <f t="shared" si="10"/>
        <v>474956810.8399995</v>
      </c>
      <c r="G127" s="114">
        <f t="shared" si="6"/>
        <v>468910374.06999952</v>
      </c>
    </row>
    <row r="128" spans="1:7" x14ac:dyDescent="0.25">
      <c r="A128" s="177">
        <v>45602</v>
      </c>
      <c r="B128" s="116">
        <f t="shared" si="7"/>
        <v>14</v>
      </c>
      <c r="C128" s="292">
        <f t="shared" si="11"/>
        <v>8779065</v>
      </c>
      <c r="D128" s="115">
        <f t="shared" si="8"/>
        <v>6081224.4900000002</v>
      </c>
      <c r="E128" s="114">
        <f t="shared" si="9"/>
        <v>2697840.51</v>
      </c>
      <c r="F128" s="292">
        <f t="shared" si="10"/>
        <v>468910374.06999952</v>
      </c>
      <c r="G128" s="114">
        <f t="shared" si="6"/>
        <v>462829149.57999951</v>
      </c>
    </row>
    <row r="129" spans="1:7" x14ac:dyDescent="0.25">
      <c r="A129" s="177">
        <v>45616</v>
      </c>
      <c r="B129" s="116">
        <f t="shared" si="7"/>
        <v>14</v>
      </c>
      <c r="C129" s="292">
        <f t="shared" si="11"/>
        <v>8779065</v>
      </c>
      <c r="D129" s="115">
        <f t="shared" si="8"/>
        <v>6116212.3599999994</v>
      </c>
      <c r="E129" s="114">
        <f t="shared" si="9"/>
        <v>2662852.64</v>
      </c>
      <c r="F129" s="292">
        <f t="shared" si="10"/>
        <v>462829149.57999951</v>
      </c>
      <c r="G129" s="114">
        <f t="shared" si="6"/>
        <v>456712937.21999949</v>
      </c>
    </row>
    <row r="130" spans="1:7" x14ac:dyDescent="0.25">
      <c r="A130" s="177">
        <v>45630</v>
      </c>
      <c r="B130" s="116">
        <f t="shared" si="7"/>
        <v>14</v>
      </c>
      <c r="C130" s="292">
        <f t="shared" si="11"/>
        <v>8779065</v>
      </c>
      <c r="D130" s="115">
        <f t="shared" si="8"/>
        <v>6151401.5299999993</v>
      </c>
      <c r="E130" s="114">
        <f t="shared" si="9"/>
        <v>2627663.4700000002</v>
      </c>
      <c r="F130" s="292">
        <f t="shared" si="10"/>
        <v>456712937.21999949</v>
      </c>
      <c r="G130" s="114">
        <f t="shared" si="6"/>
        <v>450561535.68999952</v>
      </c>
    </row>
    <row r="131" spans="1:7" x14ac:dyDescent="0.25">
      <c r="A131" s="177">
        <v>45644</v>
      </c>
      <c r="B131" s="116">
        <f t="shared" si="7"/>
        <v>14</v>
      </c>
      <c r="C131" s="292">
        <f t="shared" si="11"/>
        <v>8779065</v>
      </c>
      <c r="D131" s="115">
        <f t="shared" si="8"/>
        <v>6186793.1500000004</v>
      </c>
      <c r="E131" s="114">
        <f t="shared" si="9"/>
        <v>2592271.85</v>
      </c>
      <c r="F131" s="292">
        <f t="shared" si="10"/>
        <v>450561535.68999952</v>
      </c>
      <c r="G131" s="114">
        <f t="shared" si="6"/>
        <v>444374742.53999954</v>
      </c>
    </row>
    <row r="132" spans="1:7" x14ac:dyDescent="0.25">
      <c r="A132" s="177">
        <v>45658</v>
      </c>
      <c r="B132" s="116">
        <f t="shared" si="7"/>
        <v>14</v>
      </c>
      <c r="C132" s="292">
        <f t="shared" si="11"/>
        <v>8779065</v>
      </c>
      <c r="D132" s="115">
        <f t="shared" si="8"/>
        <v>6222388.4000000004</v>
      </c>
      <c r="E132" s="114">
        <f t="shared" si="9"/>
        <v>2556676.6</v>
      </c>
      <c r="F132" s="292">
        <f t="shared" si="10"/>
        <v>444374742.53999954</v>
      </c>
      <c r="G132" s="114">
        <f t="shared" ref="G132:G191" si="12">F132-D132</f>
        <v>438152354.13999957</v>
      </c>
    </row>
    <row r="133" spans="1:7" x14ac:dyDescent="0.25">
      <c r="A133" s="177">
        <v>45672</v>
      </c>
      <c r="B133" s="116">
        <f t="shared" ref="B133:B191" si="13">_xlfn.DAYS(A133,A132)</f>
        <v>14</v>
      </c>
      <c r="C133" s="292">
        <f t="shared" si="11"/>
        <v>8779065</v>
      </c>
      <c r="D133" s="115">
        <f t="shared" ref="D133:D191" si="14">C133-E133</f>
        <v>6258188.4399999995</v>
      </c>
      <c r="E133" s="114">
        <f t="shared" ref="E133:E190" si="15">ROUND(F133*$B$2*B133/365,2)</f>
        <v>2520876.56</v>
      </c>
      <c r="F133" s="292">
        <f t="shared" ref="F133:F191" si="16">G132</f>
        <v>438152354.13999957</v>
      </c>
      <c r="G133" s="114">
        <f t="shared" si="12"/>
        <v>431894165.69999957</v>
      </c>
    </row>
    <row r="134" spans="1:7" x14ac:dyDescent="0.25">
      <c r="A134" s="177">
        <v>45686</v>
      </c>
      <c r="B134" s="116">
        <f t="shared" si="13"/>
        <v>14</v>
      </c>
      <c r="C134" s="292">
        <f t="shared" ref="C134:C191" si="17">$D$2</f>
        <v>8779065</v>
      </c>
      <c r="D134" s="115">
        <f t="shared" si="14"/>
        <v>6294194.46</v>
      </c>
      <c r="E134" s="114">
        <f t="shared" si="15"/>
        <v>2484870.54</v>
      </c>
      <c r="F134" s="292">
        <f t="shared" si="16"/>
        <v>431894165.69999957</v>
      </c>
      <c r="G134" s="114">
        <f t="shared" si="12"/>
        <v>425599971.23999959</v>
      </c>
    </row>
    <row r="135" spans="1:7" x14ac:dyDescent="0.25">
      <c r="A135" s="177">
        <v>45700</v>
      </c>
      <c r="B135" s="116">
        <f t="shared" si="13"/>
        <v>14</v>
      </c>
      <c r="C135" s="292">
        <f t="shared" si="17"/>
        <v>8779065</v>
      </c>
      <c r="D135" s="115">
        <f t="shared" si="14"/>
        <v>6330407.6299999999</v>
      </c>
      <c r="E135" s="114">
        <f t="shared" si="15"/>
        <v>2448657.37</v>
      </c>
      <c r="F135" s="292">
        <f t="shared" si="16"/>
        <v>425599971.23999959</v>
      </c>
      <c r="G135" s="114">
        <f t="shared" si="12"/>
        <v>419269563.6099996</v>
      </c>
    </row>
    <row r="136" spans="1:7" x14ac:dyDescent="0.25">
      <c r="A136" s="177">
        <v>45714</v>
      </c>
      <c r="B136" s="116">
        <f t="shared" si="13"/>
        <v>14</v>
      </c>
      <c r="C136" s="292">
        <f t="shared" si="17"/>
        <v>8779065</v>
      </c>
      <c r="D136" s="115">
        <f t="shared" si="14"/>
        <v>6366829.1500000004</v>
      </c>
      <c r="E136" s="114">
        <f t="shared" si="15"/>
        <v>2412235.85</v>
      </c>
      <c r="F136" s="292">
        <f t="shared" si="16"/>
        <v>419269563.6099996</v>
      </c>
      <c r="G136" s="114">
        <f t="shared" si="12"/>
        <v>412902734.45999962</v>
      </c>
    </row>
    <row r="137" spans="1:7" x14ac:dyDescent="0.25">
      <c r="A137" s="177">
        <v>45728</v>
      </c>
      <c r="B137" s="116">
        <f t="shared" si="13"/>
        <v>14</v>
      </c>
      <c r="C137" s="292">
        <f t="shared" si="17"/>
        <v>8779065</v>
      </c>
      <c r="D137" s="115">
        <f t="shared" si="14"/>
        <v>6403460.2300000004</v>
      </c>
      <c r="E137" s="114">
        <f t="shared" si="15"/>
        <v>2375604.77</v>
      </c>
      <c r="F137" s="292">
        <f t="shared" si="16"/>
        <v>412902734.45999962</v>
      </c>
      <c r="G137" s="114">
        <f t="shared" si="12"/>
        <v>406499274.2299996</v>
      </c>
    </row>
    <row r="138" spans="1:7" x14ac:dyDescent="0.25">
      <c r="A138" s="177">
        <v>45742</v>
      </c>
      <c r="B138" s="116">
        <f t="shared" si="13"/>
        <v>14</v>
      </c>
      <c r="C138" s="292">
        <f t="shared" si="17"/>
        <v>8779065</v>
      </c>
      <c r="D138" s="115">
        <f t="shared" si="14"/>
        <v>6440302.0499999998</v>
      </c>
      <c r="E138" s="114">
        <f t="shared" si="15"/>
        <v>2338762.9500000002</v>
      </c>
      <c r="F138" s="292">
        <f t="shared" si="16"/>
        <v>406499274.2299996</v>
      </c>
      <c r="G138" s="114">
        <f t="shared" si="12"/>
        <v>400058972.17999959</v>
      </c>
    </row>
    <row r="139" spans="1:7" x14ac:dyDescent="0.25">
      <c r="A139" s="177">
        <v>45756</v>
      </c>
      <c r="B139" s="116">
        <f t="shared" si="13"/>
        <v>14</v>
      </c>
      <c r="C139" s="292">
        <f t="shared" si="17"/>
        <v>8779065</v>
      </c>
      <c r="D139" s="115">
        <f t="shared" si="14"/>
        <v>6477355.8399999999</v>
      </c>
      <c r="E139" s="114">
        <f t="shared" si="15"/>
        <v>2301709.16</v>
      </c>
      <c r="F139" s="292">
        <f t="shared" si="16"/>
        <v>400058972.17999959</v>
      </c>
      <c r="G139" s="114">
        <f t="shared" si="12"/>
        <v>393581616.33999962</v>
      </c>
    </row>
    <row r="140" spans="1:7" x14ac:dyDescent="0.25">
      <c r="A140" s="177">
        <v>45770</v>
      </c>
      <c r="B140" s="116">
        <f t="shared" si="13"/>
        <v>14</v>
      </c>
      <c r="C140" s="292">
        <f t="shared" si="17"/>
        <v>8779065</v>
      </c>
      <c r="D140" s="115">
        <f t="shared" si="14"/>
        <v>6514622.8200000003</v>
      </c>
      <c r="E140" s="114">
        <f t="shared" si="15"/>
        <v>2264442.1800000002</v>
      </c>
      <c r="F140" s="292">
        <f t="shared" si="16"/>
        <v>393581616.33999962</v>
      </c>
      <c r="G140" s="114">
        <f t="shared" si="12"/>
        <v>387066993.51999962</v>
      </c>
    </row>
    <row r="141" spans="1:7" x14ac:dyDescent="0.25">
      <c r="A141" s="177">
        <v>45784</v>
      </c>
      <c r="B141" s="116">
        <f t="shared" si="13"/>
        <v>14</v>
      </c>
      <c r="C141" s="292">
        <f t="shared" si="17"/>
        <v>8779065</v>
      </c>
      <c r="D141" s="115">
        <f t="shared" si="14"/>
        <v>6552104.2200000007</v>
      </c>
      <c r="E141" s="114">
        <f t="shared" si="15"/>
        <v>2226960.7799999998</v>
      </c>
      <c r="F141" s="292">
        <f t="shared" si="16"/>
        <v>387066993.51999962</v>
      </c>
      <c r="G141" s="114">
        <f t="shared" si="12"/>
        <v>380514889.29999959</v>
      </c>
    </row>
    <row r="142" spans="1:7" x14ac:dyDescent="0.25">
      <c r="A142" s="177">
        <v>45798</v>
      </c>
      <c r="B142" s="116">
        <f t="shared" si="13"/>
        <v>14</v>
      </c>
      <c r="C142" s="292">
        <f t="shared" si="17"/>
        <v>8779065</v>
      </c>
      <c r="D142" s="115">
        <f t="shared" si="14"/>
        <v>6589801.25</v>
      </c>
      <c r="E142" s="114">
        <f t="shared" si="15"/>
        <v>2189263.75</v>
      </c>
      <c r="F142" s="292">
        <f t="shared" si="16"/>
        <v>380514889.29999959</v>
      </c>
      <c r="G142" s="114">
        <f t="shared" si="12"/>
        <v>373925088.04999959</v>
      </c>
    </row>
    <row r="143" spans="1:7" x14ac:dyDescent="0.25">
      <c r="A143" s="177">
        <v>45812</v>
      </c>
      <c r="B143" s="116">
        <f t="shared" si="13"/>
        <v>14</v>
      </c>
      <c r="C143" s="292">
        <f t="shared" si="17"/>
        <v>8779065</v>
      </c>
      <c r="D143" s="115">
        <f t="shared" si="14"/>
        <v>6627715.1799999997</v>
      </c>
      <c r="E143" s="114">
        <f t="shared" si="15"/>
        <v>2151349.8199999998</v>
      </c>
      <c r="F143" s="292">
        <f t="shared" si="16"/>
        <v>373925088.04999959</v>
      </c>
      <c r="G143" s="114">
        <f t="shared" si="12"/>
        <v>367297372.86999959</v>
      </c>
    </row>
    <row r="144" spans="1:7" x14ac:dyDescent="0.25">
      <c r="A144" s="177">
        <v>45826</v>
      </c>
      <c r="B144" s="116">
        <f t="shared" si="13"/>
        <v>14</v>
      </c>
      <c r="C144" s="292">
        <f t="shared" si="17"/>
        <v>8779065</v>
      </c>
      <c r="D144" s="115">
        <f t="shared" si="14"/>
        <v>6665847.2400000002</v>
      </c>
      <c r="E144" s="114">
        <f t="shared" si="15"/>
        <v>2113217.7599999998</v>
      </c>
      <c r="F144" s="292">
        <f t="shared" si="16"/>
        <v>367297372.86999959</v>
      </c>
      <c r="G144" s="114">
        <f t="shared" si="12"/>
        <v>360631525.62999958</v>
      </c>
    </row>
    <row r="145" spans="1:7" x14ac:dyDescent="0.25">
      <c r="A145" s="177">
        <v>45840</v>
      </c>
      <c r="B145" s="116">
        <f t="shared" si="13"/>
        <v>14</v>
      </c>
      <c r="C145" s="292">
        <f t="shared" si="17"/>
        <v>8779065</v>
      </c>
      <c r="D145" s="115">
        <f t="shared" si="14"/>
        <v>6704198.6899999995</v>
      </c>
      <c r="E145" s="114">
        <f t="shared" si="15"/>
        <v>2074866.31</v>
      </c>
      <c r="F145" s="292">
        <f t="shared" si="16"/>
        <v>360631525.62999958</v>
      </c>
      <c r="G145" s="114">
        <f t="shared" si="12"/>
        <v>353927326.93999958</v>
      </c>
    </row>
    <row r="146" spans="1:7" x14ac:dyDescent="0.25">
      <c r="A146" s="177">
        <v>45854</v>
      </c>
      <c r="B146" s="116">
        <f t="shared" si="13"/>
        <v>14</v>
      </c>
      <c r="C146" s="292">
        <f t="shared" si="17"/>
        <v>8779065</v>
      </c>
      <c r="D146" s="115">
        <f t="shared" si="14"/>
        <v>6742770.79</v>
      </c>
      <c r="E146" s="114">
        <f t="shared" si="15"/>
        <v>2036294.21</v>
      </c>
      <c r="F146" s="292">
        <f t="shared" si="16"/>
        <v>353927326.93999958</v>
      </c>
      <c r="G146" s="114">
        <f t="shared" si="12"/>
        <v>347184556.14999956</v>
      </c>
    </row>
    <row r="147" spans="1:7" x14ac:dyDescent="0.25">
      <c r="A147" s="177">
        <v>45868</v>
      </c>
      <c r="B147" s="116">
        <f t="shared" si="13"/>
        <v>14</v>
      </c>
      <c r="C147" s="292">
        <f t="shared" si="17"/>
        <v>8779065</v>
      </c>
      <c r="D147" s="115">
        <f t="shared" si="14"/>
        <v>6781564.8100000005</v>
      </c>
      <c r="E147" s="114">
        <f t="shared" si="15"/>
        <v>1997500.19</v>
      </c>
      <c r="F147" s="292">
        <f t="shared" si="16"/>
        <v>347184556.14999956</v>
      </c>
      <c r="G147" s="114">
        <f t="shared" si="12"/>
        <v>340402991.33999956</v>
      </c>
    </row>
    <row r="148" spans="1:7" x14ac:dyDescent="0.25">
      <c r="A148" s="177">
        <v>45882</v>
      </c>
      <c r="B148" s="116">
        <f t="shared" si="13"/>
        <v>14</v>
      </c>
      <c r="C148" s="292">
        <f t="shared" si="17"/>
        <v>8779065</v>
      </c>
      <c r="D148" s="115">
        <f t="shared" si="14"/>
        <v>6820582.04</v>
      </c>
      <c r="E148" s="114">
        <f t="shared" si="15"/>
        <v>1958482.96</v>
      </c>
      <c r="F148" s="292">
        <f t="shared" si="16"/>
        <v>340402991.33999956</v>
      </c>
      <c r="G148" s="114">
        <f t="shared" si="12"/>
        <v>333582409.29999954</v>
      </c>
    </row>
    <row r="149" spans="1:7" x14ac:dyDescent="0.25">
      <c r="A149" s="177">
        <v>45896</v>
      </c>
      <c r="B149" s="116">
        <f t="shared" si="13"/>
        <v>14</v>
      </c>
      <c r="C149" s="292">
        <f t="shared" si="17"/>
        <v>8779065</v>
      </c>
      <c r="D149" s="115">
        <f t="shared" si="14"/>
        <v>6859823.7400000002</v>
      </c>
      <c r="E149" s="114">
        <f t="shared" si="15"/>
        <v>1919241.26</v>
      </c>
      <c r="F149" s="292">
        <f t="shared" si="16"/>
        <v>333582409.29999954</v>
      </c>
      <c r="G149" s="114">
        <f t="shared" si="12"/>
        <v>326722585.55999953</v>
      </c>
    </row>
    <row r="150" spans="1:7" x14ac:dyDescent="0.25">
      <c r="A150" s="177">
        <v>45910</v>
      </c>
      <c r="B150" s="116">
        <f t="shared" si="13"/>
        <v>14</v>
      </c>
      <c r="C150" s="292">
        <f t="shared" si="17"/>
        <v>8779065</v>
      </c>
      <c r="D150" s="115">
        <f t="shared" si="14"/>
        <v>6899291.2199999997</v>
      </c>
      <c r="E150" s="114">
        <f t="shared" si="15"/>
        <v>1879773.78</v>
      </c>
      <c r="F150" s="292">
        <f t="shared" si="16"/>
        <v>326722585.55999953</v>
      </c>
      <c r="G150" s="114">
        <f t="shared" si="12"/>
        <v>319823294.3399995</v>
      </c>
    </row>
    <row r="151" spans="1:7" x14ac:dyDescent="0.25">
      <c r="A151" s="177">
        <v>45924</v>
      </c>
      <c r="B151" s="116">
        <f t="shared" si="13"/>
        <v>14</v>
      </c>
      <c r="C151" s="292">
        <f t="shared" si="17"/>
        <v>8779065</v>
      </c>
      <c r="D151" s="115">
        <f t="shared" si="14"/>
        <v>6938985.7699999996</v>
      </c>
      <c r="E151" s="114">
        <f t="shared" si="15"/>
        <v>1840079.23</v>
      </c>
      <c r="F151" s="292">
        <f t="shared" si="16"/>
        <v>319823294.3399995</v>
      </c>
      <c r="G151" s="114">
        <f t="shared" si="12"/>
        <v>312884308.56999952</v>
      </c>
    </row>
    <row r="152" spans="1:7" x14ac:dyDescent="0.25">
      <c r="A152" s="177">
        <v>45938</v>
      </c>
      <c r="B152" s="116">
        <f t="shared" si="13"/>
        <v>14</v>
      </c>
      <c r="C152" s="292">
        <f t="shared" si="17"/>
        <v>8779065</v>
      </c>
      <c r="D152" s="115">
        <f t="shared" si="14"/>
        <v>6978908.7000000002</v>
      </c>
      <c r="E152" s="114">
        <f t="shared" si="15"/>
        <v>1800156.3</v>
      </c>
      <c r="F152" s="292">
        <f t="shared" si="16"/>
        <v>312884308.56999952</v>
      </c>
      <c r="G152" s="114">
        <f t="shared" si="12"/>
        <v>305905399.86999953</v>
      </c>
    </row>
    <row r="153" spans="1:7" x14ac:dyDescent="0.25">
      <c r="A153" s="177">
        <v>45952</v>
      </c>
      <c r="B153" s="116">
        <f t="shared" si="13"/>
        <v>14</v>
      </c>
      <c r="C153" s="292">
        <f t="shared" si="17"/>
        <v>8779065</v>
      </c>
      <c r="D153" s="115">
        <f t="shared" si="14"/>
        <v>7019061.3300000001</v>
      </c>
      <c r="E153" s="114">
        <f t="shared" si="15"/>
        <v>1760003.67</v>
      </c>
      <c r="F153" s="292">
        <f t="shared" si="16"/>
        <v>305905399.86999953</v>
      </c>
      <c r="G153" s="114">
        <f t="shared" si="12"/>
        <v>298886338.53999954</v>
      </c>
    </row>
    <row r="154" spans="1:7" x14ac:dyDescent="0.25">
      <c r="A154" s="177">
        <v>45966</v>
      </c>
      <c r="B154" s="116">
        <f t="shared" si="13"/>
        <v>14</v>
      </c>
      <c r="C154" s="292">
        <f t="shared" si="17"/>
        <v>8779065</v>
      </c>
      <c r="D154" s="115">
        <f t="shared" si="14"/>
        <v>7059444.9699999997</v>
      </c>
      <c r="E154" s="114">
        <f t="shared" si="15"/>
        <v>1719620.03</v>
      </c>
      <c r="F154" s="292">
        <f t="shared" si="16"/>
        <v>298886338.53999954</v>
      </c>
      <c r="G154" s="114">
        <f t="shared" si="12"/>
        <v>291826893.56999952</v>
      </c>
    </row>
    <row r="155" spans="1:7" x14ac:dyDescent="0.25">
      <c r="A155" s="177">
        <v>45980</v>
      </c>
      <c r="B155" s="116">
        <f t="shared" si="13"/>
        <v>14</v>
      </c>
      <c r="C155" s="292">
        <f t="shared" si="17"/>
        <v>8779065</v>
      </c>
      <c r="D155" s="115">
        <f t="shared" si="14"/>
        <v>7100060.9500000002</v>
      </c>
      <c r="E155" s="114">
        <f t="shared" si="15"/>
        <v>1679004.05</v>
      </c>
      <c r="F155" s="292">
        <f t="shared" si="16"/>
        <v>291826893.56999952</v>
      </c>
      <c r="G155" s="114">
        <f t="shared" si="12"/>
        <v>284726832.61999953</v>
      </c>
    </row>
    <row r="156" spans="1:7" x14ac:dyDescent="0.25">
      <c r="A156" s="177">
        <v>45994</v>
      </c>
      <c r="B156" s="116">
        <f t="shared" si="13"/>
        <v>14</v>
      </c>
      <c r="C156" s="292">
        <f t="shared" si="17"/>
        <v>8779065</v>
      </c>
      <c r="D156" s="115">
        <f t="shared" si="14"/>
        <v>7140910.6200000001</v>
      </c>
      <c r="E156" s="114">
        <f t="shared" si="15"/>
        <v>1638154.38</v>
      </c>
      <c r="F156" s="292">
        <f t="shared" si="16"/>
        <v>284726832.61999953</v>
      </c>
      <c r="G156" s="114">
        <f t="shared" si="12"/>
        <v>277585921.99999952</v>
      </c>
    </row>
    <row r="157" spans="1:7" x14ac:dyDescent="0.25">
      <c r="A157" s="177">
        <v>46008</v>
      </c>
      <c r="B157" s="116">
        <f t="shared" si="13"/>
        <v>14</v>
      </c>
      <c r="C157" s="292">
        <f t="shared" si="17"/>
        <v>8779065</v>
      </c>
      <c r="D157" s="115">
        <f t="shared" si="14"/>
        <v>7181995.3100000005</v>
      </c>
      <c r="E157" s="114">
        <f t="shared" si="15"/>
        <v>1597069.69</v>
      </c>
      <c r="F157" s="292">
        <f t="shared" si="16"/>
        <v>277585921.99999952</v>
      </c>
      <c r="G157" s="114">
        <f t="shared" si="12"/>
        <v>270403926.68999952</v>
      </c>
    </row>
    <row r="158" spans="1:7" x14ac:dyDescent="0.25">
      <c r="A158" s="177">
        <v>46022</v>
      </c>
      <c r="B158" s="116">
        <f t="shared" si="13"/>
        <v>14</v>
      </c>
      <c r="C158" s="292">
        <f t="shared" si="17"/>
        <v>8779065</v>
      </c>
      <c r="D158" s="115">
        <f t="shared" si="14"/>
        <v>7223316.3799999999</v>
      </c>
      <c r="E158" s="114">
        <f t="shared" si="15"/>
        <v>1555748.62</v>
      </c>
      <c r="F158" s="292">
        <f t="shared" si="16"/>
        <v>270403926.68999952</v>
      </c>
      <c r="G158" s="114">
        <f t="shared" si="12"/>
        <v>263180610.30999953</v>
      </c>
    </row>
    <row r="159" spans="1:7" x14ac:dyDescent="0.25">
      <c r="A159" s="177">
        <v>46036</v>
      </c>
      <c r="B159" s="116">
        <f t="shared" si="13"/>
        <v>14</v>
      </c>
      <c r="C159" s="292">
        <f t="shared" si="17"/>
        <v>8779065</v>
      </c>
      <c r="D159" s="115">
        <f t="shared" si="14"/>
        <v>7264875.1899999995</v>
      </c>
      <c r="E159" s="114">
        <f t="shared" si="15"/>
        <v>1514189.81</v>
      </c>
      <c r="F159" s="292">
        <f t="shared" si="16"/>
        <v>263180610.30999953</v>
      </c>
      <c r="G159" s="114">
        <f t="shared" si="12"/>
        <v>255915735.11999953</v>
      </c>
    </row>
    <row r="160" spans="1:7" x14ac:dyDescent="0.25">
      <c r="A160" s="177">
        <v>46050</v>
      </c>
      <c r="B160" s="116">
        <f t="shared" si="13"/>
        <v>14</v>
      </c>
      <c r="C160" s="292">
        <f t="shared" si="17"/>
        <v>8779065</v>
      </c>
      <c r="D160" s="115">
        <f t="shared" si="14"/>
        <v>7306673.0999999996</v>
      </c>
      <c r="E160" s="114">
        <f t="shared" si="15"/>
        <v>1472391.9</v>
      </c>
      <c r="F160" s="292">
        <f t="shared" si="16"/>
        <v>255915735.11999953</v>
      </c>
      <c r="G160" s="114">
        <f t="shared" si="12"/>
        <v>248609062.01999953</v>
      </c>
    </row>
    <row r="161" spans="1:7" x14ac:dyDescent="0.25">
      <c r="A161" s="177">
        <v>46064</v>
      </c>
      <c r="B161" s="116">
        <f t="shared" si="13"/>
        <v>14</v>
      </c>
      <c r="C161" s="292">
        <f t="shared" si="17"/>
        <v>8779065</v>
      </c>
      <c r="D161" s="115">
        <f t="shared" si="14"/>
        <v>7348711.4900000002</v>
      </c>
      <c r="E161" s="114">
        <f t="shared" si="15"/>
        <v>1430353.51</v>
      </c>
      <c r="F161" s="292">
        <f t="shared" si="16"/>
        <v>248609062.01999953</v>
      </c>
      <c r="G161" s="114">
        <f t="shared" si="12"/>
        <v>241260350.52999952</v>
      </c>
    </row>
    <row r="162" spans="1:7" x14ac:dyDescent="0.25">
      <c r="A162" s="177">
        <v>46078</v>
      </c>
      <c r="B162" s="116">
        <f t="shared" si="13"/>
        <v>14</v>
      </c>
      <c r="C162" s="292">
        <f t="shared" si="17"/>
        <v>8779065</v>
      </c>
      <c r="D162" s="115">
        <f t="shared" si="14"/>
        <v>7390991.75</v>
      </c>
      <c r="E162" s="114">
        <f t="shared" si="15"/>
        <v>1388073.25</v>
      </c>
      <c r="F162" s="292">
        <f t="shared" si="16"/>
        <v>241260350.52999952</v>
      </c>
      <c r="G162" s="114">
        <f t="shared" si="12"/>
        <v>233869358.77999952</v>
      </c>
    </row>
    <row r="163" spans="1:7" x14ac:dyDescent="0.25">
      <c r="A163" s="177">
        <v>46092</v>
      </c>
      <c r="B163" s="116">
        <f t="shared" si="13"/>
        <v>14</v>
      </c>
      <c r="C163" s="292">
        <f t="shared" si="17"/>
        <v>8779065</v>
      </c>
      <c r="D163" s="115">
        <f t="shared" si="14"/>
        <v>7433515.2599999998</v>
      </c>
      <c r="E163" s="114">
        <f t="shared" si="15"/>
        <v>1345549.74</v>
      </c>
      <c r="F163" s="292">
        <f t="shared" si="16"/>
        <v>233869358.77999952</v>
      </c>
      <c r="G163" s="114">
        <f t="shared" si="12"/>
        <v>226435843.51999953</v>
      </c>
    </row>
    <row r="164" spans="1:7" x14ac:dyDescent="0.25">
      <c r="A164" s="177">
        <v>46106</v>
      </c>
      <c r="B164" s="116">
        <f t="shared" si="13"/>
        <v>14</v>
      </c>
      <c r="C164" s="292">
        <f t="shared" si="17"/>
        <v>8779065</v>
      </c>
      <c r="D164" s="115">
        <f t="shared" si="14"/>
        <v>7476283.4299999997</v>
      </c>
      <c r="E164" s="114">
        <f t="shared" si="15"/>
        <v>1302781.57</v>
      </c>
      <c r="F164" s="292">
        <f t="shared" si="16"/>
        <v>226435843.51999953</v>
      </c>
      <c r="G164" s="114">
        <f t="shared" si="12"/>
        <v>218959560.08999953</v>
      </c>
    </row>
    <row r="165" spans="1:7" x14ac:dyDescent="0.25">
      <c r="A165" s="177">
        <v>46120</v>
      </c>
      <c r="B165" s="116">
        <f t="shared" si="13"/>
        <v>14</v>
      </c>
      <c r="C165" s="292">
        <f t="shared" si="17"/>
        <v>8779065</v>
      </c>
      <c r="D165" s="115">
        <f t="shared" si="14"/>
        <v>7519297.6699999999</v>
      </c>
      <c r="E165" s="114">
        <f t="shared" si="15"/>
        <v>1259767.33</v>
      </c>
      <c r="F165" s="292">
        <f t="shared" si="16"/>
        <v>218959560.08999953</v>
      </c>
      <c r="G165" s="114">
        <f t="shared" si="12"/>
        <v>211440262.41999954</v>
      </c>
    </row>
    <row r="166" spans="1:7" x14ac:dyDescent="0.25">
      <c r="A166" s="177">
        <v>46134</v>
      </c>
      <c r="B166" s="116">
        <f t="shared" si="13"/>
        <v>14</v>
      </c>
      <c r="C166" s="292">
        <f t="shared" si="17"/>
        <v>8779065</v>
      </c>
      <c r="D166" s="115">
        <f t="shared" si="14"/>
        <v>7562559.3799999999</v>
      </c>
      <c r="E166" s="114">
        <f t="shared" si="15"/>
        <v>1216505.6200000001</v>
      </c>
      <c r="F166" s="292">
        <f t="shared" si="16"/>
        <v>211440262.41999954</v>
      </c>
      <c r="G166" s="114">
        <f t="shared" si="12"/>
        <v>203877703.03999954</v>
      </c>
    </row>
    <row r="167" spans="1:7" x14ac:dyDescent="0.25">
      <c r="A167" s="177">
        <v>46148</v>
      </c>
      <c r="B167" s="116">
        <f t="shared" si="13"/>
        <v>14</v>
      </c>
      <c r="C167" s="292">
        <f t="shared" si="17"/>
        <v>8779065</v>
      </c>
      <c r="D167" s="115">
        <f t="shared" si="14"/>
        <v>7606070</v>
      </c>
      <c r="E167" s="114">
        <f t="shared" si="15"/>
        <v>1172995</v>
      </c>
      <c r="F167" s="292">
        <f t="shared" si="16"/>
        <v>203877703.03999954</v>
      </c>
      <c r="G167" s="114">
        <f t="shared" si="12"/>
        <v>196271633.03999954</v>
      </c>
    </row>
    <row r="168" spans="1:7" x14ac:dyDescent="0.25">
      <c r="A168" s="177">
        <v>46162</v>
      </c>
      <c r="B168" s="116">
        <f t="shared" si="13"/>
        <v>14</v>
      </c>
      <c r="C168" s="292">
        <f t="shared" si="17"/>
        <v>8779065</v>
      </c>
      <c r="D168" s="115">
        <f t="shared" si="14"/>
        <v>7649830.9500000002</v>
      </c>
      <c r="E168" s="114">
        <f t="shared" si="15"/>
        <v>1129234.05</v>
      </c>
      <c r="F168" s="292">
        <f t="shared" si="16"/>
        <v>196271633.03999954</v>
      </c>
      <c r="G168" s="114">
        <f t="shared" si="12"/>
        <v>188621802.08999956</v>
      </c>
    </row>
    <row r="169" spans="1:7" x14ac:dyDescent="0.25">
      <c r="A169" s="177">
        <v>46176</v>
      </c>
      <c r="B169" s="116">
        <f t="shared" si="13"/>
        <v>14</v>
      </c>
      <c r="C169" s="292">
        <f t="shared" si="17"/>
        <v>8779065</v>
      </c>
      <c r="D169" s="115">
        <f t="shared" si="14"/>
        <v>7693843.6699999999</v>
      </c>
      <c r="E169" s="114">
        <f t="shared" si="15"/>
        <v>1085221.33</v>
      </c>
      <c r="F169" s="292">
        <f t="shared" si="16"/>
        <v>188621802.08999956</v>
      </c>
      <c r="G169" s="114">
        <f t="shared" si="12"/>
        <v>180927958.41999957</v>
      </c>
    </row>
    <row r="170" spans="1:7" x14ac:dyDescent="0.25">
      <c r="A170" s="177">
        <v>46190</v>
      </c>
      <c r="B170" s="116">
        <f t="shared" si="13"/>
        <v>14</v>
      </c>
      <c r="C170" s="292">
        <f t="shared" si="17"/>
        <v>8779065</v>
      </c>
      <c r="D170" s="115">
        <f t="shared" si="14"/>
        <v>7738109.6200000001</v>
      </c>
      <c r="E170" s="114">
        <f t="shared" si="15"/>
        <v>1040955.38</v>
      </c>
      <c r="F170" s="292">
        <f t="shared" si="16"/>
        <v>180927958.41999957</v>
      </c>
      <c r="G170" s="114">
        <f t="shared" si="12"/>
        <v>173189848.79999956</v>
      </c>
    </row>
    <row r="171" spans="1:7" x14ac:dyDescent="0.25">
      <c r="A171" s="177">
        <v>46204</v>
      </c>
      <c r="B171" s="116">
        <f t="shared" si="13"/>
        <v>14</v>
      </c>
      <c r="C171" s="292">
        <f t="shared" si="17"/>
        <v>8779065</v>
      </c>
      <c r="D171" s="115">
        <f t="shared" si="14"/>
        <v>7782630.25</v>
      </c>
      <c r="E171" s="114">
        <f t="shared" si="15"/>
        <v>996434.75</v>
      </c>
      <c r="F171" s="292">
        <f t="shared" si="16"/>
        <v>173189848.79999956</v>
      </c>
      <c r="G171" s="114">
        <f t="shared" si="12"/>
        <v>165407218.54999956</v>
      </c>
    </row>
    <row r="172" spans="1:7" x14ac:dyDescent="0.25">
      <c r="A172" s="177">
        <v>46218</v>
      </c>
      <c r="B172" s="116">
        <f t="shared" si="13"/>
        <v>14</v>
      </c>
      <c r="C172" s="292">
        <f t="shared" si="17"/>
        <v>8779065</v>
      </c>
      <c r="D172" s="115">
        <f t="shared" si="14"/>
        <v>7827407.0300000003</v>
      </c>
      <c r="E172" s="114">
        <f t="shared" si="15"/>
        <v>951657.97</v>
      </c>
      <c r="F172" s="292">
        <f t="shared" si="16"/>
        <v>165407218.54999956</v>
      </c>
      <c r="G172" s="114">
        <f t="shared" si="12"/>
        <v>157579811.51999956</v>
      </c>
    </row>
    <row r="173" spans="1:7" x14ac:dyDescent="0.25">
      <c r="A173" s="177">
        <v>46232</v>
      </c>
      <c r="B173" s="116">
        <f t="shared" si="13"/>
        <v>14</v>
      </c>
      <c r="C173" s="292">
        <f t="shared" si="17"/>
        <v>8779065</v>
      </c>
      <c r="D173" s="115">
        <f t="shared" si="14"/>
        <v>7872441.4299999997</v>
      </c>
      <c r="E173" s="114">
        <f t="shared" si="15"/>
        <v>906623.57</v>
      </c>
      <c r="F173" s="292">
        <f t="shared" si="16"/>
        <v>157579811.51999956</v>
      </c>
      <c r="G173" s="114">
        <f t="shared" si="12"/>
        <v>149707370.08999956</v>
      </c>
    </row>
    <row r="174" spans="1:7" x14ac:dyDescent="0.25">
      <c r="A174" s="177">
        <v>46246</v>
      </c>
      <c r="B174" s="116">
        <f t="shared" si="13"/>
        <v>14</v>
      </c>
      <c r="C174" s="292">
        <f t="shared" si="17"/>
        <v>8779065</v>
      </c>
      <c r="D174" s="115">
        <f t="shared" si="14"/>
        <v>7917734.9299999997</v>
      </c>
      <c r="E174" s="114">
        <f t="shared" si="15"/>
        <v>861330.07</v>
      </c>
      <c r="F174" s="292">
        <f t="shared" si="16"/>
        <v>149707370.08999956</v>
      </c>
      <c r="G174" s="114">
        <f t="shared" si="12"/>
        <v>141789635.15999955</v>
      </c>
    </row>
    <row r="175" spans="1:7" x14ac:dyDescent="0.25">
      <c r="A175" s="177">
        <v>46260</v>
      </c>
      <c r="B175" s="116">
        <f t="shared" si="13"/>
        <v>14</v>
      </c>
      <c r="C175" s="292">
        <f t="shared" si="17"/>
        <v>8779065</v>
      </c>
      <c r="D175" s="115">
        <f t="shared" si="14"/>
        <v>7963289.0199999996</v>
      </c>
      <c r="E175" s="114">
        <f t="shared" si="15"/>
        <v>815775.98</v>
      </c>
      <c r="F175" s="292">
        <f t="shared" si="16"/>
        <v>141789635.15999955</v>
      </c>
      <c r="G175" s="114">
        <f t="shared" si="12"/>
        <v>133826346.13999955</v>
      </c>
    </row>
    <row r="176" spans="1:7" x14ac:dyDescent="0.25">
      <c r="A176" s="177">
        <v>46274</v>
      </c>
      <c r="B176" s="116">
        <f t="shared" si="13"/>
        <v>14</v>
      </c>
      <c r="C176" s="292">
        <f t="shared" si="17"/>
        <v>8779065</v>
      </c>
      <c r="D176" s="115">
        <f t="shared" si="14"/>
        <v>8009105.2000000002</v>
      </c>
      <c r="E176" s="114">
        <f t="shared" si="15"/>
        <v>769959.8</v>
      </c>
      <c r="F176" s="292">
        <f t="shared" si="16"/>
        <v>133826346.13999955</v>
      </c>
      <c r="G176" s="114">
        <f t="shared" si="12"/>
        <v>125817240.93999955</v>
      </c>
    </row>
    <row r="177" spans="1:7" x14ac:dyDescent="0.25">
      <c r="A177" s="177">
        <v>46288</v>
      </c>
      <c r="B177" s="116">
        <f t="shared" si="13"/>
        <v>14</v>
      </c>
      <c r="C177" s="292">
        <f t="shared" si="17"/>
        <v>8779065</v>
      </c>
      <c r="D177" s="115">
        <f t="shared" si="14"/>
        <v>8055184.9800000004</v>
      </c>
      <c r="E177" s="114">
        <f t="shared" si="15"/>
        <v>723880.02</v>
      </c>
      <c r="F177" s="292">
        <f t="shared" si="16"/>
        <v>125817240.93999955</v>
      </c>
      <c r="G177" s="114">
        <f t="shared" si="12"/>
        <v>117762055.95999955</v>
      </c>
    </row>
    <row r="178" spans="1:7" x14ac:dyDescent="0.25">
      <c r="A178" s="177">
        <v>46302</v>
      </c>
      <c r="B178" s="116">
        <f t="shared" si="13"/>
        <v>14</v>
      </c>
      <c r="C178" s="292">
        <f t="shared" si="17"/>
        <v>8779065</v>
      </c>
      <c r="D178" s="115">
        <f t="shared" si="14"/>
        <v>8101529.8799999999</v>
      </c>
      <c r="E178" s="114">
        <f t="shared" si="15"/>
        <v>677535.12</v>
      </c>
      <c r="F178" s="292">
        <f t="shared" si="16"/>
        <v>117762055.95999955</v>
      </c>
      <c r="G178" s="114">
        <f t="shared" si="12"/>
        <v>109660526.07999955</v>
      </c>
    </row>
    <row r="179" spans="1:7" x14ac:dyDescent="0.25">
      <c r="A179" s="177">
        <v>46316</v>
      </c>
      <c r="B179" s="116">
        <f t="shared" si="13"/>
        <v>14</v>
      </c>
      <c r="C179" s="292">
        <f t="shared" si="17"/>
        <v>8779065</v>
      </c>
      <c r="D179" s="115">
        <f t="shared" si="14"/>
        <v>8148141.4299999997</v>
      </c>
      <c r="E179" s="114">
        <f t="shared" si="15"/>
        <v>630923.56999999995</v>
      </c>
      <c r="F179" s="292">
        <f t="shared" si="16"/>
        <v>109660526.07999955</v>
      </c>
      <c r="G179" s="114">
        <f t="shared" si="12"/>
        <v>101512384.64999956</v>
      </c>
    </row>
    <row r="180" spans="1:7" x14ac:dyDescent="0.25">
      <c r="A180" s="177">
        <v>46330</v>
      </c>
      <c r="B180" s="116">
        <f t="shared" si="13"/>
        <v>14</v>
      </c>
      <c r="C180" s="292">
        <f t="shared" si="17"/>
        <v>8779065</v>
      </c>
      <c r="D180" s="115">
        <f t="shared" si="14"/>
        <v>8195021.1399999997</v>
      </c>
      <c r="E180" s="114">
        <f t="shared" si="15"/>
        <v>584043.86</v>
      </c>
      <c r="F180" s="292">
        <f t="shared" si="16"/>
        <v>101512384.64999956</v>
      </c>
      <c r="G180" s="114">
        <f t="shared" si="12"/>
        <v>93317363.509999558</v>
      </c>
    </row>
    <row r="181" spans="1:7" x14ac:dyDescent="0.25">
      <c r="A181" s="177">
        <v>46344</v>
      </c>
      <c r="B181" s="116">
        <f t="shared" si="13"/>
        <v>14</v>
      </c>
      <c r="C181" s="292">
        <f t="shared" si="17"/>
        <v>8779065</v>
      </c>
      <c r="D181" s="115">
        <f t="shared" si="14"/>
        <v>8242170.5800000001</v>
      </c>
      <c r="E181" s="114">
        <f t="shared" si="15"/>
        <v>536894.42000000004</v>
      </c>
      <c r="F181" s="292">
        <f t="shared" si="16"/>
        <v>93317363.509999558</v>
      </c>
      <c r="G181" s="114">
        <f t="shared" si="12"/>
        <v>85075192.92999956</v>
      </c>
    </row>
    <row r="182" spans="1:7" x14ac:dyDescent="0.25">
      <c r="A182" s="177">
        <v>46358</v>
      </c>
      <c r="B182" s="116">
        <f t="shared" si="13"/>
        <v>14</v>
      </c>
      <c r="C182" s="292">
        <f t="shared" si="17"/>
        <v>8779065</v>
      </c>
      <c r="D182" s="115">
        <f t="shared" si="14"/>
        <v>8289591.29</v>
      </c>
      <c r="E182" s="114">
        <f t="shared" si="15"/>
        <v>489473.71</v>
      </c>
      <c r="F182" s="292">
        <f t="shared" si="16"/>
        <v>85075192.92999956</v>
      </c>
      <c r="G182" s="114">
        <f t="shared" si="12"/>
        <v>76785601.639999554</v>
      </c>
    </row>
    <row r="183" spans="1:7" x14ac:dyDescent="0.25">
      <c r="A183" s="177">
        <v>46372</v>
      </c>
      <c r="B183" s="116">
        <f t="shared" si="13"/>
        <v>14</v>
      </c>
      <c r="C183" s="292">
        <f t="shared" si="17"/>
        <v>8779065</v>
      </c>
      <c r="D183" s="115">
        <f t="shared" si="14"/>
        <v>8337284.8300000001</v>
      </c>
      <c r="E183" s="114">
        <f t="shared" si="15"/>
        <v>441780.17</v>
      </c>
      <c r="F183" s="292">
        <f t="shared" si="16"/>
        <v>76785601.639999554</v>
      </c>
      <c r="G183" s="114">
        <f t="shared" si="12"/>
        <v>68448316.809999555</v>
      </c>
    </row>
    <row r="184" spans="1:7" x14ac:dyDescent="0.25">
      <c r="A184" s="177">
        <v>46386</v>
      </c>
      <c r="B184" s="116">
        <f t="shared" si="13"/>
        <v>14</v>
      </c>
      <c r="C184" s="292">
        <f t="shared" si="17"/>
        <v>8779065</v>
      </c>
      <c r="D184" s="115">
        <f t="shared" si="14"/>
        <v>8385252.7699999996</v>
      </c>
      <c r="E184" s="114">
        <f t="shared" si="15"/>
        <v>393812.23</v>
      </c>
      <c r="F184" s="292">
        <f t="shared" si="16"/>
        <v>68448316.809999555</v>
      </c>
      <c r="G184" s="114">
        <f t="shared" si="12"/>
        <v>60063064.03999956</v>
      </c>
    </row>
    <row r="185" spans="1:7" x14ac:dyDescent="0.25">
      <c r="A185" s="177">
        <v>46400</v>
      </c>
      <c r="B185" s="116">
        <f t="shared" si="13"/>
        <v>14</v>
      </c>
      <c r="C185" s="292">
        <f t="shared" si="17"/>
        <v>8779065</v>
      </c>
      <c r="D185" s="115">
        <f t="shared" si="14"/>
        <v>8433496.6899999995</v>
      </c>
      <c r="E185" s="114">
        <f t="shared" si="15"/>
        <v>345568.31</v>
      </c>
      <c r="F185" s="292">
        <f t="shared" si="16"/>
        <v>60063064.03999956</v>
      </c>
      <c r="G185" s="114">
        <f t="shared" si="12"/>
        <v>51629567.349999562</v>
      </c>
    </row>
    <row r="186" spans="1:7" x14ac:dyDescent="0.25">
      <c r="A186" s="177">
        <v>46414</v>
      </c>
      <c r="B186" s="116">
        <f t="shared" si="13"/>
        <v>14</v>
      </c>
      <c r="C186" s="292">
        <f t="shared" si="17"/>
        <v>8779065</v>
      </c>
      <c r="D186" s="115">
        <f t="shared" si="14"/>
        <v>8482018.1699999999</v>
      </c>
      <c r="E186" s="114">
        <f t="shared" si="15"/>
        <v>297046.83</v>
      </c>
      <c r="F186" s="292">
        <f t="shared" si="16"/>
        <v>51629567.349999562</v>
      </c>
      <c r="G186" s="114">
        <f t="shared" si="12"/>
        <v>43147549.17999956</v>
      </c>
    </row>
    <row r="187" spans="1:7" x14ac:dyDescent="0.25">
      <c r="A187" s="177">
        <v>46428</v>
      </c>
      <c r="B187" s="116">
        <f t="shared" si="13"/>
        <v>14</v>
      </c>
      <c r="C187" s="292">
        <f t="shared" si="17"/>
        <v>8779065</v>
      </c>
      <c r="D187" s="115">
        <f t="shared" si="14"/>
        <v>8530818.8300000001</v>
      </c>
      <c r="E187" s="114">
        <f t="shared" si="15"/>
        <v>248246.17</v>
      </c>
      <c r="F187" s="292">
        <f t="shared" si="16"/>
        <v>43147549.17999956</v>
      </c>
      <c r="G187" s="114">
        <f t="shared" si="12"/>
        <v>34616730.349999562</v>
      </c>
    </row>
    <row r="188" spans="1:7" x14ac:dyDescent="0.25">
      <c r="A188" s="177">
        <v>46442</v>
      </c>
      <c r="B188" s="116">
        <f t="shared" si="13"/>
        <v>14</v>
      </c>
      <c r="C188" s="292">
        <f t="shared" si="17"/>
        <v>8779065</v>
      </c>
      <c r="D188" s="115">
        <f t="shared" si="14"/>
        <v>8579900.25</v>
      </c>
      <c r="E188" s="114">
        <f t="shared" si="15"/>
        <v>199164.75</v>
      </c>
      <c r="F188" s="292">
        <f t="shared" si="16"/>
        <v>34616730.349999562</v>
      </c>
      <c r="G188" s="114">
        <f t="shared" si="12"/>
        <v>26036830.099999562</v>
      </c>
    </row>
    <row r="189" spans="1:7" x14ac:dyDescent="0.25">
      <c r="A189" s="177">
        <v>46456</v>
      </c>
      <c r="B189" s="116">
        <f t="shared" si="13"/>
        <v>14</v>
      </c>
      <c r="C189" s="292">
        <f t="shared" si="17"/>
        <v>8779065</v>
      </c>
      <c r="D189" s="115">
        <f t="shared" si="14"/>
        <v>8629264.0600000005</v>
      </c>
      <c r="E189" s="114">
        <f t="shared" si="15"/>
        <v>149800.94</v>
      </c>
      <c r="F189" s="292">
        <f t="shared" si="16"/>
        <v>26036830.099999562</v>
      </c>
      <c r="G189" s="114">
        <f t="shared" si="12"/>
        <v>17407566.03999956</v>
      </c>
    </row>
    <row r="190" spans="1:7" x14ac:dyDescent="0.25">
      <c r="A190" s="177">
        <v>46470</v>
      </c>
      <c r="B190" s="116">
        <f t="shared" si="13"/>
        <v>14</v>
      </c>
      <c r="C190" s="292">
        <f t="shared" si="17"/>
        <v>8779065</v>
      </c>
      <c r="D190" s="115">
        <f t="shared" si="14"/>
        <v>8678911.8800000008</v>
      </c>
      <c r="E190" s="114">
        <f t="shared" si="15"/>
        <v>100153.12</v>
      </c>
      <c r="F190" s="292">
        <f t="shared" si="16"/>
        <v>17407566.03999956</v>
      </c>
      <c r="G190" s="114">
        <f t="shared" si="12"/>
        <v>8728654.1599995587</v>
      </c>
    </row>
    <row r="191" spans="1:7" x14ac:dyDescent="0.25">
      <c r="A191" s="177">
        <v>46484</v>
      </c>
      <c r="B191" s="116">
        <f t="shared" si="13"/>
        <v>14</v>
      </c>
      <c r="C191" s="292">
        <f t="shared" si="17"/>
        <v>8779065</v>
      </c>
      <c r="D191" s="115">
        <f t="shared" si="14"/>
        <v>8728654.1600000001</v>
      </c>
      <c r="E191" s="114">
        <v>50410.84</v>
      </c>
      <c r="F191" s="292">
        <f t="shared" si="16"/>
        <v>8728654.1599995587</v>
      </c>
      <c r="G191" s="114">
        <f t="shared" si="12"/>
        <v>-4.4144690036773682E-7</v>
      </c>
    </row>
    <row r="192" spans="1:7" x14ac:dyDescent="0.25">
      <c r="E192" s="113"/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B7187-FBB9-464E-9CB5-FD52C6092E9A}">
  <dimension ref="A1:I6"/>
  <sheetViews>
    <sheetView workbookViewId="0">
      <selection activeCell="N2" sqref="N2"/>
    </sheetView>
  </sheetViews>
  <sheetFormatPr defaultRowHeight="15" x14ac:dyDescent="0.25"/>
  <cols>
    <col min="1" max="1" width="15.140625" bestFit="1" customWidth="1"/>
    <col min="2" max="2" width="11.140625" bestFit="1" customWidth="1"/>
    <col min="3" max="3" width="23" bestFit="1" customWidth="1"/>
    <col min="4" max="4" width="14.28515625" bestFit="1" customWidth="1"/>
    <col min="5" max="5" width="14" bestFit="1" customWidth="1"/>
    <col min="6" max="6" width="15.28515625" bestFit="1" customWidth="1"/>
    <col min="7" max="7" width="14.28515625" bestFit="1" customWidth="1"/>
    <col min="8" max="8" width="15.140625" bestFit="1" customWidth="1"/>
  </cols>
  <sheetData>
    <row r="1" spans="1:9" x14ac:dyDescent="0.25">
      <c r="A1" s="41" t="s">
        <v>267</v>
      </c>
      <c r="B1" s="295">
        <v>43835</v>
      </c>
      <c r="C1" s="287" t="s">
        <v>748</v>
      </c>
      <c r="D1" s="150">
        <v>10000</v>
      </c>
    </row>
    <row r="2" spans="1:9" x14ac:dyDescent="0.25">
      <c r="A2" s="41" t="s">
        <v>268</v>
      </c>
      <c r="B2" s="149">
        <v>0.15</v>
      </c>
      <c r="C2" s="41" t="s">
        <v>336</v>
      </c>
      <c r="D2" s="117">
        <f>ROUNDUP(3395.38665658264,0)</f>
        <v>3396</v>
      </c>
    </row>
    <row r="3" spans="1:9" x14ac:dyDescent="0.25">
      <c r="A3" s="136" t="s">
        <v>23</v>
      </c>
      <c r="B3" s="136" t="s">
        <v>24</v>
      </c>
      <c r="C3" s="136" t="s">
        <v>15</v>
      </c>
      <c r="D3" s="136" t="s">
        <v>28</v>
      </c>
      <c r="E3" s="136" t="s">
        <v>27</v>
      </c>
      <c r="F3" s="136" t="s">
        <v>25</v>
      </c>
      <c r="G3" s="136" t="s">
        <v>26</v>
      </c>
      <c r="H3" s="136" t="s">
        <v>271</v>
      </c>
      <c r="I3" s="136" t="s">
        <v>272</v>
      </c>
    </row>
    <row r="4" spans="1:9" x14ac:dyDescent="0.25">
      <c r="A4" s="177">
        <v>43866</v>
      </c>
      <c r="B4" s="116">
        <f>_xlfn.DAYS(A4,B1)</f>
        <v>31</v>
      </c>
      <c r="C4" s="114">
        <f>$D$2</f>
        <v>3396</v>
      </c>
      <c r="D4" s="115">
        <f>C4-E4</f>
        <v>3268.6</v>
      </c>
      <c r="E4" s="114">
        <f>ROUND(F4*$B$2*B4/365,2)</f>
        <v>127.4</v>
      </c>
      <c r="F4" s="114">
        <f>D1</f>
        <v>10000</v>
      </c>
      <c r="G4" s="114">
        <f t="shared" ref="G4:G6" si="0">F4-D4</f>
        <v>6731.4</v>
      </c>
    </row>
    <row r="5" spans="1:9" x14ac:dyDescent="0.25">
      <c r="A5" s="177">
        <v>43880</v>
      </c>
      <c r="B5" s="116">
        <f t="shared" ref="B5:B6" si="1">_xlfn.DAYS(A5,A4)</f>
        <v>14</v>
      </c>
      <c r="C5" s="292">
        <f>$D$2</f>
        <v>3396</v>
      </c>
      <c r="D5" s="293">
        <f t="shared" ref="D5:D6" si="2">C5-E5</f>
        <v>3357.27</v>
      </c>
      <c r="E5" s="114">
        <f t="shared" ref="E5" si="3">ROUND(F5*$B$2*B5/365,2)</f>
        <v>38.729999999999997</v>
      </c>
      <c r="F5" s="292">
        <f t="shared" ref="F5:F6" si="4">G4</f>
        <v>6731.4</v>
      </c>
      <c r="G5" s="292">
        <f t="shared" si="0"/>
        <v>3374.1299999999997</v>
      </c>
    </row>
    <row r="6" spans="1:9" x14ac:dyDescent="0.25">
      <c r="A6" s="177">
        <v>43894</v>
      </c>
      <c r="B6" s="116">
        <f t="shared" si="1"/>
        <v>14</v>
      </c>
      <c r="C6" s="292">
        <f t="shared" ref="C6" si="5">$D$2</f>
        <v>3396</v>
      </c>
      <c r="D6" s="293">
        <f t="shared" si="2"/>
        <v>3374.13</v>
      </c>
      <c r="E6" s="114">
        <v>21.87</v>
      </c>
      <c r="F6" s="292">
        <f t="shared" si="4"/>
        <v>3374.1299999999997</v>
      </c>
      <c r="G6" s="292">
        <f t="shared" si="0"/>
        <v>0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21EA2-CB80-45A5-97F7-2528C47BC71A}">
  <dimension ref="A1:P3"/>
  <sheetViews>
    <sheetView workbookViewId="0">
      <selection activeCell="J14" sqref="J14"/>
    </sheetView>
  </sheetViews>
  <sheetFormatPr defaultRowHeight="15" x14ac:dyDescent="0.25"/>
  <cols>
    <col min="8" max="8" width="16.7109375" bestFit="1" customWidth="1"/>
    <col min="13" max="13" width="15.7109375" bestFit="1" customWidth="1"/>
    <col min="14" max="14" width="14" bestFit="1" customWidth="1"/>
    <col min="15" max="15" width="19.85546875" bestFit="1" customWidth="1"/>
    <col min="16" max="16" width="86" bestFit="1" customWidth="1"/>
  </cols>
  <sheetData>
    <row r="1" spans="1:16" x14ac:dyDescent="0.25">
      <c r="A1" s="119" t="s">
        <v>75</v>
      </c>
      <c r="B1" s="98" t="s">
        <v>1</v>
      </c>
      <c r="C1" s="98" t="s">
        <v>2</v>
      </c>
      <c r="D1" s="98" t="s">
        <v>11</v>
      </c>
      <c r="E1" s="98" t="s">
        <v>12</v>
      </c>
      <c r="F1" s="98" t="s">
        <v>13</v>
      </c>
      <c r="G1" s="98" t="s">
        <v>22</v>
      </c>
      <c r="H1" s="98" t="s">
        <v>332</v>
      </c>
      <c r="I1" s="98" t="s">
        <v>333</v>
      </c>
      <c r="J1" s="98" t="s">
        <v>3</v>
      </c>
      <c r="K1" s="98" t="s">
        <v>4</v>
      </c>
      <c r="L1" s="98" t="s">
        <v>5</v>
      </c>
      <c r="M1" s="98" t="s">
        <v>6</v>
      </c>
      <c r="N1" s="98" t="s">
        <v>7</v>
      </c>
      <c r="O1" s="98" t="s">
        <v>8</v>
      </c>
      <c r="P1" s="98" t="s">
        <v>168</v>
      </c>
    </row>
    <row r="2" spans="1:16" x14ac:dyDescent="0.25">
      <c r="A2" s="118" t="s">
        <v>0</v>
      </c>
      <c r="B2" s="97" t="s">
        <v>9</v>
      </c>
      <c r="C2" s="97" t="s">
        <v>386</v>
      </c>
      <c r="D2" s="97" t="s">
        <v>65</v>
      </c>
      <c r="E2" s="97" t="s">
        <v>66</v>
      </c>
      <c r="F2" s="97" t="s">
        <v>187</v>
      </c>
      <c r="G2" s="97" t="s">
        <v>385</v>
      </c>
      <c r="H2" s="97" t="s">
        <v>326</v>
      </c>
      <c r="I2" s="97" t="s">
        <v>331</v>
      </c>
      <c r="J2" s="97" t="s">
        <v>739</v>
      </c>
      <c r="K2" s="97" t="s">
        <v>0</v>
      </c>
      <c r="L2" s="97" t="s">
        <v>16</v>
      </c>
      <c r="M2" s="97" t="s">
        <v>76</v>
      </c>
      <c r="N2" s="173" t="s">
        <v>770</v>
      </c>
      <c r="O2" s="97" t="s">
        <v>71</v>
      </c>
      <c r="P2" s="97" t="s">
        <v>777</v>
      </c>
    </row>
    <row r="3" spans="1:16" x14ac:dyDescent="0.25">
      <c r="A3" s="118" t="s">
        <v>0</v>
      </c>
      <c r="B3" s="97" t="s">
        <v>9</v>
      </c>
      <c r="C3" s="97" t="s">
        <v>386</v>
      </c>
      <c r="D3" s="97" t="s">
        <v>65</v>
      </c>
      <c r="E3" s="97" t="s">
        <v>66</v>
      </c>
      <c r="F3" s="97" t="s">
        <v>187</v>
      </c>
      <c r="G3" s="97" t="s">
        <v>385</v>
      </c>
      <c r="H3" s="97" t="s">
        <v>326</v>
      </c>
      <c r="I3" s="97" t="s">
        <v>331</v>
      </c>
      <c r="J3" s="97" t="s">
        <v>739</v>
      </c>
      <c r="K3" s="97" t="s">
        <v>0</v>
      </c>
      <c r="L3" s="97" t="s">
        <v>16</v>
      </c>
      <c r="M3" s="97" t="s">
        <v>69</v>
      </c>
      <c r="N3" s="173" t="s">
        <v>770</v>
      </c>
      <c r="O3" s="97" t="s">
        <v>71</v>
      </c>
      <c r="P3" s="97" t="s">
        <v>778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48ACD-1F4C-4F63-9023-2BFB91DC6FCA}">
  <dimension ref="A1:I29"/>
  <sheetViews>
    <sheetView topLeftCell="A9" workbookViewId="0">
      <selection activeCell="N2" sqref="N2"/>
    </sheetView>
  </sheetViews>
  <sheetFormatPr defaultRowHeight="15" x14ac:dyDescent="0.25"/>
  <cols>
    <col min="1" max="1" width="15.140625" bestFit="1" customWidth="1"/>
    <col min="2" max="2" width="11.140625" bestFit="1" customWidth="1"/>
    <col min="3" max="3" width="18.42578125" bestFit="1" customWidth="1"/>
    <col min="4" max="4" width="14.28515625" bestFit="1" customWidth="1"/>
    <col min="5" max="5" width="10.7109375" bestFit="1" customWidth="1"/>
    <col min="6" max="6" width="15.28515625" bestFit="1" customWidth="1"/>
    <col min="7" max="7" width="14.28515625" bestFit="1" customWidth="1"/>
  </cols>
  <sheetData>
    <row r="1" spans="1:9" x14ac:dyDescent="0.25">
      <c r="A1" s="128" t="s">
        <v>267</v>
      </c>
      <c r="B1" s="46">
        <v>44045</v>
      </c>
      <c r="C1" s="129" t="s">
        <v>377</v>
      </c>
      <c r="D1" s="129">
        <v>2000000</v>
      </c>
      <c r="E1" s="12"/>
      <c r="F1" s="12"/>
      <c r="G1" s="12"/>
      <c r="H1" s="12"/>
      <c r="I1" s="12"/>
    </row>
    <row r="2" spans="1:9" x14ac:dyDescent="0.25">
      <c r="A2" s="128" t="s">
        <v>268</v>
      </c>
      <c r="B2" s="127">
        <v>0.15</v>
      </c>
      <c r="C2" s="126" t="s">
        <v>381</v>
      </c>
      <c r="D2" s="117">
        <f>ROUNDUP(173041.834178634,0)</f>
        <v>173042</v>
      </c>
      <c r="E2" s="12"/>
      <c r="F2" s="12"/>
      <c r="G2" s="12"/>
      <c r="H2" s="12"/>
      <c r="I2" s="12"/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177">
        <v>44046</v>
      </c>
      <c r="B4" s="116">
        <f>DAYS360(B1,A4,TRUE)</f>
        <v>1</v>
      </c>
      <c r="C4" s="292">
        <f>E4</f>
        <v>833</v>
      </c>
      <c r="D4" s="293">
        <v>0</v>
      </c>
      <c r="E4" s="292">
        <f>ROUND(F4*$B$2*B4/360,0)</f>
        <v>833</v>
      </c>
      <c r="F4" s="292">
        <f>D1</f>
        <v>2000000</v>
      </c>
      <c r="G4" s="292">
        <f t="shared" ref="G4:G28" si="0">F4-D4</f>
        <v>2000000</v>
      </c>
    </row>
    <row r="5" spans="1:9" x14ac:dyDescent="0.25">
      <c r="A5" s="177">
        <v>44060</v>
      </c>
      <c r="B5" s="116">
        <f t="shared" ref="B5:B28" si="1">DAYS360(A4,A5,TRUE)</f>
        <v>14</v>
      </c>
      <c r="C5" s="292">
        <f t="shared" ref="C5:C16" si="2">E5</f>
        <v>11667</v>
      </c>
      <c r="D5" s="293">
        <v>0</v>
      </c>
      <c r="E5" s="292">
        <f>ROUNDUP(F5*$B$2*B5/360,0)</f>
        <v>11667</v>
      </c>
      <c r="F5" s="292">
        <f t="shared" ref="F5:F28" si="3">G4</f>
        <v>2000000</v>
      </c>
      <c r="G5" s="292">
        <f t="shared" si="0"/>
        <v>2000000</v>
      </c>
    </row>
    <row r="6" spans="1:9" x14ac:dyDescent="0.25">
      <c r="A6" s="177">
        <v>44074</v>
      </c>
      <c r="B6" s="116">
        <f t="shared" si="1"/>
        <v>13</v>
      </c>
      <c r="C6" s="292">
        <f t="shared" si="2"/>
        <v>10834</v>
      </c>
      <c r="D6" s="293">
        <v>0</v>
      </c>
      <c r="E6" s="292">
        <f t="shared" ref="E6:E16" si="4">ROUNDUP(F6*$B$2*B6/360,0)</f>
        <v>10834</v>
      </c>
      <c r="F6" s="292">
        <f t="shared" si="3"/>
        <v>2000000</v>
      </c>
      <c r="G6" s="292">
        <f t="shared" si="0"/>
        <v>2000000</v>
      </c>
    </row>
    <row r="7" spans="1:9" x14ac:dyDescent="0.25">
      <c r="A7" s="177">
        <v>44088</v>
      </c>
      <c r="B7" s="116">
        <f t="shared" si="1"/>
        <v>14</v>
      </c>
      <c r="C7" s="292">
        <f t="shared" si="2"/>
        <v>11667</v>
      </c>
      <c r="D7" s="293">
        <v>0</v>
      </c>
      <c r="E7" s="292">
        <f t="shared" si="4"/>
        <v>11667</v>
      </c>
      <c r="F7" s="292">
        <f t="shared" si="3"/>
        <v>2000000</v>
      </c>
      <c r="G7" s="292">
        <f t="shared" si="0"/>
        <v>2000000</v>
      </c>
    </row>
    <row r="8" spans="1:9" x14ac:dyDescent="0.25">
      <c r="A8" s="177">
        <v>44102</v>
      </c>
      <c r="B8" s="116">
        <f t="shared" si="1"/>
        <v>14</v>
      </c>
      <c r="C8" s="292">
        <f t="shared" si="2"/>
        <v>11667</v>
      </c>
      <c r="D8" s="293">
        <v>0</v>
      </c>
      <c r="E8" s="292">
        <f t="shared" si="4"/>
        <v>11667</v>
      </c>
      <c r="F8" s="292">
        <f t="shared" si="3"/>
        <v>2000000</v>
      </c>
      <c r="G8" s="292">
        <f t="shared" si="0"/>
        <v>2000000</v>
      </c>
    </row>
    <row r="9" spans="1:9" x14ac:dyDescent="0.25">
      <c r="A9" s="177">
        <v>44116</v>
      </c>
      <c r="B9" s="116">
        <f t="shared" si="1"/>
        <v>14</v>
      </c>
      <c r="C9" s="292">
        <f t="shared" si="2"/>
        <v>11667</v>
      </c>
      <c r="D9" s="293">
        <v>0</v>
      </c>
      <c r="E9" s="292">
        <f t="shared" si="4"/>
        <v>11667</v>
      </c>
      <c r="F9" s="292">
        <f t="shared" si="3"/>
        <v>2000000</v>
      </c>
      <c r="G9" s="292">
        <f t="shared" si="0"/>
        <v>2000000</v>
      </c>
    </row>
    <row r="10" spans="1:9" x14ac:dyDescent="0.25">
      <c r="A10" s="177">
        <v>44130</v>
      </c>
      <c r="B10" s="116">
        <f t="shared" si="1"/>
        <v>14</v>
      </c>
      <c r="C10" s="292">
        <f t="shared" si="2"/>
        <v>11667</v>
      </c>
      <c r="D10" s="293">
        <v>0</v>
      </c>
      <c r="E10" s="292">
        <f t="shared" si="4"/>
        <v>11667</v>
      </c>
      <c r="F10" s="292">
        <f t="shared" si="3"/>
        <v>2000000</v>
      </c>
      <c r="G10" s="292">
        <f t="shared" si="0"/>
        <v>2000000</v>
      </c>
    </row>
    <row r="11" spans="1:9" x14ac:dyDescent="0.25">
      <c r="A11" s="177">
        <v>44144</v>
      </c>
      <c r="B11" s="116">
        <f t="shared" si="1"/>
        <v>13</v>
      </c>
      <c r="C11" s="292">
        <f t="shared" si="2"/>
        <v>10834</v>
      </c>
      <c r="D11" s="293">
        <v>0</v>
      </c>
      <c r="E11" s="292">
        <f t="shared" si="4"/>
        <v>10834</v>
      </c>
      <c r="F11" s="292">
        <f t="shared" si="3"/>
        <v>2000000</v>
      </c>
      <c r="G11" s="292">
        <f t="shared" si="0"/>
        <v>2000000</v>
      </c>
    </row>
    <row r="12" spans="1:9" x14ac:dyDescent="0.25">
      <c r="A12" s="177">
        <v>44158</v>
      </c>
      <c r="B12" s="116">
        <f t="shared" si="1"/>
        <v>14</v>
      </c>
      <c r="C12" s="292">
        <f t="shared" si="2"/>
        <v>11667</v>
      </c>
      <c r="D12" s="293">
        <v>0</v>
      </c>
      <c r="E12" s="292">
        <f t="shared" si="4"/>
        <v>11667</v>
      </c>
      <c r="F12" s="292">
        <f t="shared" si="3"/>
        <v>2000000</v>
      </c>
      <c r="G12" s="292">
        <f t="shared" si="0"/>
        <v>2000000</v>
      </c>
    </row>
    <row r="13" spans="1:9" x14ac:dyDescent="0.25">
      <c r="A13" s="177">
        <v>44172</v>
      </c>
      <c r="B13" s="116">
        <f t="shared" si="1"/>
        <v>14</v>
      </c>
      <c r="C13" s="292">
        <f t="shared" si="2"/>
        <v>11667</v>
      </c>
      <c r="D13" s="293">
        <v>0</v>
      </c>
      <c r="E13" s="292">
        <f t="shared" si="4"/>
        <v>11667</v>
      </c>
      <c r="F13" s="292">
        <f t="shared" si="3"/>
        <v>2000000</v>
      </c>
      <c r="G13" s="292">
        <f t="shared" si="0"/>
        <v>2000000</v>
      </c>
    </row>
    <row r="14" spans="1:9" x14ac:dyDescent="0.25">
      <c r="A14" s="177">
        <v>44186</v>
      </c>
      <c r="B14" s="116">
        <f t="shared" si="1"/>
        <v>14</v>
      </c>
      <c r="C14" s="292">
        <f t="shared" si="2"/>
        <v>11667</v>
      </c>
      <c r="D14" s="293">
        <v>0</v>
      </c>
      <c r="E14" s="292">
        <f t="shared" si="4"/>
        <v>11667</v>
      </c>
      <c r="F14" s="292">
        <f t="shared" si="3"/>
        <v>2000000</v>
      </c>
      <c r="G14" s="292">
        <f t="shared" si="0"/>
        <v>2000000</v>
      </c>
    </row>
    <row r="15" spans="1:9" x14ac:dyDescent="0.25">
      <c r="A15" s="177">
        <v>44200</v>
      </c>
      <c r="B15" s="116">
        <f t="shared" si="1"/>
        <v>13</v>
      </c>
      <c r="C15" s="292">
        <f t="shared" si="2"/>
        <v>10834</v>
      </c>
      <c r="D15" s="293">
        <v>0</v>
      </c>
      <c r="E15" s="292">
        <f t="shared" si="4"/>
        <v>10834</v>
      </c>
      <c r="F15" s="292">
        <f t="shared" si="3"/>
        <v>2000000</v>
      </c>
      <c r="G15" s="292">
        <f t="shared" si="0"/>
        <v>2000000</v>
      </c>
    </row>
    <row r="16" spans="1:9" x14ac:dyDescent="0.25">
      <c r="A16" s="177">
        <v>44214</v>
      </c>
      <c r="B16" s="116">
        <f t="shared" si="1"/>
        <v>14</v>
      </c>
      <c r="C16" s="292">
        <f t="shared" si="2"/>
        <v>11667</v>
      </c>
      <c r="D16" s="293">
        <v>0</v>
      </c>
      <c r="E16" s="292">
        <f t="shared" si="4"/>
        <v>11667</v>
      </c>
      <c r="F16" s="292">
        <f t="shared" si="3"/>
        <v>2000000</v>
      </c>
      <c r="G16" s="292">
        <f t="shared" si="0"/>
        <v>2000000</v>
      </c>
    </row>
    <row r="17" spans="1:7" x14ac:dyDescent="0.25">
      <c r="A17" s="177">
        <v>44228</v>
      </c>
      <c r="B17" s="116">
        <f t="shared" si="1"/>
        <v>13</v>
      </c>
      <c r="C17" s="292">
        <f>$D$2</f>
        <v>173042</v>
      </c>
      <c r="D17" s="307">
        <f>C17-E17</f>
        <v>162208.67000000001</v>
      </c>
      <c r="E17" s="292">
        <f>ROUND(F17*$B$2*B17/360,2)</f>
        <v>10833.33</v>
      </c>
      <c r="F17" s="292">
        <f t="shared" si="3"/>
        <v>2000000</v>
      </c>
      <c r="G17" s="292">
        <f t="shared" si="0"/>
        <v>1837791.33</v>
      </c>
    </row>
    <row r="18" spans="1:7" x14ac:dyDescent="0.25">
      <c r="A18" s="177">
        <v>44242</v>
      </c>
      <c r="B18" s="116">
        <f t="shared" si="1"/>
        <v>14</v>
      </c>
      <c r="C18" s="292">
        <f t="shared" ref="C18:C28" si="5">$D$2</f>
        <v>173042</v>
      </c>
      <c r="D18" s="293">
        <f t="shared" ref="D18:D28" si="6">C18-E18</f>
        <v>162321.54999999999</v>
      </c>
      <c r="E18" s="292">
        <f t="shared" ref="E18:E27" si="7">ROUND(F18*$B$2*B18/360,2)</f>
        <v>10720.45</v>
      </c>
      <c r="F18" s="292">
        <f t="shared" si="3"/>
        <v>1837791.33</v>
      </c>
      <c r="G18" s="292">
        <f t="shared" si="0"/>
        <v>1675469.78</v>
      </c>
    </row>
    <row r="19" spans="1:7" x14ac:dyDescent="0.25">
      <c r="A19" s="177">
        <v>44256</v>
      </c>
      <c r="B19" s="116">
        <f t="shared" si="1"/>
        <v>16</v>
      </c>
      <c r="C19" s="292">
        <f t="shared" si="5"/>
        <v>173042</v>
      </c>
      <c r="D19" s="293">
        <f t="shared" si="6"/>
        <v>161872.20000000001</v>
      </c>
      <c r="E19" s="292">
        <f t="shared" si="7"/>
        <v>11169.8</v>
      </c>
      <c r="F19" s="292">
        <f t="shared" si="3"/>
        <v>1675469.78</v>
      </c>
      <c r="G19" s="292">
        <f t="shared" si="0"/>
        <v>1513597.58</v>
      </c>
    </row>
    <row r="20" spans="1:7" x14ac:dyDescent="0.25">
      <c r="A20" s="177">
        <v>44270</v>
      </c>
      <c r="B20" s="116">
        <f t="shared" si="1"/>
        <v>14</v>
      </c>
      <c r="C20" s="292">
        <f t="shared" si="5"/>
        <v>173042</v>
      </c>
      <c r="D20" s="293">
        <f t="shared" si="6"/>
        <v>164212.68</v>
      </c>
      <c r="E20" s="292">
        <f t="shared" si="7"/>
        <v>8829.32</v>
      </c>
      <c r="F20" s="292">
        <f t="shared" si="3"/>
        <v>1513597.58</v>
      </c>
      <c r="G20" s="292">
        <f t="shared" si="0"/>
        <v>1349384.9000000001</v>
      </c>
    </row>
    <row r="21" spans="1:7" x14ac:dyDescent="0.25">
      <c r="A21" s="177">
        <v>44284</v>
      </c>
      <c r="B21" s="116">
        <f t="shared" si="1"/>
        <v>14</v>
      </c>
      <c r="C21" s="292">
        <f t="shared" si="5"/>
        <v>173042</v>
      </c>
      <c r="D21" s="293">
        <f t="shared" si="6"/>
        <v>165170.59</v>
      </c>
      <c r="E21" s="292">
        <f t="shared" si="7"/>
        <v>7871.41</v>
      </c>
      <c r="F21" s="292">
        <f t="shared" si="3"/>
        <v>1349384.9000000001</v>
      </c>
      <c r="G21" s="292">
        <f t="shared" si="0"/>
        <v>1184214.31</v>
      </c>
    </row>
    <row r="22" spans="1:7" x14ac:dyDescent="0.25">
      <c r="A22" s="177">
        <v>44298</v>
      </c>
      <c r="B22" s="116">
        <f t="shared" si="1"/>
        <v>13</v>
      </c>
      <c r="C22" s="292">
        <f t="shared" si="5"/>
        <v>173042</v>
      </c>
      <c r="D22" s="293">
        <f t="shared" si="6"/>
        <v>166627.51</v>
      </c>
      <c r="E22" s="292">
        <f t="shared" si="7"/>
        <v>6414.49</v>
      </c>
      <c r="F22" s="292">
        <f t="shared" si="3"/>
        <v>1184214.31</v>
      </c>
      <c r="G22" s="292">
        <f t="shared" si="0"/>
        <v>1017586.8</v>
      </c>
    </row>
    <row r="23" spans="1:7" x14ac:dyDescent="0.25">
      <c r="A23" s="177">
        <v>44312</v>
      </c>
      <c r="B23" s="116">
        <f t="shared" si="1"/>
        <v>14</v>
      </c>
      <c r="C23" s="292">
        <f t="shared" si="5"/>
        <v>173042</v>
      </c>
      <c r="D23" s="293">
        <f t="shared" si="6"/>
        <v>167106.07999999999</v>
      </c>
      <c r="E23" s="292">
        <f t="shared" si="7"/>
        <v>5935.92</v>
      </c>
      <c r="F23" s="292">
        <f t="shared" si="3"/>
        <v>1017586.8</v>
      </c>
      <c r="G23" s="292">
        <f t="shared" si="0"/>
        <v>850480.72000000009</v>
      </c>
    </row>
    <row r="24" spans="1:7" x14ac:dyDescent="0.25">
      <c r="A24" s="177">
        <v>44326</v>
      </c>
      <c r="B24" s="116">
        <f t="shared" si="1"/>
        <v>14</v>
      </c>
      <c r="C24" s="292">
        <f t="shared" si="5"/>
        <v>173042</v>
      </c>
      <c r="D24" s="293">
        <f t="shared" si="6"/>
        <v>168080.86</v>
      </c>
      <c r="E24" s="292">
        <f t="shared" si="7"/>
        <v>4961.1400000000003</v>
      </c>
      <c r="F24" s="292">
        <f t="shared" si="3"/>
        <v>850480.72000000009</v>
      </c>
      <c r="G24" s="292">
        <f t="shared" si="0"/>
        <v>682399.8600000001</v>
      </c>
    </row>
    <row r="25" spans="1:7" x14ac:dyDescent="0.25">
      <c r="A25" s="177">
        <v>44340</v>
      </c>
      <c r="B25" s="116">
        <f t="shared" si="1"/>
        <v>14</v>
      </c>
      <c r="C25" s="292">
        <f t="shared" si="5"/>
        <v>173042</v>
      </c>
      <c r="D25" s="293">
        <f t="shared" si="6"/>
        <v>169061.33</v>
      </c>
      <c r="E25" s="292">
        <f t="shared" si="7"/>
        <v>3980.67</v>
      </c>
      <c r="F25" s="292">
        <f t="shared" si="3"/>
        <v>682399.8600000001</v>
      </c>
      <c r="G25" s="292">
        <f t="shared" si="0"/>
        <v>513338.53000000014</v>
      </c>
    </row>
    <row r="26" spans="1:7" x14ac:dyDescent="0.25">
      <c r="A26" s="177">
        <v>44354</v>
      </c>
      <c r="B26" s="116">
        <f t="shared" si="1"/>
        <v>13</v>
      </c>
      <c r="C26" s="292">
        <f t="shared" si="5"/>
        <v>173042</v>
      </c>
      <c r="D26" s="293">
        <f t="shared" si="6"/>
        <v>170261.42</v>
      </c>
      <c r="E26" s="292">
        <f t="shared" si="7"/>
        <v>2780.58</v>
      </c>
      <c r="F26" s="292">
        <f t="shared" si="3"/>
        <v>513338.53000000014</v>
      </c>
      <c r="G26" s="292">
        <f t="shared" si="0"/>
        <v>343077.1100000001</v>
      </c>
    </row>
    <row r="27" spans="1:7" x14ac:dyDescent="0.25">
      <c r="A27" s="177">
        <v>44368</v>
      </c>
      <c r="B27" s="116">
        <f t="shared" si="1"/>
        <v>14</v>
      </c>
      <c r="C27" s="292">
        <f t="shared" si="5"/>
        <v>173042</v>
      </c>
      <c r="D27" s="293">
        <f t="shared" si="6"/>
        <v>171040.72</v>
      </c>
      <c r="E27" s="292">
        <f t="shared" si="7"/>
        <v>2001.28</v>
      </c>
      <c r="F27" s="292">
        <f t="shared" si="3"/>
        <v>343077.1100000001</v>
      </c>
      <c r="G27" s="292">
        <f t="shared" si="0"/>
        <v>172036.3900000001</v>
      </c>
    </row>
    <row r="28" spans="1:7" x14ac:dyDescent="0.25">
      <c r="A28" s="177">
        <v>44382</v>
      </c>
      <c r="B28" s="116">
        <f t="shared" si="1"/>
        <v>14</v>
      </c>
      <c r="C28" s="292">
        <f t="shared" si="5"/>
        <v>173042</v>
      </c>
      <c r="D28" s="293">
        <f t="shared" si="6"/>
        <v>172036.39</v>
      </c>
      <c r="E28" s="292">
        <v>1005.61</v>
      </c>
      <c r="F28" s="292">
        <f t="shared" si="3"/>
        <v>172036.3900000001</v>
      </c>
      <c r="G28" s="292">
        <f t="shared" si="0"/>
        <v>0</v>
      </c>
    </row>
    <row r="29" spans="1:7" x14ac:dyDescent="0.25">
      <c r="E29" s="113"/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0B3C0-39AE-4AB5-B6CA-5A2791B4BE9F}">
  <dimension ref="A1:I29"/>
  <sheetViews>
    <sheetView topLeftCell="A11" workbookViewId="0">
      <selection activeCell="N2" sqref="N2"/>
    </sheetView>
  </sheetViews>
  <sheetFormatPr defaultRowHeight="15" x14ac:dyDescent="0.25"/>
  <cols>
    <col min="1" max="1" width="15.140625" bestFit="1" customWidth="1"/>
    <col min="2" max="2" width="11.140625" bestFit="1" customWidth="1"/>
    <col min="3" max="3" width="18.42578125" bestFit="1" customWidth="1"/>
    <col min="4" max="4" width="14.28515625" bestFit="1" customWidth="1"/>
    <col min="5" max="5" width="11" bestFit="1" customWidth="1"/>
    <col min="6" max="6" width="15.28515625" bestFit="1" customWidth="1"/>
    <col min="7" max="7" width="14.28515625" bestFit="1" customWidth="1"/>
    <col min="8" max="8" width="15.140625" bestFit="1" customWidth="1"/>
  </cols>
  <sheetData>
    <row r="1" spans="1:9" x14ac:dyDescent="0.25">
      <c r="A1" s="128" t="s">
        <v>267</v>
      </c>
      <c r="B1" s="46">
        <v>44045</v>
      </c>
      <c r="C1" s="129" t="s">
        <v>377</v>
      </c>
      <c r="D1" s="129">
        <v>2000000</v>
      </c>
      <c r="E1" s="12"/>
      <c r="F1" s="12"/>
      <c r="G1" s="12"/>
      <c r="H1" s="12"/>
      <c r="I1" s="12"/>
    </row>
    <row r="2" spans="1:9" x14ac:dyDescent="0.25">
      <c r="A2" s="128" t="s">
        <v>268</v>
      </c>
      <c r="B2" s="127">
        <v>0.15</v>
      </c>
      <c r="C2" s="126" t="s">
        <v>381</v>
      </c>
      <c r="D2" s="117">
        <f>ROUNDUP(172965.093803032,0)</f>
        <v>172966</v>
      </c>
      <c r="E2" s="12"/>
      <c r="F2" s="12"/>
      <c r="G2" s="12"/>
      <c r="H2" s="12"/>
      <c r="I2" s="12"/>
    </row>
    <row r="3" spans="1:9" x14ac:dyDescent="0.25">
      <c r="A3" s="31" t="s">
        <v>23</v>
      </c>
      <c r="B3" s="31" t="s">
        <v>24</v>
      </c>
      <c r="C3" s="31" t="s">
        <v>15</v>
      </c>
      <c r="D3" s="31" t="s">
        <v>28</v>
      </c>
      <c r="E3" s="31" t="s">
        <v>27</v>
      </c>
      <c r="F3" s="31" t="s">
        <v>25</v>
      </c>
      <c r="G3" s="31" t="s">
        <v>26</v>
      </c>
      <c r="H3" s="31" t="s">
        <v>271</v>
      </c>
      <c r="I3" s="31" t="s">
        <v>272</v>
      </c>
    </row>
    <row r="4" spans="1:9" x14ac:dyDescent="0.25">
      <c r="A4" s="177">
        <v>44046</v>
      </c>
      <c r="B4" s="116">
        <f>DAYS360(B1,A4,TRUE)</f>
        <v>1</v>
      </c>
      <c r="C4" s="292">
        <f>E4</f>
        <v>822</v>
      </c>
      <c r="D4" s="293">
        <v>0</v>
      </c>
      <c r="E4" s="292">
        <f>ROUND(F4*$B$2*B4/365,0)</f>
        <v>822</v>
      </c>
      <c r="F4" s="292">
        <f>D1</f>
        <v>2000000</v>
      </c>
      <c r="G4" s="292">
        <f t="shared" ref="G4:G28" si="0">F4-D4</f>
        <v>2000000</v>
      </c>
    </row>
    <row r="5" spans="1:9" x14ac:dyDescent="0.25">
      <c r="A5" s="177">
        <v>44060</v>
      </c>
      <c r="B5" s="116">
        <f t="shared" ref="B5:B28" si="1">_xlfn.DAYS(A5,A4)</f>
        <v>14</v>
      </c>
      <c r="C5" s="292">
        <f t="shared" ref="C5:C16" si="2">E5</f>
        <v>11507</v>
      </c>
      <c r="D5" s="293">
        <v>0</v>
      </c>
      <c r="E5" s="292">
        <f t="shared" ref="E5:E16" si="3">ROUND(F5*$B$2*B5/365,0)</f>
        <v>11507</v>
      </c>
      <c r="F5" s="292">
        <f t="shared" ref="F5:F28" si="4">G4</f>
        <v>2000000</v>
      </c>
      <c r="G5" s="292">
        <f t="shared" si="0"/>
        <v>2000000</v>
      </c>
    </row>
    <row r="6" spans="1:9" x14ac:dyDescent="0.25">
      <c r="A6" s="177">
        <v>44074</v>
      </c>
      <c r="B6" s="116">
        <f t="shared" si="1"/>
        <v>14</v>
      </c>
      <c r="C6" s="292">
        <f t="shared" si="2"/>
        <v>11507</v>
      </c>
      <c r="D6" s="293">
        <v>0</v>
      </c>
      <c r="E6" s="292">
        <f t="shared" si="3"/>
        <v>11507</v>
      </c>
      <c r="F6" s="292">
        <f t="shared" si="4"/>
        <v>2000000</v>
      </c>
      <c r="G6" s="292">
        <f t="shared" si="0"/>
        <v>2000000</v>
      </c>
    </row>
    <row r="7" spans="1:9" x14ac:dyDescent="0.25">
      <c r="A7" s="177">
        <v>44088</v>
      </c>
      <c r="B7" s="116">
        <f t="shared" si="1"/>
        <v>14</v>
      </c>
      <c r="C7" s="292">
        <f t="shared" si="2"/>
        <v>11507</v>
      </c>
      <c r="D7" s="293">
        <v>0</v>
      </c>
      <c r="E7" s="292">
        <f t="shared" si="3"/>
        <v>11507</v>
      </c>
      <c r="F7" s="292">
        <f t="shared" si="4"/>
        <v>2000000</v>
      </c>
      <c r="G7" s="292">
        <f t="shared" si="0"/>
        <v>2000000</v>
      </c>
    </row>
    <row r="8" spans="1:9" x14ac:dyDescent="0.25">
      <c r="A8" s="177">
        <v>44102</v>
      </c>
      <c r="B8" s="116">
        <f t="shared" si="1"/>
        <v>14</v>
      </c>
      <c r="C8" s="292">
        <f t="shared" si="2"/>
        <v>11507</v>
      </c>
      <c r="D8" s="293">
        <v>0</v>
      </c>
      <c r="E8" s="292">
        <f t="shared" si="3"/>
        <v>11507</v>
      </c>
      <c r="F8" s="292">
        <f t="shared" si="4"/>
        <v>2000000</v>
      </c>
      <c r="G8" s="292">
        <f t="shared" si="0"/>
        <v>2000000</v>
      </c>
    </row>
    <row r="9" spans="1:9" x14ac:dyDescent="0.25">
      <c r="A9" s="177">
        <v>44116</v>
      </c>
      <c r="B9" s="116">
        <f t="shared" si="1"/>
        <v>14</v>
      </c>
      <c r="C9" s="292">
        <f t="shared" si="2"/>
        <v>11507</v>
      </c>
      <c r="D9" s="293">
        <v>0</v>
      </c>
      <c r="E9" s="292">
        <f t="shared" si="3"/>
        <v>11507</v>
      </c>
      <c r="F9" s="292">
        <f t="shared" si="4"/>
        <v>2000000</v>
      </c>
      <c r="G9" s="292">
        <f t="shared" si="0"/>
        <v>2000000</v>
      </c>
    </row>
    <row r="10" spans="1:9" x14ac:dyDescent="0.25">
      <c r="A10" s="177">
        <v>44130</v>
      </c>
      <c r="B10" s="116">
        <f t="shared" si="1"/>
        <v>14</v>
      </c>
      <c r="C10" s="292">
        <f t="shared" si="2"/>
        <v>11507</v>
      </c>
      <c r="D10" s="293">
        <v>0</v>
      </c>
      <c r="E10" s="292">
        <f t="shared" si="3"/>
        <v>11507</v>
      </c>
      <c r="F10" s="292">
        <f t="shared" si="4"/>
        <v>2000000</v>
      </c>
      <c r="G10" s="292">
        <f t="shared" si="0"/>
        <v>2000000</v>
      </c>
    </row>
    <row r="11" spans="1:9" x14ac:dyDescent="0.25">
      <c r="A11" s="177">
        <v>44144</v>
      </c>
      <c r="B11" s="116">
        <f t="shared" si="1"/>
        <v>14</v>
      </c>
      <c r="C11" s="292">
        <f t="shared" si="2"/>
        <v>11507</v>
      </c>
      <c r="D11" s="293">
        <v>0</v>
      </c>
      <c r="E11" s="292">
        <f t="shared" si="3"/>
        <v>11507</v>
      </c>
      <c r="F11" s="292">
        <f t="shared" si="4"/>
        <v>2000000</v>
      </c>
      <c r="G11" s="292">
        <f t="shared" si="0"/>
        <v>2000000</v>
      </c>
    </row>
    <row r="12" spans="1:9" x14ac:dyDescent="0.25">
      <c r="A12" s="177">
        <v>44158</v>
      </c>
      <c r="B12" s="116">
        <f t="shared" si="1"/>
        <v>14</v>
      </c>
      <c r="C12" s="292">
        <f t="shared" si="2"/>
        <v>11507</v>
      </c>
      <c r="D12" s="293">
        <v>0</v>
      </c>
      <c r="E12" s="292">
        <f t="shared" si="3"/>
        <v>11507</v>
      </c>
      <c r="F12" s="292">
        <f t="shared" si="4"/>
        <v>2000000</v>
      </c>
      <c r="G12" s="292">
        <f t="shared" si="0"/>
        <v>2000000</v>
      </c>
    </row>
    <row r="13" spans="1:9" x14ac:dyDescent="0.25">
      <c r="A13" s="177">
        <v>44172</v>
      </c>
      <c r="B13" s="116">
        <f t="shared" si="1"/>
        <v>14</v>
      </c>
      <c r="C13" s="292">
        <f t="shared" si="2"/>
        <v>11507</v>
      </c>
      <c r="D13" s="293">
        <v>0</v>
      </c>
      <c r="E13" s="292">
        <f t="shared" si="3"/>
        <v>11507</v>
      </c>
      <c r="F13" s="292">
        <f t="shared" si="4"/>
        <v>2000000</v>
      </c>
      <c r="G13" s="292">
        <f t="shared" si="0"/>
        <v>2000000</v>
      </c>
    </row>
    <row r="14" spans="1:9" x14ac:dyDescent="0.25">
      <c r="A14" s="177">
        <v>44186</v>
      </c>
      <c r="B14" s="116">
        <f t="shared" si="1"/>
        <v>14</v>
      </c>
      <c r="C14" s="292">
        <f t="shared" si="2"/>
        <v>11507</v>
      </c>
      <c r="D14" s="293">
        <v>0</v>
      </c>
      <c r="E14" s="292">
        <f t="shared" si="3"/>
        <v>11507</v>
      </c>
      <c r="F14" s="292">
        <f t="shared" si="4"/>
        <v>2000000</v>
      </c>
      <c r="G14" s="292">
        <f t="shared" si="0"/>
        <v>2000000</v>
      </c>
    </row>
    <row r="15" spans="1:9" x14ac:dyDescent="0.25">
      <c r="A15" s="177">
        <v>44200</v>
      </c>
      <c r="B15" s="116">
        <f t="shared" si="1"/>
        <v>14</v>
      </c>
      <c r="C15" s="292">
        <f t="shared" si="2"/>
        <v>11507</v>
      </c>
      <c r="D15" s="293">
        <v>0</v>
      </c>
      <c r="E15" s="292">
        <f t="shared" si="3"/>
        <v>11507</v>
      </c>
      <c r="F15" s="292">
        <f t="shared" si="4"/>
        <v>2000000</v>
      </c>
      <c r="G15" s="292">
        <f t="shared" si="0"/>
        <v>2000000</v>
      </c>
    </row>
    <row r="16" spans="1:9" x14ac:dyDescent="0.25">
      <c r="A16" s="177">
        <v>44214</v>
      </c>
      <c r="B16" s="116">
        <f t="shared" si="1"/>
        <v>14</v>
      </c>
      <c r="C16" s="292">
        <f t="shared" si="2"/>
        <v>11507</v>
      </c>
      <c r="D16" s="293">
        <v>0</v>
      </c>
      <c r="E16" s="292">
        <f t="shared" si="3"/>
        <v>11507</v>
      </c>
      <c r="F16" s="292">
        <f t="shared" si="4"/>
        <v>2000000</v>
      </c>
      <c r="G16" s="292">
        <f t="shared" si="0"/>
        <v>2000000</v>
      </c>
    </row>
    <row r="17" spans="1:7" x14ac:dyDescent="0.25">
      <c r="A17" s="177">
        <v>44228</v>
      </c>
      <c r="B17" s="116">
        <f t="shared" si="1"/>
        <v>14</v>
      </c>
      <c r="C17" s="292">
        <f>$D$2</f>
        <v>172966</v>
      </c>
      <c r="D17" s="293">
        <f t="shared" ref="D17:D28" si="5">C17-E17</f>
        <v>161459.15</v>
      </c>
      <c r="E17" s="292">
        <f>ROUND(F17*$B$2*B17/365,2)</f>
        <v>11506.85</v>
      </c>
      <c r="F17" s="292">
        <f t="shared" si="4"/>
        <v>2000000</v>
      </c>
      <c r="G17" s="292">
        <f t="shared" si="0"/>
        <v>1838540.85</v>
      </c>
    </row>
    <row r="18" spans="1:7" x14ac:dyDescent="0.25">
      <c r="A18" s="177">
        <v>44242</v>
      </c>
      <c r="B18" s="116">
        <f t="shared" si="1"/>
        <v>14</v>
      </c>
      <c r="C18" s="292">
        <f t="shared" ref="C18:C28" si="6">$D$2</f>
        <v>172966</v>
      </c>
      <c r="D18" s="293">
        <f t="shared" si="5"/>
        <v>162388.09</v>
      </c>
      <c r="E18" s="292">
        <f t="shared" ref="E18:E27" si="7">ROUND(F18*$B$2*B18/365,2)</f>
        <v>10577.91</v>
      </c>
      <c r="F18" s="292">
        <f t="shared" si="4"/>
        <v>1838540.85</v>
      </c>
      <c r="G18" s="292">
        <f t="shared" si="0"/>
        <v>1676152.76</v>
      </c>
    </row>
    <row r="19" spans="1:7" x14ac:dyDescent="0.25">
      <c r="A19" s="177">
        <v>44256</v>
      </c>
      <c r="B19" s="116">
        <f t="shared" si="1"/>
        <v>14</v>
      </c>
      <c r="C19" s="292">
        <f t="shared" si="6"/>
        <v>172966</v>
      </c>
      <c r="D19" s="293">
        <f t="shared" si="5"/>
        <v>163322.38</v>
      </c>
      <c r="E19" s="292">
        <f t="shared" si="7"/>
        <v>9643.6200000000008</v>
      </c>
      <c r="F19" s="292">
        <f t="shared" si="4"/>
        <v>1676152.76</v>
      </c>
      <c r="G19" s="292">
        <f t="shared" si="0"/>
        <v>1512830.38</v>
      </c>
    </row>
    <row r="20" spans="1:7" x14ac:dyDescent="0.25">
      <c r="A20" s="177">
        <v>44270</v>
      </c>
      <c r="B20" s="116">
        <f t="shared" si="1"/>
        <v>14</v>
      </c>
      <c r="C20" s="292">
        <f t="shared" si="6"/>
        <v>172966</v>
      </c>
      <c r="D20" s="293">
        <f t="shared" si="5"/>
        <v>164262.04</v>
      </c>
      <c r="E20" s="292">
        <f t="shared" si="7"/>
        <v>8703.9599999999991</v>
      </c>
      <c r="F20" s="292">
        <f t="shared" si="4"/>
        <v>1512830.38</v>
      </c>
      <c r="G20" s="292">
        <f t="shared" si="0"/>
        <v>1348568.3399999999</v>
      </c>
    </row>
    <row r="21" spans="1:7" x14ac:dyDescent="0.25">
      <c r="A21" s="177">
        <v>44284</v>
      </c>
      <c r="B21" s="116">
        <f t="shared" si="1"/>
        <v>14</v>
      </c>
      <c r="C21" s="292">
        <f t="shared" si="6"/>
        <v>172966</v>
      </c>
      <c r="D21" s="293">
        <f t="shared" si="5"/>
        <v>165207.10999999999</v>
      </c>
      <c r="E21" s="292">
        <f t="shared" si="7"/>
        <v>7758.89</v>
      </c>
      <c r="F21" s="292">
        <f t="shared" si="4"/>
        <v>1348568.3399999999</v>
      </c>
      <c r="G21" s="292">
        <f t="shared" si="0"/>
        <v>1183361.23</v>
      </c>
    </row>
    <row r="22" spans="1:7" x14ac:dyDescent="0.25">
      <c r="A22" s="177">
        <v>44298</v>
      </c>
      <c r="B22" s="116">
        <f t="shared" si="1"/>
        <v>14</v>
      </c>
      <c r="C22" s="292">
        <f t="shared" si="6"/>
        <v>172966</v>
      </c>
      <c r="D22" s="293">
        <f t="shared" si="5"/>
        <v>166157.62</v>
      </c>
      <c r="E22" s="292">
        <f t="shared" si="7"/>
        <v>6808.38</v>
      </c>
      <c r="F22" s="292">
        <f t="shared" si="4"/>
        <v>1183361.23</v>
      </c>
      <c r="G22" s="292">
        <f t="shared" si="0"/>
        <v>1017203.61</v>
      </c>
    </row>
    <row r="23" spans="1:7" x14ac:dyDescent="0.25">
      <c r="A23" s="177">
        <v>44312</v>
      </c>
      <c r="B23" s="116">
        <f t="shared" si="1"/>
        <v>14</v>
      </c>
      <c r="C23" s="292">
        <f t="shared" si="6"/>
        <v>172966</v>
      </c>
      <c r="D23" s="293">
        <f t="shared" si="5"/>
        <v>167113.60000000001</v>
      </c>
      <c r="E23" s="292">
        <f t="shared" si="7"/>
        <v>5852.4</v>
      </c>
      <c r="F23" s="292">
        <f t="shared" si="4"/>
        <v>1017203.61</v>
      </c>
      <c r="G23" s="292">
        <f t="shared" si="0"/>
        <v>850090.01</v>
      </c>
    </row>
    <row r="24" spans="1:7" x14ac:dyDescent="0.25">
      <c r="A24" s="177">
        <v>44326</v>
      </c>
      <c r="B24" s="116">
        <f t="shared" si="1"/>
        <v>14</v>
      </c>
      <c r="C24" s="292">
        <f t="shared" si="6"/>
        <v>172966</v>
      </c>
      <c r="D24" s="293">
        <f t="shared" si="5"/>
        <v>168075.07</v>
      </c>
      <c r="E24" s="292">
        <f t="shared" si="7"/>
        <v>4890.93</v>
      </c>
      <c r="F24" s="292">
        <f t="shared" si="4"/>
        <v>850090.01</v>
      </c>
      <c r="G24" s="292">
        <f t="shared" si="0"/>
        <v>682014.94</v>
      </c>
    </row>
    <row r="25" spans="1:7" x14ac:dyDescent="0.25">
      <c r="A25" s="177">
        <v>44340</v>
      </c>
      <c r="B25" s="116">
        <f t="shared" si="1"/>
        <v>14</v>
      </c>
      <c r="C25" s="292">
        <f t="shared" si="6"/>
        <v>172966</v>
      </c>
      <c r="D25" s="293">
        <f t="shared" si="5"/>
        <v>169042.08</v>
      </c>
      <c r="E25" s="292">
        <f t="shared" si="7"/>
        <v>3923.92</v>
      </c>
      <c r="F25" s="292">
        <f t="shared" si="4"/>
        <v>682014.94</v>
      </c>
      <c r="G25" s="292">
        <f t="shared" si="0"/>
        <v>512972.86</v>
      </c>
    </row>
    <row r="26" spans="1:7" x14ac:dyDescent="0.25">
      <c r="A26" s="177">
        <v>44354</v>
      </c>
      <c r="B26" s="116">
        <f t="shared" si="1"/>
        <v>14</v>
      </c>
      <c r="C26" s="292">
        <f t="shared" si="6"/>
        <v>172966</v>
      </c>
      <c r="D26" s="293">
        <f t="shared" si="5"/>
        <v>170014.65</v>
      </c>
      <c r="E26" s="292">
        <f t="shared" si="7"/>
        <v>2951.35</v>
      </c>
      <c r="F26" s="292">
        <f t="shared" si="4"/>
        <v>512972.86</v>
      </c>
      <c r="G26" s="292">
        <f t="shared" si="0"/>
        <v>342958.20999999996</v>
      </c>
    </row>
    <row r="27" spans="1:7" x14ac:dyDescent="0.25">
      <c r="A27" s="177">
        <v>44368</v>
      </c>
      <c r="B27" s="116">
        <f t="shared" si="1"/>
        <v>14</v>
      </c>
      <c r="C27" s="292">
        <f t="shared" si="6"/>
        <v>172966</v>
      </c>
      <c r="D27" s="293">
        <f t="shared" si="5"/>
        <v>170992.82</v>
      </c>
      <c r="E27" s="292">
        <f t="shared" si="7"/>
        <v>1973.18</v>
      </c>
      <c r="F27" s="292">
        <f t="shared" si="4"/>
        <v>342958.20999999996</v>
      </c>
      <c r="G27" s="292">
        <f t="shared" si="0"/>
        <v>171965.38999999996</v>
      </c>
    </row>
    <row r="28" spans="1:7" x14ac:dyDescent="0.25">
      <c r="A28" s="177">
        <v>44382</v>
      </c>
      <c r="B28" s="116">
        <f t="shared" si="1"/>
        <v>14</v>
      </c>
      <c r="C28" s="292">
        <f t="shared" si="6"/>
        <v>172966</v>
      </c>
      <c r="D28" s="293">
        <f t="shared" si="5"/>
        <v>171965.39</v>
      </c>
      <c r="E28" s="292">
        <v>1000.61</v>
      </c>
      <c r="F28" s="292">
        <f t="shared" si="4"/>
        <v>171965.38999999996</v>
      </c>
      <c r="G28" s="292">
        <f t="shared" si="0"/>
        <v>0</v>
      </c>
    </row>
    <row r="29" spans="1:7" x14ac:dyDescent="0.25">
      <c r="E29" s="1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225</vt:i4>
      </vt:variant>
    </vt:vector>
  </HeadingPairs>
  <TitlesOfParts>
    <vt:vector size="225" baseType="lpstr">
      <vt:lpstr>Monthly_TC1</vt:lpstr>
      <vt:lpstr>Monthly_TC1_1</vt:lpstr>
      <vt:lpstr>Monthly_TC1_2</vt:lpstr>
      <vt:lpstr>Monthly_TC1_3</vt:lpstr>
      <vt:lpstr>Monthly_TC1_4</vt:lpstr>
      <vt:lpstr>Monthly_TC2</vt:lpstr>
      <vt:lpstr>Monthly_TC2_1</vt:lpstr>
      <vt:lpstr>Monthly_TC2_2</vt:lpstr>
      <vt:lpstr>Monthly_TC2_3</vt:lpstr>
      <vt:lpstr>Monthly_TC2_4</vt:lpstr>
      <vt:lpstr>Monthly_TC3</vt:lpstr>
      <vt:lpstr>Monthly_TC3_1</vt:lpstr>
      <vt:lpstr>Monthly_TC3_2</vt:lpstr>
      <vt:lpstr>Monthly_TC4</vt:lpstr>
      <vt:lpstr>Monthly_TC4_1</vt:lpstr>
      <vt:lpstr>Monthly_TC4_2</vt:lpstr>
      <vt:lpstr>Monthly_TC4_3</vt:lpstr>
      <vt:lpstr>Monthly_TC4_4</vt:lpstr>
      <vt:lpstr>Monthly_TC5</vt:lpstr>
      <vt:lpstr>Monthly_TC5_1</vt:lpstr>
      <vt:lpstr>Monthly_TC5_2</vt:lpstr>
      <vt:lpstr>Monthly_TC5_3</vt:lpstr>
      <vt:lpstr>Monthly_TC5_4</vt:lpstr>
      <vt:lpstr>Monthly_TC6</vt:lpstr>
      <vt:lpstr>Monthly_TC6_1</vt:lpstr>
      <vt:lpstr>Monthly_TC6_2</vt:lpstr>
      <vt:lpstr>Monthly_TC7</vt:lpstr>
      <vt:lpstr>Monthly_TC7_1</vt:lpstr>
      <vt:lpstr>Monthly_TC7_2</vt:lpstr>
      <vt:lpstr>Monthly_TC7_3</vt:lpstr>
      <vt:lpstr>Monthly_TC7_4</vt:lpstr>
      <vt:lpstr>Monthly_TC8</vt:lpstr>
      <vt:lpstr>Monthly_TC8_1</vt:lpstr>
      <vt:lpstr>Monthly_TC8_2</vt:lpstr>
      <vt:lpstr>Monthly_TC8_3</vt:lpstr>
      <vt:lpstr>Monthly_TC8_4</vt:lpstr>
      <vt:lpstr>Monthly_TC9</vt:lpstr>
      <vt:lpstr>Monthly_TC9_1</vt:lpstr>
      <vt:lpstr>Monthly_TC9_2</vt:lpstr>
      <vt:lpstr>Monthly_TC10</vt:lpstr>
      <vt:lpstr>Monthly_TC10_1</vt:lpstr>
      <vt:lpstr>Monthly_TC10_2</vt:lpstr>
      <vt:lpstr>Monthly_TC10_3</vt:lpstr>
      <vt:lpstr>Monthly_TC10_4</vt:lpstr>
      <vt:lpstr>Monthly_TC11</vt:lpstr>
      <vt:lpstr>Monthly_TC11_1</vt:lpstr>
      <vt:lpstr>Monthly_TC11_2</vt:lpstr>
      <vt:lpstr>Monthly_TC11_3</vt:lpstr>
      <vt:lpstr>Monthly_TC11_4</vt:lpstr>
      <vt:lpstr>Monthly_TC12</vt:lpstr>
      <vt:lpstr>Monthly_TC12_1</vt:lpstr>
      <vt:lpstr>Monthly_TC12_2</vt:lpstr>
      <vt:lpstr>Monthly_TC13</vt:lpstr>
      <vt:lpstr>Monthly_TC13_1</vt:lpstr>
      <vt:lpstr>Monthly_TC13_2</vt:lpstr>
      <vt:lpstr>Monthly_TC14</vt:lpstr>
      <vt:lpstr>Monthly_TC14_1</vt:lpstr>
      <vt:lpstr>Monthly_TC14_2</vt:lpstr>
      <vt:lpstr>Monthly_TC14_3</vt:lpstr>
      <vt:lpstr>Monthly_TC14_4</vt:lpstr>
      <vt:lpstr>Monthly_TC14_5</vt:lpstr>
      <vt:lpstr>Monthly_TC14_6</vt:lpstr>
      <vt:lpstr>Monthly_TC15</vt:lpstr>
      <vt:lpstr>Monthly_TC15_1</vt:lpstr>
      <vt:lpstr>Monthly_TC15_2</vt:lpstr>
      <vt:lpstr>Monthly_TC15_3</vt:lpstr>
      <vt:lpstr>Monthly_TC16</vt:lpstr>
      <vt:lpstr>Monthly_TC16_1</vt:lpstr>
      <vt:lpstr>Monthly_TC16_2</vt:lpstr>
      <vt:lpstr>Monthly_TC16_3</vt:lpstr>
      <vt:lpstr>Monthly_TC17</vt:lpstr>
      <vt:lpstr>Monthly_TC17_1</vt:lpstr>
      <vt:lpstr>Monthly_TC17_2</vt:lpstr>
      <vt:lpstr>Monthly_TC18</vt:lpstr>
      <vt:lpstr>Monthly_TC18_1</vt:lpstr>
      <vt:lpstr>Monthly_TC18_2</vt:lpstr>
      <vt:lpstr>Monthly_TC19</vt:lpstr>
      <vt:lpstr>Monthly_TC19_1</vt:lpstr>
      <vt:lpstr>Monthly_TC19_2</vt:lpstr>
      <vt:lpstr>Monthly_TC20</vt:lpstr>
      <vt:lpstr>Monthly_TC20_1</vt:lpstr>
      <vt:lpstr>Monthly_TC20_2</vt:lpstr>
      <vt:lpstr>Monthly_TC21</vt:lpstr>
      <vt:lpstr>Monthly_TC21_1</vt:lpstr>
      <vt:lpstr>Monthly_TC21_2</vt:lpstr>
      <vt:lpstr>Monthly_TC21_3</vt:lpstr>
      <vt:lpstr>Monthly_TC21_4</vt:lpstr>
      <vt:lpstr>Monthly_TC21_5</vt:lpstr>
      <vt:lpstr>Monthly_TC21_6</vt:lpstr>
      <vt:lpstr>Monthly_TC21_7</vt:lpstr>
      <vt:lpstr>Monthly_TC21_8</vt:lpstr>
      <vt:lpstr>Monthly_TC22</vt:lpstr>
      <vt:lpstr>Monthly_TC22_1</vt:lpstr>
      <vt:lpstr>Monthly_TC22_2</vt:lpstr>
      <vt:lpstr>Monthly_TC23</vt:lpstr>
      <vt:lpstr>Monthly_TC23_1</vt:lpstr>
      <vt:lpstr>Monthly_TC23_2</vt:lpstr>
      <vt:lpstr>Moratorium_TC1</vt:lpstr>
      <vt:lpstr>Moratorium_TC1_1</vt:lpstr>
      <vt:lpstr>Moratorium_TC1_2</vt:lpstr>
      <vt:lpstr>Moratorium_TC1_3</vt:lpstr>
      <vt:lpstr>Moratorium_TC1_4</vt:lpstr>
      <vt:lpstr>Moratorium_TC2</vt:lpstr>
      <vt:lpstr>Moratorium_TC2_1</vt:lpstr>
      <vt:lpstr>Moratorium_TC2_2</vt:lpstr>
      <vt:lpstr>Moratorium_TC2_3</vt:lpstr>
      <vt:lpstr>Moratorium_TC2_4</vt:lpstr>
      <vt:lpstr>Moratorium_TC3</vt:lpstr>
      <vt:lpstr>Moratorium_TC3_1</vt:lpstr>
      <vt:lpstr>Moratorium_TC3_2</vt:lpstr>
      <vt:lpstr>Moratorium_TC3_3</vt:lpstr>
      <vt:lpstr>Moratorium_TC3_4</vt:lpstr>
      <vt:lpstr>Moratorium_TC4</vt:lpstr>
      <vt:lpstr>Moratorium_TC4_1</vt:lpstr>
      <vt:lpstr>Moratorium_TC4_2</vt:lpstr>
      <vt:lpstr>Moratorium_TC4_3</vt:lpstr>
      <vt:lpstr>Moratorium_TC4_4</vt:lpstr>
      <vt:lpstr>Moratorium_TC5</vt:lpstr>
      <vt:lpstr>Moratorium_TC5_1</vt:lpstr>
      <vt:lpstr>Moratorium_TC5_2</vt:lpstr>
      <vt:lpstr>Moratorium_TC5_3</vt:lpstr>
      <vt:lpstr>Moratorium_TC5_4</vt:lpstr>
      <vt:lpstr>Moratorium_TC6</vt:lpstr>
      <vt:lpstr>Moratorium_TC6_1</vt:lpstr>
      <vt:lpstr>Moratorium_TC6_2</vt:lpstr>
      <vt:lpstr>Moratorium_TC6_3</vt:lpstr>
      <vt:lpstr>Moratorium_TC6_4</vt:lpstr>
      <vt:lpstr>Moratorium_TC6_5</vt:lpstr>
      <vt:lpstr>Moratorium_TC6_6</vt:lpstr>
      <vt:lpstr>Weekly_TC1</vt:lpstr>
      <vt:lpstr>Weekly_TC1_1</vt:lpstr>
      <vt:lpstr>Weekly_TC1_2</vt:lpstr>
      <vt:lpstr>Weekly_TC1_3</vt:lpstr>
      <vt:lpstr>Weekly_TC1_4</vt:lpstr>
      <vt:lpstr>Weekly_TC2</vt:lpstr>
      <vt:lpstr>Weekly_TC2_1</vt:lpstr>
      <vt:lpstr>Weekly_TC2_2</vt:lpstr>
      <vt:lpstr>Weekly_TC3</vt:lpstr>
      <vt:lpstr>Weekly_TC3_1</vt:lpstr>
      <vt:lpstr>Weekly_TC3_2</vt:lpstr>
      <vt:lpstr>Weekly_TC3_3</vt:lpstr>
      <vt:lpstr>Weekly_TC3_4</vt:lpstr>
      <vt:lpstr>Weekly_TC3_5</vt:lpstr>
      <vt:lpstr>Weekly_TC3_6</vt:lpstr>
      <vt:lpstr>Weekly_TC3_7</vt:lpstr>
      <vt:lpstr>Weekly_TC3_8</vt:lpstr>
      <vt:lpstr>Daily_TC1</vt:lpstr>
      <vt:lpstr>Daily_TC1_1</vt:lpstr>
      <vt:lpstr>Daily_TC1_2</vt:lpstr>
      <vt:lpstr>Daily_TC1_3</vt:lpstr>
      <vt:lpstr>Daily_TC1_4</vt:lpstr>
      <vt:lpstr>Daily_TC2</vt:lpstr>
      <vt:lpstr>Daily_TC2_1</vt:lpstr>
      <vt:lpstr>Daily_TC2_2</vt:lpstr>
      <vt:lpstr>Daily_TC2_3</vt:lpstr>
      <vt:lpstr>Daily_TC2_4</vt:lpstr>
      <vt:lpstr>Daily_TC2_5</vt:lpstr>
      <vt:lpstr>Daily_TC2_6</vt:lpstr>
      <vt:lpstr>Daily_TC2_7</vt:lpstr>
      <vt:lpstr>Daily_TC2_8</vt:lpstr>
      <vt:lpstr>Daily_TC2_9</vt:lpstr>
      <vt:lpstr>Daily_TC3</vt:lpstr>
      <vt:lpstr>Daily_TC3_1</vt:lpstr>
      <vt:lpstr>Daily_TC3_2</vt:lpstr>
      <vt:lpstr>Daily_TC3_3</vt:lpstr>
      <vt:lpstr>Daily_TC3_4</vt:lpstr>
      <vt:lpstr>Daily_TC4</vt:lpstr>
      <vt:lpstr>Daily_TC4_1</vt:lpstr>
      <vt:lpstr>Daily_TC4_2</vt:lpstr>
      <vt:lpstr>Daily_TC4_3</vt:lpstr>
      <vt:lpstr>Daily_TC4_4</vt:lpstr>
      <vt:lpstr>Daily_TC4_5</vt:lpstr>
      <vt:lpstr>Daily_TC4_6</vt:lpstr>
      <vt:lpstr>Daily_TC5</vt:lpstr>
      <vt:lpstr>Daily_TC5_1</vt:lpstr>
      <vt:lpstr>Daily_TC5_2</vt:lpstr>
      <vt:lpstr>Daily_TC5_3</vt:lpstr>
      <vt:lpstr>Daily_TC5_4</vt:lpstr>
      <vt:lpstr>Daily_TC5_5</vt:lpstr>
      <vt:lpstr>Daily_TC5_6</vt:lpstr>
      <vt:lpstr>Daily_TC5_7</vt:lpstr>
      <vt:lpstr>Daily_TC5_8</vt:lpstr>
      <vt:lpstr>Daily_TC6</vt:lpstr>
      <vt:lpstr>Daily_TC6_1</vt:lpstr>
      <vt:lpstr>Daily_TC6_2</vt:lpstr>
      <vt:lpstr>Quaterly_TC1</vt:lpstr>
      <vt:lpstr>Quaterly_TC1_1</vt:lpstr>
      <vt:lpstr>Quaterly_TC1_2</vt:lpstr>
      <vt:lpstr>Quaterly_TC1_3</vt:lpstr>
      <vt:lpstr>Quaterly_TC1_4</vt:lpstr>
      <vt:lpstr>Quaterly_TC1_5</vt:lpstr>
      <vt:lpstr>Quaterly_TC1_6</vt:lpstr>
      <vt:lpstr>Quaterly_TC2</vt:lpstr>
      <vt:lpstr>Quaterly_TC2_1</vt:lpstr>
      <vt:lpstr>Quaterly_TC2_2</vt:lpstr>
      <vt:lpstr>AnnuallySuite_TC1</vt:lpstr>
      <vt:lpstr>AnnuallySuite_TC1_1</vt:lpstr>
      <vt:lpstr>AnnuallySuite_TC1_2</vt:lpstr>
      <vt:lpstr>AnnuallySuite_TC1_3</vt:lpstr>
      <vt:lpstr>AnnuallySuite_TC1_4</vt:lpstr>
      <vt:lpstr>AnnuallySuite_TC1_5</vt:lpstr>
      <vt:lpstr>AnnuallySuite_TC1_6</vt:lpstr>
      <vt:lpstr>AnnuallySuite_TC2</vt:lpstr>
      <vt:lpstr>AnnuallySuite_TC2_1</vt:lpstr>
      <vt:lpstr>AnnuallySuite_TC2_2</vt:lpstr>
      <vt:lpstr>Semi-Annually_TC1</vt:lpstr>
      <vt:lpstr>Semi-Annually_TC1_1</vt:lpstr>
      <vt:lpstr>Semi-Annually_TC1_2</vt:lpstr>
      <vt:lpstr>Semi-Annually_TC1_3</vt:lpstr>
      <vt:lpstr>Semi-Annually_TC1_4</vt:lpstr>
      <vt:lpstr>Semi-Annually_TC1_5</vt:lpstr>
      <vt:lpstr>Semi-Annually_TC1_6</vt:lpstr>
      <vt:lpstr>Semi-Annually_TC2</vt:lpstr>
      <vt:lpstr>Semi-Annually_TC2_1</vt:lpstr>
      <vt:lpstr>Semi-Annually_TC2_2</vt:lpstr>
      <vt:lpstr>Fortnightly_TC1</vt:lpstr>
      <vt:lpstr>Fortnightly_TC1_1</vt:lpstr>
      <vt:lpstr>Fortnightly_TC1_2</vt:lpstr>
      <vt:lpstr>Fortnightly_TC1_3</vt:lpstr>
      <vt:lpstr>Fortnightly_TC1_4</vt:lpstr>
      <vt:lpstr>Fortnightly_TC1_5</vt:lpstr>
      <vt:lpstr>Fortnightly_TC1_6</vt:lpstr>
      <vt:lpstr>Fortnightly_TC2</vt:lpstr>
      <vt:lpstr>Fortnightly_TC2_1</vt:lpstr>
      <vt:lpstr>Fortnightly_TC2_2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SoapUI1</dc:creator>
  <cp:lastModifiedBy>SoapUI1</cp:lastModifiedBy>
  <cp:lastPrinted>2020-04-29T09:26:26Z</cp:lastPrinted>
  <dcterms:created xsi:type="dcterms:W3CDTF">2020-04-22T08:23:34Z</dcterms:created>
  <dcterms:modified xsi:type="dcterms:W3CDTF">2020-10-01T06:37:08Z</dcterms:modified>
</cp:coreProperties>
</file>